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02工作与学习\2021年\02浙江古井时空演化特征\01数据\"/>
    </mc:Choice>
  </mc:AlternateContent>
  <bookViews>
    <workbookView xWindow="0" yWindow="0" windowWidth="24000" windowHeight="9765" tabRatio="502" activeTab="4"/>
  </bookViews>
  <sheets>
    <sheet name="调查表" sheetId="1" r:id="rId1"/>
    <sheet name="统计表" sheetId="2" r:id="rId2"/>
    <sheet name="年代" sheetId="4" r:id="rId3"/>
    <sheet name="年代最新处理" sheetId="8" r:id="rId4"/>
    <sheet name="汇总" sheetId="5" r:id="rId5"/>
    <sheet name="核减" sheetId="3" r:id="rId6"/>
    <sheet name="保护状况" sheetId="7" r:id="rId7"/>
    <sheet name="朝代处理" sheetId="9" r:id="rId8"/>
    <sheet name="Sheet2" sheetId="10" r:id="rId9"/>
    <sheet name="Sheet5" sheetId="11" r:id="rId10"/>
  </sheets>
  <externalReferences>
    <externalReference r:id="rId11"/>
  </externalReferences>
  <definedNames>
    <definedName name="_xlnm._FilterDatabase" localSheetId="2" hidden="1">年代!$A$1:$XFC$95</definedName>
    <definedName name="_xlnm._FilterDatabase" localSheetId="0" hidden="1">调查表!$A$1:$AE$3634</definedName>
  </definedNames>
  <calcPr calcId="152511"/>
</workbook>
</file>

<file path=xl/calcChain.xml><?xml version="1.0" encoding="utf-8"?>
<calcChain xmlns="http://schemas.openxmlformats.org/spreadsheetml/2006/main">
  <c r="L33" i="5" l="1"/>
  <c r="L35" i="11"/>
  <c r="L34" i="11"/>
  <c r="P33" i="11"/>
  <c r="L33" i="11"/>
  <c r="P32" i="11"/>
  <c r="L32" i="11"/>
  <c r="P31" i="11"/>
  <c r="L31" i="11"/>
  <c r="P30" i="11"/>
  <c r="L30" i="11"/>
  <c r="P29" i="11"/>
  <c r="L29" i="11"/>
  <c r="P28" i="11"/>
  <c r="L28" i="11"/>
  <c r="P27" i="11"/>
  <c r="L27" i="11"/>
  <c r="P26" i="11"/>
  <c r="L26" i="11"/>
  <c r="P25" i="11"/>
  <c r="L25" i="11"/>
  <c r="P24" i="11"/>
  <c r="L24" i="11"/>
  <c r="P23" i="11"/>
  <c r="L23" i="11"/>
  <c r="P22" i="11"/>
  <c r="L22" i="11"/>
  <c r="P21" i="11"/>
  <c r="L21" i="11"/>
  <c r="G21" i="11"/>
  <c r="P20" i="11"/>
  <c r="L20" i="11"/>
  <c r="P19" i="11"/>
  <c r="L19" i="11"/>
  <c r="P18" i="11"/>
  <c r="L18" i="11"/>
  <c r="P17" i="11"/>
  <c r="L17" i="11"/>
  <c r="P16" i="11"/>
  <c r="L16" i="11"/>
  <c r="P15" i="11"/>
  <c r="L15" i="11"/>
  <c r="P14" i="11"/>
  <c r="L14" i="11"/>
  <c r="P13" i="11"/>
  <c r="L13" i="11"/>
  <c r="P12" i="11"/>
  <c r="L12" i="11"/>
  <c r="P11" i="11"/>
  <c r="L11" i="11"/>
  <c r="P10" i="11"/>
  <c r="L10" i="11"/>
  <c r="C27" i="9"/>
  <c r="D7" i="7"/>
  <c r="D6" i="7"/>
  <c r="D5" i="7"/>
  <c r="AD15" i="3"/>
  <c r="AD14" i="3"/>
  <c r="E42" i="5"/>
  <c r="E41" i="5"/>
  <c r="E40" i="5"/>
  <c r="E39" i="5"/>
  <c r="E38" i="5"/>
  <c r="E37" i="5"/>
  <c r="E36" i="5"/>
  <c r="E35" i="5"/>
  <c r="E34" i="5"/>
  <c r="E33" i="5"/>
  <c r="E32" i="5"/>
  <c r="E31" i="5"/>
  <c r="E30" i="5"/>
  <c r="E29" i="5"/>
  <c r="E28" i="5"/>
  <c r="E27" i="5"/>
  <c r="E26" i="5"/>
  <c r="E25" i="5"/>
  <c r="E24" i="5"/>
  <c r="E23" i="5"/>
  <c r="E22" i="5"/>
  <c r="E21" i="5"/>
  <c r="E20" i="5"/>
  <c r="E19" i="5"/>
  <c r="C14" i="5"/>
  <c r="K25" i="8"/>
  <c r="J25" i="8"/>
  <c r="G25" i="8"/>
  <c r="F25" i="8"/>
  <c r="E25" i="8"/>
  <c r="C25" i="8"/>
  <c r="K24" i="8"/>
  <c r="J24" i="8"/>
  <c r="G24" i="8"/>
  <c r="F24" i="8"/>
  <c r="E24" i="8"/>
  <c r="C24" i="8"/>
  <c r="K23" i="8"/>
  <c r="J23" i="8"/>
  <c r="G23" i="8"/>
  <c r="F23" i="8"/>
  <c r="E23" i="8"/>
  <c r="C23" i="8"/>
  <c r="K22" i="8"/>
  <c r="J22" i="8"/>
  <c r="G22" i="8"/>
  <c r="F22" i="8"/>
  <c r="E22" i="8"/>
  <c r="C22" i="8"/>
  <c r="K21" i="8"/>
  <c r="J21" i="8"/>
  <c r="G21" i="8"/>
  <c r="F21" i="8"/>
  <c r="E21" i="8"/>
  <c r="C21" i="8"/>
  <c r="K20" i="8"/>
  <c r="J20" i="8"/>
  <c r="G20" i="8"/>
  <c r="F20" i="8"/>
  <c r="E20" i="8"/>
  <c r="C20" i="8"/>
  <c r="K19" i="8"/>
  <c r="J19" i="8"/>
  <c r="G19" i="8"/>
  <c r="F19" i="8"/>
  <c r="E19" i="8"/>
  <c r="C19" i="8"/>
  <c r="K18" i="8"/>
  <c r="J18" i="8"/>
  <c r="G18" i="8"/>
  <c r="F18" i="8"/>
  <c r="E18" i="8"/>
  <c r="C18" i="8"/>
  <c r="K17" i="8"/>
  <c r="J17" i="8"/>
  <c r="G17" i="8"/>
  <c r="F17" i="8"/>
  <c r="E17" i="8"/>
  <c r="C17" i="8"/>
  <c r="K16" i="8"/>
  <c r="J16" i="8"/>
  <c r="G16" i="8"/>
  <c r="F16" i="8"/>
  <c r="E16" i="8"/>
  <c r="C16" i="8"/>
  <c r="K15" i="8"/>
  <c r="J15" i="8"/>
  <c r="G15" i="8"/>
  <c r="F15" i="8"/>
  <c r="E15" i="8"/>
  <c r="C15" i="8"/>
  <c r="K14" i="8"/>
  <c r="J14" i="8"/>
  <c r="G14" i="8"/>
  <c r="F14" i="8"/>
  <c r="E14" i="8"/>
  <c r="C14" i="8"/>
  <c r="K13" i="8"/>
  <c r="J13" i="8"/>
  <c r="G13" i="8"/>
  <c r="F13" i="8"/>
  <c r="E13" i="8"/>
  <c r="C13" i="8"/>
  <c r="K12" i="8"/>
  <c r="J12" i="8"/>
  <c r="G12" i="8"/>
  <c r="F12" i="8"/>
  <c r="E12" i="8"/>
  <c r="C12" i="8"/>
  <c r="K11" i="8"/>
  <c r="J11" i="8"/>
  <c r="G11" i="8"/>
  <c r="F11" i="8"/>
  <c r="E11" i="8"/>
  <c r="C11" i="8"/>
  <c r="K10" i="8"/>
  <c r="J10" i="8"/>
  <c r="G10" i="8"/>
  <c r="F10" i="8"/>
  <c r="E10" i="8"/>
  <c r="C10" i="8"/>
  <c r="K9" i="8"/>
  <c r="J9" i="8"/>
  <c r="G9" i="8"/>
  <c r="F9" i="8"/>
  <c r="E9" i="8"/>
  <c r="C9" i="8"/>
  <c r="K8" i="8"/>
  <c r="J8" i="8"/>
  <c r="G8" i="8"/>
  <c r="F8" i="8"/>
  <c r="E8" i="8"/>
  <c r="C8" i="8"/>
  <c r="K7" i="8"/>
  <c r="J7" i="8"/>
  <c r="G7" i="8"/>
  <c r="F7" i="8"/>
  <c r="E7" i="8"/>
  <c r="C7" i="8"/>
  <c r="K6" i="8"/>
  <c r="J6" i="8"/>
  <c r="G6" i="8"/>
  <c r="F6" i="8"/>
  <c r="E6" i="8"/>
  <c r="C6" i="8"/>
  <c r="K5" i="8"/>
  <c r="J5" i="8"/>
  <c r="G5" i="8"/>
  <c r="F5" i="8"/>
  <c r="E5" i="8"/>
  <c r="C5" i="8"/>
  <c r="K4" i="8"/>
  <c r="J4" i="8"/>
  <c r="G4" i="8"/>
  <c r="F4" i="8"/>
  <c r="E4" i="8"/>
  <c r="C4" i="8"/>
  <c r="M3" i="8"/>
  <c r="K3" i="8"/>
  <c r="J3" i="8"/>
  <c r="G3" i="8"/>
  <c r="F3" i="8"/>
  <c r="E3" i="8"/>
  <c r="C3" i="8"/>
  <c r="M2" i="8"/>
  <c r="K2" i="8"/>
  <c r="J2" i="8"/>
  <c r="G2" i="8"/>
  <c r="F2" i="8"/>
  <c r="E2" i="8"/>
  <c r="W100" i="4"/>
  <c r="Z94" i="4"/>
  <c r="X94" i="4"/>
  <c r="V94" i="4"/>
  <c r="T94" i="4"/>
  <c r="R94" i="4"/>
  <c r="P94" i="4"/>
  <c r="N94" i="4"/>
  <c r="L94" i="4"/>
  <c r="J94" i="4"/>
  <c r="H94" i="4"/>
  <c r="F94" i="4"/>
  <c r="D94" i="4"/>
  <c r="D95" i="4" s="1"/>
  <c r="C2" i="8" s="1"/>
  <c r="AA93" i="4"/>
  <c r="Z93" i="4"/>
  <c r="Y93" i="4"/>
  <c r="X93" i="4"/>
  <c r="W93" i="4"/>
  <c r="V93" i="4"/>
  <c r="U93" i="4"/>
  <c r="T93" i="4"/>
  <c r="S93" i="4"/>
  <c r="R93" i="4"/>
  <c r="Q93" i="4"/>
  <c r="P93" i="4"/>
  <c r="O93" i="4"/>
  <c r="N93" i="4"/>
  <c r="M93" i="4"/>
  <c r="L93" i="4"/>
  <c r="K93" i="4"/>
  <c r="J93" i="4"/>
  <c r="I93" i="4"/>
  <c r="H93" i="4"/>
  <c r="G93" i="4"/>
  <c r="F93" i="4"/>
  <c r="E93" i="4"/>
  <c r="D93" i="4"/>
  <c r="AA92" i="4"/>
  <c r="Z92" i="4"/>
  <c r="Y92" i="4"/>
  <c r="X92" i="4"/>
  <c r="W92" i="4"/>
  <c r="V92" i="4"/>
  <c r="U92" i="4"/>
  <c r="T92" i="4"/>
  <c r="S92" i="4"/>
  <c r="R92" i="4"/>
  <c r="Q92" i="4"/>
  <c r="P92" i="4"/>
  <c r="O92" i="4"/>
  <c r="N92" i="4"/>
  <c r="M92" i="4"/>
  <c r="L92" i="4"/>
  <c r="K92" i="4"/>
  <c r="J92" i="4"/>
  <c r="I92" i="4"/>
  <c r="H92" i="4"/>
  <c r="G92" i="4"/>
  <c r="F92" i="4"/>
  <c r="E92" i="4"/>
  <c r="D92" i="4"/>
  <c r="AA91" i="4"/>
  <c r="Z91" i="4"/>
  <c r="Y91" i="4"/>
  <c r="X91" i="4"/>
  <c r="W91" i="4"/>
  <c r="V91" i="4"/>
  <c r="U91" i="4"/>
  <c r="T91" i="4"/>
  <c r="S91" i="4"/>
  <c r="R91" i="4"/>
  <c r="Q91" i="4"/>
  <c r="P91" i="4"/>
  <c r="O91" i="4"/>
  <c r="N91" i="4"/>
  <c r="M91" i="4"/>
  <c r="L91" i="4"/>
  <c r="K91" i="4"/>
  <c r="J91" i="4"/>
  <c r="I91" i="4"/>
  <c r="H91" i="4"/>
  <c r="G91" i="4"/>
  <c r="F91" i="4"/>
  <c r="E91" i="4"/>
  <c r="D91" i="4"/>
  <c r="AA90" i="4"/>
  <c r="Z90" i="4"/>
  <c r="Y90" i="4"/>
  <c r="X90" i="4"/>
  <c r="W90" i="4"/>
  <c r="V90" i="4"/>
  <c r="U90" i="4"/>
  <c r="T90" i="4"/>
  <c r="S90" i="4"/>
  <c r="R90" i="4"/>
  <c r="Q90" i="4"/>
  <c r="P90" i="4"/>
  <c r="O90" i="4"/>
  <c r="N90" i="4"/>
  <c r="M90" i="4"/>
  <c r="L90" i="4"/>
  <c r="K90" i="4"/>
  <c r="J90" i="4"/>
  <c r="I90" i="4"/>
  <c r="H90" i="4"/>
  <c r="G90" i="4"/>
  <c r="F90" i="4"/>
  <c r="E90" i="4"/>
  <c r="D90" i="4"/>
  <c r="AA89" i="4"/>
  <c r="Z89" i="4"/>
  <c r="Y89" i="4"/>
  <c r="X89" i="4"/>
  <c r="W89" i="4"/>
  <c r="V89" i="4"/>
  <c r="U89" i="4"/>
  <c r="T89" i="4"/>
  <c r="S89" i="4"/>
  <c r="R89" i="4"/>
  <c r="Q89" i="4"/>
  <c r="P89" i="4"/>
  <c r="O89" i="4"/>
  <c r="N89" i="4"/>
  <c r="M89" i="4"/>
  <c r="L89" i="4"/>
  <c r="K89" i="4"/>
  <c r="J89" i="4"/>
  <c r="I89" i="4"/>
  <c r="H89" i="4"/>
  <c r="G89" i="4"/>
  <c r="F89" i="4"/>
  <c r="E89" i="4"/>
  <c r="D89" i="4"/>
  <c r="AA88" i="4"/>
  <c r="Z88" i="4"/>
  <c r="Y88" i="4"/>
  <c r="X88" i="4"/>
  <c r="W88" i="4"/>
  <c r="V88" i="4"/>
  <c r="U88" i="4"/>
  <c r="T88" i="4"/>
  <c r="S88" i="4"/>
  <c r="R88" i="4"/>
  <c r="Q88" i="4"/>
  <c r="P88" i="4"/>
  <c r="O88" i="4"/>
  <c r="N88" i="4"/>
  <c r="M88" i="4"/>
  <c r="L88" i="4"/>
  <c r="K88" i="4"/>
  <c r="J88" i="4"/>
  <c r="I88" i="4"/>
  <c r="H88" i="4"/>
  <c r="G88" i="4"/>
  <c r="F88" i="4"/>
  <c r="E88" i="4"/>
  <c r="D88" i="4"/>
  <c r="AA87" i="4"/>
  <c r="Z87" i="4"/>
  <c r="Y87" i="4"/>
  <c r="X87" i="4"/>
  <c r="W87" i="4"/>
  <c r="V87" i="4"/>
  <c r="U87" i="4"/>
  <c r="T87" i="4"/>
  <c r="S87" i="4"/>
  <c r="R87" i="4"/>
  <c r="Q87" i="4"/>
  <c r="P87" i="4"/>
  <c r="O87" i="4"/>
  <c r="N87" i="4"/>
  <c r="M87" i="4"/>
  <c r="L87" i="4"/>
  <c r="K87" i="4"/>
  <c r="J87" i="4"/>
  <c r="I87" i="4"/>
  <c r="H87" i="4"/>
  <c r="G87" i="4"/>
  <c r="F87" i="4"/>
  <c r="E87" i="4"/>
  <c r="D87" i="4"/>
  <c r="AA86" i="4"/>
  <c r="Z86" i="4"/>
  <c r="Y86" i="4"/>
  <c r="X86" i="4"/>
  <c r="W86" i="4"/>
  <c r="V86" i="4"/>
  <c r="U86" i="4"/>
  <c r="T86" i="4"/>
  <c r="S86" i="4"/>
  <c r="R86" i="4"/>
  <c r="Q86" i="4"/>
  <c r="P86" i="4"/>
  <c r="O86" i="4"/>
  <c r="N86" i="4"/>
  <c r="M86" i="4"/>
  <c r="L86" i="4"/>
  <c r="K86" i="4"/>
  <c r="J86" i="4"/>
  <c r="I86" i="4"/>
  <c r="H86" i="4"/>
  <c r="G86" i="4"/>
  <c r="F86" i="4"/>
  <c r="E86" i="4"/>
  <c r="D86" i="4"/>
  <c r="AA85" i="4"/>
  <c r="Z85" i="4"/>
  <c r="Y85" i="4"/>
  <c r="X85" i="4"/>
  <c r="W85" i="4"/>
  <c r="V85" i="4"/>
  <c r="U85" i="4"/>
  <c r="T85" i="4"/>
  <c r="S85" i="4"/>
  <c r="R85" i="4"/>
  <c r="Q85" i="4"/>
  <c r="P85" i="4"/>
  <c r="O85" i="4"/>
  <c r="N85" i="4"/>
  <c r="M85" i="4"/>
  <c r="L85" i="4"/>
  <c r="K85" i="4"/>
  <c r="J85" i="4"/>
  <c r="I85" i="4"/>
  <c r="H85" i="4"/>
  <c r="G85" i="4"/>
  <c r="F85" i="4"/>
  <c r="E85" i="4"/>
  <c r="D85" i="4"/>
  <c r="AA84" i="4"/>
  <c r="Z84" i="4"/>
  <c r="Y84" i="4"/>
  <c r="X84" i="4"/>
  <c r="W84" i="4"/>
  <c r="V84" i="4"/>
  <c r="U84" i="4"/>
  <c r="T84" i="4"/>
  <c r="S84" i="4"/>
  <c r="R84" i="4"/>
  <c r="Q84" i="4"/>
  <c r="P84" i="4"/>
  <c r="O84" i="4"/>
  <c r="N84" i="4"/>
  <c r="M84" i="4"/>
  <c r="L84" i="4"/>
  <c r="K84" i="4"/>
  <c r="J84" i="4"/>
  <c r="I84" i="4"/>
  <c r="H84" i="4"/>
  <c r="G84" i="4"/>
  <c r="F84" i="4"/>
  <c r="E84" i="4"/>
  <c r="D84" i="4"/>
  <c r="AA83" i="4"/>
  <c r="Z83" i="4"/>
  <c r="Y83" i="4"/>
  <c r="X83" i="4"/>
  <c r="W83" i="4"/>
  <c r="V83" i="4"/>
  <c r="U83" i="4"/>
  <c r="T83" i="4"/>
  <c r="S83" i="4"/>
  <c r="R83" i="4"/>
  <c r="Q83" i="4"/>
  <c r="P83" i="4"/>
  <c r="O83" i="4"/>
  <c r="N83" i="4"/>
  <c r="M83" i="4"/>
  <c r="L83" i="4"/>
  <c r="K83" i="4"/>
  <c r="J83" i="4"/>
  <c r="I83" i="4"/>
  <c r="H83" i="4"/>
  <c r="G83" i="4"/>
  <c r="F83" i="4"/>
  <c r="E83" i="4"/>
  <c r="D83" i="4"/>
  <c r="AA82" i="4"/>
  <c r="Z82" i="4"/>
  <c r="Y82" i="4"/>
  <c r="X82" i="4"/>
  <c r="W82" i="4"/>
  <c r="V82" i="4"/>
  <c r="U82" i="4"/>
  <c r="T82" i="4"/>
  <c r="S82" i="4"/>
  <c r="R82" i="4"/>
  <c r="Q82" i="4"/>
  <c r="P82" i="4"/>
  <c r="O82" i="4"/>
  <c r="N82" i="4"/>
  <c r="M82" i="4"/>
  <c r="L82" i="4"/>
  <c r="K82" i="4"/>
  <c r="J82" i="4"/>
  <c r="I82" i="4"/>
  <c r="H82" i="4"/>
  <c r="G82" i="4"/>
  <c r="F82" i="4"/>
  <c r="E82" i="4"/>
  <c r="D82" i="4"/>
  <c r="AA81" i="4"/>
  <c r="Z81" i="4"/>
  <c r="Y81" i="4"/>
  <c r="X81" i="4"/>
  <c r="W81" i="4"/>
  <c r="V81" i="4"/>
  <c r="U81" i="4"/>
  <c r="T81" i="4"/>
  <c r="S81" i="4"/>
  <c r="R81" i="4"/>
  <c r="Q81" i="4"/>
  <c r="P81" i="4"/>
  <c r="O81" i="4"/>
  <c r="N81" i="4"/>
  <c r="M81" i="4"/>
  <c r="L81" i="4"/>
  <c r="K81" i="4"/>
  <c r="J81" i="4"/>
  <c r="I81" i="4"/>
  <c r="H81" i="4"/>
  <c r="G81" i="4"/>
  <c r="F81" i="4"/>
  <c r="E81" i="4"/>
  <c r="D81" i="4"/>
  <c r="AA80" i="4"/>
  <c r="Z80" i="4"/>
  <c r="Y80" i="4"/>
  <c r="X80" i="4"/>
  <c r="W80" i="4"/>
  <c r="V80" i="4"/>
  <c r="U80" i="4"/>
  <c r="T80" i="4"/>
  <c r="S80" i="4"/>
  <c r="R80" i="4"/>
  <c r="Q80" i="4"/>
  <c r="P80" i="4"/>
  <c r="O80" i="4"/>
  <c r="N80" i="4"/>
  <c r="M80" i="4"/>
  <c r="L80" i="4"/>
  <c r="K80" i="4"/>
  <c r="J80" i="4"/>
  <c r="I80" i="4"/>
  <c r="H80" i="4"/>
  <c r="G80" i="4"/>
  <c r="F80" i="4"/>
  <c r="E80" i="4"/>
  <c r="D80" i="4"/>
  <c r="AA79" i="4"/>
  <c r="Z79" i="4"/>
  <c r="Y79" i="4"/>
  <c r="X79" i="4"/>
  <c r="W79" i="4"/>
  <c r="V79" i="4"/>
  <c r="U79" i="4"/>
  <c r="T79" i="4"/>
  <c r="S79" i="4"/>
  <c r="R79" i="4"/>
  <c r="Q79" i="4"/>
  <c r="P79" i="4"/>
  <c r="O79" i="4"/>
  <c r="N79" i="4"/>
  <c r="M79" i="4"/>
  <c r="L79" i="4"/>
  <c r="K79" i="4"/>
  <c r="J79" i="4"/>
  <c r="I79" i="4"/>
  <c r="H79" i="4"/>
  <c r="G79" i="4"/>
  <c r="F79" i="4"/>
  <c r="E79" i="4"/>
  <c r="D79" i="4"/>
  <c r="AA78" i="4"/>
  <c r="Z78" i="4"/>
  <c r="Y78" i="4"/>
  <c r="X78" i="4"/>
  <c r="W78" i="4"/>
  <c r="V78" i="4"/>
  <c r="U78" i="4"/>
  <c r="T78" i="4"/>
  <c r="S78" i="4"/>
  <c r="R78" i="4"/>
  <c r="Q78" i="4"/>
  <c r="P78" i="4"/>
  <c r="O78" i="4"/>
  <c r="N78" i="4"/>
  <c r="M78" i="4"/>
  <c r="L78" i="4"/>
  <c r="K78" i="4"/>
  <c r="J78" i="4"/>
  <c r="I78" i="4"/>
  <c r="H78" i="4"/>
  <c r="G78" i="4"/>
  <c r="F78" i="4"/>
  <c r="E78" i="4"/>
  <c r="D78" i="4"/>
  <c r="AA77" i="4"/>
  <c r="Z77" i="4"/>
  <c r="Y77" i="4"/>
  <c r="X77" i="4"/>
  <c r="W77" i="4"/>
  <c r="V77" i="4"/>
  <c r="U77" i="4"/>
  <c r="T77" i="4"/>
  <c r="S77" i="4"/>
  <c r="R77" i="4"/>
  <c r="Q77" i="4"/>
  <c r="P77" i="4"/>
  <c r="O77" i="4"/>
  <c r="N77" i="4"/>
  <c r="M77" i="4"/>
  <c r="L77" i="4"/>
  <c r="K77" i="4"/>
  <c r="J77" i="4"/>
  <c r="I77" i="4"/>
  <c r="H77" i="4"/>
  <c r="G77" i="4"/>
  <c r="F77" i="4"/>
  <c r="E77" i="4"/>
  <c r="D77" i="4"/>
  <c r="AA76" i="4"/>
  <c r="Z76" i="4"/>
  <c r="Y76" i="4"/>
  <c r="X76" i="4"/>
  <c r="W76" i="4"/>
  <c r="V76" i="4"/>
  <c r="U76" i="4"/>
  <c r="T76" i="4"/>
  <c r="S76" i="4"/>
  <c r="R76" i="4"/>
  <c r="Q76" i="4"/>
  <c r="P76" i="4"/>
  <c r="O76" i="4"/>
  <c r="N76" i="4"/>
  <c r="M76" i="4"/>
  <c r="L76" i="4"/>
  <c r="K76" i="4"/>
  <c r="J76" i="4"/>
  <c r="I76" i="4"/>
  <c r="H76" i="4"/>
  <c r="G76" i="4"/>
  <c r="F76" i="4"/>
  <c r="E76" i="4"/>
  <c r="D76" i="4"/>
  <c r="AA75" i="4"/>
  <c r="Z75" i="4"/>
  <c r="Y75" i="4"/>
  <c r="X75" i="4"/>
  <c r="W75" i="4"/>
  <c r="V75" i="4"/>
  <c r="U75" i="4"/>
  <c r="T75" i="4"/>
  <c r="S75" i="4"/>
  <c r="R75" i="4"/>
  <c r="Q75" i="4"/>
  <c r="P75" i="4"/>
  <c r="O75" i="4"/>
  <c r="N75" i="4"/>
  <c r="M75" i="4"/>
  <c r="L75" i="4"/>
  <c r="K75" i="4"/>
  <c r="J75" i="4"/>
  <c r="I75" i="4"/>
  <c r="H75" i="4"/>
  <c r="G75" i="4"/>
  <c r="F75" i="4"/>
  <c r="E75" i="4"/>
  <c r="D75" i="4"/>
  <c r="AA74" i="4"/>
  <c r="Z74" i="4"/>
  <c r="Y74" i="4"/>
  <c r="X74" i="4"/>
  <c r="W74" i="4"/>
  <c r="V74" i="4"/>
  <c r="U74" i="4"/>
  <c r="T74" i="4"/>
  <c r="S74" i="4"/>
  <c r="R74" i="4"/>
  <c r="Q74" i="4"/>
  <c r="P74" i="4"/>
  <c r="O74" i="4"/>
  <c r="N74" i="4"/>
  <c r="M74" i="4"/>
  <c r="L74" i="4"/>
  <c r="K74" i="4"/>
  <c r="J74" i="4"/>
  <c r="I74" i="4"/>
  <c r="H74" i="4"/>
  <c r="G74" i="4"/>
  <c r="F74" i="4"/>
  <c r="E74" i="4"/>
  <c r="D74" i="4"/>
  <c r="AA73" i="4"/>
  <c r="Z73" i="4"/>
  <c r="Y73" i="4"/>
  <c r="X73" i="4"/>
  <c r="W73" i="4"/>
  <c r="V73" i="4"/>
  <c r="U73" i="4"/>
  <c r="T73" i="4"/>
  <c r="S73" i="4"/>
  <c r="R73" i="4"/>
  <c r="Q73" i="4"/>
  <c r="P73" i="4"/>
  <c r="O73" i="4"/>
  <c r="N73" i="4"/>
  <c r="M73" i="4"/>
  <c r="L73" i="4"/>
  <c r="K73" i="4"/>
  <c r="J73" i="4"/>
  <c r="I73" i="4"/>
  <c r="H73" i="4"/>
  <c r="G73" i="4"/>
  <c r="F73" i="4"/>
  <c r="E73" i="4"/>
  <c r="D73" i="4"/>
  <c r="AA72" i="4"/>
  <c r="Z72" i="4"/>
  <c r="Y72" i="4"/>
  <c r="X72" i="4"/>
  <c r="W72" i="4"/>
  <c r="V72" i="4"/>
  <c r="U72" i="4"/>
  <c r="T72" i="4"/>
  <c r="S72" i="4"/>
  <c r="R72" i="4"/>
  <c r="Q72" i="4"/>
  <c r="P72" i="4"/>
  <c r="O72" i="4"/>
  <c r="N72" i="4"/>
  <c r="M72" i="4"/>
  <c r="L72" i="4"/>
  <c r="K72" i="4"/>
  <c r="J72" i="4"/>
  <c r="I72" i="4"/>
  <c r="H72" i="4"/>
  <c r="G72" i="4"/>
  <c r="F72" i="4"/>
  <c r="E72" i="4"/>
  <c r="D72" i="4"/>
  <c r="AA71" i="4"/>
  <c r="Z71" i="4"/>
  <c r="Y71" i="4"/>
  <c r="X71" i="4"/>
  <c r="W71" i="4"/>
  <c r="V71" i="4"/>
  <c r="U71" i="4"/>
  <c r="T71" i="4"/>
  <c r="S71" i="4"/>
  <c r="R71" i="4"/>
  <c r="Q71" i="4"/>
  <c r="P71" i="4"/>
  <c r="O71" i="4"/>
  <c r="N71" i="4"/>
  <c r="M71" i="4"/>
  <c r="L71" i="4"/>
  <c r="K71" i="4"/>
  <c r="J71" i="4"/>
  <c r="I71" i="4"/>
  <c r="H71" i="4"/>
  <c r="G71" i="4"/>
  <c r="F71" i="4"/>
  <c r="E71" i="4"/>
  <c r="D71" i="4"/>
  <c r="AA70" i="4"/>
  <c r="Z70" i="4"/>
  <c r="Y70" i="4"/>
  <c r="X70" i="4"/>
  <c r="W70" i="4"/>
  <c r="V70" i="4"/>
  <c r="U70" i="4"/>
  <c r="T70" i="4"/>
  <c r="S70" i="4"/>
  <c r="R70" i="4"/>
  <c r="Q70" i="4"/>
  <c r="P70" i="4"/>
  <c r="O70" i="4"/>
  <c r="N70" i="4"/>
  <c r="M70" i="4"/>
  <c r="L70" i="4"/>
  <c r="K70" i="4"/>
  <c r="J70" i="4"/>
  <c r="I70" i="4"/>
  <c r="H70" i="4"/>
  <c r="G70" i="4"/>
  <c r="F70" i="4"/>
  <c r="E70" i="4"/>
  <c r="D70" i="4"/>
  <c r="AA69" i="4"/>
  <c r="Z69" i="4"/>
  <c r="Y69" i="4"/>
  <c r="X69" i="4"/>
  <c r="W69" i="4"/>
  <c r="V69" i="4"/>
  <c r="U69" i="4"/>
  <c r="T69" i="4"/>
  <c r="S69" i="4"/>
  <c r="R69" i="4"/>
  <c r="Q69" i="4"/>
  <c r="P69" i="4"/>
  <c r="O69" i="4"/>
  <c r="N69" i="4"/>
  <c r="M69" i="4"/>
  <c r="L69" i="4"/>
  <c r="K69" i="4"/>
  <c r="J69" i="4"/>
  <c r="I69" i="4"/>
  <c r="H69" i="4"/>
  <c r="G69" i="4"/>
  <c r="F69" i="4"/>
  <c r="E69" i="4"/>
  <c r="D69" i="4"/>
  <c r="AA68" i="4"/>
  <c r="Z68" i="4"/>
  <c r="Y68" i="4"/>
  <c r="X68" i="4"/>
  <c r="W68" i="4"/>
  <c r="V68" i="4"/>
  <c r="U68" i="4"/>
  <c r="T68" i="4"/>
  <c r="S68" i="4"/>
  <c r="R68" i="4"/>
  <c r="Q68" i="4"/>
  <c r="P68" i="4"/>
  <c r="O68" i="4"/>
  <c r="N68" i="4"/>
  <c r="M68" i="4"/>
  <c r="L68" i="4"/>
  <c r="K68" i="4"/>
  <c r="J68" i="4"/>
  <c r="I68" i="4"/>
  <c r="H68" i="4"/>
  <c r="G68" i="4"/>
  <c r="F68" i="4"/>
  <c r="E68" i="4"/>
  <c r="D68" i="4"/>
  <c r="AA67" i="4"/>
  <c r="Z67" i="4"/>
  <c r="Y67" i="4"/>
  <c r="X67" i="4"/>
  <c r="W67" i="4"/>
  <c r="V67" i="4"/>
  <c r="U67" i="4"/>
  <c r="T67" i="4"/>
  <c r="S67" i="4"/>
  <c r="R67" i="4"/>
  <c r="Q67" i="4"/>
  <c r="P67" i="4"/>
  <c r="O67" i="4"/>
  <c r="N67" i="4"/>
  <c r="M67" i="4"/>
  <c r="L67" i="4"/>
  <c r="K67" i="4"/>
  <c r="J67" i="4"/>
  <c r="I67" i="4"/>
  <c r="H67" i="4"/>
  <c r="G67" i="4"/>
  <c r="F67" i="4"/>
  <c r="E67" i="4"/>
  <c r="D67" i="4"/>
  <c r="AA66" i="4"/>
  <c r="Z66" i="4"/>
  <c r="Y66" i="4"/>
  <c r="X66" i="4"/>
  <c r="W66" i="4"/>
  <c r="V66" i="4"/>
  <c r="U66" i="4"/>
  <c r="T66" i="4"/>
  <c r="S66" i="4"/>
  <c r="R66" i="4"/>
  <c r="Q66" i="4"/>
  <c r="P66" i="4"/>
  <c r="O66" i="4"/>
  <c r="N66" i="4"/>
  <c r="M66" i="4"/>
  <c r="L66" i="4"/>
  <c r="K66" i="4"/>
  <c r="J66" i="4"/>
  <c r="I66" i="4"/>
  <c r="H66" i="4"/>
  <c r="G66" i="4"/>
  <c r="F66" i="4"/>
  <c r="E66" i="4"/>
  <c r="D66" i="4"/>
  <c r="AA65" i="4"/>
  <c r="Z65" i="4"/>
  <c r="Y65" i="4"/>
  <c r="X65" i="4"/>
  <c r="W65" i="4"/>
  <c r="V65" i="4"/>
  <c r="U65" i="4"/>
  <c r="T65" i="4"/>
  <c r="S65" i="4"/>
  <c r="R65" i="4"/>
  <c r="Q65" i="4"/>
  <c r="P65" i="4"/>
  <c r="O65" i="4"/>
  <c r="N65" i="4"/>
  <c r="M65" i="4"/>
  <c r="L65" i="4"/>
  <c r="K65" i="4"/>
  <c r="J65" i="4"/>
  <c r="I65" i="4"/>
  <c r="H65" i="4"/>
  <c r="G65" i="4"/>
  <c r="F65" i="4"/>
  <c r="E65" i="4"/>
  <c r="D65" i="4"/>
  <c r="AA64" i="4"/>
  <c r="Z64" i="4"/>
  <c r="Y64" i="4"/>
  <c r="X64" i="4"/>
  <c r="W64" i="4"/>
  <c r="V64" i="4"/>
  <c r="U64" i="4"/>
  <c r="T64" i="4"/>
  <c r="S64" i="4"/>
  <c r="R64" i="4"/>
  <c r="Q64" i="4"/>
  <c r="P64" i="4"/>
  <c r="O64" i="4"/>
  <c r="N64" i="4"/>
  <c r="M64" i="4"/>
  <c r="L64" i="4"/>
  <c r="K64" i="4"/>
  <c r="J64" i="4"/>
  <c r="I64" i="4"/>
  <c r="H64" i="4"/>
  <c r="G64" i="4"/>
  <c r="F64" i="4"/>
  <c r="E64" i="4"/>
  <c r="D64" i="4"/>
  <c r="AA63" i="4"/>
  <c r="Z63" i="4"/>
  <c r="Y63" i="4"/>
  <c r="X63" i="4"/>
  <c r="W63" i="4"/>
  <c r="V63" i="4"/>
  <c r="U63" i="4"/>
  <c r="T63" i="4"/>
  <c r="S63" i="4"/>
  <c r="R63" i="4"/>
  <c r="Q63" i="4"/>
  <c r="P63" i="4"/>
  <c r="O63" i="4"/>
  <c r="N63" i="4"/>
  <c r="M63" i="4"/>
  <c r="L63" i="4"/>
  <c r="K63" i="4"/>
  <c r="J63" i="4"/>
  <c r="I63" i="4"/>
  <c r="H63" i="4"/>
  <c r="G63" i="4"/>
  <c r="F63" i="4"/>
  <c r="E63" i="4"/>
  <c r="D63" i="4"/>
  <c r="AA62" i="4"/>
  <c r="Z62" i="4"/>
  <c r="Y62" i="4"/>
  <c r="X62" i="4"/>
  <c r="W62" i="4"/>
  <c r="V62" i="4"/>
  <c r="U62" i="4"/>
  <c r="T62" i="4"/>
  <c r="S62" i="4"/>
  <c r="R62" i="4"/>
  <c r="Q62" i="4"/>
  <c r="P62" i="4"/>
  <c r="O62" i="4"/>
  <c r="N62" i="4"/>
  <c r="M62" i="4"/>
  <c r="L62" i="4"/>
  <c r="K62" i="4"/>
  <c r="J62" i="4"/>
  <c r="I62" i="4"/>
  <c r="H62" i="4"/>
  <c r="G62" i="4"/>
  <c r="F62" i="4"/>
  <c r="E62" i="4"/>
  <c r="D62" i="4"/>
  <c r="AA61" i="4"/>
  <c r="Z61" i="4"/>
  <c r="Y61" i="4"/>
  <c r="X61" i="4"/>
  <c r="W61" i="4"/>
  <c r="V61" i="4"/>
  <c r="U61" i="4"/>
  <c r="T61" i="4"/>
  <c r="S61" i="4"/>
  <c r="R61" i="4"/>
  <c r="Q61" i="4"/>
  <c r="P61" i="4"/>
  <c r="O61" i="4"/>
  <c r="N61" i="4"/>
  <c r="M61" i="4"/>
  <c r="L61" i="4"/>
  <c r="K61" i="4"/>
  <c r="J61" i="4"/>
  <c r="I61" i="4"/>
  <c r="H61" i="4"/>
  <c r="G61" i="4"/>
  <c r="F61" i="4"/>
  <c r="E61" i="4"/>
  <c r="D61" i="4"/>
  <c r="AA60" i="4"/>
  <c r="Z60" i="4"/>
  <c r="Y60" i="4"/>
  <c r="X60" i="4"/>
  <c r="W60" i="4"/>
  <c r="V60" i="4"/>
  <c r="U60" i="4"/>
  <c r="T60" i="4"/>
  <c r="S60" i="4"/>
  <c r="R60" i="4"/>
  <c r="Q60" i="4"/>
  <c r="P60" i="4"/>
  <c r="O60" i="4"/>
  <c r="N60" i="4"/>
  <c r="M60" i="4"/>
  <c r="L60" i="4"/>
  <c r="K60" i="4"/>
  <c r="J60" i="4"/>
  <c r="I60" i="4"/>
  <c r="H60" i="4"/>
  <c r="G60" i="4"/>
  <c r="F60" i="4"/>
  <c r="E60" i="4"/>
  <c r="D60" i="4"/>
  <c r="AA59" i="4"/>
  <c r="Z59" i="4"/>
  <c r="Y59" i="4"/>
  <c r="X59" i="4"/>
  <c r="W59" i="4"/>
  <c r="V59" i="4"/>
  <c r="U59" i="4"/>
  <c r="T59" i="4"/>
  <c r="S59" i="4"/>
  <c r="R59" i="4"/>
  <c r="Q59" i="4"/>
  <c r="P59" i="4"/>
  <c r="O59" i="4"/>
  <c r="N59" i="4"/>
  <c r="M59" i="4"/>
  <c r="L59" i="4"/>
  <c r="K59" i="4"/>
  <c r="J59" i="4"/>
  <c r="I59" i="4"/>
  <c r="H59" i="4"/>
  <c r="G59" i="4"/>
  <c r="F59" i="4"/>
  <c r="E59" i="4"/>
  <c r="D59" i="4"/>
  <c r="AA58" i="4"/>
  <c r="Z58" i="4"/>
  <c r="Y58" i="4"/>
  <c r="X58" i="4"/>
  <c r="W58" i="4"/>
  <c r="V58" i="4"/>
  <c r="U58" i="4"/>
  <c r="T58" i="4"/>
  <c r="S58" i="4"/>
  <c r="R58" i="4"/>
  <c r="Q58" i="4"/>
  <c r="P58" i="4"/>
  <c r="O58" i="4"/>
  <c r="N58" i="4"/>
  <c r="M58" i="4"/>
  <c r="L58" i="4"/>
  <c r="K58" i="4"/>
  <c r="J58" i="4"/>
  <c r="I58" i="4"/>
  <c r="H58" i="4"/>
  <c r="G58" i="4"/>
  <c r="F58" i="4"/>
  <c r="E58" i="4"/>
  <c r="D58" i="4"/>
  <c r="AA57" i="4"/>
  <c r="Z57" i="4"/>
  <c r="Y57" i="4"/>
  <c r="X57" i="4"/>
  <c r="W57" i="4"/>
  <c r="V57" i="4"/>
  <c r="U57" i="4"/>
  <c r="T57" i="4"/>
  <c r="S57" i="4"/>
  <c r="R57" i="4"/>
  <c r="Q57" i="4"/>
  <c r="P57" i="4"/>
  <c r="O57" i="4"/>
  <c r="N57" i="4"/>
  <c r="M57" i="4"/>
  <c r="L57" i="4"/>
  <c r="K57" i="4"/>
  <c r="J57" i="4"/>
  <c r="I57" i="4"/>
  <c r="H57" i="4"/>
  <c r="G57" i="4"/>
  <c r="F57" i="4"/>
  <c r="E57" i="4"/>
  <c r="D57" i="4"/>
  <c r="AA56" i="4"/>
  <c r="Z56" i="4"/>
  <c r="Y56" i="4"/>
  <c r="X56" i="4"/>
  <c r="W56" i="4"/>
  <c r="V56" i="4"/>
  <c r="U56" i="4"/>
  <c r="T56" i="4"/>
  <c r="S56" i="4"/>
  <c r="R56" i="4"/>
  <c r="Q56" i="4"/>
  <c r="P56" i="4"/>
  <c r="O56" i="4"/>
  <c r="N56" i="4"/>
  <c r="M56" i="4"/>
  <c r="L56" i="4"/>
  <c r="K56" i="4"/>
  <c r="J56" i="4"/>
  <c r="I56" i="4"/>
  <c r="H56" i="4"/>
  <c r="G56" i="4"/>
  <c r="F56" i="4"/>
  <c r="E56" i="4"/>
  <c r="D56" i="4"/>
  <c r="AA55" i="4"/>
  <c r="Z55" i="4"/>
  <c r="Y55" i="4"/>
  <c r="X55" i="4"/>
  <c r="W55" i="4"/>
  <c r="V55" i="4"/>
  <c r="U55" i="4"/>
  <c r="T55" i="4"/>
  <c r="S55" i="4"/>
  <c r="R55" i="4"/>
  <c r="Q55" i="4"/>
  <c r="P55" i="4"/>
  <c r="O55" i="4"/>
  <c r="N55" i="4"/>
  <c r="M55" i="4"/>
  <c r="L55" i="4"/>
  <c r="K55" i="4"/>
  <c r="J55" i="4"/>
  <c r="I55" i="4"/>
  <c r="H55" i="4"/>
  <c r="G55" i="4"/>
  <c r="F55" i="4"/>
  <c r="E55" i="4"/>
  <c r="D55" i="4"/>
  <c r="AA54" i="4"/>
  <c r="Z54" i="4"/>
  <c r="Y54" i="4"/>
  <c r="X54" i="4"/>
  <c r="W54" i="4"/>
  <c r="V54" i="4"/>
  <c r="U54" i="4"/>
  <c r="T54" i="4"/>
  <c r="S54" i="4"/>
  <c r="R54" i="4"/>
  <c r="Q54" i="4"/>
  <c r="P54" i="4"/>
  <c r="O54" i="4"/>
  <c r="N54" i="4"/>
  <c r="M54" i="4"/>
  <c r="L54" i="4"/>
  <c r="K54" i="4"/>
  <c r="J54" i="4"/>
  <c r="I54" i="4"/>
  <c r="H54" i="4"/>
  <c r="G54" i="4"/>
  <c r="F54" i="4"/>
  <c r="E54" i="4"/>
  <c r="D54" i="4"/>
  <c r="AA53" i="4"/>
  <c r="Z53" i="4"/>
  <c r="Y53" i="4"/>
  <c r="X53" i="4"/>
  <c r="W53" i="4"/>
  <c r="V53" i="4"/>
  <c r="U53" i="4"/>
  <c r="T53" i="4"/>
  <c r="S53" i="4"/>
  <c r="R53" i="4"/>
  <c r="Q53" i="4"/>
  <c r="P53" i="4"/>
  <c r="O53" i="4"/>
  <c r="N53" i="4"/>
  <c r="M53" i="4"/>
  <c r="L53" i="4"/>
  <c r="K53" i="4"/>
  <c r="J53" i="4"/>
  <c r="I53" i="4"/>
  <c r="H53" i="4"/>
  <c r="G53" i="4"/>
  <c r="F53" i="4"/>
  <c r="E53" i="4"/>
  <c r="D53" i="4"/>
  <c r="AA52" i="4"/>
  <c r="Z52" i="4"/>
  <c r="Y52" i="4"/>
  <c r="X52" i="4"/>
  <c r="W52" i="4"/>
  <c r="V52" i="4"/>
  <c r="U52" i="4"/>
  <c r="T52" i="4"/>
  <c r="S52" i="4"/>
  <c r="R52" i="4"/>
  <c r="Q52" i="4"/>
  <c r="P52" i="4"/>
  <c r="O52" i="4"/>
  <c r="N52" i="4"/>
  <c r="M52" i="4"/>
  <c r="L52" i="4"/>
  <c r="K52" i="4"/>
  <c r="J52" i="4"/>
  <c r="I52" i="4"/>
  <c r="H52" i="4"/>
  <c r="G52" i="4"/>
  <c r="F52" i="4"/>
  <c r="E52" i="4"/>
  <c r="D52" i="4"/>
  <c r="AA51" i="4"/>
  <c r="Z51" i="4"/>
  <c r="Y51" i="4"/>
  <c r="X51" i="4"/>
  <c r="W51" i="4"/>
  <c r="V51" i="4"/>
  <c r="U51" i="4"/>
  <c r="T51" i="4"/>
  <c r="S51" i="4"/>
  <c r="R51" i="4"/>
  <c r="Q51" i="4"/>
  <c r="P51" i="4"/>
  <c r="O51" i="4"/>
  <c r="N51" i="4"/>
  <c r="M51" i="4"/>
  <c r="L51" i="4"/>
  <c r="K51" i="4"/>
  <c r="J51" i="4"/>
  <c r="I51" i="4"/>
  <c r="H51" i="4"/>
  <c r="G51" i="4"/>
  <c r="F51" i="4"/>
  <c r="E51" i="4"/>
  <c r="D51" i="4"/>
  <c r="AA50" i="4"/>
  <c r="Z50" i="4"/>
  <c r="Y50" i="4"/>
  <c r="X50" i="4"/>
  <c r="W50" i="4"/>
  <c r="V50" i="4"/>
  <c r="U50" i="4"/>
  <c r="T50" i="4"/>
  <c r="S50" i="4"/>
  <c r="R50" i="4"/>
  <c r="Q50" i="4"/>
  <c r="P50" i="4"/>
  <c r="O50" i="4"/>
  <c r="N50" i="4"/>
  <c r="M50" i="4"/>
  <c r="L50" i="4"/>
  <c r="K50" i="4"/>
  <c r="J50" i="4"/>
  <c r="I50" i="4"/>
  <c r="H50" i="4"/>
  <c r="G50" i="4"/>
  <c r="F50" i="4"/>
  <c r="E50" i="4"/>
  <c r="D50" i="4"/>
  <c r="AA49" i="4"/>
  <c r="Z49" i="4"/>
  <c r="Y49" i="4"/>
  <c r="X49" i="4"/>
  <c r="W49" i="4"/>
  <c r="V49" i="4"/>
  <c r="U49" i="4"/>
  <c r="T49" i="4"/>
  <c r="S49" i="4"/>
  <c r="R49" i="4"/>
  <c r="Q49" i="4"/>
  <c r="P49" i="4"/>
  <c r="O49" i="4"/>
  <c r="N49" i="4"/>
  <c r="M49" i="4"/>
  <c r="L49" i="4"/>
  <c r="K49" i="4"/>
  <c r="J49" i="4"/>
  <c r="I49" i="4"/>
  <c r="H49" i="4"/>
  <c r="G49" i="4"/>
  <c r="F49" i="4"/>
  <c r="E49" i="4"/>
  <c r="D49" i="4"/>
  <c r="AA48" i="4"/>
  <c r="Z48" i="4"/>
  <c r="Y48" i="4"/>
  <c r="X48" i="4"/>
  <c r="W48" i="4"/>
  <c r="V48" i="4"/>
  <c r="U48" i="4"/>
  <c r="T48" i="4"/>
  <c r="S48" i="4"/>
  <c r="R48" i="4"/>
  <c r="Q48" i="4"/>
  <c r="P48" i="4"/>
  <c r="O48" i="4"/>
  <c r="N48" i="4"/>
  <c r="M48" i="4"/>
  <c r="L48" i="4"/>
  <c r="K48" i="4"/>
  <c r="J48" i="4"/>
  <c r="I48" i="4"/>
  <c r="H48" i="4"/>
  <c r="G48" i="4"/>
  <c r="F48" i="4"/>
  <c r="E48" i="4"/>
  <c r="D48" i="4"/>
  <c r="AA47" i="4"/>
  <c r="Z47" i="4"/>
  <c r="Y47" i="4"/>
  <c r="X47" i="4"/>
  <c r="W47" i="4"/>
  <c r="V47" i="4"/>
  <c r="U47" i="4"/>
  <c r="T47" i="4"/>
  <c r="S47" i="4"/>
  <c r="R47" i="4"/>
  <c r="Q47" i="4"/>
  <c r="P47" i="4"/>
  <c r="O47" i="4"/>
  <c r="N47" i="4"/>
  <c r="M47" i="4"/>
  <c r="L47" i="4"/>
  <c r="K47" i="4"/>
  <c r="J47" i="4"/>
  <c r="I47" i="4"/>
  <c r="H47" i="4"/>
  <c r="G47" i="4"/>
  <c r="F47" i="4"/>
  <c r="E47" i="4"/>
  <c r="D47" i="4"/>
  <c r="AA46" i="4"/>
  <c r="Z46" i="4"/>
  <c r="Y46" i="4"/>
  <c r="X46" i="4"/>
  <c r="W46" i="4"/>
  <c r="V46" i="4"/>
  <c r="U46" i="4"/>
  <c r="T46" i="4"/>
  <c r="S46" i="4"/>
  <c r="R46" i="4"/>
  <c r="Q46" i="4"/>
  <c r="P46" i="4"/>
  <c r="O46" i="4"/>
  <c r="N46" i="4"/>
  <c r="M46" i="4"/>
  <c r="L46" i="4"/>
  <c r="K46" i="4"/>
  <c r="J46" i="4"/>
  <c r="I46" i="4"/>
  <c r="H46" i="4"/>
  <c r="G46" i="4"/>
  <c r="F46" i="4"/>
  <c r="E46" i="4"/>
  <c r="D46" i="4"/>
  <c r="AA45" i="4"/>
  <c r="Z45" i="4"/>
  <c r="Y45" i="4"/>
  <c r="X45" i="4"/>
  <c r="W45" i="4"/>
  <c r="V45" i="4"/>
  <c r="U45" i="4"/>
  <c r="T45" i="4"/>
  <c r="S45" i="4"/>
  <c r="R45" i="4"/>
  <c r="Q45" i="4"/>
  <c r="P45" i="4"/>
  <c r="O45" i="4"/>
  <c r="N45" i="4"/>
  <c r="M45" i="4"/>
  <c r="L45" i="4"/>
  <c r="K45" i="4"/>
  <c r="J45" i="4"/>
  <c r="I45" i="4"/>
  <c r="H45" i="4"/>
  <c r="G45" i="4"/>
  <c r="F45" i="4"/>
  <c r="E45" i="4"/>
  <c r="D45" i="4"/>
  <c r="AA44" i="4"/>
  <c r="Z44" i="4"/>
  <c r="Y44" i="4"/>
  <c r="X44" i="4"/>
  <c r="W44" i="4"/>
  <c r="V44" i="4"/>
  <c r="U44" i="4"/>
  <c r="T44" i="4"/>
  <c r="S44" i="4"/>
  <c r="R44" i="4"/>
  <c r="Q44" i="4"/>
  <c r="P44" i="4"/>
  <c r="O44" i="4"/>
  <c r="N44" i="4"/>
  <c r="M44" i="4"/>
  <c r="L44" i="4"/>
  <c r="K44" i="4"/>
  <c r="J44" i="4"/>
  <c r="I44" i="4"/>
  <c r="H44" i="4"/>
  <c r="G44" i="4"/>
  <c r="F44" i="4"/>
  <c r="E44" i="4"/>
  <c r="D44" i="4"/>
  <c r="AA43" i="4"/>
  <c r="Z43" i="4"/>
  <c r="Y43" i="4"/>
  <c r="X43" i="4"/>
  <c r="W43" i="4"/>
  <c r="V43" i="4"/>
  <c r="U43" i="4"/>
  <c r="T43" i="4"/>
  <c r="S43" i="4"/>
  <c r="R43" i="4"/>
  <c r="Q43" i="4"/>
  <c r="P43" i="4"/>
  <c r="O43" i="4"/>
  <c r="N43" i="4"/>
  <c r="M43" i="4"/>
  <c r="L43" i="4"/>
  <c r="K43" i="4"/>
  <c r="J43" i="4"/>
  <c r="I43" i="4"/>
  <c r="H43" i="4"/>
  <c r="G43" i="4"/>
  <c r="F43" i="4"/>
  <c r="E43" i="4"/>
  <c r="D43" i="4"/>
  <c r="AA42" i="4"/>
  <c r="Z42" i="4"/>
  <c r="Y42" i="4"/>
  <c r="X42" i="4"/>
  <c r="W42" i="4"/>
  <c r="V42" i="4"/>
  <c r="U42" i="4"/>
  <c r="T42" i="4"/>
  <c r="S42" i="4"/>
  <c r="R42" i="4"/>
  <c r="Q42" i="4"/>
  <c r="P42" i="4"/>
  <c r="O42" i="4"/>
  <c r="N42" i="4"/>
  <c r="M42" i="4"/>
  <c r="L42" i="4"/>
  <c r="K42" i="4"/>
  <c r="J42" i="4"/>
  <c r="I42" i="4"/>
  <c r="H42" i="4"/>
  <c r="G42" i="4"/>
  <c r="F42" i="4"/>
  <c r="E42" i="4"/>
  <c r="D42" i="4"/>
  <c r="AA41" i="4"/>
  <c r="Z41" i="4"/>
  <c r="Y41" i="4"/>
  <c r="X41" i="4"/>
  <c r="W41" i="4"/>
  <c r="V41" i="4"/>
  <c r="U41" i="4"/>
  <c r="T41" i="4"/>
  <c r="S41" i="4"/>
  <c r="R41" i="4"/>
  <c r="Q41" i="4"/>
  <c r="P41" i="4"/>
  <c r="O41" i="4"/>
  <c r="N41" i="4"/>
  <c r="M41" i="4"/>
  <c r="L41" i="4"/>
  <c r="K41" i="4"/>
  <c r="J41" i="4"/>
  <c r="I41" i="4"/>
  <c r="H41" i="4"/>
  <c r="G41" i="4"/>
  <c r="F41" i="4"/>
  <c r="E41" i="4"/>
  <c r="D41" i="4"/>
  <c r="AA40" i="4"/>
  <c r="Z40" i="4"/>
  <c r="Y40" i="4"/>
  <c r="X40" i="4"/>
  <c r="W40" i="4"/>
  <c r="V40" i="4"/>
  <c r="U40" i="4"/>
  <c r="T40" i="4"/>
  <c r="S40" i="4"/>
  <c r="R40" i="4"/>
  <c r="Q40" i="4"/>
  <c r="P40" i="4"/>
  <c r="O40" i="4"/>
  <c r="N40" i="4"/>
  <c r="M40" i="4"/>
  <c r="L40" i="4"/>
  <c r="K40" i="4"/>
  <c r="J40" i="4"/>
  <c r="I40" i="4"/>
  <c r="H40" i="4"/>
  <c r="G40" i="4"/>
  <c r="F40" i="4"/>
  <c r="E40" i="4"/>
  <c r="D40" i="4"/>
  <c r="AA39" i="4"/>
  <c r="Z39" i="4"/>
  <c r="Y39" i="4"/>
  <c r="X39" i="4"/>
  <c r="W39" i="4"/>
  <c r="V39" i="4"/>
  <c r="U39" i="4"/>
  <c r="T39" i="4"/>
  <c r="S39" i="4"/>
  <c r="R39" i="4"/>
  <c r="Q39" i="4"/>
  <c r="P39" i="4"/>
  <c r="O39" i="4"/>
  <c r="N39" i="4"/>
  <c r="M39" i="4"/>
  <c r="L39" i="4"/>
  <c r="K39" i="4"/>
  <c r="J39" i="4"/>
  <c r="I39" i="4"/>
  <c r="H39" i="4"/>
  <c r="G39" i="4"/>
  <c r="F39" i="4"/>
  <c r="E39" i="4"/>
  <c r="D39" i="4"/>
  <c r="AA38" i="4"/>
  <c r="Z38" i="4"/>
  <c r="Y38" i="4"/>
  <c r="X38" i="4"/>
  <c r="W38" i="4"/>
  <c r="V38" i="4"/>
  <c r="U38" i="4"/>
  <c r="T38" i="4"/>
  <c r="S38" i="4"/>
  <c r="R38" i="4"/>
  <c r="Q38" i="4"/>
  <c r="P38" i="4"/>
  <c r="O38" i="4"/>
  <c r="N38" i="4"/>
  <c r="M38" i="4"/>
  <c r="L38" i="4"/>
  <c r="K38" i="4"/>
  <c r="J38" i="4"/>
  <c r="I38" i="4"/>
  <c r="H38" i="4"/>
  <c r="G38" i="4"/>
  <c r="F38" i="4"/>
  <c r="E38" i="4"/>
  <c r="D38" i="4"/>
  <c r="AA37" i="4"/>
  <c r="Z37" i="4"/>
  <c r="Y37" i="4"/>
  <c r="X37" i="4"/>
  <c r="W37" i="4"/>
  <c r="V37" i="4"/>
  <c r="U37" i="4"/>
  <c r="T37" i="4"/>
  <c r="S37" i="4"/>
  <c r="R37" i="4"/>
  <c r="Q37" i="4"/>
  <c r="P37" i="4"/>
  <c r="O37" i="4"/>
  <c r="N37" i="4"/>
  <c r="M37" i="4"/>
  <c r="L37" i="4"/>
  <c r="K37" i="4"/>
  <c r="J37" i="4"/>
  <c r="I37" i="4"/>
  <c r="H37" i="4"/>
  <c r="G37" i="4"/>
  <c r="F37" i="4"/>
  <c r="E37" i="4"/>
  <c r="D37" i="4"/>
  <c r="AA36" i="4"/>
  <c r="Z36" i="4"/>
  <c r="Y36" i="4"/>
  <c r="X36" i="4"/>
  <c r="W36" i="4"/>
  <c r="V36" i="4"/>
  <c r="U36" i="4"/>
  <c r="T36" i="4"/>
  <c r="S36" i="4"/>
  <c r="R36" i="4"/>
  <c r="Q36" i="4"/>
  <c r="P36" i="4"/>
  <c r="O36" i="4"/>
  <c r="N36" i="4"/>
  <c r="M36" i="4"/>
  <c r="L36" i="4"/>
  <c r="K36" i="4"/>
  <c r="J36" i="4"/>
  <c r="I36" i="4"/>
  <c r="H36" i="4"/>
  <c r="G36" i="4"/>
  <c r="F36" i="4"/>
  <c r="E36" i="4"/>
  <c r="D36" i="4"/>
  <c r="AA35" i="4"/>
  <c r="Z35" i="4"/>
  <c r="Y35" i="4"/>
  <c r="X35" i="4"/>
  <c r="W35" i="4"/>
  <c r="V35" i="4"/>
  <c r="U35" i="4"/>
  <c r="T35" i="4"/>
  <c r="S35" i="4"/>
  <c r="R35" i="4"/>
  <c r="Q35" i="4"/>
  <c r="P35" i="4"/>
  <c r="O35" i="4"/>
  <c r="N35" i="4"/>
  <c r="M35" i="4"/>
  <c r="L35" i="4"/>
  <c r="K35" i="4"/>
  <c r="J35" i="4"/>
  <c r="I35" i="4"/>
  <c r="H35" i="4"/>
  <c r="G35" i="4"/>
  <c r="F35" i="4"/>
  <c r="E35" i="4"/>
  <c r="D35" i="4"/>
  <c r="AA34" i="4"/>
  <c r="Z34" i="4"/>
  <c r="Y34" i="4"/>
  <c r="X34" i="4"/>
  <c r="W34" i="4"/>
  <c r="V34" i="4"/>
  <c r="U34" i="4"/>
  <c r="T34" i="4"/>
  <c r="S34" i="4"/>
  <c r="R34" i="4"/>
  <c r="Q34" i="4"/>
  <c r="P34" i="4"/>
  <c r="O34" i="4"/>
  <c r="N34" i="4"/>
  <c r="M34" i="4"/>
  <c r="L34" i="4"/>
  <c r="K34" i="4"/>
  <c r="J34" i="4"/>
  <c r="I34" i="4"/>
  <c r="H34" i="4"/>
  <c r="G34" i="4"/>
  <c r="F34" i="4"/>
  <c r="E34" i="4"/>
  <c r="D34" i="4"/>
  <c r="AA33" i="4"/>
  <c r="Z33" i="4"/>
  <c r="Y33" i="4"/>
  <c r="X33" i="4"/>
  <c r="W33" i="4"/>
  <c r="V33" i="4"/>
  <c r="U33" i="4"/>
  <c r="T33" i="4"/>
  <c r="S33" i="4"/>
  <c r="R33" i="4"/>
  <c r="Q33" i="4"/>
  <c r="P33" i="4"/>
  <c r="O33" i="4"/>
  <c r="N33" i="4"/>
  <c r="M33" i="4"/>
  <c r="L33" i="4"/>
  <c r="K33" i="4"/>
  <c r="J33" i="4"/>
  <c r="I33" i="4"/>
  <c r="H33" i="4"/>
  <c r="G33" i="4"/>
  <c r="F33" i="4"/>
  <c r="E33" i="4"/>
  <c r="D33" i="4"/>
  <c r="AA32" i="4"/>
  <c r="Z32" i="4"/>
  <c r="Y32" i="4"/>
  <c r="X32" i="4"/>
  <c r="W32" i="4"/>
  <c r="V32" i="4"/>
  <c r="U32" i="4"/>
  <c r="T32" i="4"/>
  <c r="S32" i="4"/>
  <c r="R32" i="4"/>
  <c r="Q32" i="4"/>
  <c r="P32" i="4"/>
  <c r="O32" i="4"/>
  <c r="N32" i="4"/>
  <c r="M32" i="4"/>
  <c r="L32" i="4"/>
  <c r="K32" i="4"/>
  <c r="J32" i="4"/>
  <c r="I32" i="4"/>
  <c r="H32" i="4"/>
  <c r="G32" i="4"/>
  <c r="F32" i="4"/>
  <c r="E32" i="4"/>
  <c r="D32" i="4"/>
  <c r="AA31" i="4"/>
  <c r="Z31" i="4"/>
  <c r="Y31" i="4"/>
  <c r="X31" i="4"/>
  <c r="W31" i="4"/>
  <c r="V31" i="4"/>
  <c r="U31" i="4"/>
  <c r="T31" i="4"/>
  <c r="S31" i="4"/>
  <c r="R31" i="4"/>
  <c r="Q31" i="4"/>
  <c r="P31" i="4"/>
  <c r="O31" i="4"/>
  <c r="N31" i="4"/>
  <c r="M31" i="4"/>
  <c r="L31" i="4"/>
  <c r="K31" i="4"/>
  <c r="J31" i="4"/>
  <c r="I31" i="4"/>
  <c r="H31" i="4"/>
  <c r="G31" i="4"/>
  <c r="F31" i="4"/>
  <c r="E31" i="4"/>
  <c r="D31" i="4"/>
  <c r="AA30" i="4"/>
  <c r="Z30" i="4"/>
  <c r="Y30" i="4"/>
  <c r="X30" i="4"/>
  <c r="W30" i="4"/>
  <c r="V30" i="4"/>
  <c r="U30" i="4"/>
  <c r="T30" i="4"/>
  <c r="S30" i="4"/>
  <c r="R30" i="4"/>
  <c r="Q30" i="4"/>
  <c r="P30" i="4"/>
  <c r="O30" i="4"/>
  <c r="N30" i="4"/>
  <c r="M30" i="4"/>
  <c r="L30" i="4"/>
  <c r="K30" i="4"/>
  <c r="J30" i="4"/>
  <c r="I30" i="4"/>
  <c r="H30" i="4"/>
  <c r="G30" i="4"/>
  <c r="F30" i="4"/>
  <c r="E30" i="4"/>
  <c r="D30" i="4"/>
  <c r="AA29" i="4"/>
  <c r="Z29" i="4"/>
  <c r="Y29" i="4"/>
  <c r="X29" i="4"/>
  <c r="W29" i="4"/>
  <c r="V29" i="4"/>
  <c r="U29" i="4"/>
  <c r="T29" i="4"/>
  <c r="S29" i="4"/>
  <c r="R29" i="4"/>
  <c r="Q29" i="4"/>
  <c r="P29" i="4"/>
  <c r="O29" i="4"/>
  <c r="N29" i="4"/>
  <c r="M29" i="4"/>
  <c r="L29" i="4"/>
  <c r="K29" i="4"/>
  <c r="J29" i="4"/>
  <c r="I29" i="4"/>
  <c r="H29" i="4"/>
  <c r="G29" i="4"/>
  <c r="F29" i="4"/>
  <c r="E29" i="4"/>
  <c r="D29" i="4"/>
  <c r="AA28" i="4"/>
  <c r="Z28" i="4"/>
  <c r="Y28" i="4"/>
  <c r="X28" i="4"/>
  <c r="W28" i="4"/>
  <c r="V28" i="4"/>
  <c r="U28" i="4"/>
  <c r="T28" i="4"/>
  <c r="S28" i="4"/>
  <c r="R28" i="4"/>
  <c r="Q28" i="4"/>
  <c r="P28" i="4"/>
  <c r="O28" i="4"/>
  <c r="N28" i="4"/>
  <c r="M28" i="4"/>
  <c r="L28" i="4"/>
  <c r="K28" i="4"/>
  <c r="J28" i="4"/>
  <c r="I28" i="4"/>
  <c r="H28" i="4"/>
  <c r="G28" i="4"/>
  <c r="F28" i="4"/>
  <c r="E28" i="4"/>
  <c r="D28" i="4"/>
  <c r="AA27" i="4"/>
  <c r="Z27" i="4"/>
  <c r="Y27" i="4"/>
  <c r="X27" i="4"/>
  <c r="W27" i="4"/>
  <c r="V27" i="4"/>
  <c r="U27" i="4"/>
  <c r="T27" i="4"/>
  <c r="S27" i="4"/>
  <c r="R27" i="4"/>
  <c r="Q27" i="4"/>
  <c r="P27" i="4"/>
  <c r="O27" i="4"/>
  <c r="N27" i="4"/>
  <c r="M27" i="4"/>
  <c r="L27" i="4"/>
  <c r="K27" i="4"/>
  <c r="J27" i="4"/>
  <c r="I27" i="4"/>
  <c r="H27" i="4"/>
  <c r="G27" i="4"/>
  <c r="F27" i="4"/>
  <c r="E27" i="4"/>
  <c r="D27" i="4"/>
  <c r="AA26" i="4"/>
  <c r="Z26" i="4"/>
  <c r="Y26" i="4"/>
  <c r="X26" i="4"/>
  <c r="W26" i="4"/>
  <c r="V26" i="4"/>
  <c r="U26" i="4"/>
  <c r="T26" i="4"/>
  <c r="S26" i="4"/>
  <c r="R26" i="4"/>
  <c r="Q26" i="4"/>
  <c r="P26" i="4"/>
  <c r="O26" i="4"/>
  <c r="N26" i="4"/>
  <c r="M26" i="4"/>
  <c r="L26" i="4"/>
  <c r="K26" i="4"/>
  <c r="J26" i="4"/>
  <c r="I26" i="4"/>
  <c r="H26" i="4"/>
  <c r="G26" i="4"/>
  <c r="F26" i="4"/>
  <c r="E26" i="4"/>
  <c r="D26" i="4"/>
  <c r="AA25" i="4"/>
  <c r="Z25" i="4"/>
  <c r="Y25" i="4"/>
  <c r="X25" i="4"/>
  <c r="W25" i="4"/>
  <c r="V25" i="4"/>
  <c r="U25" i="4"/>
  <c r="T25" i="4"/>
  <c r="S25" i="4"/>
  <c r="R25" i="4"/>
  <c r="Q25" i="4"/>
  <c r="P25" i="4"/>
  <c r="O25" i="4"/>
  <c r="N25" i="4"/>
  <c r="M25" i="4"/>
  <c r="L25" i="4"/>
  <c r="K25" i="4"/>
  <c r="J25" i="4"/>
  <c r="I25" i="4"/>
  <c r="H25" i="4"/>
  <c r="G25" i="4"/>
  <c r="F25" i="4"/>
  <c r="E25" i="4"/>
  <c r="D25" i="4"/>
  <c r="AA24" i="4"/>
  <c r="Z24" i="4"/>
  <c r="Y24" i="4"/>
  <c r="X24" i="4"/>
  <c r="W24" i="4"/>
  <c r="V24" i="4"/>
  <c r="U24" i="4"/>
  <c r="T24" i="4"/>
  <c r="S24" i="4"/>
  <c r="R24" i="4"/>
  <c r="Q24" i="4"/>
  <c r="P24" i="4"/>
  <c r="O24" i="4"/>
  <c r="N24" i="4"/>
  <c r="M24" i="4"/>
  <c r="L24" i="4"/>
  <c r="K24" i="4"/>
  <c r="J24" i="4"/>
  <c r="I24" i="4"/>
  <c r="H24" i="4"/>
  <c r="G24" i="4"/>
  <c r="F24" i="4"/>
  <c r="E24" i="4"/>
  <c r="D24" i="4"/>
  <c r="AA23" i="4"/>
  <c r="Z23" i="4"/>
  <c r="Y23" i="4"/>
  <c r="X23" i="4"/>
  <c r="W23" i="4"/>
  <c r="V23" i="4"/>
  <c r="U23" i="4"/>
  <c r="T23" i="4"/>
  <c r="S23" i="4"/>
  <c r="R23" i="4"/>
  <c r="Q23" i="4"/>
  <c r="P23" i="4"/>
  <c r="O23" i="4"/>
  <c r="N23" i="4"/>
  <c r="M23" i="4"/>
  <c r="L23" i="4"/>
  <c r="K23" i="4"/>
  <c r="J23" i="4"/>
  <c r="I23" i="4"/>
  <c r="H23" i="4"/>
  <c r="G23" i="4"/>
  <c r="F23" i="4"/>
  <c r="E23" i="4"/>
  <c r="D23" i="4"/>
  <c r="AA22" i="4"/>
  <c r="Z22" i="4"/>
  <c r="Y22" i="4"/>
  <c r="X22" i="4"/>
  <c r="W22" i="4"/>
  <c r="V22" i="4"/>
  <c r="U22" i="4"/>
  <c r="T22" i="4"/>
  <c r="S22" i="4"/>
  <c r="R22" i="4"/>
  <c r="Q22" i="4"/>
  <c r="P22" i="4"/>
  <c r="O22" i="4"/>
  <c r="N22" i="4"/>
  <c r="M22" i="4"/>
  <c r="L22" i="4"/>
  <c r="K22" i="4"/>
  <c r="J22" i="4"/>
  <c r="I22" i="4"/>
  <c r="H22" i="4"/>
  <c r="G22" i="4"/>
  <c r="F22" i="4"/>
  <c r="E22" i="4"/>
  <c r="D22" i="4"/>
  <c r="AA21" i="4"/>
  <c r="Z21" i="4"/>
  <c r="Y21" i="4"/>
  <c r="X21" i="4"/>
  <c r="W21" i="4"/>
  <c r="V21" i="4"/>
  <c r="U21" i="4"/>
  <c r="T21" i="4"/>
  <c r="S21" i="4"/>
  <c r="R21" i="4"/>
  <c r="Q21" i="4"/>
  <c r="P21" i="4"/>
  <c r="O21" i="4"/>
  <c r="N21" i="4"/>
  <c r="M21" i="4"/>
  <c r="L21" i="4"/>
  <c r="K21" i="4"/>
  <c r="J21" i="4"/>
  <c r="I21" i="4"/>
  <c r="H21" i="4"/>
  <c r="G21" i="4"/>
  <c r="F21" i="4"/>
  <c r="E21" i="4"/>
  <c r="D21" i="4"/>
  <c r="AA20" i="4"/>
  <c r="Z20" i="4"/>
  <c r="Y20" i="4"/>
  <c r="X20" i="4"/>
  <c r="W20" i="4"/>
  <c r="V20" i="4"/>
  <c r="U20" i="4"/>
  <c r="T20" i="4"/>
  <c r="S20" i="4"/>
  <c r="R20" i="4"/>
  <c r="Q20" i="4"/>
  <c r="P20" i="4"/>
  <c r="O20" i="4"/>
  <c r="N20" i="4"/>
  <c r="M20" i="4"/>
  <c r="L20" i="4"/>
  <c r="K20" i="4"/>
  <c r="J20" i="4"/>
  <c r="I20" i="4"/>
  <c r="H20" i="4"/>
  <c r="G20" i="4"/>
  <c r="F20" i="4"/>
  <c r="E20" i="4"/>
  <c r="D20" i="4"/>
  <c r="AA19" i="4"/>
  <c r="Z19" i="4"/>
  <c r="Y19" i="4"/>
  <c r="X19" i="4"/>
  <c r="W19" i="4"/>
  <c r="V19" i="4"/>
  <c r="U19" i="4"/>
  <c r="T19" i="4"/>
  <c r="S19" i="4"/>
  <c r="R19" i="4"/>
  <c r="Q19" i="4"/>
  <c r="P19" i="4"/>
  <c r="O19" i="4"/>
  <c r="N19" i="4"/>
  <c r="M19" i="4"/>
  <c r="L19" i="4"/>
  <c r="K19" i="4"/>
  <c r="J19" i="4"/>
  <c r="I19" i="4"/>
  <c r="H19" i="4"/>
  <c r="G19" i="4"/>
  <c r="F19" i="4"/>
  <c r="E19" i="4"/>
  <c r="D19" i="4"/>
  <c r="AA18" i="4"/>
  <c r="Z18" i="4"/>
  <c r="Y18" i="4"/>
  <c r="X18" i="4"/>
  <c r="W18" i="4"/>
  <c r="V18" i="4"/>
  <c r="U18" i="4"/>
  <c r="T18" i="4"/>
  <c r="S18" i="4"/>
  <c r="R18" i="4"/>
  <c r="Q18" i="4"/>
  <c r="P18" i="4"/>
  <c r="O18" i="4"/>
  <c r="N18" i="4"/>
  <c r="M18" i="4"/>
  <c r="L18" i="4"/>
  <c r="K18" i="4"/>
  <c r="J18" i="4"/>
  <c r="I18" i="4"/>
  <c r="H18" i="4"/>
  <c r="G18" i="4"/>
  <c r="F18" i="4"/>
  <c r="E18" i="4"/>
  <c r="D18" i="4"/>
  <c r="AA17" i="4"/>
  <c r="Z17" i="4"/>
  <c r="Y17" i="4"/>
  <c r="X17" i="4"/>
  <c r="W17" i="4"/>
  <c r="V17" i="4"/>
  <c r="U17" i="4"/>
  <c r="T17" i="4"/>
  <c r="S17" i="4"/>
  <c r="R17" i="4"/>
  <c r="Q17" i="4"/>
  <c r="P17" i="4"/>
  <c r="O17" i="4"/>
  <c r="N17" i="4"/>
  <c r="M17" i="4"/>
  <c r="L17" i="4"/>
  <c r="K17" i="4"/>
  <c r="J17" i="4"/>
  <c r="I17" i="4"/>
  <c r="H17" i="4"/>
  <c r="G17" i="4"/>
  <c r="F17" i="4"/>
  <c r="E17" i="4"/>
  <c r="D17" i="4"/>
  <c r="AA16" i="4"/>
  <c r="Z16" i="4"/>
  <c r="Y16" i="4"/>
  <c r="X16" i="4"/>
  <c r="W16" i="4"/>
  <c r="V16" i="4"/>
  <c r="U16" i="4"/>
  <c r="T16" i="4"/>
  <c r="S16" i="4"/>
  <c r="R16" i="4"/>
  <c r="Q16" i="4"/>
  <c r="P16" i="4"/>
  <c r="O16" i="4"/>
  <c r="N16" i="4"/>
  <c r="M16" i="4"/>
  <c r="L16" i="4"/>
  <c r="K16" i="4"/>
  <c r="J16" i="4"/>
  <c r="I16" i="4"/>
  <c r="H16" i="4"/>
  <c r="G16" i="4"/>
  <c r="F16" i="4"/>
  <c r="E16" i="4"/>
  <c r="D16" i="4"/>
  <c r="AA15" i="4"/>
  <c r="Z15" i="4"/>
  <c r="Y15" i="4"/>
  <c r="X15" i="4"/>
  <c r="W15" i="4"/>
  <c r="V15" i="4"/>
  <c r="U15" i="4"/>
  <c r="T15" i="4"/>
  <c r="S15" i="4"/>
  <c r="R15" i="4"/>
  <c r="Q15" i="4"/>
  <c r="P15" i="4"/>
  <c r="O15" i="4"/>
  <c r="N15" i="4"/>
  <c r="M15" i="4"/>
  <c r="L15" i="4"/>
  <c r="K15" i="4"/>
  <c r="J15" i="4"/>
  <c r="I15" i="4"/>
  <c r="H15" i="4"/>
  <c r="G15" i="4"/>
  <c r="F15" i="4"/>
  <c r="E15" i="4"/>
  <c r="D15" i="4"/>
  <c r="AA14" i="4"/>
  <c r="Z14" i="4"/>
  <c r="Y14" i="4"/>
  <c r="X14" i="4"/>
  <c r="W14" i="4"/>
  <c r="V14" i="4"/>
  <c r="U14" i="4"/>
  <c r="T14" i="4"/>
  <c r="S14" i="4"/>
  <c r="R14" i="4"/>
  <c r="Q14" i="4"/>
  <c r="P14" i="4"/>
  <c r="O14" i="4"/>
  <c r="N14" i="4"/>
  <c r="M14" i="4"/>
  <c r="L14" i="4"/>
  <c r="K14" i="4"/>
  <c r="J14" i="4"/>
  <c r="I14" i="4"/>
  <c r="H14" i="4"/>
  <c r="G14" i="4"/>
  <c r="F14" i="4"/>
  <c r="E14" i="4"/>
  <c r="D14" i="4"/>
  <c r="AA13" i="4"/>
  <c r="Z13" i="4"/>
  <c r="Y13" i="4"/>
  <c r="X13" i="4"/>
  <c r="W13" i="4"/>
  <c r="V13" i="4"/>
  <c r="U13" i="4"/>
  <c r="T13" i="4"/>
  <c r="S13" i="4"/>
  <c r="R13" i="4"/>
  <c r="Q13" i="4"/>
  <c r="P13" i="4"/>
  <c r="O13" i="4"/>
  <c r="N13" i="4"/>
  <c r="M13" i="4"/>
  <c r="L13" i="4"/>
  <c r="K13" i="4"/>
  <c r="J13" i="4"/>
  <c r="I13" i="4"/>
  <c r="H13" i="4"/>
  <c r="G13" i="4"/>
  <c r="F13" i="4"/>
  <c r="E13" i="4"/>
  <c r="D13" i="4"/>
  <c r="AA12" i="4"/>
  <c r="Z12" i="4"/>
  <c r="Y12" i="4"/>
  <c r="X12" i="4"/>
  <c r="W12" i="4"/>
  <c r="V12" i="4"/>
  <c r="U12" i="4"/>
  <c r="T12" i="4"/>
  <c r="S12" i="4"/>
  <c r="R12" i="4"/>
  <c r="Q12" i="4"/>
  <c r="P12" i="4"/>
  <c r="O12" i="4"/>
  <c r="N12" i="4"/>
  <c r="M12" i="4"/>
  <c r="L12" i="4"/>
  <c r="K12" i="4"/>
  <c r="J12" i="4"/>
  <c r="I12" i="4"/>
  <c r="H12" i="4"/>
  <c r="G12" i="4"/>
  <c r="F12" i="4"/>
  <c r="E12" i="4"/>
  <c r="D12" i="4"/>
  <c r="AA11" i="4"/>
  <c r="Z11" i="4"/>
  <c r="Y11" i="4"/>
  <c r="X11" i="4"/>
  <c r="W11" i="4"/>
  <c r="V11" i="4"/>
  <c r="U11" i="4"/>
  <c r="T11" i="4"/>
  <c r="S11" i="4"/>
  <c r="R11" i="4"/>
  <c r="Q11" i="4"/>
  <c r="P11" i="4"/>
  <c r="O11" i="4"/>
  <c r="N11" i="4"/>
  <c r="M11" i="4"/>
  <c r="L11" i="4"/>
  <c r="K11" i="4"/>
  <c r="J11" i="4"/>
  <c r="I11" i="4"/>
  <c r="H11" i="4"/>
  <c r="G11" i="4"/>
  <c r="F11" i="4"/>
  <c r="E11" i="4"/>
  <c r="D11" i="4"/>
  <c r="AA10" i="4"/>
  <c r="Z10" i="4"/>
  <c r="Y10" i="4"/>
  <c r="X10" i="4"/>
  <c r="W10" i="4"/>
  <c r="V10" i="4"/>
  <c r="U10" i="4"/>
  <c r="T10" i="4"/>
  <c r="S10" i="4"/>
  <c r="R10" i="4"/>
  <c r="Q10" i="4"/>
  <c r="P10" i="4"/>
  <c r="O10" i="4"/>
  <c r="N10" i="4"/>
  <c r="M10" i="4"/>
  <c r="L10" i="4"/>
  <c r="K10" i="4"/>
  <c r="J10" i="4"/>
  <c r="I10" i="4"/>
  <c r="H10" i="4"/>
  <c r="G10" i="4"/>
  <c r="F10" i="4"/>
  <c r="E10" i="4"/>
  <c r="D10" i="4"/>
  <c r="AA9" i="4"/>
  <c r="Z9" i="4"/>
  <c r="Y9" i="4"/>
  <c r="X9" i="4"/>
  <c r="W9" i="4"/>
  <c r="V9" i="4"/>
  <c r="U9" i="4"/>
  <c r="T9" i="4"/>
  <c r="S9" i="4"/>
  <c r="R9" i="4"/>
  <c r="Q9" i="4"/>
  <c r="P9" i="4"/>
  <c r="O9" i="4"/>
  <c r="N9" i="4"/>
  <c r="M9" i="4"/>
  <c r="L9" i="4"/>
  <c r="K9" i="4"/>
  <c r="J9" i="4"/>
  <c r="I9" i="4"/>
  <c r="H9" i="4"/>
  <c r="G9" i="4"/>
  <c r="F9" i="4"/>
  <c r="E9" i="4"/>
  <c r="D9" i="4"/>
  <c r="AA8" i="4"/>
  <c r="Z8" i="4"/>
  <c r="Y8" i="4"/>
  <c r="X8" i="4"/>
  <c r="W8" i="4"/>
  <c r="V8" i="4"/>
  <c r="U8" i="4"/>
  <c r="T8" i="4"/>
  <c r="S8" i="4"/>
  <c r="R8" i="4"/>
  <c r="Q8" i="4"/>
  <c r="P8" i="4"/>
  <c r="O8" i="4"/>
  <c r="N8" i="4"/>
  <c r="M8" i="4"/>
  <c r="L8" i="4"/>
  <c r="K8" i="4"/>
  <c r="J8" i="4"/>
  <c r="I8" i="4"/>
  <c r="H8" i="4"/>
  <c r="G8" i="4"/>
  <c r="F8" i="4"/>
  <c r="E8" i="4"/>
  <c r="D8" i="4"/>
  <c r="AA7" i="4"/>
  <c r="Z7" i="4"/>
  <c r="Y7" i="4"/>
  <c r="X7" i="4"/>
  <c r="W7" i="4"/>
  <c r="V7" i="4"/>
  <c r="U7" i="4"/>
  <c r="T7" i="4"/>
  <c r="S7" i="4"/>
  <c r="R7" i="4"/>
  <c r="Q7" i="4"/>
  <c r="P7" i="4"/>
  <c r="O7" i="4"/>
  <c r="N7" i="4"/>
  <c r="M7" i="4"/>
  <c r="L7" i="4"/>
  <c r="K7" i="4"/>
  <c r="J7" i="4"/>
  <c r="I7" i="4"/>
  <c r="H7" i="4"/>
  <c r="G7" i="4"/>
  <c r="F7" i="4"/>
  <c r="E7" i="4"/>
  <c r="D7" i="4"/>
  <c r="AA6" i="4"/>
  <c r="Z6" i="4"/>
  <c r="Y6" i="4"/>
  <c r="X6" i="4"/>
  <c r="W6" i="4"/>
  <c r="V6" i="4"/>
  <c r="U6" i="4"/>
  <c r="T6" i="4"/>
  <c r="S6" i="4"/>
  <c r="R6" i="4"/>
  <c r="Q6" i="4"/>
  <c r="P6" i="4"/>
  <c r="O6" i="4"/>
  <c r="N6" i="4"/>
  <c r="M6" i="4"/>
  <c r="L6" i="4"/>
  <c r="K6" i="4"/>
  <c r="J6" i="4"/>
  <c r="I6" i="4"/>
  <c r="H6" i="4"/>
  <c r="G6" i="4"/>
  <c r="F6" i="4"/>
  <c r="E6" i="4"/>
  <c r="D6" i="4"/>
  <c r="AA5" i="4"/>
  <c r="Z5" i="4"/>
  <c r="Y5" i="4"/>
  <c r="X5" i="4"/>
  <c r="W5" i="4"/>
  <c r="V5" i="4"/>
  <c r="U5" i="4"/>
  <c r="T5" i="4"/>
  <c r="S5" i="4"/>
  <c r="R5" i="4"/>
  <c r="Q5" i="4"/>
  <c r="P5" i="4"/>
  <c r="O5" i="4"/>
  <c r="N5" i="4"/>
  <c r="M5" i="4"/>
  <c r="L5" i="4"/>
  <c r="K5" i="4"/>
  <c r="J5" i="4"/>
  <c r="I5" i="4"/>
  <c r="H5" i="4"/>
  <c r="G5" i="4"/>
  <c r="F5" i="4"/>
  <c r="E5" i="4"/>
  <c r="D5" i="4"/>
  <c r="AA4" i="4"/>
  <c r="Z4" i="4"/>
  <c r="Y4" i="4"/>
  <c r="X4" i="4"/>
  <c r="W4" i="4"/>
  <c r="V4" i="4"/>
  <c r="U4" i="4"/>
  <c r="T4" i="4"/>
  <c r="S4" i="4"/>
  <c r="R4" i="4"/>
  <c r="Q4" i="4"/>
  <c r="P4" i="4"/>
  <c r="O4" i="4"/>
  <c r="N4" i="4"/>
  <c r="M4" i="4"/>
  <c r="L4" i="4"/>
  <c r="K4" i="4"/>
  <c r="J4" i="4"/>
  <c r="I4" i="4"/>
  <c r="H4" i="4"/>
  <c r="G4" i="4"/>
  <c r="F4" i="4"/>
  <c r="E4" i="4"/>
  <c r="D4" i="4"/>
  <c r="AA3" i="4"/>
  <c r="Z3" i="4"/>
  <c r="Y3" i="4"/>
  <c r="X3" i="4"/>
  <c r="W3" i="4"/>
  <c r="V3" i="4"/>
  <c r="U3" i="4"/>
  <c r="T3" i="4"/>
  <c r="S3" i="4"/>
  <c r="R3" i="4"/>
  <c r="Q3" i="4"/>
  <c r="P3" i="4"/>
  <c r="O3" i="4"/>
  <c r="N3" i="4"/>
  <c r="M3" i="4"/>
  <c r="L3" i="4"/>
  <c r="K3" i="4"/>
  <c r="J3" i="4"/>
  <c r="I3" i="4"/>
  <c r="H3" i="4"/>
  <c r="G3" i="4"/>
  <c r="F3" i="4"/>
  <c r="E3" i="4"/>
  <c r="D3" i="4"/>
  <c r="AA2" i="4"/>
  <c r="AA94" i="4" s="1"/>
  <c r="Z2" i="4"/>
  <c r="Y2" i="4"/>
  <c r="Y94" i="4" s="1"/>
  <c r="X2" i="4"/>
  <c r="W2" i="4"/>
  <c r="W94" i="4" s="1"/>
  <c r="V2" i="4"/>
  <c r="U2" i="4"/>
  <c r="U94" i="4" s="1"/>
  <c r="T2" i="4"/>
  <c r="S2" i="4"/>
  <c r="S94" i="4" s="1"/>
  <c r="R2" i="4"/>
  <c r="Q2" i="4"/>
  <c r="Q94" i="4" s="1"/>
  <c r="P2" i="4"/>
  <c r="O2" i="4"/>
  <c r="O94" i="4" s="1"/>
  <c r="N2" i="4"/>
  <c r="M2" i="4"/>
  <c r="M94" i="4" s="1"/>
  <c r="L2" i="4"/>
  <c r="K2" i="4"/>
  <c r="K94" i="4" s="1"/>
  <c r="J2" i="4"/>
  <c r="I2" i="4"/>
  <c r="I94" i="4" s="1"/>
  <c r="H2" i="4"/>
  <c r="G2" i="4"/>
  <c r="G94" i="4" s="1"/>
  <c r="F2" i="4"/>
  <c r="E2" i="4"/>
  <c r="E94" i="4" s="1"/>
  <c r="D2" i="4"/>
  <c r="AU118" i="2"/>
  <c r="I115" i="2"/>
  <c r="AU113" i="2"/>
  <c r="AT113" i="2"/>
  <c r="AS113" i="2"/>
  <c r="AR113" i="2"/>
  <c r="AQ113" i="2"/>
  <c r="AP113" i="2"/>
  <c r="AO113" i="2"/>
  <c r="AN113" i="2"/>
  <c r="AM113" i="2"/>
  <c r="AL113" i="2"/>
  <c r="AK113" i="2"/>
  <c r="AJ113" i="2"/>
  <c r="AI113" i="2"/>
  <c r="AH113" i="2"/>
  <c r="AG113" i="2"/>
  <c r="AF113" i="2"/>
  <c r="AE113" i="2"/>
  <c r="AD113" i="2"/>
  <c r="AB113" i="2"/>
  <c r="AA113" i="2"/>
  <c r="Y113" i="2"/>
  <c r="X113" i="2"/>
  <c r="V113" i="2"/>
  <c r="U113" i="2"/>
  <c r="S113" i="2"/>
  <c r="R113" i="2"/>
  <c r="Q113" i="2"/>
  <c r="P113" i="2"/>
  <c r="O113" i="2"/>
  <c r="N113" i="2"/>
  <c r="M113" i="2"/>
  <c r="L113" i="2"/>
  <c r="K113" i="2"/>
  <c r="J113" i="2"/>
  <c r="H113" i="2"/>
  <c r="G113" i="2"/>
  <c r="K109" i="2"/>
  <c r="AU103" i="2"/>
  <c r="AT103" i="2"/>
  <c r="AS103" i="2"/>
  <c r="AR103" i="2"/>
  <c r="AQ103" i="2"/>
  <c r="AP103" i="2"/>
  <c r="AO103" i="2"/>
  <c r="AN103" i="2"/>
  <c r="AM103" i="2"/>
  <c r="AL103" i="2"/>
  <c r="AK103" i="2"/>
  <c r="AJ103" i="2"/>
  <c r="AI103" i="2"/>
  <c r="AH103" i="2"/>
  <c r="AG103" i="2"/>
  <c r="AF103" i="2"/>
  <c r="AE103" i="2"/>
  <c r="AD103" i="2"/>
  <c r="AC103" i="2"/>
  <c r="AB103" i="2"/>
  <c r="AA103" i="2"/>
  <c r="Z103" i="2"/>
  <c r="Y103" i="2"/>
  <c r="X103" i="2"/>
  <c r="W103" i="2"/>
  <c r="V103" i="2"/>
  <c r="U103" i="2"/>
  <c r="T103" i="2"/>
  <c r="S103" i="2"/>
  <c r="R103" i="2"/>
  <c r="Q103" i="2"/>
  <c r="M103" i="2"/>
  <c r="L103" i="2"/>
  <c r="K103" i="2"/>
  <c r="J103" i="2"/>
  <c r="I103" i="2"/>
  <c r="H103" i="2"/>
  <c r="G103" i="2"/>
  <c r="F103" i="2"/>
  <c r="E103" i="2"/>
  <c r="D103" i="2"/>
  <c r="AU102" i="2"/>
  <c r="AT102" i="2"/>
  <c r="AS102" i="2"/>
  <c r="AR102" i="2"/>
  <c r="AQ102" i="2"/>
  <c r="AP102" i="2"/>
  <c r="AO102" i="2"/>
  <c r="AN102" i="2"/>
  <c r="AM102" i="2"/>
  <c r="AL102" i="2"/>
  <c r="AK102" i="2"/>
  <c r="AJ102" i="2"/>
  <c r="AI102" i="2"/>
  <c r="AH102" i="2"/>
  <c r="AG102" i="2"/>
  <c r="AF102" i="2"/>
  <c r="AE102" i="2"/>
  <c r="AD102" i="2"/>
  <c r="AC102" i="2"/>
  <c r="AB102" i="2"/>
  <c r="AA102" i="2"/>
  <c r="Z102" i="2"/>
  <c r="Y102" i="2"/>
  <c r="X102" i="2"/>
  <c r="W102" i="2"/>
  <c r="V102" i="2"/>
  <c r="U102" i="2"/>
  <c r="T102" i="2"/>
  <c r="S102" i="2"/>
  <c r="R102" i="2"/>
  <c r="Q102" i="2"/>
  <c r="M102" i="2"/>
  <c r="L102" i="2"/>
  <c r="K102" i="2"/>
  <c r="J102" i="2"/>
  <c r="I102" i="2"/>
  <c r="H102" i="2"/>
  <c r="G102" i="2"/>
  <c r="F102" i="2"/>
  <c r="E102" i="2"/>
  <c r="D102" i="2"/>
  <c r="AU101" i="2"/>
  <c r="AT101" i="2"/>
  <c r="AS101" i="2"/>
  <c r="AR101" i="2"/>
  <c r="AQ101" i="2"/>
  <c r="AP101" i="2"/>
  <c r="AO101" i="2"/>
  <c r="AN101" i="2"/>
  <c r="AM101" i="2"/>
  <c r="AL101" i="2"/>
  <c r="AK101" i="2"/>
  <c r="AJ101" i="2"/>
  <c r="AI101" i="2"/>
  <c r="AH101" i="2"/>
  <c r="AG101" i="2"/>
  <c r="AF101" i="2"/>
  <c r="AE101" i="2"/>
  <c r="AD101" i="2"/>
  <c r="AC101" i="2"/>
  <c r="AB101" i="2"/>
  <c r="AA101" i="2"/>
  <c r="Z101" i="2"/>
  <c r="Y101" i="2"/>
  <c r="X101" i="2"/>
  <c r="W101" i="2"/>
  <c r="V101" i="2"/>
  <c r="U101" i="2"/>
  <c r="T101" i="2"/>
  <c r="S101" i="2"/>
  <c r="R101" i="2"/>
  <c r="Q101" i="2"/>
  <c r="M101" i="2"/>
  <c r="L101" i="2"/>
  <c r="K101" i="2"/>
  <c r="J101" i="2"/>
  <c r="I101" i="2"/>
  <c r="H101" i="2"/>
  <c r="G101" i="2"/>
  <c r="F101" i="2"/>
  <c r="E101" i="2"/>
  <c r="D101" i="2"/>
  <c r="AU100" i="2"/>
  <c r="AU104" i="2" s="1"/>
  <c r="AT100" i="2"/>
  <c r="AT104" i="2" s="1"/>
  <c r="AS100" i="2"/>
  <c r="AS104" i="2" s="1"/>
  <c r="AR100" i="2"/>
  <c r="AR104" i="2" s="1"/>
  <c r="AQ100" i="2"/>
  <c r="AQ104" i="2" s="1"/>
  <c r="AP100" i="2"/>
  <c r="AP104" i="2" s="1"/>
  <c r="AO100" i="2"/>
  <c r="AO104" i="2" s="1"/>
  <c r="AN100" i="2"/>
  <c r="AN104" i="2" s="1"/>
  <c r="AM100" i="2"/>
  <c r="AM104" i="2" s="1"/>
  <c r="AL100" i="2"/>
  <c r="AL104" i="2" s="1"/>
  <c r="AK100" i="2"/>
  <c r="AK104" i="2" s="1"/>
  <c r="AJ100" i="2"/>
  <c r="AJ104" i="2" s="1"/>
  <c r="AI100" i="2"/>
  <c r="AI104" i="2" s="1"/>
  <c r="AH100" i="2"/>
  <c r="AH104" i="2" s="1"/>
  <c r="AG100" i="2"/>
  <c r="AG104" i="2" s="1"/>
  <c r="AF100" i="2"/>
  <c r="AF104" i="2" s="1"/>
  <c r="AE100" i="2"/>
  <c r="AE104" i="2" s="1"/>
  <c r="AD100" i="2"/>
  <c r="AD104" i="2" s="1"/>
  <c r="AC100" i="2"/>
  <c r="AC104" i="2" s="1"/>
  <c r="AB100" i="2"/>
  <c r="AB104" i="2" s="1"/>
  <c r="AA100" i="2"/>
  <c r="AA104" i="2" s="1"/>
  <c r="Z100" i="2"/>
  <c r="Z104" i="2" s="1"/>
  <c r="Y100" i="2"/>
  <c r="Y104" i="2" s="1"/>
  <c r="X100" i="2"/>
  <c r="X104" i="2" s="1"/>
  <c r="W100" i="2"/>
  <c r="W104" i="2" s="1"/>
  <c r="V100" i="2"/>
  <c r="V104" i="2" s="1"/>
  <c r="U100" i="2"/>
  <c r="U104" i="2" s="1"/>
  <c r="T100" i="2"/>
  <c r="T104" i="2" s="1"/>
  <c r="S100" i="2"/>
  <c r="S104" i="2" s="1"/>
  <c r="R100" i="2"/>
  <c r="R104" i="2" s="1"/>
  <c r="Q100" i="2"/>
  <c r="Q104" i="2" s="1"/>
  <c r="M100" i="2"/>
  <c r="M104" i="2" s="1"/>
  <c r="L100" i="2"/>
  <c r="L104" i="2" s="1"/>
  <c r="K100" i="2"/>
  <c r="K104" i="2" s="1"/>
  <c r="J100" i="2"/>
  <c r="J104" i="2" s="1"/>
  <c r="I100" i="2"/>
  <c r="I104" i="2" s="1"/>
  <c r="H100" i="2"/>
  <c r="H104" i="2" s="1"/>
  <c r="G100" i="2"/>
  <c r="G104" i="2" s="1"/>
  <c r="F100" i="2"/>
  <c r="F104" i="2" s="1"/>
  <c r="E100" i="2"/>
  <c r="E104" i="2" s="1"/>
  <c r="D100" i="2"/>
  <c r="D104" i="2" s="1"/>
  <c r="B10" i="5" s="1"/>
  <c r="D10" i="5" s="1"/>
  <c r="AU98" i="2"/>
  <c r="AT98" i="2"/>
  <c r="AS98" i="2"/>
  <c r="AR98" i="2"/>
  <c r="AQ98" i="2"/>
  <c r="AP98" i="2"/>
  <c r="AO98" i="2"/>
  <c r="AN98" i="2"/>
  <c r="AM98" i="2"/>
  <c r="AL98" i="2"/>
  <c r="AK98" i="2"/>
  <c r="AJ98" i="2"/>
  <c r="AI98" i="2"/>
  <c r="AH98" i="2"/>
  <c r="AG98" i="2"/>
  <c r="AF98" i="2"/>
  <c r="AE98" i="2"/>
  <c r="AD98" i="2"/>
  <c r="AC98" i="2"/>
  <c r="AB98" i="2"/>
  <c r="AA98" i="2"/>
  <c r="Z98" i="2"/>
  <c r="Y98" i="2"/>
  <c r="X98" i="2"/>
  <c r="W98" i="2"/>
  <c r="V98" i="2"/>
  <c r="U98" i="2"/>
  <c r="T98" i="2"/>
  <c r="S98" i="2"/>
  <c r="R98" i="2"/>
  <c r="Q98" i="2"/>
  <c r="M98" i="2"/>
  <c r="L98" i="2"/>
  <c r="K98" i="2"/>
  <c r="J98" i="2"/>
  <c r="I98" i="2"/>
  <c r="H98" i="2"/>
  <c r="G98" i="2"/>
  <c r="F98" i="2"/>
  <c r="E98" i="2"/>
  <c r="D98" i="2"/>
  <c r="AU97" i="2"/>
  <c r="AT97" i="2"/>
  <c r="AS97" i="2"/>
  <c r="AR97" i="2"/>
  <c r="AQ97" i="2"/>
  <c r="AP97" i="2"/>
  <c r="AO97" i="2"/>
  <c r="AN97" i="2"/>
  <c r="AM97" i="2"/>
  <c r="AL97" i="2"/>
  <c r="AK97" i="2"/>
  <c r="AJ97" i="2"/>
  <c r="AI97" i="2"/>
  <c r="AH97" i="2"/>
  <c r="AG97" i="2"/>
  <c r="AF97" i="2"/>
  <c r="AE97" i="2"/>
  <c r="AD97" i="2"/>
  <c r="AC97" i="2"/>
  <c r="AB97" i="2"/>
  <c r="AA97" i="2"/>
  <c r="Z97" i="2"/>
  <c r="Y97" i="2"/>
  <c r="X97" i="2"/>
  <c r="W97" i="2"/>
  <c r="V97" i="2"/>
  <c r="U97" i="2"/>
  <c r="T97" i="2"/>
  <c r="S97" i="2"/>
  <c r="R97" i="2"/>
  <c r="Q97" i="2"/>
  <c r="M97" i="2"/>
  <c r="L97" i="2"/>
  <c r="K97" i="2"/>
  <c r="J97" i="2"/>
  <c r="I97" i="2"/>
  <c r="H97" i="2"/>
  <c r="G97" i="2"/>
  <c r="F97" i="2"/>
  <c r="E97" i="2"/>
  <c r="D97" i="2"/>
  <c r="AU96" i="2"/>
  <c r="AT96" i="2"/>
  <c r="AS96" i="2"/>
  <c r="AR96" i="2"/>
  <c r="AQ96" i="2"/>
  <c r="AP96" i="2"/>
  <c r="AO96" i="2"/>
  <c r="AN96" i="2"/>
  <c r="AM96" i="2"/>
  <c r="AL96" i="2"/>
  <c r="AK96" i="2"/>
  <c r="AJ96" i="2"/>
  <c r="AI96" i="2"/>
  <c r="AH96" i="2"/>
  <c r="AG96" i="2"/>
  <c r="AF96" i="2"/>
  <c r="AE96" i="2"/>
  <c r="AD96" i="2"/>
  <c r="AC96" i="2"/>
  <c r="AB96" i="2"/>
  <c r="AA96" i="2"/>
  <c r="Z96" i="2"/>
  <c r="Y96" i="2"/>
  <c r="X96" i="2"/>
  <c r="W96" i="2"/>
  <c r="V96" i="2"/>
  <c r="U96" i="2"/>
  <c r="T96" i="2"/>
  <c r="S96" i="2"/>
  <c r="R96" i="2"/>
  <c r="Q96" i="2"/>
  <c r="M96" i="2"/>
  <c r="L96" i="2"/>
  <c r="K96" i="2"/>
  <c r="J96" i="2"/>
  <c r="I96" i="2"/>
  <c r="H96" i="2"/>
  <c r="G96" i="2"/>
  <c r="F96" i="2"/>
  <c r="E96" i="2"/>
  <c r="D96" i="2"/>
  <c r="AU95" i="2"/>
  <c r="AT95" i="2"/>
  <c r="AS95" i="2"/>
  <c r="AR95" i="2"/>
  <c r="AQ95" i="2"/>
  <c r="AP95" i="2"/>
  <c r="AO95" i="2"/>
  <c r="AN95" i="2"/>
  <c r="AM95" i="2"/>
  <c r="AL95" i="2"/>
  <c r="AK95" i="2"/>
  <c r="AJ95" i="2"/>
  <c r="AI95" i="2"/>
  <c r="AH95" i="2"/>
  <c r="AG95" i="2"/>
  <c r="AF95" i="2"/>
  <c r="AE95" i="2"/>
  <c r="AD95" i="2"/>
  <c r="AC95" i="2"/>
  <c r="AB95" i="2"/>
  <c r="AA95" i="2"/>
  <c r="Z95" i="2"/>
  <c r="Y95" i="2"/>
  <c r="X95" i="2"/>
  <c r="W95" i="2"/>
  <c r="V95" i="2"/>
  <c r="U95" i="2"/>
  <c r="T95" i="2"/>
  <c r="S95" i="2"/>
  <c r="R95" i="2"/>
  <c r="Q95" i="2"/>
  <c r="M95" i="2"/>
  <c r="L95" i="2"/>
  <c r="K95" i="2"/>
  <c r="J95" i="2"/>
  <c r="I95" i="2"/>
  <c r="H95" i="2"/>
  <c r="G95" i="2"/>
  <c r="F95" i="2"/>
  <c r="E95" i="2"/>
  <c r="D95" i="2"/>
  <c r="AU94" i="2"/>
  <c r="AT94" i="2"/>
  <c r="AS94" i="2"/>
  <c r="AR94" i="2"/>
  <c r="AQ94" i="2"/>
  <c r="AP94" i="2"/>
  <c r="AO94" i="2"/>
  <c r="AN94" i="2"/>
  <c r="AM94" i="2"/>
  <c r="AL94" i="2"/>
  <c r="AK94" i="2"/>
  <c r="AJ94" i="2"/>
  <c r="AI94" i="2"/>
  <c r="AH94" i="2"/>
  <c r="AG94" i="2"/>
  <c r="AF94" i="2"/>
  <c r="AE94" i="2"/>
  <c r="AD94" i="2"/>
  <c r="AC94" i="2"/>
  <c r="AB94" i="2"/>
  <c r="AA94" i="2"/>
  <c r="Z94" i="2"/>
  <c r="Y94" i="2"/>
  <c r="X94" i="2"/>
  <c r="W94" i="2"/>
  <c r="V94" i="2"/>
  <c r="U94" i="2"/>
  <c r="T94" i="2"/>
  <c r="S94" i="2"/>
  <c r="R94" i="2"/>
  <c r="Q94" i="2"/>
  <c r="M94" i="2"/>
  <c r="L94" i="2"/>
  <c r="K94" i="2"/>
  <c r="J94" i="2"/>
  <c r="I94" i="2"/>
  <c r="H94" i="2"/>
  <c r="G94" i="2"/>
  <c r="F94" i="2"/>
  <c r="E94" i="2"/>
  <c r="D94" i="2"/>
  <c r="AU93" i="2"/>
  <c r="AT93" i="2"/>
  <c r="AS93" i="2"/>
  <c r="AR93" i="2"/>
  <c r="AQ93" i="2"/>
  <c r="AP93" i="2"/>
  <c r="AO93" i="2"/>
  <c r="AN93" i="2"/>
  <c r="AM93" i="2"/>
  <c r="AL93" i="2"/>
  <c r="AK93" i="2"/>
  <c r="AJ93" i="2"/>
  <c r="AI93" i="2"/>
  <c r="AH93" i="2"/>
  <c r="AG93" i="2"/>
  <c r="AF93" i="2"/>
  <c r="AE93" i="2"/>
  <c r="AD93" i="2"/>
  <c r="AC93" i="2"/>
  <c r="AB93" i="2"/>
  <c r="AA93" i="2"/>
  <c r="Z93" i="2"/>
  <c r="Y93" i="2"/>
  <c r="X93" i="2"/>
  <c r="W93" i="2"/>
  <c r="V93" i="2"/>
  <c r="U93" i="2"/>
  <c r="T93" i="2"/>
  <c r="S93" i="2"/>
  <c r="R93" i="2"/>
  <c r="Q93" i="2"/>
  <c r="M93" i="2"/>
  <c r="L93" i="2"/>
  <c r="K93" i="2"/>
  <c r="J93" i="2"/>
  <c r="I93" i="2"/>
  <c r="H93" i="2"/>
  <c r="G93" i="2"/>
  <c r="F93" i="2"/>
  <c r="E93" i="2"/>
  <c r="D93" i="2"/>
  <c r="AU92" i="2"/>
  <c r="AT92" i="2"/>
  <c r="AS92" i="2"/>
  <c r="AR92" i="2"/>
  <c r="AQ92" i="2"/>
  <c r="AP92" i="2"/>
  <c r="AO92" i="2"/>
  <c r="AN92" i="2"/>
  <c r="AM92" i="2"/>
  <c r="AL92" i="2"/>
  <c r="AK92" i="2"/>
  <c r="AJ92" i="2"/>
  <c r="AI92" i="2"/>
  <c r="AH92" i="2"/>
  <c r="AG92" i="2"/>
  <c r="AF92" i="2"/>
  <c r="AE92" i="2"/>
  <c r="AD92" i="2"/>
  <c r="AC92" i="2"/>
  <c r="AB92" i="2"/>
  <c r="AA92" i="2"/>
  <c r="Z92" i="2"/>
  <c r="Y92" i="2"/>
  <c r="X92" i="2"/>
  <c r="W92" i="2"/>
  <c r="V92" i="2"/>
  <c r="U92" i="2"/>
  <c r="T92" i="2"/>
  <c r="S92" i="2"/>
  <c r="R92" i="2"/>
  <c r="Q92" i="2"/>
  <c r="M92" i="2"/>
  <c r="L92" i="2"/>
  <c r="K92" i="2"/>
  <c r="J92" i="2"/>
  <c r="I92" i="2"/>
  <c r="H92" i="2"/>
  <c r="G92" i="2"/>
  <c r="F92" i="2"/>
  <c r="E92" i="2"/>
  <c r="D92" i="2"/>
  <c r="AU91" i="2"/>
  <c r="AT91" i="2"/>
  <c r="AS91" i="2"/>
  <c r="AR91" i="2"/>
  <c r="AQ91" i="2"/>
  <c r="AP91" i="2"/>
  <c r="AO91" i="2"/>
  <c r="AN91" i="2"/>
  <c r="AM91" i="2"/>
  <c r="AL91" i="2"/>
  <c r="AK91" i="2"/>
  <c r="AJ91" i="2"/>
  <c r="AI91" i="2"/>
  <c r="AH91" i="2"/>
  <c r="AG91" i="2"/>
  <c r="AF91" i="2"/>
  <c r="AE91" i="2"/>
  <c r="AD91" i="2"/>
  <c r="AC91" i="2"/>
  <c r="AB91" i="2"/>
  <c r="AA91" i="2"/>
  <c r="Z91" i="2"/>
  <c r="Y91" i="2"/>
  <c r="X91" i="2"/>
  <c r="W91" i="2"/>
  <c r="V91" i="2"/>
  <c r="U91" i="2"/>
  <c r="T91" i="2"/>
  <c r="S91" i="2"/>
  <c r="R91" i="2"/>
  <c r="Q91" i="2"/>
  <c r="M91" i="2"/>
  <c r="L91" i="2"/>
  <c r="K91" i="2"/>
  <c r="J91" i="2"/>
  <c r="I91" i="2"/>
  <c r="H91" i="2"/>
  <c r="G91" i="2"/>
  <c r="F91" i="2"/>
  <c r="E91" i="2"/>
  <c r="D91" i="2"/>
  <c r="AU90" i="2"/>
  <c r="AT90" i="2"/>
  <c r="AS90" i="2"/>
  <c r="AR90" i="2"/>
  <c r="AQ90" i="2"/>
  <c r="AP90" i="2"/>
  <c r="AO90" i="2"/>
  <c r="AN90" i="2"/>
  <c r="AM90" i="2"/>
  <c r="AL90" i="2"/>
  <c r="AK90" i="2"/>
  <c r="AJ90" i="2"/>
  <c r="AI90" i="2"/>
  <c r="AH90" i="2"/>
  <c r="AG90" i="2"/>
  <c r="AF90" i="2"/>
  <c r="AE90" i="2"/>
  <c r="AD90" i="2"/>
  <c r="AC90" i="2"/>
  <c r="AB90" i="2"/>
  <c r="AA90" i="2"/>
  <c r="Z90" i="2"/>
  <c r="Y90" i="2"/>
  <c r="X90" i="2"/>
  <c r="W90" i="2"/>
  <c r="V90" i="2"/>
  <c r="U90" i="2"/>
  <c r="T90" i="2"/>
  <c r="S90" i="2"/>
  <c r="R90" i="2"/>
  <c r="Q90" i="2"/>
  <c r="M90" i="2"/>
  <c r="L90" i="2"/>
  <c r="K90" i="2"/>
  <c r="J90" i="2"/>
  <c r="I90" i="2"/>
  <c r="H90" i="2"/>
  <c r="G90" i="2"/>
  <c r="F90" i="2"/>
  <c r="E90" i="2"/>
  <c r="D90" i="2"/>
  <c r="AU89" i="2"/>
  <c r="AT89" i="2"/>
  <c r="AS89" i="2"/>
  <c r="AR89" i="2"/>
  <c r="AQ89" i="2"/>
  <c r="AP89" i="2"/>
  <c r="AO89" i="2"/>
  <c r="AN89" i="2"/>
  <c r="AM89" i="2"/>
  <c r="AL89" i="2"/>
  <c r="AK89" i="2"/>
  <c r="AJ89" i="2"/>
  <c r="AI89" i="2"/>
  <c r="AH89" i="2"/>
  <c r="AG89" i="2"/>
  <c r="AF89" i="2"/>
  <c r="AE89" i="2"/>
  <c r="AD89" i="2"/>
  <c r="AC89" i="2"/>
  <c r="AB89" i="2"/>
  <c r="AA89" i="2"/>
  <c r="Z89" i="2"/>
  <c r="Y89" i="2"/>
  <c r="X89" i="2"/>
  <c r="W89" i="2"/>
  <c r="V89" i="2"/>
  <c r="U89" i="2"/>
  <c r="T89" i="2"/>
  <c r="S89" i="2"/>
  <c r="R89" i="2"/>
  <c r="Q89" i="2"/>
  <c r="M89" i="2"/>
  <c r="L89" i="2"/>
  <c r="K89" i="2"/>
  <c r="J89" i="2"/>
  <c r="I89" i="2"/>
  <c r="H89" i="2"/>
  <c r="G89" i="2"/>
  <c r="F89" i="2"/>
  <c r="E89" i="2"/>
  <c r="D89" i="2"/>
  <c r="AU88" i="2"/>
  <c r="AT88" i="2"/>
  <c r="AS88" i="2"/>
  <c r="AR88" i="2"/>
  <c r="AQ88" i="2"/>
  <c r="AP88" i="2"/>
  <c r="AO88" i="2"/>
  <c r="AN88" i="2"/>
  <c r="AM88" i="2"/>
  <c r="AL88" i="2"/>
  <c r="AK88" i="2"/>
  <c r="AJ88" i="2"/>
  <c r="AI88" i="2"/>
  <c r="AH88" i="2"/>
  <c r="AG88" i="2"/>
  <c r="AF88" i="2"/>
  <c r="AE88" i="2"/>
  <c r="AD88" i="2"/>
  <c r="AC88" i="2"/>
  <c r="AB88" i="2"/>
  <c r="AA88" i="2"/>
  <c r="Z88" i="2"/>
  <c r="Y88" i="2"/>
  <c r="X88" i="2"/>
  <c r="W88" i="2"/>
  <c r="V88" i="2"/>
  <c r="U88" i="2"/>
  <c r="T88" i="2"/>
  <c r="S88" i="2"/>
  <c r="R88" i="2"/>
  <c r="Q88" i="2"/>
  <c r="M88" i="2"/>
  <c r="L88" i="2"/>
  <c r="K88" i="2"/>
  <c r="J88" i="2"/>
  <c r="I88" i="2"/>
  <c r="H88" i="2"/>
  <c r="G88" i="2"/>
  <c r="F88" i="2"/>
  <c r="E88" i="2"/>
  <c r="D88" i="2"/>
  <c r="AU87" i="2"/>
  <c r="AU99" i="2" s="1"/>
  <c r="AT87" i="2"/>
  <c r="AT99" i="2" s="1"/>
  <c r="AS87" i="2"/>
  <c r="AS99" i="2" s="1"/>
  <c r="AR87" i="2"/>
  <c r="AR99" i="2" s="1"/>
  <c r="AQ87" i="2"/>
  <c r="AQ99" i="2" s="1"/>
  <c r="AP87" i="2"/>
  <c r="AP99" i="2" s="1"/>
  <c r="AO87" i="2"/>
  <c r="AO99" i="2" s="1"/>
  <c r="AN87" i="2"/>
  <c r="AN99" i="2" s="1"/>
  <c r="AM87" i="2"/>
  <c r="AM99" i="2" s="1"/>
  <c r="AL87" i="2"/>
  <c r="AL99" i="2" s="1"/>
  <c r="AK87" i="2"/>
  <c r="AK99" i="2" s="1"/>
  <c r="AJ87" i="2"/>
  <c r="AJ99" i="2" s="1"/>
  <c r="AI87" i="2"/>
  <c r="AI99" i="2" s="1"/>
  <c r="AH87" i="2"/>
  <c r="AH99" i="2" s="1"/>
  <c r="AG87" i="2"/>
  <c r="AG99" i="2" s="1"/>
  <c r="AF87" i="2"/>
  <c r="AF99" i="2" s="1"/>
  <c r="AE87" i="2"/>
  <c r="AE99" i="2" s="1"/>
  <c r="AD87" i="2"/>
  <c r="AD99" i="2" s="1"/>
  <c r="AC87" i="2"/>
  <c r="AC99" i="2" s="1"/>
  <c r="AB87" i="2"/>
  <c r="AB99" i="2" s="1"/>
  <c r="AA87" i="2"/>
  <c r="AA99" i="2" s="1"/>
  <c r="Z87" i="2"/>
  <c r="Z99" i="2" s="1"/>
  <c r="Y87" i="2"/>
  <c r="Y99" i="2" s="1"/>
  <c r="X87" i="2"/>
  <c r="X99" i="2" s="1"/>
  <c r="W87" i="2"/>
  <c r="W99" i="2" s="1"/>
  <c r="V87" i="2"/>
  <c r="V99" i="2" s="1"/>
  <c r="U87" i="2"/>
  <c r="U99" i="2" s="1"/>
  <c r="T87" i="2"/>
  <c r="T99" i="2" s="1"/>
  <c r="S87" i="2"/>
  <c r="S99" i="2" s="1"/>
  <c r="R87" i="2"/>
  <c r="R99" i="2" s="1"/>
  <c r="Q87" i="2"/>
  <c r="Q99" i="2" s="1"/>
  <c r="M87" i="2"/>
  <c r="M99" i="2" s="1"/>
  <c r="L87" i="2"/>
  <c r="L99" i="2" s="1"/>
  <c r="K87" i="2"/>
  <c r="K99" i="2" s="1"/>
  <c r="J87" i="2"/>
  <c r="J99" i="2" s="1"/>
  <c r="I87" i="2"/>
  <c r="I99" i="2" s="1"/>
  <c r="H87" i="2"/>
  <c r="H99" i="2" s="1"/>
  <c r="G87" i="2"/>
  <c r="G99" i="2" s="1"/>
  <c r="F87" i="2"/>
  <c r="F99" i="2" s="1"/>
  <c r="E87" i="2"/>
  <c r="E99" i="2" s="1"/>
  <c r="D87" i="2"/>
  <c r="D99" i="2" s="1"/>
  <c r="B6" i="5" s="1"/>
  <c r="D6" i="5" s="1"/>
  <c r="AU85" i="2"/>
  <c r="AT85" i="2"/>
  <c r="AS85" i="2"/>
  <c r="AR85" i="2"/>
  <c r="AQ85" i="2"/>
  <c r="AP85" i="2"/>
  <c r="AO85" i="2"/>
  <c r="AN85" i="2"/>
  <c r="AM85" i="2"/>
  <c r="AL85" i="2"/>
  <c r="AK85" i="2"/>
  <c r="AJ85" i="2"/>
  <c r="AI85" i="2"/>
  <c r="AH85" i="2"/>
  <c r="AG85" i="2"/>
  <c r="AF85" i="2"/>
  <c r="AE85" i="2"/>
  <c r="AD85" i="2"/>
  <c r="AC85" i="2"/>
  <c r="AB85" i="2"/>
  <c r="AA85" i="2"/>
  <c r="Z85" i="2"/>
  <c r="Y85" i="2"/>
  <c r="X85" i="2"/>
  <c r="W85" i="2"/>
  <c r="V85" i="2"/>
  <c r="U85" i="2"/>
  <c r="T85" i="2"/>
  <c r="S85" i="2"/>
  <c r="R85" i="2"/>
  <c r="Q85" i="2"/>
  <c r="M85" i="2"/>
  <c r="L85" i="2"/>
  <c r="K85" i="2"/>
  <c r="J85" i="2"/>
  <c r="I85" i="2"/>
  <c r="H85" i="2"/>
  <c r="G85" i="2"/>
  <c r="F85" i="2"/>
  <c r="E85" i="2"/>
  <c r="D85" i="2"/>
  <c r="AU84" i="2"/>
  <c r="AT84" i="2"/>
  <c r="AS84" i="2"/>
  <c r="AR84" i="2"/>
  <c r="AQ84" i="2"/>
  <c r="AP84" i="2"/>
  <c r="AO84" i="2"/>
  <c r="AN84" i="2"/>
  <c r="AM84" i="2"/>
  <c r="AL84" i="2"/>
  <c r="AK84" i="2"/>
  <c r="AJ84" i="2"/>
  <c r="AI84" i="2"/>
  <c r="AH84" i="2"/>
  <c r="AG84" i="2"/>
  <c r="AF84" i="2"/>
  <c r="AE84" i="2"/>
  <c r="AD84" i="2"/>
  <c r="AC84" i="2"/>
  <c r="AB84" i="2"/>
  <c r="AA84" i="2"/>
  <c r="Z84" i="2"/>
  <c r="Y84" i="2"/>
  <c r="X84" i="2"/>
  <c r="W84" i="2"/>
  <c r="V84" i="2"/>
  <c r="U84" i="2"/>
  <c r="T84" i="2"/>
  <c r="S84" i="2"/>
  <c r="R84" i="2"/>
  <c r="Q84" i="2"/>
  <c r="M84" i="2"/>
  <c r="L84" i="2"/>
  <c r="K84" i="2"/>
  <c r="J84" i="2"/>
  <c r="I84" i="2"/>
  <c r="H84" i="2"/>
  <c r="G84" i="2"/>
  <c r="F84" i="2"/>
  <c r="E84" i="2"/>
  <c r="D84" i="2"/>
  <c r="AU83" i="2"/>
  <c r="AT83" i="2"/>
  <c r="AS83" i="2"/>
  <c r="AR83" i="2"/>
  <c r="AQ83" i="2"/>
  <c r="AP83" i="2"/>
  <c r="AO83" i="2"/>
  <c r="AN83" i="2"/>
  <c r="AM83" i="2"/>
  <c r="AL83" i="2"/>
  <c r="AK83" i="2"/>
  <c r="AJ83" i="2"/>
  <c r="AI83" i="2"/>
  <c r="AH83" i="2"/>
  <c r="AG83" i="2"/>
  <c r="AF83" i="2"/>
  <c r="AE83" i="2"/>
  <c r="AD83" i="2"/>
  <c r="AC83" i="2"/>
  <c r="AB83" i="2"/>
  <c r="AA83" i="2"/>
  <c r="Z83" i="2"/>
  <c r="Y83" i="2"/>
  <c r="X83" i="2"/>
  <c r="W83" i="2"/>
  <c r="V83" i="2"/>
  <c r="U83" i="2"/>
  <c r="T83" i="2"/>
  <c r="S83" i="2"/>
  <c r="R83" i="2"/>
  <c r="Q83" i="2"/>
  <c r="M83" i="2"/>
  <c r="L83" i="2"/>
  <c r="K83" i="2"/>
  <c r="J83" i="2"/>
  <c r="I83" i="2"/>
  <c r="H83" i="2"/>
  <c r="G83" i="2"/>
  <c r="F83" i="2"/>
  <c r="E83" i="2"/>
  <c r="D83" i="2"/>
  <c r="AU82" i="2"/>
  <c r="AT82" i="2"/>
  <c r="AS82" i="2"/>
  <c r="AR82" i="2"/>
  <c r="AQ82" i="2"/>
  <c r="AP82" i="2"/>
  <c r="AO82" i="2"/>
  <c r="AN82" i="2"/>
  <c r="AM82" i="2"/>
  <c r="AL82" i="2"/>
  <c r="AK82" i="2"/>
  <c r="AJ82" i="2"/>
  <c r="AI82" i="2"/>
  <c r="AH82" i="2"/>
  <c r="AG82" i="2"/>
  <c r="AF82" i="2"/>
  <c r="AE82" i="2"/>
  <c r="AD82" i="2"/>
  <c r="AC82" i="2"/>
  <c r="AB82" i="2"/>
  <c r="AA82" i="2"/>
  <c r="Z82" i="2"/>
  <c r="Y82" i="2"/>
  <c r="X82" i="2"/>
  <c r="W82" i="2"/>
  <c r="V82" i="2"/>
  <c r="U82" i="2"/>
  <c r="T82" i="2"/>
  <c r="S82" i="2"/>
  <c r="R82" i="2"/>
  <c r="Q82" i="2"/>
  <c r="M82" i="2"/>
  <c r="L82" i="2"/>
  <c r="K82" i="2"/>
  <c r="J82" i="2"/>
  <c r="I82" i="2"/>
  <c r="H82" i="2"/>
  <c r="G82" i="2"/>
  <c r="F82" i="2"/>
  <c r="E82" i="2"/>
  <c r="D82" i="2"/>
  <c r="AU81" i="2"/>
  <c r="AT81" i="2"/>
  <c r="AS81" i="2"/>
  <c r="AR81" i="2"/>
  <c r="AQ81" i="2"/>
  <c r="AP81" i="2"/>
  <c r="AO81" i="2"/>
  <c r="AN81" i="2"/>
  <c r="AM81" i="2"/>
  <c r="AL81" i="2"/>
  <c r="AK81" i="2"/>
  <c r="AJ81" i="2"/>
  <c r="AI81" i="2"/>
  <c r="AH81" i="2"/>
  <c r="AG81" i="2"/>
  <c r="AF81" i="2"/>
  <c r="AE81" i="2"/>
  <c r="AD81" i="2"/>
  <c r="AC81" i="2"/>
  <c r="AB81" i="2"/>
  <c r="AA81" i="2"/>
  <c r="Z81" i="2"/>
  <c r="Y81" i="2"/>
  <c r="X81" i="2"/>
  <c r="W81" i="2"/>
  <c r="V81" i="2"/>
  <c r="U81" i="2"/>
  <c r="T81" i="2"/>
  <c r="S81" i="2"/>
  <c r="R81" i="2"/>
  <c r="Q81" i="2"/>
  <c r="M81" i="2"/>
  <c r="L81" i="2"/>
  <c r="K81" i="2"/>
  <c r="J81" i="2"/>
  <c r="I81" i="2"/>
  <c r="H81" i="2"/>
  <c r="G81" i="2"/>
  <c r="F81" i="2"/>
  <c r="E81" i="2"/>
  <c r="D81" i="2"/>
  <c r="AU80" i="2"/>
  <c r="AT80" i="2"/>
  <c r="AS80" i="2"/>
  <c r="AR80" i="2"/>
  <c r="AQ80" i="2"/>
  <c r="AP80" i="2"/>
  <c r="AO80" i="2"/>
  <c r="AN80" i="2"/>
  <c r="AM80" i="2"/>
  <c r="AL80" i="2"/>
  <c r="AK80" i="2"/>
  <c r="AJ80" i="2"/>
  <c r="AI80" i="2"/>
  <c r="AH80" i="2"/>
  <c r="AG80" i="2"/>
  <c r="AF80" i="2"/>
  <c r="AE80" i="2"/>
  <c r="AD80" i="2"/>
  <c r="AC80" i="2"/>
  <c r="AB80" i="2"/>
  <c r="AA80" i="2"/>
  <c r="Z80" i="2"/>
  <c r="Y80" i="2"/>
  <c r="X80" i="2"/>
  <c r="W80" i="2"/>
  <c r="V80" i="2"/>
  <c r="U80" i="2"/>
  <c r="T80" i="2"/>
  <c r="S80" i="2"/>
  <c r="R80" i="2"/>
  <c r="Q80" i="2"/>
  <c r="M80" i="2"/>
  <c r="L80" i="2"/>
  <c r="K80" i="2"/>
  <c r="J80" i="2"/>
  <c r="I80" i="2"/>
  <c r="H80" i="2"/>
  <c r="G80" i="2"/>
  <c r="F80" i="2"/>
  <c r="E80" i="2"/>
  <c r="D80" i="2"/>
  <c r="AU79" i="2"/>
  <c r="AT79" i="2"/>
  <c r="AS79" i="2"/>
  <c r="AR79" i="2"/>
  <c r="AQ79" i="2"/>
  <c r="AP79" i="2"/>
  <c r="AO79" i="2"/>
  <c r="AN79" i="2"/>
  <c r="AM79" i="2"/>
  <c r="AL79" i="2"/>
  <c r="AK79" i="2"/>
  <c r="AJ79" i="2"/>
  <c r="AI79" i="2"/>
  <c r="AH79" i="2"/>
  <c r="AG79" i="2"/>
  <c r="AF79" i="2"/>
  <c r="AE79" i="2"/>
  <c r="AD79" i="2"/>
  <c r="AC79" i="2"/>
  <c r="AB79" i="2"/>
  <c r="AA79" i="2"/>
  <c r="Z79" i="2"/>
  <c r="Y79" i="2"/>
  <c r="X79" i="2"/>
  <c r="W79" i="2"/>
  <c r="V79" i="2"/>
  <c r="U79" i="2"/>
  <c r="T79" i="2"/>
  <c r="S79" i="2"/>
  <c r="R79" i="2"/>
  <c r="Q79" i="2"/>
  <c r="M79" i="2"/>
  <c r="L79" i="2"/>
  <c r="K79" i="2"/>
  <c r="J79" i="2"/>
  <c r="I79" i="2"/>
  <c r="H79" i="2"/>
  <c r="G79" i="2"/>
  <c r="F79" i="2"/>
  <c r="E79" i="2"/>
  <c r="D79" i="2"/>
  <c r="AU78" i="2"/>
  <c r="AT78" i="2"/>
  <c r="AS78" i="2"/>
  <c r="AR78" i="2"/>
  <c r="AQ78" i="2"/>
  <c r="AP78" i="2"/>
  <c r="AO78" i="2"/>
  <c r="AN78" i="2"/>
  <c r="AM78" i="2"/>
  <c r="AL78" i="2"/>
  <c r="AK78" i="2"/>
  <c r="AJ78" i="2"/>
  <c r="AI78" i="2"/>
  <c r="AH78" i="2"/>
  <c r="AG78" i="2"/>
  <c r="AF78" i="2"/>
  <c r="AE78" i="2"/>
  <c r="AD78" i="2"/>
  <c r="AC78" i="2"/>
  <c r="AB78" i="2"/>
  <c r="AA78" i="2"/>
  <c r="Z78" i="2"/>
  <c r="Y78" i="2"/>
  <c r="X78" i="2"/>
  <c r="W78" i="2"/>
  <c r="V78" i="2"/>
  <c r="U78" i="2"/>
  <c r="T78" i="2"/>
  <c r="S78" i="2"/>
  <c r="R78" i="2"/>
  <c r="Q78" i="2"/>
  <c r="M78" i="2"/>
  <c r="L78" i="2"/>
  <c r="K78" i="2"/>
  <c r="J78" i="2"/>
  <c r="I78" i="2"/>
  <c r="H78" i="2"/>
  <c r="G78" i="2"/>
  <c r="F78" i="2"/>
  <c r="E78" i="2"/>
  <c r="D78" i="2"/>
  <c r="AU77" i="2"/>
  <c r="AU86" i="2" s="1"/>
  <c r="AT77" i="2"/>
  <c r="AT86" i="2" s="1"/>
  <c r="AS77" i="2"/>
  <c r="AS86" i="2" s="1"/>
  <c r="AR77" i="2"/>
  <c r="AR86" i="2" s="1"/>
  <c r="AQ77" i="2"/>
  <c r="AQ86" i="2" s="1"/>
  <c r="AP77" i="2"/>
  <c r="AP86" i="2" s="1"/>
  <c r="AO77" i="2"/>
  <c r="AO86" i="2" s="1"/>
  <c r="AN77" i="2"/>
  <c r="AN86" i="2" s="1"/>
  <c r="AM77" i="2"/>
  <c r="AM86" i="2" s="1"/>
  <c r="AL77" i="2"/>
  <c r="AL86" i="2" s="1"/>
  <c r="AK77" i="2"/>
  <c r="AK86" i="2" s="1"/>
  <c r="AJ77" i="2"/>
  <c r="AJ86" i="2" s="1"/>
  <c r="AI77" i="2"/>
  <c r="AI86" i="2" s="1"/>
  <c r="AH77" i="2"/>
  <c r="AH86" i="2" s="1"/>
  <c r="AG77" i="2"/>
  <c r="AG86" i="2" s="1"/>
  <c r="AF77" i="2"/>
  <c r="AF86" i="2" s="1"/>
  <c r="AE77" i="2"/>
  <c r="AE86" i="2" s="1"/>
  <c r="AD77" i="2"/>
  <c r="AD86" i="2" s="1"/>
  <c r="AC77" i="2"/>
  <c r="AC86" i="2" s="1"/>
  <c r="AB77" i="2"/>
  <c r="AB86" i="2" s="1"/>
  <c r="AA77" i="2"/>
  <c r="AA86" i="2" s="1"/>
  <c r="Z77" i="2"/>
  <c r="Z86" i="2" s="1"/>
  <c r="Y77" i="2"/>
  <c r="Y86" i="2" s="1"/>
  <c r="X77" i="2"/>
  <c r="X86" i="2" s="1"/>
  <c r="W77" i="2"/>
  <c r="W86" i="2" s="1"/>
  <c r="V77" i="2"/>
  <c r="V86" i="2" s="1"/>
  <c r="U77" i="2"/>
  <c r="U86" i="2" s="1"/>
  <c r="T77" i="2"/>
  <c r="T86" i="2" s="1"/>
  <c r="S77" i="2"/>
  <c r="S86" i="2" s="1"/>
  <c r="R77" i="2"/>
  <c r="R86" i="2" s="1"/>
  <c r="Q77" i="2"/>
  <c r="Q86" i="2" s="1"/>
  <c r="M77" i="2"/>
  <c r="M86" i="2" s="1"/>
  <c r="L77" i="2"/>
  <c r="L86" i="2" s="1"/>
  <c r="K77" i="2"/>
  <c r="K86" i="2" s="1"/>
  <c r="J77" i="2"/>
  <c r="J86" i="2" s="1"/>
  <c r="I77" i="2"/>
  <c r="I86" i="2" s="1"/>
  <c r="H77" i="2"/>
  <c r="H86" i="2" s="1"/>
  <c r="G77" i="2"/>
  <c r="G86" i="2" s="1"/>
  <c r="F77" i="2"/>
  <c r="F86" i="2" s="1"/>
  <c r="E77" i="2"/>
  <c r="E86" i="2" s="1"/>
  <c r="D77" i="2"/>
  <c r="D86" i="2" s="1"/>
  <c r="B8" i="5" s="1"/>
  <c r="D8" i="5" s="1"/>
  <c r="AU75" i="2"/>
  <c r="AT75" i="2"/>
  <c r="AS75" i="2"/>
  <c r="AR75" i="2"/>
  <c r="AQ75" i="2"/>
  <c r="AP75" i="2"/>
  <c r="AO75" i="2"/>
  <c r="AN75" i="2"/>
  <c r="AM75" i="2"/>
  <c r="AL75" i="2"/>
  <c r="AK75" i="2"/>
  <c r="AJ75" i="2"/>
  <c r="AI75" i="2"/>
  <c r="AH75" i="2"/>
  <c r="AG75" i="2"/>
  <c r="AF75" i="2"/>
  <c r="AE75" i="2"/>
  <c r="AD75" i="2"/>
  <c r="AC75" i="2"/>
  <c r="AB75" i="2"/>
  <c r="AA75" i="2"/>
  <c r="Z75" i="2"/>
  <c r="Y75" i="2"/>
  <c r="X75" i="2"/>
  <c r="W75" i="2"/>
  <c r="V75" i="2"/>
  <c r="U75" i="2"/>
  <c r="T75" i="2"/>
  <c r="S75" i="2"/>
  <c r="R75" i="2"/>
  <c r="Q75" i="2"/>
  <c r="M75" i="2"/>
  <c r="L75" i="2"/>
  <c r="K75" i="2"/>
  <c r="J75" i="2"/>
  <c r="I75" i="2"/>
  <c r="H75" i="2"/>
  <c r="G75" i="2"/>
  <c r="F75" i="2"/>
  <c r="E75" i="2"/>
  <c r="D75" i="2"/>
  <c r="AU74" i="2"/>
  <c r="AT74" i="2"/>
  <c r="AS74" i="2"/>
  <c r="AR74" i="2"/>
  <c r="AQ74" i="2"/>
  <c r="AP74" i="2"/>
  <c r="AO74" i="2"/>
  <c r="AN74" i="2"/>
  <c r="AM74" i="2"/>
  <c r="AL74" i="2"/>
  <c r="AK74" i="2"/>
  <c r="AJ74" i="2"/>
  <c r="AI74" i="2"/>
  <c r="AH74" i="2"/>
  <c r="AG74" i="2"/>
  <c r="AF74" i="2"/>
  <c r="AE74" i="2"/>
  <c r="AD74" i="2"/>
  <c r="AC74" i="2"/>
  <c r="AB74" i="2"/>
  <c r="AA74" i="2"/>
  <c r="Z74" i="2"/>
  <c r="Y74" i="2"/>
  <c r="X74" i="2"/>
  <c r="W74" i="2"/>
  <c r="V74" i="2"/>
  <c r="U74" i="2"/>
  <c r="T74" i="2"/>
  <c r="S74" i="2"/>
  <c r="R74" i="2"/>
  <c r="Q74" i="2"/>
  <c r="M74" i="2"/>
  <c r="L74" i="2"/>
  <c r="K74" i="2"/>
  <c r="J74" i="2"/>
  <c r="I74" i="2"/>
  <c r="H74" i="2"/>
  <c r="G74" i="2"/>
  <c r="F74" i="2"/>
  <c r="E74" i="2"/>
  <c r="D74" i="2"/>
  <c r="AU73" i="2"/>
  <c r="AT73" i="2"/>
  <c r="AS73" i="2"/>
  <c r="AR73" i="2"/>
  <c r="AQ73" i="2"/>
  <c r="AP73" i="2"/>
  <c r="AO73" i="2"/>
  <c r="AN73" i="2"/>
  <c r="AM73" i="2"/>
  <c r="AL73" i="2"/>
  <c r="AK73" i="2"/>
  <c r="AJ73" i="2"/>
  <c r="AI73" i="2"/>
  <c r="AH73" i="2"/>
  <c r="AG73" i="2"/>
  <c r="AF73" i="2"/>
  <c r="AE73" i="2"/>
  <c r="AD73" i="2"/>
  <c r="AC73" i="2"/>
  <c r="AB73" i="2"/>
  <c r="AA73" i="2"/>
  <c r="Z73" i="2"/>
  <c r="Y73" i="2"/>
  <c r="X73" i="2"/>
  <c r="W73" i="2"/>
  <c r="V73" i="2"/>
  <c r="U73" i="2"/>
  <c r="T73" i="2"/>
  <c r="S73" i="2"/>
  <c r="R73" i="2"/>
  <c r="Q73" i="2"/>
  <c r="M73" i="2"/>
  <c r="L73" i="2"/>
  <c r="K73" i="2"/>
  <c r="J73" i="2"/>
  <c r="I73" i="2"/>
  <c r="H73" i="2"/>
  <c r="G73" i="2"/>
  <c r="F73" i="2"/>
  <c r="E73" i="2"/>
  <c r="D73" i="2"/>
  <c r="AU72" i="2"/>
  <c r="AT72" i="2"/>
  <c r="AS72" i="2"/>
  <c r="AR72" i="2"/>
  <c r="AQ72" i="2"/>
  <c r="AP72" i="2"/>
  <c r="AO72" i="2"/>
  <c r="AN72" i="2"/>
  <c r="AM72" i="2"/>
  <c r="AL72" i="2"/>
  <c r="AK72" i="2"/>
  <c r="AJ72" i="2"/>
  <c r="AI72" i="2"/>
  <c r="AH72" i="2"/>
  <c r="AG72" i="2"/>
  <c r="AF72" i="2"/>
  <c r="AE72" i="2"/>
  <c r="AD72" i="2"/>
  <c r="AC72" i="2"/>
  <c r="AB72" i="2"/>
  <c r="AA72" i="2"/>
  <c r="Z72" i="2"/>
  <c r="Y72" i="2"/>
  <c r="X72" i="2"/>
  <c r="W72" i="2"/>
  <c r="V72" i="2"/>
  <c r="U72" i="2"/>
  <c r="T72" i="2"/>
  <c r="S72" i="2"/>
  <c r="R72" i="2"/>
  <c r="Q72" i="2"/>
  <c r="M72" i="2"/>
  <c r="L72" i="2"/>
  <c r="K72" i="2"/>
  <c r="J72" i="2"/>
  <c r="I72" i="2"/>
  <c r="H72" i="2"/>
  <c r="G72" i="2"/>
  <c r="F72" i="2"/>
  <c r="E72" i="2"/>
  <c r="D72" i="2"/>
  <c r="AU71" i="2"/>
  <c r="AT71" i="2"/>
  <c r="AS71" i="2"/>
  <c r="AR71" i="2"/>
  <c r="AQ71" i="2"/>
  <c r="AP71" i="2"/>
  <c r="AO71" i="2"/>
  <c r="AN71" i="2"/>
  <c r="AM71" i="2"/>
  <c r="AL71" i="2"/>
  <c r="AK71" i="2"/>
  <c r="AJ71" i="2"/>
  <c r="AI71" i="2"/>
  <c r="AH71" i="2"/>
  <c r="AG71" i="2"/>
  <c r="AF71" i="2"/>
  <c r="AE71" i="2"/>
  <c r="AD71" i="2"/>
  <c r="AC71" i="2"/>
  <c r="AB71" i="2"/>
  <c r="AA71" i="2"/>
  <c r="Z71" i="2"/>
  <c r="Y71" i="2"/>
  <c r="X71" i="2"/>
  <c r="W71" i="2"/>
  <c r="V71" i="2"/>
  <c r="U71" i="2"/>
  <c r="T71" i="2"/>
  <c r="S71" i="2"/>
  <c r="R71" i="2"/>
  <c r="Q71" i="2"/>
  <c r="M71" i="2"/>
  <c r="L71" i="2"/>
  <c r="K71" i="2"/>
  <c r="J71" i="2"/>
  <c r="I71" i="2"/>
  <c r="H71" i="2"/>
  <c r="G71" i="2"/>
  <c r="F71" i="2"/>
  <c r="E71" i="2"/>
  <c r="D71" i="2"/>
  <c r="AU70" i="2"/>
  <c r="AU76" i="2" s="1"/>
  <c r="AT70" i="2"/>
  <c r="AT76" i="2" s="1"/>
  <c r="AS70" i="2"/>
  <c r="AS76" i="2" s="1"/>
  <c r="AR70" i="2"/>
  <c r="AR76" i="2" s="1"/>
  <c r="AQ70" i="2"/>
  <c r="AQ76" i="2" s="1"/>
  <c r="AP70" i="2"/>
  <c r="AP76" i="2" s="1"/>
  <c r="AO70" i="2"/>
  <c r="AO76" i="2" s="1"/>
  <c r="AN70" i="2"/>
  <c r="AN76" i="2" s="1"/>
  <c r="AM70" i="2"/>
  <c r="AM76" i="2" s="1"/>
  <c r="AL70" i="2"/>
  <c r="AL76" i="2" s="1"/>
  <c r="AK70" i="2"/>
  <c r="AK76" i="2" s="1"/>
  <c r="AJ70" i="2"/>
  <c r="AJ76" i="2" s="1"/>
  <c r="AI70" i="2"/>
  <c r="AI76" i="2" s="1"/>
  <c r="AH70" i="2"/>
  <c r="AH76" i="2" s="1"/>
  <c r="AG70" i="2"/>
  <c r="AG76" i="2" s="1"/>
  <c r="AF70" i="2"/>
  <c r="AF76" i="2" s="1"/>
  <c r="AE70" i="2"/>
  <c r="AE76" i="2" s="1"/>
  <c r="AD70" i="2"/>
  <c r="AD76" i="2" s="1"/>
  <c r="AC70" i="2"/>
  <c r="AC76" i="2" s="1"/>
  <c r="AB70" i="2"/>
  <c r="AB76" i="2" s="1"/>
  <c r="AA70" i="2"/>
  <c r="AA76" i="2" s="1"/>
  <c r="Z70" i="2"/>
  <c r="Z76" i="2" s="1"/>
  <c r="Y70" i="2"/>
  <c r="Y76" i="2" s="1"/>
  <c r="X70" i="2"/>
  <c r="X76" i="2" s="1"/>
  <c r="W70" i="2"/>
  <c r="W76" i="2" s="1"/>
  <c r="V70" i="2"/>
  <c r="V76" i="2" s="1"/>
  <c r="U70" i="2"/>
  <c r="U76" i="2" s="1"/>
  <c r="T70" i="2"/>
  <c r="T76" i="2" s="1"/>
  <c r="S70" i="2"/>
  <c r="S76" i="2" s="1"/>
  <c r="R70" i="2"/>
  <c r="R76" i="2" s="1"/>
  <c r="Q70" i="2"/>
  <c r="Q76" i="2" s="1"/>
  <c r="M70" i="2"/>
  <c r="M76" i="2" s="1"/>
  <c r="L70" i="2"/>
  <c r="L76" i="2" s="1"/>
  <c r="K70" i="2"/>
  <c r="K76" i="2" s="1"/>
  <c r="J70" i="2"/>
  <c r="J76" i="2" s="1"/>
  <c r="I70" i="2"/>
  <c r="I76" i="2" s="1"/>
  <c r="H70" i="2"/>
  <c r="H76" i="2" s="1"/>
  <c r="G70" i="2"/>
  <c r="G76" i="2" s="1"/>
  <c r="F70" i="2"/>
  <c r="F76" i="2" s="1"/>
  <c r="E70" i="2"/>
  <c r="E76" i="2" s="1"/>
  <c r="D70" i="2"/>
  <c r="D76" i="2" s="1"/>
  <c r="B3" i="5" s="1"/>
  <c r="L69" i="2"/>
  <c r="J69" i="2"/>
  <c r="H69" i="2"/>
  <c r="F69" i="2"/>
  <c r="D69" i="2"/>
  <c r="B4" i="5" s="1"/>
  <c r="D4" i="5" s="1"/>
  <c r="AU68" i="2"/>
  <c r="AT68" i="2"/>
  <c r="AS68" i="2"/>
  <c r="AR68" i="2"/>
  <c r="AQ68" i="2"/>
  <c r="AP68" i="2"/>
  <c r="AO68" i="2"/>
  <c r="AN68" i="2"/>
  <c r="AM68" i="2"/>
  <c r="AL68" i="2"/>
  <c r="AK68" i="2"/>
  <c r="AJ68" i="2"/>
  <c r="AI68" i="2"/>
  <c r="AH68" i="2"/>
  <c r="AG68" i="2"/>
  <c r="AF68" i="2"/>
  <c r="AE68" i="2"/>
  <c r="AD68" i="2"/>
  <c r="AC68" i="2"/>
  <c r="AB68" i="2"/>
  <c r="AA68" i="2"/>
  <c r="Z68" i="2"/>
  <c r="Y68" i="2"/>
  <c r="X68" i="2"/>
  <c r="W68" i="2"/>
  <c r="V68" i="2"/>
  <c r="U68" i="2"/>
  <c r="T68" i="2"/>
  <c r="S68" i="2"/>
  <c r="R68" i="2"/>
  <c r="Q68" i="2"/>
  <c r="M68" i="2"/>
  <c r="L68" i="2"/>
  <c r="K68" i="2"/>
  <c r="J68" i="2"/>
  <c r="I68" i="2"/>
  <c r="H68" i="2"/>
  <c r="G68" i="2"/>
  <c r="F68" i="2"/>
  <c r="E68" i="2"/>
  <c r="D68" i="2"/>
  <c r="AU67" i="2"/>
  <c r="AT67" i="2"/>
  <c r="AS67" i="2"/>
  <c r="AR67" i="2"/>
  <c r="AQ67" i="2"/>
  <c r="AP67" i="2"/>
  <c r="AO67" i="2"/>
  <c r="AN67" i="2"/>
  <c r="AM67" i="2"/>
  <c r="AL67" i="2"/>
  <c r="AK67" i="2"/>
  <c r="AJ67" i="2"/>
  <c r="AI67" i="2"/>
  <c r="AH67" i="2"/>
  <c r="AG67" i="2"/>
  <c r="AF67" i="2"/>
  <c r="AE67" i="2"/>
  <c r="AD67" i="2"/>
  <c r="AC67" i="2"/>
  <c r="AB67" i="2"/>
  <c r="AA67" i="2"/>
  <c r="Z67" i="2"/>
  <c r="Y67" i="2"/>
  <c r="X67" i="2"/>
  <c r="W67" i="2"/>
  <c r="V67" i="2"/>
  <c r="U67" i="2"/>
  <c r="T67" i="2"/>
  <c r="S67" i="2"/>
  <c r="R67" i="2"/>
  <c r="Q67" i="2"/>
  <c r="M67" i="2"/>
  <c r="L67" i="2"/>
  <c r="K67" i="2"/>
  <c r="J67" i="2"/>
  <c r="I67" i="2"/>
  <c r="H67" i="2"/>
  <c r="G67" i="2"/>
  <c r="F67" i="2"/>
  <c r="E67" i="2"/>
  <c r="D67" i="2"/>
  <c r="AU66" i="2"/>
  <c r="AT66" i="2"/>
  <c r="AS66" i="2"/>
  <c r="AR66" i="2"/>
  <c r="AQ66" i="2"/>
  <c r="AP66" i="2"/>
  <c r="AO66" i="2"/>
  <c r="AN66" i="2"/>
  <c r="AM66" i="2"/>
  <c r="AL66" i="2"/>
  <c r="AK66" i="2"/>
  <c r="AJ66" i="2"/>
  <c r="AI66" i="2"/>
  <c r="AH66" i="2"/>
  <c r="AG66" i="2"/>
  <c r="AF66" i="2"/>
  <c r="AE66" i="2"/>
  <c r="AD66" i="2"/>
  <c r="AC66" i="2"/>
  <c r="AB66" i="2"/>
  <c r="AA66" i="2"/>
  <c r="Z66" i="2"/>
  <c r="Y66" i="2"/>
  <c r="X66" i="2"/>
  <c r="W66" i="2"/>
  <c r="V66" i="2"/>
  <c r="U66" i="2"/>
  <c r="T66" i="2"/>
  <c r="S66" i="2"/>
  <c r="R66" i="2"/>
  <c r="Q66" i="2"/>
  <c r="M66" i="2"/>
  <c r="L66" i="2"/>
  <c r="K66" i="2"/>
  <c r="J66" i="2"/>
  <c r="I66" i="2"/>
  <c r="H66" i="2"/>
  <c r="G66" i="2"/>
  <c r="F66" i="2"/>
  <c r="E66" i="2"/>
  <c r="D66" i="2"/>
  <c r="AU65" i="2"/>
  <c r="AT65" i="2"/>
  <c r="AS65" i="2"/>
  <c r="AR65" i="2"/>
  <c r="AQ65" i="2"/>
  <c r="AP65" i="2"/>
  <c r="AO65" i="2"/>
  <c r="AN65" i="2"/>
  <c r="AM65" i="2"/>
  <c r="AL65" i="2"/>
  <c r="AK65" i="2"/>
  <c r="AJ65" i="2"/>
  <c r="AI65" i="2"/>
  <c r="AH65" i="2"/>
  <c r="AG65" i="2"/>
  <c r="AF65" i="2"/>
  <c r="AE65" i="2"/>
  <c r="AD65" i="2"/>
  <c r="AC65" i="2"/>
  <c r="AB65" i="2"/>
  <c r="AA65" i="2"/>
  <c r="Z65" i="2"/>
  <c r="Y65" i="2"/>
  <c r="X65" i="2"/>
  <c r="W65" i="2"/>
  <c r="V65" i="2"/>
  <c r="U65" i="2"/>
  <c r="T65" i="2"/>
  <c r="S65" i="2"/>
  <c r="R65" i="2"/>
  <c r="Q65" i="2"/>
  <c r="M65" i="2"/>
  <c r="L65" i="2"/>
  <c r="K65" i="2"/>
  <c r="J65" i="2"/>
  <c r="I65" i="2"/>
  <c r="H65" i="2"/>
  <c r="G65" i="2"/>
  <c r="F65" i="2"/>
  <c r="E65" i="2"/>
  <c r="D65" i="2"/>
  <c r="AU64" i="2"/>
  <c r="AT64" i="2"/>
  <c r="AS64" i="2"/>
  <c r="AR64" i="2"/>
  <c r="AQ64" i="2"/>
  <c r="AP64" i="2"/>
  <c r="AO64" i="2"/>
  <c r="AN64" i="2"/>
  <c r="AM64" i="2"/>
  <c r="AL64" i="2"/>
  <c r="AK64" i="2"/>
  <c r="AJ64" i="2"/>
  <c r="AI64" i="2"/>
  <c r="AH64" i="2"/>
  <c r="AG64" i="2"/>
  <c r="AF64" i="2"/>
  <c r="AE64" i="2"/>
  <c r="AD64" i="2"/>
  <c r="AC64" i="2"/>
  <c r="AB64" i="2"/>
  <c r="AA64" i="2"/>
  <c r="Z64" i="2"/>
  <c r="Y64" i="2"/>
  <c r="X64" i="2"/>
  <c r="W64" i="2"/>
  <c r="V64" i="2"/>
  <c r="U64" i="2"/>
  <c r="T64" i="2"/>
  <c r="S64" i="2"/>
  <c r="R64" i="2"/>
  <c r="Q64" i="2"/>
  <c r="M64" i="2"/>
  <c r="L64" i="2"/>
  <c r="K64" i="2"/>
  <c r="J64" i="2"/>
  <c r="I64" i="2"/>
  <c r="H64" i="2"/>
  <c r="G64" i="2"/>
  <c r="F64" i="2"/>
  <c r="E64" i="2"/>
  <c r="D64" i="2"/>
  <c r="AU63" i="2"/>
  <c r="AU69" i="2" s="1"/>
  <c r="AT63" i="2"/>
  <c r="AT69" i="2" s="1"/>
  <c r="AS63" i="2"/>
  <c r="AS69" i="2" s="1"/>
  <c r="AR63" i="2"/>
  <c r="AR69" i="2" s="1"/>
  <c r="AQ63" i="2"/>
  <c r="AQ69" i="2" s="1"/>
  <c r="AP63" i="2"/>
  <c r="AP69" i="2" s="1"/>
  <c r="AO63" i="2"/>
  <c r="AO69" i="2" s="1"/>
  <c r="AN63" i="2"/>
  <c r="AN69" i="2" s="1"/>
  <c r="AM63" i="2"/>
  <c r="AM69" i="2" s="1"/>
  <c r="AL63" i="2"/>
  <c r="AL69" i="2" s="1"/>
  <c r="AK63" i="2"/>
  <c r="AK69" i="2" s="1"/>
  <c r="AJ63" i="2"/>
  <c r="AJ69" i="2" s="1"/>
  <c r="AI63" i="2"/>
  <c r="AI69" i="2" s="1"/>
  <c r="AH63" i="2"/>
  <c r="AH69" i="2" s="1"/>
  <c r="AG63" i="2"/>
  <c r="AG69" i="2" s="1"/>
  <c r="AF63" i="2"/>
  <c r="AF69" i="2" s="1"/>
  <c r="AE63" i="2"/>
  <c r="AE69" i="2" s="1"/>
  <c r="AD63" i="2"/>
  <c r="AD69" i="2" s="1"/>
  <c r="AC63" i="2"/>
  <c r="AC69" i="2" s="1"/>
  <c r="AB63" i="2"/>
  <c r="AB69" i="2" s="1"/>
  <c r="AA63" i="2"/>
  <c r="AA69" i="2" s="1"/>
  <c r="Z63" i="2"/>
  <c r="Z69" i="2" s="1"/>
  <c r="Y63" i="2"/>
  <c r="Y69" i="2" s="1"/>
  <c r="X63" i="2"/>
  <c r="X69" i="2" s="1"/>
  <c r="W63" i="2"/>
  <c r="W69" i="2" s="1"/>
  <c r="V63" i="2"/>
  <c r="V69" i="2" s="1"/>
  <c r="U63" i="2"/>
  <c r="U69" i="2" s="1"/>
  <c r="T63" i="2"/>
  <c r="T69" i="2" s="1"/>
  <c r="S63" i="2"/>
  <c r="S69" i="2" s="1"/>
  <c r="R63" i="2"/>
  <c r="R69" i="2" s="1"/>
  <c r="Q63" i="2"/>
  <c r="Q69" i="2" s="1"/>
  <c r="M63" i="2"/>
  <c r="M69" i="2" s="1"/>
  <c r="L63" i="2"/>
  <c r="K63" i="2"/>
  <c r="K69" i="2" s="1"/>
  <c r="J63" i="2"/>
  <c r="I63" i="2"/>
  <c r="I69" i="2" s="1"/>
  <c r="H63" i="2"/>
  <c r="G63" i="2"/>
  <c r="G69" i="2" s="1"/>
  <c r="F63" i="2"/>
  <c r="E63" i="2"/>
  <c r="E69" i="2" s="1"/>
  <c r="D63" i="2"/>
  <c r="AU61" i="2"/>
  <c r="AT61" i="2"/>
  <c r="AS61" i="2"/>
  <c r="AR61" i="2"/>
  <c r="AQ61" i="2"/>
  <c r="AP61" i="2"/>
  <c r="AO61" i="2"/>
  <c r="AN61" i="2"/>
  <c r="AM61" i="2"/>
  <c r="AL61" i="2"/>
  <c r="AK61" i="2"/>
  <c r="AJ61" i="2"/>
  <c r="AI61" i="2"/>
  <c r="AH61" i="2"/>
  <c r="AG61" i="2"/>
  <c r="AF61" i="2"/>
  <c r="AE61" i="2"/>
  <c r="AD61" i="2"/>
  <c r="AC61" i="2"/>
  <c r="AB61" i="2"/>
  <c r="AA61" i="2"/>
  <c r="Z61" i="2"/>
  <c r="Y61" i="2"/>
  <c r="X61" i="2"/>
  <c r="W61" i="2"/>
  <c r="V61" i="2"/>
  <c r="U61" i="2"/>
  <c r="T61" i="2"/>
  <c r="S61" i="2"/>
  <c r="R61" i="2"/>
  <c r="Q61" i="2"/>
  <c r="P61" i="2"/>
  <c r="O61" i="2"/>
  <c r="N61" i="2"/>
  <c r="M61" i="2"/>
  <c r="L61" i="2"/>
  <c r="K61" i="2"/>
  <c r="J61" i="2"/>
  <c r="I61" i="2"/>
  <c r="H61" i="2"/>
  <c r="G61" i="2"/>
  <c r="F61" i="2"/>
  <c r="E61" i="2"/>
  <c r="D61" i="2"/>
  <c r="AU60" i="2"/>
  <c r="AT60" i="2"/>
  <c r="AS60" i="2"/>
  <c r="AR60" i="2"/>
  <c r="AQ60" i="2"/>
  <c r="AP60" i="2"/>
  <c r="AO60" i="2"/>
  <c r="AN60" i="2"/>
  <c r="AM60" i="2"/>
  <c r="AL60" i="2"/>
  <c r="AK60" i="2"/>
  <c r="AJ60" i="2"/>
  <c r="AI60" i="2"/>
  <c r="AH60" i="2"/>
  <c r="AG60" i="2"/>
  <c r="AF60" i="2"/>
  <c r="AE60" i="2"/>
  <c r="AD60" i="2"/>
  <c r="AC60" i="2"/>
  <c r="AB60" i="2"/>
  <c r="AA60" i="2"/>
  <c r="Z60" i="2"/>
  <c r="Y60" i="2"/>
  <c r="X60" i="2"/>
  <c r="W60" i="2"/>
  <c r="V60" i="2"/>
  <c r="U60" i="2"/>
  <c r="T60" i="2"/>
  <c r="S60" i="2"/>
  <c r="R60" i="2"/>
  <c r="Q60" i="2"/>
  <c r="M60" i="2"/>
  <c r="L60" i="2"/>
  <c r="K60" i="2"/>
  <c r="J60" i="2"/>
  <c r="I60" i="2"/>
  <c r="H60" i="2"/>
  <c r="G60" i="2"/>
  <c r="F60" i="2"/>
  <c r="E60" i="2"/>
  <c r="D60" i="2"/>
  <c r="AU59" i="2"/>
  <c r="AT59" i="2"/>
  <c r="AS59" i="2"/>
  <c r="AR59" i="2"/>
  <c r="AQ59" i="2"/>
  <c r="AP59" i="2"/>
  <c r="AO59" i="2"/>
  <c r="AN59" i="2"/>
  <c r="AM59" i="2"/>
  <c r="AL59" i="2"/>
  <c r="AK59" i="2"/>
  <c r="AJ59" i="2"/>
  <c r="AI59" i="2"/>
  <c r="AH59" i="2"/>
  <c r="AG59" i="2"/>
  <c r="AF59" i="2"/>
  <c r="AE59" i="2"/>
  <c r="AD59" i="2"/>
  <c r="AC59" i="2"/>
  <c r="AB59" i="2"/>
  <c r="AA59" i="2"/>
  <c r="Z59" i="2"/>
  <c r="Y59" i="2"/>
  <c r="X59" i="2"/>
  <c r="W59" i="2"/>
  <c r="V59" i="2"/>
  <c r="U59" i="2"/>
  <c r="T59" i="2"/>
  <c r="S59" i="2"/>
  <c r="R59" i="2"/>
  <c r="Q59" i="2"/>
  <c r="M59" i="2"/>
  <c r="L59" i="2"/>
  <c r="K59" i="2"/>
  <c r="J59" i="2"/>
  <c r="I59" i="2"/>
  <c r="H59" i="2"/>
  <c r="G59" i="2"/>
  <c r="F59" i="2"/>
  <c r="E59" i="2"/>
  <c r="D59" i="2"/>
  <c r="AU58" i="2"/>
  <c r="AT58" i="2"/>
  <c r="AS58" i="2"/>
  <c r="AR58" i="2"/>
  <c r="AQ58" i="2"/>
  <c r="AP58" i="2"/>
  <c r="AO58" i="2"/>
  <c r="AN58" i="2"/>
  <c r="AM58" i="2"/>
  <c r="AL58" i="2"/>
  <c r="AK58" i="2"/>
  <c r="AJ58" i="2"/>
  <c r="AI58" i="2"/>
  <c r="AH58" i="2"/>
  <c r="AG58" i="2"/>
  <c r="AF58" i="2"/>
  <c r="AE58" i="2"/>
  <c r="AD58" i="2"/>
  <c r="AC58" i="2"/>
  <c r="AB58" i="2"/>
  <c r="AA58" i="2"/>
  <c r="Z58" i="2"/>
  <c r="Y58" i="2"/>
  <c r="X58" i="2"/>
  <c r="W58" i="2"/>
  <c r="V58" i="2"/>
  <c r="U58" i="2"/>
  <c r="T58" i="2"/>
  <c r="S58" i="2"/>
  <c r="R58" i="2"/>
  <c r="Q58" i="2"/>
  <c r="M58" i="2"/>
  <c r="L58" i="2"/>
  <c r="K58" i="2"/>
  <c r="J58" i="2"/>
  <c r="I58" i="2"/>
  <c r="H58" i="2"/>
  <c r="G58" i="2"/>
  <c r="F58" i="2"/>
  <c r="E58" i="2"/>
  <c r="D58" i="2"/>
  <c r="AU57" i="2"/>
  <c r="AT57" i="2"/>
  <c r="AS57" i="2"/>
  <c r="AR57" i="2"/>
  <c r="AQ57" i="2"/>
  <c r="AP57" i="2"/>
  <c r="AO57" i="2"/>
  <c r="AN57" i="2"/>
  <c r="AM57" i="2"/>
  <c r="AL57" i="2"/>
  <c r="AK57" i="2"/>
  <c r="AJ57" i="2"/>
  <c r="AI57" i="2"/>
  <c r="AH57" i="2"/>
  <c r="AG57" i="2"/>
  <c r="AF57" i="2"/>
  <c r="AE57" i="2"/>
  <c r="AD57" i="2"/>
  <c r="AC57" i="2"/>
  <c r="AB57" i="2"/>
  <c r="AA57" i="2"/>
  <c r="Z57" i="2"/>
  <c r="Y57" i="2"/>
  <c r="X57" i="2"/>
  <c r="W57" i="2"/>
  <c r="V57" i="2"/>
  <c r="U57" i="2"/>
  <c r="T57" i="2"/>
  <c r="S57" i="2"/>
  <c r="R57" i="2"/>
  <c r="Q57" i="2"/>
  <c r="M57" i="2"/>
  <c r="L57" i="2"/>
  <c r="K57" i="2"/>
  <c r="J57" i="2"/>
  <c r="I57" i="2"/>
  <c r="H57" i="2"/>
  <c r="G57" i="2"/>
  <c r="F57" i="2"/>
  <c r="E57" i="2"/>
  <c r="D57" i="2"/>
  <c r="AU56" i="2"/>
  <c r="AT56" i="2"/>
  <c r="AS56" i="2"/>
  <c r="AR56" i="2"/>
  <c r="AQ56" i="2"/>
  <c r="AP56" i="2"/>
  <c r="AO56" i="2"/>
  <c r="AN56" i="2"/>
  <c r="AM56" i="2"/>
  <c r="AL56" i="2"/>
  <c r="AK56" i="2"/>
  <c r="AJ56" i="2"/>
  <c r="AI56" i="2"/>
  <c r="AH56" i="2"/>
  <c r="AG56" i="2"/>
  <c r="AF56" i="2"/>
  <c r="AE56" i="2"/>
  <c r="AD56" i="2"/>
  <c r="AC56" i="2"/>
  <c r="AB56" i="2"/>
  <c r="AA56" i="2"/>
  <c r="Z56" i="2"/>
  <c r="Y56" i="2"/>
  <c r="X56" i="2"/>
  <c r="W56" i="2"/>
  <c r="V56" i="2"/>
  <c r="U56" i="2"/>
  <c r="T56" i="2"/>
  <c r="S56" i="2"/>
  <c r="R56" i="2"/>
  <c r="Q56" i="2"/>
  <c r="M56" i="2"/>
  <c r="L56" i="2"/>
  <c r="K56" i="2"/>
  <c r="J56" i="2"/>
  <c r="I56" i="2"/>
  <c r="H56" i="2"/>
  <c r="G56" i="2"/>
  <c r="F56" i="2"/>
  <c r="E56" i="2"/>
  <c r="D56" i="2"/>
  <c r="AU55" i="2"/>
  <c r="AT55" i="2"/>
  <c r="AS55" i="2"/>
  <c r="AR55" i="2"/>
  <c r="AQ55" i="2"/>
  <c r="AP55" i="2"/>
  <c r="AO55" i="2"/>
  <c r="AN55" i="2"/>
  <c r="AM55" i="2"/>
  <c r="AL55" i="2"/>
  <c r="AK55" i="2"/>
  <c r="AJ55" i="2"/>
  <c r="AI55" i="2"/>
  <c r="AH55" i="2"/>
  <c r="AG55" i="2"/>
  <c r="AF55" i="2"/>
  <c r="AE55" i="2"/>
  <c r="AD55" i="2"/>
  <c r="AC55" i="2"/>
  <c r="AB55" i="2"/>
  <c r="AA55" i="2"/>
  <c r="Z55" i="2"/>
  <c r="Y55" i="2"/>
  <c r="X55" i="2"/>
  <c r="W55" i="2"/>
  <c r="V55" i="2"/>
  <c r="U55" i="2"/>
  <c r="T55" i="2"/>
  <c r="S55" i="2"/>
  <c r="R55" i="2"/>
  <c r="Q55" i="2"/>
  <c r="M55" i="2"/>
  <c r="L55" i="2"/>
  <c r="K55" i="2"/>
  <c r="J55" i="2"/>
  <c r="I55" i="2"/>
  <c r="H55" i="2"/>
  <c r="G55" i="2"/>
  <c r="F55" i="2"/>
  <c r="E55" i="2"/>
  <c r="D55" i="2"/>
  <c r="AU54" i="2"/>
  <c r="AT54" i="2"/>
  <c r="AS54" i="2"/>
  <c r="AR54" i="2"/>
  <c r="AQ54" i="2"/>
  <c r="AP54" i="2"/>
  <c r="AO54" i="2"/>
  <c r="AN54" i="2"/>
  <c r="AM54" i="2"/>
  <c r="AL54" i="2"/>
  <c r="AK54" i="2"/>
  <c r="AJ54" i="2"/>
  <c r="AI54" i="2"/>
  <c r="AH54" i="2"/>
  <c r="AG54" i="2"/>
  <c r="AF54" i="2"/>
  <c r="AE54" i="2"/>
  <c r="AD54" i="2"/>
  <c r="AC54" i="2"/>
  <c r="AB54" i="2"/>
  <c r="AA54" i="2"/>
  <c r="Z54" i="2"/>
  <c r="Y54" i="2"/>
  <c r="X54" i="2"/>
  <c r="W54" i="2"/>
  <c r="V54" i="2"/>
  <c r="U54" i="2"/>
  <c r="T54" i="2"/>
  <c r="S54" i="2"/>
  <c r="R54" i="2"/>
  <c r="Q54" i="2"/>
  <c r="M54" i="2"/>
  <c r="L54" i="2"/>
  <c r="K54" i="2"/>
  <c r="J54" i="2"/>
  <c r="I54" i="2"/>
  <c r="H54" i="2"/>
  <c r="G54" i="2"/>
  <c r="F54" i="2"/>
  <c r="E54" i="2"/>
  <c r="D54" i="2"/>
  <c r="AU53" i="2"/>
  <c r="AT53" i="2"/>
  <c r="AS53" i="2"/>
  <c r="AR53" i="2"/>
  <c r="AQ53" i="2"/>
  <c r="AP53" i="2"/>
  <c r="AO53" i="2"/>
  <c r="AN53" i="2"/>
  <c r="AM53" i="2"/>
  <c r="AL53" i="2"/>
  <c r="AK53" i="2"/>
  <c r="AJ53" i="2"/>
  <c r="AI53" i="2"/>
  <c r="AH53" i="2"/>
  <c r="AG53" i="2"/>
  <c r="AF53" i="2"/>
  <c r="AE53" i="2"/>
  <c r="AD53" i="2"/>
  <c r="AC53" i="2"/>
  <c r="AB53" i="2"/>
  <c r="AA53" i="2"/>
  <c r="Z53" i="2"/>
  <c r="Y53" i="2"/>
  <c r="X53" i="2"/>
  <c r="W53" i="2"/>
  <c r="V53" i="2"/>
  <c r="U53" i="2"/>
  <c r="T53" i="2"/>
  <c r="S53" i="2"/>
  <c r="R53" i="2"/>
  <c r="Q53" i="2"/>
  <c r="M53" i="2"/>
  <c r="L53" i="2"/>
  <c r="K53" i="2"/>
  <c r="J53" i="2"/>
  <c r="I53" i="2"/>
  <c r="H53" i="2"/>
  <c r="G53" i="2"/>
  <c r="F53" i="2"/>
  <c r="E53" i="2"/>
  <c r="D53" i="2"/>
  <c r="AU52" i="2"/>
  <c r="AT52" i="2"/>
  <c r="AS52" i="2"/>
  <c r="AR52" i="2"/>
  <c r="AQ52" i="2"/>
  <c r="AP52" i="2"/>
  <c r="AO52" i="2"/>
  <c r="AN52" i="2"/>
  <c r="AM52" i="2"/>
  <c r="AL52" i="2"/>
  <c r="AK52" i="2"/>
  <c r="AJ52" i="2"/>
  <c r="AI52" i="2"/>
  <c r="AH52" i="2"/>
  <c r="AG52" i="2"/>
  <c r="AF52" i="2"/>
  <c r="AE52" i="2"/>
  <c r="AD52" i="2"/>
  <c r="AC52" i="2"/>
  <c r="AB52" i="2"/>
  <c r="AA52" i="2"/>
  <c r="Z52" i="2"/>
  <c r="Y52" i="2"/>
  <c r="X52" i="2"/>
  <c r="W52" i="2"/>
  <c r="V52" i="2"/>
  <c r="U52" i="2"/>
  <c r="T52" i="2"/>
  <c r="S52" i="2"/>
  <c r="R52" i="2"/>
  <c r="Q52" i="2"/>
  <c r="M52" i="2"/>
  <c r="L52" i="2"/>
  <c r="K52" i="2"/>
  <c r="J52" i="2"/>
  <c r="I52" i="2"/>
  <c r="H52" i="2"/>
  <c r="G52" i="2"/>
  <c r="F52" i="2"/>
  <c r="E52" i="2"/>
  <c r="D52" i="2"/>
  <c r="AU51" i="2"/>
  <c r="AU62" i="2" s="1"/>
  <c r="AT51" i="2"/>
  <c r="AT62" i="2" s="1"/>
  <c r="AS51" i="2"/>
  <c r="AS62" i="2" s="1"/>
  <c r="AR51" i="2"/>
  <c r="AR62" i="2" s="1"/>
  <c r="AQ51" i="2"/>
  <c r="AQ62" i="2" s="1"/>
  <c r="AP51" i="2"/>
  <c r="AP62" i="2" s="1"/>
  <c r="AO51" i="2"/>
  <c r="AO62" i="2" s="1"/>
  <c r="AN51" i="2"/>
  <c r="AN62" i="2" s="1"/>
  <c r="AM51" i="2"/>
  <c r="AM62" i="2" s="1"/>
  <c r="AL51" i="2"/>
  <c r="AL62" i="2" s="1"/>
  <c r="AK51" i="2"/>
  <c r="AK62" i="2" s="1"/>
  <c r="AJ51" i="2"/>
  <c r="AJ62" i="2" s="1"/>
  <c r="AI51" i="2"/>
  <c r="AI62" i="2" s="1"/>
  <c r="AH51" i="2"/>
  <c r="AH62" i="2" s="1"/>
  <c r="AG51" i="2"/>
  <c r="AG62" i="2" s="1"/>
  <c r="AF51" i="2"/>
  <c r="AF62" i="2" s="1"/>
  <c r="AE51" i="2"/>
  <c r="AE62" i="2" s="1"/>
  <c r="AD51" i="2"/>
  <c r="AD62" i="2" s="1"/>
  <c r="AC51" i="2"/>
  <c r="AC62" i="2" s="1"/>
  <c r="AB51" i="2"/>
  <c r="AB62" i="2" s="1"/>
  <c r="AA51" i="2"/>
  <c r="AA62" i="2" s="1"/>
  <c r="Z51" i="2"/>
  <c r="Z62" i="2" s="1"/>
  <c r="Y51" i="2"/>
  <c r="Y62" i="2" s="1"/>
  <c r="X51" i="2"/>
  <c r="X62" i="2" s="1"/>
  <c r="W51" i="2"/>
  <c r="W62" i="2" s="1"/>
  <c r="V51" i="2"/>
  <c r="V62" i="2" s="1"/>
  <c r="U51" i="2"/>
  <c r="U62" i="2" s="1"/>
  <c r="T51" i="2"/>
  <c r="T62" i="2" s="1"/>
  <c r="S51" i="2"/>
  <c r="S62" i="2" s="1"/>
  <c r="R51" i="2"/>
  <c r="R62" i="2" s="1"/>
  <c r="Q51" i="2"/>
  <c r="Q62" i="2" s="1"/>
  <c r="M51" i="2"/>
  <c r="M62" i="2" s="1"/>
  <c r="L51" i="2"/>
  <c r="L62" i="2" s="1"/>
  <c r="K51" i="2"/>
  <c r="K62" i="2" s="1"/>
  <c r="J51" i="2"/>
  <c r="J62" i="2" s="1"/>
  <c r="I51" i="2"/>
  <c r="I62" i="2" s="1"/>
  <c r="H51" i="2"/>
  <c r="H62" i="2" s="1"/>
  <c r="G51" i="2"/>
  <c r="G62" i="2" s="1"/>
  <c r="F51" i="2"/>
  <c r="F62" i="2" s="1"/>
  <c r="E51" i="2"/>
  <c r="E62" i="2" s="1"/>
  <c r="D51" i="2"/>
  <c r="D62" i="2" s="1"/>
  <c r="B11" i="5" s="1"/>
  <c r="D11" i="5" s="1"/>
  <c r="AU49" i="2"/>
  <c r="AT49" i="2"/>
  <c r="AS49" i="2"/>
  <c r="AR49" i="2"/>
  <c r="AQ49" i="2"/>
  <c r="AP49" i="2"/>
  <c r="AO49" i="2"/>
  <c r="AN49" i="2"/>
  <c r="AM49" i="2"/>
  <c r="AL49" i="2"/>
  <c r="AK49" i="2"/>
  <c r="AJ49" i="2"/>
  <c r="AI49" i="2"/>
  <c r="AH49" i="2"/>
  <c r="AG49" i="2"/>
  <c r="AF49" i="2"/>
  <c r="AE49" i="2"/>
  <c r="AD49" i="2"/>
  <c r="AC49" i="2"/>
  <c r="AB49" i="2"/>
  <c r="AA49" i="2"/>
  <c r="Z49" i="2"/>
  <c r="Y49" i="2"/>
  <c r="X49" i="2"/>
  <c r="W49" i="2"/>
  <c r="V49" i="2"/>
  <c r="U49" i="2"/>
  <c r="T49" i="2"/>
  <c r="S49" i="2"/>
  <c r="R49" i="2"/>
  <c r="Q49" i="2"/>
  <c r="M49" i="2"/>
  <c r="L49" i="2"/>
  <c r="K49" i="2"/>
  <c r="J49" i="2"/>
  <c r="I49" i="2"/>
  <c r="H49" i="2"/>
  <c r="G49" i="2"/>
  <c r="F49" i="2"/>
  <c r="E49" i="2"/>
  <c r="D49" i="2"/>
  <c r="AU48" i="2"/>
  <c r="AT48" i="2"/>
  <c r="AS48" i="2"/>
  <c r="AR48" i="2"/>
  <c r="AQ48" i="2"/>
  <c r="AP48" i="2"/>
  <c r="AO48" i="2"/>
  <c r="AN48" i="2"/>
  <c r="AM48" i="2"/>
  <c r="AL48" i="2"/>
  <c r="AK48" i="2"/>
  <c r="AJ48" i="2"/>
  <c r="AI48" i="2"/>
  <c r="AH48" i="2"/>
  <c r="AG48" i="2"/>
  <c r="AF48" i="2"/>
  <c r="AE48" i="2"/>
  <c r="AD48" i="2"/>
  <c r="AC48" i="2"/>
  <c r="AB48" i="2"/>
  <c r="AA48" i="2"/>
  <c r="Z48" i="2"/>
  <c r="Y48" i="2"/>
  <c r="X48" i="2"/>
  <c r="W48" i="2"/>
  <c r="V48" i="2"/>
  <c r="U48" i="2"/>
  <c r="T48" i="2"/>
  <c r="S48" i="2"/>
  <c r="R48" i="2"/>
  <c r="Q48" i="2"/>
  <c r="M48" i="2"/>
  <c r="L48" i="2"/>
  <c r="K48" i="2"/>
  <c r="J48" i="2"/>
  <c r="I48" i="2"/>
  <c r="H48" i="2"/>
  <c r="G48" i="2"/>
  <c r="F48" i="2"/>
  <c r="E48" i="2"/>
  <c r="D48" i="2"/>
  <c r="AU47" i="2"/>
  <c r="AT47" i="2"/>
  <c r="AS47" i="2"/>
  <c r="AR47" i="2"/>
  <c r="AQ47" i="2"/>
  <c r="AP47" i="2"/>
  <c r="AO47" i="2"/>
  <c r="AN47" i="2"/>
  <c r="AM47" i="2"/>
  <c r="AL47" i="2"/>
  <c r="AK47" i="2"/>
  <c r="AJ47" i="2"/>
  <c r="AI47" i="2"/>
  <c r="AH47" i="2"/>
  <c r="AG47" i="2"/>
  <c r="AF47" i="2"/>
  <c r="AE47" i="2"/>
  <c r="AD47" i="2"/>
  <c r="AC47" i="2"/>
  <c r="AB47" i="2"/>
  <c r="AA47" i="2"/>
  <c r="Z47" i="2"/>
  <c r="Y47" i="2"/>
  <c r="X47" i="2"/>
  <c r="W47" i="2"/>
  <c r="V47" i="2"/>
  <c r="U47" i="2"/>
  <c r="T47" i="2"/>
  <c r="S47" i="2"/>
  <c r="R47" i="2"/>
  <c r="Q47" i="2"/>
  <c r="M47" i="2"/>
  <c r="L47" i="2"/>
  <c r="K47" i="2"/>
  <c r="J47" i="2"/>
  <c r="I47" i="2"/>
  <c r="H47" i="2"/>
  <c r="G47" i="2"/>
  <c r="F47" i="2"/>
  <c r="E47" i="2"/>
  <c r="D47" i="2"/>
  <c r="AU46" i="2"/>
  <c r="AT46" i="2"/>
  <c r="AS46" i="2"/>
  <c r="AR46" i="2"/>
  <c r="AQ46" i="2"/>
  <c r="AP46" i="2"/>
  <c r="AO46" i="2"/>
  <c r="AN46" i="2"/>
  <c r="AM46" i="2"/>
  <c r="AL46" i="2"/>
  <c r="AK46" i="2"/>
  <c r="AJ46" i="2"/>
  <c r="AI46" i="2"/>
  <c r="AH46" i="2"/>
  <c r="AG46" i="2"/>
  <c r="AF46" i="2"/>
  <c r="AE46" i="2"/>
  <c r="AD46" i="2"/>
  <c r="AC46" i="2"/>
  <c r="AB46" i="2"/>
  <c r="AA46" i="2"/>
  <c r="Z46" i="2"/>
  <c r="Y46" i="2"/>
  <c r="X46" i="2"/>
  <c r="W46" i="2"/>
  <c r="V46" i="2"/>
  <c r="U46" i="2"/>
  <c r="T46" i="2"/>
  <c r="S46" i="2"/>
  <c r="R46" i="2"/>
  <c r="Q46" i="2"/>
  <c r="M46" i="2"/>
  <c r="L46" i="2"/>
  <c r="K46" i="2"/>
  <c r="J46" i="2"/>
  <c r="I46" i="2"/>
  <c r="H46" i="2"/>
  <c r="G46" i="2"/>
  <c r="F46" i="2"/>
  <c r="E46" i="2"/>
  <c r="D46" i="2"/>
  <c r="AU45" i="2"/>
  <c r="AT45" i="2"/>
  <c r="AS45" i="2"/>
  <c r="AR45" i="2"/>
  <c r="AQ45" i="2"/>
  <c r="AP45" i="2"/>
  <c r="AO45" i="2"/>
  <c r="AN45" i="2"/>
  <c r="AM45" i="2"/>
  <c r="AL45" i="2"/>
  <c r="AK45" i="2"/>
  <c r="AJ45" i="2"/>
  <c r="AI45" i="2"/>
  <c r="AH45" i="2"/>
  <c r="AG45" i="2"/>
  <c r="AF45" i="2"/>
  <c r="AE45" i="2"/>
  <c r="AD45" i="2"/>
  <c r="AC45" i="2"/>
  <c r="AB45" i="2"/>
  <c r="AA45" i="2"/>
  <c r="Z45" i="2"/>
  <c r="Y45" i="2"/>
  <c r="X45" i="2"/>
  <c r="W45" i="2"/>
  <c r="V45" i="2"/>
  <c r="U45" i="2"/>
  <c r="T45" i="2"/>
  <c r="S45" i="2"/>
  <c r="R45" i="2"/>
  <c r="Q45" i="2"/>
  <c r="M45" i="2"/>
  <c r="L45" i="2"/>
  <c r="K45" i="2"/>
  <c r="J45" i="2"/>
  <c r="I45" i="2"/>
  <c r="H45" i="2"/>
  <c r="G45" i="2"/>
  <c r="F45" i="2"/>
  <c r="E45" i="2"/>
  <c r="D45" i="2"/>
  <c r="AU44" i="2"/>
  <c r="AT44" i="2"/>
  <c r="AS44" i="2"/>
  <c r="AR44" i="2"/>
  <c r="AQ44" i="2"/>
  <c r="AP44" i="2"/>
  <c r="AO44" i="2"/>
  <c r="AN44" i="2"/>
  <c r="AM44" i="2"/>
  <c r="AL44" i="2"/>
  <c r="AK44" i="2"/>
  <c r="AJ44" i="2"/>
  <c r="AI44" i="2"/>
  <c r="AH44" i="2"/>
  <c r="AG44" i="2"/>
  <c r="AF44" i="2"/>
  <c r="AE44" i="2"/>
  <c r="AD44" i="2"/>
  <c r="AC44" i="2"/>
  <c r="AB44" i="2"/>
  <c r="AA44" i="2"/>
  <c r="Z44" i="2"/>
  <c r="Y44" i="2"/>
  <c r="X44" i="2"/>
  <c r="W44" i="2"/>
  <c r="V44" i="2"/>
  <c r="U44" i="2"/>
  <c r="T44" i="2"/>
  <c r="S44" i="2"/>
  <c r="R44" i="2"/>
  <c r="Q44" i="2"/>
  <c r="M44" i="2"/>
  <c r="L44" i="2"/>
  <c r="K44" i="2"/>
  <c r="J44" i="2"/>
  <c r="I44" i="2"/>
  <c r="H44" i="2"/>
  <c r="G44" i="2"/>
  <c r="F44" i="2"/>
  <c r="E44" i="2"/>
  <c r="D44" i="2"/>
  <c r="AU43" i="2"/>
  <c r="AT43" i="2"/>
  <c r="AS43" i="2"/>
  <c r="AR43" i="2"/>
  <c r="AQ43" i="2"/>
  <c r="AP43" i="2"/>
  <c r="AO43" i="2"/>
  <c r="AN43" i="2"/>
  <c r="AM43" i="2"/>
  <c r="AL43" i="2"/>
  <c r="AK43" i="2"/>
  <c r="AJ43" i="2"/>
  <c r="AI43" i="2"/>
  <c r="AH43" i="2"/>
  <c r="AG43" i="2"/>
  <c r="AF43" i="2"/>
  <c r="AE43" i="2"/>
  <c r="AD43" i="2"/>
  <c r="AC43" i="2"/>
  <c r="AB43" i="2"/>
  <c r="AA43" i="2"/>
  <c r="Z43" i="2"/>
  <c r="Y43" i="2"/>
  <c r="X43" i="2"/>
  <c r="W43" i="2"/>
  <c r="V43" i="2"/>
  <c r="U43" i="2"/>
  <c r="T43" i="2"/>
  <c r="S43" i="2"/>
  <c r="R43" i="2"/>
  <c r="Q43" i="2"/>
  <c r="M43" i="2"/>
  <c r="L43" i="2"/>
  <c r="K43" i="2"/>
  <c r="J43" i="2"/>
  <c r="I43" i="2"/>
  <c r="H43" i="2"/>
  <c r="G43" i="2"/>
  <c r="F43" i="2"/>
  <c r="E43" i="2"/>
  <c r="D43" i="2"/>
  <c r="AU42" i="2"/>
  <c r="AT42" i="2"/>
  <c r="AS42" i="2"/>
  <c r="AR42" i="2"/>
  <c r="AQ42" i="2"/>
  <c r="AP42" i="2"/>
  <c r="AO42" i="2"/>
  <c r="AN42" i="2"/>
  <c r="AM42" i="2"/>
  <c r="AL42" i="2"/>
  <c r="AK42" i="2"/>
  <c r="AJ42" i="2"/>
  <c r="AI42" i="2"/>
  <c r="AH42" i="2"/>
  <c r="AG42" i="2"/>
  <c r="AF42" i="2"/>
  <c r="AE42" i="2"/>
  <c r="AD42" i="2"/>
  <c r="AC42" i="2"/>
  <c r="AB42" i="2"/>
  <c r="AA42" i="2"/>
  <c r="Z42" i="2"/>
  <c r="Y42" i="2"/>
  <c r="X42" i="2"/>
  <c r="W42" i="2"/>
  <c r="V42" i="2"/>
  <c r="U42" i="2"/>
  <c r="T42" i="2"/>
  <c r="S42" i="2"/>
  <c r="R42" i="2"/>
  <c r="Q42" i="2"/>
  <c r="M42" i="2"/>
  <c r="L42" i="2"/>
  <c r="K42" i="2"/>
  <c r="J42" i="2"/>
  <c r="I42" i="2"/>
  <c r="H42" i="2"/>
  <c r="G42" i="2"/>
  <c r="F42" i="2"/>
  <c r="E42" i="2"/>
  <c r="D42" i="2"/>
  <c r="AU41" i="2"/>
  <c r="AU50" i="2" s="1"/>
  <c r="AT41" i="2"/>
  <c r="AT50" i="2" s="1"/>
  <c r="AS41" i="2"/>
  <c r="AS50" i="2" s="1"/>
  <c r="AR41" i="2"/>
  <c r="AR50" i="2" s="1"/>
  <c r="AQ41" i="2"/>
  <c r="AQ50" i="2" s="1"/>
  <c r="AP41" i="2"/>
  <c r="AP50" i="2" s="1"/>
  <c r="AO41" i="2"/>
  <c r="AO50" i="2" s="1"/>
  <c r="AN41" i="2"/>
  <c r="AN50" i="2" s="1"/>
  <c r="AM41" i="2"/>
  <c r="AM50" i="2" s="1"/>
  <c r="AL41" i="2"/>
  <c r="AL50" i="2" s="1"/>
  <c r="AK41" i="2"/>
  <c r="AK50" i="2" s="1"/>
  <c r="AJ41" i="2"/>
  <c r="AJ50" i="2" s="1"/>
  <c r="AI41" i="2"/>
  <c r="AI50" i="2" s="1"/>
  <c r="AH41" i="2"/>
  <c r="AH50" i="2" s="1"/>
  <c r="AG41" i="2"/>
  <c r="AG50" i="2" s="1"/>
  <c r="AF41" i="2"/>
  <c r="AF50" i="2" s="1"/>
  <c r="AE41" i="2"/>
  <c r="AE50" i="2" s="1"/>
  <c r="AD41" i="2"/>
  <c r="AD50" i="2" s="1"/>
  <c r="AC41" i="2"/>
  <c r="AC50" i="2" s="1"/>
  <c r="AB41" i="2"/>
  <c r="AB50" i="2" s="1"/>
  <c r="AA41" i="2"/>
  <c r="AA50" i="2" s="1"/>
  <c r="Z41" i="2"/>
  <c r="Z50" i="2" s="1"/>
  <c r="Y41" i="2"/>
  <c r="Y50" i="2" s="1"/>
  <c r="X41" i="2"/>
  <c r="X50" i="2" s="1"/>
  <c r="W41" i="2"/>
  <c r="W50" i="2" s="1"/>
  <c r="V41" i="2"/>
  <c r="V50" i="2" s="1"/>
  <c r="U41" i="2"/>
  <c r="U50" i="2" s="1"/>
  <c r="T41" i="2"/>
  <c r="T50" i="2" s="1"/>
  <c r="S41" i="2"/>
  <c r="S50" i="2" s="1"/>
  <c r="R41" i="2"/>
  <c r="R50" i="2" s="1"/>
  <c r="Q41" i="2"/>
  <c r="Q50" i="2" s="1"/>
  <c r="M41" i="2"/>
  <c r="M50" i="2" s="1"/>
  <c r="L41" i="2"/>
  <c r="L50" i="2" s="1"/>
  <c r="K41" i="2"/>
  <c r="K50" i="2" s="1"/>
  <c r="J41" i="2"/>
  <c r="J50" i="2" s="1"/>
  <c r="I41" i="2"/>
  <c r="I50" i="2" s="1"/>
  <c r="H41" i="2"/>
  <c r="H50" i="2" s="1"/>
  <c r="G41" i="2"/>
  <c r="G50" i="2" s="1"/>
  <c r="F41" i="2"/>
  <c r="F50" i="2" s="1"/>
  <c r="E41" i="2"/>
  <c r="E50" i="2" s="1"/>
  <c r="D41" i="2"/>
  <c r="D50" i="2" s="1"/>
  <c r="B9" i="5" s="1"/>
  <c r="D9" i="5" s="1"/>
  <c r="AU40" i="2"/>
  <c r="AT40" i="2"/>
  <c r="AS40" i="2"/>
  <c r="AR40" i="2"/>
  <c r="AQ40" i="2"/>
  <c r="AP40" i="2"/>
  <c r="AO40" i="2"/>
  <c r="AN40" i="2"/>
  <c r="AM40" i="2"/>
  <c r="AL40" i="2"/>
  <c r="AK40" i="2"/>
  <c r="AJ40" i="2"/>
  <c r="AI40" i="2"/>
  <c r="AH40" i="2"/>
  <c r="AG40" i="2"/>
  <c r="AF40" i="2"/>
  <c r="AE40" i="2"/>
  <c r="AD40" i="2"/>
  <c r="AC40" i="2"/>
  <c r="AB40" i="2"/>
  <c r="AA40" i="2"/>
  <c r="Z40" i="2"/>
  <c r="Y40" i="2"/>
  <c r="X40" i="2"/>
  <c r="W40" i="2"/>
  <c r="V40" i="2"/>
  <c r="U40" i="2"/>
  <c r="T40" i="2"/>
  <c r="S40" i="2"/>
  <c r="R40" i="2"/>
  <c r="Q40" i="2"/>
  <c r="M40" i="2"/>
  <c r="L40" i="2"/>
  <c r="K40" i="2"/>
  <c r="J40" i="2"/>
  <c r="I40" i="2"/>
  <c r="H40" i="2"/>
  <c r="G40" i="2"/>
  <c r="F40" i="2"/>
  <c r="E40" i="2"/>
  <c r="D40" i="2"/>
  <c r="B5" i="5" s="1"/>
  <c r="D5" i="5" s="1"/>
  <c r="AU39" i="2"/>
  <c r="AT39" i="2"/>
  <c r="AS39" i="2"/>
  <c r="AR39" i="2"/>
  <c r="AQ39" i="2"/>
  <c r="AP39" i="2"/>
  <c r="AO39" i="2"/>
  <c r="AN39" i="2"/>
  <c r="AM39" i="2"/>
  <c r="AL39" i="2"/>
  <c r="AK39" i="2"/>
  <c r="AJ39" i="2"/>
  <c r="AI39" i="2"/>
  <c r="AH39" i="2"/>
  <c r="AG39" i="2"/>
  <c r="AF39" i="2"/>
  <c r="AE39" i="2"/>
  <c r="AD39" i="2"/>
  <c r="AC39" i="2"/>
  <c r="AB39" i="2"/>
  <c r="AA39" i="2"/>
  <c r="Z39" i="2"/>
  <c r="Y39" i="2"/>
  <c r="X39" i="2"/>
  <c r="W39" i="2"/>
  <c r="V39" i="2"/>
  <c r="U39" i="2"/>
  <c r="T39" i="2"/>
  <c r="S39" i="2"/>
  <c r="R39" i="2"/>
  <c r="Q39" i="2"/>
  <c r="M39" i="2"/>
  <c r="L39" i="2"/>
  <c r="K39" i="2"/>
  <c r="J39" i="2"/>
  <c r="I39" i="2"/>
  <c r="H39" i="2"/>
  <c r="G39" i="2"/>
  <c r="F39" i="2"/>
  <c r="E39" i="2"/>
  <c r="D39" i="2"/>
  <c r="AU38" i="2"/>
  <c r="AT38" i="2"/>
  <c r="AS38" i="2"/>
  <c r="AR38" i="2"/>
  <c r="AQ38" i="2"/>
  <c r="AP38" i="2"/>
  <c r="AO38" i="2"/>
  <c r="AN38" i="2"/>
  <c r="AM38" i="2"/>
  <c r="AL38" i="2"/>
  <c r="AK38" i="2"/>
  <c r="AJ38" i="2"/>
  <c r="AI38" i="2"/>
  <c r="AH38" i="2"/>
  <c r="AG38" i="2"/>
  <c r="AF38" i="2"/>
  <c r="AE38" i="2"/>
  <c r="AD38" i="2"/>
  <c r="AC38" i="2"/>
  <c r="AB38" i="2"/>
  <c r="AA38" i="2"/>
  <c r="Z38" i="2"/>
  <c r="Y38" i="2"/>
  <c r="X38" i="2"/>
  <c r="W38" i="2"/>
  <c r="V38" i="2"/>
  <c r="U38" i="2"/>
  <c r="T38" i="2"/>
  <c r="S38" i="2"/>
  <c r="R38" i="2"/>
  <c r="Q38" i="2"/>
  <c r="M38" i="2"/>
  <c r="L38" i="2"/>
  <c r="K38" i="2"/>
  <c r="J38" i="2"/>
  <c r="I38" i="2"/>
  <c r="H38" i="2"/>
  <c r="G38" i="2"/>
  <c r="F38" i="2"/>
  <c r="E38" i="2"/>
  <c r="D38" i="2"/>
  <c r="AU37" i="2"/>
  <c r="AT37" i="2"/>
  <c r="AS37" i="2"/>
  <c r="AR37" i="2"/>
  <c r="AQ37" i="2"/>
  <c r="AP37" i="2"/>
  <c r="AO37" i="2"/>
  <c r="AN37" i="2"/>
  <c r="AM37" i="2"/>
  <c r="AL37" i="2"/>
  <c r="AK37" i="2"/>
  <c r="AJ37" i="2"/>
  <c r="AI37" i="2"/>
  <c r="AH37" i="2"/>
  <c r="AG37" i="2"/>
  <c r="AF37" i="2"/>
  <c r="AE37" i="2"/>
  <c r="AD37" i="2"/>
  <c r="AC37" i="2"/>
  <c r="AB37" i="2"/>
  <c r="AA37" i="2"/>
  <c r="Z37" i="2"/>
  <c r="Y37" i="2"/>
  <c r="X37" i="2"/>
  <c r="W37" i="2"/>
  <c r="V37" i="2"/>
  <c r="U37" i="2"/>
  <c r="T37" i="2"/>
  <c r="S37" i="2"/>
  <c r="R37" i="2"/>
  <c r="Q37" i="2"/>
  <c r="M37" i="2"/>
  <c r="L37" i="2"/>
  <c r="K37" i="2"/>
  <c r="J37" i="2"/>
  <c r="I37" i="2"/>
  <c r="H37" i="2"/>
  <c r="G37" i="2"/>
  <c r="F37" i="2"/>
  <c r="E37" i="2"/>
  <c r="D37" i="2"/>
  <c r="AU36" i="2"/>
  <c r="AT36" i="2"/>
  <c r="AS36" i="2"/>
  <c r="AR36" i="2"/>
  <c r="AQ36" i="2"/>
  <c r="AP36" i="2"/>
  <c r="AO36" i="2"/>
  <c r="AN36" i="2"/>
  <c r="AM36" i="2"/>
  <c r="AL36" i="2"/>
  <c r="AK36" i="2"/>
  <c r="AJ36" i="2"/>
  <c r="AI36" i="2"/>
  <c r="AH36" i="2"/>
  <c r="AG36" i="2"/>
  <c r="AF36" i="2"/>
  <c r="AE36" i="2"/>
  <c r="AD36" i="2"/>
  <c r="AC36" i="2"/>
  <c r="AB36" i="2"/>
  <c r="AA36" i="2"/>
  <c r="Z36" i="2"/>
  <c r="Y36" i="2"/>
  <c r="X36" i="2"/>
  <c r="W36" i="2"/>
  <c r="V36" i="2"/>
  <c r="U36" i="2"/>
  <c r="T36" i="2"/>
  <c r="S36" i="2"/>
  <c r="R36" i="2"/>
  <c r="Q36" i="2"/>
  <c r="M36" i="2"/>
  <c r="L36" i="2"/>
  <c r="K36" i="2"/>
  <c r="J36" i="2"/>
  <c r="I36" i="2"/>
  <c r="H36" i="2"/>
  <c r="G36" i="2"/>
  <c r="F36" i="2"/>
  <c r="E36" i="2"/>
  <c r="D36" i="2"/>
  <c r="AU35" i="2"/>
  <c r="AT35" i="2"/>
  <c r="AS35" i="2"/>
  <c r="AR35" i="2"/>
  <c r="AQ35" i="2"/>
  <c r="AP35" i="2"/>
  <c r="AO35" i="2"/>
  <c r="AN35" i="2"/>
  <c r="AM35" i="2"/>
  <c r="AL35" i="2"/>
  <c r="AK35" i="2"/>
  <c r="AJ35" i="2"/>
  <c r="AI35" i="2"/>
  <c r="AH35" i="2"/>
  <c r="AG35" i="2"/>
  <c r="AF35" i="2"/>
  <c r="AE35" i="2"/>
  <c r="AD35" i="2"/>
  <c r="AC35" i="2"/>
  <c r="AB35" i="2"/>
  <c r="AA35" i="2"/>
  <c r="Z35" i="2"/>
  <c r="Y35" i="2"/>
  <c r="X35" i="2"/>
  <c r="W35" i="2"/>
  <c r="V35" i="2"/>
  <c r="U35" i="2"/>
  <c r="T35" i="2"/>
  <c r="S35" i="2"/>
  <c r="R35" i="2"/>
  <c r="Q35" i="2"/>
  <c r="M35" i="2"/>
  <c r="L35" i="2"/>
  <c r="K35" i="2"/>
  <c r="J35" i="2"/>
  <c r="I35" i="2"/>
  <c r="H35" i="2"/>
  <c r="G35" i="2"/>
  <c r="F35" i="2"/>
  <c r="E35" i="2"/>
  <c r="D35" i="2"/>
  <c r="AU34" i="2"/>
  <c r="AT34" i="2"/>
  <c r="AS34" i="2"/>
  <c r="AR34" i="2"/>
  <c r="AQ34" i="2"/>
  <c r="AP34" i="2"/>
  <c r="AO34" i="2"/>
  <c r="AN34" i="2"/>
  <c r="AM34" i="2"/>
  <c r="AL34" i="2"/>
  <c r="AK34" i="2"/>
  <c r="AJ34" i="2"/>
  <c r="AI34" i="2"/>
  <c r="AH34" i="2"/>
  <c r="AG34" i="2"/>
  <c r="AF34" i="2"/>
  <c r="AE34" i="2"/>
  <c r="AD34" i="2"/>
  <c r="AC34" i="2"/>
  <c r="AB34" i="2"/>
  <c r="AA34" i="2"/>
  <c r="Z34" i="2"/>
  <c r="Y34" i="2"/>
  <c r="X34" i="2"/>
  <c r="W34" i="2"/>
  <c r="V34" i="2"/>
  <c r="U34" i="2"/>
  <c r="T34" i="2"/>
  <c r="S34" i="2"/>
  <c r="R34" i="2"/>
  <c r="Q34" i="2"/>
  <c r="M34" i="2"/>
  <c r="L34" i="2"/>
  <c r="K34" i="2"/>
  <c r="J34" i="2"/>
  <c r="I34" i="2"/>
  <c r="H34" i="2"/>
  <c r="G34" i="2"/>
  <c r="F34" i="2"/>
  <c r="E34" i="2"/>
  <c r="D34" i="2"/>
  <c r="AU33" i="2"/>
  <c r="AT33" i="2"/>
  <c r="AS33" i="2"/>
  <c r="AR33" i="2"/>
  <c r="AQ33" i="2"/>
  <c r="AP33" i="2"/>
  <c r="AO33" i="2"/>
  <c r="AN33" i="2"/>
  <c r="AM33" i="2"/>
  <c r="AL33" i="2"/>
  <c r="AK33" i="2"/>
  <c r="AJ33" i="2"/>
  <c r="AI33" i="2"/>
  <c r="AH33" i="2"/>
  <c r="AG33" i="2"/>
  <c r="AF33" i="2"/>
  <c r="AE33" i="2"/>
  <c r="AD33" i="2"/>
  <c r="AC33" i="2"/>
  <c r="AB33" i="2"/>
  <c r="AA33" i="2"/>
  <c r="Z33" i="2"/>
  <c r="Y33" i="2"/>
  <c r="X33" i="2"/>
  <c r="W33" i="2"/>
  <c r="V33" i="2"/>
  <c r="U33" i="2"/>
  <c r="T33" i="2"/>
  <c r="S33" i="2"/>
  <c r="R33" i="2"/>
  <c r="Q33" i="2"/>
  <c r="M33" i="2"/>
  <c r="L33" i="2"/>
  <c r="K33" i="2"/>
  <c r="J33" i="2"/>
  <c r="I33" i="2"/>
  <c r="H33" i="2"/>
  <c r="G33" i="2"/>
  <c r="F33" i="2"/>
  <c r="E33" i="2"/>
  <c r="D33" i="2"/>
  <c r="AU32" i="2"/>
  <c r="AT32" i="2"/>
  <c r="AS32" i="2"/>
  <c r="AR32" i="2"/>
  <c r="AQ32" i="2"/>
  <c r="AP32" i="2"/>
  <c r="AO32" i="2"/>
  <c r="AN32" i="2"/>
  <c r="AM32" i="2"/>
  <c r="AL32" i="2"/>
  <c r="AK32" i="2"/>
  <c r="AJ32" i="2"/>
  <c r="AI32" i="2"/>
  <c r="AH32" i="2"/>
  <c r="AG32" i="2"/>
  <c r="AF32" i="2"/>
  <c r="AE32" i="2"/>
  <c r="AD32" i="2"/>
  <c r="AC32" i="2"/>
  <c r="AB32" i="2"/>
  <c r="AA32" i="2"/>
  <c r="Z32" i="2"/>
  <c r="Y32" i="2"/>
  <c r="X32" i="2"/>
  <c r="W32" i="2"/>
  <c r="V32" i="2"/>
  <c r="U32" i="2"/>
  <c r="T32" i="2"/>
  <c r="S32" i="2"/>
  <c r="R32" i="2"/>
  <c r="Q32" i="2"/>
  <c r="M32" i="2"/>
  <c r="L32" i="2"/>
  <c r="K32" i="2"/>
  <c r="J32" i="2"/>
  <c r="I32" i="2"/>
  <c r="H32" i="2"/>
  <c r="G32" i="2"/>
  <c r="F32" i="2"/>
  <c r="E32" i="2"/>
  <c r="D32" i="2"/>
  <c r="AU31" i="2"/>
  <c r="AT31" i="2"/>
  <c r="AS31" i="2"/>
  <c r="AR31" i="2"/>
  <c r="AQ31" i="2"/>
  <c r="AP31" i="2"/>
  <c r="AO31" i="2"/>
  <c r="AN31" i="2"/>
  <c r="AM31" i="2"/>
  <c r="AL31" i="2"/>
  <c r="AK31" i="2"/>
  <c r="AJ31" i="2"/>
  <c r="AI31" i="2"/>
  <c r="AH31" i="2"/>
  <c r="AG31" i="2"/>
  <c r="AF31" i="2"/>
  <c r="AE31" i="2"/>
  <c r="AD31" i="2"/>
  <c r="AC31" i="2"/>
  <c r="AB31" i="2"/>
  <c r="AA31" i="2"/>
  <c r="Z31" i="2"/>
  <c r="Y31" i="2"/>
  <c r="X31" i="2"/>
  <c r="W31" i="2"/>
  <c r="V31" i="2"/>
  <c r="U31" i="2"/>
  <c r="T31" i="2"/>
  <c r="S31" i="2"/>
  <c r="R31" i="2"/>
  <c r="Q31" i="2"/>
  <c r="M31" i="2"/>
  <c r="L31" i="2"/>
  <c r="K31" i="2"/>
  <c r="J31" i="2"/>
  <c r="I31" i="2"/>
  <c r="H31" i="2"/>
  <c r="G31" i="2"/>
  <c r="F31" i="2"/>
  <c r="E31" i="2"/>
  <c r="D31" i="2"/>
  <c r="AU30" i="2"/>
  <c r="AT30" i="2"/>
  <c r="AS30" i="2"/>
  <c r="AR30" i="2"/>
  <c r="AQ30" i="2"/>
  <c r="AP30" i="2"/>
  <c r="AO30" i="2"/>
  <c r="AN30" i="2"/>
  <c r="AM30" i="2"/>
  <c r="AL30" i="2"/>
  <c r="AK30" i="2"/>
  <c r="AJ30" i="2"/>
  <c r="AI30" i="2"/>
  <c r="AH30" i="2"/>
  <c r="AG30" i="2"/>
  <c r="AF30" i="2"/>
  <c r="AE30" i="2"/>
  <c r="AD30" i="2"/>
  <c r="AC30" i="2"/>
  <c r="AB30" i="2"/>
  <c r="AA30" i="2"/>
  <c r="Z30" i="2"/>
  <c r="Y30" i="2"/>
  <c r="X30" i="2"/>
  <c r="W30" i="2"/>
  <c r="V30" i="2"/>
  <c r="U30" i="2"/>
  <c r="T30" i="2"/>
  <c r="S30" i="2"/>
  <c r="R30" i="2"/>
  <c r="Q30" i="2"/>
  <c r="M30" i="2"/>
  <c r="L30" i="2"/>
  <c r="K30" i="2"/>
  <c r="J30" i="2"/>
  <c r="I30" i="2"/>
  <c r="H30" i="2"/>
  <c r="G30" i="2"/>
  <c r="F30" i="2"/>
  <c r="E30" i="2"/>
  <c r="D30" i="2"/>
  <c r="B13" i="5" s="1"/>
  <c r="D13" i="5" s="1"/>
  <c r="AU29" i="2"/>
  <c r="AT29" i="2"/>
  <c r="AS29" i="2"/>
  <c r="AR29" i="2"/>
  <c r="AQ29" i="2"/>
  <c r="AP29" i="2"/>
  <c r="AO29" i="2"/>
  <c r="AN29" i="2"/>
  <c r="AM29" i="2"/>
  <c r="AL29" i="2"/>
  <c r="AK29" i="2"/>
  <c r="AJ29" i="2"/>
  <c r="AI29" i="2"/>
  <c r="AH29" i="2"/>
  <c r="AG29" i="2"/>
  <c r="AF29" i="2"/>
  <c r="AE29" i="2"/>
  <c r="AD29" i="2"/>
  <c r="AC29" i="2"/>
  <c r="AB29" i="2"/>
  <c r="AA29" i="2"/>
  <c r="Z29" i="2"/>
  <c r="Y29" i="2"/>
  <c r="X29" i="2"/>
  <c r="W29" i="2"/>
  <c r="V29" i="2"/>
  <c r="U29" i="2"/>
  <c r="T29" i="2"/>
  <c r="S29" i="2"/>
  <c r="R29" i="2"/>
  <c r="Q29" i="2"/>
  <c r="M29" i="2"/>
  <c r="L29" i="2"/>
  <c r="K29" i="2"/>
  <c r="J29" i="2"/>
  <c r="I29" i="2"/>
  <c r="H29" i="2"/>
  <c r="G29" i="2"/>
  <c r="F29" i="2"/>
  <c r="E29" i="2"/>
  <c r="D29" i="2"/>
  <c r="AU28" i="2"/>
  <c r="AT28" i="2"/>
  <c r="AS28" i="2"/>
  <c r="AR28" i="2"/>
  <c r="AQ28" i="2"/>
  <c r="AP28" i="2"/>
  <c r="AO28" i="2"/>
  <c r="AN28" i="2"/>
  <c r="AM28" i="2"/>
  <c r="AL28" i="2"/>
  <c r="AK28" i="2"/>
  <c r="AJ28" i="2"/>
  <c r="AI28" i="2"/>
  <c r="AH28" i="2"/>
  <c r="AG28" i="2"/>
  <c r="AF28" i="2"/>
  <c r="AE28" i="2"/>
  <c r="AD28" i="2"/>
  <c r="AC28" i="2"/>
  <c r="AB28" i="2"/>
  <c r="AA28" i="2"/>
  <c r="Z28" i="2"/>
  <c r="Y28" i="2"/>
  <c r="X28" i="2"/>
  <c r="W28" i="2"/>
  <c r="V28" i="2"/>
  <c r="U28" i="2"/>
  <c r="T28" i="2"/>
  <c r="S28" i="2"/>
  <c r="R28" i="2"/>
  <c r="Q28" i="2"/>
  <c r="M28" i="2"/>
  <c r="L28" i="2"/>
  <c r="K28" i="2"/>
  <c r="J28" i="2"/>
  <c r="I28" i="2"/>
  <c r="H28" i="2"/>
  <c r="G28" i="2"/>
  <c r="F28" i="2"/>
  <c r="E28" i="2"/>
  <c r="D28" i="2"/>
  <c r="AU27" i="2"/>
  <c r="AT27" i="2"/>
  <c r="AS27" i="2"/>
  <c r="AR27" i="2"/>
  <c r="AQ27" i="2"/>
  <c r="AP27" i="2"/>
  <c r="AO27" i="2"/>
  <c r="AN27" i="2"/>
  <c r="AM27" i="2"/>
  <c r="AL27" i="2"/>
  <c r="AK27" i="2"/>
  <c r="AJ27" i="2"/>
  <c r="AI27" i="2"/>
  <c r="AH27" i="2"/>
  <c r="AG27" i="2"/>
  <c r="AF27" i="2"/>
  <c r="AE27" i="2"/>
  <c r="AD27" i="2"/>
  <c r="AC27" i="2"/>
  <c r="AB27" i="2"/>
  <c r="AA27" i="2"/>
  <c r="Z27" i="2"/>
  <c r="Y27" i="2"/>
  <c r="X27" i="2"/>
  <c r="W27" i="2"/>
  <c r="V27" i="2"/>
  <c r="U27" i="2"/>
  <c r="T27" i="2"/>
  <c r="S27" i="2"/>
  <c r="R27" i="2"/>
  <c r="Q27" i="2"/>
  <c r="M27" i="2"/>
  <c r="L27" i="2"/>
  <c r="K27" i="2"/>
  <c r="J27" i="2"/>
  <c r="I27" i="2"/>
  <c r="H27" i="2"/>
  <c r="G27" i="2"/>
  <c r="F27" i="2"/>
  <c r="E27" i="2"/>
  <c r="D27" i="2"/>
  <c r="AU26" i="2"/>
  <c r="AT26" i="2"/>
  <c r="AS26" i="2"/>
  <c r="AR26" i="2"/>
  <c r="AQ26" i="2"/>
  <c r="AP26" i="2"/>
  <c r="AO26" i="2"/>
  <c r="AN26" i="2"/>
  <c r="AM26" i="2"/>
  <c r="AL26" i="2"/>
  <c r="AK26" i="2"/>
  <c r="AJ26" i="2"/>
  <c r="AI26" i="2"/>
  <c r="AH26" i="2"/>
  <c r="AG26" i="2"/>
  <c r="AF26" i="2"/>
  <c r="AE26" i="2"/>
  <c r="AD26" i="2"/>
  <c r="AC26" i="2"/>
  <c r="AB26" i="2"/>
  <c r="AA26" i="2"/>
  <c r="Z26" i="2"/>
  <c r="Y26" i="2"/>
  <c r="X26" i="2"/>
  <c r="W26" i="2"/>
  <c r="V26" i="2"/>
  <c r="U26" i="2"/>
  <c r="T26" i="2"/>
  <c r="S26" i="2"/>
  <c r="R26" i="2"/>
  <c r="Q26" i="2"/>
  <c r="M26" i="2"/>
  <c r="L26" i="2"/>
  <c r="K26" i="2"/>
  <c r="J26" i="2"/>
  <c r="I26" i="2"/>
  <c r="H26" i="2"/>
  <c r="G26" i="2"/>
  <c r="F26" i="2"/>
  <c r="E26" i="2"/>
  <c r="D26" i="2"/>
  <c r="AU25" i="2"/>
  <c r="AT25" i="2"/>
  <c r="AS25" i="2"/>
  <c r="AR25" i="2"/>
  <c r="AQ25" i="2"/>
  <c r="AP25" i="2"/>
  <c r="AO25" i="2"/>
  <c r="AN25" i="2"/>
  <c r="AM25" i="2"/>
  <c r="AL25" i="2"/>
  <c r="AK25" i="2"/>
  <c r="AJ25" i="2"/>
  <c r="AI25" i="2"/>
  <c r="AH25" i="2"/>
  <c r="AG25" i="2"/>
  <c r="AF25" i="2"/>
  <c r="AE25" i="2"/>
  <c r="AD25" i="2"/>
  <c r="AC25" i="2"/>
  <c r="AB25" i="2"/>
  <c r="AA25" i="2"/>
  <c r="Z25" i="2"/>
  <c r="Y25" i="2"/>
  <c r="X25" i="2"/>
  <c r="W25" i="2"/>
  <c r="V25" i="2"/>
  <c r="U25" i="2"/>
  <c r="T25" i="2"/>
  <c r="S25" i="2"/>
  <c r="R25" i="2"/>
  <c r="Q25" i="2"/>
  <c r="M25" i="2"/>
  <c r="L25" i="2"/>
  <c r="K25" i="2"/>
  <c r="J25" i="2"/>
  <c r="I25" i="2"/>
  <c r="H25" i="2"/>
  <c r="G25" i="2"/>
  <c r="F25" i="2"/>
  <c r="E25" i="2"/>
  <c r="D25"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M24" i="2"/>
  <c r="L24" i="2"/>
  <c r="K24" i="2"/>
  <c r="J24" i="2"/>
  <c r="I24" i="2"/>
  <c r="H24" i="2"/>
  <c r="G24" i="2"/>
  <c r="F24" i="2"/>
  <c r="E24" i="2"/>
  <c r="D24"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D23"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M21" i="2"/>
  <c r="L21" i="2"/>
  <c r="K21" i="2"/>
  <c r="J21" i="2"/>
  <c r="I21" i="2"/>
  <c r="H21" i="2"/>
  <c r="G21" i="2"/>
  <c r="F21" i="2"/>
  <c r="E21" i="2"/>
  <c r="D21"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M20" i="2"/>
  <c r="L20" i="2"/>
  <c r="K20" i="2"/>
  <c r="J20" i="2"/>
  <c r="I20" i="2"/>
  <c r="H20" i="2"/>
  <c r="G20" i="2"/>
  <c r="F20" i="2"/>
  <c r="E20" i="2"/>
  <c r="D20"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M19" i="2"/>
  <c r="L19" i="2"/>
  <c r="K19" i="2"/>
  <c r="J19" i="2"/>
  <c r="I19" i="2"/>
  <c r="H19" i="2"/>
  <c r="G19" i="2"/>
  <c r="F19" i="2"/>
  <c r="E19" i="2"/>
  <c r="D19" i="2"/>
  <c r="AU18" i="2"/>
  <c r="AT18" i="2"/>
  <c r="AS18" i="2"/>
  <c r="AR18" i="2"/>
  <c r="AQ18" i="2"/>
  <c r="AP18" i="2"/>
  <c r="AO18" i="2"/>
  <c r="AN18" i="2"/>
  <c r="AM18" i="2"/>
  <c r="AL18" i="2"/>
  <c r="AK18" i="2"/>
  <c r="AJ18" i="2"/>
  <c r="AI18" i="2"/>
  <c r="AH18" i="2"/>
  <c r="AG18" i="2"/>
  <c r="AF18" i="2"/>
  <c r="AE18" i="2"/>
  <c r="AD18" i="2"/>
  <c r="AC18" i="2"/>
  <c r="AB18" i="2"/>
  <c r="AA18" i="2"/>
  <c r="Z18" i="2"/>
  <c r="Y18" i="2"/>
  <c r="X18" i="2"/>
  <c r="W18" i="2"/>
  <c r="V18" i="2"/>
  <c r="U18" i="2"/>
  <c r="T18" i="2"/>
  <c r="S18" i="2"/>
  <c r="R18" i="2"/>
  <c r="Q18" i="2"/>
  <c r="M18" i="2"/>
  <c r="L18" i="2"/>
  <c r="K18" i="2"/>
  <c r="J18" i="2"/>
  <c r="I18" i="2"/>
  <c r="H18" i="2"/>
  <c r="G18" i="2"/>
  <c r="F18" i="2"/>
  <c r="E18" i="2"/>
  <c r="D18" i="2"/>
  <c r="AU17" i="2"/>
  <c r="AU22" i="2" s="1"/>
  <c r="AT17" i="2"/>
  <c r="AT22" i="2" s="1"/>
  <c r="AS17" i="2"/>
  <c r="AS22" i="2" s="1"/>
  <c r="AR17" i="2"/>
  <c r="AR22" i="2" s="1"/>
  <c r="AQ17" i="2"/>
  <c r="AQ22" i="2" s="1"/>
  <c r="AP17" i="2"/>
  <c r="AP22" i="2" s="1"/>
  <c r="AO17" i="2"/>
  <c r="AO22" i="2" s="1"/>
  <c r="AN17" i="2"/>
  <c r="AN22" i="2" s="1"/>
  <c r="AM17" i="2"/>
  <c r="AM22" i="2" s="1"/>
  <c r="AL17" i="2"/>
  <c r="AL22" i="2" s="1"/>
  <c r="AK17" i="2"/>
  <c r="AK22" i="2" s="1"/>
  <c r="AJ17" i="2"/>
  <c r="AJ22" i="2" s="1"/>
  <c r="AI17" i="2"/>
  <c r="AI22" i="2" s="1"/>
  <c r="AH17" i="2"/>
  <c r="AH22" i="2" s="1"/>
  <c r="AG17" i="2"/>
  <c r="AG22" i="2" s="1"/>
  <c r="AF17" i="2"/>
  <c r="AF22" i="2" s="1"/>
  <c r="AE17" i="2"/>
  <c r="AE22" i="2" s="1"/>
  <c r="AD17" i="2"/>
  <c r="AD22" i="2" s="1"/>
  <c r="AC17" i="2"/>
  <c r="AC22" i="2" s="1"/>
  <c r="AB17" i="2"/>
  <c r="AB22" i="2" s="1"/>
  <c r="AA17" i="2"/>
  <c r="AA22" i="2" s="1"/>
  <c r="Z17" i="2"/>
  <c r="Z22" i="2" s="1"/>
  <c r="Y17" i="2"/>
  <c r="Y22" i="2" s="1"/>
  <c r="X17" i="2"/>
  <c r="X22" i="2" s="1"/>
  <c r="W17" i="2"/>
  <c r="W22" i="2" s="1"/>
  <c r="V17" i="2"/>
  <c r="V22" i="2" s="1"/>
  <c r="U17" i="2"/>
  <c r="U22" i="2" s="1"/>
  <c r="T17" i="2"/>
  <c r="T22" i="2" s="1"/>
  <c r="S17" i="2"/>
  <c r="S22" i="2" s="1"/>
  <c r="R17" i="2"/>
  <c r="R22" i="2" s="1"/>
  <c r="Q17" i="2"/>
  <c r="Q22" i="2" s="1"/>
  <c r="M17" i="2"/>
  <c r="M22" i="2" s="1"/>
  <c r="L17" i="2"/>
  <c r="L22" i="2" s="1"/>
  <c r="K17" i="2"/>
  <c r="K22" i="2" s="1"/>
  <c r="J17" i="2"/>
  <c r="J22" i="2" s="1"/>
  <c r="I17" i="2"/>
  <c r="I22" i="2" s="1"/>
  <c r="H17" i="2"/>
  <c r="H22" i="2" s="1"/>
  <c r="G17" i="2"/>
  <c r="G22" i="2" s="1"/>
  <c r="F17" i="2"/>
  <c r="F22" i="2" s="1"/>
  <c r="E17" i="2"/>
  <c r="E22" i="2" s="1"/>
  <c r="D17" i="2"/>
  <c r="D22" i="2" s="1"/>
  <c r="B12" i="5" s="1"/>
  <c r="D12" i="5" s="1"/>
  <c r="AU16" i="2"/>
  <c r="AU105" i="2" s="1"/>
  <c r="AS16" i="2"/>
  <c r="AS105" i="2" s="1"/>
  <c r="AQ16" i="2"/>
  <c r="AQ105" i="2" s="1"/>
  <c r="AO16" i="2"/>
  <c r="AO105" i="2" s="1"/>
  <c r="AM16" i="2"/>
  <c r="AM105" i="2" s="1"/>
  <c r="AK16" i="2"/>
  <c r="AK105" i="2" s="1"/>
  <c r="AI16" i="2"/>
  <c r="AI105" i="2" s="1"/>
  <c r="AG16" i="2"/>
  <c r="AG105" i="2" s="1"/>
  <c r="AE16" i="2"/>
  <c r="AE105" i="2" s="1"/>
  <c r="AC16" i="2"/>
  <c r="AC105" i="2" s="1"/>
  <c r="AA16" i="2"/>
  <c r="AA105" i="2" s="1"/>
  <c r="Y16" i="2"/>
  <c r="Y105" i="2" s="1"/>
  <c r="W16" i="2"/>
  <c r="W105" i="2" s="1"/>
  <c r="U16" i="2"/>
  <c r="U105" i="2" s="1"/>
  <c r="S16" i="2"/>
  <c r="S105" i="2" s="1"/>
  <c r="Q16" i="2"/>
  <c r="Q105" i="2" s="1"/>
  <c r="M16" i="2"/>
  <c r="M105" i="2" s="1"/>
  <c r="K16" i="2"/>
  <c r="K105" i="2" s="1"/>
  <c r="I16" i="2"/>
  <c r="I105" i="2" s="1"/>
  <c r="G16" i="2"/>
  <c r="G105" i="2" s="1"/>
  <c r="E16" i="2"/>
  <c r="E105" i="2" s="1"/>
  <c r="AU15" i="2"/>
  <c r="AT15" i="2"/>
  <c r="AS15" i="2"/>
  <c r="AR15" i="2"/>
  <c r="AQ15" i="2"/>
  <c r="AP15" i="2"/>
  <c r="AO15" i="2"/>
  <c r="AN15" i="2"/>
  <c r="AM15" i="2"/>
  <c r="AL15" i="2"/>
  <c r="AK15" i="2"/>
  <c r="AJ15" i="2"/>
  <c r="AI15" i="2"/>
  <c r="AH15" i="2"/>
  <c r="AG15" i="2"/>
  <c r="AF15" i="2"/>
  <c r="AE15" i="2"/>
  <c r="AD15" i="2"/>
  <c r="AC15" i="2"/>
  <c r="AB15" i="2"/>
  <c r="AA15" i="2"/>
  <c r="Z15" i="2"/>
  <c r="Y15" i="2"/>
  <c r="X15" i="2"/>
  <c r="W15" i="2"/>
  <c r="V15" i="2"/>
  <c r="U15" i="2"/>
  <c r="T15" i="2"/>
  <c r="S15" i="2"/>
  <c r="R15" i="2"/>
  <c r="Q15" i="2"/>
  <c r="M15" i="2"/>
  <c r="L15" i="2"/>
  <c r="K15" i="2"/>
  <c r="J15" i="2"/>
  <c r="I15" i="2"/>
  <c r="H15" i="2"/>
  <c r="G15" i="2"/>
  <c r="F15" i="2"/>
  <c r="E15" i="2"/>
  <c r="D15" i="2"/>
  <c r="AU14" i="2"/>
  <c r="AT14" i="2"/>
  <c r="AS14" i="2"/>
  <c r="AR14" i="2"/>
  <c r="AQ14" i="2"/>
  <c r="AP14" i="2"/>
  <c r="AO14" i="2"/>
  <c r="AN14" i="2"/>
  <c r="AM14" i="2"/>
  <c r="AL14" i="2"/>
  <c r="AK14" i="2"/>
  <c r="AJ14" i="2"/>
  <c r="AI14" i="2"/>
  <c r="AH14" i="2"/>
  <c r="AG14" i="2"/>
  <c r="AF14" i="2"/>
  <c r="AE14" i="2"/>
  <c r="AD14" i="2"/>
  <c r="AC14" i="2"/>
  <c r="AB14" i="2"/>
  <c r="AA14" i="2"/>
  <c r="Z14" i="2"/>
  <c r="Y14" i="2"/>
  <c r="X14" i="2"/>
  <c r="W14" i="2"/>
  <c r="V14" i="2"/>
  <c r="U14" i="2"/>
  <c r="T14" i="2"/>
  <c r="S14" i="2"/>
  <c r="R14" i="2"/>
  <c r="Q14" i="2"/>
  <c r="M14" i="2"/>
  <c r="L14" i="2"/>
  <c r="K14" i="2"/>
  <c r="J14" i="2"/>
  <c r="I14" i="2"/>
  <c r="H14" i="2"/>
  <c r="G14" i="2"/>
  <c r="F14" i="2"/>
  <c r="E14" i="2"/>
  <c r="D14" i="2"/>
  <c r="AU13" i="2"/>
  <c r="AT13" i="2"/>
  <c r="AS13" i="2"/>
  <c r="AR13" i="2"/>
  <c r="AQ13" i="2"/>
  <c r="AP13" i="2"/>
  <c r="AO13" i="2"/>
  <c r="AN13" i="2"/>
  <c r="AM13" i="2"/>
  <c r="AL13" i="2"/>
  <c r="AK13" i="2"/>
  <c r="AJ13" i="2"/>
  <c r="AI13" i="2"/>
  <c r="AH13" i="2"/>
  <c r="AG13" i="2"/>
  <c r="AF13" i="2"/>
  <c r="AE13" i="2"/>
  <c r="AD13" i="2"/>
  <c r="AC13" i="2"/>
  <c r="AB13" i="2"/>
  <c r="AA13" i="2"/>
  <c r="Z13" i="2"/>
  <c r="Y13" i="2"/>
  <c r="X13" i="2"/>
  <c r="W13" i="2"/>
  <c r="V13" i="2"/>
  <c r="U13" i="2"/>
  <c r="T13" i="2"/>
  <c r="S13" i="2"/>
  <c r="R13" i="2"/>
  <c r="Q13" i="2"/>
  <c r="M13" i="2"/>
  <c r="L13" i="2"/>
  <c r="K13" i="2"/>
  <c r="J13" i="2"/>
  <c r="I13" i="2"/>
  <c r="H13" i="2"/>
  <c r="G13" i="2"/>
  <c r="E13" i="2"/>
  <c r="D13" i="2"/>
  <c r="AU12" i="2"/>
  <c r="AT12" i="2"/>
  <c r="AS12" i="2"/>
  <c r="AR12" i="2"/>
  <c r="AQ12" i="2"/>
  <c r="AP12" i="2"/>
  <c r="AO12" i="2"/>
  <c r="AN12" i="2"/>
  <c r="AM12" i="2"/>
  <c r="AL12" i="2"/>
  <c r="AK12" i="2"/>
  <c r="AJ12" i="2"/>
  <c r="AI12" i="2"/>
  <c r="AH12" i="2"/>
  <c r="AG12" i="2"/>
  <c r="AF12" i="2"/>
  <c r="AE12" i="2"/>
  <c r="AD12" i="2"/>
  <c r="AC12" i="2"/>
  <c r="AB12" i="2"/>
  <c r="AA12" i="2"/>
  <c r="Z12" i="2"/>
  <c r="Y12" i="2"/>
  <c r="X12" i="2"/>
  <c r="W12" i="2"/>
  <c r="V12" i="2"/>
  <c r="U12" i="2"/>
  <c r="T12" i="2"/>
  <c r="S12" i="2"/>
  <c r="R12" i="2"/>
  <c r="Q12" i="2"/>
  <c r="M12" i="2"/>
  <c r="L12" i="2"/>
  <c r="K12" i="2"/>
  <c r="J12" i="2"/>
  <c r="I12" i="2"/>
  <c r="H12" i="2"/>
  <c r="G12" i="2"/>
  <c r="F12" i="2"/>
  <c r="E12" i="2"/>
  <c r="D12" i="2"/>
  <c r="AU11" i="2"/>
  <c r="AT11" i="2"/>
  <c r="AS11" i="2"/>
  <c r="AR11" i="2"/>
  <c r="AQ11" i="2"/>
  <c r="AP11" i="2"/>
  <c r="AO11" i="2"/>
  <c r="AN11" i="2"/>
  <c r="AM11" i="2"/>
  <c r="AL11" i="2"/>
  <c r="AK11" i="2"/>
  <c r="AJ11" i="2"/>
  <c r="AI11" i="2"/>
  <c r="AH11" i="2"/>
  <c r="AG11" i="2"/>
  <c r="AF11" i="2"/>
  <c r="AE11" i="2"/>
  <c r="AD11" i="2"/>
  <c r="AC11" i="2"/>
  <c r="AB11" i="2"/>
  <c r="AA11" i="2"/>
  <c r="Z11" i="2"/>
  <c r="Y11" i="2"/>
  <c r="X11" i="2"/>
  <c r="W11" i="2"/>
  <c r="V11" i="2"/>
  <c r="U11" i="2"/>
  <c r="T11" i="2"/>
  <c r="S11" i="2"/>
  <c r="R11" i="2"/>
  <c r="Q11" i="2"/>
  <c r="M11" i="2"/>
  <c r="L11" i="2"/>
  <c r="K11" i="2"/>
  <c r="J11" i="2"/>
  <c r="I11" i="2"/>
  <c r="H11" i="2"/>
  <c r="G11" i="2"/>
  <c r="F11" i="2"/>
  <c r="E11" i="2"/>
  <c r="D11" i="2"/>
  <c r="AU10" i="2"/>
  <c r="AT10" i="2"/>
  <c r="AS10" i="2"/>
  <c r="AR10" i="2"/>
  <c r="AQ10" i="2"/>
  <c r="AP10" i="2"/>
  <c r="AO10" i="2"/>
  <c r="AN10" i="2"/>
  <c r="AM10" i="2"/>
  <c r="AL10" i="2"/>
  <c r="AK10" i="2"/>
  <c r="AJ10" i="2"/>
  <c r="AI10" i="2"/>
  <c r="AH10" i="2"/>
  <c r="AG10" i="2"/>
  <c r="AF10" i="2"/>
  <c r="AE10" i="2"/>
  <c r="AD10" i="2"/>
  <c r="AC10" i="2"/>
  <c r="AB10" i="2"/>
  <c r="AA10" i="2"/>
  <c r="Z10" i="2"/>
  <c r="Y10" i="2"/>
  <c r="X10" i="2"/>
  <c r="W10" i="2"/>
  <c r="V10" i="2"/>
  <c r="U10" i="2"/>
  <c r="T10" i="2"/>
  <c r="S10" i="2"/>
  <c r="R10" i="2"/>
  <c r="Q10" i="2"/>
  <c r="M10" i="2"/>
  <c r="L10" i="2"/>
  <c r="K10" i="2"/>
  <c r="J10" i="2"/>
  <c r="I10" i="2"/>
  <c r="H10" i="2"/>
  <c r="G10" i="2"/>
  <c r="F10" i="2"/>
  <c r="E10" i="2"/>
  <c r="D10" i="2"/>
  <c r="AU9" i="2"/>
  <c r="AT9" i="2"/>
  <c r="AS9" i="2"/>
  <c r="AR9" i="2"/>
  <c r="AQ9" i="2"/>
  <c r="AP9" i="2"/>
  <c r="AO9" i="2"/>
  <c r="AN9" i="2"/>
  <c r="AM9" i="2"/>
  <c r="AL9" i="2"/>
  <c r="AK9" i="2"/>
  <c r="AJ9" i="2"/>
  <c r="AI9" i="2"/>
  <c r="AH9" i="2"/>
  <c r="AG9" i="2"/>
  <c r="AF9" i="2"/>
  <c r="AE9" i="2"/>
  <c r="AD9" i="2"/>
  <c r="AC9" i="2"/>
  <c r="AB9" i="2"/>
  <c r="AA9" i="2"/>
  <c r="Z9" i="2"/>
  <c r="Y9" i="2"/>
  <c r="X9" i="2"/>
  <c r="W9" i="2"/>
  <c r="V9" i="2"/>
  <c r="U9" i="2"/>
  <c r="T9" i="2"/>
  <c r="S9" i="2"/>
  <c r="R9" i="2"/>
  <c r="Q9" i="2"/>
  <c r="M9" i="2"/>
  <c r="L9" i="2"/>
  <c r="K9" i="2"/>
  <c r="J9" i="2"/>
  <c r="I9" i="2"/>
  <c r="H9" i="2"/>
  <c r="G9" i="2"/>
  <c r="E9" i="2"/>
  <c r="D9" i="2"/>
  <c r="AU8" i="2"/>
  <c r="AT8" i="2"/>
  <c r="AS8" i="2"/>
  <c r="AR8" i="2"/>
  <c r="AQ8" i="2"/>
  <c r="AP8" i="2"/>
  <c r="AO8" i="2"/>
  <c r="AN8" i="2"/>
  <c r="AM8" i="2"/>
  <c r="AL8" i="2"/>
  <c r="AK8" i="2"/>
  <c r="AJ8" i="2"/>
  <c r="AI8" i="2"/>
  <c r="AH8" i="2"/>
  <c r="AG8" i="2"/>
  <c r="AF8" i="2"/>
  <c r="AE8" i="2"/>
  <c r="AD8" i="2"/>
  <c r="AC8" i="2"/>
  <c r="AB8" i="2"/>
  <c r="AA8" i="2"/>
  <c r="Z8" i="2"/>
  <c r="Y8" i="2"/>
  <c r="X8" i="2"/>
  <c r="W8" i="2"/>
  <c r="V8" i="2"/>
  <c r="U8" i="2"/>
  <c r="T8" i="2"/>
  <c r="S8" i="2"/>
  <c r="R8" i="2"/>
  <c r="Q8" i="2"/>
  <c r="M8" i="2"/>
  <c r="L8" i="2"/>
  <c r="K8" i="2"/>
  <c r="J8" i="2"/>
  <c r="I8" i="2"/>
  <c r="H8" i="2"/>
  <c r="G8" i="2"/>
  <c r="F8" i="2"/>
  <c r="E8" i="2"/>
  <c r="D8" i="2"/>
  <c r="AU7" i="2"/>
  <c r="AT7" i="2"/>
  <c r="AS7" i="2"/>
  <c r="AR7" i="2"/>
  <c r="AQ7" i="2"/>
  <c r="AP7" i="2"/>
  <c r="AO7" i="2"/>
  <c r="AN7" i="2"/>
  <c r="AM7" i="2"/>
  <c r="AL7" i="2"/>
  <c r="AK7" i="2"/>
  <c r="AJ7" i="2"/>
  <c r="AI7" i="2"/>
  <c r="AH7" i="2"/>
  <c r="AG7" i="2"/>
  <c r="AF7" i="2"/>
  <c r="AE7" i="2"/>
  <c r="AD7" i="2"/>
  <c r="AC7" i="2"/>
  <c r="AB7" i="2"/>
  <c r="AA7" i="2"/>
  <c r="Z7" i="2"/>
  <c r="Y7" i="2"/>
  <c r="X7" i="2"/>
  <c r="W7" i="2"/>
  <c r="V7" i="2"/>
  <c r="U7" i="2"/>
  <c r="T7" i="2"/>
  <c r="S7" i="2"/>
  <c r="R7" i="2"/>
  <c r="Q7" i="2"/>
  <c r="M7" i="2"/>
  <c r="L7" i="2"/>
  <c r="K7" i="2"/>
  <c r="J7" i="2"/>
  <c r="I7" i="2"/>
  <c r="H7" i="2"/>
  <c r="G7" i="2"/>
  <c r="F7" i="2"/>
  <c r="E7" i="2"/>
  <c r="D7" i="2"/>
  <c r="AU6" i="2"/>
  <c r="AT6" i="2"/>
  <c r="AS6" i="2"/>
  <c r="AR6" i="2"/>
  <c r="AQ6" i="2"/>
  <c r="AP6" i="2"/>
  <c r="AO6" i="2"/>
  <c r="AN6" i="2"/>
  <c r="AM6" i="2"/>
  <c r="AL6" i="2"/>
  <c r="AK6" i="2"/>
  <c r="AJ6" i="2"/>
  <c r="AI6" i="2"/>
  <c r="AH6" i="2"/>
  <c r="AG6" i="2"/>
  <c r="AF6" i="2"/>
  <c r="AE6" i="2"/>
  <c r="AD6" i="2"/>
  <c r="AC6" i="2"/>
  <c r="AB6" i="2"/>
  <c r="AA6" i="2"/>
  <c r="Z6" i="2"/>
  <c r="Y6" i="2"/>
  <c r="X6" i="2"/>
  <c r="W6" i="2"/>
  <c r="V6" i="2"/>
  <c r="U6" i="2"/>
  <c r="T6" i="2"/>
  <c r="S6" i="2"/>
  <c r="R6" i="2"/>
  <c r="Q6" i="2"/>
  <c r="M6" i="2"/>
  <c r="L6" i="2"/>
  <c r="K6" i="2"/>
  <c r="J6" i="2"/>
  <c r="I6" i="2"/>
  <c r="H6" i="2"/>
  <c r="G6" i="2"/>
  <c r="F6" i="2"/>
  <c r="E6" i="2"/>
  <c r="D6" i="2"/>
  <c r="AU5" i="2"/>
  <c r="AT5" i="2"/>
  <c r="AS5" i="2"/>
  <c r="AR5" i="2"/>
  <c r="AQ5" i="2"/>
  <c r="AP5" i="2"/>
  <c r="AO5" i="2"/>
  <c r="AN5" i="2"/>
  <c r="AM5" i="2"/>
  <c r="AL5" i="2"/>
  <c r="AK5" i="2"/>
  <c r="AJ5" i="2"/>
  <c r="AI5" i="2"/>
  <c r="AH5" i="2"/>
  <c r="AG5" i="2"/>
  <c r="AF5" i="2"/>
  <c r="AE5" i="2"/>
  <c r="AD5" i="2"/>
  <c r="AC5" i="2"/>
  <c r="AB5" i="2"/>
  <c r="AA5" i="2"/>
  <c r="Z5" i="2"/>
  <c r="Y5" i="2"/>
  <c r="X5" i="2"/>
  <c r="W5" i="2"/>
  <c r="V5" i="2"/>
  <c r="U5" i="2"/>
  <c r="T5" i="2"/>
  <c r="S5" i="2"/>
  <c r="R5" i="2"/>
  <c r="Q5" i="2"/>
  <c r="M5" i="2"/>
  <c r="L5" i="2"/>
  <c r="K5" i="2"/>
  <c r="J5" i="2"/>
  <c r="I5" i="2"/>
  <c r="H5" i="2"/>
  <c r="G5" i="2"/>
  <c r="F5" i="2"/>
  <c r="E5" i="2"/>
  <c r="D5" i="2"/>
  <c r="AU4" i="2"/>
  <c r="AT4" i="2"/>
  <c r="AS4" i="2"/>
  <c r="AR4" i="2"/>
  <c r="AQ4" i="2"/>
  <c r="AP4" i="2"/>
  <c r="AO4" i="2"/>
  <c r="AN4" i="2"/>
  <c r="AM4" i="2"/>
  <c r="AL4" i="2"/>
  <c r="AK4" i="2"/>
  <c r="AJ4" i="2"/>
  <c r="AI4" i="2"/>
  <c r="AH4" i="2"/>
  <c r="AG4" i="2"/>
  <c r="AF4" i="2"/>
  <c r="AE4" i="2"/>
  <c r="AD4" i="2"/>
  <c r="AC4" i="2"/>
  <c r="AB4" i="2"/>
  <c r="AA4" i="2"/>
  <c r="Z4" i="2"/>
  <c r="Y4" i="2"/>
  <c r="X4" i="2"/>
  <c r="W4" i="2"/>
  <c r="V4" i="2"/>
  <c r="U4" i="2"/>
  <c r="T4" i="2"/>
  <c r="S4" i="2"/>
  <c r="R4" i="2"/>
  <c r="Q4" i="2"/>
  <c r="M4" i="2"/>
  <c r="L4" i="2"/>
  <c r="K4" i="2"/>
  <c r="J4" i="2"/>
  <c r="I4" i="2"/>
  <c r="H4" i="2"/>
  <c r="G4" i="2"/>
  <c r="F4" i="2"/>
  <c r="E4" i="2"/>
  <c r="D4" i="2"/>
  <c r="AU3" i="2"/>
  <c r="AT3" i="2"/>
  <c r="AT16" i="2" s="1"/>
  <c r="AT105" i="2" s="1"/>
  <c r="AS3" i="2"/>
  <c r="AR3" i="2"/>
  <c r="AR16" i="2" s="1"/>
  <c r="AR105" i="2" s="1"/>
  <c r="AQ3" i="2"/>
  <c r="AP3" i="2"/>
  <c r="AP16" i="2" s="1"/>
  <c r="AP105" i="2" s="1"/>
  <c r="AO3" i="2"/>
  <c r="AN3" i="2"/>
  <c r="AN16" i="2" s="1"/>
  <c r="AN105" i="2" s="1"/>
  <c r="AM3" i="2"/>
  <c r="AL3" i="2"/>
  <c r="AL16" i="2" s="1"/>
  <c r="AL105" i="2" s="1"/>
  <c r="AK3" i="2"/>
  <c r="AJ3" i="2"/>
  <c r="AJ16" i="2" s="1"/>
  <c r="AJ105" i="2" s="1"/>
  <c r="AI3" i="2"/>
  <c r="AH3" i="2"/>
  <c r="AH16" i="2" s="1"/>
  <c r="AH105" i="2" s="1"/>
  <c r="AG3" i="2"/>
  <c r="AF3" i="2"/>
  <c r="AF16" i="2" s="1"/>
  <c r="AF105" i="2" s="1"/>
  <c r="AE3" i="2"/>
  <c r="AD3" i="2"/>
  <c r="AD16" i="2" s="1"/>
  <c r="AD105" i="2" s="1"/>
  <c r="AC3" i="2"/>
  <c r="AB3" i="2"/>
  <c r="AB16" i="2" s="1"/>
  <c r="AB105" i="2" s="1"/>
  <c r="AA3" i="2"/>
  <c r="Z3" i="2"/>
  <c r="Z16" i="2" s="1"/>
  <c r="Z105" i="2" s="1"/>
  <c r="Y3" i="2"/>
  <c r="X3" i="2"/>
  <c r="X16" i="2" s="1"/>
  <c r="X105" i="2" s="1"/>
  <c r="W3" i="2"/>
  <c r="V3" i="2"/>
  <c r="V16" i="2" s="1"/>
  <c r="V105" i="2" s="1"/>
  <c r="U3" i="2"/>
  <c r="T3" i="2"/>
  <c r="T16" i="2" s="1"/>
  <c r="T105" i="2" s="1"/>
  <c r="S3" i="2"/>
  <c r="R3" i="2"/>
  <c r="R16" i="2" s="1"/>
  <c r="R105" i="2" s="1"/>
  <c r="Q3" i="2"/>
  <c r="M3" i="2"/>
  <c r="L3" i="2"/>
  <c r="L16" i="2" s="1"/>
  <c r="L105" i="2" s="1"/>
  <c r="K3" i="2"/>
  <c r="J3" i="2"/>
  <c r="J16" i="2" s="1"/>
  <c r="J105" i="2" s="1"/>
  <c r="I3" i="2"/>
  <c r="H3" i="2"/>
  <c r="H16" i="2" s="1"/>
  <c r="H105" i="2" s="1"/>
  <c r="G3" i="2"/>
  <c r="F3" i="2"/>
  <c r="F16" i="2" s="1"/>
  <c r="F105" i="2" s="1"/>
  <c r="E3" i="2"/>
  <c r="D3" i="2"/>
  <c r="D16" i="2" s="1"/>
  <c r="AE3634" i="1"/>
  <c r="AE3633" i="1"/>
  <c r="AE3632" i="1"/>
  <c r="AE3631" i="1"/>
  <c r="AE3630" i="1"/>
  <c r="AE3629" i="1"/>
  <c r="AE3628" i="1"/>
  <c r="AE3627" i="1"/>
  <c r="AE3626" i="1"/>
  <c r="AE3625" i="1"/>
  <c r="AE3623" i="1"/>
  <c r="AE3622" i="1"/>
  <c r="AE3621" i="1"/>
  <c r="AE3620" i="1"/>
  <c r="AE3619" i="1"/>
  <c r="AE3618" i="1"/>
  <c r="AE3617" i="1"/>
  <c r="AE3616" i="1"/>
  <c r="AE3615" i="1"/>
  <c r="AE3614" i="1"/>
  <c r="AE3613" i="1"/>
  <c r="AE3612" i="1"/>
  <c r="AE3611" i="1"/>
  <c r="AE3609" i="1"/>
  <c r="AE3608" i="1"/>
  <c r="AE3607" i="1"/>
  <c r="AE3606" i="1"/>
  <c r="AE3605" i="1"/>
  <c r="AE3604" i="1"/>
  <c r="AE3603" i="1"/>
  <c r="AE3602" i="1"/>
  <c r="AE3601" i="1"/>
  <c r="AE3600" i="1"/>
  <c r="AE3599" i="1"/>
  <c r="AE3598" i="1"/>
  <c r="AE3597" i="1"/>
  <c r="AE3596" i="1"/>
  <c r="AE3595" i="1"/>
  <c r="AE3594" i="1"/>
  <c r="AE3593" i="1"/>
  <c r="AE3592" i="1"/>
  <c r="AE3591" i="1"/>
  <c r="AE3590" i="1"/>
  <c r="AE3589" i="1"/>
  <c r="AE3588" i="1"/>
  <c r="AE3587" i="1"/>
  <c r="AE3586" i="1"/>
  <c r="AE3585" i="1"/>
  <c r="AE3584" i="1"/>
  <c r="AE3583" i="1"/>
  <c r="AE3582" i="1"/>
  <c r="AE3581" i="1"/>
  <c r="AE3580" i="1"/>
  <c r="AE3579" i="1"/>
  <c r="AE3578" i="1"/>
  <c r="AE3577" i="1"/>
  <c r="AE3576" i="1"/>
  <c r="AE3575" i="1"/>
  <c r="AE3574" i="1"/>
  <c r="AE3573" i="1"/>
  <c r="AE3572" i="1"/>
  <c r="AE3571" i="1"/>
  <c r="AE3570" i="1"/>
  <c r="AE3569" i="1"/>
  <c r="AE3568" i="1"/>
  <c r="AE3567" i="1"/>
  <c r="AE3566" i="1"/>
  <c r="AE3565" i="1"/>
  <c r="AE3564" i="1"/>
  <c r="AE3563" i="1"/>
  <c r="AE3562" i="1"/>
  <c r="AE3561" i="1"/>
  <c r="AE3560" i="1"/>
  <c r="AE3559" i="1"/>
  <c r="AE3558" i="1"/>
  <c r="AE3557" i="1"/>
  <c r="AE3556" i="1"/>
  <c r="AE3555" i="1"/>
  <c r="AE3554" i="1"/>
  <c r="AE3553" i="1"/>
  <c r="AE3552" i="1"/>
  <c r="AE3551" i="1"/>
  <c r="AE3550" i="1"/>
  <c r="AE3549" i="1"/>
  <c r="AE3548" i="1"/>
  <c r="AE3547" i="1"/>
  <c r="AE3546" i="1"/>
  <c r="AE3545" i="1"/>
  <c r="AE3544" i="1"/>
  <c r="AE3543" i="1"/>
  <c r="AE3542" i="1"/>
  <c r="AE3541" i="1"/>
  <c r="AE3540" i="1"/>
  <c r="AE3539" i="1"/>
  <c r="AE3538" i="1"/>
  <c r="AE3537" i="1"/>
  <c r="AE3536" i="1"/>
  <c r="AE3535" i="1"/>
  <c r="AE3534" i="1"/>
  <c r="AE3533" i="1"/>
  <c r="AE3532" i="1"/>
  <c r="AE3531" i="1"/>
  <c r="AE3530" i="1"/>
  <c r="AE3529" i="1"/>
  <c r="AE3528" i="1"/>
  <c r="AE3527" i="1"/>
  <c r="AE3526" i="1"/>
  <c r="AE3525" i="1"/>
  <c r="AE3524" i="1"/>
  <c r="AE3523" i="1"/>
  <c r="AE3522" i="1"/>
  <c r="AE3521" i="1"/>
  <c r="AE3520" i="1"/>
  <c r="AE3519" i="1"/>
  <c r="AE3518" i="1"/>
  <c r="AE3517" i="1"/>
  <c r="AE3516" i="1"/>
  <c r="AE3515" i="1"/>
  <c r="AE3514" i="1"/>
  <c r="AE3513" i="1"/>
  <c r="AE3512" i="1"/>
  <c r="AE3511" i="1"/>
  <c r="AE3510" i="1"/>
  <c r="AE3509" i="1"/>
  <c r="AE3508" i="1"/>
  <c r="AE3507" i="1"/>
  <c r="AE3506" i="1"/>
  <c r="AE3505" i="1"/>
  <c r="AE3504" i="1"/>
  <c r="AE3503" i="1"/>
  <c r="AE3502" i="1"/>
  <c r="AE3501" i="1"/>
  <c r="AE3500" i="1"/>
  <c r="AE3499" i="1"/>
  <c r="AE3498" i="1"/>
  <c r="AE3497" i="1"/>
  <c r="AE3496" i="1"/>
  <c r="AE3495" i="1"/>
  <c r="AE3494" i="1"/>
  <c r="AE3493" i="1"/>
  <c r="AE3492" i="1"/>
  <c r="AE3491" i="1"/>
  <c r="AE3490" i="1"/>
  <c r="AE3489" i="1"/>
  <c r="AE3488" i="1"/>
  <c r="AE3487" i="1"/>
  <c r="AE3486" i="1"/>
  <c r="AE3485" i="1"/>
  <c r="AE3484" i="1"/>
  <c r="AE3483" i="1"/>
  <c r="AE3482" i="1"/>
  <c r="AE3481" i="1"/>
  <c r="AE3480" i="1"/>
  <c r="AE3479" i="1"/>
  <c r="AE3478" i="1"/>
  <c r="AE3477" i="1"/>
  <c r="AE3476" i="1"/>
  <c r="AE3475" i="1"/>
  <c r="AE3474" i="1"/>
  <c r="AE3473" i="1"/>
  <c r="AE3472" i="1"/>
  <c r="AE3471" i="1"/>
  <c r="AE3470" i="1"/>
  <c r="AE3469" i="1"/>
  <c r="AE3468" i="1"/>
  <c r="AE3467" i="1"/>
  <c r="AE3466" i="1"/>
  <c r="AE3465" i="1"/>
  <c r="AE3464" i="1"/>
  <c r="AE3463" i="1"/>
  <c r="AE3462" i="1"/>
  <c r="AE3461" i="1"/>
  <c r="AE3460" i="1"/>
  <c r="AE3459" i="1"/>
  <c r="AE3458" i="1"/>
  <c r="AE3457" i="1"/>
  <c r="AE3456" i="1"/>
  <c r="AE3455" i="1"/>
  <c r="AE3454" i="1"/>
  <c r="AE3453" i="1"/>
  <c r="AE3452" i="1"/>
  <c r="AE3451" i="1"/>
  <c r="AE3450" i="1"/>
  <c r="AE3449" i="1"/>
  <c r="AE3448" i="1"/>
  <c r="AE3447" i="1"/>
  <c r="AE3446" i="1"/>
  <c r="AE3445" i="1"/>
  <c r="AE3444" i="1"/>
  <c r="AE3443" i="1"/>
  <c r="AE3442" i="1"/>
  <c r="AE3441" i="1"/>
  <c r="AE3440" i="1"/>
  <c r="AE3439" i="1"/>
  <c r="AE3438" i="1"/>
  <c r="AE3437" i="1"/>
  <c r="AE3436" i="1"/>
  <c r="AE3435" i="1"/>
  <c r="AE3434" i="1"/>
  <c r="AE3433" i="1"/>
  <c r="AE3432" i="1"/>
  <c r="AE3431" i="1"/>
  <c r="AE3430" i="1"/>
  <c r="AE3429" i="1"/>
  <c r="AE3428" i="1"/>
  <c r="AE3427" i="1"/>
  <c r="AE3426" i="1"/>
  <c r="AE3425" i="1"/>
  <c r="AE3424" i="1"/>
  <c r="AE3423" i="1"/>
  <c r="AE3422" i="1"/>
  <c r="AE3421" i="1"/>
  <c r="AE3420" i="1"/>
  <c r="AE3419" i="1"/>
  <c r="AE3418" i="1"/>
  <c r="AE3417" i="1"/>
  <c r="AE3416" i="1"/>
  <c r="AE3415" i="1"/>
  <c r="AE3414" i="1"/>
  <c r="AE3413" i="1"/>
  <c r="AE3412" i="1"/>
  <c r="AE3411" i="1"/>
  <c r="AE3410" i="1"/>
  <c r="AE3409" i="1"/>
  <c r="AE3408" i="1"/>
  <c r="AE3407" i="1"/>
  <c r="AE3406" i="1"/>
  <c r="AE3405" i="1"/>
  <c r="AE3404" i="1"/>
  <c r="AE3403" i="1"/>
  <c r="AE3402" i="1"/>
  <c r="AE3401" i="1"/>
  <c r="AE3400" i="1"/>
  <c r="AE3399" i="1"/>
  <c r="AE3398" i="1"/>
  <c r="AE3397" i="1"/>
  <c r="AE3396" i="1"/>
  <c r="AE3395" i="1"/>
  <c r="AE3394" i="1"/>
  <c r="AE3393" i="1"/>
  <c r="AE3392" i="1"/>
  <c r="AE3391" i="1"/>
  <c r="AE3390" i="1"/>
  <c r="AE3389" i="1"/>
  <c r="AE3388" i="1"/>
  <c r="AE3387" i="1"/>
  <c r="AE3386" i="1"/>
  <c r="AE3385" i="1"/>
  <c r="AE3384" i="1"/>
  <c r="AE3383" i="1"/>
  <c r="AE3382" i="1"/>
  <c r="AE3381" i="1"/>
  <c r="AE3380" i="1"/>
  <c r="AE3379" i="1"/>
  <c r="AE3378" i="1"/>
  <c r="AE3377" i="1"/>
  <c r="AE3376" i="1"/>
  <c r="AE3375" i="1"/>
  <c r="AE3374" i="1"/>
  <c r="AE3373" i="1"/>
  <c r="AE3372" i="1"/>
  <c r="AE3371" i="1"/>
  <c r="AE3370" i="1"/>
  <c r="AE3369" i="1"/>
  <c r="AE3368" i="1"/>
  <c r="AE3367" i="1"/>
  <c r="AE3366" i="1"/>
  <c r="AE3365" i="1"/>
  <c r="AE3364" i="1"/>
  <c r="AE3363" i="1"/>
  <c r="AE3362" i="1"/>
  <c r="AE3361" i="1"/>
  <c r="AE3360" i="1"/>
  <c r="AE3359" i="1"/>
  <c r="AE3358" i="1"/>
  <c r="AE3357" i="1"/>
  <c r="AE3356" i="1"/>
  <c r="AE3355" i="1"/>
  <c r="AE3354" i="1"/>
  <c r="AE3353" i="1"/>
  <c r="AE3352" i="1"/>
  <c r="AE3351" i="1"/>
  <c r="AE3350" i="1"/>
  <c r="AE3349" i="1"/>
  <c r="AE3348" i="1"/>
  <c r="AE3347" i="1"/>
  <c r="AE3346" i="1"/>
  <c r="AE3345" i="1"/>
  <c r="AE3344" i="1"/>
  <c r="AE3343" i="1"/>
  <c r="AE3342" i="1"/>
  <c r="AE3341" i="1"/>
  <c r="AE3340" i="1"/>
  <c r="AE3339" i="1"/>
  <c r="AE3338" i="1"/>
  <c r="AE3337" i="1"/>
  <c r="AE3336" i="1"/>
  <c r="AE3335" i="1"/>
  <c r="AE3334" i="1"/>
  <c r="AE3333" i="1"/>
  <c r="AE3332" i="1"/>
  <c r="AE3331" i="1"/>
  <c r="AE3330" i="1"/>
  <c r="AE3329" i="1"/>
  <c r="AE3328" i="1"/>
  <c r="AE3327" i="1"/>
  <c r="AE3326" i="1"/>
  <c r="AE3325" i="1"/>
  <c r="AE3324" i="1"/>
  <c r="AE3323" i="1"/>
  <c r="AE3322" i="1"/>
  <c r="AE3321" i="1"/>
  <c r="AE3320" i="1"/>
  <c r="AE3319" i="1"/>
  <c r="AE3318" i="1"/>
  <c r="AE3317" i="1"/>
  <c r="AE3316" i="1"/>
  <c r="AE3315" i="1"/>
  <c r="AE3314" i="1"/>
  <c r="AE3313" i="1"/>
  <c r="AE3312" i="1"/>
  <c r="AE3311" i="1"/>
  <c r="AE3310" i="1"/>
  <c r="AE3309" i="1"/>
  <c r="AE3308" i="1"/>
  <c r="AE3307" i="1"/>
  <c r="AE3306" i="1"/>
  <c r="AE3305" i="1"/>
  <c r="AE3304" i="1"/>
  <c r="AE3303" i="1"/>
  <c r="AE3302" i="1"/>
  <c r="AE3301" i="1"/>
  <c r="AE3300" i="1"/>
  <c r="AE3299" i="1"/>
  <c r="AE3298" i="1"/>
  <c r="AE3297" i="1"/>
  <c r="AE3296" i="1"/>
  <c r="AE3295" i="1"/>
  <c r="AE3294" i="1"/>
  <c r="AE3293" i="1"/>
  <c r="AE3292" i="1"/>
  <c r="AE3291" i="1"/>
  <c r="AE3290" i="1"/>
  <c r="AE3289" i="1"/>
  <c r="AE3288" i="1"/>
  <c r="AE3287" i="1"/>
  <c r="AE3286" i="1"/>
  <c r="AE3285" i="1"/>
  <c r="AE3284" i="1"/>
  <c r="AE3283" i="1"/>
  <c r="AE3282" i="1"/>
  <c r="AE3281" i="1"/>
  <c r="AE3280" i="1"/>
  <c r="AE3279" i="1"/>
  <c r="AE3278" i="1"/>
  <c r="AE3277" i="1"/>
  <c r="AE3276" i="1"/>
  <c r="AE3275" i="1"/>
  <c r="AE3274" i="1"/>
  <c r="AE3273" i="1"/>
  <c r="AE3272" i="1"/>
  <c r="AE3271" i="1"/>
  <c r="AE3270" i="1"/>
  <c r="AE3269" i="1"/>
  <c r="AE3268" i="1"/>
  <c r="AE3267" i="1"/>
  <c r="AE3266" i="1"/>
  <c r="AE3265" i="1"/>
  <c r="AE3264" i="1"/>
  <c r="AE3263" i="1"/>
  <c r="AE3262" i="1"/>
  <c r="AE3261" i="1"/>
  <c r="AE3260" i="1"/>
  <c r="AE3259" i="1"/>
  <c r="AE3258" i="1"/>
  <c r="AE3257" i="1"/>
  <c r="AE3256" i="1"/>
  <c r="AE3255" i="1"/>
  <c r="AE3254" i="1"/>
  <c r="AE3253" i="1"/>
  <c r="AE3252" i="1"/>
  <c r="AE3251" i="1"/>
  <c r="AE3250" i="1"/>
  <c r="AE3249" i="1"/>
  <c r="AE3248" i="1"/>
  <c r="AE3247" i="1"/>
  <c r="AE3246" i="1"/>
  <c r="AE3245" i="1"/>
  <c r="AE3244" i="1"/>
  <c r="AE3243" i="1"/>
  <c r="AE3242" i="1"/>
  <c r="AE3241" i="1"/>
  <c r="AE3240" i="1"/>
  <c r="AE3239" i="1"/>
  <c r="AE3238" i="1"/>
  <c r="AE3237" i="1"/>
  <c r="AE3236" i="1"/>
  <c r="AE3235" i="1"/>
  <c r="AE3234" i="1"/>
  <c r="AE3233" i="1"/>
  <c r="AE3232" i="1"/>
  <c r="AE3231" i="1"/>
  <c r="AE3230" i="1"/>
  <c r="AE3229" i="1"/>
  <c r="AE3228" i="1"/>
  <c r="AE3227" i="1"/>
  <c r="AE3226" i="1"/>
  <c r="AE3225" i="1"/>
  <c r="AE3224" i="1"/>
  <c r="AE3223" i="1"/>
  <c r="AE3222" i="1"/>
  <c r="AE3221" i="1"/>
  <c r="AE3220" i="1"/>
  <c r="AE3219" i="1"/>
  <c r="AE3218" i="1"/>
  <c r="AE3217" i="1"/>
  <c r="AE3216" i="1"/>
  <c r="AE3215" i="1"/>
  <c r="AE3214" i="1"/>
  <c r="AE3213" i="1"/>
  <c r="AE3212" i="1"/>
  <c r="AE3211" i="1"/>
  <c r="AE3210" i="1"/>
  <c r="AE3209" i="1"/>
  <c r="AE3208" i="1"/>
  <c r="AE3207" i="1"/>
  <c r="AE3206" i="1"/>
  <c r="AE3205" i="1"/>
  <c r="AE3204" i="1"/>
  <c r="AE3203" i="1"/>
  <c r="AE3202" i="1"/>
  <c r="AE3201" i="1"/>
  <c r="AE3200" i="1"/>
  <c r="AE3199" i="1"/>
  <c r="AE3198" i="1"/>
  <c r="AE3197" i="1"/>
  <c r="O90" i="2" s="1"/>
  <c r="AE3196" i="1"/>
  <c r="AE3195" i="1"/>
  <c r="AE3194" i="1"/>
  <c r="AE3193" i="1"/>
  <c r="AE3192" i="1"/>
  <c r="AE3191" i="1"/>
  <c r="AE3190" i="1"/>
  <c r="AE3189" i="1"/>
  <c r="AE3188" i="1"/>
  <c r="AE3187" i="1"/>
  <c r="AE3186" i="1"/>
  <c r="AE3185" i="1"/>
  <c r="AE3184" i="1"/>
  <c r="AE3183" i="1"/>
  <c r="AE3182" i="1"/>
  <c r="AE3181" i="1"/>
  <c r="AE3180" i="1"/>
  <c r="AE3179" i="1"/>
  <c r="AE3178" i="1"/>
  <c r="AE3177" i="1"/>
  <c r="AE3176" i="1"/>
  <c r="AE3175" i="1"/>
  <c r="AE3174" i="1"/>
  <c r="AE3173" i="1"/>
  <c r="AE3172" i="1"/>
  <c r="AE3171" i="1"/>
  <c r="AE3170" i="1"/>
  <c r="AE3169" i="1"/>
  <c r="AE3168" i="1"/>
  <c r="AE3167" i="1"/>
  <c r="AE3166" i="1"/>
  <c r="AE3165" i="1"/>
  <c r="AE3164" i="1"/>
  <c r="AE3163" i="1"/>
  <c r="AE3162" i="1"/>
  <c r="AE3161" i="1"/>
  <c r="AE3160" i="1"/>
  <c r="AE3159" i="1"/>
  <c r="AE3158" i="1"/>
  <c r="AE3157" i="1"/>
  <c r="AE3156" i="1"/>
  <c r="AE3155" i="1"/>
  <c r="AE3154" i="1"/>
  <c r="AE3153" i="1"/>
  <c r="AE3152" i="1"/>
  <c r="AE3151" i="1"/>
  <c r="AE3150" i="1"/>
  <c r="AE3149" i="1"/>
  <c r="AE3148" i="1"/>
  <c r="AE3147" i="1"/>
  <c r="AE3146" i="1"/>
  <c r="AE3145" i="1"/>
  <c r="AE3144" i="1"/>
  <c r="AE3143" i="1"/>
  <c r="AE3142" i="1"/>
  <c r="AE3141" i="1"/>
  <c r="AE3140" i="1"/>
  <c r="AE3139" i="1"/>
  <c r="AE3138" i="1"/>
  <c r="AE3137" i="1"/>
  <c r="AE3136" i="1"/>
  <c r="AE3135" i="1"/>
  <c r="AE3134" i="1"/>
  <c r="AE3133" i="1"/>
  <c r="AE3132" i="1"/>
  <c r="AE3131" i="1"/>
  <c r="AE3130" i="1"/>
  <c r="AE3129" i="1"/>
  <c r="AE3128" i="1"/>
  <c r="AE3127" i="1"/>
  <c r="AE3126" i="1"/>
  <c r="AE3125" i="1"/>
  <c r="AE3124" i="1"/>
  <c r="AE3123" i="1"/>
  <c r="AE3122" i="1"/>
  <c r="AE3121" i="1"/>
  <c r="AE3120" i="1"/>
  <c r="AE3119" i="1"/>
  <c r="AE3118" i="1"/>
  <c r="AE3117" i="1"/>
  <c r="AE3116" i="1"/>
  <c r="AE3115" i="1"/>
  <c r="AE3114" i="1"/>
  <c r="AE3113" i="1"/>
  <c r="AE3112" i="1"/>
  <c r="AE3111" i="1"/>
  <c r="AE3110" i="1"/>
  <c r="AE3109" i="1"/>
  <c r="AE3108" i="1"/>
  <c r="AE3107" i="1"/>
  <c r="AE3106" i="1"/>
  <c r="AE3105" i="1"/>
  <c r="AE3104" i="1"/>
  <c r="AE3103" i="1"/>
  <c r="AE3102" i="1"/>
  <c r="AE3101" i="1"/>
  <c r="AE3100" i="1"/>
  <c r="AE3099" i="1"/>
  <c r="AE3098" i="1"/>
  <c r="AE3097" i="1"/>
  <c r="AE3096" i="1"/>
  <c r="AE3095" i="1"/>
  <c r="AE3094" i="1"/>
  <c r="AE3093" i="1"/>
  <c r="AE3092" i="1"/>
  <c r="AE3091" i="1"/>
  <c r="AE3090" i="1"/>
  <c r="AE3089" i="1"/>
  <c r="AE3088" i="1"/>
  <c r="AE3087" i="1"/>
  <c r="AE3086" i="1"/>
  <c r="AE3085" i="1"/>
  <c r="AE3084" i="1"/>
  <c r="AE3083" i="1"/>
  <c r="AE3082" i="1"/>
  <c r="AE3081" i="1"/>
  <c r="AE3080" i="1"/>
  <c r="AE3079" i="1"/>
  <c r="AE3078" i="1"/>
  <c r="AE3077" i="1"/>
  <c r="AE3076" i="1"/>
  <c r="AE3075" i="1"/>
  <c r="AE3074" i="1"/>
  <c r="AE3073" i="1"/>
  <c r="AE3072" i="1"/>
  <c r="AE3071" i="1"/>
  <c r="AE3070" i="1"/>
  <c r="AE3069" i="1"/>
  <c r="AE3068" i="1"/>
  <c r="AE3067" i="1"/>
  <c r="AE3066" i="1"/>
  <c r="AE3065" i="1"/>
  <c r="AE3064" i="1"/>
  <c r="AE3063" i="1"/>
  <c r="AE3062" i="1"/>
  <c r="AE3061" i="1"/>
  <c r="AE3060" i="1"/>
  <c r="AE3059" i="1"/>
  <c r="AE3058" i="1"/>
  <c r="AE3057" i="1"/>
  <c r="AE3056" i="1"/>
  <c r="AE3055" i="1"/>
  <c r="AE3054" i="1"/>
  <c r="AE3053" i="1"/>
  <c r="AE3052" i="1"/>
  <c r="AE3051" i="1"/>
  <c r="AE3050" i="1"/>
  <c r="AE3049" i="1"/>
  <c r="AE3048" i="1"/>
  <c r="AE3047" i="1"/>
  <c r="AE3046" i="1"/>
  <c r="AE3045" i="1"/>
  <c r="AE3044" i="1"/>
  <c r="AE3043" i="1"/>
  <c r="AE3042" i="1"/>
  <c r="AE3041" i="1"/>
  <c r="AE3040" i="1"/>
  <c r="AE3039" i="1"/>
  <c r="AE3038" i="1"/>
  <c r="AE3037" i="1"/>
  <c r="O89" i="2" s="1"/>
  <c r="AE3036" i="1"/>
  <c r="AE3035" i="1"/>
  <c r="AE3034" i="1"/>
  <c r="AE3033" i="1"/>
  <c r="AE3032" i="1"/>
  <c r="AE3031" i="1"/>
  <c r="AE3030" i="1"/>
  <c r="AE3029" i="1"/>
  <c r="AE3028" i="1"/>
  <c r="AE3027" i="1"/>
  <c r="AE3026" i="1"/>
  <c r="AE3025" i="1"/>
  <c r="AE3024" i="1"/>
  <c r="AE3023" i="1"/>
  <c r="AE3022" i="1"/>
  <c r="AE3021" i="1"/>
  <c r="AE3020" i="1"/>
  <c r="AE3019" i="1"/>
  <c r="AE3018" i="1"/>
  <c r="AE3017" i="1"/>
  <c r="AE3016" i="1"/>
  <c r="AE3015" i="1"/>
  <c r="AE3014" i="1"/>
  <c r="AE3013" i="1"/>
  <c r="AE3012" i="1"/>
  <c r="AE3011" i="1"/>
  <c r="AE3010" i="1"/>
  <c r="AE3009" i="1"/>
  <c r="AE3008" i="1"/>
  <c r="AE3007" i="1"/>
  <c r="AE3006" i="1"/>
  <c r="AE3005" i="1"/>
  <c r="AE3004" i="1"/>
  <c r="AE3003" i="1"/>
  <c r="AE3002" i="1"/>
  <c r="AE3001" i="1"/>
  <c r="AE3000" i="1"/>
  <c r="AE2999" i="1"/>
  <c r="AE2998" i="1"/>
  <c r="AE2997" i="1"/>
  <c r="AE2996" i="1"/>
  <c r="AE2995" i="1"/>
  <c r="AE2994" i="1"/>
  <c r="AE2993" i="1"/>
  <c r="AE2992" i="1"/>
  <c r="AE2991" i="1"/>
  <c r="AE2990" i="1"/>
  <c r="AE2989" i="1"/>
  <c r="AE2988" i="1"/>
  <c r="AE2987" i="1"/>
  <c r="AE2986" i="1"/>
  <c r="AE2985" i="1"/>
  <c r="AE2984" i="1"/>
  <c r="AE2983" i="1"/>
  <c r="AE2982" i="1"/>
  <c r="AE2981" i="1"/>
  <c r="AE2980" i="1"/>
  <c r="AE2979" i="1"/>
  <c r="AE2978" i="1"/>
  <c r="AE2977" i="1"/>
  <c r="AE2976" i="1"/>
  <c r="AE2975" i="1"/>
  <c r="AE2974" i="1"/>
  <c r="AE2973" i="1"/>
  <c r="AE2972" i="1"/>
  <c r="AE2971" i="1"/>
  <c r="AE2970" i="1"/>
  <c r="AE2969" i="1"/>
  <c r="AE2968" i="1"/>
  <c r="AE2967" i="1"/>
  <c r="AE2966" i="1"/>
  <c r="AE2965" i="1"/>
  <c r="AE2964" i="1"/>
  <c r="AE2963" i="1"/>
  <c r="AE2962" i="1"/>
  <c r="AE2961" i="1"/>
  <c r="AE2960" i="1"/>
  <c r="AE2959" i="1"/>
  <c r="AE2958" i="1"/>
  <c r="AE2957" i="1"/>
  <c r="AE2956" i="1"/>
  <c r="AE2955" i="1"/>
  <c r="AE2954" i="1"/>
  <c r="AE2953" i="1"/>
  <c r="AE2952" i="1"/>
  <c r="AE2951" i="1"/>
  <c r="AE2950" i="1"/>
  <c r="AE2949" i="1"/>
  <c r="AE2948" i="1"/>
  <c r="AE2947" i="1"/>
  <c r="AE2946" i="1"/>
  <c r="AE2945" i="1"/>
  <c r="AE2944" i="1"/>
  <c r="AE2943" i="1"/>
  <c r="AE2942" i="1"/>
  <c r="AE2941" i="1"/>
  <c r="AE2940" i="1"/>
  <c r="AE2939" i="1"/>
  <c r="AE2938" i="1"/>
  <c r="AE2937" i="1"/>
  <c r="AE2936" i="1"/>
  <c r="AE2935" i="1"/>
  <c r="AE2934" i="1"/>
  <c r="AE2933" i="1"/>
  <c r="AE2932" i="1"/>
  <c r="AE2931" i="1"/>
  <c r="AE2930" i="1"/>
  <c r="AE2929" i="1"/>
  <c r="AE2928" i="1"/>
  <c r="AE2927" i="1"/>
  <c r="AE2926" i="1"/>
  <c r="AE2925" i="1"/>
  <c r="AE2924" i="1"/>
  <c r="AE2923" i="1"/>
  <c r="AE2922" i="1"/>
  <c r="AE2921" i="1"/>
  <c r="AE2920" i="1"/>
  <c r="AE2919" i="1"/>
  <c r="AE2918" i="1"/>
  <c r="AE2917" i="1"/>
  <c r="O87" i="2" s="1"/>
  <c r="AE2916" i="1"/>
  <c r="AE2915" i="1"/>
  <c r="AE2914" i="1"/>
  <c r="AE2913" i="1"/>
  <c r="AE2912" i="1"/>
  <c r="AE2911" i="1"/>
  <c r="AE2910" i="1"/>
  <c r="AE2909" i="1"/>
  <c r="AE2908" i="1"/>
  <c r="AE2907" i="1"/>
  <c r="AE2906" i="1"/>
  <c r="AE2905" i="1"/>
  <c r="AE2904" i="1"/>
  <c r="AE2903" i="1"/>
  <c r="AE2902" i="1"/>
  <c r="AE2901" i="1"/>
  <c r="AE2900" i="1"/>
  <c r="AE2899" i="1"/>
  <c r="AE2898" i="1"/>
  <c r="AE2897" i="1"/>
  <c r="AE2896" i="1"/>
  <c r="AE2895" i="1"/>
  <c r="AE2894" i="1"/>
  <c r="AE2893" i="1"/>
  <c r="AE2892" i="1"/>
  <c r="AE2891" i="1"/>
  <c r="AE2890" i="1"/>
  <c r="AD2888" i="1"/>
  <c r="AE2886" i="1"/>
  <c r="AE2885" i="1"/>
  <c r="AE2884" i="1"/>
  <c r="AE2883" i="1"/>
  <c r="AE2882" i="1"/>
  <c r="AE2881" i="1"/>
  <c r="AE2880" i="1"/>
  <c r="AE2879" i="1"/>
  <c r="AE2878" i="1"/>
  <c r="AE2877" i="1"/>
  <c r="AE2876" i="1"/>
  <c r="AE2875" i="1"/>
  <c r="AE2874" i="1"/>
  <c r="AE2873" i="1"/>
  <c r="AE2872" i="1"/>
  <c r="AE2871" i="1"/>
  <c r="AE2870" i="1"/>
  <c r="AE2869" i="1"/>
  <c r="AE2868" i="1"/>
  <c r="AE2867" i="1"/>
  <c r="AE2866" i="1"/>
  <c r="AE2865" i="1"/>
  <c r="AE2864" i="1"/>
  <c r="AE2863" i="1"/>
  <c r="AE2862" i="1"/>
  <c r="AE2861" i="1"/>
  <c r="AE2860" i="1"/>
  <c r="AE2859" i="1"/>
  <c r="AE2858" i="1"/>
  <c r="AE2857" i="1"/>
  <c r="AE2856" i="1"/>
  <c r="AE2855" i="1"/>
  <c r="AE2854" i="1"/>
  <c r="AE2853" i="1"/>
  <c r="AE2852" i="1"/>
  <c r="AE2851" i="1"/>
  <c r="AE2850" i="1"/>
  <c r="AE2849" i="1"/>
  <c r="AE2848" i="1"/>
  <c r="AE2847" i="1"/>
  <c r="AE2846" i="1"/>
  <c r="AE2845" i="1"/>
  <c r="AE2844" i="1"/>
  <c r="AE2843" i="1"/>
  <c r="AE2842" i="1"/>
  <c r="AE2841" i="1"/>
  <c r="AE2840" i="1"/>
  <c r="AE2839" i="1"/>
  <c r="AE2838" i="1"/>
  <c r="AE2837" i="1"/>
  <c r="AE2836" i="1"/>
  <c r="AE2835" i="1"/>
  <c r="AE2834" i="1"/>
  <c r="AE2833" i="1"/>
  <c r="AE2832" i="1"/>
  <c r="AE2831" i="1"/>
  <c r="AE2830" i="1"/>
  <c r="AE2829" i="1"/>
  <c r="AE2828" i="1"/>
  <c r="AE2827" i="1"/>
  <c r="AE2826" i="1"/>
  <c r="AE2825" i="1"/>
  <c r="AE2824" i="1"/>
  <c r="AE2823" i="1"/>
  <c r="AE2822" i="1"/>
  <c r="AE2821" i="1"/>
  <c r="AE2820" i="1"/>
  <c r="AE2819" i="1"/>
  <c r="AE2818" i="1"/>
  <c r="AE2817" i="1"/>
  <c r="AE2816" i="1"/>
  <c r="AE2815" i="1"/>
  <c r="AE2814" i="1"/>
  <c r="AE2813" i="1"/>
  <c r="AE2812" i="1"/>
  <c r="AE2811" i="1"/>
  <c r="AE2810" i="1"/>
  <c r="AE2809" i="1"/>
  <c r="AE2808" i="1"/>
  <c r="AE2807" i="1"/>
  <c r="AE2806" i="1"/>
  <c r="AE2805" i="1"/>
  <c r="AE2804" i="1"/>
  <c r="AE2803" i="1"/>
  <c r="AE2802" i="1"/>
  <c r="AE2801" i="1"/>
  <c r="AE2800" i="1"/>
  <c r="AE2799" i="1"/>
  <c r="AE2798" i="1"/>
  <c r="AE2797" i="1"/>
  <c r="AE2796" i="1"/>
  <c r="AE2795" i="1"/>
  <c r="AE2794" i="1"/>
  <c r="AE2793" i="1"/>
  <c r="AE2792" i="1"/>
  <c r="AE2791" i="1"/>
  <c r="AE2790" i="1"/>
  <c r="AE2789" i="1"/>
  <c r="AE2788" i="1"/>
  <c r="AE2787" i="1"/>
  <c r="AE2786" i="1"/>
  <c r="AE2785" i="1"/>
  <c r="AE2784" i="1"/>
  <c r="AE2783" i="1"/>
  <c r="AE2782" i="1"/>
  <c r="AE2781" i="1"/>
  <c r="AE2780" i="1"/>
  <c r="AE2779" i="1"/>
  <c r="AE2778" i="1"/>
  <c r="AE2777" i="1"/>
  <c r="AE2776" i="1"/>
  <c r="AE2775" i="1"/>
  <c r="AE2774" i="1"/>
  <c r="AE2773" i="1"/>
  <c r="AE2772" i="1"/>
  <c r="AE2771" i="1"/>
  <c r="AE2770" i="1"/>
  <c r="AE2769" i="1"/>
  <c r="AE2768" i="1"/>
  <c r="AE2767" i="1"/>
  <c r="AE2766" i="1"/>
  <c r="AE2765" i="1"/>
  <c r="AE2764" i="1"/>
  <c r="AE2763" i="1"/>
  <c r="AE2762" i="1"/>
  <c r="AE2761" i="1"/>
  <c r="AE2760" i="1"/>
  <c r="AE2759" i="1"/>
  <c r="AE2758" i="1"/>
  <c r="AE2757" i="1"/>
  <c r="AE2756" i="1"/>
  <c r="AE2755" i="1"/>
  <c r="AE2754" i="1"/>
  <c r="AE2753" i="1"/>
  <c r="AE2752" i="1"/>
  <c r="AE2751" i="1"/>
  <c r="AE2750" i="1"/>
  <c r="AE2749" i="1"/>
  <c r="AE2748" i="1"/>
  <c r="AE2747" i="1"/>
  <c r="AE2746" i="1"/>
  <c r="AE2745" i="1"/>
  <c r="AE2744" i="1"/>
  <c r="AE2743" i="1"/>
  <c r="AE2742" i="1"/>
  <c r="AE2741" i="1"/>
  <c r="AE2740" i="1"/>
  <c r="AE2739" i="1"/>
  <c r="AE2738" i="1"/>
  <c r="AE2737" i="1"/>
  <c r="AE2736" i="1"/>
  <c r="AE2735" i="1"/>
  <c r="AE2734" i="1"/>
  <c r="AE2733" i="1"/>
  <c r="AE2732" i="1"/>
  <c r="AE2731" i="1"/>
  <c r="AE2730" i="1"/>
  <c r="AE2729" i="1"/>
  <c r="AE2728" i="1"/>
  <c r="AE2727" i="1"/>
  <c r="AE2726" i="1"/>
  <c r="AE2725" i="1"/>
  <c r="AE2724" i="1"/>
  <c r="AE2723" i="1"/>
  <c r="AE2722" i="1"/>
  <c r="AE2721" i="1"/>
  <c r="AE2720" i="1"/>
  <c r="AE2719" i="1"/>
  <c r="AE2718" i="1"/>
  <c r="AE2717" i="1"/>
  <c r="AE2716" i="1"/>
  <c r="AE2715" i="1"/>
  <c r="AE2714" i="1"/>
  <c r="AE2713" i="1"/>
  <c r="AE2712" i="1"/>
  <c r="AE2711" i="1"/>
  <c r="AE2710" i="1"/>
  <c r="AE2709" i="1"/>
  <c r="AE2708" i="1"/>
  <c r="AE2707" i="1"/>
  <c r="AE2706" i="1"/>
  <c r="AE2705" i="1"/>
  <c r="AE2704" i="1"/>
  <c r="AE2703" i="1"/>
  <c r="AE2702" i="1"/>
  <c r="AE2701" i="1"/>
  <c r="AE2700" i="1"/>
  <c r="AE2699" i="1"/>
  <c r="AE2698" i="1"/>
  <c r="AE2697" i="1"/>
  <c r="AE2696" i="1"/>
  <c r="AE2695" i="1"/>
  <c r="AE2694" i="1"/>
  <c r="AE2693" i="1"/>
  <c r="AE2692" i="1"/>
  <c r="AE2691" i="1"/>
  <c r="AE2690" i="1"/>
  <c r="AE2689" i="1"/>
  <c r="AE2688" i="1"/>
  <c r="AE2687" i="1"/>
  <c r="AE2686" i="1"/>
  <c r="AE2685" i="1"/>
  <c r="AE2684" i="1"/>
  <c r="AE2683" i="1"/>
  <c r="AE2682" i="1"/>
  <c r="AE2681" i="1"/>
  <c r="AE2680" i="1"/>
  <c r="AE2679" i="1"/>
  <c r="AE2678" i="1"/>
  <c r="AE2677" i="1"/>
  <c r="AE2676" i="1"/>
  <c r="AE2675" i="1"/>
  <c r="AE2674" i="1"/>
  <c r="AE2673" i="1"/>
  <c r="AE2672" i="1"/>
  <c r="AE2671" i="1"/>
  <c r="AE2670" i="1"/>
  <c r="AE2669" i="1"/>
  <c r="AE2668" i="1"/>
  <c r="AE2667" i="1"/>
  <c r="AE2666" i="1"/>
  <c r="AE2665" i="1"/>
  <c r="AE2664" i="1"/>
  <c r="AE2663" i="1"/>
  <c r="AE2662" i="1"/>
  <c r="AE2661" i="1"/>
  <c r="AE2660" i="1"/>
  <c r="AE2659" i="1"/>
  <c r="AE2658" i="1"/>
  <c r="AE2657" i="1"/>
  <c r="AE2656" i="1"/>
  <c r="AE2655" i="1"/>
  <c r="AE2654" i="1"/>
  <c r="AE2653" i="1"/>
  <c r="AE2652" i="1"/>
  <c r="AE2651" i="1"/>
  <c r="AE2650" i="1"/>
  <c r="AE2649" i="1"/>
  <c r="AE2648" i="1"/>
  <c r="AE2647" i="1"/>
  <c r="AE2646" i="1"/>
  <c r="AE2645" i="1"/>
  <c r="AE2644" i="1"/>
  <c r="AE2643" i="1"/>
  <c r="AE2642" i="1"/>
  <c r="AE2641" i="1"/>
  <c r="AE2640" i="1"/>
  <c r="AE2639" i="1"/>
  <c r="AE2638" i="1"/>
  <c r="AE2637" i="1"/>
  <c r="AE2636" i="1"/>
  <c r="AE2635" i="1"/>
  <c r="AE2634" i="1"/>
  <c r="AE2633" i="1"/>
  <c r="AE2632" i="1"/>
  <c r="AE2631" i="1"/>
  <c r="AE2630" i="1"/>
  <c r="AE2629" i="1"/>
  <c r="AE2628" i="1"/>
  <c r="AE2627" i="1"/>
  <c r="AE2626" i="1"/>
  <c r="AE2625" i="1"/>
  <c r="AE2624" i="1"/>
  <c r="AE2623" i="1"/>
  <c r="AE2622" i="1"/>
  <c r="AE2621" i="1"/>
  <c r="AE2620" i="1"/>
  <c r="AE2619" i="1"/>
  <c r="AE2618" i="1"/>
  <c r="AE2617" i="1"/>
  <c r="AE2616" i="1"/>
  <c r="AE2615" i="1"/>
  <c r="AE2614" i="1"/>
  <c r="AE2613" i="1"/>
  <c r="AE2612" i="1"/>
  <c r="AE2611" i="1"/>
  <c r="AE2610" i="1"/>
  <c r="AE2609" i="1"/>
  <c r="AE2608" i="1"/>
  <c r="AE2607" i="1"/>
  <c r="AE2606" i="1"/>
  <c r="AE2605" i="1"/>
  <c r="AE2604" i="1"/>
  <c r="AE2603" i="1"/>
  <c r="AE2602" i="1"/>
  <c r="AE2601" i="1"/>
  <c r="AE2600" i="1"/>
  <c r="AE2599" i="1"/>
  <c r="AE2598" i="1"/>
  <c r="AE2597" i="1"/>
  <c r="AE2596" i="1"/>
  <c r="AE2595" i="1"/>
  <c r="AE2594" i="1"/>
  <c r="AE2593" i="1"/>
  <c r="AE2592" i="1"/>
  <c r="AE2591" i="1"/>
  <c r="AE2590" i="1"/>
  <c r="AE2589" i="1"/>
  <c r="AE2588" i="1"/>
  <c r="AE2587" i="1"/>
  <c r="AE2586" i="1"/>
  <c r="AE2585" i="1"/>
  <c r="AE2584" i="1"/>
  <c r="AE2583" i="1"/>
  <c r="AE2582" i="1"/>
  <c r="AE2581" i="1"/>
  <c r="AE2580" i="1"/>
  <c r="AE2579" i="1"/>
  <c r="AE2578" i="1"/>
  <c r="AE2577" i="1"/>
  <c r="AE2576" i="1"/>
  <c r="AE2575" i="1"/>
  <c r="AE2574" i="1"/>
  <c r="AE2573" i="1"/>
  <c r="AE2572" i="1"/>
  <c r="AE2571" i="1"/>
  <c r="AE2570" i="1"/>
  <c r="AE2569" i="1"/>
  <c r="AE2568" i="1"/>
  <c r="AE2567" i="1"/>
  <c r="AE2566" i="1"/>
  <c r="AE2565" i="1"/>
  <c r="AE2564" i="1"/>
  <c r="AE2563" i="1"/>
  <c r="AE2562" i="1"/>
  <c r="AE2561" i="1"/>
  <c r="AE2560" i="1"/>
  <c r="AE2559" i="1"/>
  <c r="AE2558" i="1"/>
  <c r="AE2557" i="1"/>
  <c r="AE2556" i="1"/>
  <c r="AE2555" i="1"/>
  <c r="AE2554" i="1"/>
  <c r="AE2553" i="1"/>
  <c r="AE2552" i="1"/>
  <c r="AE2551" i="1"/>
  <c r="AE2550" i="1"/>
  <c r="AE2549" i="1"/>
  <c r="AE2548" i="1"/>
  <c r="AE2547" i="1"/>
  <c r="AE2546" i="1"/>
  <c r="AE2545" i="1"/>
  <c r="AE2544" i="1"/>
  <c r="AE2543" i="1"/>
  <c r="AE2542" i="1"/>
  <c r="AE2541" i="1"/>
  <c r="AE2540" i="1"/>
  <c r="AE2539" i="1"/>
  <c r="AE2538" i="1"/>
  <c r="AE2537" i="1"/>
  <c r="AE2536" i="1"/>
  <c r="AE2535" i="1"/>
  <c r="AE2534" i="1"/>
  <c r="AE2533" i="1"/>
  <c r="AE2532" i="1"/>
  <c r="AE2531" i="1"/>
  <c r="AE2530" i="1"/>
  <c r="AE2529" i="1"/>
  <c r="AE2528" i="1"/>
  <c r="AE2527" i="1"/>
  <c r="AE2526" i="1"/>
  <c r="AE2525" i="1"/>
  <c r="AE2524" i="1"/>
  <c r="AE2523" i="1"/>
  <c r="AE2522" i="1"/>
  <c r="AE2521" i="1"/>
  <c r="AE2520" i="1"/>
  <c r="AE2519" i="1"/>
  <c r="AE2518" i="1"/>
  <c r="AE2517" i="1"/>
  <c r="AE2516" i="1"/>
  <c r="AE2515" i="1"/>
  <c r="AE2514" i="1"/>
  <c r="AE2513" i="1"/>
  <c r="AE2512" i="1"/>
  <c r="AE2511" i="1"/>
  <c r="AE2510" i="1"/>
  <c r="AE2509" i="1"/>
  <c r="AE2508" i="1"/>
  <c r="AE2507" i="1"/>
  <c r="AE2506" i="1"/>
  <c r="AE2505" i="1"/>
  <c r="AE2504" i="1"/>
  <c r="AE2503" i="1"/>
  <c r="AE2502" i="1"/>
  <c r="AE2501" i="1"/>
  <c r="AE2500" i="1"/>
  <c r="AE2499" i="1"/>
  <c r="AE2498" i="1"/>
  <c r="AE2497" i="1"/>
  <c r="AE2496" i="1"/>
  <c r="AE2495" i="1"/>
  <c r="AE2494" i="1"/>
  <c r="AE2493" i="1"/>
  <c r="AE2492" i="1"/>
  <c r="AE2491" i="1"/>
  <c r="AE2490" i="1"/>
  <c r="AE2489" i="1"/>
  <c r="AE2488" i="1"/>
  <c r="AE2487" i="1"/>
  <c r="AE2486" i="1"/>
  <c r="AE2485" i="1"/>
  <c r="AE2484" i="1"/>
  <c r="AE2483" i="1"/>
  <c r="AE2482" i="1"/>
  <c r="AE2481" i="1"/>
  <c r="AE2480" i="1"/>
  <c r="AE2479" i="1"/>
  <c r="AE2478" i="1"/>
  <c r="AE2477" i="1"/>
  <c r="AE2476" i="1"/>
  <c r="AE2475" i="1"/>
  <c r="AE2474" i="1"/>
  <c r="AE2473" i="1"/>
  <c r="AE2472" i="1"/>
  <c r="AE2471" i="1"/>
  <c r="AE2470" i="1"/>
  <c r="AE2469" i="1"/>
  <c r="AE2468" i="1"/>
  <c r="AE2467" i="1"/>
  <c r="AE2466" i="1"/>
  <c r="AE2465" i="1"/>
  <c r="AE2464" i="1"/>
  <c r="AE2463" i="1"/>
  <c r="AE2462" i="1"/>
  <c r="AE2461" i="1"/>
  <c r="AE2460" i="1"/>
  <c r="AE2459" i="1"/>
  <c r="AE2458" i="1"/>
  <c r="AE2457" i="1"/>
  <c r="AE2456" i="1"/>
  <c r="AE2455" i="1"/>
  <c r="AE2454" i="1"/>
  <c r="AE2453" i="1"/>
  <c r="AE2452" i="1"/>
  <c r="AE2451" i="1"/>
  <c r="AE2450" i="1"/>
  <c r="AE2449" i="1"/>
  <c r="AE2448" i="1"/>
  <c r="AE2447" i="1"/>
  <c r="AE2446" i="1"/>
  <c r="AE2445" i="1"/>
  <c r="AE2444" i="1"/>
  <c r="AE2443" i="1"/>
  <c r="AE2442" i="1"/>
  <c r="AE2441" i="1"/>
  <c r="AE2440" i="1"/>
  <c r="AE2439" i="1"/>
  <c r="AE2438" i="1"/>
  <c r="AE2437" i="1"/>
  <c r="AE2436" i="1"/>
  <c r="AE2435" i="1"/>
  <c r="AE2434" i="1"/>
  <c r="AE2433" i="1"/>
  <c r="AE2432" i="1"/>
  <c r="AE2431" i="1"/>
  <c r="AE2430" i="1"/>
  <c r="AE2429" i="1"/>
  <c r="AE2428" i="1"/>
  <c r="AE2427" i="1"/>
  <c r="AE2426" i="1"/>
  <c r="AE2425" i="1"/>
  <c r="AE2424" i="1"/>
  <c r="AE2423" i="1"/>
  <c r="AE2422" i="1"/>
  <c r="AE2421" i="1"/>
  <c r="AE2420" i="1"/>
  <c r="AE2419" i="1"/>
  <c r="AE2418" i="1"/>
  <c r="AE2417" i="1"/>
  <c r="AE2416" i="1"/>
  <c r="AE2415" i="1"/>
  <c r="AE2414" i="1"/>
  <c r="AE2413" i="1"/>
  <c r="AE2412" i="1"/>
  <c r="AE2411" i="1"/>
  <c r="AE2410" i="1"/>
  <c r="AE2409" i="1"/>
  <c r="AE2408" i="1"/>
  <c r="AE2407" i="1"/>
  <c r="AE2406" i="1"/>
  <c r="AE2405" i="1"/>
  <c r="AE2404" i="1"/>
  <c r="AE2403" i="1"/>
  <c r="AE2402" i="1"/>
  <c r="AE2401" i="1"/>
  <c r="AE2400" i="1"/>
  <c r="AE2399" i="1"/>
  <c r="AE2398" i="1"/>
  <c r="AE2397" i="1"/>
  <c r="AE2396" i="1"/>
  <c r="AE2395" i="1"/>
  <c r="AE2394" i="1"/>
  <c r="AE2393" i="1"/>
  <c r="AE2392" i="1"/>
  <c r="AE2391" i="1"/>
  <c r="AE2390" i="1"/>
  <c r="AE2389" i="1"/>
  <c r="AE2388" i="1"/>
  <c r="AE2387" i="1"/>
  <c r="AE2386" i="1"/>
  <c r="AE2385" i="1"/>
  <c r="AE2384" i="1"/>
  <c r="AE2383" i="1"/>
  <c r="AE2382" i="1"/>
  <c r="AE2381" i="1"/>
  <c r="AE2380" i="1"/>
  <c r="AE2379" i="1"/>
  <c r="AE2378" i="1"/>
  <c r="AE2377" i="1"/>
  <c r="AE2376" i="1"/>
  <c r="AE2375" i="1"/>
  <c r="AE2374" i="1"/>
  <c r="AE2373" i="1"/>
  <c r="AE2372" i="1"/>
  <c r="AE2371" i="1"/>
  <c r="AE2370" i="1"/>
  <c r="AE2369" i="1"/>
  <c r="AE2368" i="1"/>
  <c r="AE2367" i="1"/>
  <c r="AE2366" i="1"/>
  <c r="AE2365" i="1"/>
  <c r="AE2364" i="1"/>
  <c r="AE2363" i="1"/>
  <c r="AE2362" i="1"/>
  <c r="AE2361" i="1"/>
  <c r="AE2360" i="1"/>
  <c r="AE2359" i="1"/>
  <c r="AE2358" i="1"/>
  <c r="AE2357" i="1"/>
  <c r="AE2356" i="1"/>
  <c r="AE2355" i="1"/>
  <c r="AE2354" i="1"/>
  <c r="AE2353" i="1"/>
  <c r="AE2352" i="1"/>
  <c r="AE2351" i="1"/>
  <c r="AE2350" i="1"/>
  <c r="AE2349" i="1"/>
  <c r="AE2348" i="1"/>
  <c r="AE2347" i="1"/>
  <c r="AE2346" i="1"/>
  <c r="AE2345" i="1"/>
  <c r="AE2344" i="1"/>
  <c r="AE2343" i="1"/>
  <c r="AE2342" i="1"/>
  <c r="AE2341" i="1"/>
  <c r="AE2340" i="1"/>
  <c r="AE2339" i="1"/>
  <c r="AE2338" i="1"/>
  <c r="AE2337" i="1"/>
  <c r="AE2336" i="1"/>
  <c r="AE2335" i="1"/>
  <c r="AE2334" i="1"/>
  <c r="AE2333" i="1"/>
  <c r="AE2332" i="1"/>
  <c r="AE2331" i="1"/>
  <c r="AE2330" i="1"/>
  <c r="AE2329" i="1"/>
  <c r="AE2328" i="1"/>
  <c r="AE2327" i="1"/>
  <c r="AE2326" i="1"/>
  <c r="AE2325" i="1"/>
  <c r="AE2324" i="1"/>
  <c r="AE2323" i="1"/>
  <c r="AE2322" i="1"/>
  <c r="AE2321" i="1"/>
  <c r="AE2320" i="1"/>
  <c r="AE2319" i="1"/>
  <c r="AE2318" i="1"/>
  <c r="AE2317" i="1"/>
  <c r="AE2316" i="1"/>
  <c r="AE2315" i="1"/>
  <c r="AE2314" i="1"/>
  <c r="AE2313" i="1"/>
  <c r="AE2312" i="1"/>
  <c r="AE2311" i="1"/>
  <c r="AE2310" i="1"/>
  <c r="AE2309" i="1"/>
  <c r="AE2308" i="1"/>
  <c r="AE2307" i="1"/>
  <c r="AE2306" i="1"/>
  <c r="AE2305" i="1"/>
  <c r="AE2304" i="1"/>
  <c r="AE2303" i="1"/>
  <c r="AE2302" i="1"/>
  <c r="AE2301" i="1"/>
  <c r="AE2300" i="1"/>
  <c r="AE2299" i="1"/>
  <c r="AE2298" i="1"/>
  <c r="AE2297" i="1"/>
  <c r="AE2296" i="1"/>
  <c r="AE2295" i="1"/>
  <c r="AE2294" i="1"/>
  <c r="AE2293" i="1"/>
  <c r="AE2292" i="1"/>
  <c r="AE2291" i="1"/>
  <c r="AE2290" i="1"/>
  <c r="AE2289" i="1"/>
  <c r="AE2288" i="1"/>
  <c r="AE2287" i="1"/>
  <c r="AE2286" i="1"/>
  <c r="AE2285" i="1"/>
  <c r="AE2284" i="1"/>
  <c r="AE2283" i="1"/>
  <c r="AE2282" i="1"/>
  <c r="AE2281" i="1"/>
  <c r="AE2280" i="1"/>
  <c r="AE2279" i="1"/>
  <c r="AE2278" i="1"/>
  <c r="AE2277" i="1"/>
  <c r="AE2276" i="1"/>
  <c r="AE2275" i="1"/>
  <c r="AE2274" i="1"/>
  <c r="AE2273" i="1"/>
  <c r="AE2272" i="1"/>
  <c r="AE2271" i="1"/>
  <c r="AE2270" i="1"/>
  <c r="AE2269" i="1"/>
  <c r="AE2268" i="1"/>
  <c r="AE2267" i="1"/>
  <c r="AE2266" i="1"/>
  <c r="AE2265" i="1"/>
  <c r="AE2264" i="1"/>
  <c r="AE2263" i="1"/>
  <c r="AE2262" i="1"/>
  <c r="AE2261" i="1"/>
  <c r="AE2260" i="1"/>
  <c r="AE2259" i="1"/>
  <c r="AE2258" i="1"/>
  <c r="AE2257" i="1"/>
  <c r="AE2256" i="1"/>
  <c r="AE2255" i="1"/>
  <c r="AE2254" i="1"/>
  <c r="AE2253" i="1"/>
  <c r="AE2252" i="1"/>
  <c r="AE2251" i="1"/>
  <c r="AE2250" i="1"/>
  <c r="AE2249" i="1"/>
  <c r="AE2248" i="1"/>
  <c r="AE2247" i="1"/>
  <c r="AE2246" i="1"/>
  <c r="AE2245" i="1"/>
  <c r="AE2244" i="1"/>
  <c r="AE2243" i="1"/>
  <c r="AE2242" i="1"/>
  <c r="AE2241" i="1"/>
  <c r="AE2240" i="1"/>
  <c r="AE2239" i="1"/>
  <c r="AE2238" i="1"/>
  <c r="AE2237" i="1"/>
  <c r="AE2236" i="1"/>
  <c r="AE2235" i="1"/>
  <c r="AE2234" i="1"/>
  <c r="AE2233" i="1"/>
  <c r="AE2232" i="1"/>
  <c r="AE2231" i="1"/>
  <c r="AE2230" i="1"/>
  <c r="AE2229" i="1"/>
  <c r="AE2228" i="1"/>
  <c r="AE2227" i="1"/>
  <c r="AE2226" i="1"/>
  <c r="AE2225" i="1"/>
  <c r="AE2224" i="1"/>
  <c r="AE2223" i="1"/>
  <c r="AE2222" i="1"/>
  <c r="AE2221" i="1"/>
  <c r="AE2220" i="1"/>
  <c r="AE2219" i="1"/>
  <c r="AE2218" i="1"/>
  <c r="AE2217" i="1"/>
  <c r="AE2216" i="1"/>
  <c r="AE2215" i="1"/>
  <c r="AE2214" i="1"/>
  <c r="AE2213" i="1"/>
  <c r="AE2212" i="1"/>
  <c r="AE2211" i="1"/>
  <c r="AE2210" i="1"/>
  <c r="AE2209" i="1"/>
  <c r="AE2208" i="1"/>
  <c r="AE2207" i="1"/>
  <c r="AE2206" i="1"/>
  <c r="AE2205" i="1"/>
  <c r="AE2204" i="1"/>
  <c r="AE2203" i="1"/>
  <c r="AE2202" i="1"/>
  <c r="AE2201" i="1"/>
  <c r="AE2200" i="1"/>
  <c r="AE2199" i="1"/>
  <c r="AE2198" i="1"/>
  <c r="AE2197" i="1"/>
  <c r="AE2196" i="1"/>
  <c r="AE2195" i="1"/>
  <c r="AE2194" i="1"/>
  <c r="AE2193" i="1"/>
  <c r="AE2192" i="1"/>
  <c r="AE2191" i="1"/>
  <c r="AE2190" i="1"/>
  <c r="AE2189" i="1"/>
  <c r="AE2188" i="1"/>
  <c r="AE2187" i="1"/>
  <c r="AE2186" i="1"/>
  <c r="AE2185" i="1"/>
  <c r="AE2184" i="1"/>
  <c r="AE2183" i="1"/>
  <c r="AE2182" i="1"/>
  <c r="AE2181" i="1"/>
  <c r="AE2180" i="1"/>
  <c r="AE2179" i="1"/>
  <c r="AE2178" i="1"/>
  <c r="AE2177" i="1"/>
  <c r="AE2176" i="1"/>
  <c r="AE2175" i="1"/>
  <c r="AE2174" i="1"/>
  <c r="AE2173" i="1"/>
  <c r="AE2172" i="1"/>
  <c r="AE2171" i="1"/>
  <c r="AE2170" i="1"/>
  <c r="AE2169" i="1"/>
  <c r="AE2168" i="1"/>
  <c r="AE2167" i="1"/>
  <c r="AE2166" i="1"/>
  <c r="AE2165" i="1"/>
  <c r="AE2164" i="1"/>
  <c r="AE2163" i="1"/>
  <c r="AE2162" i="1"/>
  <c r="AE2161" i="1"/>
  <c r="AE2160" i="1"/>
  <c r="AE2159" i="1"/>
  <c r="AE2158" i="1"/>
  <c r="AE2157" i="1"/>
  <c r="AE2156" i="1"/>
  <c r="AE2155" i="1"/>
  <c r="AE2154" i="1"/>
  <c r="AE2153" i="1"/>
  <c r="AE2152" i="1"/>
  <c r="AE2151" i="1"/>
  <c r="AE2150" i="1"/>
  <c r="AE2149" i="1"/>
  <c r="AE2148" i="1"/>
  <c r="AE2147" i="1"/>
  <c r="AE2146" i="1"/>
  <c r="AE2145" i="1"/>
  <c r="AE2144" i="1"/>
  <c r="AE2143" i="1"/>
  <c r="AE2142" i="1"/>
  <c r="AE2141" i="1"/>
  <c r="AE2140" i="1"/>
  <c r="AE2139" i="1"/>
  <c r="AE2138" i="1"/>
  <c r="AE2137" i="1"/>
  <c r="AE2136" i="1"/>
  <c r="AE2135" i="1"/>
  <c r="AE2134" i="1"/>
  <c r="AE2133" i="1"/>
  <c r="AE2132" i="1"/>
  <c r="AE2131" i="1"/>
  <c r="AE2130" i="1"/>
  <c r="AE2129" i="1"/>
  <c r="AE2128" i="1"/>
  <c r="AE2127" i="1"/>
  <c r="AE2126" i="1"/>
  <c r="AE2125" i="1"/>
  <c r="AE2124" i="1"/>
  <c r="AE2123" i="1"/>
  <c r="AE2122" i="1"/>
  <c r="AE2121" i="1"/>
  <c r="AE2120" i="1"/>
  <c r="AE2119" i="1"/>
  <c r="AE2118" i="1"/>
  <c r="AE2117" i="1"/>
  <c r="AE2116" i="1"/>
  <c r="AE2115" i="1"/>
  <c r="AE2114" i="1"/>
  <c r="AE2113" i="1"/>
  <c r="AE2112" i="1"/>
  <c r="AE2111" i="1"/>
  <c r="AE2110" i="1"/>
  <c r="AE2109" i="1"/>
  <c r="AE2108" i="1"/>
  <c r="AE2107" i="1"/>
  <c r="AE2106" i="1"/>
  <c r="AE2105" i="1"/>
  <c r="AE2104" i="1"/>
  <c r="AE2103" i="1"/>
  <c r="AE2102" i="1"/>
  <c r="AE2101" i="1"/>
  <c r="AE2100" i="1"/>
  <c r="AE2099" i="1"/>
  <c r="AE2098" i="1"/>
  <c r="AE2097" i="1"/>
  <c r="AE2096" i="1"/>
  <c r="AE2095" i="1"/>
  <c r="AE2094" i="1"/>
  <c r="AE2093" i="1"/>
  <c r="AE2092" i="1"/>
  <c r="AE2091" i="1"/>
  <c r="AE2090" i="1"/>
  <c r="AE2089" i="1"/>
  <c r="AE2088" i="1"/>
  <c r="AE2087" i="1"/>
  <c r="AE2086" i="1"/>
  <c r="AE2085" i="1"/>
  <c r="AE2084" i="1"/>
  <c r="AE2083" i="1"/>
  <c r="AE2082" i="1"/>
  <c r="AE2081" i="1"/>
  <c r="AE2080" i="1"/>
  <c r="AE2079" i="1"/>
  <c r="AE2078" i="1"/>
  <c r="AE2077" i="1"/>
  <c r="AE2076" i="1"/>
  <c r="AE2075" i="1"/>
  <c r="AE2074" i="1"/>
  <c r="AE2073" i="1"/>
  <c r="AE2072" i="1"/>
  <c r="AE2071" i="1"/>
  <c r="AE2070" i="1"/>
  <c r="AE2069" i="1"/>
  <c r="AE2068" i="1"/>
  <c r="AE2067" i="1"/>
  <c r="AE2066" i="1"/>
  <c r="AE2065" i="1"/>
  <c r="AE2064" i="1"/>
  <c r="AE2063" i="1"/>
  <c r="AE2062" i="1"/>
  <c r="AE2061" i="1"/>
  <c r="AE2060" i="1"/>
  <c r="AE2059" i="1"/>
  <c r="AE2058" i="1"/>
  <c r="AE2057" i="1"/>
  <c r="AE2056" i="1"/>
  <c r="AE2055" i="1"/>
  <c r="AE2054" i="1"/>
  <c r="AE2053" i="1"/>
  <c r="AE2052" i="1"/>
  <c r="AE2051" i="1"/>
  <c r="AE2050" i="1"/>
  <c r="AE2049" i="1"/>
  <c r="AE2048" i="1"/>
  <c r="AE2047" i="1"/>
  <c r="AE2046" i="1"/>
  <c r="AE2045" i="1"/>
  <c r="AE2044" i="1"/>
  <c r="AE2043" i="1"/>
  <c r="AE2042" i="1"/>
  <c r="AE2041" i="1"/>
  <c r="AE2040" i="1"/>
  <c r="AE2039" i="1"/>
  <c r="AE2038" i="1"/>
  <c r="AE2037" i="1"/>
  <c r="AE2036" i="1"/>
  <c r="AE2035" i="1"/>
  <c r="AE2034" i="1"/>
  <c r="AE2033" i="1"/>
  <c r="AE2032" i="1"/>
  <c r="AE2031" i="1"/>
  <c r="AE2030" i="1"/>
  <c r="AE2029" i="1"/>
  <c r="AE2028" i="1"/>
  <c r="AE2027" i="1"/>
  <c r="AE2026" i="1"/>
  <c r="AE2025" i="1"/>
  <c r="AE2024" i="1"/>
  <c r="AE2023" i="1"/>
  <c r="AE2022" i="1"/>
  <c r="AE2021" i="1"/>
  <c r="AE2020" i="1"/>
  <c r="AE2019" i="1"/>
  <c r="AE2018" i="1"/>
  <c r="AE2017" i="1"/>
  <c r="AE2016" i="1"/>
  <c r="AE2015" i="1"/>
  <c r="AE2014" i="1"/>
  <c r="AE2013" i="1"/>
  <c r="AE2012" i="1"/>
  <c r="AE2011" i="1"/>
  <c r="AE2010" i="1"/>
  <c r="AE2009" i="1"/>
  <c r="AE2008" i="1"/>
  <c r="AE2007" i="1"/>
  <c r="AE2006" i="1"/>
  <c r="AE2005" i="1"/>
  <c r="AE2004" i="1"/>
  <c r="AE2003" i="1"/>
  <c r="AE2002" i="1"/>
  <c r="AE2001" i="1"/>
  <c r="AE2000" i="1"/>
  <c r="AE1999" i="1"/>
  <c r="AE1998" i="1"/>
  <c r="AE1997" i="1"/>
  <c r="AE1996" i="1"/>
  <c r="AE1995" i="1"/>
  <c r="AE1994" i="1"/>
  <c r="AE1993" i="1"/>
  <c r="AE1992" i="1"/>
  <c r="AE1991" i="1"/>
  <c r="AE1990" i="1"/>
  <c r="AE1989" i="1"/>
  <c r="AE1988" i="1"/>
  <c r="AE1987" i="1"/>
  <c r="AE1986" i="1"/>
  <c r="AE1985" i="1"/>
  <c r="AE1984" i="1"/>
  <c r="AE1983" i="1"/>
  <c r="AE1982" i="1"/>
  <c r="AE1981" i="1"/>
  <c r="AE1980" i="1"/>
  <c r="AE1979" i="1"/>
  <c r="AE1978" i="1"/>
  <c r="AE1977" i="1"/>
  <c r="AE1976" i="1"/>
  <c r="AE1975" i="1"/>
  <c r="AE1974" i="1"/>
  <c r="AE1973" i="1"/>
  <c r="AE1972" i="1"/>
  <c r="AE1971" i="1"/>
  <c r="AE1970" i="1"/>
  <c r="AE1969" i="1"/>
  <c r="AE1968" i="1"/>
  <c r="AE1967" i="1"/>
  <c r="AE1966" i="1"/>
  <c r="AE1965" i="1"/>
  <c r="AE1964" i="1"/>
  <c r="AE1963" i="1"/>
  <c r="AE1962" i="1"/>
  <c r="AE1961" i="1"/>
  <c r="AE1960" i="1"/>
  <c r="AE1959" i="1"/>
  <c r="AE1958" i="1"/>
  <c r="AE1957" i="1"/>
  <c r="AE1956" i="1"/>
  <c r="AE1955" i="1"/>
  <c r="AE1954" i="1"/>
  <c r="AE1953" i="1"/>
  <c r="AE1952" i="1"/>
  <c r="AE1951" i="1"/>
  <c r="AE1950" i="1"/>
  <c r="AE1949" i="1"/>
  <c r="AE1948" i="1"/>
  <c r="AE1947" i="1"/>
  <c r="AE1946" i="1"/>
  <c r="AE1945" i="1"/>
  <c r="AE1944" i="1"/>
  <c r="AE1943" i="1"/>
  <c r="AE1942" i="1"/>
  <c r="AE1941" i="1"/>
  <c r="AE1940" i="1"/>
  <c r="AE1939" i="1"/>
  <c r="AE1938" i="1"/>
  <c r="AE1937" i="1"/>
  <c r="AE1936" i="1"/>
  <c r="AE1935" i="1"/>
  <c r="AE1934" i="1"/>
  <c r="AE1933" i="1"/>
  <c r="AE1932" i="1"/>
  <c r="AE1931" i="1"/>
  <c r="AE1930" i="1"/>
  <c r="AE1929" i="1"/>
  <c r="AE1928" i="1"/>
  <c r="AE1927" i="1"/>
  <c r="AE1926" i="1"/>
  <c r="AE1925" i="1"/>
  <c r="AE1924" i="1"/>
  <c r="AE1923" i="1"/>
  <c r="AE1922" i="1"/>
  <c r="AE1921" i="1"/>
  <c r="AE1920" i="1"/>
  <c r="AE1919" i="1"/>
  <c r="AE1918" i="1"/>
  <c r="AE1917" i="1"/>
  <c r="AE1916" i="1"/>
  <c r="AE1915" i="1"/>
  <c r="AE1914" i="1"/>
  <c r="AE1913" i="1"/>
  <c r="AE1912" i="1"/>
  <c r="AE1911" i="1"/>
  <c r="AE1910" i="1"/>
  <c r="AE1909" i="1"/>
  <c r="AE1908" i="1"/>
  <c r="AE1907" i="1"/>
  <c r="AE1906" i="1"/>
  <c r="AE1905" i="1"/>
  <c r="AE1904" i="1"/>
  <c r="AE1903" i="1"/>
  <c r="AE1902" i="1"/>
  <c r="AE1901" i="1"/>
  <c r="AE1900" i="1"/>
  <c r="AE1899" i="1"/>
  <c r="AE1898" i="1"/>
  <c r="AE1897" i="1"/>
  <c r="AE1896" i="1"/>
  <c r="AE1895" i="1"/>
  <c r="AE1894" i="1"/>
  <c r="AE1893" i="1"/>
  <c r="AE1892" i="1"/>
  <c r="AE1891" i="1"/>
  <c r="AE1890" i="1"/>
  <c r="AE1889" i="1"/>
  <c r="AE1888" i="1"/>
  <c r="AE1887" i="1"/>
  <c r="AE1886" i="1"/>
  <c r="AE1885" i="1"/>
  <c r="AE1884" i="1"/>
  <c r="AE1883" i="1"/>
  <c r="AE1882" i="1"/>
  <c r="AE1881" i="1"/>
  <c r="AE1880" i="1"/>
  <c r="AE1879" i="1"/>
  <c r="AE1878" i="1"/>
  <c r="AE1877" i="1"/>
  <c r="AE1876" i="1"/>
  <c r="AE1875" i="1"/>
  <c r="AE1874" i="1"/>
  <c r="AE1873" i="1"/>
  <c r="AE1872" i="1"/>
  <c r="AE1871" i="1"/>
  <c r="AE1870" i="1"/>
  <c r="AE1869" i="1"/>
  <c r="AE1868" i="1"/>
  <c r="AE1867" i="1"/>
  <c r="AE1866" i="1"/>
  <c r="AE1865" i="1"/>
  <c r="AE1864" i="1"/>
  <c r="AE1863" i="1"/>
  <c r="AE1862" i="1"/>
  <c r="AE1861" i="1"/>
  <c r="AE1860" i="1"/>
  <c r="AE1859" i="1"/>
  <c r="AE1858" i="1"/>
  <c r="AE1857" i="1"/>
  <c r="AE1856" i="1"/>
  <c r="AE1855" i="1"/>
  <c r="AE1854" i="1"/>
  <c r="AE1853" i="1"/>
  <c r="AE1852" i="1"/>
  <c r="AE1851" i="1"/>
  <c r="AE1850" i="1"/>
  <c r="AE1849" i="1"/>
  <c r="AE1848" i="1"/>
  <c r="AE1847" i="1"/>
  <c r="AE1846" i="1"/>
  <c r="AE1845" i="1"/>
  <c r="AE1844" i="1"/>
  <c r="AE1843" i="1"/>
  <c r="AE1842" i="1"/>
  <c r="AE1841" i="1"/>
  <c r="AE1840" i="1"/>
  <c r="AE1839" i="1"/>
  <c r="AE1838" i="1"/>
  <c r="AE1837" i="1"/>
  <c r="AE1836" i="1"/>
  <c r="AE1835" i="1"/>
  <c r="AE1834" i="1"/>
  <c r="AE1833" i="1"/>
  <c r="AE1832" i="1"/>
  <c r="AE1831" i="1"/>
  <c r="AE1830" i="1"/>
  <c r="AE1829" i="1"/>
  <c r="AE1828" i="1"/>
  <c r="AE1827" i="1"/>
  <c r="AE1826" i="1"/>
  <c r="AE1825" i="1"/>
  <c r="AE1824" i="1"/>
  <c r="AE1823" i="1"/>
  <c r="AE1822" i="1"/>
  <c r="AE1821" i="1"/>
  <c r="AE1820" i="1"/>
  <c r="AE1819" i="1"/>
  <c r="AE1818" i="1"/>
  <c r="AE1817" i="1"/>
  <c r="AE1816" i="1"/>
  <c r="AE1815" i="1"/>
  <c r="AE1814" i="1"/>
  <c r="AE1813" i="1"/>
  <c r="AE1812" i="1"/>
  <c r="AE1811" i="1"/>
  <c r="AE1810" i="1"/>
  <c r="AE1809" i="1"/>
  <c r="AE1808" i="1"/>
  <c r="AE1807" i="1"/>
  <c r="AE1806" i="1"/>
  <c r="AE1805" i="1"/>
  <c r="AE1804" i="1"/>
  <c r="AE1803" i="1"/>
  <c r="AE1802" i="1"/>
  <c r="AE1801" i="1"/>
  <c r="AE1800" i="1"/>
  <c r="AE1799" i="1"/>
  <c r="AE1798" i="1"/>
  <c r="AE1797" i="1"/>
  <c r="AE1796" i="1"/>
  <c r="AE1795" i="1"/>
  <c r="AE1794" i="1"/>
  <c r="AE1793" i="1"/>
  <c r="AE1792" i="1"/>
  <c r="AE1791" i="1"/>
  <c r="AE1790" i="1"/>
  <c r="AE1789" i="1"/>
  <c r="AE1788" i="1"/>
  <c r="AE1787" i="1"/>
  <c r="AE1786" i="1"/>
  <c r="AE1785" i="1"/>
  <c r="AE1784" i="1"/>
  <c r="AE1783" i="1"/>
  <c r="AE1782" i="1"/>
  <c r="AE1781" i="1"/>
  <c r="AE1780" i="1"/>
  <c r="AE1779" i="1"/>
  <c r="AE1778" i="1"/>
  <c r="AE1777" i="1"/>
  <c r="AE1776" i="1"/>
  <c r="AE1775" i="1"/>
  <c r="AE1774" i="1"/>
  <c r="AE1773" i="1"/>
  <c r="AE1772" i="1"/>
  <c r="AE1771" i="1"/>
  <c r="AE1770" i="1"/>
  <c r="AE1769" i="1"/>
  <c r="AE1768" i="1"/>
  <c r="AE1767" i="1"/>
  <c r="AE1766" i="1"/>
  <c r="AE1765" i="1"/>
  <c r="AE1764" i="1"/>
  <c r="AE1763" i="1"/>
  <c r="AE1762" i="1"/>
  <c r="AE1761" i="1"/>
  <c r="AE1760" i="1"/>
  <c r="AE1759" i="1"/>
  <c r="AE1758" i="1"/>
  <c r="AE1757" i="1"/>
  <c r="AE1756" i="1"/>
  <c r="AE1755" i="1"/>
  <c r="AE1754" i="1"/>
  <c r="AE1753" i="1"/>
  <c r="AE1752" i="1"/>
  <c r="AE1751" i="1"/>
  <c r="AE1750" i="1"/>
  <c r="AE1749" i="1"/>
  <c r="AE1748" i="1"/>
  <c r="AE1747" i="1"/>
  <c r="AE1746" i="1"/>
  <c r="AE1745" i="1"/>
  <c r="AE1744" i="1"/>
  <c r="AE1743" i="1"/>
  <c r="AE1742" i="1"/>
  <c r="AE1741" i="1"/>
  <c r="AE1740" i="1"/>
  <c r="AE1739" i="1"/>
  <c r="AE1738" i="1"/>
  <c r="AE1737" i="1"/>
  <c r="AE1736" i="1"/>
  <c r="AE1735" i="1"/>
  <c r="AE1734" i="1"/>
  <c r="AE1733" i="1"/>
  <c r="AE1732" i="1"/>
  <c r="AE1731" i="1"/>
  <c r="AE1730" i="1"/>
  <c r="AE1729" i="1"/>
  <c r="AE1728" i="1"/>
  <c r="AE1727" i="1"/>
  <c r="AE1726" i="1"/>
  <c r="AE1725" i="1"/>
  <c r="AE1724" i="1"/>
  <c r="AE1723" i="1"/>
  <c r="AE1722" i="1"/>
  <c r="AE1721" i="1"/>
  <c r="AE1720" i="1"/>
  <c r="AE1719" i="1"/>
  <c r="AE1718" i="1"/>
  <c r="AE1717" i="1"/>
  <c r="AE1716" i="1"/>
  <c r="AE1715" i="1"/>
  <c r="AE1714" i="1"/>
  <c r="AE1713" i="1"/>
  <c r="AE1712" i="1"/>
  <c r="AE1711" i="1"/>
  <c r="AE1710" i="1"/>
  <c r="AE1709" i="1"/>
  <c r="AE1708" i="1"/>
  <c r="AE1707" i="1"/>
  <c r="AE1706" i="1"/>
  <c r="AE1705" i="1"/>
  <c r="AE1704" i="1"/>
  <c r="AE1703" i="1"/>
  <c r="AE1702" i="1"/>
  <c r="AE1701" i="1"/>
  <c r="AE1700" i="1"/>
  <c r="AE1699" i="1"/>
  <c r="AE1698" i="1"/>
  <c r="AE1697" i="1"/>
  <c r="AE1696" i="1"/>
  <c r="AE1695" i="1"/>
  <c r="AE1694" i="1"/>
  <c r="AE1693" i="1"/>
  <c r="AE1692" i="1"/>
  <c r="AE1691" i="1"/>
  <c r="AE1690" i="1"/>
  <c r="AE1689" i="1"/>
  <c r="AE1688" i="1"/>
  <c r="AE1687" i="1"/>
  <c r="AE1686" i="1"/>
  <c r="AE1685" i="1"/>
  <c r="AE1684" i="1"/>
  <c r="AE1683" i="1"/>
  <c r="AE1682" i="1"/>
  <c r="AE1681" i="1"/>
  <c r="AE1680" i="1"/>
  <c r="AE1679" i="1"/>
  <c r="AE1678" i="1"/>
  <c r="AE1677" i="1"/>
  <c r="AE1676" i="1"/>
  <c r="AE1675" i="1"/>
  <c r="AE1674" i="1"/>
  <c r="AE1673" i="1"/>
  <c r="AE1672" i="1"/>
  <c r="AE1671" i="1"/>
  <c r="AE1670" i="1"/>
  <c r="AE1669" i="1"/>
  <c r="AE1668" i="1"/>
  <c r="AE1667" i="1"/>
  <c r="AE1666" i="1"/>
  <c r="AE1665" i="1"/>
  <c r="AE1664" i="1"/>
  <c r="AE1663" i="1"/>
  <c r="AE1662" i="1"/>
  <c r="AE1661" i="1"/>
  <c r="AE1660" i="1"/>
  <c r="AE1659" i="1"/>
  <c r="AE1658" i="1"/>
  <c r="AE1657" i="1"/>
  <c r="AE1656" i="1"/>
  <c r="AE1655" i="1"/>
  <c r="AE1654" i="1"/>
  <c r="AE1653" i="1"/>
  <c r="AE1652" i="1"/>
  <c r="AE1651" i="1"/>
  <c r="AE1650" i="1"/>
  <c r="AE1649" i="1"/>
  <c r="AE1648" i="1"/>
  <c r="AE1647" i="1"/>
  <c r="AE1646" i="1"/>
  <c r="AE1645" i="1"/>
  <c r="AE1644" i="1"/>
  <c r="AE1643" i="1"/>
  <c r="AE1642" i="1"/>
  <c r="AE1641" i="1"/>
  <c r="AE1640" i="1"/>
  <c r="AE1639" i="1"/>
  <c r="AE1638" i="1"/>
  <c r="AE1637" i="1"/>
  <c r="AE1636" i="1"/>
  <c r="AE1635" i="1"/>
  <c r="AE1634" i="1"/>
  <c r="AE1633" i="1"/>
  <c r="AE1632" i="1"/>
  <c r="AE1631" i="1"/>
  <c r="AE1630" i="1"/>
  <c r="AE1629" i="1"/>
  <c r="AE1628" i="1"/>
  <c r="AE1627" i="1"/>
  <c r="AE1626" i="1"/>
  <c r="AE1625" i="1"/>
  <c r="AE1624" i="1"/>
  <c r="AE1623" i="1"/>
  <c r="AE1622" i="1"/>
  <c r="AE1621" i="1"/>
  <c r="AE1620" i="1"/>
  <c r="AE1619" i="1"/>
  <c r="AE1618" i="1"/>
  <c r="AE1617" i="1"/>
  <c r="AE1616" i="1"/>
  <c r="AE1615" i="1"/>
  <c r="AE1614" i="1"/>
  <c r="AE1613" i="1"/>
  <c r="AE1612" i="1"/>
  <c r="AE1611" i="1"/>
  <c r="AE1610" i="1"/>
  <c r="AE1609" i="1"/>
  <c r="AE1608" i="1"/>
  <c r="AE1607" i="1"/>
  <c r="AE1606" i="1"/>
  <c r="AE1605" i="1"/>
  <c r="AE1604" i="1"/>
  <c r="AE1603" i="1"/>
  <c r="AE1602" i="1"/>
  <c r="AE1601" i="1"/>
  <c r="AE1600" i="1"/>
  <c r="AE1599" i="1"/>
  <c r="AE1598" i="1"/>
  <c r="AE1597" i="1"/>
  <c r="AE1596" i="1"/>
  <c r="AE1595" i="1"/>
  <c r="AE1594" i="1"/>
  <c r="AE1593" i="1"/>
  <c r="AE1592" i="1"/>
  <c r="AE1591" i="1"/>
  <c r="AE1590" i="1"/>
  <c r="AE1589" i="1"/>
  <c r="AE1588" i="1"/>
  <c r="AE1587" i="1"/>
  <c r="AE1586" i="1"/>
  <c r="AE1585" i="1"/>
  <c r="AE1584" i="1"/>
  <c r="AE1583" i="1"/>
  <c r="AE1582" i="1"/>
  <c r="AE1581" i="1"/>
  <c r="AE1580" i="1"/>
  <c r="AE1579" i="1"/>
  <c r="AE1578" i="1"/>
  <c r="AE1577" i="1"/>
  <c r="AE1576" i="1"/>
  <c r="AE1575" i="1"/>
  <c r="AE1574" i="1"/>
  <c r="AE1573" i="1"/>
  <c r="AE1572" i="1"/>
  <c r="AE1571" i="1"/>
  <c r="AE1570" i="1"/>
  <c r="AE1569" i="1"/>
  <c r="AE1568" i="1"/>
  <c r="AE1567" i="1"/>
  <c r="AE1566" i="1"/>
  <c r="AE1565" i="1"/>
  <c r="AE1564" i="1"/>
  <c r="AE1563" i="1"/>
  <c r="AE1562" i="1"/>
  <c r="AE1561" i="1"/>
  <c r="AE1560" i="1"/>
  <c r="AE1559" i="1"/>
  <c r="AE1558" i="1"/>
  <c r="AE1557" i="1"/>
  <c r="AE1556" i="1"/>
  <c r="AE1555" i="1"/>
  <c r="AE1554" i="1"/>
  <c r="AE1553" i="1"/>
  <c r="AE1552" i="1"/>
  <c r="AE1551" i="1"/>
  <c r="AE1550" i="1"/>
  <c r="AE1549" i="1"/>
  <c r="AE1548" i="1"/>
  <c r="AE1547" i="1"/>
  <c r="AE1546" i="1"/>
  <c r="AE1545" i="1"/>
  <c r="AE1544" i="1"/>
  <c r="AE1543" i="1"/>
  <c r="AE1542" i="1"/>
  <c r="AE1541" i="1"/>
  <c r="AE1540" i="1"/>
  <c r="AE1539" i="1"/>
  <c r="AE1538" i="1"/>
  <c r="AE1537" i="1"/>
  <c r="AE1536" i="1"/>
  <c r="AE1535" i="1"/>
  <c r="AE1534" i="1"/>
  <c r="AE1533" i="1"/>
  <c r="AE1532" i="1"/>
  <c r="AE1531" i="1"/>
  <c r="AE1530" i="1"/>
  <c r="AE1529" i="1"/>
  <c r="AE1528" i="1"/>
  <c r="AE1527" i="1"/>
  <c r="AE1526" i="1"/>
  <c r="AE1525" i="1"/>
  <c r="AE1524" i="1"/>
  <c r="AE1523" i="1"/>
  <c r="AE1522" i="1"/>
  <c r="AE1521" i="1"/>
  <c r="AE1520" i="1"/>
  <c r="AE1519" i="1"/>
  <c r="AE1518" i="1"/>
  <c r="AE1517" i="1"/>
  <c r="AE1516" i="1"/>
  <c r="AE1515" i="1"/>
  <c r="AE1514" i="1"/>
  <c r="AE1513" i="1"/>
  <c r="AE1512" i="1"/>
  <c r="AE1511" i="1"/>
  <c r="AE1510" i="1"/>
  <c r="AE1509" i="1"/>
  <c r="AE1508" i="1"/>
  <c r="AE1507" i="1"/>
  <c r="AE1506" i="1"/>
  <c r="AE1505" i="1"/>
  <c r="AE1504" i="1"/>
  <c r="AE1503" i="1"/>
  <c r="AE1502" i="1"/>
  <c r="AE1501" i="1"/>
  <c r="AE1500" i="1"/>
  <c r="AE1499" i="1"/>
  <c r="AE1498" i="1"/>
  <c r="AE1497" i="1"/>
  <c r="AE1496" i="1"/>
  <c r="AE1495" i="1"/>
  <c r="AE1494" i="1"/>
  <c r="AE1493" i="1"/>
  <c r="AE1492" i="1"/>
  <c r="AE1491" i="1"/>
  <c r="AE1490" i="1"/>
  <c r="AE1489" i="1"/>
  <c r="AE1488" i="1"/>
  <c r="AE1487" i="1"/>
  <c r="AE1486" i="1"/>
  <c r="AE1485" i="1"/>
  <c r="AE1484" i="1"/>
  <c r="AE1483" i="1"/>
  <c r="AE1482" i="1"/>
  <c r="AE1481" i="1"/>
  <c r="AE1480" i="1"/>
  <c r="AE1479" i="1"/>
  <c r="AE1478" i="1"/>
  <c r="AE1477" i="1"/>
  <c r="AE1476" i="1"/>
  <c r="AE1475" i="1"/>
  <c r="AE1474" i="1"/>
  <c r="AE1473" i="1"/>
  <c r="AE1472" i="1"/>
  <c r="AE1471" i="1"/>
  <c r="AE1470" i="1"/>
  <c r="AE1469" i="1"/>
  <c r="AE1468" i="1"/>
  <c r="AE1467" i="1"/>
  <c r="AE1466" i="1"/>
  <c r="AE1465" i="1"/>
  <c r="AE1464" i="1"/>
  <c r="AE1463" i="1"/>
  <c r="AE1462" i="1"/>
  <c r="AE1461" i="1"/>
  <c r="AE1460" i="1"/>
  <c r="AE1459" i="1"/>
  <c r="AE1458" i="1"/>
  <c r="AE1457" i="1"/>
  <c r="AE1456" i="1"/>
  <c r="AE1455" i="1"/>
  <c r="AE1454" i="1"/>
  <c r="AE1453" i="1"/>
  <c r="AE1452" i="1"/>
  <c r="AE1451" i="1"/>
  <c r="AE1450" i="1"/>
  <c r="AE1449" i="1"/>
  <c r="AE1448" i="1"/>
  <c r="AE1447" i="1"/>
  <c r="AE1446" i="1"/>
  <c r="AE1445" i="1"/>
  <c r="AE1444" i="1"/>
  <c r="AE1443" i="1"/>
  <c r="AE1442" i="1"/>
  <c r="AE1441" i="1"/>
  <c r="AE1440" i="1"/>
  <c r="AE1439" i="1"/>
  <c r="AE1438" i="1"/>
  <c r="AE1437" i="1"/>
  <c r="AE1436" i="1"/>
  <c r="AE1435" i="1"/>
  <c r="AE1434" i="1"/>
  <c r="AE1433" i="1"/>
  <c r="AE1432" i="1"/>
  <c r="AE1431" i="1"/>
  <c r="AE1430" i="1"/>
  <c r="AE1429" i="1"/>
  <c r="AE1428" i="1"/>
  <c r="AE1427" i="1"/>
  <c r="AE1426" i="1"/>
  <c r="AE1425" i="1"/>
  <c r="AE1424" i="1"/>
  <c r="AE1423" i="1"/>
  <c r="AE1422" i="1"/>
  <c r="AE1421" i="1"/>
  <c r="AE1420" i="1"/>
  <c r="AE1419" i="1"/>
  <c r="AE1418" i="1"/>
  <c r="AE1417" i="1"/>
  <c r="AE1416" i="1"/>
  <c r="AE1415" i="1"/>
  <c r="AE1414" i="1"/>
  <c r="AE1413" i="1"/>
  <c r="AE1412" i="1"/>
  <c r="AE1411" i="1"/>
  <c r="AE1410" i="1"/>
  <c r="AE1409" i="1"/>
  <c r="AE1408" i="1"/>
  <c r="AE1407" i="1"/>
  <c r="AE1406" i="1"/>
  <c r="AE1405" i="1"/>
  <c r="AE1404" i="1"/>
  <c r="AE1403" i="1"/>
  <c r="AE1402" i="1"/>
  <c r="AE1401" i="1"/>
  <c r="AE1400" i="1"/>
  <c r="AE1399" i="1"/>
  <c r="AE1398" i="1"/>
  <c r="AE1397" i="1"/>
  <c r="AE1396" i="1"/>
  <c r="AE1395" i="1"/>
  <c r="AE1394" i="1"/>
  <c r="AE1393" i="1"/>
  <c r="AE1392" i="1"/>
  <c r="AE1391" i="1"/>
  <c r="AE1390" i="1"/>
  <c r="AE1389" i="1"/>
  <c r="AE1388" i="1"/>
  <c r="AE1387" i="1"/>
  <c r="AE1386" i="1"/>
  <c r="AE1385" i="1"/>
  <c r="AE1384" i="1"/>
  <c r="AE1383" i="1"/>
  <c r="AE1382" i="1"/>
  <c r="AE1381" i="1"/>
  <c r="AE1380" i="1"/>
  <c r="AE1379" i="1"/>
  <c r="AE1378" i="1"/>
  <c r="AE1377" i="1"/>
  <c r="AE1376" i="1"/>
  <c r="AE1375" i="1"/>
  <c r="AE1374" i="1"/>
  <c r="AE1373" i="1"/>
  <c r="AE1372" i="1"/>
  <c r="AE1371" i="1"/>
  <c r="AE1370" i="1"/>
  <c r="AE1369" i="1"/>
  <c r="AE1368" i="1"/>
  <c r="AE1367" i="1"/>
  <c r="AE1366" i="1"/>
  <c r="AE1365" i="1"/>
  <c r="AE1364" i="1"/>
  <c r="AE1363" i="1"/>
  <c r="AE1362" i="1"/>
  <c r="AE1361" i="1"/>
  <c r="AE1360" i="1"/>
  <c r="AE1359" i="1"/>
  <c r="AE1358" i="1"/>
  <c r="AE1357" i="1"/>
  <c r="AE1356" i="1"/>
  <c r="AE1355" i="1"/>
  <c r="AE1354" i="1"/>
  <c r="AE1353" i="1"/>
  <c r="AE1352" i="1"/>
  <c r="AE1351" i="1"/>
  <c r="AE1350" i="1"/>
  <c r="AE1349" i="1"/>
  <c r="AE1348" i="1"/>
  <c r="AE1347" i="1"/>
  <c r="AE1346" i="1"/>
  <c r="AE1345" i="1"/>
  <c r="AE1344" i="1"/>
  <c r="AE1343" i="1"/>
  <c r="AE1342" i="1"/>
  <c r="AE1341" i="1"/>
  <c r="AE1340" i="1"/>
  <c r="AE1339" i="1"/>
  <c r="AE1338" i="1"/>
  <c r="AE1337" i="1"/>
  <c r="AE1336" i="1"/>
  <c r="AE1335" i="1"/>
  <c r="AE1334" i="1"/>
  <c r="AE1333" i="1"/>
  <c r="AE1332" i="1"/>
  <c r="AE1331" i="1"/>
  <c r="AE1330" i="1"/>
  <c r="AE1329" i="1"/>
  <c r="AE1328" i="1"/>
  <c r="AE1327" i="1"/>
  <c r="AE1326" i="1"/>
  <c r="AE1325" i="1"/>
  <c r="AE1324" i="1"/>
  <c r="AE1323" i="1"/>
  <c r="AE1322" i="1"/>
  <c r="AE1321" i="1"/>
  <c r="AE1320" i="1"/>
  <c r="AE1319" i="1"/>
  <c r="AE1318" i="1"/>
  <c r="AE1317" i="1"/>
  <c r="AE1316" i="1"/>
  <c r="AE1315" i="1"/>
  <c r="AE1314" i="1"/>
  <c r="AE1313" i="1"/>
  <c r="AE1312" i="1"/>
  <c r="AE1311" i="1"/>
  <c r="AE1310" i="1"/>
  <c r="AE1309" i="1"/>
  <c r="AE1308" i="1"/>
  <c r="AE1307" i="1"/>
  <c r="AE1306" i="1"/>
  <c r="AE1305" i="1"/>
  <c r="AE1304" i="1"/>
  <c r="AE1303" i="1"/>
  <c r="AE1302" i="1"/>
  <c r="AE1301" i="1"/>
  <c r="AE1300" i="1"/>
  <c r="AE1299" i="1"/>
  <c r="AE1298" i="1"/>
  <c r="AE1297" i="1"/>
  <c r="AE1296" i="1"/>
  <c r="AE1295" i="1"/>
  <c r="AE1294" i="1"/>
  <c r="AE1293" i="1"/>
  <c r="AE1292" i="1"/>
  <c r="AE1291" i="1"/>
  <c r="AE1290" i="1"/>
  <c r="AE1289" i="1"/>
  <c r="AE1288" i="1"/>
  <c r="AE1287" i="1"/>
  <c r="AE1286" i="1"/>
  <c r="AE1285" i="1"/>
  <c r="AE1284" i="1"/>
  <c r="AE1283" i="1"/>
  <c r="AE1282" i="1"/>
  <c r="AE1281" i="1"/>
  <c r="AE1280" i="1"/>
  <c r="AE1279" i="1"/>
  <c r="AE1278" i="1"/>
  <c r="AE1277" i="1"/>
  <c r="AE1276" i="1"/>
  <c r="AE1275" i="1"/>
  <c r="AE1274" i="1"/>
  <c r="AE1273" i="1"/>
  <c r="AE1272" i="1"/>
  <c r="AE1271" i="1"/>
  <c r="AE1270" i="1"/>
  <c r="AE1269" i="1"/>
  <c r="AE1268" i="1"/>
  <c r="AE1267" i="1"/>
  <c r="AE1266" i="1"/>
  <c r="AE1265" i="1"/>
  <c r="AE1264" i="1"/>
  <c r="AE1263" i="1"/>
  <c r="AE1262" i="1"/>
  <c r="AE1261" i="1"/>
  <c r="AE1260" i="1"/>
  <c r="AE1259" i="1"/>
  <c r="AE1258" i="1"/>
  <c r="AE1257" i="1"/>
  <c r="AE1256" i="1"/>
  <c r="AE1255" i="1"/>
  <c r="AE1254" i="1"/>
  <c r="AE1253" i="1"/>
  <c r="AE1252" i="1"/>
  <c r="AE1251" i="1"/>
  <c r="AE1250" i="1"/>
  <c r="AE1249" i="1"/>
  <c r="AE1248" i="1"/>
  <c r="AE1247" i="1"/>
  <c r="AE1246" i="1"/>
  <c r="AE1245" i="1"/>
  <c r="AE1244" i="1"/>
  <c r="AE1243" i="1"/>
  <c r="AE1242" i="1"/>
  <c r="AE1241" i="1"/>
  <c r="AE1240" i="1"/>
  <c r="AE1239" i="1"/>
  <c r="AE1238" i="1"/>
  <c r="AE1237" i="1"/>
  <c r="AE1236" i="1"/>
  <c r="AE1235" i="1"/>
  <c r="AE1234" i="1"/>
  <c r="AE1233" i="1"/>
  <c r="AE1232" i="1"/>
  <c r="AE1231" i="1"/>
  <c r="AE1230" i="1"/>
  <c r="AE1229" i="1"/>
  <c r="AE1228" i="1"/>
  <c r="AE1227" i="1"/>
  <c r="AE1226" i="1"/>
  <c r="AE1225" i="1"/>
  <c r="AE1224" i="1"/>
  <c r="AE1223" i="1"/>
  <c r="AE1222" i="1"/>
  <c r="AE1221" i="1"/>
  <c r="AE1220" i="1"/>
  <c r="AE1219" i="1"/>
  <c r="AE1218" i="1"/>
  <c r="AE1217" i="1"/>
  <c r="AE1216" i="1"/>
  <c r="AE1215" i="1"/>
  <c r="AE1214" i="1"/>
  <c r="AE1213" i="1"/>
  <c r="AE1212" i="1"/>
  <c r="AE1211" i="1"/>
  <c r="AE1210" i="1"/>
  <c r="AE1209" i="1"/>
  <c r="AE1208" i="1"/>
  <c r="AE1207" i="1"/>
  <c r="AE1206" i="1"/>
  <c r="AE1205" i="1"/>
  <c r="AE1204" i="1"/>
  <c r="AE1203" i="1"/>
  <c r="AE1202" i="1"/>
  <c r="AE1201" i="1"/>
  <c r="AE1200" i="1"/>
  <c r="AE1199" i="1"/>
  <c r="AE1198" i="1"/>
  <c r="AE1197" i="1"/>
  <c r="AE1195" i="1"/>
  <c r="AE1194" i="1"/>
  <c r="AE1193" i="1"/>
  <c r="AE1192" i="1"/>
  <c r="AE1191" i="1"/>
  <c r="AE1190" i="1"/>
  <c r="AE1189" i="1"/>
  <c r="AE1188" i="1"/>
  <c r="AE1187" i="1"/>
  <c r="AE1186" i="1"/>
  <c r="AE1185" i="1"/>
  <c r="AE1184" i="1"/>
  <c r="AE1183" i="1"/>
  <c r="AE1182" i="1"/>
  <c r="AE1181" i="1"/>
  <c r="AE1180" i="1"/>
  <c r="AE1178" i="1"/>
  <c r="AE1177" i="1"/>
  <c r="AE1176" i="1"/>
  <c r="AE1175" i="1"/>
  <c r="AE1174" i="1"/>
  <c r="AE1173" i="1"/>
  <c r="AE1172" i="1"/>
  <c r="AE1171" i="1"/>
  <c r="AE1170" i="1"/>
  <c r="AE1169" i="1"/>
  <c r="AE1168" i="1"/>
  <c r="AE1167" i="1"/>
  <c r="AE1166" i="1"/>
  <c r="AE1165" i="1"/>
  <c r="AE1164" i="1"/>
  <c r="AE1163" i="1"/>
  <c r="AE1162" i="1"/>
  <c r="AE1161" i="1"/>
  <c r="AE1160" i="1"/>
  <c r="AE1159" i="1"/>
  <c r="AE1158" i="1"/>
  <c r="AE1157" i="1"/>
  <c r="AE1156" i="1"/>
  <c r="AE1155" i="1"/>
  <c r="AE1154" i="1"/>
  <c r="AE1153" i="1"/>
  <c r="AE1152" i="1"/>
  <c r="AE1151" i="1"/>
  <c r="AE1150" i="1"/>
  <c r="AE1149" i="1"/>
  <c r="AE1148" i="1"/>
  <c r="AE1147" i="1"/>
  <c r="AE1146" i="1"/>
  <c r="AE1145" i="1"/>
  <c r="AE1144" i="1"/>
  <c r="AE1143" i="1"/>
  <c r="AE1142" i="1"/>
  <c r="AE1141" i="1"/>
  <c r="AE1140" i="1"/>
  <c r="AE1139" i="1"/>
  <c r="AE1138" i="1"/>
  <c r="AE1137" i="1"/>
  <c r="AE1136" i="1"/>
  <c r="AE1135" i="1"/>
  <c r="AE1134" i="1"/>
  <c r="AE1133" i="1"/>
  <c r="AE1132" i="1"/>
  <c r="AE1131" i="1"/>
  <c r="AE1130" i="1"/>
  <c r="AE1129" i="1"/>
  <c r="AE1128" i="1"/>
  <c r="AE1127" i="1"/>
  <c r="AE1126" i="1"/>
  <c r="AE1125" i="1"/>
  <c r="AE1124" i="1"/>
  <c r="AE1123" i="1"/>
  <c r="AE1122" i="1"/>
  <c r="AE1121" i="1"/>
  <c r="AE1120" i="1"/>
  <c r="AE1119" i="1"/>
  <c r="AE1118" i="1"/>
  <c r="AE1117" i="1"/>
  <c r="AE1116" i="1"/>
  <c r="AE1115" i="1"/>
  <c r="AE1114" i="1"/>
  <c r="AE1113" i="1"/>
  <c r="AE1112" i="1"/>
  <c r="AE1111" i="1"/>
  <c r="AE1110" i="1"/>
  <c r="AE1109" i="1"/>
  <c r="AE1108" i="1"/>
  <c r="AE1107" i="1"/>
  <c r="AE1106" i="1"/>
  <c r="AE1105" i="1"/>
  <c r="AE1104" i="1"/>
  <c r="AE1103" i="1"/>
  <c r="AE1102" i="1"/>
  <c r="AE1101" i="1"/>
  <c r="AE1100" i="1"/>
  <c r="AE1099" i="1"/>
  <c r="AE1098" i="1"/>
  <c r="AE1097" i="1"/>
  <c r="AE1096" i="1"/>
  <c r="AE1095" i="1"/>
  <c r="AE1094" i="1"/>
  <c r="AE1093" i="1"/>
  <c r="AE1092" i="1"/>
  <c r="AE1091" i="1"/>
  <c r="AE1090" i="1"/>
  <c r="AE1089" i="1"/>
  <c r="AE1088" i="1"/>
  <c r="AE1087" i="1"/>
  <c r="AE1086" i="1"/>
  <c r="AE1085" i="1"/>
  <c r="AE1084" i="1"/>
  <c r="AE1083" i="1"/>
  <c r="AE1082" i="1"/>
  <c r="AE1081" i="1"/>
  <c r="AE1080" i="1"/>
  <c r="AE1079" i="1"/>
  <c r="AE1078" i="1"/>
  <c r="AE1077" i="1"/>
  <c r="AE1076" i="1"/>
  <c r="AE1075" i="1"/>
  <c r="AE1074" i="1"/>
  <c r="AE1073" i="1"/>
  <c r="AE1072" i="1"/>
  <c r="AE1071" i="1"/>
  <c r="AE1070" i="1"/>
  <c r="AE1069" i="1"/>
  <c r="AE1068" i="1"/>
  <c r="AE1067" i="1"/>
  <c r="AE1066" i="1"/>
  <c r="AE1065" i="1"/>
  <c r="AE1064" i="1"/>
  <c r="AE1063" i="1"/>
  <c r="AE1062" i="1"/>
  <c r="AE1061" i="1"/>
  <c r="AE1060" i="1"/>
  <c r="AE1059" i="1"/>
  <c r="AE1058" i="1"/>
  <c r="AE1057" i="1"/>
  <c r="AE1056" i="1"/>
  <c r="AE1055" i="1"/>
  <c r="AE1054" i="1"/>
  <c r="AE1053" i="1"/>
  <c r="AE1052" i="1"/>
  <c r="AE1051" i="1"/>
  <c r="AE1050" i="1"/>
  <c r="AE1049" i="1"/>
  <c r="AE1048" i="1"/>
  <c r="AE1047" i="1"/>
  <c r="AE1046" i="1"/>
  <c r="AE1045" i="1"/>
  <c r="AE1044" i="1"/>
  <c r="AE1043" i="1"/>
  <c r="AE1042" i="1"/>
  <c r="AE1041" i="1"/>
  <c r="AE1040" i="1"/>
  <c r="AE1039" i="1"/>
  <c r="AE1038" i="1"/>
  <c r="AE1037" i="1"/>
  <c r="AE1036" i="1"/>
  <c r="AE1035" i="1"/>
  <c r="AE1034" i="1"/>
  <c r="AE1033" i="1"/>
  <c r="AE1032" i="1"/>
  <c r="AE1031" i="1"/>
  <c r="AE1030" i="1"/>
  <c r="AE1029" i="1"/>
  <c r="AE1028" i="1"/>
  <c r="AE1027" i="1"/>
  <c r="AE1026" i="1"/>
  <c r="AE1025" i="1"/>
  <c r="AE1024" i="1"/>
  <c r="AE1023" i="1"/>
  <c r="AE1022" i="1"/>
  <c r="AE1021" i="1"/>
  <c r="AE1020" i="1"/>
  <c r="AE1019" i="1"/>
  <c r="AE1018" i="1"/>
  <c r="AE1017" i="1"/>
  <c r="AE1016" i="1"/>
  <c r="AE1015" i="1"/>
  <c r="AE1014" i="1"/>
  <c r="AE1013" i="1"/>
  <c r="AE1012" i="1"/>
  <c r="AE1011" i="1"/>
  <c r="AE1010" i="1"/>
  <c r="AE1009" i="1"/>
  <c r="AE1008" i="1"/>
  <c r="AE1007" i="1"/>
  <c r="AE1006" i="1"/>
  <c r="AE1005" i="1"/>
  <c r="AE1004" i="1"/>
  <c r="AE1003" i="1"/>
  <c r="AE1002" i="1"/>
  <c r="AE1001" i="1"/>
  <c r="AE1000" i="1"/>
  <c r="AE999" i="1"/>
  <c r="AE998" i="1"/>
  <c r="AE997" i="1"/>
  <c r="AE996" i="1"/>
  <c r="AE995" i="1"/>
  <c r="AE994" i="1"/>
  <c r="AE993" i="1"/>
  <c r="AE992" i="1"/>
  <c r="AE991" i="1"/>
  <c r="AE990" i="1"/>
  <c r="AE989" i="1"/>
  <c r="AE988" i="1"/>
  <c r="AE987" i="1"/>
  <c r="AE986" i="1"/>
  <c r="AE985" i="1"/>
  <c r="AE984" i="1"/>
  <c r="AE983" i="1"/>
  <c r="AE982" i="1"/>
  <c r="AE981" i="1"/>
  <c r="AE980" i="1"/>
  <c r="AE979" i="1"/>
  <c r="AE978" i="1"/>
  <c r="AE977" i="1"/>
  <c r="AE976" i="1"/>
  <c r="AE975" i="1"/>
  <c r="AE974" i="1"/>
  <c r="AE973" i="1"/>
  <c r="AE972" i="1"/>
  <c r="AE971" i="1"/>
  <c r="AE970" i="1"/>
  <c r="AE969" i="1"/>
  <c r="AE968" i="1"/>
  <c r="AE967" i="1"/>
  <c r="AE966" i="1"/>
  <c r="AE965" i="1"/>
  <c r="AE964" i="1"/>
  <c r="AE963" i="1"/>
  <c r="AE962" i="1"/>
  <c r="AE961" i="1"/>
  <c r="AE960" i="1"/>
  <c r="AE959" i="1"/>
  <c r="AE958" i="1"/>
  <c r="AE957" i="1"/>
  <c r="AE956" i="1"/>
  <c r="AE955" i="1"/>
  <c r="AE954" i="1"/>
  <c r="AE953" i="1"/>
  <c r="AE952" i="1"/>
  <c r="AE951" i="1"/>
  <c r="AE950" i="1"/>
  <c r="AE949" i="1"/>
  <c r="AE948" i="1"/>
  <c r="AE947" i="1"/>
  <c r="AE946" i="1"/>
  <c r="AE945" i="1"/>
  <c r="AE944" i="1"/>
  <c r="AE943" i="1"/>
  <c r="AE942" i="1"/>
  <c r="AE941" i="1"/>
  <c r="AE940" i="1"/>
  <c r="AE939" i="1"/>
  <c r="AE938" i="1"/>
  <c r="AE937" i="1"/>
  <c r="AE936" i="1"/>
  <c r="AE935" i="1"/>
  <c r="AE934" i="1"/>
  <c r="AE933" i="1"/>
  <c r="AE932" i="1"/>
  <c r="AE931" i="1"/>
  <c r="AE930" i="1"/>
  <c r="AE929" i="1"/>
  <c r="AE928" i="1"/>
  <c r="AE927" i="1"/>
  <c r="AE926" i="1"/>
  <c r="AE925" i="1"/>
  <c r="AE924" i="1"/>
  <c r="AE923" i="1"/>
  <c r="AE922" i="1"/>
  <c r="AE921" i="1"/>
  <c r="AE920" i="1"/>
  <c r="AE919" i="1"/>
  <c r="AE918" i="1"/>
  <c r="AE917" i="1"/>
  <c r="AE916" i="1"/>
  <c r="AE915" i="1"/>
  <c r="AE914" i="1"/>
  <c r="AE913" i="1"/>
  <c r="AE912" i="1"/>
  <c r="AE911" i="1"/>
  <c r="AE910" i="1"/>
  <c r="AE909" i="1"/>
  <c r="AE908" i="1"/>
  <c r="AE907" i="1"/>
  <c r="AE906" i="1"/>
  <c r="AE905" i="1"/>
  <c r="AE904" i="1"/>
  <c r="AE903" i="1"/>
  <c r="AE902" i="1"/>
  <c r="AE901" i="1"/>
  <c r="AE900" i="1"/>
  <c r="AE899" i="1"/>
  <c r="AE898" i="1"/>
  <c r="AE897" i="1"/>
  <c r="AE896" i="1"/>
  <c r="AE895" i="1"/>
  <c r="AE894" i="1"/>
  <c r="AE893" i="1"/>
  <c r="AE892" i="1"/>
  <c r="AE891" i="1"/>
  <c r="AE890" i="1"/>
  <c r="AE889" i="1"/>
  <c r="AE888" i="1"/>
  <c r="AE887" i="1"/>
  <c r="AE886" i="1"/>
  <c r="AE885" i="1"/>
  <c r="AE884" i="1"/>
  <c r="AE883" i="1"/>
  <c r="AE882" i="1"/>
  <c r="AE881" i="1"/>
  <c r="AE880" i="1"/>
  <c r="AE879" i="1"/>
  <c r="AE878" i="1"/>
  <c r="AE877" i="1"/>
  <c r="AE876" i="1"/>
  <c r="AE875" i="1"/>
  <c r="AE874" i="1"/>
  <c r="AE873" i="1"/>
  <c r="AE872" i="1"/>
  <c r="AE871" i="1"/>
  <c r="AE870" i="1"/>
  <c r="AE869" i="1"/>
  <c r="AE868" i="1"/>
  <c r="AE867" i="1"/>
  <c r="AE866" i="1"/>
  <c r="AE865" i="1"/>
  <c r="AE864" i="1"/>
  <c r="AE863" i="1"/>
  <c r="AE862" i="1"/>
  <c r="AE851" i="1"/>
  <c r="AE850" i="1"/>
  <c r="AE849" i="1"/>
  <c r="AE848" i="1"/>
  <c r="AE847" i="1"/>
  <c r="AE846" i="1"/>
  <c r="AE845" i="1"/>
  <c r="AE844" i="1"/>
  <c r="AE843" i="1"/>
  <c r="AE842" i="1"/>
  <c r="AE841" i="1"/>
  <c r="AE840" i="1"/>
  <c r="AE839" i="1"/>
  <c r="AE838" i="1"/>
  <c r="AE837" i="1"/>
  <c r="AE836" i="1"/>
  <c r="AE835" i="1"/>
  <c r="AE834" i="1"/>
  <c r="AE833" i="1"/>
  <c r="AE832" i="1"/>
  <c r="AE831" i="1"/>
  <c r="AE830" i="1"/>
  <c r="AE829" i="1"/>
  <c r="AE828" i="1"/>
  <c r="AE827" i="1"/>
  <c r="AE826" i="1"/>
  <c r="AE825" i="1"/>
  <c r="AE824" i="1"/>
  <c r="AE823" i="1"/>
  <c r="AE822" i="1"/>
  <c r="AE821" i="1"/>
  <c r="AE820" i="1"/>
  <c r="AE819" i="1"/>
  <c r="AE818" i="1"/>
  <c r="AE817" i="1"/>
  <c r="AE816" i="1"/>
  <c r="AE815" i="1"/>
  <c r="AE814" i="1"/>
  <c r="AE813" i="1"/>
  <c r="AE812" i="1"/>
  <c r="AE811" i="1"/>
  <c r="AE810" i="1"/>
  <c r="AE809" i="1"/>
  <c r="AE808" i="1"/>
  <c r="AE807" i="1"/>
  <c r="AE806" i="1"/>
  <c r="AE805" i="1"/>
  <c r="AE804" i="1"/>
  <c r="AE803" i="1"/>
  <c r="AE802" i="1"/>
  <c r="AE801" i="1"/>
  <c r="AE800" i="1"/>
  <c r="AE799" i="1"/>
  <c r="AE798" i="1"/>
  <c r="AE797" i="1"/>
  <c r="AE796" i="1"/>
  <c r="AE795" i="1"/>
  <c r="AE794" i="1"/>
  <c r="AE793" i="1"/>
  <c r="AE792" i="1"/>
  <c r="AE791" i="1"/>
  <c r="AE790" i="1"/>
  <c r="AE789" i="1"/>
  <c r="AE788" i="1"/>
  <c r="AE787" i="1"/>
  <c r="AE786" i="1"/>
  <c r="AE785" i="1"/>
  <c r="AE784" i="1"/>
  <c r="AE783" i="1"/>
  <c r="AE782" i="1"/>
  <c r="AE781" i="1"/>
  <c r="AE780" i="1"/>
  <c r="AE779" i="1"/>
  <c r="AE778" i="1"/>
  <c r="AE777" i="1"/>
  <c r="AE776" i="1"/>
  <c r="AE775" i="1"/>
  <c r="AE774" i="1"/>
  <c r="AE773" i="1"/>
  <c r="AE772" i="1"/>
  <c r="AE771" i="1"/>
  <c r="AE770" i="1"/>
  <c r="AE769" i="1"/>
  <c r="AE768" i="1"/>
  <c r="AE767" i="1"/>
  <c r="AE766" i="1"/>
  <c r="AE765" i="1"/>
  <c r="AE764" i="1"/>
  <c r="AE763" i="1"/>
  <c r="AE762" i="1"/>
  <c r="AE761" i="1"/>
  <c r="AE760" i="1"/>
  <c r="AE759" i="1"/>
  <c r="AE758" i="1"/>
  <c r="AE757" i="1"/>
  <c r="AE756" i="1"/>
  <c r="AE755" i="1"/>
  <c r="AE754" i="1"/>
  <c r="AE753" i="1"/>
  <c r="AE752" i="1"/>
  <c r="AE751" i="1"/>
  <c r="AE750" i="1"/>
  <c r="AE749" i="1"/>
  <c r="AE748" i="1"/>
  <c r="AE747" i="1"/>
  <c r="AE746" i="1"/>
  <c r="AE745" i="1"/>
  <c r="AE744" i="1"/>
  <c r="AE743" i="1"/>
  <c r="AE742" i="1"/>
  <c r="AE741" i="1"/>
  <c r="AE740" i="1"/>
  <c r="AE739" i="1"/>
  <c r="AE738" i="1"/>
  <c r="AE737" i="1"/>
  <c r="AE736" i="1"/>
  <c r="AE735" i="1"/>
  <c r="AE734" i="1"/>
  <c r="AE733" i="1"/>
  <c r="AE732" i="1"/>
  <c r="AE731" i="1"/>
  <c r="AE730" i="1"/>
  <c r="AE729" i="1"/>
  <c r="AE728" i="1"/>
  <c r="AE727" i="1"/>
  <c r="AE726" i="1"/>
  <c r="AE725" i="1"/>
  <c r="AE724" i="1"/>
  <c r="AE723" i="1"/>
  <c r="AE722" i="1"/>
  <c r="AE721" i="1"/>
  <c r="AE720" i="1"/>
  <c r="AE719" i="1"/>
  <c r="AE718" i="1"/>
  <c r="AE717" i="1"/>
  <c r="AE716" i="1"/>
  <c r="AE715" i="1"/>
  <c r="AE714" i="1"/>
  <c r="AE713" i="1"/>
  <c r="AE712" i="1"/>
  <c r="AE711" i="1"/>
  <c r="AE710" i="1"/>
  <c r="AE709" i="1"/>
  <c r="AE708" i="1"/>
  <c r="AE707" i="1"/>
  <c r="AE706" i="1"/>
  <c r="AE705" i="1"/>
  <c r="AE704" i="1"/>
  <c r="AE703" i="1"/>
  <c r="AE702" i="1"/>
  <c r="AE701" i="1"/>
  <c r="AE700" i="1"/>
  <c r="AE699" i="1"/>
  <c r="AE698" i="1"/>
  <c r="AE697" i="1"/>
  <c r="AE696" i="1"/>
  <c r="AE695" i="1"/>
  <c r="AE694" i="1"/>
  <c r="AE693" i="1"/>
  <c r="AE692" i="1"/>
  <c r="AE691" i="1"/>
  <c r="AE690" i="1"/>
  <c r="AE689" i="1"/>
  <c r="AE688" i="1"/>
  <c r="AE687" i="1"/>
  <c r="AE686" i="1"/>
  <c r="AE685" i="1"/>
  <c r="AE684" i="1"/>
  <c r="AE683" i="1"/>
  <c r="AE682" i="1"/>
  <c r="AE681" i="1"/>
  <c r="AE680" i="1"/>
  <c r="AE679" i="1"/>
  <c r="AE678" i="1"/>
  <c r="AE677" i="1"/>
  <c r="AE676" i="1"/>
  <c r="AE675" i="1"/>
  <c r="AE674" i="1"/>
  <c r="AE673" i="1"/>
  <c r="AE672" i="1"/>
  <c r="AE671" i="1"/>
  <c r="AE670" i="1"/>
  <c r="AE669" i="1"/>
  <c r="AE668" i="1"/>
  <c r="AE667" i="1"/>
  <c r="AE666" i="1"/>
  <c r="AE665" i="1"/>
  <c r="AE664" i="1"/>
  <c r="AE663" i="1"/>
  <c r="AE662" i="1"/>
  <c r="AE661" i="1"/>
  <c r="AE660" i="1"/>
  <c r="AE659" i="1"/>
  <c r="AE658" i="1"/>
  <c r="AE657" i="1"/>
  <c r="AE656" i="1"/>
  <c r="AE655" i="1"/>
  <c r="AE654" i="1"/>
  <c r="AE653" i="1"/>
  <c r="AE652" i="1"/>
  <c r="AE651" i="1"/>
  <c r="AE650" i="1"/>
  <c r="AE649" i="1"/>
  <c r="AE648" i="1"/>
  <c r="AE647" i="1"/>
  <c r="AE646" i="1"/>
  <c r="AE645" i="1"/>
  <c r="AE644" i="1"/>
  <c r="AE643" i="1"/>
  <c r="AE642" i="1"/>
  <c r="AE641" i="1"/>
  <c r="AE640" i="1"/>
  <c r="AE639" i="1"/>
  <c r="AE638" i="1"/>
  <c r="AE637" i="1"/>
  <c r="AE636" i="1"/>
  <c r="AE635" i="1"/>
  <c r="AE634" i="1"/>
  <c r="AE633" i="1"/>
  <c r="AE632" i="1"/>
  <c r="AE631" i="1"/>
  <c r="AE630" i="1"/>
  <c r="AE629" i="1"/>
  <c r="AE628" i="1"/>
  <c r="AE627" i="1"/>
  <c r="AE626" i="1"/>
  <c r="AE625" i="1"/>
  <c r="AE624" i="1"/>
  <c r="AE623" i="1"/>
  <c r="AE622" i="1"/>
  <c r="AE621" i="1"/>
  <c r="AE620" i="1"/>
  <c r="AE619" i="1"/>
  <c r="AE618" i="1"/>
  <c r="AE617" i="1"/>
  <c r="AE616" i="1"/>
  <c r="AE615" i="1"/>
  <c r="AE614" i="1"/>
  <c r="AE613" i="1"/>
  <c r="AE612" i="1"/>
  <c r="AE611" i="1"/>
  <c r="AE610" i="1"/>
  <c r="AE609" i="1"/>
  <c r="AE608" i="1"/>
  <c r="AE607" i="1"/>
  <c r="AE606" i="1"/>
  <c r="AE605" i="1"/>
  <c r="AE604" i="1"/>
  <c r="AE603" i="1"/>
  <c r="AE602" i="1"/>
  <c r="AE601" i="1"/>
  <c r="AE600" i="1"/>
  <c r="AE599" i="1"/>
  <c r="AE598" i="1"/>
  <c r="AE597" i="1"/>
  <c r="AE596" i="1"/>
  <c r="AE595" i="1"/>
  <c r="AE594" i="1"/>
  <c r="AE593" i="1"/>
  <c r="AE592" i="1"/>
  <c r="AE591" i="1"/>
  <c r="AE590" i="1"/>
  <c r="AE589" i="1"/>
  <c r="AE588" i="1"/>
  <c r="AE587" i="1"/>
  <c r="AE586" i="1"/>
  <c r="AE585" i="1"/>
  <c r="AE584" i="1"/>
  <c r="AE583" i="1"/>
  <c r="AE582" i="1"/>
  <c r="AE581" i="1"/>
  <c r="AE580" i="1"/>
  <c r="AE579" i="1"/>
  <c r="AE578" i="1"/>
  <c r="AE577" i="1"/>
  <c r="AE576" i="1"/>
  <c r="AE575" i="1"/>
  <c r="AE574" i="1"/>
  <c r="AE573" i="1"/>
  <c r="AE572" i="1"/>
  <c r="AE571" i="1"/>
  <c r="AE570" i="1"/>
  <c r="AE569" i="1"/>
  <c r="AE568" i="1"/>
  <c r="AE567" i="1"/>
  <c r="AE566" i="1"/>
  <c r="AE565" i="1"/>
  <c r="AE564" i="1"/>
  <c r="AE563" i="1"/>
  <c r="AE562" i="1"/>
  <c r="AE561" i="1"/>
  <c r="AE560" i="1"/>
  <c r="AE559" i="1"/>
  <c r="AE558" i="1"/>
  <c r="AE557" i="1"/>
  <c r="O17" i="2" s="1"/>
  <c r="AE556" i="1"/>
  <c r="AE555" i="1"/>
  <c r="AE554" i="1"/>
  <c r="AE553" i="1"/>
  <c r="AE552" i="1"/>
  <c r="AE551" i="1"/>
  <c r="AE550" i="1"/>
  <c r="AE549" i="1"/>
  <c r="AE548" i="1"/>
  <c r="AE547" i="1"/>
  <c r="O18" i="2" s="1"/>
  <c r="AE546" i="1"/>
  <c r="AE545" i="1"/>
  <c r="AE544" i="1"/>
  <c r="AE543" i="1"/>
  <c r="AE542" i="1"/>
  <c r="AE541" i="1"/>
  <c r="AE540" i="1"/>
  <c r="AE539" i="1"/>
  <c r="AE538" i="1"/>
  <c r="AE537" i="1"/>
  <c r="AE536" i="1"/>
  <c r="AE535" i="1"/>
  <c r="AE534" i="1"/>
  <c r="AE533" i="1"/>
  <c r="AE532" i="1"/>
  <c r="AE531" i="1"/>
  <c r="AE530" i="1"/>
  <c r="AE529" i="1"/>
  <c r="AE528" i="1"/>
  <c r="AE527" i="1"/>
  <c r="AE526" i="1"/>
  <c r="AE525" i="1"/>
  <c r="AE524" i="1"/>
  <c r="AE523" i="1"/>
  <c r="AE522" i="1"/>
  <c r="AE521" i="1"/>
  <c r="AE520" i="1"/>
  <c r="AE519" i="1"/>
  <c r="AE518" i="1"/>
  <c r="AE517" i="1"/>
  <c r="AE516" i="1"/>
  <c r="AE515" i="1"/>
  <c r="AE514" i="1"/>
  <c r="AE513" i="1"/>
  <c r="AE512" i="1"/>
  <c r="AE511" i="1"/>
  <c r="AE510" i="1"/>
  <c r="AE509" i="1"/>
  <c r="AE508" i="1"/>
  <c r="AE507" i="1"/>
  <c r="AE506" i="1"/>
  <c r="AE505" i="1"/>
  <c r="AE504" i="1"/>
  <c r="AE503" i="1"/>
  <c r="AE502" i="1"/>
  <c r="AE501" i="1"/>
  <c r="AE500" i="1"/>
  <c r="AE499" i="1"/>
  <c r="AE498" i="1"/>
  <c r="AE497" i="1"/>
  <c r="AE496" i="1"/>
  <c r="AE495" i="1"/>
  <c r="AE494" i="1"/>
  <c r="AE493" i="1"/>
  <c r="O9" i="2" s="1"/>
  <c r="AE492" i="1"/>
  <c r="AE491" i="1"/>
  <c r="AE490" i="1"/>
  <c r="AE489" i="1"/>
  <c r="AE488" i="1"/>
  <c r="AE487" i="1"/>
  <c r="AE486" i="1"/>
  <c r="AE485" i="1"/>
  <c r="AE484" i="1"/>
  <c r="AE483" i="1"/>
  <c r="AE482" i="1"/>
  <c r="AE481" i="1"/>
  <c r="AE480" i="1"/>
  <c r="AE479" i="1"/>
  <c r="AE478" i="1"/>
  <c r="AE477" i="1"/>
  <c r="AE476" i="1"/>
  <c r="AE475" i="1"/>
  <c r="AE474" i="1"/>
  <c r="AE473" i="1"/>
  <c r="AE472" i="1"/>
  <c r="AE471" i="1"/>
  <c r="AE470" i="1"/>
  <c r="AE469" i="1"/>
  <c r="AE468" i="1"/>
  <c r="AE467" i="1"/>
  <c r="AE466" i="1"/>
  <c r="AE465" i="1"/>
  <c r="AE464" i="1"/>
  <c r="AE463" i="1"/>
  <c r="AE462" i="1"/>
  <c r="AE461" i="1"/>
  <c r="AE460" i="1"/>
  <c r="AE459" i="1"/>
  <c r="AE458" i="1"/>
  <c r="AE457" i="1"/>
  <c r="AE456" i="1"/>
  <c r="AE455" i="1"/>
  <c r="AE454" i="1"/>
  <c r="AE453" i="1"/>
  <c r="AE452" i="1"/>
  <c r="AE451" i="1"/>
  <c r="AE450" i="1"/>
  <c r="AE449" i="1"/>
  <c r="P5" i="2" s="1"/>
  <c r="AE448" i="1"/>
  <c r="AE447" i="1"/>
  <c r="AE446" i="1"/>
  <c r="AE445" i="1"/>
  <c r="AE444" i="1"/>
  <c r="AE443" i="1"/>
  <c r="AE442" i="1"/>
  <c r="AE441" i="1"/>
  <c r="AE440" i="1"/>
  <c r="AE439" i="1"/>
  <c r="P7" i="2" s="1"/>
  <c r="AE438" i="1"/>
  <c r="AE437" i="1"/>
  <c r="AE436" i="1"/>
  <c r="AE435" i="1"/>
  <c r="AE434" i="1"/>
  <c r="AE433" i="1"/>
  <c r="AE432" i="1"/>
  <c r="AE431" i="1"/>
  <c r="AE430" i="1"/>
  <c r="AE429" i="1"/>
  <c r="AE428" i="1"/>
  <c r="AE427" i="1"/>
  <c r="AE426" i="1"/>
  <c r="AE425" i="1"/>
  <c r="AE424" i="1"/>
  <c r="AE423" i="1"/>
  <c r="AE422" i="1"/>
  <c r="AE421" i="1"/>
  <c r="AE420" i="1"/>
  <c r="AE419" i="1"/>
  <c r="AE418" i="1"/>
  <c r="AE417" i="1"/>
  <c r="AE416" i="1"/>
  <c r="AE415" i="1"/>
  <c r="AE414" i="1"/>
  <c r="AE413" i="1"/>
  <c r="AE412" i="1"/>
  <c r="AE411" i="1"/>
  <c r="AE410" i="1"/>
  <c r="AE409" i="1"/>
  <c r="AE408" i="1"/>
  <c r="AE407" i="1"/>
  <c r="AE406" i="1"/>
  <c r="AE405" i="1"/>
  <c r="AE404" i="1"/>
  <c r="AE403" i="1"/>
  <c r="AE402" i="1"/>
  <c r="AE401" i="1"/>
  <c r="AE400" i="1"/>
  <c r="AE399" i="1"/>
  <c r="AE398" i="1"/>
  <c r="AE397" i="1"/>
  <c r="AE396" i="1"/>
  <c r="AE395" i="1"/>
  <c r="AE394" i="1"/>
  <c r="AE393" i="1"/>
  <c r="AE392" i="1"/>
  <c r="AE391" i="1"/>
  <c r="AE390" i="1"/>
  <c r="AE389" i="1"/>
  <c r="AE388" i="1"/>
  <c r="AE387" i="1"/>
  <c r="AE386" i="1"/>
  <c r="AE385" i="1"/>
  <c r="AE384" i="1"/>
  <c r="AE383" i="1"/>
  <c r="AE382" i="1"/>
  <c r="AE381" i="1"/>
  <c r="AE380" i="1"/>
  <c r="AE379" i="1"/>
  <c r="AE378" i="1"/>
  <c r="AE377" i="1"/>
  <c r="AE376" i="1"/>
  <c r="AE375" i="1"/>
  <c r="AE374" i="1"/>
  <c r="AE373" i="1"/>
  <c r="AE372" i="1"/>
  <c r="AE371" i="1"/>
  <c r="AE370" i="1"/>
  <c r="AE369" i="1"/>
  <c r="AE368" i="1"/>
  <c r="AE367" i="1"/>
  <c r="AE366" i="1"/>
  <c r="AE365" i="1"/>
  <c r="AE364" i="1"/>
  <c r="AE363" i="1"/>
  <c r="AE362" i="1"/>
  <c r="AE361" i="1"/>
  <c r="AE360" i="1"/>
  <c r="AE359" i="1"/>
  <c r="AE358" i="1"/>
  <c r="AE357" i="1"/>
  <c r="AE356" i="1"/>
  <c r="AE355" i="1"/>
  <c r="AE354" i="1"/>
  <c r="AE353" i="1"/>
  <c r="AE352" i="1"/>
  <c r="AE351" i="1"/>
  <c r="AE350" i="1"/>
  <c r="AE349" i="1"/>
  <c r="AE348" i="1"/>
  <c r="AE347" i="1"/>
  <c r="AE346" i="1"/>
  <c r="AE345" i="1"/>
  <c r="AE344" i="1"/>
  <c r="AE343" i="1"/>
  <c r="AE342" i="1"/>
  <c r="AE341" i="1"/>
  <c r="AE340" i="1"/>
  <c r="AE339" i="1"/>
  <c r="AE338" i="1"/>
  <c r="AE337" i="1"/>
  <c r="AE336" i="1"/>
  <c r="AE335" i="1"/>
  <c r="AE334" i="1"/>
  <c r="AE333" i="1"/>
  <c r="AE332" i="1"/>
  <c r="AE331" i="1"/>
  <c r="AE330" i="1"/>
  <c r="AE329" i="1"/>
  <c r="AE328" i="1"/>
  <c r="AE327" i="1"/>
  <c r="AE326" i="1"/>
  <c r="AE325" i="1"/>
  <c r="AE324" i="1"/>
  <c r="AE323" i="1"/>
  <c r="AE322" i="1"/>
  <c r="AE321" i="1"/>
  <c r="AE320" i="1"/>
  <c r="AE319" i="1"/>
  <c r="AE318" i="1"/>
  <c r="AE317" i="1"/>
  <c r="AE316" i="1"/>
  <c r="AE315" i="1"/>
  <c r="AE314" i="1"/>
  <c r="AE313" i="1"/>
  <c r="AE312" i="1"/>
  <c r="AE311" i="1"/>
  <c r="AE310" i="1"/>
  <c r="AE309" i="1"/>
  <c r="AE308" i="1"/>
  <c r="AE307" i="1"/>
  <c r="AE306" i="1"/>
  <c r="AE305" i="1"/>
  <c r="AE304" i="1"/>
  <c r="AE303" i="1"/>
  <c r="AE302" i="1"/>
  <c r="AE301" i="1"/>
  <c r="AE300" i="1"/>
  <c r="AE299" i="1"/>
  <c r="AE298" i="1"/>
  <c r="AE297" i="1"/>
  <c r="P4" i="2" s="1"/>
  <c r="AE296" i="1"/>
  <c r="AE295" i="1"/>
  <c r="AE294" i="1"/>
  <c r="AE293" i="1"/>
  <c r="AE292" i="1"/>
  <c r="AE291" i="1"/>
  <c r="AE290" i="1"/>
  <c r="AE289" i="1"/>
  <c r="AE288" i="1"/>
  <c r="AE287" i="1"/>
  <c r="AE286" i="1"/>
  <c r="AE285" i="1"/>
  <c r="AE284" i="1"/>
  <c r="AE283" i="1"/>
  <c r="AE282" i="1"/>
  <c r="AE281" i="1"/>
  <c r="AE280" i="1"/>
  <c r="AE279" i="1"/>
  <c r="AE278" i="1"/>
  <c r="AE277" i="1"/>
  <c r="AE276" i="1"/>
  <c r="AE275" i="1"/>
  <c r="AE274" i="1"/>
  <c r="AE273" i="1"/>
  <c r="AE272" i="1"/>
  <c r="AE271" i="1"/>
  <c r="AE270" i="1"/>
  <c r="AE269" i="1"/>
  <c r="AE268" i="1"/>
  <c r="AE267" i="1"/>
  <c r="AE266" i="1"/>
  <c r="AE265" i="1"/>
  <c r="AE264" i="1"/>
  <c r="AE263" i="1"/>
  <c r="AE262" i="1"/>
  <c r="AE261" i="1"/>
  <c r="AE260" i="1"/>
  <c r="AE259" i="1"/>
  <c r="AE258" i="1"/>
  <c r="AE257" i="1"/>
  <c r="AE256" i="1"/>
  <c r="AE255" i="1"/>
  <c r="AE254" i="1"/>
  <c r="AE253" i="1"/>
  <c r="AE252" i="1"/>
  <c r="AE251" i="1"/>
  <c r="AE250" i="1"/>
  <c r="AE249" i="1"/>
  <c r="AE248" i="1"/>
  <c r="AE247" i="1"/>
  <c r="AE246" i="1"/>
  <c r="AE245" i="1"/>
  <c r="AE244" i="1"/>
  <c r="AE243" i="1"/>
  <c r="AE242" i="1"/>
  <c r="AE241" i="1"/>
  <c r="AE240" i="1"/>
  <c r="AE239" i="1"/>
  <c r="AE238" i="1"/>
  <c r="AE237" i="1"/>
  <c r="AE236" i="1"/>
  <c r="AE235" i="1"/>
  <c r="AE234" i="1"/>
  <c r="AE233" i="1"/>
  <c r="AE232" i="1"/>
  <c r="AE231" i="1"/>
  <c r="AE230" i="1"/>
  <c r="AE229" i="1"/>
  <c r="AE228" i="1"/>
  <c r="AE227" i="1"/>
  <c r="AE226" i="1"/>
  <c r="AE225" i="1"/>
  <c r="AE224" i="1"/>
  <c r="AE223" i="1"/>
  <c r="AE222" i="1"/>
  <c r="AE221" i="1"/>
  <c r="AE220" i="1"/>
  <c r="AE219" i="1"/>
  <c r="AE218" i="1"/>
  <c r="AE217" i="1"/>
  <c r="AE216" i="1"/>
  <c r="AE215" i="1"/>
  <c r="AE214" i="1"/>
  <c r="AE213" i="1"/>
  <c r="AE212" i="1"/>
  <c r="AE211" i="1"/>
  <c r="O11" i="2" s="1"/>
  <c r="AE210" i="1"/>
  <c r="AE209" i="1"/>
  <c r="AE208" i="1"/>
  <c r="AE207" i="1"/>
  <c r="AE206" i="1"/>
  <c r="AE205" i="1"/>
  <c r="AE204" i="1"/>
  <c r="AE203" i="1"/>
  <c r="AE202" i="1"/>
  <c r="AE201" i="1"/>
  <c r="AE200" i="1"/>
  <c r="AE199" i="1"/>
  <c r="AE198" i="1"/>
  <c r="AE197" i="1"/>
  <c r="AE196" i="1"/>
  <c r="AE195" i="1"/>
  <c r="AE194" i="1"/>
  <c r="AE193" i="1"/>
  <c r="AE192" i="1"/>
  <c r="AE191" i="1"/>
  <c r="AE190" i="1"/>
  <c r="AE189" i="1"/>
  <c r="AE188" i="1"/>
  <c r="AE187" i="1"/>
  <c r="AE186" i="1"/>
  <c r="AE185" i="1"/>
  <c r="AE184" i="1"/>
  <c r="AE183" i="1"/>
  <c r="AE182" i="1"/>
  <c r="AE181" i="1"/>
  <c r="AE180" i="1"/>
  <c r="AE179" i="1"/>
  <c r="AE178" i="1"/>
  <c r="AE177" i="1"/>
  <c r="AE176" i="1"/>
  <c r="AE175" i="1"/>
  <c r="AE174" i="1"/>
  <c r="AE173" i="1"/>
  <c r="AE172" i="1"/>
  <c r="AE171" i="1"/>
  <c r="AE170" i="1"/>
  <c r="AE169" i="1"/>
  <c r="AE168" i="1"/>
  <c r="AE167" i="1"/>
  <c r="AE166" i="1"/>
  <c r="AE165" i="1"/>
  <c r="AE164" i="1"/>
  <c r="AE163" i="1"/>
  <c r="AE162" i="1"/>
  <c r="AE161" i="1"/>
  <c r="P15" i="2" s="1"/>
  <c r="AE160" i="1"/>
  <c r="AE159" i="1"/>
  <c r="AE158" i="1"/>
  <c r="AE157" i="1"/>
  <c r="AE156" i="1"/>
  <c r="AE155" i="1"/>
  <c r="AE154" i="1"/>
  <c r="AE153" i="1"/>
  <c r="AE152" i="1"/>
  <c r="AE151" i="1"/>
  <c r="AE150" i="1"/>
  <c r="AE149" i="1"/>
  <c r="P14" i="2" s="1"/>
  <c r="AE148" i="1"/>
  <c r="AE147" i="1"/>
  <c r="AE146" i="1"/>
  <c r="AE145" i="1"/>
  <c r="AE144" i="1"/>
  <c r="AE143" i="1"/>
  <c r="AE142" i="1"/>
  <c r="AE141" i="1"/>
  <c r="O3" i="2" s="1"/>
  <c r="AE140" i="1"/>
  <c r="AE139" i="1"/>
  <c r="AE138" i="1"/>
  <c r="AE137" i="1"/>
  <c r="AE136" i="1"/>
  <c r="AE135" i="1"/>
  <c r="AE134" i="1"/>
  <c r="AE133" i="1"/>
  <c r="AE132" i="1"/>
  <c r="AE131" i="1"/>
  <c r="AE130" i="1"/>
  <c r="AE129" i="1"/>
  <c r="AE128" i="1"/>
  <c r="AE127" i="1"/>
  <c r="AE126" i="1"/>
  <c r="AE125" i="1"/>
  <c r="AE124" i="1"/>
  <c r="AE123" i="1"/>
  <c r="AE122" i="1"/>
  <c r="AE121" i="1"/>
  <c r="AE120" i="1"/>
  <c r="AE119" i="1"/>
  <c r="AE118" i="1"/>
  <c r="AE117" i="1"/>
  <c r="AE116" i="1"/>
  <c r="AE115" i="1"/>
  <c r="AE114" i="1"/>
  <c r="AE113" i="1"/>
  <c r="AE112" i="1"/>
  <c r="AE111" i="1"/>
  <c r="O12" i="2" s="1"/>
  <c r="AE110" i="1"/>
  <c r="AE109" i="1"/>
  <c r="AE108" i="1"/>
  <c r="AE107" i="1"/>
  <c r="P6" i="2" s="1"/>
  <c r="AE106" i="1"/>
  <c r="AE105" i="1"/>
  <c r="AE104" i="1"/>
  <c r="AE103" i="1"/>
  <c r="P8" i="2" s="1"/>
  <c r="AE102" i="1"/>
  <c r="AE101" i="1"/>
  <c r="AE100" i="1"/>
  <c r="AE99" i="1"/>
  <c r="AE98" i="1"/>
  <c r="AE97" i="1"/>
  <c r="P13" i="2" s="1"/>
  <c r="AE96" i="1"/>
  <c r="AE95" i="1"/>
  <c r="AE94" i="1"/>
  <c r="AE93" i="1"/>
  <c r="AE92" i="1"/>
  <c r="AE91" i="1"/>
  <c r="AE90" i="1"/>
  <c r="AE89" i="1"/>
  <c r="AE88" i="1"/>
  <c r="AE87" i="1"/>
  <c r="AE86" i="1"/>
  <c r="AE85" i="1"/>
  <c r="AE84" i="1"/>
  <c r="AE83" i="1"/>
  <c r="AE82" i="1"/>
  <c r="AE81" i="1"/>
  <c r="AE80" i="1"/>
  <c r="AE79" i="1"/>
  <c r="AE78" i="1"/>
  <c r="AE77" i="1"/>
  <c r="AE76" i="1"/>
  <c r="AE75" i="1"/>
  <c r="AE74" i="1"/>
  <c r="AE73" i="1"/>
  <c r="AE72" i="1"/>
  <c r="AE71" i="1"/>
  <c r="AE70" i="1"/>
  <c r="AE69" i="1"/>
  <c r="AE68" i="1"/>
  <c r="AE67" i="1"/>
  <c r="AE66" i="1"/>
  <c r="AE65" i="1"/>
  <c r="AE64" i="1"/>
  <c r="AE63" i="1"/>
  <c r="AE62" i="1"/>
  <c r="AE61" i="1"/>
  <c r="AE60" i="1"/>
  <c r="AE59" i="1"/>
  <c r="AE58" i="1"/>
  <c r="AE57" i="1"/>
  <c r="AE56" i="1"/>
  <c r="AE55" i="1"/>
  <c r="AE54" i="1"/>
  <c r="AE53" i="1"/>
  <c r="AE52" i="1"/>
  <c r="AE51" i="1"/>
  <c r="AE50" i="1"/>
  <c r="AE49" i="1"/>
  <c r="AE48" i="1"/>
  <c r="AE47" i="1"/>
  <c r="AE46" i="1"/>
  <c r="AE45" i="1"/>
  <c r="AE44" i="1"/>
  <c r="AE43" i="1"/>
  <c r="AE42" i="1"/>
  <c r="AE41" i="1"/>
  <c r="AE40" i="1"/>
  <c r="AE39" i="1"/>
  <c r="AE38" i="1"/>
  <c r="AE37" i="1"/>
  <c r="AE36" i="1"/>
  <c r="AE35" i="1"/>
  <c r="AE34" i="1"/>
  <c r="AE33" i="1"/>
  <c r="AE32" i="1"/>
  <c r="AE31" i="1"/>
  <c r="AE30" i="1"/>
  <c r="AE29" i="1"/>
  <c r="AE28" i="1"/>
  <c r="AE27" i="1"/>
  <c r="AE26" i="1"/>
  <c r="AE25" i="1"/>
  <c r="AE24" i="1"/>
  <c r="AE23" i="1"/>
  <c r="AE22" i="1"/>
  <c r="AE21" i="1"/>
  <c r="AE20" i="1"/>
  <c r="AE19" i="1"/>
  <c r="AE18" i="1"/>
  <c r="AE17" i="1"/>
  <c r="AE16" i="1"/>
  <c r="AE15" i="1"/>
  <c r="AE14" i="1"/>
  <c r="AE13" i="1"/>
  <c r="AE12" i="1"/>
  <c r="AE11" i="1"/>
  <c r="AE10" i="1"/>
  <c r="AE9" i="1"/>
  <c r="AE8" i="1"/>
  <c r="AE7" i="1"/>
  <c r="AE6" i="1"/>
  <c r="AE5" i="1"/>
  <c r="AE4" i="1"/>
  <c r="AE3" i="1"/>
  <c r="O10" i="2" s="1"/>
  <c r="AE2" i="1"/>
  <c r="O22" i="2" l="1"/>
  <c r="O16" i="2"/>
  <c r="N3" i="2"/>
  <c r="N16" i="2" s="1"/>
  <c r="P3" i="2"/>
  <c r="P16" i="2" s="1"/>
  <c r="O88" i="2"/>
  <c r="O102" i="2"/>
  <c r="O103" i="2"/>
  <c r="O4" i="2"/>
  <c r="O5" i="2"/>
  <c r="O6" i="2"/>
  <c r="O7" i="2"/>
  <c r="O8" i="2"/>
  <c r="N9" i="2"/>
  <c r="P9" i="2"/>
  <c r="N10" i="2"/>
  <c r="P10" i="2"/>
  <c r="N11" i="2"/>
  <c r="P11" i="2"/>
  <c r="N12" i="2"/>
  <c r="P12" i="2"/>
  <c r="O13" i="2"/>
  <c r="O14" i="2"/>
  <c r="O15" i="2"/>
  <c r="I111" i="2"/>
  <c r="O99" i="2"/>
  <c r="N4" i="2"/>
  <c r="N5" i="2"/>
  <c r="N6" i="2"/>
  <c r="N7" i="2"/>
  <c r="N8" i="2"/>
  <c r="N13" i="2"/>
  <c r="N14" i="2"/>
  <c r="N15" i="2"/>
  <c r="O19" i="2"/>
  <c r="P19" i="2"/>
  <c r="N19" i="2"/>
  <c r="P17" i="2"/>
  <c r="P22" i="2" s="1"/>
  <c r="N17" i="2"/>
  <c r="N22" i="2" s="1"/>
  <c r="O20" i="2"/>
  <c r="P20" i="2"/>
  <c r="N20" i="2"/>
  <c r="O21" i="2"/>
  <c r="P21" i="2"/>
  <c r="N21" i="2"/>
  <c r="P18" i="2"/>
  <c r="N18" i="2"/>
  <c r="O26" i="2"/>
  <c r="P26" i="2"/>
  <c r="N26" i="2"/>
  <c r="O27" i="2"/>
  <c r="P27" i="2"/>
  <c r="N27" i="2"/>
  <c r="O28" i="2"/>
  <c r="P28" i="2"/>
  <c r="N28" i="2"/>
  <c r="O24" i="2"/>
  <c r="O30" i="2" s="1"/>
  <c r="P24" i="2"/>
  <c r="P30" i="2" s="1"/>
  <c r="N24" i="2"/>
  <c r="N30" i="2" s="1"/>
  <c r="O25" i="2"/>
  <c r="P25" i="2"/>
  <c r="N25" i="2"/>
  <c r="O29" i="2"/>
  <c r="P29" i="2"/>
  <c r="N29" i="2"/>
  <c r="O33" i="2"/>
  <c r="P33" i="2"/>
  <c r="N33" i="2"/>
  <c r="O35" i="2"/>
  <c r="P35" i="2"/>
  <c r="N35" i="2"/>
  <c r="O34" i="2"/>
  <c r="P34" i="2"/>
  <c r="N34" i="2"/>
  <c r="O31" i="2"/>
  <c r="O40" i="2" s="1"/>
  <c r="P31" i="2"/>
  <c r="P40" i="2" s="1"/>
  <c r="N31" i="2"/>
  <c r="N40" i="2" s="1"/>
  <c r="O39" i="2"/>
  <c r="P39" i="2"/>
  <c r="N39" i="2"/>
  <c r="O37" i="2"/>
  <c r="P37" i="2"/>
  <c r="N37" i="2"/>
  <c r="O32" i="2"/>
  <c r="P32" i="2"/>
  <c r="N32" i="2"/>
  <c r="O36" i="2"/>
  <c r="P36" i="2"/>
  <c r="N36" i="2"/>
  <c r="O38" i="2"/>
  <c r="P38" i="2"/>
  <c r="N38" i="2"/>
  <c r="O43" i="2"/>
  <c r="P43" i="2"/>
  <c r="N43" i="2"/>
  <c r="O44" i="2"/>
  <c r="P44" i="2"/>
  <c r="N44" i="2"/>
  <c r="O41" i="2"/>
  <c r="O50" i="2" s="1"/>
  <c r="P41" i="2"/>
  <c r="P50" i="2" s="1"/>
  <c r="N41" i="2"/>
  <c r="N50" i="2" s="1"/>
  <c r="O42" i="2"/>
  <c r="P42" i="2"/>
  <c r="N42" i="2"/>
  <c r="P49" i="2"/>
  <c r="N49" i="2"/>
  <c r="O49" i="2"/>
  <c r="P47" i="2"/>
  <c r="N47" i="2"/>
  <c r="O47" i="2"/>
  <c r="P46" i="2"/>
  <c r="N46" i="2"/>
  <c r="O46" i="2"/>
  <c r="P48" i="2"/>
  <c r="N48" i="2"/>
  <c r="O48" i="2"/>
  <c r="P45" i="2"/>
  <c r="N45" i="2"/>
  <c r="O45" i="2"/>
  <c r="P51" i="2"/>
  <c r="P62" i="2" s="1"/>
  <c r="N51" i="2"/>
  <c r="N62" i="2" s="1"/>
  <c r="O51" i="2"/>
  <c r="O62" i="2" s="1"/>
  <c r="P53" i="2"/>
  <c r="N53" i="2"/>
  <c r="O53" i="2"/>
  <c r="P57" i="2"/>
  <c r="N57" i="2"/>
  <c r="O57" i="2"/>
  <c r="P55" i="2"/>
  <c r="N55" i="2"/>
  <c r="O55" i="2"/>
  <c r="P56" i="2"/>
  <c r="N56" i="2"/>
  <c r="O56" i="2"/>
  <c r="P54" i="2"/>
  <c r="N54" i="2"/>
  <c r="O54" i="2"/>
  <c r="P52" i="2"/>
  <c r="N52" i="2"/>
  <c r="O52" i="2"/>
  <c r="P59" i="2"/>
  <c r="N59" i="2"/>
  <c r="O59" i="2"/>
  <c r="P60" i="2"/>
  <c r="N60" i="2"/>
  <c r="O60" i="2"/>
  <c r="P58" i="2"/>
  <c r="N58" i="2"/>
  <c r="O58" i="2"/>
  <c r="P63" i="2"/>
  <c r="P69" i="2" s="1"/>
  <c r="N63" i="2"/>
  <c r="N69" i="2" s="1"/>
  <c r="O63" i="2"/>
  <c r="O69" i="2" s="1"/>
  <c r="O68" i="2"/>
  <c r="P68" i="2"/>
  <c r="N68" i="2"/>
  <c r="P66" i="2"/>
  <c r="N66" i="2"/>
  <c r="O66" i="2"/>
  <c r="P65" i="2"/>
  <c r="N65" i="2"/>
  <c r="O65" i="2"/>
  <c r="P64" i="2"/>
  <c r="N64" i="2"/>
  <c r="O64" i="2"/>
  <c r="O67" i="2"/>
  <c r="N67" i="2"/>
  <c r="P67" i="2"/>
  <c r="O73" i="2"/>
  <c r="P73" i="2"/>
  <c r="N73" i="2"/>
  <c r="O75" i="2"/>
  <c r="P75" i="2"/>
  <c r="N75" i="2"/>
  <c r="O70" i="2"/>
  <c r="O76" i="2" s="1"/>
  <c r="P70" i="2"/>
  <c r="P76" i="2" s="1"/>
  <c r="N70" i="2"/>
  <c r="N76" i="2" s="1"/>
  <c r="O74" i="2"/>
  <c r="P74" i="2"/>
  <c r="N74" i="2"/>
  <c r="O71" i="2"/>
  <c r="P71" i="2"/>
  <c r="N71" i="2"/>
  <c r="O72" i="2"/>
  <c r="P72" i="2"/>
  <c r="N72" i="2"/>
  <c r="O77" i="2"/>
  <c r="O86" i="2" s="1"/>
  <c r="P77" i="2"/>
  <c r="P86" i="2" s="1"/>
  <c r="N77" i="2"/>
  <c r="N86" i="2" s="1"/>
  <c r="O78" i="2"/>
  <c r="P78" i="2"/>
  <c r="N78" i="2"/>
  <c r="O80" i="2"/>
  <c r="P80" i="2"/>
  <c r="N80" i="2"/>
  <c r="O79" i="2"/>
  <c r="P79" i="2"/>
  <c r="N79" i="2"/>
  <c r="O83" i="2"/>
  <c r="P83" i="2"/>
  <c r="N83" i="2"/>
  <c r="O85" i="2"/>
  <c r="P85" i="2"/>
  <c r="N85" i="2"/>
  <c r="O82" i="2"/>
  <c r="P82" i="2"/>
  <c r="N82" i="2"/>
  <c r="O84" i="2"/>
  <c r="P84" i="2"/>
  <c r="N84" i="2"/>
  <c r="O81" i="2"/>
  <c r="P81" i="2"/>
  <c r="N81" i="2"/>
  <c r="O95" i="2"/>
  <c r="P95" i="2"/>
  <c r="N95" i="2"/>
  <c r="O96" i="2"/>
  <c r="P96" i="2"/>
  <c r="N96" i="2"/>
  <c r="P87" i="2"/>
  <c r="P99" i="2" s="1"/>
  <c r="N87" i="2"/>
  <c r="N99" i="2" s="1"/>
  <c r="O91" i="2"/>
  <c r="P91" i="2"/>
  <c r="N91" i="2"/>
  <c r="P89" i="2"/>
  <c r="N89" i="2"/>
  <c r="O97" i="2"/>
  <c r="P97" i="2"/>
  <c r="N97" i="2"/>
  <c r="P90" i="2"/>
  <c r="N90" i="2"/>
  <c r="O98" i="2"/>
  <c r="P98" i="2"/>
  <c r="N98" i="2"/>
  <c r="O94" i="2"/>
  <c r="P94" i="2"/>
  <c r="N94" i="2"/>
  <c r="P88" i="2"/>
  <c r="N88" i="2"/>
  <c r="O92" i="2"/>
  <c r="P92" i="2"/>
  <c r="N92" i="2"/>
  <c r="O93" i="2"/>
  <c r="P93" i="2"/>
  <c r="N93" i="2"/>
  <c r="O101" i="2"/>
  <c r="P101" i="2"/>
  <c r="N101" i="2"/>
  <c r="O100" i="2"/>
  <c r="O104" i="2" s="1"/>
  <c r="P100" i="2"/>
  <c r="P104" i="2" s="1"/>
  <c r="N100" i="2"/>
  <c r="N104" i="2" s="1"/>
  <c r="K114" i="2"/>
  <c r="K115" i="2" s="1"/>
  <c r="K106" i="2"/>
  <c r="M114" i="2"/>
  <c r="M115" i="2" s="1"/>
  <c r="M106" i="2"/>
  <c r="P102" i="2"/>
  <c r="N102" i="2"/>
  <c r="P103" i="2"/>
  <c r="N103" i="2"/>
  <c r="B7" i="5"/>
  <c r="D7" i="5" s="1"/>
  <c r="D105" i="2"/>
  <c r="H111" i="2"/>
  <c r="H114" i="2"/>
  <c r="H115" i="2" s="1"/>
  <c r="J114" i="2"/>
  <c r="J106" i="2"/>
  <c r="L114" i="2"/>
  <c r="L115" i="2" s="1"/>
  <c r="L106" i="2"/>
  <c r="R114" i="2"/>
  <c r="R115" i="2" s="1"/>
  <c r="R106" i="2"/>
  <c r="T114" i="2"/>
  <c r="T115" i="2" s="1"/>
  <c r="T106" i="2"/>
  <c r="V114" i="2"/>
  <c r="V115" i="2" s="1"/>
  <c r="V107" i="2"/>
  <c r="X114" i="2"/>
  <c r="X115" i="2" s="1"/>
  <c r="X107" i="2"/>
  <c r="Z114" i="2"/>
  <c r="Z115" i="2" s="1"/>
  <c r="Z107" i="2"/>
  <c r="AB114" i="2"/>
  <c r="AB115" i="2" s="1"/>
  <c r="AB107" i="2"/>
  <c r="AD114" i="2"/>
  <c r="AD115" i="2" s="1"/>
  <c r="AD107" i="2"/>
  <c r="AF114" i="2"/>
  <c r="AF115" i="2" s="1"/>
  <c r="AF107" i="2"/>
  <c r="AH114" i="2"/>
  <c r="AH115" i="2" s="1"/>
  <c r="AH107" i="2"/>
  <c r="AJ114" i="2"/>
  <c r="AJ115" i="2" s="1"/>
  <c r="AJ107" i="2"/>
  <c r="AL114" i="2"/>
  <c r="AL115" i="2" s="1"/>
  <c r="AL107" i="2"/>
  <c r="AN114" i="2"/>
  <c r="AN115" i="2" s="1"/>
  <c r="AN107" i="2"/>
  <c r="AP114" i="2"/>
  <c r="AP107" i="2"/>
  <c r="AR114" i="2"/>
  <c r="AR107" i="2"/>
  <c r="AT114" i="2"/>
  <c r="AT107" i="2"/>
  <c r="D3" i="5"/>
  <c r="D14" i="5" s="1"/>
  <c r="B14" i="5"/>
  <c r="G114" i="2"/>
  <c r="G115" i="2" s="1"/>
  <c r="G111" i="2"/>
  <c r="Q106" i="2"/>
  <c r="Q114" i="2"/>
  <c r="Q115" i="2" s="1"/>
  <c r="S106" i="2"/>
  <c r="S114" i="2"/>
  <c r="S115" i="2" s="1"/>
  <c r="U114" i="2"/>
  <c r="U115" i="2" s="1"/>
  <c r="U107" i="2"/>
  <c r="W114" i="2"/>
  <c r="W115" i="2" s="1"/>
  <c r="W107" i="2"/>
  <c r="Y114" i="2"/>
  <c r="Y115" i="2" s="1"/>
  <c r="Y107" i="2"/>
  <c r="AA114" i="2"/>
  <c r="AA115" i="2" s="1"/>
  <c r="AA107" i="2"/>
  <c r="AC114" i="2"/>
  <c r="AC115" i="2" s="1"/>
  <c r="AC107" i="2"/>
  <c r="AE114" i="2"/>
  <c r="AE115" i="2" s="1"/>
  <c r="AE107" i="2"/>
  <c r="AG114" i="2"/>
  <c r="AG115" i="2" s="1"/>
  <c r="AG107" i="2"/>
  <c r="AI114" i="2"/>
  <c r="AI115" i="2" s="1"/>
  <c r="AI107" i="2"/>
  <c r="AK114" i="2"/>
  <c r="AK115" i="2" s="1"/>
  <c r="AK107" i="2"/>
  <c r="AM114" i="2"/>
  <c r="AM115" i="2" s="1"/>
  <c r="AM107" i="2"/>
  <c r="AO114" i="2"/>
  <c r="AO115" i="2" s="1"/>
  <c r="AO107" i="2"/>
  <c r="AQ114" i="2"/>
  <c r="AQ107" i="2"/>
  <c r="AS114" i="2"/>
  <c r="AS107" i="2"/>
  <c r="AU114" i="2"/>
  <c r="AU115" i="2" s="1"/>
  <c r="AU107" i="2"/>
  <c r="P105" i="2" l="1"/>
  <c r="O105" i="2"/>
  <c r="N105" i="2"/>
  <c r="AS115" i="2"/>
  <c r="AS117" i="2"/>
  <c r="AS118" i="2" s="1"/>
  <c r="AQ115" i="2"/>
  <c r="AQ117" i="2"/>
  <c r="AQ118" i="2" s="1"/>
  <c r="AT117" i="2"/>
  <c r="AT118" i="2" s="1"/>
  <c r="AT115" i="2"/>
  <c r="AR117" i="2"/>
  <c r="AR118" i="2" s="1"/>
  <c r="AR115" i="2"/>
  <c r="AP117" i="2"/>
  <c r="AP118" i="2" s="1"/>
  <c r="AP115" i="2"/>
  <c r="J115" i="2"/>
  <c r="O106" i="2" l="1"/>
  <c r="O114" i="2"/>
  <c r="O115" i="2" s="1"/>
  <c r="M107" i="2"/>
  <c r="N114" i="2"/>
  <c r="N106" i="2"/>
  <c r="P114" i="2"/>
  <c r="P115" i="2" s="1"/>
  <c r="P106" i="2"/>
  <c r="N115" i="2" l="1"/>
  <c r="J116" i="2"/>
</calcChain>
</file>

<file path=xl/sharedStrings.xml><?xml version="1.0" encoding="utf-8"?>
<sst xmlns="http://schemas.openxmlformats.org/spreadsheetml/2006/main" count="68836" uniqueCount="20093">
  <si>
    <t>序号</t>
  </si>
  <si>
    <t>设区市</t>
  </si>
  <si>
    <t>县（市、区）</t>
  </si>
  <si>
    <t>文物名称</t>
  </si>
  <si>
    <t>文保
单位
名称</t>
  </si>
  <si>
    <t>保护
级别</t>
  </si>
  <si>
    <t>年代</t>
  </si>
  <si>
    <t>文物
地址</t>
  </si>
  <si>
    <t>三普简述</t>
  </si>
  <si>
    <t>是否
存在</t>
  </si>
  <si>
    <t>经纬度</t>
  </si>
  <si>
    <t>现状
简述</t>
  </si>
  <si>
    <t>使用
状态</t>
  </si>
  <si>
    <t>作用1
饮用</t>
  </si>
  <si>
    <t>作用2
生活洗涤</t>
  </si>
  <si>
    <t>作用3
灌溉</t>
  </si>
  <si>
    <t>作用4
其他</t>
  </si>
  <si>
    <t>肉眼
观测
水质
情况</t>
  </si>
  <si>
    <t>淤塞
情况</t>
  </si>
  <si>
    <t>井圈</t>
  </si>
  <si>
    <t>井盖</t>
  </si>
  <si>
    <t>保护
情况</t>
  </si>
  <si>
    <t>管理
单位</t>
  </si>
  <si>
    <t>产权
归属</t>
  </si>
  <si>
    <t>备注</t>
  </si>
  <si>
    <t>杭州市</t>
  </si>
  <si>
    <t>上城区</t>
  </si>
  <si>
    <t>中河南段南星古泉</t>
  </si>
  <si>
    <t/>
  </si>
  <si>
    <t>市县级文物保护单位</t>
  </si>
  <si>
    <t>中华民国</t>
  </si>
  <si>
    <t>浙江省杭州市上城区南星街道紫花埠社区中河南段</t>
  </si>
  <si>
    <t>南星古泉位于浙江省杭州市上城区南星街道紫花埠社区中河南段。现泉池为中华民国二十二年（1933）时重建，“南星古泉”碑上有题记。池中仍有泉眼涌出泉水。1997年建亭保护，重新修整水池。池西南的四眼井，原同用此泉，如今井圈尚完好，水体已被居民生活垃圾所污染。南星古泉现为杭州市市级文物保护单位。_x005F_x000D_
该泉为附近居民的生产生活提供了很大的便利，同时也反映了古时人们掘井取水的生活状况。</t>
  </si>
  <si>
    <t>是</t>
  </si>
  <si>
    <t>北纬30°13'17.0"
东经120°10'07.0"</t>
  </si>
  <si>
    <t>周边无变化</t>
  </si>
  <si>
    <t>废弃不用</t>
  </si>
  <si>
    <t>浑浊</t>
  </si>
  <si>
    <t>无</t>
  </si>
  <si>
    <t>有</t>
  </si>
  <si>
    <t>良好</t>
  </si>
  <si>
    <t>绿化办</t>
  </si>
  <si>
    <t>不详</t>
  </si>
  <si>
    <t>南星</t>
  </si>
  <si>
    <t>凤凰山脚路4号前水井</t>
  </si>
  <si>
    <t>尚未核定为保护单位</t>
  </si>
  <si>
    <t>浙江省杭州市上城区南星街道馒头山社区凤凰山脚路4号对面</t>
  </si>
  <si>
    <t>凤凰山脚路4号前水井位于浙江省杭州市上城区南星街道馒头山社区凤凰山脚路。据附近居民讲述该井至少有60余年历史，原来在井的对面有牌坊，20多年前被拆除。现该井仍在使用，井深10.8米。井水清澈甘甜，主要作为附近居民洗涤用水之处。原井口平砌，现井圈为从别处搬来，内外圈均为六边形。井壁上部为砖砌筑，下部为毛石砌筑。井的北侧有后建的洗衣台一座。_x005F_x000D_
该井的井水清澈，水质清甜，是当地居民挖井取水生活的历史见证。</t>
  </si>
  <si>
    <t>北纬30°13'22.0"
东经120°09'52.0"</t>
  </si>
  <si>
    <t>仍在使用</t>
  </si>
  <si>
    <t>√</t>
  </si>
  <si>
    <t>清澈</t>
  </si>
  <si>
    <t>未明确</t>
  </si>
  <si>
    <t>笤帚湾61号前水井</t>
  </si>
  <si>
    <t>50年代</t>
  </si>
  <si>
    <t>浙江省杭州市上城区南星街道馒头山社区笤帚湾61号对面</t>
  </si>
  <si>
    <t>笤帚湾1号水井位于浙江省杭州市上城区南星街道馒头山社区笤帚湾61号对面。据当地居民讲述，井西侧的三间房屋原为肉类加工厂宿舍，中华人民共和国建国初期建造。井所在地原为养猪之地，为解决养殖用水在该处挖井。井口原与地面齐平，因地势低井水水位高，下雨时地面积水倒灌入井中，后加建井圈。井壁为毛石垒砌，布满青苔。_x005F_x000D_
该井保存较为完好，井水清澈，是当地居民挖井取水进行生产生活的历史见证。</t>
  </si>
  <si>
    <t>北纬30°13'15.0"
东经120°09'53.0"</t>
  </si>
  <si>
    <t>笤帚湾23号南水井</t>
  </si>
  <si>
    <t>浙江省杭州市上城区南星街道馒头山社区笤帚湾23号南侧</t>
  </si>
  <si>
    <t>笤帚湾23号南水井位于浙江省杭州市上城区南星街道馒头山社区。据附近居民讲述，该井建于20世纪30年代。井圈为水泥制，内外圈均为六边形，为后人所加。原水质较好，作为附近居民的饮用水，后因附近袜厂工业污染，加之生活废水的排放，现井水已被污染，仅用于生活洗涤。井壁上部为红砖砌筑，下部为毛石垒砌，布满青苔。_x005F_x000D_
该井保存较为完好，是当地居民挖井取水生活的历史见证。</t>
  </si>
  <si>
    <t>北纬30°13'11.0"
东经120°09'12.0"</t>
  </si>
  <si>
    <t>万松岭路东路口水（35号）</t>
  </si>
  <si>
    <t>浙江省杭州市上城区南星街道馒头山社区万松岭路东路口，距与中山南路交岔口约30米处</t>
  </si>
  <si>
    <t xml:space="preserve">该井位于浙江省杭州市上城区南星街道馒头山社区万松岭路东路口，距与中山南路交岔口约30米处。据附近住户讲，约开凿于民国初年。_x005F_x000D_
井圈为六边形，水泥砌筑；井壁以块石垒砌，由六边形向下边数渐增。井圈上有穿绳的孔洞痕迹。_x005F_x000D_
该井已废弃，但整体保存状况尚好，具有一定的保护价值。_x005F_x000D_
</t>
  </si>
  <si>
    <t>北纬30°13'40.0"
东经120°09'55.0"</t>
  </si>
  <si>
    <t>万松岭路37号前水井</t>
  </si>
  <si>
    <t>浙江省杭州市上城区南星街道馒头山社区万松岭路37-1号斜对面，距万松岭路约15米</t>
  </si>
  <si>
    <t>该井位于浙江省杭州市上城区南星街道馒头山社区万松岭路37-1号斜对面，距万松岭路约15米。据附近住户讲，约开凿于民国初年。井圈为圆形，青石质；井壁为块石垒砌，六边形。井圈上有两个相对的穿。井水受污染，已不再饮用。该井保存基本完好，砌法规整，具有一定的保护价值。</t>
  </si>
  <si>
    <t>北纬30°13'40.0"
东经120°09'54.0"</t>
  </si>
  <si>
    <t>安家塘下井</t>
  </si>
  <si>
    <t>浙江省杭州市上城区南星街道白塔岭社区警务室南侧</t>
  </si>
  <si>
    <t xml:space="preserve">安家塘下井位于浙江省杭州市上城区南星街道白塔岭社区警务室南侧。在水井西北侧，有募造井碑1石。据碑上的刻文，此井为民国十三年（1924）建。_x005F_x000D_
水井所处地面已用水泥铺筑，水泥地面面积为31.68平方米。水井井圈外径0.98米，内径0.64米。_x005F_x000D_
募造井碑的长度为1.27米，宽度为0.78米，厚度为0.17米。募造井碑上仍有字刻——“江干闸口近水人多数倍饭水不敷若无义井……方准予……义井尚民孙建忠等呈请……”。大致内容为安家塘下井开凿的背景和缘由。_x005F_x000D_
此井为安家塘区块上下井中的下井，为小区居民日常生活用水水源之一。该井对研究区域历史风俗及环境风貌有一定价值。_x005F_x000D_
</t>
  </si>
  <si>
    <t>北纬30°12'15.7"
东经120°08'21.0"</t>
  </si>
  <si>
    <t>范围2平米左右山坡碎石滚落，石块送动</t>
  </si>
  <si>
    <t>基金小镇</t>
  </si>
  <si>
    <t>安家塘上井</t>
  </si>
  <si>
    <t>浙江省杭州市上城区南星街道白塔岭社区，安家塘2号前。</t>
  </si>
  <si>
    <t xml:space="preserve">安家塘上井位于浙江省杭州市上城区南星街道白塔岭社区，安家塘2号前。根据民国《杭州府志》卷三十四：“九曜寺在担水巷。俗称安家塘。安家舍堂为寺，故名，相传，宋曹彬下江南时建。奉彬为土神，宋绍兴中普明禅师开法席，苦无水，夜梦神从地现，旦泉涌，甚甘。今称龙山泉，亦称上井。”是安家塘上下井中的上井，建于民国。_x005F_x000D_
井圈直径0.85米,井深5米，井四周用砖砌出边界，东西长6.7米，南北长4.2米。_x005F_x000D_
该井为小区居民日常生活重要水源之一，对区域历史风俗、环境风貌研究有一定价值。_x005F_x000D_
</t>
  </si>
  <si>
    <t>北纬30°12'16.6"
东经120°08'19.7"</t>
  </si>
  <si>
    <t>周边石块松动</t>
  </si>
  <si>
    <t>凤凰山脚路145号前水井</t>
  </si>
  <si>
    <t>清</t>
  </si>
  <si>
    <t>浙江省杭州市上城区南星街道馒头山社区凤凰山脚路145号对面</t>
  </si>
  <si>
    <t>凤凰山脚路145号前水井位于浙江省杭州市上城区南星街道馒头山社区凤凰山脚路，西侧紧邻杭州上城区少年军校总校围墙，围墙至井内凹，水井略靠墙居中，两侧各有一个洗衣台。据附近居民讲述，井至少有百年历史，附近有张氏大姓坟墓，原有凉亭、石人、石马等。井上无井盖，井圈外为六边形，内为圆形，是文革后从别处搬来，为旧物。井壁为毛石垒砌，布满青苔。围墙修于解放初，军队入驻后围墙内成为其后勤部区域。两侧洗衣台建于近年。_x005F_x000D_
该井的井水清澈，水质清甜，是当地居民挖井取水生活的历史见证。</t>
  </si>
  <si>
    <t>北纬30°13'28.0"
东经120°09'51.0"</t>
  </si>
  <si>
    <t>周边无建筑</t>
  </si>
  <si>
    <t>凤凰山脚路7-1号前水井</t>
  </si>
  <si>
    <t>浙江省杭州市上城区南星街道馒头山社区凤凰山脚路7-1号边，凤凰新村10号楼对面</t>
  </si>
  <si>
    <t>凤凰山脚路7-1号前水井位于浙江省杭州市上城区南星街道馒头山社区凤凰新村10号楼对面，杭州市美术职业学校东南角围墙之外。据附近居民讲述，该井开凿于清代，至今仍然在使用，水质清澈甘甜。井圈为六边形，布满青苔。井壁原为块石垒砌，后由于路面抬高，在原井壁基础上加砌了0.8米高的红砖井壁。_x005F_x000D_
该井井水清澈，水质清甜，是当地居民挖井取水生活的历史见证。</t>
  </si>
  <si>
    <t>北纬30°13'33.0"
东经120°09'49.0"</t>
  </si>
  <si>
    <t>朱养心膏药店旧址</t>
  </si>
  <si>
    <t>浙江省杭州市上城区清波街道清河坊社区大井巷11、13号</t>
  </si>
  <si>
    <t>朱养心膏药店旧址位于浙江省杭州市上城区清波街道清河坊社区大井巷11、13号，依山而建，傍山开店，清代画家吴待秋曾为药室作“乐山草堂图”一幅，因此又名乐山草堂。_x005F_x000D_
药店面朝东北，为传统砖木结构建筑。建筑群由东、西两条轴线组成，两条轴线之间以连廊相互贯通，连廊之后依吴山凿石阶，可登二层。东轴线为主入口，石库门上方有矩形砖雕，共两进院落。据《杭州中山路》载：第一进建筑建于晚清，为三开间二层厅楼建筑，一层原为营业大厅。第二进建筑也为三开间，中间高三层，两侧为二层，原为主人用房，建于民国时期；两侧分别是偏楼和连廊，与第一进建筑围合成天井。第二进建筑为了防潮，底层采用干阑式建筑结构，西侧有石砌楼梯可通二楼。天井中有水井一口，曾用于制作朱养心药室丹药。西轴线也为两进建筑，建于民国时期。第一进建筑为三开间厅楼。第二进建筑为附属用房，共两层，一层为厨房；两侧为偏楼。两轴线的屋顶均为硬山顶。因后期作为民居使用，内部已做吊顶，建筑梁架不可见。_x005F_x000D_
朱养心药室创立至今400余年，其膏药制作奇特，效果灵验；其建筑依山势而建，布局巧妙。</t>
  </si>
  <si>
    <t>北纬
30°14'28.0"
东经
120°09'55.0"</t>
  </si>
  <si>
    <t>已用石盖封存</t>
  </si>
  <si>
    <t>清河坊管委会</t>
  </si>
  <si>
    <t>清波</t>
  </si>
  <si>
    <t>钟德产科诊所旧址</t>
  </si>
  <si>
    <t>浙江省杭州市上城区清波街道惠民苑社区打铜巷33号</t>
  </si>
  <si>
    <t xml:space="preserve">钟德产科诊所旧址位于杭州市打铜巷33号，据历史建筑资料显示，约建于民国九年（1920）。1933年由诸葛韵笙购入。1954年开始，由西医产科医师胡钟英租用其中的6间开设钟德产科诊所。1958年，该处房产经社会主义改造由国家经租，建筑面积约457.98平方米。 _x005F_x000D_
旧址建筑坐西朝东，平面呈“H”形，内有两天井，占地约158平方米，立面为青砖，二层砖木结构，屋顶两坡覆小青瓦。建筑围以高大的封火墙，目前仅存东外墙是清水砖一顺一丁错缝上砌，墙头采用砖细装饰，其上施六层叠涩，再筑脊盖瓦。建筑主入口设于东墙处，东墙居中辟一石库门，门两侧墙面各置一樘两开平窗，窗框木质，外罩铸铁栏杆，以水泥粉出窗台，并用细砖在窗上砌成一道浅檐；二层相对应位置亦设平窗，但未饰栏杆及浅檐。入门即前天井，正屋面阔五间，基本为木构，硬山顶。其前后檐南、北两侧皆带厢楼，与院墙围合，形成前、后天井。_x005F_x000D_
此建筑总体布局属典型的江南传统合院式，但在某些细部装饰上带有一些西洋建筑特征，具有一定的时代特点。_x005F_x000D_
</t>
  </si>
  <si>
    <t>北纬
30°14'31.0"
东经
120°10'01.0"</t>
  </si>
  <si>
    <t>未对外开放，无法进去</t>
  </si>
  <si>
    <t>红门局65～67号别墅</t>
  </si>
  <si>
    <t>浙江省杭州市上城区清波街道劳动路社区红门局65、66、67号</t>
  </si>
  <si>
    <t xml:space="preserve">红门局65～67号别墅位于浙江省杭州市上城区清波街道劳动路社区红门局65、66、67号。明代曾在此设立织造局，因大门漆成红色，故有红门局之称。据杭州市房产档案资料记载，65号约建于1935年，原主翁氏，后由保定军校二期生、国民党第三十九军军长刘士先买进。1946年8月17日，杭州第一纱厂总经理张文魁以厂内存款黄金420两，买进此幢花园别墅。1949年以后，房子收归国有，改作干部宿舍，其前的花园也增建了一栋相对较小的二层小楼，即红门局66、67号，著名民主人士、曾任杭州市副市长的余文森曾在此居住。_x005F_x000D_
65号体量较大，高三层，66、67号高二层，两栋别墅建筑，均为砖木结构，平面形式呈不规侧几何形，交叠组合的坡屋顶覆灰色机平瓦，施有露台及外挑的阳台，外墙为水泥砂浆拉毛。 _x005F_x000D_
该组别墅保存状况较好，为研究杭州民国时期的别墅建筑提供了珍贵的实例。_x005F_x000D_
</t>
  </si>
  <si>
    <t>否</t>
  </si>
  <si>
    <t>于谦故居</t>
  </si>
  <si>
    <t>明</t>
  </si>
  <si>
    <t>浙江省杭州市上城区清波街道清河坊社区祠堂巷42号</t>
  </si>
  <si>
    <t xml:space="preserve">于谦故居位于浙江省杭州市上城区清波街道清河坊社区祠堂巷42号。于谦（1398—1457），字廷益，号节庵，钱塘（今杭州）人，明代著名的民族英雄，杰出的政治家、军事家。明正统十四年（1449），瓦剌入侵，俘虏明英宗，包围北京，于谦拥立景帝，率领北京军民英勇抗击，保卫了京师。景泰八年（1457）正月，英宗复位后被害，后归葬于杭州西湖三台山麓。于谦故居始建于明代，弘治年间改为“怜忠祠”，清乾隆十年（1745）重修。20世纪50年代改为民居。后几经更迭，建筑残败不堪，1989年依据明代建筑风格予以修复，1998年再次进行修缮。于谦故居现为杭州市市级文物保护单位。_x005F_x000D_
故居坐东朝西，平面呈矩形。大门采用明代衣架锦式门。入门小院墙面镶嵌书法家沙孟海书写的诗碑。二进院内主体建筑为“忠肃堂”，其前筑有影壁。忠肃堂为单坡顶，面阔三间，进深五檩。西侧有“于氏古井”和附属用房。西山墙上嵌着明弘治十二年（1499）四月二十一日立的“崇德报功”碑。故居东侧为池塘庭院，北面为琴台，东南面有扇形半亭依墙而建，西墙上嵌清代光绪四年（1878）立的“明兵部尚书赠太傅谥忠肃于公遗像”碑。_x005F_x000D_
该建筑保存现状较好，是于谦在此生活的历史见证，也是展示于谦故居历史风貌的良好场所。_x005F_x000D_
</t>
  </si>
  <si>
    <t>北纬
30°14'37.0"
东经
120°09'55.0"</t>
  </si>
  <si>
    <t>景点内保存</t>
  </si>
  <si>
    <t>杭州市名人纪念馆</t>
  </si>
  <si>
    <t>天井泉井</t>
  </si>
  <si>
    <t>五代十国</t>
  </si>
  <si>
    <t>浙江省杭州市上城区清波街道清河坊社区小井巷与安荣巷交叉口</t>
  </si>
  <si>
    <t xml:space="preserve">天井泉井位于杭州市上城区清波街道清河坊社区小井巷与安荣巷交叉口。据《说杭州》记载：“在城内小井巷，天井洞数尺，井口刻石‘唐清泰三年开’字样，则亦吴越时旧井也。北宋后，井久失其所在。南宋嘉泰二年六月六日，火发于张循王府之房廊，延烧七百余家。杭守丁常任，得此井于御史台西小井巷中之瓦砾场，深五十余尺，广十余尺，于井中得建炎钱，则其埋没必在建炎后，南宋时此地名天井坊天井巷。”经数代，天井随古城杭州之变，封填开掘数次，后于二十世纪七十年代封填。2004年对其修缮并立碑铭记。_x005F_x000D_
井开一眼，圆形石质井圈，井壁由石块采用菱角式叠砌成六角形。井水深约三米，现已不再饮用。_x005F_x000D_
该井开凿历史较早，保存较好，具有重要的历史价值。_x005F_x000D_
</t>
  </si>
  <si>
    <t>北纬
30°14'32.0"
东经
120°09'48.0"</t>
  </si>
  <si>
    <t>围挡保护</t>
  </si>
  <si>
    <t>旧藩署30、32号民居</t>
  </si>
  <si>
    <t>浙江省杭州市上城区清波街道定安路社区旧藩署30、32号</t>
  </si>
  <si>
    <t xml:space="preserve">旧藩署30、32号民居位于浙江省杭州市上城区定安路社区旧藩署30、32号，据杭州市历史建筑保护管理中心资料显示：建筑建于20世纪20年代，原为安徽木商程瑞安的房产。_x005F_x000D_
建筑坐北朝南，杭州传统合院式民居建筑，共3个院落，每个院落有一栋独立的二层砖木构房屋。屋内木质楼梯、地板、门窗保存相对较好。院落入口有一个石刻牌匾，院内有一口古井。_x005F_x000D_
该民居是民国时期杭州典型的传统合院式住宅，具有时代特色_x005F_x000D_
</t>
  </si>
  <si>
    <t>北纬
30°14'36.0"
东经
120°09'39.0"</t>
  </si>
  <si>
    <t>已废弃</t>
  </si>
  <si>
    <t>钱塘第一井</t>
  </si>
  <si>
    <t>省级文物保护单位</t>
  </si>
  <si>
    <t>浙江省杭州市上城区清波街道清河坊社区大井巷22号</t>
  </si>
  <si>
    <t xml:space="preserve">钱塘第一井位于浙江省杭州市上城区清波街道清河坊社区大井巷22号。钱塘第一井又名大井，旧名寒泉，吴山井，大井巷亦以此得名。该井为五代吴越国师徳韶所凿，南宋绍兴年间曾被大石板盖住井口，井口只能下水桶，开六眼。南宋理宗淳祐年间杭州大旱，仅此井未干，遂覆亭其上。明宪宗成化十年（1474），亭遭焚毁，井被瓦砾所填。明孝宗弘治年间，井眼之木石俱坏，参政周木予以整修，改为5眼。2005年3月16日公布为浙江省第五批省级文物保护单位。 _x005F_x000D_
该井位于大井巷22号天井中，外部石库门向南开，凹形二层围廊围成天井，井面开5眼，井圈为水泥制，呈六边形，井圈南北面都竖刻“古天井”三字。井壁用条石菱角式砌筑。在石库门东侧墙上还嵌着一块青石质“古天井墙界”。 _x005F_x000D_
钱塘第一井为吴越国水利建设重要的实物见证，是杭州现存最早的古井之一。大井巷因此井而得名，井亦成为该地区的地理坐标物。_x005F_x000D_
</t>
  </si>
  <si>
    <t>北纬
30°14'00.0"
东经
120°09'00.0"</t>
  </si>
  <si>
    <t>已做景点保护</t>
  </si>
  <si>
    <t>凤凰寺</t>
  </si>
  <si>
    <t>全国重点文物保护单位</t>
  </si>
  <si>
    <t>元</t>
  </si>
  <si>
    <t>浙江省杭州市上城区清波街道定安路社区中山中路227号。</t>
  </si>
  <si>
    <t xml:space="preserve">凤凰寺位于浙江省杭州市上城区清波街道定安路社区中山中路227号。凤凰寺，曾名礼拜寺、真教寺，始建于五代或宋，毁于宋末，元时重建，明景泰年间重修，明崇祯时遭火患，清顺治、康熙相继重修。凤凰寺原来的规模较之现在大一倍以上，整体平面形似凤凰，遂于清光绪十八年（1892）改称凤凰寺；寺前原有照壁，在今中山中路东侧；原寺门在今中山中路西沿，是一座魁伟的阿拉伯式建筑，门额嵌装阿拉伯文雕砖，券门两侧满贴花砖，隐出束莲角柱2根,门后还有三檐三层的中式楼阁一座，名望月楼；东有长廊与礼堂相连，为清代所建。民国十七年（1928），因辟路拆除了照壁、寺门、望月楼、长廊等；1953年也曾全面修整。2001年6月25日，被公布为全国重点文物保护单位。_x005F_x000D_
现存寺院坐西朝东，总体平面略呈矩形，占地0.27公顷，院周以高大的砖墙围合，寺内主要建筑物为门厅、礼堂、大殿；礼堂平面呈“凸”字形，为1953年重建，砖混构；大殿是全寺的主体建筑，为元代所建，平面矩形，面阔三间，砖结构，顶部由3个穹隆顶相连组成无梁殿顶，外覆3个攒尖顶，中部重檐八角，两侧单檐六角，殿内以圆拱门相通，内壁四隅上端转角处作菱角牙子叠涩，殿内彩画是明代遗物；寺内碑廊中存古碑数通，碑文记录了凤凰寺历代维修情况。_x005F_x000D_
凤凰寺是国内早期伊斯兰教寺院之一，与广州、泉州、扬州的伊斯兰教清真寺并称为东南沿海四大著名古寺，它在结构与功能上保持着浓厚的阿拉伯建筑风格，在制度上也比较严格地遵循伊斯兰教教义，同时在总体布局、建筑装饰等方面又受到中国传统建筑的影响，反映了元代中、阿两地的文化交流。_x005F_x000D_
</t>
  </si>
  <si>
    <t>北纬
30°14'52.0"
东经
120°09'57.0"</t>
  </si>
  <si>
    <t>石头、
六边</t>
  </si>
  <si>
    <t>立牌</t>
  </si>
  <si>
    <t>杭州市伊斯兰教协会</t>
  </si>
  <si>
    <t>叶我淮旧居</t>
  </si>
  <si>
    <t>浙江省杭州市上城区清波街道劳动路社区广福里4号，西距南山路约20米</t>
  </si>
  <si>
    <t xml:space="preserve">叶我淮旧居位于浙江省杭州市上城区湖滨街道劳动路社区广福里4号，西距南山路约20米。据历史建筑保护中心资料记载，此房是福州人叶我淮先生自行设计建造的。叶我淮，著名工程建筑师，毕业于唐山交通大学（西安交通大学前身），为铁路土木工程的权威。1929年，叶我淮和他的同学李仲强一起在南山路东的一片荒地里买下一块土地，同年夏天，叶我淮开始自己设计图纸并请人建造房子，曾经受过英式教育的土木工程师叶我淮根据自己的经验，将房子设计成西式格局，而且还带有花园和花房。  _x005F_x000D_
现存主楼一幢，筑于90厘米高的防潮层上，二层砖木结构，灰色清水砖外墙，坡屋顶覆小青瓦，二层有出挑大阳台，门、窗采用砼质过梁；楼内共7个房间，一层正中为会客室，东、西为餐室和书房；二层正中为主卧，两边为阁楼；主楼四周土墙围绕，东、南侧都有花园，老井古树，花廊曲径，古朴雅致。_x005F_x000D_
该建筑的不规则、不对称设计，以及三个八角菱形小窗户，都显现了其与众不同的风格，是西式建筑与中式庭院完美结合的范例之一，反映了杭州近现代住宅建筑的发展演变历程，具有一定的历史价值。_x005F_x000D_
</t>
  </si>
  <si>
    <t>北纬
30°14'36.0"
东经
120°09'14.0"</t>
  </si>
  <si>
    <t>周边情况正常</t>
  </si>
  <si>
    <t>正常</t>
  </si>
  <si>
    <t>省创业风
险投资有限公司</t>
  </si>
  <si>
    <t>上城区湖
滨指挥部</t>
  </si>
  <si>
    <t>潘承圻故居</t>
  </si>
  <si>
    <t>浙江省杭州市上城区小营街道葵巷社区叶家弄7号</t>
  </si>
  <si>
    <t xml:space="preserve">潘承圻故居位于浙江省杭州市上城区小营街道葵巷社区。据户主潘左芬女士讲：该民居建于1936年，由其父潘承圻所建，现由自己及家人继承使用。潘承圻原是浙江大学化学系一位研究生物的教授，后赴上海交通大学工作，又曾在杭州华丰造纸厂、嘉兴民丰造纸厂等企业兼职，是我国著名的造纸专家。_x005F_x000D_
主楼坐北朝南，通高二层，面阔三间，砖木结构，青砖实叠墙体，西式坡屋顶，出老虎窗。建筑面积约250平方米。院内绿化较好，地面铺石板路，环境整洁，院门前有井一口。_x005F_x000D_
该建筑历史沿革清晰，是民国时期杭州仿西式建筑的典型实例，反映了杭州近代建筑发展的进程，具有一定的历史价值。_x005F_x000D_
</t>
  </si>
  <si>
    <t>北纬30°15'38.0"
东经120°10'37.0"</t>
  </si>
  <si>
    <t>无变化</t>
  </si>
  <si>
    <t>不明</t>
  </si>
  <si>
    <t>环城东路16-1、16-2号建筑</t>
  </si>
  <si>
    <t>浙江省杭州市上城区小营街道长明寺巷社区环城东路16-1、16-2号。</t>
  </si>
  <si>
    <t>环城东路16-1、16-2号建筑位于浙江省杭州市上城区小营街道长明寺巷社区。据杭州市历史建筑保护中心资料记载，房屋建于20世纪初，50～70年代曾为浙江省交通厅宿舍，2006年进行维修。_x005F_x000D_
主楼东、西各设1处入口，平面呈方形，二层砖木构，外墙原为灰色清水砖，屋顶呈南北向的歇山式覆小青瓦；立面横向以腰线相隔，纵向利用壁柱分隔，如今壁柱刷饰黄色，墙面覆白色粉刷层。辅房位于主楼西北侧，坐北朝南，平面矩形，一层砖木构，坡屋顶。主楼正西留存水井2眼，井圈石质。该建筑具有中西交融的建筑风格，反映了杭州近现代建筑的演变历史。</t>
  </si>
  <si>
    <t>北纬
30°15'01.0"
东经
120°10'44.0"</t>
  </si>
  <si>
    <t>无保护</t>
  </si>
  <si>
    <t>斗富一桥西河下9号水井</t>
  </si>
  <si>
    <t>浙江省杭州市上城区小营街道梅花碑社区斗富一桥西河下9号东墙旁</t>
  </si>
  <si>
    <t xml:space="preserve">该井位于浙江省杭州市上城区小营街道梅花碑社区斗富一桥西河下9号东墙旁。始建年代不详。根据井的形制判断应为民国时期挖掘。该井曾经一直为周围居民提供饮用水源，现主要做生活用水使用。_x005F_x000D_
井圈为太湖石质，外方内圆；井壁由块石垒砌，较为规整；井周围地面较路面低，并有排水沟。_x005F_x000D_
该井使用太湖石质井圈，井壁砌法规整，具有一定的历史价值。_x005F_x000D_
</t>
  </si>
  <si>
    <t>北纬30°14'34.0"
东经120°10'16.0"</t>
  </si>
  <si>
    <t>四维里建筑</t>
  </si>
  <si>
    <t>浙江省杭州市上城区小营街道梅花碑社区四维里一弄、二弄</t>
  </si>
  <si>
    <t xml:space="preserve">四维里建筑位于浙江省杭州市上城区小营街道梅花碑社区四维里一弄、二弄。据杭州市历史建筑保护管理中心资料记载：该组建筑建于20世纪30年代，系里弄式住宅建筑，共两弄三排房屋。原为民国时期的市税务局办公楼，现为居住用房，产权属于房管局、交通厅。_x005F_x000D_
弄堂入口为石库门，两侧以水泥粉出矩形门柱，门柱以上部分以水泥仿块石抹面，其上再置一道浅门檐，门檐上居中隐出矩形匾额，分别刻有“四维里一弄”和“四维里二弄”字样。弄内的每幢建筑均以过街楼相连，双坡屋面上有联排老虎窗；内、外山墙上有装饰花纹；二弄北面每户门口有条石砌的侧向台阶。_x005F_x000D_
该组建筑的建造风格反映了早期联排式布局的近代建筑的演进脉络。_x005F_x000D_
</t>
  </si>
  <si>
    <t>浙江矿业公司旧址</t>
  </si>
  <si>
    <t>浙江省杭州市上城区小营街道梅花碑社区城头巷123号</t>
  </si>
  <si>
    <t xml:space="preserve">浙江矿业公司旧址位于杭州市上城区城头巷123号。据住户介绍：原为浙江矿业公司办公地所在，解放后改为省劳动厅办公楼，现作为劳动厅职工宿舍。_x005F_x000D_
院落坐北朝南，前后天井。主体建筑二层砖木结构，面阔三间，进深四间，前后有廊，后檐接东、西二层厢房，东厢房经后期改建为一层。前院无厢房，最南有一排四开间的平房，大门开在最西一间的西墙上，门上方刻有红五星标志和“浙江矿业公司”几个大字。前院存井一口，现已废弃。_x005F_x000D_
该旧址具有民国时期建筑的典型风格。_x005F_x000D_
</t>
  </si>
  <si>
    <t>北纬30°14'38.0"
东经120°10'18.0"</t>
  </si>
  <si>
    <t>城头巷123号</t>
  </si>
  <si>
    <t>仁智里建筑</t>
  </si>
  <si>
    <t>浙江省杭州市上城区小营街道梅花碑社区仁智里1～8、11～18号</t>
  </si>
  <si>
    <t xml:space="preserve">该建筑位于浙江省杭州市上城区小营街道梅花碑社区仁智里1～8、11～18号，佑圣观路东侧。据住户讲，建于民国年间，原为俞百承营造厂承建。1958年房改，该处房屋收归国有，进行改造，将建筑南北部隔开，1978年进行大修，1989年在房屋南侧加建平房。_x005F_x000D_
该建筑为两层砖木结构，坐北朝南，青瓦坡顶，檐下为灰木条。建筑南北两侧原为窄巷，巷口安铁门。建筑分为四个单元，每单元两户，共用一个天井，1958年后每单元隔为四户，仅北面住户可使用二层与天井。房屋东面存井一口，井圈为整石所筑，呈六边形；井壁为条石砌筑，也呈六边形。_x005F_x000D_
该建筑为杭州民国时期兴起的一种仿西式二层联排式住宅，具有典型的时代特征。_x005F_x000D_
</t>
  </si>
  <si>
    <t>北纬30°14'37.0"
东经120°10'13.0"</t>
  </si>
  <si>
    <t>仁智里1～8、11～18号</t>
  </si>
  <si>
    <t>石牌楼何氏女科诊所旧址</t>
  </si>
  <si>
    <t>浙江省杭州市上城区小营街道长明寺巷社区锅子弄34号。</t>
  </si>
  <si>
    <t>石牌楼何氏女科诊所旧址位于浙江省杭州市上城区小营街道长明寺巷社区锅子弄34号。据杭州市历史建筑保护中心资料记载，清末民国初，何九香在杭州石牌楼淳佑桥东购地筑屋，以“石牌楼何氏女科”挂牌就诊，颇负盛名，祖孙三代皆为名医；民国二十四年（1935），因诊所业务扩大，何九香便在院中建造了现存的主楼，雅称“寿山堂”，为何九香堂名；如今诊所部分房屋已因市政建设拆除，现存主楼、辅房和水井，房产属何九香孙子何少山之妻所有。_x005F_x000D_
诊所以院墙围合，主楼建筑面积约六百平方米，位于院落中部偏西，坐北朝南，平面近似“L”形，三层砖木构，灰色清水砖外墙，屋顶四坡水覆机制灰平瓦；主楼主体部分平面略呈“凹”字形，一、二层南立面纵向分成三段，东、西两段墙体前凸，前凸部分平面呈等腰梯形，中段设前廊，一层廊前置4级台阶，三层前有大露台，露台围栏随下层平面而转折凹凸；主体西侧设楼梯间；主楼室内采用木地板、水磨地坪、木质楼梯等。_x005F_x000D_
诊所旧址为杭城民国时期独立式宅院的实例之一，其医疗、住宿功能兼具，反映了杭州近代建筑及医疗业的发展、演变，具有较高的历史文化价值。</t>
  </si>
  <si>
    <t>北纬
30°15'03.0"
东经
120°10'35.0"</t>
  </si>
  <si>
    <t>锅子弄34号院子内</t>
  </si>
  <si>
    <t>蕙兰中学堂、蕙兰小学旧址</t>
  </si>
  <si>
    <t>浙江省杭州市上城区小营街道长明寺巷社区建国中路70号、锅子弄37号</t>
  </si>
  <si>
    <t>蕙兰中学堂、蕙兰小学旧址位于浙江省杭州市上城区小营街道长明寺巷社区建国中路70号杭州市第二中学(分部)和锅子弄37号时代小学校区内。清光绪二十五年(1899)，基督教美籍教士甘惠德在杭州东街路石牌楼淳佑桥附近购地数亩，创办蕙兰中学堂，学堂援引西制招生兴学；1933年增办蕙兰小学。1949年后，蕙兰中学与前浙大附中合并为杭州市第二中学，现为杭州市第二中学分部；蕙兰小学改为建国一小，现为天长小学分部时代小学。蕙兰学校全盛时期有科学馆、总课堂、惠德图书馆等众多西式风格建筑，后因历史变迁，建筑多遭拆毁重建，现仅存惠德图书馆、“树人树德”碑、小铜钟、蕙兰小学校舍等少数遗存。2009年4月20日，蕙兰中学堂旧址(蕙兰小学旧址)被杭州市人民政府公布为杭州市第四批市级文物保护单位。_x005F_x000D_
惠德图书馆坐南朝北，平面矩形，二层砖木构，灰色清水砖外墙，屋顶悬山造覆红色机平瓦，北坡设3樘老虎窗，入口处立圆柱设门廊，立面采用拱券窗，为典型的仿西式建筑风格。蕙兰小学校舍坐北朝南，平面矩形，三层砖木构，灰色清水砖外墙，屋顶歇山式覆小青瓦，建筑外观朴素，造型简洁明快。此外二中分部校区内东北部尚存1栋建造于20世纪60～70年代的行政楼，为三层砖木构建筑，坡屋顶，现正在修缮加固。_x005F_x000D_
蕙兰中学堂、蕙兰小学旧址对研究杭城近代教育及建筑的发展、演变具有一定的参考价值。</t>
  </si>
  <si>
    <t>北纬
30°14'11.0"
东经
120°10'03.0"</t>
  </si>
  <si>
    <t>时代小学后花园</t>
  </si>
  <si>
    <t>益元参号仓库旧址</t>
  </si>
  <si>
    <t>浙江省杭州市上城区小营街道西牌楼社区中河中路6号</t>
  </si>
  <si>
    <t xml:space="preserve">益元参号仓库旧址，位于浙江省杭州市上城区望江街道西牌楼社区中河中路6号，东侧紧邻汪宅。据院内居民讲述其已有150年左右的历史。现院内还住有四户人家。_x005F_x000D_
该院落坐东朝西，西侧厢房为厨房，东侧主房为原益元参号仓库旧址（现益元参号已搬往河坊街），南侧为卧室，北面为入口。主房为面阔三间，进深两间的二层砖木结构建筑，外墙清水砖作，双坡屋顶覆小青瓦，正中开一老虎窗，出檐较浅。主房室内一层木质地板保存较好，以前作为仓库时为防潮将木板以下架空。二层楼板中央原有一方形洞口，用来为仓库运输物品，后居民将其封闭。主房西立面以砖壁柱及券形窗作装饰。主房与西侧房屋之间过道有一古井，现已用井盖封住。_x005F_x000D_
该参号仓库旧址反映了中华老字号益元参号的发展历程。_x005F_x000D_
_x005F_x000D_
</t>
  </si>
  <si>
    <t>北纬30°14'26.0"
东经120°10'06.0"</t>
  </si>
  <si>
    <t>望江路226号方志馆内，周围建筑为民国时期的砖木结构房屋，井圈材质为石质结构，圆形</t>
  </si>
  <si>
    <t>杭州方志馆</t>
  </si>
  <si>
    <t>园林文物局凤凰山管理处</t>
  </si>
  <si>
    <t>建国南路223号民居</t>
  </si>
  <si>
    <t>浙江省杭州市上城区小营街道姚园寺巷社区建国南路223号</t>
  </si>
  <si>
    <t xml:space="preserve">建国南路223号民居位于浙江省杭州市上城区小营街道姚园寺巷社区建国南路223号。据院内陈姓房东讲述，在此已生活五六十年，此处宅院为其祖上从别人手中购得，至少有百年历史。现院内有四户人家。 _x005F_x000D_
整个院落坐西朝东，两进院落，临街为泥墙，有些许剥落。第一进院落为“凹”字形平面，南侧为厢房，北侧为廊庑过道，入口在东院墙的北侧。院墙东北角有墙界石，上书“存厚堂 陈界”。主房面阔三间，进深三间，单层双坡屋顶覆以小青瓦，明间北侧为弄堂过道。室内的隔墙多为后期改建的砖墙，仅存少量木质板壁。梁架保存较为完整，梁头有雕花。第二进院落为“Ｌ”形平面，厢房坐北朝南，面阔四间，进深一间，单层双坡屋顶覆以小青瓦。院内有古井一口，现已被封。厢房室内做吊顶，梁架不明。梁头有雕花，西侧三间尚存少量挂落。 _x005F_x000D_
该建筑平面格局及结构较好的反映了杭州地区传统民居的建筑特色。_x005F_x000D_
</t>
  </si>
  <si>
    <t>私井</t>
  </si>
  <si>
    <t>斗富二桥西河下1号民居</t>
  </si>
  <si>
    <t>浙江省杭州市上城区小营街道梅花碑社区斗富二桥西河下一号</t>
  </si>
  <si>
    <t xml:space="preserve">斗富二桥西河下1号民居位于浙江省杭州市上城区小营街道梅花碑社区。根据杭州市历保办资料显示，该民居建造于20世纪初，现有三户居民分住。 _x005F_x000D_
整个院落坐北朝南，共两进。第一进院落主房面阔三间，进深三间，二层砖木构，带有前廊，歇山式屋顶覆小青瓦，屋顶中部开一老虎窗。明间用红砖在大门及窗户上方砌筑拱券。室内天花用线脚装饰，四角饰以雕花图案。院内紧靠入口台阶处有一口已废弃的古井。第二进院落主房为面阔三间，进深两间的二层砖木结构楼房，面阔稍小于第一进院落主房，屋顶为双坡顶覆以小青瓦。内东北角辟一向北的小院门，方便住户的出入。主房二层以前曾用作教室，现改为住房，原有格局已有所改变。 _x005F_x000D_
该民居平面格局及结构较好的反映了杭州地区传统民居的建筑特色。_x005F_x000D_
</t>
  </si>
  <si>
    <t>城头巷79号民居</t>
  </si>
  <si>
    <t>浙江省杭州市上城区小营街道梅花碑社区城头巷79号</t>
  </si>
  <si>
    <t xml:space="preserve">城头巷79号民居位于浙江省杭州市上城区小营街道梅花碑社区，紧邻四维里建筑群，据现院内居民讲述，建于民国时期。原院落西边临街有大铁门，1958年“大跃进”时期拆除。院的东墙本有大门直通东边弄堂，后改为小门，现该门已被封。原房东造好后嫌房子风水不好不聚财，将该宅院卖给王芝湘，解放后收归国有，现住户均为租户。 _x005F_x000D_
整个院落坐北朝南，共两进。北部格局保存较为完整，主楼与东、西两厢楼均为二层砖木结构，围合成天井，天井内有加建砖房，北院的入口在主楼北廊东侧。主楼面阔四间，进深四间，南北两侧均置走廊。主楼中部有隔墙，将室内空间分为南北两部分，西侧开有两门连通前后。室内木质板壁、地板、楼梯都保存完好，走廊及二层留有部分挂落。南院仅存西南角一栋平房，面阔三间，进深两间，后部被居民改造为小天井，室内隔墙及门窗均为后期改建。院内有加建砖房。南院中部有一柱廊，上为露台，连接主楼与平房。 _x005F_x000D_
该民居的院落布局、建筑结构及木雕装饰体现了杭城民国时期民居的建筑风貌，具有一定的价值。_x005F_x000D_
</t>
  </si>
  <si>
    <t>建国南路143～147号民居</t>
  </si>
  <si>
    <t>浙江省杭州市上城区小营街道姚园寺巷社区建国南路143、145、147号</t>
  </si>
  <si>
    <t xml:space="preserve">建国南路143～147号民居位于浙江省杭州市上城区小营街道姚园寺巷社区建国南路143、145、147号。据当地居民介绍，该建筑最早为私房，主人曾做过县长、省粮食局长，使用过该房的还有主人的叔叔，此人曾做过两省督军。2007年曾维修过一次。现为公房，最多时住有12～13户，现在还有4、5户。_x005F_x000D_
院落坐西朝东，共两进，第二进主楼前后带有天井。临街143、145号平面矩形，面阔二间进深二间，二层木构，双坡顶覆小青瓦，围墙南、北两端都嵌有墙界石，其北侧的147号疑为后期加建。第二进主楼平面矩形，面阔三间进深二间，二层木构，双坡顶覆小青瓦，一层设有前檐廊，二层前檐为阳台，装饰铁艺栏杆；室内天花饰西式线脚。院中辅房皆为一层，天井周围以通廊相连。院内有水井一口，现已被填。_x005F_x000D_
建国南路143～147号民居整体上具有中式传统民居的特点，而在装修方面采用了大量的洋式装饰元素，反映了杭城近代民居发展演变的情况。_x005F_x000D_
</t>
  </si>
  <si>
    <t>建国南路115～123号民居</t>
  </si>
  <si>
    <t>浙江省杭州市上城区小营街道姚园寺巷社区建国南路115、117、119、121、123号</t>
  </si>
  <si>
    <t xml:space="preserve">该民居位于浙江省杭州市上城区小营街道姚园寺巷社区建国南路115、117、119、121、123号。据当地居民介绍，现存建筑建于民国，1958年曾维修。_x005F_x000D_
该处民居共东、西两栋房屋，中间有一天井，其中东为私房，西为公房，院内有井一口。两栋建筑皆砖木结构，坐西朝东，两层五开间，双坡顶覆小青瓦，二层都设前廊，置罗马式栏杆，其中西楼柱间和檐下保留有部分雕花。_x005F_x000D_
该建筑具有民国时期传统民居的典型特点。_x005F_x000D_
_x005F_x000D_
</t>
  </si>
  <si>
    <t>北纬30°14'32.0"
东经120°10'19.0"</t>
  </si>
  <si>
    <t>居民天井内</t>
  </si>
  <si>
    <t>一般</t>
  </si>
  <si>
    <t>斗富二桥33号民居</t>
  </si>
  <si>
    <t>浙江省杭州市上城区小营街道姚园寺巷社区斗富二桥33号</t>
  </si>
  <si>
    <t xml:space="preserve">民居位于浙江省杭州市上城区小营街道姚园寺社区斗富二桥33号。据杭州市房产档案资料显示，房屋建于民国初年，施程隽与妻子施哲文于民国时期从其父施降东处继承了此房产权，他们将房屋自留一部分居住，大部分用于出租。当时，施程隽任职于浙江省人民政府文物管理委员会，施哲文任职于浙江省人民法院。1958年私房改造后，施家自留5间房，其余由政府接管。1981年落实政策，政府退还产权。_x005F_x000D_
整个宅院共为二进，由主楼、厢房、附房及天井组成。第一进主楼坐南朝北，面阔四间进深五间，二层木构，双坡青瓦屋面。楼内的落地长窗、木楼梯，二层阳台的竹节栏杆和木柱，雕饰精美的挂落、额枋、雀替，都体现出典型的江南民居风格。主楼北檐带东、西一层厢房，其中西厢房北侧开石库门，作为院落的主出入口。南院有古井一口，院东侧墙辟门通向东偏院。偏院内有附房一座，面阔三间，一层砖木构，外墙灰色清水砖，红漆百叶窗上施红砖拱璇，东天井以三面柱廊及院墙围合。_x005F_x000D_
该建筑保留了当地传统院落式民居的总体格局，而在装修方面体现出较多洋式风格，具有杭城民国时期民居的时代特征。_x005F_x000D_
</t>
  </si>
  <si>
    <t>北纬
30°14'34.0"
东经
120°10'17.0"</t>
  </si>
  <si>
    <t>西冷印社内</t>
  </si>
  <si>
    <t>住建</t>
  </si>
  <si>
    <t>横吉祥巷17、19号民居</t>
  </si>
  <si>
    <t>浙江省杭州市上城区小营街道西牌楼社区横吉祥巷17、19号</t>
  </si>
  <si>
    <t xml:space="preserve">横吉祥巷17、19号民居位于浙江省杭州市上城区小营街道西牌楼社区横吉祥巷17、19号。据住户讲，建于民国年间，解放前曾作为关押共产党的场所，解放后成为茶叶仓库，后为租住民房。_x005F_x000D_
院落坐东朝西，有南北两条轴线。北轴一进主楼二层砖木构，面阔三间进深三间，屋顶双坡覆小青瓦，西檐南侧带一厢楼，一层明间南侧设穿廊通二进；二进为一层单坡附房，面阔三间进深一间；西院内存井1口，石质圆形井圈，石砌六边形井壁。南轴一进主楼二层砖木构，面阔三间进深二间，屋顶双坡覆小青瓦，西檐北侧带厢房，东檐两侧带南、北厢楼，一层明间设穿廊通往东天井，北厢楼一层北墙处开门与北轴东院相通。南轴在20世纪70年代整修围墙时，将石库门改为现在的普通门。建筑西北墙角留有“培德堂墙界”一通。_x005F_x000D_
该建筑格局清晰，保存状况较好，是一处典型的江南传统合院式民居。_x005F_x000D_
</t>
  </si>
  <si>
    <t>北纬
30°14'31.0"
东经
120°10'11.0"</t>
  </si>
  <si>
    <t>横吉祥巷17-19号院子内，周围建筑为民国时期的砖木结构房屋，井圈材质为石质结构，圆形</t>
  </si>
  <si>
    <t>浙江省教育会旧址</t>
  </si>
  <si>
    <t>浙江省杭州市上城区小营街道西牌楼社区横吉祥巷1、2、3号</t>
  </si>
  <si>
    <t xml:space="preserve">浙江省教育会旧址位于浙江省杭州市上城区小营街道西牌楼社区横吉祥巷1、2、3号，据住户讲1、2号院落原为胡雪岩二子旧居，后几经转卖，曾作为省教育会使用。现1号院落东北角仍存“省教育会墙界”一通。_x005F_x000D_
院落整体坐北朝南，建筑分东、中、西三条轴线分布。1号院落平面呈“H”形，主体建筑为二层木构楼屋，前后檐均接东、西厢房；1号院原在前天井东墙开门，后改开南墙，东门廊改造为厢房；后天井西侧开门与2号院落连通。2号院落沿横吉祥巷开石库门，有三进建筑，第一进为二层楼屋，楼屋檐廊西侧原有门通往3号院落，现门已封；楼屋东次间辟为通道，通往第二进院落。二进院中房屋均为二层，呈凹字形布局。穿过二进正房，为第三进院落，院北侧与西侧各存房屋一座，东侧与1号院落天井相通，并有一坐北朝南厢房贯通天井。3号院落沿横吉祥巷开门，设有门廊；进入院内，东为一坐西朝东平房，北为一坐北朝南三开间平房；院中北侧存井一口。1、2号正房二层所存栏杆为罗马式。_x005F_x000D_
该建筑体现了杭州民国时期传统合院式建筑的特点，同时又是浙江省教育会的旧址，具有一定的历史研究价值。_x005F_x000D_
</t>
  </si>
  <si>
    <t>北纬
30°14'30.0"
东经
120°10'13.0"</t>
  </si>
  <si>
    <t>横吉祥巷3号院子内，周围建筑为民国时期的砖木结构房屋，井圈材质为石质结构，圆形</t>
  </si>
  <si>
    <t>个人</t>
  </si>
  <si>
    <t>直吉祥巷45号民居</t>
  </si>
  <si>
    <t>浙江省杭州市上城区小营街道梅花碑社区直吉祥巷45号，斗富一桥西河下7号</t>
  </si>
  <si>
    <t xml:space="preserve">直吉祥巷45号民居位于浙江省杭州市上城区小营街道梅花碑社区直吉祥巷45号，斗富一桥西河下7号。据住户讲建于1925年，民间习称“心义堂”，原为省都督府某官员的住宅。后高姓家在此开办高祥泰木器店（前店后坊），当时整条巷子都是以木器店为主。解放后公私合营，房主将房产上交，部分自己居住。 _x005F_x000D_
该建筑坐东朝西，正门开于直吉祥巷，由东、中、西相接的三个院落组成。西院平面呈“回”字形，前楼二层三开间砖木构，沿街立面一层为砖构，仿西式风格，立面以四根矩形壁柱分为三部分，中间开门作为主入口，门楣上有拱形砖券；入内为天井，天井南北两侧各置一带面阔三间进深一间的厢房；天井东部施一栋面阔三间进深一间的平房，平房中间设台阶往下进入中院。中院主楼高两层，一层中间为通道与西院相通，主楼东为天井及两厢；在中院的东南角又设台阶向下通往东院。东院建筑坐北朝南，面阔六间进深五间，有阁楼，南面为一大天井，北侧有三个凹字型的小天井。_x005F_x000D_
该组建筑平面紧凑，随地势逐渐下降，风格中西合璧，很有特色，具有比较重要的价值。_x005F_x000D_
</t>
  </si>
  <si>
    <t>北纬
30°14'36.0"
东经
120°10'15.0"</t>
  </si>
  <si>
    <t>直吉祥巷45号已拆除，斗富一桥下河下7号，居民住宅，上门无人在家</t>
  </si>
  <si>
    <t>银枪班巷3号民居</t>
  </si>
  <si>
    <t>浙江省杭州市上城区小营街道小营巷社区银枪班巷3号</t>
  </si>
  <si>
    <t>银枪班巷3号民居位于杭州市上城区小营街道小营巷社区银枪班巷3号，据历史建筑保护中心资料记载，建于20世纪初，现为杭州市老科学技术工作者协会使用。南宋时禁卫军有金枪班和银枪班，银枪班直营驻扎于此，银枪班巷因此得名。_x005F_x000D_
该建筑坐西朝东，为传统合院式民居。主体建筑为一幢两层三开间砖木混合结构楼屋，硬山顶覆青瓦；主入口左侧柱上嵌“刘界”字样界碑，部分房间内有木质壁炉炉门，雕刻有精美的花饰。其后为天井，内有水井一口，两侧有厢房。_x005F_x000D_
该建筑为民国时期的传统合院式住宅，建筑细部装饰有西方元素，反映了近代住宅演进的历史，具有一定的历史价值，已列为杭州市历史建筑。</t>
  </si>
  <si>
    <t>北纬
30°15'17.0"
东经
120°10'23.0"</t>
  </si>
  <si>
    <t>保存完好</t>
  </si>
  <si>
    <t>方谷园7号民居</t>
  </si>
  <si>
    <t>浙江省杭州市上城区小营街道小营巷社区方谷园7号</t>
  </si>
  <si>
    <t>方谷园7号民居位于杭州市上城区小营街道小营巷社区方谷园7号，据历史建筑保护中心档案资料记载，建于20世纪20年代。此房最早为一位夏氏房主所有，后被当时的汉奸傅式说的妻子所购买，曾于1950年租与当时的搬运工会。抗战胜利后傅式说由法院判处死刑，并没收其全部财产。_x005F_x000D_
该民居坐北朝南，占地502平方米，共有三进。第一进为二层三开间、中西结合的清水砖建筑；南面二层有出挑阳台，镂空铸铁栏杆，雕刻精美的挂落；楼内有盘旋式西式木楼梯，颇有特色。其东有一层厢房，院内存井一口。第二进为二层三开间木构楼屋，前檐接东西厢房。第三进也为二层三开间木构楼屋。_x005F_x000D_
该民居反映了杭州近现代民居建筑发展的历程，具有一定的历史文化价值，已被列为杭州市第四批历史建筑。</t>
  </si>
  <si>
    <t>北纬
30°15'15.0"
东经
120°10'21.0"</t>
  </si>
  <si>
    <t>方谷园3号民居</t>
  </si>
  <si>
    <t>浙江省杭州市上城区小营街道小营巷社区方谷园3号</t>
  </si>
  <si>
    <t xml:space="preserve">方谷园3号位于杭州市上城区小营街道小营巷社区方谷园3号，紧邻钱学森旧居。此地原为方谷园，据传为明代浙江布政使应朝玉的后花园，应朝玉欲媲美西晋石崇的金谷园，故名方谷园。现有建筑建造年代不详。2008年在修缮钱学森旧居时，方谷园3号已纳入修缮范围，准备作为旧居的管理用房使用，目前空置。 _x005F_x000D_
建筑坐北朝南，平面呈“H”形，为传统合院式木构建筑。主体建筑为二层木构楼屋，面阔三间进深五间，坡屋顶覆小青瓦；前后檐均带东、西厢房。院内存古井一口。_x005F_x000D_
该处主体建筑的栏杆、挂落、楼梯等细部装饰具有明显的民国时期风格，吸收了西方建筑的装饰手法，具有一定历史价值。_x005F_x000D_
</t>
  </si>
  <si>
    <t>北纬
30°15'15.0"
东经
120°10'22.0"</t>
  </si>
  <si>
    <t>钱学森旧居</t>
  </si>
  <si>
    <t>浙江省杭州市上城区小营街道小营巷社区方谷园2号</t>
  </si>
  <si>
    <t xml:space="preserve">钱学森旧居位于杭州市上城区小营街道小营巷社区方谷园2号。此地原为方谷园，据传为明代浙江布政使应朝玉的后花园。应朝玉欲以此媲美西晋石崇的金谷园，故名方谷园。清末，作为钱学森母亲章氏的嫁妆归为钱家所有。 钱学森（1911.12.11～2009.10.31），浙江杭州人，生于上海，汉族，1959年8月加入中国共产党。中国空气动力学家，中国科学院、中国工程院院士。曾任美国麻省理工学院教授、加州理工学院教授、加州理工学院喷气推进实验室创始人之一。钱学森是中国火箭、导弹及航天技术发展的主要奠基人，两弹一星功勋奖章获得者。被誉为“中国导弹之父”，“中国火箭之父”。 _x005F_x000D_
旧居坐北朝南，占地864.52平方米，为传统合院式布置。共有三进建筑及后花园。一进正房为二层三开间楼屋，前为东西厢房，后带东西厢楼。二进正房也为二层三开间楼屋，后带东西厢房。三进为四开间平屋，其后为花园，内有古井一口。建筑的隔扇、牛腿等装饰雅致美观。 _x005F_x000D_
钱学森旧居是近现代名人旧居，同时也是杭州保存较完整的大型传统院落式民居，具有较高的历史文化价值，现为杭州市市级文物保护单位，爱国主义教育基地。_x005F_x000D_
</t>
  </si>
  <si>
    <t>皮市巷四眼井</t>
  </si>
  <si>
    <t>浙江省杭州市上城区小营街道小营巷社区皮市巷20号楼西侧</t>
  </si>
  <si>
    <t xml:space="preserve">皮市巷四眼井位于杭州市上城区小营街道小营巷社区皮市巷20号楼西侧，处于皮市巷与大塔儿巷交界处。开凿年代不详。_x005F_x000D_
井周建有石砌围栏加以围护。井开四眼，井圈均为六边形，井壁石砌。井已废弃，井内堆满垃圾。_x005F_x000D_
该井对研究当地历史地理环境具有一定的价值。_x005F_x000D_
</t>
  </si>
  <si>
    <t>北纬
30°15'17.0"
东经
120°10'13.0"</t>
  </si>
  <si>
    <t>小塔儿巷12～16号民居</t>
  </si>
  <si>
    <t>浙江省杭州市上城区小营街道小营巷社区小塔儿巷12～16号</t>
  </si>
  <si>
    <t xml:space="preserve">小塔儿巷12～16号民居位于杭州市上城区小营街道小营巷社区小塔儿巷12～16号。据住户介绍，房屋距今已有100多年历史。_x005F_x000D_
院落总占地832平方米，整体坐北朝南，建筑分布于东、西两条南北向轴线上。西轴共有两进，第一进正房为二层三开间木构楼屋，南、北檐两侧接东、西两厢；第二进正房也为三开间，南檐两侧接东、西厢房。东轴第一进面阔三间，明间设为过廊；南天井两侧各置一面阔三间的东、西厢；主体建筑为二层三开间木构楼屋，其北檐接西厢。院墙西北角尚嵌有“敦厚堂吴界”界碑1通。_x005F_x000D_
小塔儿巷12～16号民居是较为典型的杭州晚清传统民居建筑，具有一定的历史研究价值。_x005F_x000D_
</t>
  </si>
  <si>
    <t>北纬
30°15'13.0"
东经
120°10'10.0"</t>
  </si>
  <si>
    <t>宗文弄1号前水井</t>
  </si>
  <si>
    <t>浙江省杭州市上城区小营街道紫金社区宗文弄1号门前</t>
  </si>
  <si>
    <t xml:space="preserve">该井位于浙江省杭州市上城区小营街道紫金社区宗文弄1号门前路面上，其北为现代居民楼，南为传统民居。古井开凿年代不详。原为四眼井，因修路，现仅存两眼。_x005F_x000D_
该井圆形井圈，石砌井壁。井水较清澈，水位较高，仍在使用。_x005F_x000D_
该井对研究当地历史地理环境有一定的价值。_x005F_x000D_
</t>
  </si>
  <si>
    <t>北纬
30°15'26.0"
东经
120°10'13.0"</t>
  </si>
  <si>
    <t>位于宗文弄皮市巷弄堂口，周边为民居，多用于生活洗涤，为水质监测点</t>
  </si>
  <si>
    <t>小营巷38号前水井</t>
  </si>
  <si>
    <t>浙江省杭州市上城区小营街道小营巷社区小营巷38号</t>
  </si>
  <si>
    <t xml:space="preserve">小营巷38号前水井位于浙江省杭州市上城区小营街道小营巷社区小营巷38号前。水井开凿年代及具体历史沿革不详。_x005F_x000D_
井1口，上开两眼。圆形井圈，石砌井壁。井圈外沿有些许破损，整体状况良好。_x005F_x000D_
该井对于研究当地的地理环境变迁具有一定的价值。_x005F_x000D_
</t>
  </si>
  <si>
    <t>北纬
30°15'19.0"
东经
120°10'23.0"</t>
  </si>
  <si>
    <t>冯山人巷6号建筑</t>
  </si>
  <si>
    <t>浙江省杭州市上城区小营街道马市街社区冯山人巷6号</t>
  </si>
  <si>
    <t xml:space="preserve">冯山人巷6号建筑，位于浙江省杭州市上城区小营街道马市街社区。据居民介绍建于民国时期，原为西方人所建的基督教教会建筑。20世纪70年代后产权归还教会。现该建筑为当地居民居住使用。 _x005F_x000D_
该建筑坐北朝南，占地面积660平方米。主体建筑为二层砖木结构，六开间，清水砖墙，墙下有石砌基础，屋顶为四坡水盖小青瓦。其西有附属建筑一幢，为一层平房。_x005F_x000D_
该建筑为典型的民国时期建筑，具有一定的历史价值。_x005F_x000D_
</t>
  </si>
  <si>
    <t>北纬
30°15'30.0"
东经
120°10'17.0"</t>
  </si>
  <si>
    <t>冯山人巷6号建筑，位于浙江省杭州市上城区小营街道马市街社区。据居民介绍建于民国时期，原为西方人所建的基督教教会建筑。20世纪70年代后产权归还教会。现该建筑为当地居民居住使用。六开间，清水砖墙，墙下有石砌基础</t>
  </si>
  <si>
    <t>无围栏立牌</t>
  </si>
  <si>
    <t>基督教教会</t>
  </si>
  <si>
    <t>田家园水井</t>
  </si>
  <si>
    <t>浙江省杭州市上城区小营街道马市街社区浙医一院田家园7号楼西南角</t>
  </si>
  <si>
    <t xml:space="preserve">田家园水井位于浙江省杭州市上城区小营街道马市街社区浙医一院田家园7号楼西南角。该井开凿年代不详。_x005F_x000D_
井开四眼，井上方置两块长方形条石，上各开两个圆形井眼，井壁为石砌。该井水位较高，但井水较混浊，已不再使用。_x005F_x000D_
该水井对研究当地历史地理环境具有一定的价值。_x005F_x000D_
</t>
  </si>
  <si>
    <t>北纬
30°15'29.0"
东经
120°10'21.0"</t>
  </si>
  <si>
    <t>田家园水井位于浙江省杭州市上城区小营街道马市街社区浙医一院田家园7号楼西南角。井开四眼，井上方置两块长方形条石，上各开两个圆形井眼，井壁为石砌。</t>
  </si>
  <si>
    <t>浙一</t>
  </si>
  <si>
    <t>大学路新村21幢水井</t>
  </si>
  <si>
    <t>浙江省杭州市上城区小营街道大学路社区大学路新村21幢西侧</t>
  </si>
  <si>
    <t>该井位于浙江省杭州市上城区小营街道大学路社区大学路新村21幢西侧。始建年代不详。_x005F_x000D_
井圈为石砌六边形，井口圆形，井壁为块石叠砌，井水清澈，水位较高，仍为附近居民所使用。_x005F_x000D_
该井对研究当地地理环境具有一定的价值。</t>
  </si>
  <si>
    <t>北纬
30°15'16.0"
东经
120°10'45.0"</t>
  </si>
  <si>
    <t>大学路新村21幢西侧</t>
  </si>
  <si>
    <t>郁达夫故居</t>
  </si>
  <si>
    <t xml:space="preserve">浙江省杭州市上城区小营街道大学路社区大学路场官弄63号                                                                                                                               </t>
  </si>
  <si>
    <t xml:space="preserve">郁达夫故居，位于浙江省杭州市上城区小营街道大学路社区大学路场官弄63号。郁达夫（1896～1945），名文，小名荫生，生于浙江富阳。我国现代文学史上颇具影响力的作家，“五四”新文化运动的先驱和爱国主义者。1913年至1921年赴日求学，回国后发表小说集，先后出版多部作品，代表作《沉沦》等。1945年8月29日被日本宪兵杀害于印度尼西亚。 1933年4月，郁达夫与夫人王映霞为躲避国民党迫害，由上海移居杭州。在杭州购地，由郁达夫亲自设计建造。故居于1936年建成，马君武题名为“风雨茅庐”。郁达夫先生在此藏书，曾存有宋、元、明、清之类书约八九千卷，明末清初的禁书三百余部，清代诗词集六百余种，英德法日文书籍两万余册。郁达夫在此居住至1937年8月，抗战爆发后离开，在杭居留期间他写了大量的文章针砭时弊，并创作了小说《迟暮》。 _x005F_x000D_
故居分为正房与后院两部分，砖木结构，建筑占地面积952.1平方米。进大门，其左右有五、六间平房。过天井，为正屋，坐北朝南，砖木结构，坡屋顶，覆盖灰色洋瓦，清水砖墙体，南、东、西三面回廊，明间为客厅，两次间东、西为卧室。正院与后院以砖墙相隔，开月洞门。后院建平屋三间，为书房和客房。院内起假山，林木参差，环境幽雅。_x005F_x000D_
郁达夫故居为民国时期的名人宅园建筑，具有较高的历史文化价值。_x005F_x000D_
</t>
  </si>
  <si>
    <t>北纬
30°15'20.0"
东经
120°10'44.0"</t>
  </si>
  <si>
    <t>场馆弄63号</t>
  </si>
  <si>
    <t>紫阳泉井</t>
  </si>
  <si>
    <t>浙江省杭州市上城区紫阳街道太庙社区中山南路281、283号之间</t>
  </si>
  <si>
    <t xml:space="preserve">紫阳泉井位于浙江省杭州市上城区紫阳街道太庙社区中山南路281、283号之间。据井壁铭文载，此井应开凿于宋代，清雍正年间曾重修，民国时再修。_x005F_x000D_
井为联体双眼井，八边形井圈，井壁用石块砌筑；北眼井圈外壁刻有“紫阳泉”三字，南眼井圈外壁刻有民国16年(1927)的铭文，铭文记载了该井的历史沿革。_x005F_x000D_
该井不仅古老，而且井壁铭文记载详细，具有较高的历史价值。_x005F_x000D_
</t>
  </si>
  <si>
    <t>北纬
30°14'03.0"
东经
120°09'57.0"</t>
  </si>
  <si>
    <t>太庙社区</t>
  </si>
  <si>
    <t>紫阳</t>
  </si>
  <si>
    <t>井弄10号东侧水井</t>
  </si>
  <si>
    <t>浙江省杭州市上城区紫阳街道十五奎巷社区十五奎巷井弄10号</t>
  </si>
  <si>
    <t xml:space="preserve">井弄10号东侧水井位于杭州市上城区紫阳街道十五奎巷社区井弄10号东侧，据附近居民讲述，该井存在至少已有60年历史。_x005F_x000D_
井圈石质，内圆外方，外圈长宽分别为0.49米与0.46米，有水泥修补痕迹。内圈直径0.30米。井壁用块石叠砌而成，布满青苔。井的北侧地面用白瓷片拼成“保护公井  通江站1982.4”字样。_x005F_x000D_
    </t>
  </si>
  <si>
    <t>北纬
30°14'23.0"
东经
120°09'52.0"</t>
  </si>
  <si>
    <t>古井为六边形，材质为大理石</t>
  </si>
  <si>
    <t>十五奎巷社区准物业</t>
  </si>
  <si>
    <t>燕春里建筑</t>
  </si>
  <si>
    <t>浙江省杭州市上城区紫阳街道太庙社区燕春里1～11号、瑞石亭5号</t>
  </si>
  <si>
    <t xml:space="preserve">燕春里建筑位于浙江省杭州市上城区紫阳街道太庙社区燕春里1～11号、瑞石亭5号。据杭州市历史建筑保护中心资料显示，建于20世纪30年代。燕春里1、2号原为浙江保安司令部政公处处长黄浩的居所，8号原为浙江司令部及总统府职员蒋焕文的居所。另据当地居民说，燕春里9号曾住过名人吴健雄。现为民居，有多家住户居住。该组建筑的入口处原有一通碑，现已不存。院内6、8、9、10、11号为私人拥有，其他的为国家所有。 _x005F_x000D_
该组建筑分为东西两路，两路建筑皆为清水砖墙，小青瓦双坡顶。在两路建筑之间的过道两侧砖墙上分布有较多铭文砖，其上刻有“CTJH”等字样，据院内老人讲述可能为砖厂老板名字的缩写。 东路建筑为一坐北朝南的院落，共两进，中间的天井向西开门，与通道相联，门两侧有雕花。第一进院落主房为两层砖木结构，硬山顶，面阔三间，进深四间。室内木质板壁、地板及楼梯均保存较好。第二进院落主房临街，两侧厢房为后期加建，围合成天井。 西路建筑为一坐西朝东的两层砖木结构建筑，面阔七间，进深五间。在该建筑东墙北侧上部有“燕春里”三字。该建筑每一间为一户人家，各间的平面格局类似，南侧尽间的柱网与其余各间稍有不同。各间入口门楣上均有精美的浮雕花饰。室内的木质地板、楼梯、板壁等均保存较好。 院内南侧有古井一口，隔围墙开两眼，一在过道旁，一在9号院内，井盖现已不存。两个井圈的外圈均为六边形，内均为圆形。　　 _x005F_x000D_
该组建筑体现了后期经济型广式里弄建筑的演化历程。_x005F_x000D_
</t>
  </si>
  <si>
    <t>北纬
30°14'11.0"
东经
120°09'49.0"</t>
  </si>
  <si>
    <t>牛羊司巷义井</t>
  </si>
  <si>
    <t>浙江省杭州市上城区紫阳街道袁井巷社区牛羊司巷17号西侧</t>
  </si>
  <si>
    <t>义井位于浙江省杭州市上城区紫阳街道袁井巷社区牛羊司巷17号西侧。历史沿革不详，据附近居民介绍该井建造年代当与牛羊司巷17号建筑相同，为民国时期。_x005F_x000D_
义井井圈为圆形石质，上小下大，井圈外壁上书有“牛羊司巷义井”几个大字。井内亦为圆形，井水清冽。_x005F_x000D_
义井作为民国时期水井的代表，距今保存完好且仍在使用，具有一定历史与文物价值。</t>
  </si>
  <si>
    <t>北纬
30°14'20.0"
东经
120°10'07.0"</t>
  </si>
  <si>
    <t>为原形</t>
  </si>
  <si>
    <t>上羊市街社区</t>
  </si>
  <si>
    <t>严官巷61号建筑</t>
  </si>
  <si>
    <t>浙江省杭州市上城区紫阳街道太庙社区严官巷61号</t>
  </si>
  <si>
    <t xml:space="preserve">该建筑位于浙江省杭州市上城区紫阳街道太庙社区严官巷61号。据历史建筑档案载，建于20世纪20年代。_x005F_x000D_
院中共存住宅两幢，废弃厕所一座，井一口。院中建造年代最早的房屋，位于东北部，坐东北朝西南，二层砖木结构，清水砖墙，青瓦两坡屋面，矩形平面；有前檐廊，檐柱为方形，海棠线脚，西侧柱体被红砖抹灰包砌；二层铺设木地板，木板壁分隔，局部有阁楼，屋顶开老虎窗；山面窗洞为砖砌弧形过梁，二层出雕饰精美的阳台，装饰铸铁栏杆。院中西北侧房屋据住户讲建于20世纪50年代，坐西北朝东南，三层砖木结构，清水砖外墙，四坡顶，盖机制瓦，矩形平面；房屋中部为门厅及楼梯，两侧以相同面积与格局划分房间。院中南侧有废弃厕所一间，建于20世纪50年代，一层砖木结构，清水砖外墙，机制瓦两坡顶，屋顶中部开天窗。院中西北部存井一口，圆形石质井圈。_x005F_x000D_
该组建筑很好的反映了杭州近现代住宅建筑的发展演变历程。_x005F_x000D_
</t>
  </si>
  <si>
    <t>北纬
30°13'57.0"
东经
120°09'43.0"</t>
  </si>
  <si>
    <t>十五奎巷32、33号民居</t>
  </si>
  <si>
    <t>浙江省杭州市上城区紫阳街道十五奎巷社区十五奎巷32号、33号</t>
  </si>
  <si>
    <t xml:space="preserve">十五奎巷32、33号民居位于浙江省杭州市上城区紫阳街道十五奎巷社区。据杭州房产档案资料显示，该民居建于民国年间。2004年4月列为杭州市第一批历史建筑。现32号为花圈店，33号空置，目前吴山指挥部正在进行拆迁。 _x005F_x000D_
该民居依山面街，坐北朝南，为一层砖木结构传统合院式民居。主体建筑为一层三开间，进深较大，前檐西侧带耳房，屋顶两坡覆小青瓦，并设有一樘两开的老虎窗；后有天井，天井内东、西、北三面均置简易的单坡平房，西侧留存一口老井。_x005F_x000D_
该民居在一定程度上反映了杭州传统民居平面布局特色。_x005F_x000D_
</t>
  </si>
  <si>
    <t>北纬
30°14'23.0"
东经
120°09'58.0"</t>
  </si>
  <si>
    <t>古井为
圆形</t>
  </si>
  <si>
    <t>十五
奎巷
社区
准物业</t>
  </si>
  <si>
    <t>井弄3号东侧水井</t>
  </si>
  <si>
    <t>浙江省杭州市上城区紫阳街道十五奎巷社区十五奎巷井弄3号</t>
  </si>
  <si>
    <t xml:space="preserve">井弄3号东侧水井位于浙江省杭州市上城区紫阳街道十五奎巷社区十五奎巷井弄3号东侧。据附近居民讲述，该井存在至少有一百余年历史，井圈及井周边的铺地为解放初期所加建。井圈为圆形，其上原有井盖，解放前为防止间谍投毒所加，现已不存，现井圈两侧仍能见固定原井盖的小孔。井壁用块石垒砌，呈多边形。_x005F_x000D_
该井是当地居民挖井取水生活的历史见证。_x005F_x000D_
_x005F_x000D_
</t>
  </si>
  <si>
    <t>北纬
30°14'22.0"
东经
120°09'52.0"</t>
  </si>
  <si>
    <t>古井为圆形</t>
  </si>
  <si>
    <t>晓霞弄2号西侧水井</t>
  </si>
  <si>
    <t>浙江省杭州市上城区紫阳街道十五奎巷社区晓霞弄2号西侧</t>
  </si>
  <si>
    <t xml:space="preserve">晓霞弄2号西侧水井位于浙江省杭州市上城区紫阳街道十五奎巷社区晓霞弄2号西侧，据附近居民讲述该井存在至少有一百余年。_x005F_x000D_
井圈内外均为圆形，石质，外圈直径0.41米，内圈直径0.31米，底部有水泥修补痕迹。井壁为圆形，下部用天然毛石垒砌，上部用红砖补砌。_x005F_x000D_
该井保存较为完好，是当地居民挖井取水生活的历史见证_x005F_x000D_
</t>
  </si>
  <si>
    <t>北纬
30°14'24.0"
东经
120°09'56.0"</t>
  </si>
  <si>
    <t>丁衙巷19号水井</t>
  </si>
  <si>
    <t>浙江省杭州市上城区紫阳街道太庙社区丁衙巷19号院内</t>
  </si>
  <si>
    <t xml:space="preserve">丁衙巷19号水井位于浙江省杭州市上城区紫阳街道丁衙巷19号院内。据现院内居民讲述，古井在解放前已存在。井圈为花岗岩，外圈为六边形，内圈为圆形，其上有两条水泥修补痕迹，且嵌有钢筋，为修补井圈破损所加。井圈上原先有井盖，现已不存。井壁由块石垒砌而成，其上布满青苔。   </t>
  </si>
  <si>
    <t>北纬
30°14'16.0"
东经
120°09'48.0"</t>
  </si>
  <si>
    <t>古井为六边形</t>
  </si>
  <si>
    <t>丁衙巷19号</t>
  </si>
  <si>
    <t>丁衙巷5号北侧水井</t>
  </si>
  <si>
    <t>浙江省杭州市上城区紫阳街道太庙社区丁衙巷5号北侧</t>
  </si>
  <si>
    <t>丁衙巷5号北侧水井位于浙江省杭州市上城区紫阳街道丁衙巷5号北侧，据附近居民讲述此井已一百年多年的历史，井圈原为圆形，在2007年整治周边环境时，将井圈修整为较不规则的四边形。井圈侧壁上有豁口，应是以前用于固定井盖的插销之处；井壁为天然毛石垒砌，布满青苔。井的西侧有后期加建的洗衣台，井水目前主要用于洗涤衣物。</t>
  </si>
  <si>
    <t>北纬
30°14'13.0"
东经
120°09'47.0"</t>
  </si>
  <si>
    <t>瑞石亭13号东侧水井</t>
  </si>
  <si>
    <t>浙江省杭州市上城区紫阳街道太庙社区瑞石亭13号东侧</t>
  </si>
  <si>
    <t xml:space="preserve">瑞石亭13号东侧水井，位于杭州市上城区紫阳街道太庙社区瑞石亭13号东侧。据当地居民讲述，此井在民国时已存在，解放前该井附近有尼姑庵，此井为庵内尼姑生活用水的来源。解放后尼姑庵被拆除，唯井留存。该井在地面上开有四眼，井圈为后来所加，用水泥浇筑，外圈为六边形，内为圆形，内壁贴有白色瓷砖。其中西南角的井圈上刻有“2005年9月3日修”的字样。井壁由天然毛石垒砌，布满青苔。 _x005F_x000D_
该井的井水清澈，水质清甜，是当地居民挖井取水生活的历史见证。_x005F_x000D_
</t>
  </si>
  <si>
    <t>北纬
30°14'11.0"
东经
120°09'48.0"</t>
  </si>
  <si>
    <t>胡雪岩旧居</t>
  </si>
  <si>
    <t>胡庆余堂</t>
  </si>
  <si>
    <t>浙江省杭州市上城区紫阳街道袁井巷社区元宝街18号（望江路235号）。</t>
  </si>
  <si>
    <t xml:space="preserve">胡雪岩旧居位于杭州市河坊街、大井巷历史文化保护区东部的元宝街，旧居建于清同治十一年（1872）胡雪岩事业的颠峰时期，当时豪宅工程历时3年，于1875年竣工。1885年，煊赫荣显一时的胡雪岩在穷困潦倒与忧惧中结束了传奇的一生，1903年胡家无奈以区区10万两白银将豪宅抵债给刑部尚书协办大学士文煜，后又转让蒋家，此后日渐破败。及至旧居修复前，旧居先后成为工厂、企业单位、学校和民居，旧居东部的和乐堂与清雅堂更是入住居民100多户，因长年失修，早已面目皆非，到处是一副破败的景象，文物建筑受到严重破坏。2001年1月20日，胡雪岩旧居经过500多位能工巧匠16个月的日夜施工正式对外开放。_x005F_x000D_
整个建筑南北长东西宽，占地面积7230平方米，建筑面积5815平方米。整个院落由东、中、西三组建筑群构成，中部为南北向轴线对称布局的合院，东部为居住的庭院，西部为园林型的厅廊布局。胡雪岩旧居的建筑布局充分考虑园林环境的需要，体现出建筑的实用性与空间布局的统一。其建筑材料大量选用紫檀、酸枝、银杏、南洋杉、花梨和中国榉等名贵木材，木雕、砖雕、石雕、灰塑及彩绘皆美伦美奂。旧居内的花园芝园怪石嶙峋、巧夺天工，其中的假山为国内现存最大的人工溶洞。_x005F_x000D_
旧居是一座富有中国传统建筑特色又兼具西方装饰风格的美轮美奂的宅第，无论是从建筑还是到室内家具的陈设，用料之考究，堪称清末中国巨商第一豪宅。_x005F_x000D_
</t>
  </si>
  <si>
    <t>北纬30°14′23”，东经120°10′04”</t>
  </si>
  <si>
    <t>胡雪岩故居</t>
  </si>
  <si>
    <t>凤凰山管理处</t>
  </si>
  <si>
    <t>朱智故居</t>
  </si>
  <si>
    <t>浙江省杭州市上城区紫阳街道袁井巷社区望江路元宝街1-4号、望江路213号、金钗袋巷79号至87号。</t>
  </si>
  <si>
    <t xml:space="preserve">朱智故居位于浙江省杭州市上城区望江路元宝街1-4号、望江路213号、金钗袋巷79号至87号，此处南宋时曾为宰相府，清代该地为兵部右侍郎朱智府第，民国年间元宝街房产被安徽茶商购得，为源丰祥茶号，其余部分一直作为民宅使用。朱智字茗笙，浙江钱塘人，咸丰元年举人，历任工部主事、军机处章京、通政使副使、大理寺卿、太仆寺卿和兵部右侍郎等官。_x005F_x000D_
朱智故居坐北朝南，分别由西、中、东三条轴线多重院落横向套接而成，大门位于中轴线南端，元宝街及金钗袋巷各有一侧门。三个院落间由封火山墙隔开，两侧设小门相通。中轴线从南至北依次为门厅、轿厅、大厅。门厅三开间，西侧为附房，附房亦三开间。门厅及附房北侧为轿厅，轿厅呈凹字形平面，主楼三开间带一长生弄，轿厅前设连廊与门厅相连。轿厅后与大厅相通，大厅呈“H”形平面，前后连廊分别与东轴鸳鸯厅、灶披乙相连。东轴线上分布有鸳鸯厅、楼厅、灶披乙，花园部分分布有花厅及仆人房，东轴线上建筑与花园中建筑以通廊相连。东侧沿金钗袋巷开门洞与通廊相连，花园内原有一座假山、一池水，池中有亭，以曲桥相连。西轴线为合院式建筑，从南至北依次为前厅、后厅，前厅开石库门与中轴线相通。朱智故居原来以源丰祥茶号为名称公布为杭州市市级文物保护单位，2009年5月11日改源丰祥茶号旧址为朱智故居。朱智故居为杭州清代民居的代表，具有一定的历史价值与文物价值。_x005F_x000D_
</t>
  </si>
  <si>
    <t>北纬
30°14'22.0"
东经
120°10'07.0"</t>
  </si>
  <si>
    <t>社区展示中心</t>
  </si>
  <si>
    <t>省土特产公司</t>
  </si>
  <si>
    <t>金钗袋巷34号民居</t>
  </si>
  <si>
    <t>浙江省杭州市上城区紫阳街道袁井巷社区金钗袋巷34号</t>
  </si>
  <si>
    <t xml:space="preserve">该建筑位于浙江省杭州市上城区紫阳街道袁井巷社区金钗袋巷34号。据当地居民介绍，该建筑原名拱墙门，是胡雪岩的掌柜所居，主要建筑已有100多年历史，南侧后院及建筑原为花园，后建建筑，也有80年历史。_x005F_x000D_
民居整体坐西朝东，由前院及三个天井及后院组成，房屋共三进，皆二层木构，坡屋顶覆小青瓦。院落入口位于东侧，为中式石库门。第一进主楼面阔三间，进深三间，西檐北侧带厢楼；第二进主楼面阔三间，进深两间，西檐北侧带厢楼；第三进主楼北檐东侧带厢楼，据常规判断，第三进主楼原面阔应为三间，原进深应为两间，可能因后期拆改，目前该进主楼缺失西北角一间。 _x005F_x000D_
该建筑具有当地传统民居的典型风格。_x005F_x000D_
</t>
  </si>
  <si>
    <t>北纬
30°14'16.0"
东经
120°10'10.0"</t>
  </si>
  <si>
    <t>白茅巷口义井</t>
  </si>
  <si>
    <t>浙江省杭州市上城区紫阳街道袁井巷社区金钗袋巷</t>
  </si>
  <si>
    <t xml:space="preserve">该井位于浙江省杭州市上城区紫阳街道袁井巷社区金钗袋巷道旁。根据井的形制判断，建于清代。_x005F_x000D_
井周围平面低于四周，旁边有水沟和洗衣台。井圈为青石质、外方内圆，井壁为六边形、块石垒砌。并且，从上到下，井直径越来越大。井圈壁上有两孔，为固定井盖用。_x005F_x000D_
该井一直为当地居民提供水源。_x005F_x000D_
</t>
  </si>
  <si>
    <t>北纬
30°14'15.0"
东经
120°10'10.0"</t>
  </si>
  <si>
    <t>高士坊巷8号民居</t>
  </si>
  <si>
    <t>浙江省杭州市上城区紫阳街道太庙社区高士坊巷8号、严官巷9号、12号</t>
  </si>
  <si>
    <t xml:space="preserve">该民居位于浙江省杭州市上城区高士坊巷8号，严官巷9号、12号。据住户讲建于民国，初作当铺，后转作尼姑庵、学生宿舍，建国后归工商银行江城之行接管，后租给杭州电机厂员工住宿至今。_x005F_x000D_
此组建筑北靠严官巷，西临高士坊巷，坐东朝西，共三进院落。中部有泥墙把院落分为东西两区，西区正房面阔四间，进深七间，二层木构，前檐接南北厢楼。东区正房面阔四间，进深三间，二层木构，南北厢房做连接东西的廊道。北墙外侧有古井一口，今仍在使用。_x005F_x000D_
该民居是杭州市区内典型的传统合院式建筑之一，具有一定的历史价值。_x005F_x000D_
_x005F_x000D_
</t>
  </si>
  <si>
    <t>北纬
30°13'55.0"
东经
120°09'53.0"</t>
  </si>
  <si>
    <t>高士坊巷4号民居</t>
  </si>
  <si>
    <t>浙江省杭州市上城区紫阳街道太庙社区高士坊巷4号</t>
  </si>
  <si>
    <t xml:space="preserve">该民居位于杭州市上城区紫阳街道太庙社区高士坊巷4号，据住户讲：建于民国初年，占地近500平方米。_x005F_x000D_
宅院整体坐东朝西，分前后两进。第一进主楼面阔三间，进深四间，二层砖木构，屋顶双坡覆小青瓦，前檐接南、北两厢；厢房面阔二间，进深一间，与西院墙围合成前天井。主楼一层北间设走廊通后院；主楼后檐带南、北两厢，厢房进深均为一间，其中北厢面阔二间，而南厢面阔四间与第二进平房前檐相接。平房面阔二间。主楼后部院落中部，两厢之间有一搭棚把后院分隔成两个天井。宅院前后院内均留存有水井。建筑唯正房前檐部位有雕花，其它地方少有装饰。_x005F_x000D_
该民居为杭城普通的中国传统合院式民居。_x005F_x000D_
</t>
  </si>
  <si>
    <t>北纬
30°13'54.0"
东经
120°09'53.0"</t>
  </si>
  <si>
    <t>大马弄58号民居</t>
  </si>
  <si>
    <t>浙江省杭州市上城区紫阳街道太庙社区大马弄58号</t>
  </si>
  <si>
    <t xml:space="preserve">该民居位于浙江省杭州市上城区紫阳街道太庙社区大马弄58号。据住户讲：建于清末，解放后曾作为西子绣花厂使用，现为十余户居民分住。_x005F_x000D_
宅院坐西向东，共二进，院落东墙居中辟门为主入口，中部天井南面开侧门通向小巷。第一进主楼面阔三间，进深六间，二层砖木构，屋顶双坡覆小青瓦，前、后檐均带南、北两厢；厢房均面阔一间，进深一间。第二进正房面阔三间，进深二间，其后檐原也带南、北两厢，今南厢已被拆改；北厢面阔二间，进深一间，其中东间北墙西侧辟拱门与大马弄59号民居相通；天井西北角有八边形水井一口。_x005F_x000D_
该民居具有清末民初杭州城中传统民居的院落格局和结构特征。_x005F_x000D_
</t>
  </si>
  <si>
    <t>高士坊巷16号民居</t>
  </si>
  <si>
    <t>浙江省杭州市上城区紫阳街道太庙社区高士坊巷16号</t>
  </si>
  <si>
    <t xml:space="preserve">高士坊巷16号民居位于浙江省杭州市上城区紫阳街道太庙社区高士坊巷16号。据杭州市房产档案资料记载，始建于清末，民国年间先为吴翰屏所有，民国15年（1926）曾进行翻造。民国24年（1935），吴将房产出售给陈恩波，陈便出重金将院宅重新改建，出租给房客使用。陈恩波，绍兴人，擅长书画，会中医，具有深厚的国学功底，上海著名的老凤翔银楼职员。1958年列入社会主义改造，由国家经租，至2000年共有房屋29间，建筑面积为782.12平方米。目前，民居部分建筑已拆除，现仅存原规模的二分之一，仍由居民分住。     _x005F_x000D_
现存民居均为砖木结构，屋顶双坡覆小青瓦，按南、北两条东西向轴线分布。南轴上共两进：第一进正房坐东朝西，面阔三间，前檐两侧带一层南、北厢房；正房东墙北部辟一樘石库门，为整个院落的主入口，因与大门相通，建筑的北次间设为门廊；第二进主楼坐西朝东，高二层，平面矩形，面阔三间，一层设前檐廊，廊柱间上部饰卷草纹挂落；一层各间均设六开隔扇，槅心六角景嵌玻璃；前檐廊北端施拱门通向北轴院落；后檐两侧带南、北厢楼。北轴上留存一进平房，高一层，坐东朝西，平房南端施一道披廊连通前后天井。西边天井东北角有井一口，已废弃。该建筑群原来的最后一进为后花园和楼房，曾作为杭城著名中医谭耀增的诊所，可惜已拆除。_x005F_x000D_
高士坊巷16号民居总体上属于中国传统合院式建筑，对于研究清末杭州民居有一定的参考价值。_x005F_x000D_
</t>
  </si>
  <si>
    <t>泗水弄4号前水井</t>
  </si>
  <si>
    <t>浙江省杭州市上城区紫阳街道太庙社区泗水弄4号前</t>
  </si>
  <si>
    <t xml:space="preserve">该井位于浙江省杭州市上城区紫阳街道太庙社区泗水弄4号前。据附近住户讲，此处百余年前曾为菜地，井为现泗水弄3号住户祖上所有，旱年曾与周围居民一同使用。1962年重修此井，与周围居民共用，并在铺地上刻“一九六二年”。20世纪80年代井北面食品厂污染地下水源，1985年左右该井废弃。_x005F_x000D_
该井井圈外观为南瓜形，太湖石质，内侧有14道凹槽；井壁为条石砌筑，呈八边形，并有过滤用的棕丝。_x005F_x000D_
该井做工考究，井圈形式别具一格，具有一定的艺术价值。_x005F_x000D_
</t>
  </si>
  <si>
    <t>北纬
30°13'58.0"
东经
120°09'55.0"</t>
  </si>
  <si>
    <t>四牌楼10号民居</t>
  </si>
  <si>
    <t>浙江省杭州市上城区紫阳街道十五奎巷社区城隍牌楼巷四牌楼10号</t>
  </si>
  <si>
    <t xml:space="preserve">四牌楼10号民居位于浙江省杭州市上城区紫阳街道城隍牌楼巷四牌楼10号。据住户讲约建于民国初年。院落主人原为商贾，解放后举家迁往上海，现为租住杂院。_x005F_x000D_
建筑坐西朝东，存主轴一进主楼与北偏院。院落原大门在东院墙北侧，后改为东墙中央，原北门廊改为厢房。主楼二层砖木构，面阔三间，进深三间，屋顶双坡覆小青瓦；其东、西檐两侧均接南、北厢房；室内以木板壁分隔，西南角有楼梯通往二层，西北角有通道过院墙拱券门进入偏院。偏院存传统梁架两组，据住户称为加建。在院落外东南角存古井一口，井圈上刻“张养元”。_x005F_x000D_
四牌楼10号民居现存格局较为明确，主楼柱网梁架情况是典型的江南厅堂布局。_x005F_x000D_
</t>
  </si>
  <si>
    <t>城隍牌楼巷127号民居</t>
  </si>
  <si>
    <t>浙江省杭州市上城区紫阳街道十五奎巷社区城隍牌楼巷127号</t>
  </si>
  <si>
    <t xml:space="preserve">该建筑位于浙江省杭州市上城区紫阳街道十五奎巷社区城隍牌楼巷127号，目前正在进行全面整修。据附近住户讲，建于民国年间。_x005F_x000D_
现存相接的南、北两院，院落主入口辟于北院墙东侧。北院存房两进，主楼坐西朝东，二层砖木构，面阔五间，进深五间，屋顶双坡覆小青瓦；主楼东院存井1口；主楼西侧置一带平房，平房坐西朝东，面阔五间，单坡顶，改造后成为住户厨房及厕所；主楼与平房之间为一狭长的通道，通道北端院墙开一门连通里外。北院南院墙东侧亦辟一石库门通往南院，南院中建筑呈回字形平面，现已修葺一新。天井内均石板铺地。_x005F_x000D_
该建筑布局清晰，结构规整，为杭州地区典型的传统合院式民居。_x005F_x000D_
</t>
  </si>
  <si>
    <t>北纬
30°14'17.0"
东经
120°09'52.0"</t>
  </si>
  <si>
    <t>星远里建筑</t>
  </si>
  <si>
    <t>浙江省杭州市上城区湖滨街道东坡路社区星远里直弄、一弄、二弄、三弄</t>
  </si>
  <si>
    <t xml:space="preserve">星远里建筑包括杭州市上城区湖滨街道东坡路社区星远里直弄、一弄、二弄、三弄，根据建筑风貌与特点判断：建于民国时期。_x005F_x000D_
该组建筑占地约4036平方米，共由四弄七排石库门建筑组成，中间以过街楼连接，每排里弄建筑都由门户独立又彼此相联的多个单元组成。各单元均按统一式样建造，用材、规格一致，均为两层砖木结构，青砖实叠清水砖墙；石库门造型采用西式风格。此外在星远里直弄与二弄交叉口处有一双眼井，保存尚好。_x005F_x000D_
该组建筑反映了近代城市住宅建筑的演进历史，具有较高的历史研究价值。_x005F_x000D_
</t>
  </si>
  <si>
    <t>北纬
30°15'29.0"
东经
120°09'23.0"</t>
  </si>
  <si>
    <t>该井位于星远里直弄于星远里二弄交界处，周边都是居民居住</t>
  </si>
  <si>
    <t>湖滨街道</t>
  </si>
  <si>
    <t>湖滨</t>
  </si>
  <si>
    <t>湖边邨建筑</t>
  </si>
  <si>
    <t>浙江省杭州市上城区湖滨街道东坡路社区湖边村2～30（双）号</t>
  </si>
  <si>
    <t>湖边邨建筑包括杭州市上城区湖滨街道东坡路社区湖边村2～30（双）号。据杭州市历史建筑保护管理中心挡案馆资料记载：湖边邨建筑系原国民党安徽省主席张义纯投资建于20世纪30年代。1949年后，张义纯曾任民革上海市委对台工作宣传委员会委员等职。张义纯在杭州有两处房产，湖边邨是其中之一，主要用于出租，这里曾居住过一些党国遗老、名人后裔。_x005F_x000D_
湖边邨建筑原由并排的东、西两列4幢新式石库门里弄建筑组成，东、西两列之间以过街楼相连，其中东北角一幢由于曾作为韩国临时政府的办公之处，现已被公布为市级文物保护点-韩国独立运动旧址。湖边邨内每幢建筑均为二层砖木结构楼屋，清水砖外墙，两坡硬山屋顶；每幢均分为多个单元，每个单元均为一楼一底，二楼南向有阳台；立面门柱、门楣上均饰以浮雕纹样。湖边邨的主入口设在北面，东、西两侧也设弄门，均为西式石库门，门楣上有“湖边邨”字样。_x005F_x000D_
该建筑为杭州较早、规模较大、式样较美和保存完整的新式石库门里弄建筑，是近代住宅发展演变的重要实例，具有较高的历史文化价值。</t>
  </si>
  <si>
    <t>北纬
30°15'33.0"
东经
120°09'24.0"</t>
  </si>
  <si>
    <t>该井位于湖边邨酒店总台门口</t>
  </si>
  <si>
    <t>三元里建筑</t>
  </si>
  <si>
    <t>浙江省杭州市上城区湖滨街道青年路社区三元里一院、二院</t>
  </si>
  <si>
    <t xml:space="preserve">三元里建筑位于浙江省杭州市上城区湖滨街道青年路社区三元里一院、二院。据住户介绍，建于1947年，原为解放前资本家所建别墅，解放后为检察院所使用，12号曾作为尼姑庵使用。现建筑为居民分住，除3号归私人所有、4号归房管局所有外，其余1、2、3～11号均归杭州市检察院所有。 _x005F_x000D_
该建筑坐北朝南，由两栋二层双坡顶砖木构建筑组成，建筑形制、风格基本一致，现称为三元里一院、二院。两幢建筑的东侧有小巷，是原三元里的主要进出通道，巷口仍留有“三元里”大门。两幢建筑南北排列，中间为小巷，均面阔四间，每间二层设置有露台，清水砖墙，砖上刻有英文字母，现墙体已外敷水泥。二院东侧留存水井一口，水质尚好，仍在使用。_x005F_x000D_
该建筑反映了民国时期民居建筑的特色，见证了近现代民居建筑的发展历程。_x005F_x000D_
</t>
  </si>
  <si>
    <t>北纬
30°14'57.0"
东经
120°09'55.0"</t>
  </si>
  <si>
    <t>谈风月轩</t>
  </si>
  <si>
    <t>浙江省杭州市上城区湖滨街道吴山路社区邮电路16号</t>
  </si>
  <si>
    <t xml:space="preserve">谈风月轩位于杭州市上城区湖滨街道吴山路社区邮电路16号。据杭州房产档案记载，建于20世纪30年代，原房屋产权人为徐祖佑、徐祖洛兄弟共有，徐家将此宅院命名为“谈风月轩”。抗日战争时期，此房曾被日本人强占，抗战胜利后，房屋被第三战区交通处占用，后省府龙乘云等数十家居住。1950年，此房产权归徐氏后人所有，使用权租给杭州市公安局一处办公，1954年换与杭州市总工会，作其职工宿舍。 _x005F_x000D_
谈风月轩坐北朝南，为砖混结构建筑，五开间假三层。房屋结构为青砖实叠清水墙面，多面坡西式屋顶，屋顶开三樘老虎窗，东侧局部起三层平顶方楼，整个建筑物造型虚实相应，立面饰以柱子、半圆砖拱洞等西式造型，丰富多变。建筑前有水井，现已不用。_x005F_x000D_
该建筑反映了杭州建筑艺术的发展演变，具有较高的历史价值，已列为杭州市第一批历史建筑。_x005F_x000D_
</t>
  </si>
  <si>
    <t>思鑫坊徐宅</t>
  </si>
  <si>
    <t>浙江省杭州市上城区湖滨街道东坡路社区思鑫坊直弄1、2号</t>
  </si>
  <si>
    <t>思鑫坊徐宅位于浙江省杭州市上城区湖滨街道东坡路社区思鑫坊直弄1、2号。据档案资料记载，1932年4月，徐梓林向胡雪岩侄儿胡藻青购得此处土地，次年于此处建造思鑫坊直弄1、2号建筑。徐为谋求杭州市银行经理职位，曾将该建筑赠送给当时杭州市市长周象贤。1946年，周象贤将此房产租给自己夫人张菊龄。1948年，徐梓林妻子方秀珍携子女来杭，张菊龄搬离此建筑。解放前，徐梓林前往香港，其妻一直居住于此，并将房子出租给他人。后房产收归杭州市政府所有。思鑫坊徐宅上还带有其它一些历史信息，如1号院落门楣上可见“红缨大队”四字，院西南墙角外有“徐界墙外余地十英尺”字样。_x005F_x000D_
徐宅坐北朝南，由两幢建筑构成，建筑风格一致，均为二层带阁楼仿西式花园洋房。清水砖墙，坡屋顶覆机制瓦，开老虎窗；建筑南侧均出八角形阳台，外观简洁，造型明快活泼，具有早期现代主义建筑风格。内部由于无法进入，具体情况不详。院内存井一口，已废弃。该建筑反映了杭州市近现代建筑艺术的演变历程，已被公布为杭州市第三批历史建筑，具有较高历史文化价值。</t>
  </si>
  <si>
    <t>奎垣巷13号别墅</t>
  </si>
  <si>
    <t>浙江省杭州市上城区湖滨街道青年路社区奎垣巷13号</t>
  </si>
  <si>
    <t>奎垣巷13号别墅位于浙江省杭州市上城区湖滨街道青年路社区西湖大道中段北侧，开元路中段南侧，东西向的奎垣巷东段。原为私人别墅，始建年代及历史沿革不详，从风格判断为民国时期建筑，据居民介绍，前院为20世纪60、70年代时建造，现由湖滨房管站出租与4户居民分住。_x005F_x000D_
建筑坐北朝南，平面近似方形，二层砖木构，坡屋顶覆小青瓦；一层东南部设门廊，二层为阳台；采用木质门窗、楼梯及地板；外墙原可能是灰色清水砖。建筑东南侧存井1口，井圈圆形石质，井壁由块石以菱角式垒砌。_x005F_x000D_
该别墅作为杭城近代独立式住宅的实例，型制颇具时代特点。</t>
  </si>
  <si>
    <t>北纬
30°14'57.0"
东经
120°09'49.0"</t>
  </si>
  <si>
    <t>奎垣巷21号别墅</t>
  </si>
  <si>
    <t>浙江省杭州市上城区湖滨街道青年路社区奎垣巷21号</t>
  </si>
  <si>
    <t>奎垣巷21号别墅位于浙江省杭州市上城区湖滨街道青年路社区西湖大道中段北侧，开元路中段南侧，奎垣巷21号院落的北部。据当地居民介绍，此房可能建于1906年，原为一上海商人的别墅，现有4户人家居住。_x005F_x000D_
别墅四周由院墙围合，有南、北两个小院，院落入口设于南院墙东南角；主体建筑坐北朝南，二层砖木构，屋顶双坡覆小青瓦，平面呈梯形，面阔三间进深两间，南檐设前廊；立面的柱头、门扇等较多运用西式风格的装饰。南院东南部有水井1口，六边形石质井圈现以水泥抹面，井壁用块石以菱角式垒砌而成。_x005F_x000D_
此建筑具有中西结合的特点，型制颇具时代特征。</t>
  </si>
  <si>
    <t>北纬
30°14'56.0"
东经
120°09'48.0"</t>
  </si>
  <si>
    <t>横紫城巷53号民居</t>
  </si>
  <si>
    <t>浙江省杭州市上城区湖滨街道涌金门社区横紫城巷53号，开元路75号</t>
  </si>
  <si>
    <t xml:space="preserve">横紫城巷53号、开元路75号建筑位于涌金门社区开元路与横紫城巷之间，从风格判断，建于民国时期。开元巷75号后门于2006年9月被封，整体建筑即将被拆迁，现已无人居住且无法进入。其他信息不详。 _x005F_x000D_
该民居占地面积约四百四十平方米，共有两幢形式和风格基本一致的里弄建筑。均为二层砖木混合结构，坡屋顶，上覆小青瓦，青砖实叠墙面，沿小巷开设石库门。_x005F_x000D_
建筑外观简洁古朴，具有典型的杭州近代民居风格，有一定的历史文化价值。_x005F_x000D_
</t>
  </si>
  <si>
    <t>开元路75～100号别墅</t>
  </si>
  <si>
    <t>浙江省杭州市上城区湖滨街道涌金门社区开元路75～100号、直紫城巷36号</t>
  </si>
  <si>
    <t xml:space="preserve">开元路75～100号别墅位于涌金门社区开元路75～100号、直紫城巷36号，据户主介绍，为民国时期建造。该建筑曾北邻浣纱河，风光优美，为临河别墅。之后因城市建设浣纱河被填，周围建起大批民居。建国后，此处先后居住过多位国家级、省级领导干部，现产权归浙江省政府所有。 _x005F_x000D_
建筑为二层砖木结构，坐北朝南，仿西式别墅，转角呈六边形；建筑外观刷为黄色，简洁明快，造型灵巧，内部装修精美，留存有初建时的壁炉。院内有水井一口。_x005F_x000D_
该建筑体现了杭州民国时期的别墅建筑风格，反映了城市建筑的演进过程，具有一定的历史文化价值。_x005F_x000D_
</t>
  </si>
  <si>
    <t>韶华巷45、48号建筑</t>
  </si>
  <si>
    <t>浙江省杭州市上城区湖滨街道涌金门社区韶华巷45、48号</t>
  </si>
  <si>
    <t xml:space="preserve">该建筑位于浙江省杭州市上城区湖滨街道涌金门社区韶华巷45、48号。据房主介绍建筑自建成之后未经过修缮，其他历史沿革不详。依据建筑风格判断，建于民国时期。_x005F_x000D_
建筑共两进，二层砖木构，整体坐北朝南。一进南面设双门，入内为天井，主体建筑面阔四间，南、北檐两侧均带东、西厢楼，坡屋顶覆小青瓦。二进主楼面阔三间，南檐两侧带东、西厢楼，西厢楼一层西墙设门作为二进建筑的出入口，使厢楼成骑楼形式。一、二进建筑间还有一口井依稀可见。建筑大门上部有卷草纹及涡卷雕刻，样式精美，内部的铸铁栏杆等体现出明显的西式风格。_x005F_x000D_
该建筑是民国时期杭州典型的中西合璧民居，具有一定的历史文化价值。_x005F_x000D_
</t>
  </si>
  <si>
    <t>开元南一弄4号民居</t>
  </si>
  <si>
    <t>浙江省杭州市上城区湖滨街道青年路社区开元南一弄4号</t>
  </si>
  <si>
    <t xml:space="preserve">该建筑位于浙江省杭州市上城区湖滨街道青年路社区开元南一弄4号。据档案资料记载，建于民国时期，原房主名叫柴春寿，是当时上海新生鞋店的老板，由于柴春寿长期在上海做生意，在杭州的这座房子就用于出租。1958年私房改造时，此房改由政府代管出租。此处房屋天井中原为青石板铺地及青石板所砌花坛，20世纪80～90年代湖滨房管站进行改造时，拆除花坛，搭建厨房厕所，天井东北角水井于此时废弃，被厨房覆盖，天井及室内部分地面进行重新铺设。现共居住19户人家。 _x005F_x000D_
院中建筑整体平面呈“L”形，主楼坐南朝北，两层砖木结构，面阔四间进深二间，有前廊，坡屋顶；屋内设有中式木楼梯，前檐西侧接二层厢楼；厢楼两开间，北间一层与入口相通设为过廊；建筑外立面门窗、柱子、栏杆皆施红色油饰。院北墙偏西辟门洞通往开元南一弄3号，现已封。院东墙偏南辟拱券门，原与开元南一弄6号相连，现为搭建建筑。院中尚存一断裂墙界石及原花坛青石板。_x005F_x000D_
该建筑为民国时期建造的具有中式风格的传统院落式民居，具有一定价值。_x005F_x000D_
</t>
  </si>
  <si>
    <t>邮电路8号民居</t>
  </si>
  <si>
    <t>浙江省杭州市上城区湖滨街道吴山路社区邮电路8号</t>
  </si>
  <si>
    <t xml:space="preserve">邮电路8号民居位于杭州市上城区湖滨街道吴山路社区邮电路8号。据房产档案记载，约建于民国10年（1921）,民国26年（1937）由邵永堂和陈省斋两家共同合买，后全部归并于邵家，1949年以前邵家在杭州经营绸业。1951年，房屋转卖给杭州市文具业同业公会。建筑现由居民分住。 _x005F_x000D_
建筑坐北朝南，整体平面呈“回”字形，主体共两进。一进正房为二层木构，面阔三间进深三间，坡屋顶覆青瓦；一层原设有前轩廊，二层有前檐廊，并以雕饰精美的牛腿、挑枋承托挑檐檩；后檐两侧各带东、西二层厢廊，东厢设有楼梯，厢廊北端与二进建筑连接，使之围合成小天井，内存井一口。二进建筑也为二层木构楼房，面阔三间。_x005F_x000D_
该建筑为民国时期的传统院落式民居，具有一定历史价值，2005年列为杭州市第二批历史建筑。_x005F_x000D_
</t>
  </si>
  <si>
    <t>北纬
30°15'16.0"
东经
120°09'55.0"</t>
  </si>
  <si>
    <t>该井保存完好无损，周围环境良好，里面自有井水，现一直无人使用</t>
  </si>
  <si>
    <t>该井周边没有立牌，先井口用东西盖住。</t>
  </si>
  <si>
    <t>杭州房屋更新改善事务服务中心</t>
  </si>
  <si>
    <t>胡藻青旧居</t>
  </si>
  <si>
    <t>浙江省杭州市上城区湖滨街道东坡路社区思鑫坊直弄2号院内</t>
  </si>
  <si>
    <t>胡藻青旧居位于浙江省杭州市上城区湖滨街道东坡路社区思鑫坊直弄2号院内。据历史建筑档案记载，此宅建于二十世纪三十年代，为胡雪岩的侄儿——胡藻青的旧居。胡藻青，名焕，又叫胡趾祥，浙江杭州人。曾任大清银行上海分行股东，浙江铁路公司第二大股东兼董事，浙江兴业银行董事、总司理。他与蒋抑卮一起为“浙兴”初期的掌权人物。“浙兴”房产业务在当时的银行界中做得最大、最著名，为当时名副其实的“房产大王”。该处建筑现已为单位房产，产权归属浙江大学。_x005F_x000D_
旧居建筑坐北朝南，主楼的东西面为甬道，南北面原为花园，院中尚有老井一口。主楼为一幢青砖实砌、悬山坡顶式的洋楼，假三层，三开间。一楼是客厅、客房和书房，二楼是主卧室带书房，上有阁楼。整幢房屋用红漆地板铺地，楼梯童柱造型精美，房间内有圆形石膏装饰的灰幔吊顶。_x005F_x000D_
建筑外观装饰简洁，造型明快活泼，反映了杭州近代住宅建筑演进的历程，体现了杭州市建筑艺术的发展，具有较高的历史文化艺术价值，已被公布为杭州市第三批历史建筑。</t>
  </si>
  <si>
    <t>北纬
30°15'34.0"
东经
120°09'56.0"</t>
  </si>
  <si>
    <t>该井位于思鑫坊直弄2号院子的东部，院内只住一户居民。</t>
  </si>
  <si>
    <t>光复路120号民居</t>
  </si>
  <si>
    <t>浙江省杭州市上城区湖滨街道东平巷社区光复路120号，芳润桥弄2号，缸儿巷41号</t>
  </si>
  <si>
    <t xml:space="preserve">民居位于浙江省杭州市上城区湖滨街道东平巷社区光复路120号，芳润桥弄2号，缸儿巷41号，据居民介绍，建于民国，具体历史沿革不详。 _x005F_x000D_
该建筑由三组院落构成，西侧光复路120号、芳润桥弄2号民居为三进院落，砖木构，坡屋顶。建筑占地面积约550平方米，外观古朴简洁，为典型的江南传统民居。建筑构件制作精美，装修保留较好，院落格局完整。一进院落内有古井一口。房屋部分为公房，部分为私有。 东侧缸儿巷41号民居，为前后两天井，入口为石库门，主楼为二层砖木构，坐西朝东，坡屋顶，白灰抹墙。 缸儿巷41号南侧民居，为前后两天井，石库门入内，主楼为二层砖木构，坐西朝东，坡屋顶，白灰抹墙，院墙为封火墙。南北两侧有厢房。南墙嵌界石，刻“王孙公墙”字样。 该建筑近年曾进行过整修，立面粉刷一新，梁柱油漆重新做过。_x005F_x000D_
该建筑为民国时期典型的传统院落式民居，格局基本完整，具有一定的历史价值。_x005F_x000D_
</t>
  </si>
  <si>
    <t>北纬
30°15'02.0"
东经
120°10'00.0"</t>
  </si>
  <si>
    <t>无围栏，无立牌</t>
  </si>
  <si>
    <t>私有</t>
  </si>
  <si>
    <t>渤海医庐</t>
  </si>
  <si>
    <t>浙江省杭州市上城区湖滨街道东平巷社区东平巷7、8、9、10、9-1、9-2、9-3、9-4号</t>
  </si>
  <si>
    <t xml:space="preserve">渤海医庐位于浙江省杭州市上城区湖滨街道东平巷社区东平巷7、8、9、10、9-1、9-2、9-3、9-4号。据历史建筑档案资料记载，此宅为妇科专家裘笑梅的旧居，也称“漱梅医庐”。渤海医庐原为王良甫所有，王良甫开办益新服装厂，为杭州香港服装店的前身，其妻裘笑梅系省人民代表，市政协委员，“国家级名老中医”。被人称为“华夏奇指，人间观音”。现存建筑第一进曾作为裘笑梅的诊所，第二、第三进本打算由子女分住。社会主义改造后，第二、三进的东套留给裘笑梅与后代居住。该建筑现由私人与资产公司共有。_x005F_x000D_
渤海医庐建筑分布于一条南北向的轴线上，坐北朝南，共为三进。入口位于一进建筑的中间，设立方形门柱，门上设“渤海医庐”匾额，均水泥抹面；第一进面临东平巷，二层砖木混合结构，清水砖墙，坡屋顶，面阔六间，进深三间；南墙有“三槐堂王界”字样的界碑。第二进建筑为二层砖木混合结构，坡屋顶，面阔三间，进深二间。第三进为砖混结构，平面为矩形，进深一间。_x005F_x000D_
建筑规模较大，外观简洁规整，布局合理，是杭州典型的商住两用建筑，已被公布为杭州市第三批历史建筑。_x005F_x000D_
</t>
  </si>
  <si>
    <t>齐心里水井</t>
  </si>
  <si>
    <t>浙江省杭州市上城区湖滨街道东坡路社区齐心里10号门前2米</t>
  </si>
  <si>
    <t xml:space="preserve">齐心里水井位于杭州市上城区湖滨街道东坡路社区齐心里10号门前2米处，具体年代不详。_x005F_x000D_
该井井圈为石质六边形，井圈内壁为圆形，水位较高，水质较清澈，现附近居民仍在使用。井圈周围地面方砖铺地。_x005F_x000D_
该井对研究当地历史地理环境具有一定的价值。_x005F_x000D_
</t>
  </si>
  <si>
    <t>北纬
30°15'32.0"
东经
120°09'32.0"</t>
  </si>
  <si>
    <t>该井位于齐心里小区道路中间，周边都是居民居住</t>
  </si>
  <si>
    <t>相国井</t>
  </si>
  <si>
    <t>唐朝</t>
  </si>
  <si>
    <t>浙江省杭州市上城区湖滨街道吴山路社区解放路与浣纱路交叉口</t>
  </si>
  <si>
    <t xml:space="preserve">相国井位于浙江省杭州市上城区湖滨街道吴山路社区解放路与浣纱路交叉口，始建于唐德宗年间。杭州自隋建州以来，城市日益发展，人口数量迅速增加。但因杭州城区是由浅海湾演变而成的陆地，地下水卤咸。唐德宗年间（780～805），杭州刺史李泌引西湖水到城内各地，出水口开六井，即西井、金牛池、方井、白龟池、小方井、相国井，供杭州城居民饮水之需。李泌后任宰相，杭人为示纪念，将其中一口井取名为相国井。六井是杭州城最早的供水设施。其余五井均湮没，仅存相国井。_x005F_x000D_
相国井井壁以条石菱角式叠砌，井圈、石栏杆以及碑记为1980年整修时重建。2004年解放路整治工程中，重砌汉白玉围栏，并加井盖。_x005F_x000D_
相国井是杭州城市演变的重要实物见证，也是杭州现存为数不多的古井之一，它对研究当地历史地理环境具有重要价值。_x005F_x000D_
</t>
  </si>
  <si>
    <t>北纬
30°15'11.0"
东经
120°09'42.0"</t>
  </si>
  <si>
    <t>解放路与浣纱路交叉口</t>
  </si>
  <si>
    <t>比胜庙巷4号民居</t>
  </si>
  <si>
    <t>浙江省杭州市上城区湖滨街道青年路社区比胜庙巷4号</t>
  </si>
  <si>
    <t xml:space="preserve">比胜庙巷4号民居位于杭州市上城区湖滨街道青年路社区，据杭州市历史建筑保护管理中心档案记载，建于20世纪初，该建筑原产权人名叫边华勤，是当时边福茂鞋店的老板。现由居民分住。 _x005F_x000D_
院门辟于西院墙偏南。院内建筑三层砖木结构，整体平面呈“凹”字形，屋顶两坡覆小青瓦。主楼坐北朝南，面阔六间，前为通廊，廊柱木质方形，四隅入角，柱间下部饰直棂式木栏杆；前檐接东、西三层厢楼，其中西厢楼一层与院门相通，设为过廊，东厢楼则为楼梯间，内设三折楼梯供上下。建筑与南围墙围合成一狭长的前天井，中有水井一口。该建筑的门窗、廊柱、栏杆皆施红色油饰。_x005F_x000D_
该建筑体量较大，体现了传统建筑向近代城市建筑转型的历程。 _x005F_x000D_
_x005F_x000D_
</t>
  </si>
  <si>
    <t>北纬
30°14'55.0"
东经
120°09'51.0"</t>
  </si>
  <si>
    <t>奎垣巷20号民居</t>
  </si>
  <si>
    <t>浙江省杭州市上城区湖滨街道青年路社区奎垣巷20号</t>
  </si>
  <si>
    <t xml:space="preserve">奎垣巷20号民居位于浙江省杭州市上城区湖滨街道青年路社区西湖大道中段北侧，开元路中段南侧，奎垣巷20号。据当地居民介绍，该建筑大约建于民国时期，原为寺庙，后曾为尼庵，天井处原有大佛1座，1958～1960年间建筑进行改造，后一直由居民分住。 _x005F_x000D_
建筑坐北朝南，整体平面呈“凹”字形，以院墙、山墙、厢楼围合成前院及后天井，正房面阔三间，二层木构，屋顶双坡覆小青瓦，其北檐东、西两侧各带二层厢楼1座，因室内封顶，屋架形式不明。北天井东南角留有水井1口，井圈石质圆形，井壁由青砖叠砌。 _x005F_x000D_
该建筑具有传统合院式民居的典型特征。_x005F_x000D_
</t>
  </si>
  <si>
    <t>比胜庙巷7、9号民居</t>
  </si>
  <si>
    <t>浙江省杭州市上城区湖滨街道青年路社区比胜庙巷7、9号</t>
  </si>
  <si>
    <t>比胜庙巷7、9号民居位于浙江省杭州市上城区湖滨街道青年路社区，西湖大道中段以北，东西向的奎元巷东南侧。房屋建造者及始建时间不详；据老居民介绍，昔日亨达利钟表店老板娄继心曾在7号住过，如今其妻仍居住于此。_x005F_x000D_
主体建筑分布于1条东西向的轴线上，最西端的房屋向南偏离轴线构成偏院；建筑采用中式传统形式，一、二层砖木构或木构，坡屋顶覆小青瓦，因室内封顶，屋架形式不明。西天井东南角有水井1口，石质井圈六边形，井壁用条石以菱角式垒砌而成。_x005F_x000D_
该建筑群具有中式传统民居的特点，能反映出所在历史街区的传统风貌。</t>
  </si>
  <si>
    <t>韶华巷62号民居</t>
  </si>
  <si>
    <t>浙江省杭州市上城区湖滨街道涌金门社区韶华巷62号</t>
  </si>
  <si>
    <t xml:space="preserve">韶华巷62号民居位于杭州市上城区湖滨街道涌金门社区。据居民介绍，建于民国时期。_x005F_x000D_
该民居占地306平方米。主体建筑高两层，砖木结构，面阔四间、进深两间，清水砖墙，硬山屋顶；外观朴素，通体饰白色涂料，造型简洁明快，西式装修，顶层有阁楼，还保留有烟囱，但已废弃；外廊饰有精美挂落。院墙为杭州传统夯土墙，院内有天井，后院还有水井一口。_x005F_x000D_
该民居结构基本完整，主体建筑中西合璧，反映了民国时期典型的建筑风格，具有一定的历史价值。_x005F_x000D_
</t>
  </si>
  <si>
    <t>直饮马井</t>
  </si>
  <si>
    <t>浙江省杭州市上城区湖滨街道涌金门社区直饮马井巷27号南侧</t>
  </si>
  <si>
    <t xml:space="preserve">该井位于浙江省杭州市上城区湖滨街道涌金门社区直饮马井巷27号南侧。据居民说，明时因张司马住在巷内，故称张司马巷。清朝时附近有清兵养马场，在巷内挖井，横、直各一口，供马饮水，故称横、直饮马井巷。现井已废弃，不再使用。_x005F_x000D_
该井周围有护栏维护，井圈为石砌六边形，井壁结构不详。_x005F_x000D_
该井虽已废弃，但对研究当地历史地理环境，仍具有一定价值。_x005F_x000D_
</t>
  </si>
  <si>
    <t>北纬
30°15'02.0"
东经
120°09'40.0"</t>
  </si>
  <si>
    <t>存在</t>
  </si>
  <si>
    <t>无围栏</t>
  </si>
  <si>
    <t>横饮马井</t>
  </si>
  <si>
    <t>浙江省杭州市上城区湖滨街道涌金门社区横饮马井巷1号对面</t>
  </si>
  <si>
    <t xml:space="preserve">该井位于杭州市上城区湖滨街道涌金门社区横饮马井巷1号对面。据当地居民介绍，清朝时满清兵养马场曾位于此地，故此处为横饮马井巷。清兵在巷子里挖井供马饮水，为今横饮马井。_x005F_x000D_
该井为石质六边形井圈，石砌井壁，井圈略有磨损。井已废弃，基本不再使用。_x005F_x000D_
该井对研究清代历史及杭州历史地理环境具有一定价值。_x005F_x000D_
</t>
  </si>
  <si>
    <t>孝女井</t>
  </si>
  <si>
    <t>浙江省杭州市上城区湖滨街道东坡路社区，新湖滨公园圣塘景区内。</t>
  </si>
  <si>
    <t>孝女井现位于浙江省杭州市上城区湖滨街道东坡路社区，西湖湖东景观带圣塘景区内风波亭东北角以北3米处，紧邻风波亭东北角尚立有孝娥古井真迹碑1石。据井栏镌刻的铭文，孝女井开凿于清同治六年（1867）；按碑文记载，真迹碑立于清同治八年（1869），井与碑石原同在岳飞府第所在地。1998年由庆春路改造工地拉回，存放至岳庙启忠祠左侧展示。2003年在新湖滨改造工程中重建风波亭，井、碑一同被迁移至风波亭左前方，即现址。_x005F_x000D_
孝女井井圈用太湖石凿成，方形，边长57厘米，高56厘米，孔径28厘米，横、竖裂为6块，其中2块已于征集前遗失。井栏刻“孝娥赴义处”5个篆字及“同治六年王凯泰题”楷书落款。真迹碑记载了岳飞义女银瓶投井之义。_x005F_x000D_
风波亭是人们纪念宋代民族英雄岳飞、寄托哀思之地，孝女井与真迹碑则为表彰其女银瓶义举的史料证物，是新湖滨景区内又一处具深厚历史内涵的人文景观。</t>
  </si>
  <si>
    <t>北纬
30°15'44.1"
东经
120°09'10.5"</t>
  </si>
  <si>
    <t>井坐落于裘宅西北角</t>
  </si>
  <si>
    <t>枝头巷13号</t>
  </si>
  <si>
    <t>下城区</t>
  </si>
  <si>
    <t>杭州丝绸印染联合厂制丝分厂建、构筑物</t>
  </si>
  <si>
    <t>尚未核定为文保单位</t>
  </si>
  <si>
    <t>浙江省杭州市下城区东新街道灯塔社区善贤路27号</t>
  </si>
  <si>
    <t>杭州丝绸印染联合厂制丝分厂建、构筑物位于浙江省杭州市下城区东新街道灯塔社区，绍兴路东北侧，善贤路西北侧，善贤路27号。据老员工回忆，分厂由原鸿丰缫丝厂转手而来，于20世纪50年代末并入杭丝联，如今空置，地块已归属杭州市土地储备中心。_x005F_x000D_
目前，该厂的留存建（构）筑物散布在原厂区的东南、南、东北部，先后建造于20世纪50年代至80年代，建筑多为矩形平面，一、二层砖木构，三角形木桁架，采用圆檩及木望板，双坡屋面覆机平瓦，其中的炼蛹车间，尚留有当年的木构天窗架和操作台，颇具时代特点。_x005F_x000D_
杭州素称“丝绸之府”，丝绸工业曾是全市工业经济中的支柱产业，“杭丝联”又是杭州具有标志意义的著名企业，制丝分厂的留存建筑作为“杭丝联”的有机组成部分，具有保留价值，尤其是分厂留存建筑颇具时代特征，其独有的型制从一个侧面反映了杭城丝绸业由民国时期手工作坊向后期大规模机械化生产发展、演变的历史。</t>
  </si>
  <si>
    <t>现场已为城北体育公园，目前仅保留该厂一座水塔,一根烟囱。</t>
  </si>
  <si>
    <t>乐善堂井</t>
  </si>
  <si>
    <t>市级文保点</t>
  </si>
  <si>
    <t>市级文物保护点</t>
  </si>
  <si>
    <t>浙江省杭州市下城区天水街道延安新村社区百井坊巷与延安路交叉口东北50米处</t>
  </si>
  <si>
    <t>乐善堂井位于浙江省杭州市下城区天水街道延安新村社区百井坊巷与延安路交叉口东北50米处，是一口民国时期的水井。井圈为青石质地，方形，边长0.52米，中有圆孔，直径0.35米。井圈上阴刻有“民国拾四□□□月建”字样。井壁为圆形，红砖砌成，采用一顺一丁砌法。井深约1米，井水清澈，至今仍可使用，是百井坊地区留存不多的古井之一。</t>
  </si>
  <si>
    <t>东经：120°09'35.3"，北纬：30°16'09.7"</t>
  </si>
  <si>
    <t>位于下城区延安路广发银行东面，乐善堂井深约7米，径0.9米。井圈为青石质地，井圈移盖，方形，边长0.7米，中孔0.4米。圈壁镌“乐善堂”三字，井名得此。市级文保点</t>
  </si>
  <si>
    <t>没有围栏，有立牌</t>
  </si>
  <si>
    <t>天水街道</t>
  </si>
  <si>
    <t>2017.8.25列为市级文保点</t>
  </si>
  <si>
    <t>浙江省第一师范旧址</t>
  </si>
  <si>
    <t>浙江省杭州市下城区长庆街道十五家园社区凤起路238号</t>
  </si>
  <si>
    <t>浙江省第一师范旧址坐落于浙江省杭州市下城区长庆街道十五家园社区凤起路238号浙江省杭州高级中学内，是一处清末民国的学校建筑。清光绪三十二年（1906），浙江巡抚张曾歇以省城贡院旧址改建“浙江省立两级师范学堂”，1913年改称“浙江省立第一师范学校”，即现浙江省杭州高级中学的前身。目前校园内尚留存校舍7栋、牌匾1块、石碑8通、石刻1处、古井1口。“一师”旧址对于研究浙江新文化运动的兴起与发展具有重要的意义，1963年3月被公布为浙江省第二批省级文保单位。</t>
  </si>
  <si>
    <t>东经120°10’4''北纬30°16’1”</t>
  </si>
  <si>
    <t>校内阳光草坪，井圈青石，六边形，井壁材质青砖，用途主要是饮用和洗涤。古井对研究浙江贡院与科举文化、传统读书文化以及明清部分浙江籍名人亦有重要意义。</t>
  </si>
  <si>
    <t>有围栏，无立牌</t>
  </si>
  <si>
    <t>杭州高级中学</t>
  </si>
  <si>
    <t>钱王井</t>
  </si>
  <si>
    <t>浙江省杭州市下城区天水街道灯芯巷社区延安路科技交流馆西侧人行道上</t>
  </si>
  <si>
    <t>钱王井位于浙江省杭州市下城区天水街道灯芯巷社区延安路西侧人行道上，杭州市科技交流馆东面。据《说杭州》中记载：“钱王井在城内祥符桥北，亦称祥符寺井。相传吴越钱王曾开井于此，凡九十九眼。今其地曰百井坊巷，以成数言之也。”相传五代十国吴越武肃王钱鏐宝正六年（931）在中兴寺（即祥符寺）开井99眼，号钱王井，亦称祥符寺井。钱王井现存井圈为青石材质，圆形，高40厘米，口径30厘米。井壁用块石菱形垒砌。
钱王井是杭州城区为数不多的古井之一，2004年6月被公布为杭州市第二批市级文保点。</t>
  </si>
  <si>
    <t>东经：120°09'32.6"，北纬：30°16'04.2"</t>
  </si>
  <si>
    <t>杭州市科技馆东面。外圈为白色大理石，经圈为青石材质，圆形。井内壁用青砖以菱角式叠法清砌，两端留有上下脚蹬，所用青砖均为清代晚期烧制。井上部内壁直径为九十厘米，井深约七米。</t>
  </si>
  <si>
    <t>围栏立牌完好</t>
  </si>
  <si>
    <t>2015年9月28日，列为市级文保点</t>
  </si>
  <si>
    <t>耶稣堂弄5号民居</t>
  </si>
  <si>
    <t>浙江省杭州市下城区天水街道延安新村社区耶稣堂弄5号</t>
  </si>
  <si>
    <t>耶稣堂弄5号民居位于浙江省杭州市下城区天水街道延安新村社区耶稣堂弄5号，为院墙围合的一栋两层砖木结构楼屋，原为刘姓居住，建造于清末（刘氏后裔介绍）。入口在北院墙偏西位置。楼屋坐北朝南，面阔四间，进深三间。双坡顶，前檐带走廊，二层走廊以罗马式栏杆围护。第三进房间内有楼梯通二层。北面天井内有古井一口。刘氏民居是下城地区保留不多的传统民居之一。</t>
  </si>
  <si>
    <t>迁移保护</t>
  </si>
  <si>
    <t>北纬30°，东经120°</t>
  </si>
  <si>
    <t>砖砌井壁，六边形水磨石井券，石质券座，井圈内径360~400。井为于耶稣弄堂5号北侧，距北墙约3米。属于建筑的附属设施。</t>
  </si>
  <si>
    <t>目前已易地迁移保存</t>
  </si>
  <si>
    <t>百井坊指挥部</t>
  </si>
  <si>
    <t>下城区政府</t>
  </si>
  <si>
    <t>属于恒隆百井坊项目范围，目前耶稣堂弄5号已拆除保存，古井也易地迁移保存，待恒隆百井坊项目完工，后续将进行古井恢复。</t>
  </si>
  <si>
    <t>孩儿巷98号民居</t>
  </si>
  <si>
    <t>市级文保单位</t>
  </si>
  <si>
    <t>浙江省杭州市下城区武林街道中北社区孩儿巷98号</t>
  </si>
  <si>
    <t>孩儿巷民居建筑位于浙江省杭州市下城区武林街道中北社区孩儿巷98号，是一处晚清传统民居。据房管局资料记载，该民居建造于19世纪50年代，坐北朝南，平面呈长方形，木结构。原有三进建筑，现存第二、三进，第二进为厅堂，前后带厢房、天井，第三进为楼屋，后带花园。天井及花园内有古井2口。该建筑做工考究，雕刻精美，建筑风格具有杭州地方特色，2004年5月被公布为杭州市第一批历史建筑。</t>
  </si>
  <si>
    <t>经度30.267539；  纬度120.17348</t>
  </si>
  <si>
    <t xml:space="preserve">孩儿巷98号民居内现有两口古井。大的一口在屋后花园东南角小天井内，内径约55厘米，水深约6米，井内壁由青砖砌成；井圈为八角形，高度约60厘米，厚度约30厘米，混凝土建造；井的南、东北三面是建筑墙面，西面有个圆门可以进入天井到达井边，井四周地面铺有青砖。小的一口在第二进天井里，内径约40厘米，水深在3米左右，井内壁材料为青砖；井圈为圆形，高度约30厘米，厚度约8厘米，石材建造；井东西两面是建筑回廊，南面是建筑后厅，背面为防火墙。两口井的井圈均为今置。
这两口古井的开凿年代不详，以该房屋建筑始建于1860年代（清同治年间）来看，两口井也当开凿于晚清，至今约160年时间。前些年坊间有人传说此为宋井是没有根据的。
</t>
  </si>
  <si>
    <t>大小两口井井圈均用金属焊接的罩子罩住，防止人为破坏和杂物落入。</t>
  </si>
  <si>
    <t>下城区住建局</t>
  </si>
  <si>
    <r>
      <rPr>
        <sz val="12"/>
        <rFont val="宋体"/>
        <family val="3"/>
        <charset val="134"/>
        <scheme val="minor"/>
      </rPr>
      <t>2013年</t>
    </r>
    <r>
      <rPr>
        <sz val="12"/>
        <rFont val="Times New Roman"/>
        <family val="1"/>
      </rPr>
      <t>12</t>
    </r>
    <r>
      <rPr>
        <sz val="12"/>
        <rFont val="宋体"/>
        <family val="3"/>
        <charset val="134"/>
      </rPr>
      <t>月</t>
    </r>
    <r>
      <rPr>
        <sz val="12"/>
        <rFont val="Times New Roman"/>
        <family val="1"/>
      </rPr>
      <t>16</t>
    </r>
    <r>
      <rPr>
        <sz val="12"/>
        <rFont val="宋体"/>
        <family val="3"/>
        <charset val="134"/>
      </rPr>
      <t>日，孩儿巷</t>
    </r>
    <r>
      <rPr>
        <sz val="12"/>
        <rFont val="Times New Roman"/>
        <family val="1"/>
      </rPr>
      <t>98</t>
    </r>
    <r>
      <rPr>
        <sz val="12"/>
        <rFont val="宋体"/>
        <family val="3"/>
        <charset val="134"/>
      </rPr>
      <t>号民居被列为杭州市文物保护单位。</t>
    </r>
  </si>
  <si>
    <t>江干区</t>
  </si>
  <si>
    <t>三卫村沈家井</t>
  </si>
  <si>
    <t>浙江省杭州市江干区九堡镇三卫村南部，三卫村五区1号东南侧，距1号约8米</t>
  </si>
  <si>
    <t>三卫村沈家井位于浙江省杭州市江干区九堡镇三卫村南部，三卫村五区1号东南侧，距1号约8米，北距三卫中心路约320米处。据当地老村民介绍，该井由沈姓开挖于清代，后随着地平的不断抬升，井圈也随之提升，目前井圈由水泥、砖块砌筑而成，已非原物。_x005F_x000D_
该井井壁由块石以菱角式层层垒砌而成，呈六边形，水泥井圈也为正六边形；井内水质清澈。_x005F_x000D_
作为杭州近郊日渐减少的乡土构筑物，该井具有一定的价值。</t>
  </si>
  <si>
    <t>三卫村整体拆迁已消失</t>
  </si>
  <si>
    <t>三村村朱家井</t>
  </si>
  <si>
    <t>浙江省杭州市江干区九堡镇三村村西北部，井家路南侧，北距井家路约4米处</t>
  </si>
  <si>
    <t>三村村朱家井位于浙江省杭州市江干区九堡镇三村村西北部，井家路南侧，北距井家路约4米处。据村民介绍，该井由朱姓开挖于清代，距今约有100多年的历史。_x005F_x000D_
该井井圈石质圆形，直径0.63米，井壁用块石以菱角式层层垒砌，呈六边形，水质尚清澈。_x005F_x000D_
作为杭城近郊日渐减少的乡土构筑物，朱家井具有一定的价值。</t>
  </si>
  <si>
    <t>北纬：30°19'38.0、东经：120°14'20.0""</t>
  </si>
  <si>
    <t>2018年经杭州市三普点核查，2019年江干区人民政府发文公布三普点自查结果在其中。朱家井作为文物古迹保存现状较好，一眼百年古井见证历史变迁。</t>
  </si>
  <si>
    <t>目前古井周边环境整治，立江干区不可移动保护牌</t>
  </si>
  <si>
    <t>江干区九堡街道</t>
  </si>
  <si>
    <t>彭埠茶亭片79～85号民居</t>
  </si>
  <si>
    <t xml:space="preserve">浙江省杭州市江干区彭埠镇彭埠社区茶亭片79～85号 </t>
  </si>
  <si>
    <t>彭埠茶亭片79～85号民居位于浙江省杭州市江干区彭埠镇彭埠社区茶亭片79～85号，东距沪杭甬高速公路约20米。据当地居民介绍，该宅旧主为罗凤章，现由彭埠镇房管站管理。_x005F_x000D_
该宅坐北朝南，沿一条南北向的轴线东西对称布局；南院墙居中设一石库门为宅院主入口，其北侧倚墙置一道单坡通廊，面阔三间，进深一间；主楼为二层木构重檐硬山造，一层面阔五间，进深四间，二层面阔五间，进深两间，因室内已封顶，建筑主体梁架情况不明，露明部分可见瓜柱与横梁以鹰嘴咬合；主楼前、后檐均带东、西厢房，前檐东、西厢房为一层硬山顶，面阔三间，进深一间，后檐东、西厢房亦为一层硬山顶。_x005F_x000D_
该宅制作较规整，具清末杭城近郊传统合院式民居的典型特征。</t>
  </si>
  <si>
    <t>北纬：30°17'43.0" 东经：120°13'30.0"</t>
  </si>
  <si>
    <t>2008年彭埠茶亭片城中村改造时进行保护修缮命名罗家老宅，总建筑面积约1000平米，2010年3月被评为杭州市历史建筑。目前引进文化产业活化利用保护，对外免费开放。古井坐落在老宅院内，井栏口有铁环可栓绳吊桶取水，至今保存现状较好，老宅同这口古井一起，经历沧桑巨变留存人间，具有一定价值。</t>
  </si>
  <si>
    <t>古井结合立杭州市历史建筑保护石碑</t>
  </si>
  <si>
    <t>杭州钱江新城资产经营管理投资有限公司</t>
  </si>
  <si>
    <t>杭州市城东新城建设投资有限公司</t>
  </si>
  <si>
    <t>拱墅区</t>
  </si>
  <si>
    <t>珠儿潭</t>
  </si>
  <si>
    <t xml:space="preserve">浙江省杭州市拱墅区湖墅街道珠儿潭社区珠儿潭10号院落内 </t>
  </si>
  <si>
    <t>珠儿潭位于浙江省杭州市拱墅区湖墅街道珠儿潭社区，湖墅北路西侧珠儿潭10号院落内，东距运河约140米处。此潭形成年代不详，《咸淳临安志》及清光绪《湖墅小志》中均有记载，清咸丰间该潭还有“珠儿从水底涌起，刻刻不绝”的奇观，1982年前此潭旧貌尚存，1983年拱墅区人民政府改建办公楼时，由于打夯，原潭遭到破坏，现存珠儿潭为大楼竣工后重建。_x005F_x000D_
珠儿潭位于珠儿潭10号院落中北部，现为“中国空分设备有限公司”大楼南侧中部，潭北沿中部置小假山1石，该潭平面矩形，东西长南北短，以块石垒砌潭壁，用混凝土浇筑成围栏，潭水不甚清澈，水珠从潭底不断涌起的奇观已无存。该院落曾是拱墅区人民政府机构所在地，因此，潭水西侧约9米处尚存有1座二层清水砖建筑，此建筑坐北朝南，平面矩形，二层砖木构，面阔五间，屋顶歇山式覆小青瓦；清水砖建筑西北侧的偏院中有平房1座，坐北朝南，平面矩形，一层砖木构，面阔三间，屋顶双坡覆小青瓦；院落东侧有1座一层砖木构建筑，平面矩形，屋顶重檐双坡覆机制灰平瓦，内部采用三角形木桁架及木质天窗架；其东侧还有1座二层砖木构建筑，但因无法进入，未知其详，仅从院墙外可见此建筑屋面应为四坡水覆小青瓦。_x005F_x000D_
珠儿潭曾是清代湖墅八景“寒潭雁影”的出典之处，在杭城民间颇有影响；加之该院落曾是拱墅区人民政府机构所在地，院中的留存建筑为不同时期所建，呈现不同的结构形式及不同的型制特点，历史文化内涵丰富。</t>
  </si>
  <si>
    <t>北纬30°17'55"   东经120°8'22"</t>
  </si>
  <si>
    <t>位于运河水上派出所门口，目前门口香积寺路西延工程正在施工</t>
  </si>
  <si>
    <t>周围有石质护栏，立牌保护完好</t>
  </si>
  <si>
    <t>显宁寺旧址</t>
  </si>
  <si>
    <t>浙江省杭州市拱墅区半山镇石塘村东南部的山坡上，处于半山西北面中部地带。</t>
  </si>
  <si>
    <t>显宁寺旧址位于浙江省杭州市拱墅区半山镇石塘村东南部的山坡上，处于半山西北面中部地带。据杭州市房产档案馆资料显示，该寺开创于五代，曾是半山地区较为有名的寺庙之一，原有殿宇三进，目前仅存第三进大殿，为民国时重建，1949年后曾作为杭钢的疗养院，目前空置。_x005F_x000D_
大殿坐东南朝西北，平面方形，面阔五间进深五间，前檐设廊，二层砖木构，屋顶歇山式覆小青瓦；殿内以灰幕板墙分隔，室内吊顶致梁架情况不明；两侧稍间各置二折楼梯上下通达。_x005F_x000D_
该大殿具有民国时期中式建筑的特点。</t>
  </si>
  <si>
    <t>北纬30°22'58.0"   东经120°11'01.0"</t>
  </si>
  <si>
    <t>该古井位于显宁寺内，位置在显宁寺旧址西南角，井壁石材材质，井口方型，尺寸约80公分。</t>
  </si>
  <si>
    <t>显宁寺</t>
  </si>
  <si>
    <t>泉水头井</t>
  </si>
  <si>
    <t>浙江省杭州市拱墅区半山镇石塘村四组，距秧田新庙南侧约40米，东距320国道约80米处</t>
  </si>
  <si>
    <t>泉水头井位于浙江省杭州市拱墅区半山镇石塘村四组，距秧田新庙南侧约40米，东距320国道约80米处。此井具体开凿年代不详，据当地村民介绍，可能在民国前。_x005F_x000D_
该井原井圈已失，现井圈用水泥浇筑；井壁上部为青砖叠砌，下部用块石以菱角式垒砌而呈八边形；井水不深，尚清澈。_x005F_x000D_
作为杭州近郊留存不多的乡土构筑物，该井具有一定的价值。</t>
  </si>
  <si>
    <t>城中村改造，已消失。</t>
  </si>
  <si>
    <t>香积寺巷25号民居</t>
  </si>
  <si>
    <t>浙江省杭州市拱墅区湖墅街道仁和仓社区香积寺巷25号</t>
  </si>
  <si>
    <t>香积寺巷25号民居位于浙江省杭州市拱墅区湖墅街道香积寺巷25号，西距大运河约80米处。据户主沈光耀妻骆丽君（今年已83岁）口述，民国时期沈家为商甲人家，曾开办过绸厂、米行、酱油店等，因家境殷实，在杭城有数处房产，香积寺巷25号为其中之一。_x005F_x000D_
香积寺巷25号民居主体建筑坐北朝南，二层木构，面阔三间，屋顶硬山造覆小青瓦；平披屋位于主体建筑东侧；房屋周边以院墙围合，南天井前居中辟一石库门，天井东侧设夹弄通往东部院落及平披屋，因建筑内部封顶，故梁架情况不明。_x005F_x000D_
该建筑具有杭城传统合院式民居的特点。</t>
  </si>
  <si>
    <t>因城市建设，已消失</t>
  </si>
  <si>
    <t>西湖区</t>
  </si>
  <si>
    <t>昭庆寺旧址</t>
  </si>
  <si>
    <t>浙江省杭州市西湖区北山街道上保社区昭庆寺里街22号</t>
  </si>
  <si>
    <r>
      <rPr>
        <sz val="12"/>
        <rFont val="宋体"/>
        <family val="3"/>
        <charset val="134"/>
        <scheme val="minor"/>
      </rPr>
      <t>昭庆寺旧址位于杭州市西湖区北山街道上保社区昭庆寺里街22号。昭庆寺始建于五代后晋天福元年（936），由吴越国王钱元瓘创建，初名菩提院。相传建寺时各寺僧为建白莲社，诵经放生，行香礼佛，以昭示钱王护教利生之功德，故改名为昭庆寺。</t>
    </r>
    <r>
      <rPr>
        <b/>
        <sz val="11"/>
        <rFont val="宋体"/>
        <family val="3"/>
        <charset val="134"/>
        <scheme val="minor"/>
      </rPr>
      <t>该寺在宋乾德二年（964）重修后</t>
    </r>
    <r>
      <rPr>
        <sz val="11"/>
        <rFont val="宋体"/>
        <family val="3"/>
        <charset val="134"/>
        <scheme val="minor"/>
      </rPr>
      <t>，由灵芝大师建坛传戒，盛极一时，遂成江南著名律宗道场。昭庆寺于北宋太平兴国三年（978）建戒坛。作为律宗寺院，寺内戒坛历来为寺之核心构设，据说，寺在清咸丰时毁，光绪间渐复，但未复建戒坛，后于清末重建，民国18年（1929）举行西湖博览会时，戒坛被借作制造焰火场所而毁，</t>
    </r>
    <r>
      <rPr>
        <b/>
        <sz val="11"/>
        <rFont val="宋体"/>
        <family val="3"/>
        <charset val="134"/>
        <scheme val="minor"/>
      </rPr>
      <t>民国21年（1932）年重新修复</t>
    </r>
    <r>
      <rPr>
        <sz val="11"/>
        <rFont val="宋体"/>
        <family val="3"/>
        <charset val="134"/>
        <scheme val="minor"/>
      </rPr>
      <t>，但最终未能遗存至今。抗战胜利后昭庆寺曾作为日俘集中营，建国初，该寺仍有寺僧和佛事活动。1956年，西湖周围扩建马路，昭庆寺前房屋被拆改为广场，寺院也被改为展览场所，后辟为杭州青少年活动中心。2002年6月至9月由杭州市青少年活动中心负责，</t>
    </r>
    <r>
      <rPr>
        <b/>
        <sz val="11"/>
        <rFont val="宋体"/>
        <family val="3"/>
        <charset val="134"/>
        <scheme val="minor"/>
      </rPr>
      <t>杭州市文物建筑工程公司对昭庆寺大殿实施维修。_</t>
    </r>
    <r>
      <rPr>
        <sz val="11"/>
        <rFont val="宋体"/>
        <family val="3"/>
        <charset val="134"/>
        <scheme val="minor"/>
      </rPr>
      <t xml:space="preserve">
昭庆寺原有建筑规模宏大，范围已越过现在的保俶路，现旧址内仅存大殿，做联欢厅使用。大殿为民国初年按旧制重建，坐北朝南，五开间。通面阔24米，进深21米，重檐歇山顶，翼角起翘，檐下用斗栱，明间四攅，次间三攅、稍间一攅，主体部分为钢筋水泥结构，门窗仍保持木构，殿内为大通间，雕梁画栋，富丽堂皇。在大殿西面还有一口井及水池。</t>
    </r>
  </si>
  <si>
    <t>30°15'51.0"
120°09'01.0"</t>
  </si>
  <si>
    <t>砖块砌、形状圆形、尺寸外径72cm，井壁材质无法观测，井与之有关的故事，保护级别、文化价值</t>
  </si>
  <si>
    <t>周边有石材护栏保护</t>
  </si>
  <si>
    <t>杭州青少年活动中心</t>
  </si>
  <si>
    <t>古荡老和山兔儿泉</t>
  </si>
  <si>
    <t>浙江省杭州市西湖区古荡街道古南社区东南部，老和山东北山脚，西溪路457号东侧，北距西溪路约10米处</t>
  </si>
  <si>
    <t>古荡老和山兔儿泉位于浙江省杭州市西湖区古荡街道东南部，老和山东北山脚，西溪路457号东侧，北距西溪路约10米处。据传，泉水在南宋时就存在，此说是否准确待考，然《康熙钱塘县志》上对此泉已有记载，称为“堍泉”，认为“兔儿泉”为民间讹传；2006年夏季泉水出现大肠杆菌超标，西湖区疾控中心曾前去治理，并由古荡街道负责在泉眼上砌筑了砖混结构的围壁，目前附近居民尚在使用。_x005F_x000D_
该泉出自老和山东北山脚石罅，平面半圆形，砖混构的围壁下是块石错缝垒砌的泉壁，仅凭目测泉水尚清洌。_x005F_x000D_
兔儿泉为古荡地区的名泉，清代思想家、文学家龚自珍的诗作中对该泉也不乏赞美之意，如今此泉依然深受附近居民的喜爱。_x005F_x000D_
兔儿泉具有一定的人文内涵。</t>
  </si>
  <si>
    <t>30°16'24.0"
120°06'59.0"</t>
  </si>
  <si>
    <r>
      <rPr>
        <sz val="12"/>
        <rFont val="宋体"/>
        <family val="3"/>
        <charset val="134"/>
        <scheme val="minor"/>
      </rPr>
      <t>兔儿泉，又名白兔泉，位于老和山下西溪路</t>
    </r>
    <r>
      <rPr>
        <sz val="11"/>
        <rFont val="宋体"/>
        <family val="3"/>
        <charset val="134"/>
      </rPr>
      <t>455-457号之间,泉水石栏呈椭圆形,现已修整。（清）吳本泰《西溪梵隐志</t>
    </r>
    <r>
      <rPr>
        <sz val="11"/>
        <rFont val="Times New Roman"/>
        <family val="1"/>
      </rPr>
      <t>·</t>
    </r>
    <r>
      <rPr>
        <sz val="11"/>
        <rFont val="宋体"/>
        <family val="3"/>
        <charset val="134"/>
      </rPr>
      <t>智胜寺》诗序</t>
    </r>
    <r>
      <rPr>
        <sz val="11"/>
        <rFont val="Times New Roman"/>
        <family val="1"/>
      </rPr>
      <t>“</t>
    </r>
    <r>
      <rPr>
        <sz val="11"/>
        <rFont val="宋体"/>
        <family val="3"/>
        <charset val="134"/>
      </rPr>
      <t>在秦亭山麓。寺左有白兔泉，甃石方坎，一泓清洌，内泛白星，汲者朝暮不絕</t>
    </r>
    <r>
      <rPr>
        <sz val="11"/>
        <rFont val="Times New Roman"/>
        <family val="1"/>
      </rPr>
      <t>”</t>
    </r>
    <r>
      <rPr>
        <sz val="11"/>
        <rFont val="宋体"/>
        <family val="3"/>
        <charset val="134"/>
      </rPr>
      <t>，又据徐映璞《说杭州》：</t>
    </r>
    <r>
      <rPr>
        <sz val="11"/>
        <rFont val="Times New Roman"/>
        <family val="1"/>
      </rPr>
      <t>“</t>
    </r>
    <r>
      <rPr>
        <sz val="11"/>
        <rFont val="宋体"/>
        <family val="3"/>
        <charset val="134"/>
      </rPr>
      <t>兔儿泉在山堍下，故名堍泉，后讹作兔儿泉，又讹作白兔泉。</t>
    </r>
    <r>
      <rPr>
        <sz val="11"/>
        <rFont val="Times New Roman"/>
        <family val="1"/>
      </rPr>
      <t>”</t>
    </r>
    <r>
      <rPr>
        <sz val="11"/>
        <rFont val="宋体"/>
        <family val="3"/>
        <charset val="134"/>
      </rPr>
      <t>此泉至今泉水清洌，有人汲水饮用。清名人龚定庵曾有诗赞：鳞砌苔封鹅子石，泉出清胜兔儿泉。</t>
    </r>
  </si>
  <si>
    <t>围栏等保护现状较好，所属街道社区定期巡查。</t>
  </si>
  <si>
    <t>古荡街道办事处</t>
  </si>
  <si>
    <t>留下古双井</t>
  </si>
  <si>
    <t>浙江省杭州市西湖区留下街道茶市街社区中部，安乐街25号东侧，安乐山北山脚，北距东西向的茶市街约60米处</t>
  </si>
  <si>
    <t>留下古双井位于浙江省杭州市西湖区留下街道茶市街社区中部，安乐街25号东侧，安乐山北山脚。据《先民的厚礼》记载，古双井旧称“玉膏”，相传清乾隆帝到留下永兴寺烧香，曾写下：“永兴寺勿兴，若要永兴兴，门前掘双井”的话，因此，人们便在永兴寺后挖了2口井称“双井”，双井后湮灭其一，今存1眼，周边居民尚在使用。_x005F_x000D_
该井原井圈石质圆形，直径0.54米，据记载，井圈侧壁上镌有“古双井”三字；井壁以块石错缝垒砌，水质清冽；井圈周围铺筑出五边形井台及流水沟。_x005F_x000D_
该井具有一定的历史文化价值。</t>
  </si>
  <si>
    <t>因拆迁，已经无井圈，井已填埋。</t>
  </si>
  <si>
    <t>留下安乐泉</t>
  </si>
  <si>
    <t>浙江省杭州市西湖区留下街道茶市街社区西南部，茶市街4号南侧约3米处，西距茶市街约15米处</t>
  </si>
  <si>
    <t>留下安乐泉位于浙江省杭州市西湖区留下街道茶市街社区西南部，茶市街4号南侧约3米处，西距南北向的茶市街约15米处。据《留下印记》记载，相传安乐泉建成于五代，是西溪地区与法华泉、梅花泉齐名的三大名泉之一，由于水质很好，民国时期留下的几个酱园用水都取之于此，产品也因此畅销杭城，现泉水依然存在，但地面井口被填堵。_x005F_x000D_
安乐泉在地面上实为1口井，井圈石质圆形，直径0.85米，井圈东侧壁上镌有“古安乐泉”四字，因井口被封堵，井壁砌筑方式不明。_x005F_x000D_
该井具有一定的历史人文内涵。_x005F_x000D_</t>
  </si>
  <si>
    <t>属拆迁范围，已于2018年11月拆除</t>
  </si>
  <si>
    <t>三方土谷祠</t>
  </si>
  <si>
    <t>浙江省杭州市西湖区留下街道东岳社区原何家河头天目山路367号东侧</t>
  </si>
  <si>
    <t>三方土谷祠位于浙江省杭州市西湖区留下街道东岳社区，俗称三方庙，讹称三方寺。始建于南宋绍兴年间。据传，建炎三年（1129）十二月，宋高宗为避金兵追击曾幸西溪金鱼井村，被林氏五兄弟所救，而五兄弟则被金兵所杀，高宗建都临安后，封林氏兄弟为五方土谷神。三方土谷祠即奉祀林庭云之祠。据《西溪梵隐志》载：“三方土谷庙木桥亭法华寺背，相传旧址在何家河口，因鼎新忽失正梁之，乃自植今处，众威神异卜迁焉，形家谓：平地隆起寻丈真吉壤地，中堂三楹，前为庭，旁为两院，祠北为观台，祠神曰林府君德胜明王。”建国初期，三方庙尚占地面积约18亩，庙内有旌功殿五间，庙外有戏台一座，周围植樟树，庙内除奉林庭云外，还奉宋高宗。1958年五方庙戏台被拆除。现旌功殿犹存，一层木构，坐南朝北，面阔五间，进深四间，硬山顶覆机制瓦；明间内四柱为圆形石柱，有雕花梁枋。其前有古井一口，圆形，石砌。在庙前有三颗古樟树。三方庙历史悠久，现存旌功殿保存状况较好，具有较高的历史价值。</t>
  </si>
  <si>
    <t>，因拆迁，井已填埋。</t>
  </si>
  <si>
    <t>灵隐路怀庐</t>
  </si>
  <si>
    <t>浙江省杭州市西湖区西湖街道灵隐社区灵隐路18号</t>
  </si>
  <si>
    <t>灵隐路怀庐位于杭州西湖区灵隐路18号，早先的门牌是石莲亭2号。此处又名“韩明德堂”，在建筑内可发现多处韩明德堂墙界。建筑原主人是谁，众说纷纭，一说是民国上海大亨黄金荣，一说是美国传教士韩明德。从建筑风格判断，怀庐应该是上世纪20年代至30年代的房子，建国后，此别墅一度成为华东革大、浙江行政学院的校舍，后一直是省机关事务管理局的房产。怀庐坐北朝南，临灵隐路是高大的围墙，以砖柱分隔。中间位置为入口，已封堵，门上面有“怀庐”字样，旁有乙亥秋八月\俞长霖字样，故推测建筑应该建于1935年。大门东西两侧各有一道拱门。由大门而入为一幢一层砖木结构房子，矩形平面，坐南朝北，五开间，有前廊，用木柱，两坡顶，山墙上有西式拱门装饰。平房对面隔庭院即为主体建筑。主楼坐北朝南，为一幢体量庞大的三层西式楼房，三开间，进深四间，水磨石地坪。基础较高，设防潮孔。主楼东南另有院落一座，坐东朝西，正中为祠堂，带南厢房，北面、西面为回廊。在主楼后面、祠堂东南面各有一口民国时期的水井。怀庐格局完整，建筑中西合璧，具有较高的价值。</t>
  </si>
  <si>
    <t xml:space="preserve">北30.14.47、东120.6.33。               北30.14.47、东120.6.31                 </t>
  </si>
  <si>
    <t>保存完整、良好</t>
  </si>
  <si>
    <t>浙江省文史研究馆</t>
  </si>
  <si>
    <t>两口井</t>
  </si>
  <si>
    <t>玉皇山古迹群</t>
  </si>
  <si>
    <t>浙江省杭州市西湖区西湖街道净寺社区玉皇山山顶和山腰紫来洞周围</t>
  </si>
  <si>
    <t>玉皇山古迹群位于浙江省杭州市西湖区西湖街道净寺社区玉皇山山顶和山腰紫来洞周围。山顶有福星观遗址、玉蟾还丹井、日月井、天一池等古迹；山腰除紫来洞外，附近尚有七星缸、七星亭等古迹。2003年6月27日被杭州市政府特批为杭州市市级文物保护单位。玉蟾还丹井：位于龙殿西侧，现福星观菜馆（原福星观西院双桂堂）前。井深约10余米，井口直径为75厘米。井圈高为42厘米，呈八边形，为汉白玉石质，井沿刻浮雕太极八卦图形。日月井：位于现龙殿（原大罗宝殿）前两侧。日井居东，月井居西，并称日月井，又称日月池。井深约五米，井口直径80厘米，井壁为大块青石垒砌而成。井圈高45厘米，为近年重修，系水泥所制。天一池：位于玉皇山山顶龙殿东侧，池深10余米，直径10米。池南假山中嵌刻石“天一池”。池北假山中则嵌开凿记。刻石由四块尺寸相同的湖石组成，长180厘米，宽55厘米。福星观遗址：位于玉皇山顶，始建于唐玄宗年间（713～756），时称玉龙道院，建大罗宝殿，供奉三清三宝三天教主。遗址内主体建筑有龙殿、望湖楼、登云阁等。紫来洞：位于玉皇山腰东坡，旧名飞龙洞，属溶蚀——崩塌过渡类型溶洞。七星亭：位于玉皇山紫来洞的东北角，在以北斗星座顺序排列的七星缸旁。整座亭材质全由石料建成。悠久的历史使玉皇山有着深厚的文化积沉和众多的名胜古迹，具有较高的历史艺术价值。</t>
  </si>
  <si>
    <t xml:space="preserve">日月井    北纬：    30°13'1" 东经：   120°8'25"玉蟾还丹井      北纬：              30°13'1"   东经：   120°8'24"      </t>
  </si>
  <si>
    <t>玉蟾还丹井：位于龙殿西侧，现福星观菜馆（原福星观西院双桂堂）前。井深约10余米，井口直径为75厘米。井圈高为42厘米，呈八边形，为青石石质，井沿刻浮雕太极八卦图形。
日月井：位于现龙殿（原大罗宝殿）前两侧。日井居东，月井居西，并称日月井，又称日月池。井圈已拆卸，保存在江湖一览阁西侧平地。
天一池：位于玉皇山山顶龙殿东侧，池深10余米，直径10米。池南假山中嵌刻石“天一池”。池北假山中则嵌开凿记。刻石由四块尺寸相同的湖石组成，长180厘米，宽55厘米。</t>
  </si>
  <si>
    <t>杭州市道教协会</t>
  </si>
  <si>
    <t>国有</t>
  </si>
  <si>
    <t>将台山水井</t>
  </si>
  <si>
    <t>浙江省杭州市上城区南星街道玉皇山社区将台山近山顶南侧</t>
  </si>
  <si>
    <t xml:space="preserve">将台山水井位于浙江省杭州市上城区南星街道玉皇山社区将台山近山顶南侧，近山顶南麓平地处，东接万松书院遗址，西近排衙石诗刻，南邻八卦田，北对玉皇山。将台山水井无史书记载，据浙江省第三次文物普查资料分析，应为清以前所建。_x005F_x000D_
水井近似正方形，东西长3.5米，南北长3.7米，占地约16平方米。井壁由石块砌成，无井圈，西面有石级通往井底。水井深2.8米，其中水深0.8米，水质尚可。_x005F_x000D_
该井四周为房屋废墟及僧人墓葬，对研究区域历史沿革及地理环境有一定价值。_x005F_x000D_
</t>
  </si>
  <si>
    <t xml:space="preserve">北纬:     30°13'1" 东经：   120°9'1"  </t>
  </si>
  <si>
    <t>将台山水井位于浙江省杭州市上城区南星街道玉皇山社区将台山近山顶南侧，近山顶南麓平地处，东接万松书院遗址，西近排衙石诗刻，南邻八卦田，北对玉皇山。将台山水井无史书记载，据浙江省第三次文物普查资料分析，应为清以前所建。水井近似正方形，东西长3.5米，南北长3.7米，占地约16平方米。井壁由石块砌成，无井圈，西面有石级通往井底。水井深2.8米，其中水深0.5米，水质尚可。该井四周为房屋废墟及僧人墓葬，对研究区域历史沿革及地理环境有一定价值。</t>
  </si>
  <si>
    <t>梵天寺</t>
  </si>
  <si>
    <t>梵天寺经幢</t>
  </si>
  <si>
    <t>浙江省杭州市上城区南星街道馒头山社区梵天寺路87、89号，凤凰山东麓现省军区后勤部六一幼儿园。</t>
  </si>
  <si>
    <t xml:space="preserve">梵天寺位于浙江省杭州市上城区南星街道馒头山社区梵天寺路87、89号，凤凰山东麓现浙江省军区后勤部六一幼儿园。据《吴越备史》、《西湖游览志》、《两浙金石志》等志书记载，梵天寺初名南塔寺，又名顺天院，始建于唐天佑元年（904）；为城南最大的名刹。北宋治平年间（1064～1067）为消除寺院的灾患，以护法神梵天天王之名为寺名，且一直沿用至今。宋以后寺院屡建屡毁，至清咸丰年间（1851～1862），寺宇俱毁。目前梵天寺遗址上的建筑物由省军区后勤部所属的六一幼儿园使用并管理。  _x005F_x000D_
如今，梵天寺地面文物除一对经幢和金井、灵鳗井外，其余无存，梵天寺建筑遗迹尚可分辨。现存遗址基础上的建筑物为民国时期至20世纪50年代所建。梵天寺经幢位于六一幼儿园大门前，建于公元965年。双幢通体用太湖石雕刻而成，形式、结构基本相同，南北对峙，相距13米，幢高近15米，由基座、幢身、腰檐、短柱层及幢项五部分组成。基座雕有覆莲、幡龙、菩萨像等。其上是八角形幢身，南幢身刻有《大随求即得大自在陀罗尼经》，北幢身刻《大佛顶陀罗尼经》。灵鳗井，位于幼儿园内中心区域，为五代吴越时期钱氏开凿，一曰圣井，曾有僧录赞宁《鳗井记》刻于梵天寺经幢的塔石上，现已无存；现井圈下陷，直径0.40米。金井，位于幼儿园东北侧围墙外台地上，地面上无井圈，井口直径0.6米。  _x005F_x000D_
梵天寺寺院规模宏大、气势磅礴，曾与圣果寺、栖云寺并称城南三大寺院，是吴越时期寺院的代表之一，对于研究佛教文化的传承和发展具有积极的意义。全国重点文物保护单位梵天寺经幢，制作精美，为现存五代佛教艺术珍品，是吴越塔幢类建筑的杰出代表，是研究宋代营造制度的实物资料，也是杭城深厚文化底蕴的标志之一，具有不可估量的文物研究价值。 _x005F_x000D_
_x005F_x000D_
_x005F_x000D_
</t>
  </si>
  <si>
    <t>灵幔井    北纬：    30°13'12"东经：   120°9'43"金井      北纬：    30°13'13"东经：   120°9'43"</t>
  </si>
  <si>
    <t xml:space="preserve">灵鳗井位于南星街道凤凰山东麓梵天寺遗址内（浙江省杭州市上城区南星街道馒头山社区梵天寺路87、89号，凤凰山东麓现浙江省军区后勤部六一幼儿园。）
灵鳗井：井圈为石质，呈八边形雕刻鹿、鹤、麒麟、鱼，井深不详，井口内径为38厘米，外径50厘米。井圈高为35厘米，井壁由石块砌成。
金井：位于幼儿园东北侧围墙外台地上（馒头山公园内），地面上无井圈，井深约10米，双井口直径38厘米，井壁由石块砌成。  
</t>
  </si>
  <si>
    <t>六一幼儿园</t>
  </si>
  <si>
    <t>军有</t>
  </si>
  <si>
    <t>瑞石池</t>
  </si>
  <si>
    <t>浙江省杭州市上城区紫阳街道十五奎巷社区吴山瑞石山东麓，城隍阁东南下方约300米。</t>
  </si>
  <si>
    <t xml:space="preserve">瑞石池位于吴山瑞石山东麓，城隍阁东南下方约300米的宝成寺内，大殿左侧。据《湖山便览》载，开凿于清康熙年间（1662～1722年）。_x005F_x000D_
池长方形，面积315×220厘米，池有额，为康熙间自然道人题，面积112×45厘米，字径为20×18厘米，行书阴刻。_x005F_x000D_
瑞石池为吴山少数不涸的池之一，今为放生池。_x005F_x000D_
</t>
  </si>
  <si>
    <t>30°14’10.9”N 120°09’44.8”E</t>
  </si>
  <si>
    <t>瑞石池位于吴山瑞石山东侧，宝成寺内。池有额，为清康熙壬申年自然道人题。池壁下半部分为天然岩壁，上半部分为石砌，池口有石质围栏。属于全国重点文物保护单位宝成寺麻曷葛剌造像保护范围内，今为放生池。</t>
  </si>
  <si>
    <t>池口三面有石质围栏</t>
  </si>
  <si>
    <t>吴山景区管理处</t>
  </si>
  <si>
    <t>上八眼井</t>
  </si>
  <si>
    <t>宋</t>
  </si>
  <si>
    <t>浙江省杭州市上城区清波街道清河坊社区吴山粮道山，北紧邻杭州历史博物馆。</t>
  </si>
  <si>
    <t xml:space="preserve">上八眼井位于吴山粮道山，杭州历史博物馆南侧。开凿于宋代。_x005F_x000D_
一井八眼，四大四小。大眼居中，按四角形排列。四小眼分别列于大眼东西两侧。井内径分别为0.38米和0.25米，原井圈在现井圈下，井壁用青砖一丁一顺砌筑。_x005F_x000D_
井为宋代遗迹，有一定历史价值。_x005F_x000D_
</t>
  </si>
  <si>
    <t>30°14’26.9”N 120°09’40.2” E</t>
  </si>
  <si>
    <t>上八眼井位于吴山粮道山，北邻杭州博物馆。一井八眼，四大四小。大眼居中，按四角形排列。四小眼分别列于大眼东西两侧。井内径分别为0.38米和0.25米，原井圈在现井圈下，井壁用青砖一丁一顺砌筑。2003年已被公布为杭州市第一批市级文物保护点。</t>
  </si>
  <si>
    <t>有杭州市市级文物保护点标志牌</t>
  </si>
  <si>
    <t>2003年已被公布为杭州市第一批市级文物保护点。</t>
  </si>
  <si>
    <t>乌龙井</t>
  </si>
  <si>
    <t>浙江省杭州市上城区清波街道清河坊社区吴山粮道山，中国财税博物馆北围墙内。</t>
  </si>
  <si>
    <t xml:space="preserve">乌龙井位于吴山粮道山，中国财税博物馆内。《西湖游览志》载：“宝月山，在市政司对，旧有宝月寺，上有黑龙潭，深窈如井”。唐代白居易有《祈雨黑龙潭》诗。_x005F_x000D_
井双眼，内径0.32米，开凿于唐代，井壁用条石作菱角式叠砌。_x005F_x000D_
乌龙井是杭州开凿最早的古井之一，具有一定的历史文物价值。_x005F_x000D_
</t>
  </si>
  <si>
    <t>30°14’25.2”N 120°09’36.9” E</t>
  </si>
  <si>
    <t>乌龙井位于吴山螺蛳山中国财税博物馆开馆碑亭内。一井两眼，东西排列。现石质井圈为新砌，井壁为原来砖砌。2003年已被公布为杭州市第一批市级文物保护点。</t>
  </si>
  <si>
    <t>郭璞井</t>
  </si>
  <si>
    <t>浙江省杭州市上城区清波街道清波门社区吴山云居山北麓，四宜亭路与四宜路交叉处，距四宜亭300米。</t>
  </si>
  <si>
    <t>郭璞井位于吴山云居山北麓，与中大吴庄一路相隔。传为晋郭璞所开，杭人俗称郭婆井。《湖山便览》载：“相传郭氏夫妇父子俱乐施济，故万松岭有郭公井，清平山有郭儿井。”此井《梦梁录》中已有记载，故开凿年代最迟在宋时。_x005F_x000D_
井开十眼，呈圆形分布，每排井之间用长条石相隔。井壁用大块条石作菱角式叠砌。井内径为0.37米。_x005F_x000D_
郭璞井今仍在使用，保存较好，具有一定的历史价值。</t>
  </si>
  <si>
    <t>30°14’13.4”N 120°09’26.9” E</t>
  </si>
  <si>
    <t>郭璞井又名郭婆井，位于吴山云居山北麓。一井十眼，呈圆形分布，每排井之间用长条石相隔，井壁用大块条石作菱角式叠砌。《咸淳临安志》、《西湖游览志》等均有记载。2003年已被公布为杭州市第一批市级文物保护点。</t>
  </si>
  <si>
    <t>2003年已被公布为杭州市第一批市级文物保护点，公布名称为“郭婆井”。</t>
  </si>
  <si>
    <t>涤凡池</t>
  </si>
  <si>
    <t>浙江省杭州市上城区紫阳街道十五奎巷社区吴山紫阳山北麓，宝成寺南侧山腰，距宝成寺约60米。</t>
  </si>
  <si>
    <t xml:space="preserve">涤凡池位于吴山紫阳山北麓，宝成寺南侧山腰。据《清波小志》记载约开凿于清代，原有额，后风化湮没。2008年重额。_x005F_x000D_
池长方形，长3.5米，宽约1.8米，水深1米左右，有出水口。_x005F_x000D_
涤凡池为吴山历史文化遗迹。_x005F_x000D_
</t>
  </si>
  <si>
    <t>30°14’09.4”N 120°09’ 45.2”E</t>
  </si>
  <si>
    <t>涤凡池位于吴山紫阳山东侧，宝成寺南。池有额，池壁为天然岩壁。《清波三志》中有记载。</t>
  </si>
  <si>
    <t>月波池</t>
  </si>
  <si>
    <t>浙江省杭州市上城区紫阳街道十五奎巷社区吴山瑞石山南侧山腰，宝成寺西上方，瑞石洞侧前。</t>
  </si>
  <si>
    <t xml:space="preserve">月波池位于吴山瑞石山，宝成寺西上方，瑞石洞侧前。据《湖山便览》记载，约开凿于清代。因池后石壁有水波状石纹而名。后人甃为半月形，养水其中，形成“池映壁，壁映池，壁重映”的奇观。_x005F_x000D_
池平面大致呈椭圆形，长约4米，宽约3米，深3米。池后石壁有额。额面积275×100厘米，字径50×37.5厘米，阴刻，楷书。_x005F_x000D_
该池为昔日吴山名胜之一，今为吴山历史文化遗迹。_x005F_x000D_
</t>
  </si>
  <si>
    <t>30°14’09.7”N 120°09’ 41.9”E</t>
  </si>
  <si>
    <t>月波池位于吴山瑞石山，瑞石洞北侧。池有额，池壁为天然岩壁。旁有蹲狮石、蟾蜍石等景。《清波三志》中有记载。</t>
  </si>
  <si>
    <t>龙宫池</t>
  </si>
  <si>
    <t>浙江省杭州市上城区清波街道清波门社区吴山云居山南坡，三茅观景区南侧下坡50米处。</t>
  </si>
  <si>
    <t xml:space="preserve">龙宫池位于吴山云居山南坡，三茅观景区南侧下坡。池可能开凿于清代。_x005F_x000D_
池平面为方形，长约1.3米，宽约1米，深度较浅，约0.5米。池有额，字迹清晰，题额面积60×44厘米，字径30×20厘米，为阳刻，行书。_x005F_x000D_
龙宫池为吴山历史文化遗迹。_x005F_x000D_
</t>
  </si>
  <si>
    <t>30°14’00.2”N 120°09’ 40.2”E</t>
  </si>
  <si>
    <t>龙宫池位于吴山云居山东岭东侧下坡。池上岩石有额，为明代胡宗宪题。池壁为天然岩壁。</t>
  </si>
  <si>
    <t>不二泉</t>
  </si>
  <si>
    <t>浙江省杭州市上城区紫阳街道十五奎巷社区吴山瑞石山，石观音阁后门。</t>
  </si>
  <si>
    <t xml:space="preserve">不二泉位于吴山瑞石山，石观音阁后门。泉可能开凿于清代，泉名应来自佛教用语“不二法门”。_x005F_x000D_
池长方形，长2米，宽1.2米，深约0.5米，原有额，后漫漶，2007年重镌。泉久已涸。_x005F_x000D_
不二泉为吴山历史文化遗迹。_x005F_x000D_
</t>
  </si>
  <si>
    <t>30°14’12.3”N 120°09’41.5”E</t>
  </si>
  <si>
    <t>不二泉位于吴山瑞石山东侧，石观音阁旧址西门外。泉有额，泉壁为天然岩壁。</t>
  </si>
  <si>
    <t>白鹿泉</t>
  </si>
  <si>
    <t>浙江省杭州市上城区紫阳街道太庙社区吴山紫阳山东侧山腰，江湖汇观亭东下侧50米。</t>
  </si>
  <si>
    <t>白鹿泉位于吴山紫阳山东侧山腰，江湖汇观亭下侧。据《湖山便览》记载该泉开凿于明代。_x005F_x000D_
池长方形，长约4.2米，宽约2.1米，深2米左右。原朝东池壁有一线刻观音像，1979年毁去，2002年重镌，并对泉平台及周边环境进行整修，重镌题额。_x005F_x000D_
白鹿泉为吴山历史文化遗存。</t>
  </si>
  <si>
    <t>30°14’06.1”N 120°09’45.6”E</t>
  </si>
  <si>
    <t>白鹿泉位于吴山紫阳山东侧山腰。泉壁为天然岩壁，原有线刻观音像，后毁去。现重刻观音像，并镌额。</t>
  </si>
  <si>
    <t>青衣泉</t>
  </si>
  <si>
    <t>浙江省杭州市上城区紫阳街道十五奎巷社区吴山瑞石山顶阮公祠后上，十二生肖石下。</t>
  </si>
  <si>
    <t xml:space="preserve">青衣泉位于吴山瑞石山顶，阮公祠后面，十二生肖石下。据《湖山便览》记载，唐时因“青衣童子”的传说而闻名。有道士结茅为庵，后元、明时为道教胜地。_x005F_x000D_
泉自青衣洞中涌出，于洞口汇成一小池，洞口泉宽1米，长1米，深0.5米。_x005F_x000D_
青衣泉为昔日吴山名胜之一。_x005F_x000D_
</t>
  </si>
  <si>
    <t>30°14’14.6”N 120°09’38.1”E</t>
  </si>
  <si>
    <t>青衣泉又曾名阅古泉，位于吴山阮公祠后上，十二生肖石下侧。泉水自青衣洞内流出，泉以洞名。洞口有唐开成年间摩崖。有“青衣童子”传说故事。《重阳庵集》有记载。</t>
  </si>
  <si>
    <t>吴越郊台遗址</t>
  </si>
  <si>
    <t>吴越郊坛遗址</t>
  </si>
  <si>
    <t>浙江省杭州市上城区南星街道玉皇山社区玉皇山南天真山。</t>
  </si>
  <si>
    <t xml:space="preserve">吴越郊坛遗址位于浙江省杭州市上城区南星街道玉皇山社区玉皇山南天真山。吴越郊坛，又名拜郊坛、登云台，建于后梁龙德元年（921年），是吴越国王钱鏐祭天的场所。_x005F_x000D_吴越郊坛，又名拜郊坛、登云台，建于后梁龙德元年（921年），是吴越国王钱鏐祭天的场所。现存遗址大致分三层，占地约2000平方米，两层平台之间由数十级台阶相连，中间的山体皆以齐整长方形大石块垫铺，人工垒筑痕迹明显。在两层平台上，散布多处历代遗迹，如灵化洞、登云洞、“朱天庙洞”、甘露井、午梦床以及近十处摩崖题刻。其中，吴越国王钱鏐为建郊坛而镌刻的题记全文为：“梁龙德元年岁次辛巳十一月壬午朔一日天下都元帅吴越国王钱鏐建置”，29字，竖排4列，每列约7字，字径为9厘米，书体工整，凿刻精良。该题记的发现，印证了《淳佑临安志》、《西湖游览志》、《方舆胜览》、《两浙金石志》等文献中关于吴越郊坛的记载。 
现存遗址大致分三层，占地约2000平方米，两层平台之间由数十级台阶相连，中间的山体皆以齐整长方形大石块垫铺，人工垒筑痕迹明显。在两层平台上，散布多处历代遗迹，如灵化洞、登云洞、朱天庙洞、甘露井、午梦床以及近十处摩崖题刻。其中，吴越国王钱鏐为建郊坛而镌刻的题记全文为：“梁龙德元年岁次辛巳十一月壬午朔一日天下都元帅吴越国王钱鏐建置”，29字，竖排4列，每列约7字，字径为9厘米，书体工整，凿刻精良。该题记的发现，印证了《淳佑临安志》、《西湖游览志》、《方舆胜览》、《两浙金石志》等文献中关于吴越郊坛的记载。 _x005F_x000D_
吴越郊坛遗址为研究吴越国的历史发展及其郊祭仪制提供了难得的实物史料，也为确定南宋郊坛的位置提供了线索。2003年10月，被公布为杭州市文物保护点。2005年3月，被公布浙江省省级文物保护单位。_x005F_x000D_
</t>
  </si>
  <si>
    <t>甘露井    北纬      30°12'54"  东经      120°8'33"</t>
  </si>
  <si>
    <t xml:space="preserve">甘露井位于：吴越郊坛遗址第一层台地中北部山体岩石前，旁刻有“甘露井”三字，竖列楷体，字径18厘米。井壁为石砌，水质清洌，井深约6.2米，井口直径为65厘米。井圈高为60厘米，呈六边形，为青石石质，井沿刻浮雕甘露井篆体字。题刻及水井建筑年代不详。
</t>
  </si>
  <si>
    <t>五云山水井</t>
  </si>
  <si>
    <t>浙江省杭州市西湖区西湖街道梵村五云山顶真际寺西北侧院内</t>
  </si>
  <si>
    <t xml:space="preserve">五云山水井位于杭州市五云山顶真际寺遗址西北侧院落内，是西湖风景区海拔最高的天然水井，被称为“天井”。古井所属真际寺，据真迹寺石碑载，乃吴越时期伏虎志逢禅师于后周显德丙辰年（956）所建，寺名静虑庵，又叫定慧庵。北宋乾德间，寺改名为“真际院”。明初寺毁，正德十二年僧人法坚重建，至清代真际寺建筑尚保存完好，但现仅存遗址。古井原有5口，今存3口，南面2口东、西分置，北面1口，井圈为后加，外六边形内圆，北井目前仍可饮用。五云山古井是五云山景点文化的一部分，对研究真际寺有一定的参考价值。_x005F_x000D_
   </t>
  </si>
  <si>
    <t xml:space="preserve">
30°11′53.8″N,120°05′42.7″E</t>
  </si>
  <si>
    <t xml:space="preserve">五云山水井位于杭州市五云山顶真际寺遗址西北侧院落内，是西湖风景区海拔最高的天然水井，被称为“天井”。古井原有5口，今存3口，南面2口东、西分置，北面1口，井圈为后加。北井目前仍可饮用。井圈为外六边形内圆的青石，内径37cm，外径56cm。井壁为正方形，为岩石凿成，内径边长1.5米，深5.1米。南面西侧水井，井圈为外六边形内圆的青石，内径37cm，外径56cm。井壁为方形，长2.68米，宽1.88米，条石砌筑，井深4.6米。南面东侧水井，井圈呈正方形，为花岗岩质栏杆，边长2.145米。井壁为方形，长2.3米，宽1.8米，条石筑成，井深3.8米。五云山水井原属真际寺，据真迹寺石碑载，乃吴越时期伏虎志逢禅师于后周显德丙辰年（956）所建，寺名静虑庵，又叫定慧庵。北宋乾德间，寺改名为“真际院”。明初寺毁，正德十二年僧人法坚重建，至清代真际寺建筑尚保存完好，但现仅存遗址。五云山古井是五云山景点文化的一部分，对研究真际寺有一定的参考价值。  </t>
  </si>
  <si>
    <t>西湖风景名胜区管委会钱江管理处</t>
  </si>
  <si>
    <t>龙井泉</t>
  </si>
  <si>
    <t>三国</t>
  </si>
  <si>
    <t>浙江省杭州市西湖区西湖街道龙井村西北落晖坞龙井寺内</t>
  </si>
  <si>
    <t>龙井泉旧名龙泓，为杭州三大名泉之一，位于龙井凤凰岭上龙井寺内。龙井始筑于三国时期，相传三国至东晋时，葛洪曾在此炼丹。明正统十三年（1448）因天旱淘井，先后发现了凿有元丰年号的祈雨投龙简20枚、玉佛1尊和凿有吴赤乌年号的投龙简10枚等遗物。1987年确立为杭州市文物保护单位。井呈弧形，圈内径2.4米，井圈石筑，透雕云纹。井深2.6米，井水清澈甘洌，终年不涸。对研究杭州地方水资源具有一定的参考价值。</t>
  </si>
  <si>
    <t>30°13′27.1″N,120°06′24.5″E</t>
  </si>
  <si>
    <t xml:space="preserve">龙井泉旧名龙泓，为杭州三大名泉之一，位于龙井凤凰岭上龙井寺内，井旁湖石嶙峋。龙井泉是裸露型岩溶泉，井水清澈甘洌，终年不涸。井呈弧形，井圈采用透雕云纹的花岗岩砌筑，圈内径2.4米，井深2.6米，井壁为天然岩石开凿形成。龙井始筑于三国时期，相传三国至东晋时，葛玄和葛洪曾在此炼丹。龙井是旧时杭州的主要祈雨之处。《武林旧事》卷五《湖山胜概》记载：“龙井  相传与江海通，有龙居之，每祷雨必应。”
明正统十三年（1448）因天旱淘井，先后发现了凿有元丰年号的祈雨投龙简20枚、玉佛1尊和凿有吴赤乌年号的投龙简10枚等遗物。1987年确立为杭州市文物保护单位。龙井泉是杭州目前保存最古老的古井，与“龙井八景”、龙井摩崖石刻等自然和文化景观相映成趣，对研究西湖的历史文化和杭州地方水资源具有一定的参考价值。
</t>
  </si>
  <si>
    <t>有立牌</t>
  </si>
  <si>
    <t>杭州市文物保护单位</t>
  </si>
  <si>
    <t>老龙井泉</t>
  </si>
  <si>
    <t>浙江省杭州市西湖区西湖街道龙井村狮峰山麓</t>
  </si>
  <si>
    <t>老龙井位于杭州市西湖区龙井村狮峰山麓西北隅，旧广福院（胡公庙）旁山崖下，是西湖群山天然井泉之一，《武林旧事》记载为：“龙井之上，为老龙井，有水一泓，寒碧异常，泯泯丛薄间，幽僻清奥，杳绝尘寰。其地产茶，为两山绝品。”老龙井平面呈半圆形，直径约3米，井水清澈，井周围以乱石垒砌。井池岩壁上凿有“老龙井”三个大字，传为苏东坡的手迹。老龙井对研究杭州地方史具有一定的价值。</t>
  </si>
  <si>
    <t>北纬30.13°东经120.62°东南136°</t>
  </si>
  <si>
    <t>狮峰胡公庙前</t>
  </si>
  <si>
    <t xml:space="preserve">太湖石围栏 立碑介绍 </t>
  </si>
  <si>
    <t>省政府机关事务局</t>
  </si>
  <si>
    <t>龙井村委</t>
  </si>
  <si>
    <t>满觉陇四眼井</t>
  </si>
  <si>
    <t>浙江省杭州市西湖区西湖街道满觉陇村满觉陇路四眼井村51号，西临虎跑路，北距满觉陇路100米左右</t>
  </si>
  <si>
    <t>满觉陇四眼井位于虎跑路和满觉陇路相交处东侧马路边，五代吴越国时，此处有甘露寺，北宋改为广释禅寺，明代重建。寺内有一泉，清澈甘冽。后寺毁泉存，筑井四眼，称四眼井，并建有井亭，“四眼井”后来逐渐演变成地名。四眼井原地面构筑物曾湮灭，现井圈、井栏为近期重建。现井最大直径约3米。井的上方用红砖筑成四个井眼，井圈呈正六边形，厚度均为0.08米，高0.4米，边长0.27米。井眼外有正八边形青石井栏围护，边长0.76米。井眼四周青石铺地，呈正八边形，边长2.55米。井旁有一新建的“四井亭”。四眼井泉水终年不涸，滋养一方水土，具有较高历史、文化价值。</t>
  </si>
  <si>
    <t>北纬30°13′4″东经120°7′52″</t>
  </si>
  <si>
    <t>井水清澈见底</t>
  </si>
  <si>
    <t>市文物保护单位</t>
  </si>
  <si>
    <t>满觉陇村四眼井组</t>
  </si>
  <si>
    <t xml:space="preserve">满觉陇村四眼井组
</t>
  </si>
  <si>
    <t>法雨泉</t>
  </si>
  <si>
    <t>浙江省杭州市西湖区西湖街道九溪村理安寺内</t>
  </si>
  <si>
    <t>法雨泉位于九溪理安寺。理安寺初建于五代吴越，旧名古涌泉院、法雨寺，宋理宗时（1225～1264），以祝国泰民安，改为理安寺。明弘治四年（1491）六月二十四日，龙井山洪水灾，寺废。清康熙五十一年（1712）重建。清末毁，民国八年（1919）重修，抗日战争期间寺又毁，今在寺址上建了理安寺茶室。法雨泉在寺址北，为杭州五大名泉之一。筑于五代吴越。泉水源自岩壁，滴沥而下，筑石为池。水质优良，清冽甘美。泉池上建有泉亭，为清末重建。泉亭石构，平顶；面阔3.97米，进深3.33米，高2.74米，上坊刻“法雨泉”、下坊刻“滴滴归原”，两方石柱刻联：“碧螺澄法雨，绿树荫清泉”。法雨泉历史悠久，具有一定的人文内涵。</t>
  </si>
  <si>
    <t>30°12′35.5″N,120°06′28.9″E</t>
  </si>
  <si>
    <t>法雨泉位于九溪理安寺内。理安寺初建于五代吴越，旧名古涌泉院、法雨寺，宋理宗时（1225～1264），以祝国泰民安，改为理安寺。明弘治四年（1491）六月二十四日，龙井山洪水灾，寺废。清康熙五十一年（1712）重建。清末毁，民国八年（1919）重修，抗日战争期间寺又毁，今在寺址上建了理安寺茶室。法雨泉在寺址北面，筑于五代吴越时期，为杭州五大名泉之一，泉旁有法雨亭。法雨泉属于岩壁渗透形成的山泉，泉水自岩壁间慢慢滴落，形成蒙蒙的雨幕，发出泠泠清响，别有一番禅趣。《湖山便览》记载：“泉眼上涌，浮激波面，滴滴作雨状。每斜风疏点，游人或惊雨而去。”有古诗赞云：“晓为云气夕为岚，石上飞泉松下庵。欹枕欲眠惊未得，恍疑秋雨落澄潭。”泉池上建有泉亭，为清末重建。泉亭石构，平顶；平面为方形，面阔3.97米，进深3.33米，高2.74米，上坊刻“法雨泉”、下坊刻“滴滴归原”（清光绪乙亥年1899），两方石柱刻联：“碧螺澄法雨，绿树荫清泉”。法雨泉历史悠久，具有一定的人文内涵。</t>
  </si>
  <si>
    <t>顾家井</t>
  </si>
  <si>
    <t>浙江省杭州市西湖区西湖街道茅家埠村普福岭南侧梅灵东路北侧50米</t>
  </si>
  <si>
    <t>顾家井位于茅家埠普福岭南侧梅灵东路北侧50米。周边为茶地。据村民相传为清代所砌。顾家井内径40厘米，外径55厘米。井边嵌有石板，长、宽各85厘米，石阶长115厘米，宽58厘米。据传，这里原有十八户人家居住，有井十八眼，现仅存这一眼，反映了当时居民的生活状况，具有一定的历史和艺术价值。</t>
  </si>
  <si>
    <t>北纬30°14′32″
东经120°6′53″</t>
  </si>
  <si>
    <t>该井目前无人使用，闲置状态</t>
  </si>
  <si>
    <t xml:space="preserve">未采取任何保护措施
</t>
  </si>
  <si>
    <t>茅家埠村</t>
  </si>
  <si>
    <t>净慈寺</t>
  </si>
  <si>
    <t>西湖十景</t>
  </si>
  <si>
    <t>浙江省杭州市西湖区西湖街道净寺社区南屏山慧日峰下，其背靠南屏山。</t>
  </si>
  <si>
    <t>净慈寺位于浙江省杭州市西湖区西湖街道净寺社区南屏山慧日峰下，濒临西湖，背靠南屏山，面向雷峰（夕照山）。始建于五代后周显德元年（954），是吴越国王钱弘俶为迎请法眼宗道潜禅师而建的大寺院，初名慧日永明院。宋时改名寿宁禅院，后又改净慈报恩光孝禅寺。后屡毁屡建。清康熙三十八年（1699），御书“净慈寺”额，乾隆十六年（1751），乾隆来寺进香，赐“正法眼藏”额，此后又五次巡幸。后因战乱，寺毁严重，清末至民国初，多次修复，1955年、1959年，两度大修，1985年又进行维修复建。_x005F_x000D_
净慈寺整个建筑群座南朝北，主体建筑在中轴线上，依次为天王殿（山门）、大雄宝殿、三圣殿。在中轴线的周围还有藏经阁、戒堂、钟楼、运木古井（亭）等建筑。寺前有“南屏晚钟”碑亭、放生池和“南无阿弥陀佛”照壁。寺东还有一幢独立的殿宇——永明禅师塔院，是吴越高僧永明延寿大师的舍利供奉处。_x005F_x000D_
大雄宝殿重建于民国二十三年（1934），是寺内主体建筑，平面呈长方形，面阔七间，进深五间，通面阔32.7米、通进深27.5米。重檐歇山顶，重檐上悬“具平等相”匾，下为“大雄宝殿”额。_x005F_x000D_
净慈寺作为敕建大寺，布局严整，规模宏大，历来为南山丛林之首，与灵隐并称南北两山之最。南宋时，为江南禅宗五山之一。寺中西湖十景的二景——“南屏晚钟”、“雷峰夕照”及济公和尚的传说更是脍炙人口，使净慈寺名声享誉海内外。千百年来，净慈寺高僧辈出，也是历代文人向往之处，留下众多佳作。至今在寺后还留存有十多处古代摩崖题刻和佛教古迹。净慈寺对于研究我国的佛教史、中外交流史和雕刻艺术史都有很高的价值。2004年被杭州市公布为第二批文保点。</t>
  </si>
  <si>
    <t xml:space="preserve">运木古井  北纬:     30°13'53"东经：   120°8'37"双井（左）     北纬：    30°13'53"东经：   120°8'40"双井（右）北纬：    30°13'54"东经:    120°8'38"  </t>
  </si>
  <si>
    <t xml:space="preserve">运木古井和双井位于净慈寺内（浙江省杭州市西湖区西湖街道净寺社区南屏山慧日峰下，濒临西湖，背靠南屏山，面向雷峰（夕照山）。）
运木古井：井圈为石质，呈八边形，井深约6.6余米，井口内径为52厘米，外径81厘米。井圈高为52厘米，井壁由石块砌成。
双井：井圈为石质，呈圆形，井深不详，井口内径为38厘米，外径82厘米。井圈高为45厘米，井壁由石块砌成。
</t>
  </si>
  <si>
    <t>杭州市佛教协会</t>
  </si>
  <si>
    <t>马岭山房</t>
  </si>
  <si>
    <t>杭州植物园</t>
  </si>
  <si>
    <t>浙江省杭州市西湖区灵隐街道东山弄社区玉泉路1号，仁寿山南坡上</t>
  </si>
  <si>
    <t>马岭山房位于浙江省杭州市西湖区灵隐街道东山弄社区玉泉路1号。据《西湖别墅》载，该建筑为蔡元培的女儿蔡威廉及其夫林文铮用蔡元培给的嫁妆及林文铮的积蓄共约7000银元所建。1935年，这幢由蔡威廉亲手设计的新屋落成，蔡元培欣然给这幢中式花园别墅题名为“马岭山房”。共有两幢房屋，均坐西朝东。前面建筑为一层砖木构，歇山顶覆小青瓦；内装修有改，具体情况不详。后为楼屋，二层砖木构，歇山顶覆青瓦；入口设于东立面正中，有南北楼梯呈八字形通达二层。室内无法进入，具体不详。两幢建筑均建于方形石砌台地上，有石阶上下。台地下方有井一口，现已废弃。该建筑为民国时期建造的中式花园别墅，现状较好，且又系蔡元培女儿、女婿的旧居，具有一定的保护价值。</t>
  </si>
  <si>
    <t>120ºE，30ºN</t>
  </si>
  <si>
    <t>马岭山房井位于浙江省杭州市仁寿山公园玉泉路1号建筑附近，菜地坡下，周边为杂木。池壁石砌，呈六边形，边长20cm左右，高出地面20cm左右，池壁内外布满苔藓，井里有塑料垃圾。</t>
  </si>
  <si>
    <t>无围栏无立牌</t>
  </si>
  <si>
    <t>私产</t>
  </si>
  <si>
    <t>玉泉三泉</t>
  </si>
  <si>
    <t>南北朝</t>
  </si>
  <si>
    <t>浙江省杭州市西湖区灵隐街道玉泉社区植物园北侧玉泉鱼跃景区内</t>
  </si>
  <si>
    <t>玉泉三泉位于浙江省杭州市植物园北侧玉泉鱼跃景区内。三泉为玉泉、古珍珠泉、法雨。玉泉与虎跑泉、龙井泉并为西湖三大名泉，且历史最久。相传在南齐建元年间(479-482)，有昙超和尚在玉泉开山筑庵，但无水源。偶遇神人，昙超请他解决寺内缺水问题，神人抚掌而泉水汩汩涌出，因此玉泉又名抚掌泉。玉泉旧有清涟寺，初建于南齐，玉泉就在寺内，后寺废。1964年，在旧寺的基础上改建成一座具有江南园林特色的庭院，现作为玉泉鱼跃景点对外开放。_x005F_x000D_
玉泉池已整修，呈长方形，长27.6米，宽15.4米，中间矗立一小塔，无泉眼，泉水自池底渗出，养鱼百余尾，鱼长数尺，重数十斤。池畔回环着亭廊轩榭和大理石栏杆围槛，南面亭廊悬挂有董其昌题的“鱼乐园”匾额。白居易任杭州刺史时曾赞“湛湛玉泉色，悠悠浮云身。闲心对定水，清净两无尘。”在玉泉西侧内园中，有著名的古珍珠泉，泉池呈长方形，长6.1米，宽2.2米，池壁石砌，北侧池壁上方有“古珍珠泉”刻石。据《西湖新志》载“水自地涌，相续如珠，故云。”珍珠泉北为晴空细雨泉，又名法雨泉。现有南北两个水池，规格相同，长7.2米，宽6.2米，池壁石砌，池壁上刻“晴空细雨池”。《湖山便览》载："泉眼上涌，浮激波面，滴滴作雨状，每斜风疏点，游人或惊雨而去。”_x005F_x000D_
此三泉对于研究清涟寺的历史变迁及文化内涵具有较高的价值，同时对于研究杭州的地理地质特征也有一定的价值。</t>
  </si>
  <si>
    <t>120ºE， 30ºN</t>
  </si>
  <si>
    <r>
      <rPr>
        <sz val="12"/>
        <rFont val="宋体"/>
        <family val="3"/>
        <charset val="134"/>
        <scheme val="minor"/>
      </rPr>
      <t>玉泉三泉位于浙江省杭州市植物园北侧玉泉鱼跃景区内。三泉为玉泉、古珍珠泉、法雨泉。玉泉池已整修，呈长方形，长</t>
    </r>
    <r>
      <rPr>
        <sz val="10.5"/>
        <rFont val="Times New Roman"/>
        <family val="1"/>
      </rPr>
      <t>27.6</t>
    </r>
    <r>
      <rPr>
        <sz val="10.5"/>
        <rFont val="宋体"/>
        <family val="3"/>
        <charset val="134"/>
      </rPr>
      <t>米，宽</t>
    </r>
    <r>
      <rPr>
        <sz val="10.5"/>
        <rFont val="Times New Roman"/>
        <family val="1"/>
      </rPr>
      <t>15.4</t>
    </r>
    <r>
      <rPr>
        <sz val="10.5"/>
        <rFont val="宋体"/>
        <family val="3"/>
        <charset val="134"/>
      </rPr>
      <t>米，池壁石砌，无泉眼，泉水自池底渗出，池畔回环着亭廊轩榭。玉泉与虎跑泉、龙井泉并为西湖三大名泉，且历史最久。相传在南齐建元年间</t>
    </r>
    <r>
      <rPr>
        <sz val="10.5"/>
        <rFont val="Times New Roman"/>
        <family val="1"/>
      </rPr>
      <t>(479-482)</t>
    </r>
    <r>
      <rPr>
        <sz val="10.5"/>
        <rFont val="宋体"/>
        <family val="3"/>
        <charset val="134"/>
      </rPr>
      <t>，有昙超和尚在玉泉开山筑庵，但无水源。偶遇神人，昙超请他解决寺内缺水问题，神人抚掌而泉水汩汩涌出，因此玉泉又名抚掌泉。玉泉旧有清涟寺，初建于南齐，玉泉就在寺内，后寺废。</t>
    </r>
    <r>
      <rPr>
        <sz val="10.5"/>
        <rFont val="Times New Roman"/>
        <family val="1"/>
      </rPr>
      <t>1964</t>
    </r>
    <r>
      <rPr>
        <sz val="10.5"/>
        <rFont val="宋体"/>
        <family val="3"/>
        <charset val="134"/>
      </rPr>
      <t>年，在旧寺的基础上改建成一座具有江南园林特色的庭院，现作为玉泉鱼跃景点对外开放。在玉泉西侧内园中，有著名的古珍珠泉，泉池呈长方形，长</t>
    </r>
    <r>
      <rPr>
        <sz val="10.5"/>
        <rFont val="Times New Roman"/>
        <family val="1"/>
      </rPr>
      <t>6.1</t>
    </r>
    <r>
      <rPr>
        <sz val="10.5"/>
        <rFont val="宋体"/>
        <family val="3"/>
        <charset val="134"/>
      </rPr>
      <t>米，宽</t>
    </r>
    <r>
      <rPr>
        <sz val="10.5"/>
        <rFont val="Times New Roman"/>
        <family val="1"/>
      </rPr>
      <t>2.2</t>
    </r>
    <r>
      <rPr>
        <sz val="10.5"/>
        <rFont val="宋体"/>
        <family val="3"/>
        <charset val="134"/>
      </rPr>
      <t>米，池壁石砌，北侧池壁上方有“古珍珠泉”刻石。据《西湖新志》载“水自地涌，相续如珠，故云。”珍珠泉北为晴空细雨泉，又名法雨泉。现有南北两个水池，规格相同，长</t>
    </r>
    <r>
      <rPr>
        <sz val="10.5"/>
        <rFont val="Times New Roman"/>
        <family val="1"/>
      </rPr>
      <t>7.2</t>
    </r>
    <r>
      <rPr>
        <sz val="10.5"/>
        <rFont val="宋体"/>
        <family val="3"/>
        <charset val="134"/>
      </rPr>
      <t>米，宽</t>
    </r>
    <r>
      <rPr>
        <sz val="10.5"/>
        <rFont val="Times New Roman"/>
        <family val="1"/>
      </rPr>
      <t>6.2</t>
    </r>
    <r>
      <rPr>
        <sz val="10.5"/>
        <rFont val="宋体"/>
        <family val="3"/>
        <charset val="134"/>
      </rPr>
      <t>米，池壁石砌，池壁上刻“晴空细雨池”。《湖山便览》载：</t>
    </r>
    <r>
      <rPr>
        <sz val="10.5"/>
        <rFont val="Times New Roman"/>
        <family val="1"/>
      </rPr>
      <t>"</t>
    </r>
    <r>
      <rPr>
        <sz val="10.5"/>
        <rFont val="宋体"/>
        <family val="3"/>
        <charset val="134"/>
      </rPr>
      <t>泉眼上涌，浮激波面，滴滴作雨状，每斜风疏点，游人或惊雨而去。”此三泉对于研究清涟寺的历史变迁及文化内涵具有较高的价值，同时对于研究杭州的地理地质特征也有一定的价值。</t>
    </r>
  </si>
  <si>
    <t>玉泉三面有木质围栏，一面有石质围栏，有立牌介绍；古珍珠泉及法雨泉无围栏有立牌介绍</t>
  </si>
  <si>
    <t>忠泉（原登记为岳飞墓）</t>
  </si>
  <si>
    <t>岳飞墓庙</t>
  </si>
  <si>
    <t>浙江省杭州市西湖区西湖街道栖霞岭社区北山路80号</t>
  </si>
  <si>
    <t>“忠泉”古井建于清朝康熙三十四年（1695），杭州知府李铎重修岳飞墓庙时，在岳飞墓侧“浚泉建桥”。</t>
  </si>
  <si>
    <t>北纬30°15'16.6"东经120°07'45.4"</t>
  </si>
  <si>
    <t>忠泉在岳飞墓阙南侧墙角，为八角棱边的圆口古井，其上方墙中嵌石碑，刻“忠泉”两个大字。康熙三十四年（1695），杭州知府李铎在岳飞墓侧“浚泉建桥”。他在“忠泉”碑中题跋说：“维王之神，如水在地。于兹墓侧，有泉清沸。芯芬甘洁，泠然西注。亦名曰忠，赫濯奕祀。</t>
  </si>
  <si>
    <t>忠泉位于全国重点文物保护单位岳飞墓庙内，受到保护情况与重点文保单位等同，其上方墙中嵌石碑，刻有“忠泉”两个大字。</t>
  </si>
  <si>
    <t>岳庙管理处</t>
  </si>
  <si>
    <t>翁家山老龙井</t>
  </si>
  <si>
    <t>浙江省杭州市西湖区西湖街道翁家山村翁家山97号西面，满觉陇路东侧</t>
  </si>
  <si>
    <t xml:space="preserve">翁家山老龙井位于浙江省杭州市西湖区西湖街道翁家山村翁家山97号西面，满觉陇路东侧。据村民讲原名“龙泉”，俗称外龙井。据古井保护规划资料显示，该井为南宋古井，但确切年代尚需考证。井圈内壁有近十条较深的凹槽，系吊水绳长期摩擦所致，显示着该井古老的历史，井内空间状若小屋，面积约二、三十平方米。原井正面刻有“龙泉”、“葛洪遗迹”等字，后因翁家山与龙井两村之村民为争夺老龙井之名，“龙泉”两字曾几经变更，被凿掉数次，现改为“老龙井”，为朱德源所题。 _x005F_x000D_
井圈圆形，石灰岩质，井圈外径70厘米，高40厘米。20世纪80年代满觉陇修路时地面抬升，井圈也随之抬升约2米，现可见井壁为后期所砌，石砌六边形。井圈北侧有题字，已被凿，现模糊难辨。该井历史悠久，制作规整，井圈外侧尚保留有题刻，具有较高的历史价值。_x005F_x000D_
</t>
  </si>
  <si>
    <t>北纬：30.13.19
东经：120.6.42</t>
  </si>
  <si>
    <t>现古井依
被村民好
好的保护
着，井圈
刻字清晰
可见。水质保护、环境卫生、都有专人负责保护。</t>
  </si>
  <si>
    <t>翁家山村</t>
  </si>
  <si>
    <t>滨江区</t>
  </si>
  <si>
    <t>来小钦故居</t>
  </si>
  <si>
    <t>浙江省杭州市滨江区长河街道天官社区天官第2号</t>
  </si>
  <si>
    <t>来小钦故居又名中宪第之二，位于浙江省杭州市滨江区长河街道天官第2号。据杭州市历史建筑保护管理中心资料记载，建筑为清宣统三年（1911）来小钦所建。来小钦原系浙江省沙田管理局局长，西湖博览会第一任秘书长，曾任黄岩县县长。建筑坐西北朝东南，砖木结构，为正房带前东西厢房的三合院形式。正房高一层，矩形平面，五开间，明间为隔扇，次间、梢间采用槛墙、槛窗。东西山墙采用五山屏风墙，屋脊正中摆放“泰山石敢当”。东厢房高一层，面阔3间。西厢房为后期重修。天井内有井一口。建筑整体较为简朴，部分玻璃据居民讲为当时原物，反映出清末民初时期，传统建筑开始吸收西方建筑工艺和材料的迹象。建筑对于研究清末民国时期滨江地区建筑发展史有参考价值。</t>
  </si>
  <si>
    <t>现存井为1986年开凿，在自家院中，圆形，水泥造，非古井</t>
  </si>
  <si>
    <t>冠山乳泉</t>
  </si>
  <si>
    <t>浙江省杭州市滨江区长河街道长河社区冠山路关帝庙东南10米</t>
  </si>
  <si>
    <t>冠山乳泉位于浙江省杭州市滨江区长河街道长河社区冠山路关帝庙东南10米，冠山东坡山脚，冠山公园西侧。该泉据村民介绍距今已有800年历史，传说泉水在早上是乳白色的，故名乳泉。乳泉从现存状况看呈长方形，上面以石板铺设，尺寸为3.56X2.73米，在井口中间南北向又加了一块石板，井口尺寸为0.58X1.6米。井壁亦以石板砌筑。在泉口的东面立有一通石碑，上书“乳泉”两字，碑长0.9米，宽0.15米，高0.48米。乳泉历史悠久，原是长河一带村民取水的重要来源之一，见证了长河地区的历史发展。</t>
  </si>
  <si>
    <t>开放式水井</t>
  </si>
  <si>
    <t>水体裸露在外，踏脚石板有破损</t>
  </si>
  <si>
    <t>长河街道</t>
  </si>
  <si>
    <t>浙东运河之头处水井</t>
  </si>
  <si>
    <t>浙江省杭州市滨江区西兴街道西陵社区浙东运河之头西15米的官河路中</t>
  </si>
  <si>
    <t xml:space="preserve">浙东运河之头处水井位于浙江省杭州滨江区西兴街道西陵社区浙东运河之头以西约15米的官河路中间。根据现场调查，居民反映有百年历史，判断年代约为清代。井圈外方内圆，直径0.5米，高0.4米，井壁靠上位置用红砖砌筑，下面用条石砌成六边形。古井是西兴老街历史文化的有机组成部分，见证了老街的发展历程。_x005F_x000D_
</t>
  </si>
  <si>
    <t>现位于西兴运河源头官河路大城隍故址前，为公共井，周围多民居，井栏石内圆外方，花岗石，内径40CM，上沿边长50CM，高35。开凿年代不详，今能使用，附近居民做洗涤用水。</t>
  </si>
  <si>
    <t>井壁有杂草攀附生长</t>
  </si>
  <si>
    <t>山下里10号民居</t>
  </si>
  <si>
    <t>浙江省杭州市滨江区长河街道天官社区山下里10号</t>
  </si>
  <si>
    <t>山下里10号民居位于浙江省杭州市滨江区长河街道天官社区山下里10号，据杭州历史建筑保护管理中心资料记载该建筑为清代建筑。建筑坐北朝南，共两进，传统木结构建筑。现入口设在一、二进天井西面墙体上。一进前为菜园，一进建筑为高一层三开间的建筑，目前东次间正拆除重建。二进正房高二层，三开间。一层两次间与山墙间有夹弄，设楼梯通二楼。正房面阔14米，进深11米。正房明间双开木门两边各有一樘雕花落地长窗，一层次间有雕花双开木窗，带下插式木窗栓，保存完好；正房带外廊，檐廊下的月梁、牛腿雕刻精美；两坡硬山，屋脊中间有凸起的花饰。天井以青石板铺地，内有井一口。建筑主体保存较好，构件雕刻较为精美且基本保存，是长河地区民居建筑的典型代表。</t>
  </si>
  <si>
    <t>自家院中，无破损</t>
  </si>
  <si>
    <t>私人</t>
  </si>
  <si>
    <t>西兴街六眼井</t>
  </si>
  <si>
    <t>浙江省杭州市滨江区西兴街道西陵社区六眼井12号旁</t>
  </si>
  <si>
    <t>六眼井位于西兴街道西陵社区六眼井12号旁。年代不详。原先有六眼，目前只剩下三眼。井圈形状不一。东南角的为水泥、红砖，圆形，外内直径为53、33厘米。东北角石质的为抹角内双圆，外内直径52、39厘米。西南石质的为外八边形内圆，外内直径为50、34厘米。井壁及底部用条石铺设。整个井的分布约为480X405厘米。六眼井是西兴一带为数不多的古井，见证了西兴历史街区的发展历程。</t>
  </si>
  <si>
    <t>现位于西兴六眼井12号附近，为公共井，此处原有基督教堂。原有取水口井栏六个，后损毁三个，现只有三口井，周围多民居，井圈材质各不相同，各具外形，疑非原物。分别为内圆外八边形，内径35CM，上沿边长20CM，高40CM；内圆外方，内径36CM，上沿边长52CM，高40CM.第三个井栏外敷水泥。三个井栏石壁面均无铭文。井台下井肚呈方形，约3米乘3米，井壁用规整块石交错叠砌，水深3-4米。开凿年代不详。</t>
  </si>
  <si>
    <t>协亨祥过塘行旧址</t>
  </si>
  <si>
    <t>大运河</t>
  </si>
  <si>
    <t>浙江省杭州市滨江区西兴街道西陵社区官河路42号</t>
  </si>
  <si>
    <t>协亨祥过塘行旧址位于杭州市滨江区西兴街道西陵社区官河路42号，据杭州市历史建筑保护管理中心资料建筑建于清末。共二进，建筑坐北朝南，一进建筑面阔三开间，进深五间，带前东西厢房。二进面阔三间，进深四间，前有西厢房，面阔三间，进深一间，东厢房及二进建筑东次间均已毁。厨房在外轴线上。建筑围墙高大，室内外以石板铺地，石库门框，内院门罩上有彩绘和简洁的石雕，还保存石狮子一对。后院的院墙以高大石板砌筑。厨房内大型的灶台和亦内亦外的水缸，在西兴是绝无仅有的。协亨祥过塘行是清末民国时期滨江地区运河商贸繁荣时期建造的一处传统木构，也体现了这个时期该地区的木构建造特征，是研究传统建筑的一处实例。</t>
  </si>
  <si>
    <t>现位于官河路42号民居内，为私家井，井圈材质为后水泥等建材重浇筑，圆形，内直径40CM，外直径54CM。至今已有150余年，相传过去房主行善，附近居民长来此处打水未收分文。</t>
  </si>
  <si>
    <t>施家弄8、9号民居</t>
  </si>
  <si>
    <t>浙江省杭州市滨江区西兴街道西陵社区西兴街施家弄8、9号</t>
  </si>
  <si>
    <t>施家弄8、9号民居于浙江省杭州市滨江区西兴街道西陵社区西兴街施家弄8、9号。据住户讲房屋已有上百年历史，约建于清末。原主人为田桐仙，现宅院由其后人田真华等人居住。该处宅院坐东北朝西南，共有三进。第一进的南面设石库门，门的两侧据说有一些题刻，已毁；第一进为一层三开间，硬山顶覆青瓦，砖木构建筑。其东为马厩，西侧建筑，毁于1956年的台风。第二进建筑也为一层砖木构，面阔三间进深三间，硬山顶覆青瓦，东侧有附房；檐下设廊，廊的西侧有门通向偏院，院内有明代义井，井圈上有明万历年间的刻字；建筑的门窗、梁架、墙壁上有精美的木雕和彩绘；第三进建筑保存状况较差，二层砖木构，原三开间，现存两间，南立面已面目全非；北立面尚好，开石库门，现封；其东侧建筑，于20世纪50年代毁，围墙和基础仍在，北立面残留一石库门。该宅院为传统合院式住宅，布局规整，木工精细，雕刻精美，且尚存明万历年间的古井，具有一定的历史、艺术、科学价值。</t>
  </si>
  <si>
    <t>现位于施家弄8号田宅内，为私家井，田宅主人田先生，为光绪年间举人，光绪1907年与他人共建“西兴新民初小学堂”，后改名为“私立铁岭关小学堂”1940年西兴沦陷，校舍被日军拆毁停办，后乡绅沈先生在田宅续建小学，这口井曾为国民小学师生生活饮用水源。据井栏铭文，井凿于万历1596年，井栏內圆，外廓八边形，高40CM，壁面有“义井”“武泉畅鸣通达”“万历丙申年造”等字，井栏形制古朴。井下壁面用规整的薄石板菱形叠砌。过去打水时传说有如打鼓声。由于受众面小，且保护得当，井水清澈，至今还能饮用。现房主盖住，偶尔使用。</t>
  </si>
  <si>
    <t>是西兴有明确凿记年的古井</t>
  </si>
  <si>
    <t>萧山区</t>
  </si>
  <si>
    <t>山渔池渠道</t>
  </si>
  <si>
    <t>60年代</t>
  </si>
  <si>
    <t>浙江省杭州市萧山区戴村镇八都村前方自然村中部</t>
  </si>
  <si>
    <t>山渔池渠道位于戴村镇八都村前方自然村中部。山池呈盆形，深5米，表面内径7.3米，石块砌壁，水质清澈。抽水机房2间，面阔7米，进深5米。渠道长200米，高距地表2米，阔1.5米。沟渠深阔各0，5米。山渔池渠道的修建，减少了受旱危害，增加了耕地面积和粮食产量，改善了人民生活。修于1967年，是萧山半山区人民利用地下水灌溉的实物见证</t>
  </si>
  <si>
    <t>30°00′27.9″N  120°10′35.9″E</t>
  </si>
  <si>
    <t>山渔池渠道位于戴村镇八都村前方自然村中部，山池呈盆形，原为一地下天然泉水。1967年，当地人将泉眼挖大、挖深，四周石块砌壁，围成一水池，并建有抽水机房和灌溉渠道。水池通长10.8米，通宽5.1米，东侧建有水泥台阶埠头方便取水，西侧池壁开一溢水口。灌溉渠道目前已废弃不用，渠道长200米，高距地表2米，阔1.5米，深约0.5米。山渔池水冬暖夏凉，常年不竭，渠道的修建，改善了当地的人民的用水条件，是萧山人民利用地下水灌溉的实物见证。</t>
  </si>
  <si>
    <t>水池边建有水泥围护，立有“萧山区一般不可移动文物保护点”标志牌</t>
  </si>
  <si>
    <t>八都村村民委员会</t>
  </si>
  <si>
    <t>集体</t>
  </si>
  <si>
    <t>萧山区一般不可移动文物保护点</t>
  </si>
  <si>
    <t>合莫堂</t>
  </si>
  <si>
    <t>浙江省杭州市萧山区义桥镇北坞村金家甸自然村长井旁</t>
  </si>
  <si>
    <t xml:space="preserve">合莫堂，俗称刘氏家庙。位于北坞村金家甸长井旁。坐北朝南（偏东40°），三进两天井，占地571.06平方米。大门前有新做旗杆石，门上卷棚轩下悬匾：“刘氏家庙”，有对联：“一派钟灵峰高云路，二宗合脉郡列彭城”。有五级台阶进至前厅，西偏门额“出弟”，东偏门额“入孝”。 前厅为硬山顶，抬梁式，面宽3间12.9米，进深7檩7.6米，设戏台，楹联：“忠孝节义千古事，喜怒哀乐大文章”。中厅为议事厅，硬山顶，抬梁式，面宽3间12.9米。进深7檩9.6米，木柱、石础，原石板墁地，现新石板。后堂为香火堂，放牌位，硬山顶，抬梁式，面宽3间12.9米，进深7檩10米，木柱、石础，廊为卷棚轩、雕刻精细，有花草、动物、人物等，内悬2匾：嘉庆二十五年“翰林”匾、嘉庆二十五年“进士”匾，廊上有联“七业堂前新祠额，六和塔畔旧家声”、“承祖训克勤克俭，教尔曹维读维耕”。中厅天井旁有1古井，长年不竭，1.7×1.3米。此堂始祖青一茂公明正德年间自杭州六合塔下迁隐于萧山六都开善里。现存祠堂主体为清朝所建，2002年重修。该祠堂保存较好，雕刻精美，历史、艺术价值很大。
</t>
  </si>
  <si>
    <t>30°03′06″N  120°8′50″E</t>
  </si>
  <si>
    <t>合莫堂古井位于萧山区义桥镇北坞村金家甸自然村中部，金家祠堂（合莫堂）寝堂的南部，建于清代。无井圈，井壁石质，由块石叠砌而成，方形，长160厘米，宽128厘米。祠堂建于山区地带，古井反映了古时人们靠山靠水的祖先崇拜风俗。</t>
  </si>
  <si>
    <t>无围栏及立牌保护</t>
  </si>
  <si>
    <t>北坞村村委</t>
  </si>
  <si>
    <t>合莫堂为杭州市市级文物保护点</t>
  </si>
  <si>
    <t>祥大房凉亭</t>
  </si>
  <si>
    <t>浙江省杭州市萧山区闻堰街道长安村祥大房自然村北侧</t>
  </si>
  <si>
    <t>祥大房凉亭坐落于长安村祥大房自然村北侧，为过路凉亭。东西向（东偏北5°），东、西各开一个圆拱门。通面阔12.55米，通进深5.8米。两间房,硬山顶、小青瓦，七檩七架抬梁结构，原六根石方柱。明间两山柱上有字，北为“夕阳未下且迟十里行程”，落款“安山樵叟韩寿祖联并书”，南为“匹马何之无妨半日静坐”，落款“光绪辛卯仲春”。墙内四周原有石长凳，供过路人休憩用，现改为预制板。地面原为泥地，现为水泥地面。东间北侧为五圣堂，供“五圣菩萨”，一直有此供奉。整体结构未变，只有地面抬高，墙体改动。南侧有一古井。从石方柱上可知，该凉亭建于清光绪辛卯年（1891)。后多次修缮。该凉亭在本地区较为少见，且保存较完整，有一定的历史价值。</t>
  </si>
  <si>
    <t>30°08′58″N  120°09′40″E</t>
  </si>
  <si>
    <t>祥大房凉亭古井位于萧山区闻堰街道长安村祥大房自然村北部，北部5米为古凉亭，现在新建庙宇内，建于清代。无井圈，井壁石质，由块石叠砌而成，圆形，直径190厘米。据当地人反映，在没有自来水以前，周围人们都是挑这口井水喝的，古井反映了当地人民旧时的水资源利用情况。</t>
  </si>
  <si>
    <t>长安村村委</t>
  </si>
  <si>
    <t>凉亭为杭州市市级文物保护点</t>
  </si>
  <si>
    <t>楼英中祠弄32号民居</t>
  </si>
  <si>
    <t>浙江省杭州市萧山区楼塔镇楼英村中祠弄32号</t>
  </si>
  <si>
    <t>楼英中祠弄32号民居位于杭州市萧山区楼塔镇楼英村，坐南朝北，方向为北偏西20°，建筑占地面积893.9平方米，为清代建筑。马头墙式硬山顶，盖阴阳小青瓦，重檐两层楼，木柱石础，为砖木混合结构。前后三进，第一进为前厅，面阔12.5米，进深4.7米，石库门门额阳刻“诗礼传家”四字。第二进为中厅，“文革”前曾作为村小学，“文革”后拆毁。第三进为后厅，面阔7间24.9米，进深9.8米。第二进院落置一古井，估计为建造该民居时所建。天井石板墁地，有砖雕、花窗、石窗、撑拱等构件，另有花鸟人物彩绘。该建筑保存状况一般，格局尚存，为当地典型的清代民居建筑，具有一定的文物价值。</t>
  </si>
  <si>
    <t xml:space="preserve"> 29°54′31″N 120°07′32″E</t>
  </si>
  <si>
    <t>位于浙江省杭州市萧山区楼塔镇楼英村楼英中祠弄32号民居第三进内的天井，南侧为中祠弄27号，西侧为中祠弄30号。平面呈圆形，井圈用整石凿成，外径0.64m，内径0.5m，井圈下铺设水泥。井圈壁内弧，最厚为0.14m，高0.31m，上下基本一致。井深约5m，井壁用卵石垒砌，圆形。民间称“嫁妆井”，传为清乾隆年间，诸暨三塘的蒋吉员外，将女儿嫁给石扶梯的楼日孝（1714-1776）.蒋吉人认为“楼”者，有水则安，有水则兴，有水则发。于是出资挖了这口水井，作为女儿的一件“嫁妆”。这不仅是旧时人们及村落的水资源利用情况的反映，还为研究古代村落的婚嫁等民俗情况提供了宝贵的遗物。</t>
  </si>
  <si>
    <t>无围栏和立牌。村里在井西侧的墙上挂有介绍牌，介绍其来历。民居为萧山区一般不可移动文物保护点。</t>
  </si>
  <si>
    <t>楼英村村民委员会</t>
  </si>
  <si>
    <t>私人所有</t>
  </si>
  <si>
    <t>楼家塔风月弄9～13号民居</t>
  </si>
  <si>
    <t>浙江省杭州市萧山区楼塔镇楼家塔村风月弄9～13号</t>
  </si>
  <si>
    <t>楼家塔风月弄9～13号民居，又称“上新屋”，位于萧山区楼塔镇楼家塔村南，坐东朝西，（偏南2°）。原前后三进，现只存第三进，建筑占地面积357.9平方米，为清代建筑。硬山顶，重檐两层楼，阴阳小青瓦，木柱石础。第三进为后厅，原面阔11间，现面阔8间34.3米，进深10.4米，单坡檐，北侧立面开有石库门。门额上阳刻“家藏赐书”四字，有斗拱、花窗、牛腿，砖雕等构件，并绘有花草鸟兽图案。该民居保存状况一般，结构较稳定。据屋主人介绍，其房屋雕刻均为当时由东阳木匠雕刻，在当地较为罕见，具有一定的艺术和研究价值。</t>
  </si>
  <si>
    <r>
      <rPr>
        <sz val="12"/>
        <rFont val="宋体"/>
        <family val="3"/>
        <charset val="134"/>
        <scheme val="minor"/>
      </rPr>
      <t>29°54</t>
    </r>
    <r>
      <rPr>
        <sz val="11"/>
        <rFont val="微软雅黑"/>
        <family val="2"/>
        <charset val="134"/>
      </rPr>
      <t>'</t>
    </r>
    <r>
      <rPr>
        <sz val="11"/>
        <rFont val="宋体"/>
        <family val="3"/>
        <charset val="134"/>
        <scheme val="minor"/>
      </rPr>
      <t>22″</t>
    </r>
    <r>
      <rPr>
        <sz val="11"/>
        <rFont val="微软雅黑"/>
        <family val="2"/>
        <charset val="134"/>
      </rPr>
      <t>N</t>
    </r>
    <r>
      <rPr>
        <sz val="11"/>
        <rFont val="宋体"/>
        <family val="3"/>
        <charset val="134"/>
        <scheme val="minor"/>
      </rPr>
      <t xml:space="preserve">  120°07</t>
    </r>
    <r>
      <rPr>
        <sz val="11"/>
        <rFont val="微软雅黑"/>
        <family val="2"/>
        <charset val="134"/>
      </rPr>
      <t>'</t>
    </r>
    <r>
      <rPr>
        <sz val="11"/>
        <rFont val="宋体"/>
        <family val="3"/>
        <charset val="134"/>
        <scheme val="minor"/>
      </rPr>
      <t>28</t>
    </r>
    <r>
      <rPr>
        <sz val="11"/>
        <rFont val="微软雅黑"/>
        <family val="2"/>
        <charset val="134"/>
      </rPr>
      <t>″E</t>
    </r>
  </si>
  <si>
    <t>该井位于浙江省杭州市萧山区楼塔镇楼家塔村月风弄9～13号房西南侧，北临民居。平面外呈八边形。内圆。立面呈梯形。据当地村民介绍，该井原有井圈，现有井圈为水泥浇筑，后期添加。井圈对角长0.78m，内径0.73m，高0.36m。井壁用卵石堆砌。据介绍，该井为上新屋的主人所建，一直作为居民的饮用及生活用水。它是旧时人们的水资源利用情况的一种见证。</t>
  </si>
  <si>
    <t>无围栏、立牌，民居为萧山区一般不可移动文物保护点。</t>
  </si>
  <si>
    <t>楼家塔村村民委员会</t>
  </si>
  <si>
    <t>凤坞萧山县政府旧址</t>
  </si>
  <si>
    <t>浙江省杭州市萧山区河上镇凤坞村416号北</t>
  </si>
  <si>
    <t>凤坞萧山县政府旧址位于萧山区河上镇凤坞村北，凤坞溪南侧。原院门朝北，院内有二幢三间三层楼房。坐北朝南，仿德国建筑式样建造，前为办公楼，后为宿舍，当地村民称其为“洋房”。楼房西侧是养马房，前面有一自来水房，房内一口井。1944年，日寇出动多架飞机，在院大门、楼房东南角各投掷一颗炸弹，现只存约4米高楼房外墙、约1.8米高的围墙脚及一口井。据《萧山县志》载，民国二十九年（1940）一月二十二日，日军侵占城厢镇，县政府至河上店凤坞村；民国三十四年（1945）八月十四日，日本宣布无条件投降，二十日，萧山县政府迁回城厢镇。凤坞萧山县政府旧址是日寇侵华的又一罪证，具有较高的历史价值。</t>
  </si>
  <si>
    <t>29°56'54″N  120°09'18″E</t>
  </si>
  <si>
    <t>该井位于浙江省杭州市萧山区河上镇凤凰坞村416号，在凤坞萧山县政府旧址内，原楼房西侧开水房中，东南侧为民居。平面呈正六边形，内圆，上下大小一致。井圈用水泥浇筑，外圈对角长0.72m，内径0.5cm，外边长0.38m，高0.85m，厚0.06m，井壁为水泥浇筑成圆筒状，叠砌而成，后配有一六边形水泥井盖。井壁内径与井圈内径尺寸一致。井深不见底，井圈西侧一处因居民接水需要，被打破。该井修建于民国，抗战时为凤坞萧山县政府使用，原为楼房西侧养马房前的自来水房内。后凤坞萧山县政府被日军飞机轰炸，仅存约4米高楼房外墙、约1.8米高的围墙脚及该井，并一直为村民使用至今。它不仅仅是旧时人们使用水资源的反映，更是萧山抗战历史的见证。</t>
  </si>
  <si>
    <t>无围栏，立牌，井圈下铺水泥</t>
  </si>
  <si>
    <t>凤凰坞村村民委员会</t>
  </si>
  <si>
    <t>丹砂井</t>
  </si>
  <si>
    <t>浙江省杭州市萧山区南阳街道龙虎村1105号西侧</t>
  </si>
  <si>
    <t>丹砂井位于萧山区南阳街道龙虎村西，白虎山南麓，建筑占地面积2.25平方米，清咸丰元年（1851）重建。井圈为全石凿成，朝西侧刻有“丹砂井”三字，朝北向刻有“咸丰元年闰八月”“里人重建”几字，但字迹较为模糊。井圈底铺有3块长1.5米，宽0.5米石板，中间1块穿孔通井汲水，井壁用菱牙叠式砌成。丹砂井因无史料记载，其始建年代不详。相传，丹砂井是东晋名医葛洪丹炼丹所用，原为一山泉，后建井，故名。丹砂井保存状况较好，结构稳定，是萧山古井的代表建筑，具有一定的历史、科学价值。</t>
  </si>
  <si>
    <t>30°17'03″N   120°24'29″E</t>
  </si>
  <si>
    <t>丹砂井位于浙江省杭州市萧山区南阳街道龙虎村西，白虎山南麓，建筑占地面积2.25平方米，南临村中池塘，北靠龙虎村1106号民居，东西两侧为村道。清咸丰元年（1851）重建。井圈为全石凿成，平面呈外矩内圆，上下大小一致，井圈外径最长0.66m，内径0.5m，现高0.43m，井圈内壁内弧，凿刻打磨光滑规整，朝西侧刻有“丹砂井”三字，朝北向刻有“咸丰元年闰八月”“里人重建”几字，但字迹因长期风化，较为模糊，不易辨认。井圈底原铺有3块石板，后铺设水泥地面。井壁用条石菱牙叠式砌成。丹砂井因无史料记载，其始建年代不详。据传，丹砂井的来历与东晋著名道士葛洪相关，南阳北部有青龙、白虎、乌龟三座山，乌龟山又名葛岙山，山顶有炼丹石，丹砂井为葛洪在当地炼丹所用，原为一山泉，后建井，故名。丹砂井修建工整，井圈上所刻纪年及题名，为研究是萧山古井及宗教提供了宝贵的历史资料。</t>
  </si>
  <si>
    <t>井圈东壁有一块“杭州市萧山区一般不可移动文物保护点”保护牌</t>
  </si>
  <si>
    <t>龙虎村村民委员会</t>
  </si>
  <si>
    <t>马蹄井</t>
  </si>
  <si>
    <t>浙江省杭州市萧山区南阳街道龙虎村白虎山山脊</t>
  </si>
  <si>
    <t>马蹄井位于萧山区南阳街道龙虎村白虎山山脊，因形似马蹄，故名。井口最宽0.4米，最长0.27米。终年积水，清澈见底。马蹄井因无史料和碑记记载，其始建年代不详，传说与南宋康王赵构南渡有关，明清时期“马蹄秋月”为河庄八景之一。马蹄井保存状况基本完好，具有一定的文物价值。</t>
  </si>
  <si>
    <t xml:space="preserve">30°17'10″N  120°24'46″E </t>
  </si>
  <si>
    <t>位于萧山区南阳街道龙虎村白虎山山脊，北侧为一处养殖场。古井井口呈不规则形，因形似马蹄而得名，为天然形成的石井，最长0.4m，最宽0.27m。马蹄井因无史料和碑记记载，其始建年代不详，传说南宋康王赵构南渡时，骑泥马逃至白虎山，泥马所踏岩石，留下一口井，后赵构还在白虎山马蹄井西侧修建了一座白马庙，用以纪念。明清时期“马蹄秋月”为河庄八景之一。具有一定的历史和文化价值，是一处不可多得的人文和自然景观。</t>
  </si>
  <si>
    <t>井边东侧岩石上钉有一块“杭州市萧山区一般不可移动文物保护点”保护牌</t>
  </si>
  <si>
    <t>南阳街道龙虎村村民委员会</t>
  </si>
  <si>
    <t>御史井</t>
  </si>
  <si>
    <t>浙江省杭州市萧山区进化镇大汤坞新村大汤坞自然村215号</t>
  </si>
  <si>
    <t>御史井俗称八角井，位于进化镇大汤坞新村大汤坞自然村中部，明代建筑。圆形井壁，块石叠砌而成，井深达7米左右。井沿有6块高出地面的条石砌筑，呈正六边形。井沿外边长1.84米，内边长1.34米，水质清澈，现仍作饮用之用。明永乐年间（1403-1424），由该村进士，任过都察院河南道御史（正七品）的汤云所建，故名。御史井保存至今，从一个侧面反映当时人们的生活状况乃至村落的形成与发展状况。</t>
  </si>
  <si>
    <t>30°00'49″N  120°16'53″E</t>
  </si>
  <si>
    <t>御史井位于进化镇大汤坞新村大汤坞自然村中部，汤氏宗祠左前方。平面呈六边形，井壁用规格统一的六块梯形条石拼筑，两块条石间用铁钉相箍，并浇筑白蜡防锈。井圈上下大小一致，井圈对角外长1.92m，内长1.75m，壁厚0.18m，井壁用统一规格的条石交错叠砌而成，形状为八角形，井沿外边长1.84米，内边长1.34米，井深达约7米。明永乐年间（1403-1424），由该村进士，曾任都察院河南道御史（正七品）、山西道监察御史的汤云所建，故名，又称为八角井，传说修井所用银两是圣上赏赐用以营造牌坊。古井修建坚实，保存完好，一直被当地村民使用至今，它是萧山地区古井中的精品，承载了当地深厚的水资源利用历史，具有较高的历史文化价值。</t>
  </si>
  <si>
    <t>无围栏，井东侧民居上钉有“杭州市文物保护点”保护牌。</t>
  </si>
  <si>
    <t>进化镇大汤坞新村村民委员会</t>
  </si>
  <si>
    <t>涂川五社庙</t>
  </si>
  <si>
    <t>浙江省杭州市萧山区进化镇涂川村568号</t>
  </si>
  <si>
    <t>涂川五社庙位于萧山区进化镇涂川村中部，坐北朝南，（南偏东12°），占地面积114.4平方米，清代建筑。仅存正殿，面阔3间12.5米，进深9.1米，殿内东墙嵌有清道光二年（1822）“奉谕永禁阻塞水道碑”碑记一通。 屋顶为硬山顶，盖阴阳小青瓦，木柱石础，有牛腿等构件，庙西侧有古井一口，具体年代不详。据当地人介绍，该庙始建于清代，为村附近的祝家、涂川、陈家、茅家、二桥头五村村民合资所建，故称五社庙。该庙保存状况较好，且为当地人情感所系，在当地有一定的影响力。</t>
  </si>
  <si>
    <t>29°58'45″N  120°17'53″E</t>
  </si>
  <si>
    <t>该井位于浙江省杭州市萧山区进化镇涂川村中部，东侧为五社庙。平面呈圆形，上下大小一致。井圈用整石凿成，井圈外壁凿有斜线做装饰，井圈外径长0.55m，内径长0.38m，因井圈底被水泥浇筑，现高0.25m，井壁用卵石块叠砌，深约7米，该井因无史料和碑记记载，其始建年代不详，井水清澈，一直为村民使用至今。它反映了旧时人们的水资源利用情况，具有一定的历史价值。</t>
  </si>
  <si>
    <t>无围栏，立牌，井圈已被铺水泥垫高</t>
  </si>
  <si>
    <t>进化镇涂川村村民委员会</t>
  </si>
  <si>
    <t>第三次全国可移动文物普查登录，但该井不属于五社庙</t>
  </si>
  <si>
    <t>三泉王古井三口</t>
  </si>
  <si>
    <t>浙江省杭州市萧山区所前镇三泉王村青化山、虎山、牛山下</t>
  </si>
  <si>
    <t>三口古井分别是大泉井（龙泉）、虎井、小泉井（牛泉）。大泉井在青化山西麓，村中，直径1.73米，石砌井壁，水深1.5米，水质清澈，2006年用青石板雕刻做为护栏保护起来，旁有大泉井池，现仍为村民生活用水来源之一。虎井在虎山东麓，内径1米，井圈、井壁为石块砌成，水深0.7米，水质清冽，仍在使用。小泉井（牛泉）在牛山北侧，现村民造房掩埋。由于此三井与该村名的由来关系密切，且现仍对村民的生活发挥巨大的作用，又为明代传承下来，故有很大的文物价值。</t>
  </si>
  <si>
    <t>龙井30°03′38″N  120°16′54″E；牛井30°03′35″N  120°16′52″E；虎井30°3′36″N  120°16′50″E</t>
  </si>
  <si>
    <t>三泉王古井位于萧山区所前镇三泉王村中部，靠近山岭，包括龙井、牛井、虎井三井，据家谱记载，建于明代。龙井，无井圈，井壁石质，由块石叠砌而成，圆形，直径174厘米，原为村名主要生活用水。牛井，井圈石质，圆形，内径38厘米，厚度9厘米，高38厘米。牛井井壁石质，由块石叠砌而成，圆形，直径80厘米，为村民做豆腐点浆唯一用水,现在新建民居内。虎井，无井圈，井壁石质，由块石叠砌而成，直径126厘米。三泉王古井反映了当地人民旧时的水资源利用的情况。</t>
  </si>
  <si>
    <t>龙井2006年建青石板护栏，立有“杭州市文物保护点”保护牌</t>
  </si>
  <si>
    <t>三泉王村委</t>
  </si>
  <si>
    <t>杭州市市级文物保护点</t>
  </si>
  <si>
    <t>陈村大厅祠堂</t>
  </si>
  <si>
    <t>浙江省杭州市萧山区蜀山街道黄家章村陈村自然村中部</t>
  </si>
  <si>
    <t>陈村大厅祠堂，位于蜀山街道黄家章村陈村自然村中部。坐北朝南（偏西12°），硬山顶，木柱、石础，水泥地面。面阔3间9.34米，进深9檩10.92米。前廊为卷棚顶，后廊为双步廊。明间供“龙树医王”以及土地神，无装修。后有一古井：名“颖秀”，题“嘉庆十七年二月，口口书”，落款“裔孙口口重修”，平面呈梯形，石板围栏，水为死水，废弃不用。经调查，陈村大厅祠堂，清代始建，1980年代火烧，1987年重修。该厅，为当地人民主要的精神依托，有一定的历史价值。</t>
  </si>
  <si>
    <t>30°06′58″N  120°14′3″E</t>
  </si>
  <si>
    <t>陈村大厅古井位于萧山区蜀山街道黄家章村陈村自然村中部，南部紧邻土地庙——大厅。井圈石质，栏板高68厘米，平面呈梯形，上底170厘米、下底380厘米，梯形高137厘米，北侧栏板镌“颖秀”“嘉庆十七年（1812）二月”。井壁石质，块石叠砌成方形，长330厘米、宽145厘米，底部是石板。古井土名是“颖秀池”，作“龙树医王”菩萨洗涤的面盆。古井反映了当地古代的宗教信仰和缺医少药的历史情况。</t>
  </si>
  <si>
    <t>黄家章村委</t>
  </si>
  <si>
    <t>杭州市萧山区一般不可移动文物保护点</t>
  </si>
  <si>
    <t>梁坞庙</t>
  </si>
  <si>
    <t>浙江省杭州市萧山区蜀山街道黄家河社区梁坞头自然村南部</t>
  </si>
  <si>
    <t>梁坞庙位于蜀山街道黄家河社区梁坞头自然村南部，坐西朝（东偏南15°），建于清代，由凉亭，前、后殿、斋房等组成。庙门东部为一过路凉亭，凉亭五架梁面阔3间，南北开拱券门，共有8根石柱，山墙遗存壁画，明间石柱镌“光绪丙戊孟冬,通奉第韩重建”，遗存石栏凳，东南角镌“民国二十四年信女何兰曹喜助凉亭石板三间。”前殿为关帝殿，面阔3间，明间五架梁。朝南斋房3间，穿斗结构，明间遗存壁画，后墙嵌建庙碑记一通。后殿为观音殿，面阔4间，明间五架梁，次间、尽间穿斗结构。南部院墙外有古井一口，水清水源丰富。梁坞庙布局完整，殿、亭、井俱存，遗存壁画和碑刻，是研究民间地方信仰的实物资料，具有一定的文物价值。</t>
  </si>
  <si>
    <t>30°08′12″N  120°14′20″E</t>
  </si>
  <si>
    <t>梁坞庙古井位于萧山区蜀山街道黄家河社区梁坞头自然村南部，北部紧邻梁坞庙，东部5米是南北向的古道。井圈石质，内圈圆形，直径39厘米，厚10厘米。井壁石质，由条石叠砌而成，圆形，直径135厘米。南宋《嘉泰会稽志卷第十一井萧山县》：“潘井在县西南七里。井高于路数尺。其水可掬，寒暑未尝竭。《汉地里志》注云：萧山，潘水所出，东入海。意水源或出于此。《寰宇记》云：疑浦阳江之别名。”梁坞庙古井现状符合《嘉泰会稽志》记载，砌筑符合元代以前时代特征，反映了当地水资源情况以及村落的悠久历史。</t>
  </si>
  <si>
    <t>无围栏及立牌保护，井圈上铺水泥</t>
  </si>
  <si>
    <t>黄家河社区</t>
  </si>
  <si>
    <t>余杭区</t>
  </si>
  <si>
    <t>蔡家畈水井</t>
  </si>
  <si>
    <t>浙江省杭州市余杭区径山镇西山村蔡家畈17号民宅南侧。</t>
  </si>
  <si>
    <t>蔡家畈水井，位于径山镇西山村蔡家畈17号民宅南侧。据村民介绍，凿于民国时期。石质，井身圆形，井壁由块石垒砌，井圈圆形。井内设取水管，仍在使用当中。_x005F_x000D_
蔡家畈水井反映了民国时期径山镇西山村一带村民的生活条件。</t>
  </si>
  <si>
    <t xml:space="preserve">东经：119°50'04.4"，北纬：30°21'42.0" </t>
  </si>
  <si>
    <t>位于浙江省杭州市余杭区径山镇西山村蔡家畈17号民宅南侧。据村民介绍，凿于民国时期。该井为单眼井，石质，井身圆形，井壁由块石垒砌，井圈圆形，为水泥砌筑。内径为0.82米，外径为1.06米，井圈高0.48米。井内设取水管。 
    蔡家畈水井凿于民国时期，反映了民国时期径山镇西山村一带村民的生活条件。具有一定的历史价值。
    蔡家畈水井整体保存较好。石井圈上后加水泥井圈。因年久失修，井内长有杂草，构成生物破坏。</t>
  </si>
  <si>
    <t>杭州市余杭区径山镇人民政府</t>
  </si>
  <si>
    <t>杭州市余杭区径山镇蔡家畈自然村</t>
  </si>
  <si>
    <t>鸡鹅弄水井</t>
  </si>
  <si>
    <t>浙江省杭州市余杭区余杭镇通济社区鸡鹅弄23号吴宅东约30米处。</t>
  </si>
  <si>
    <t>鸡鹅弄水井，位于余杭镇通济社区鸡鹅弄23号吴宅东约30米处。据附近居民介绍，此处原为民国时期余杭县公办的小学学堂，此井即为学堂内的水井。现学堂已拆除，仅存此井。井身圆形，井壁由块石砌筑，原先的井圈为石质，圆形；后来作了抬高，在原井圈上方加砌井壁，井壁上仍加圆形石井圈；再后来再次抬高，在第二个圆形石井圈上砌井壁，井壁上加石井圈，内部呈圆形，外部呈六边形。现六边形井圈高0.4米，较最早的圆形井圈抬高了0.8米；高出周围地面0.29米，内径0.33米，边长0.3米。大约30多年前，井圈周围浇筑了饰方格纹的水泥井台，井台周围有一条又窄又浅的排水沟。井台西边设3级石阶。_x005F_x000D_
鸡鹅弄水井水质清洌，周边居民仍在此打水洗衣洗菜。其结构完整，保存现状良好，反映了民国时期水井建筑的特点，同时也是余杭县公办小学留存至今的实物见证。</t>
  </si>
  <si>
    <t>东经：119°55'56.0"，北纬：30°16'37.0"</t>
  </si>
  <si>
    <t>鸡鹅弄水井位于浙江省杭州市余杭区余杭街道通济社区鸡鹅弄23号民宅东约30米处。
该水井原为民国时期公办学堂内的水井，后学堂拆除，仅存此井。井身圆形，井壁由块石砌筑。原先的石井圈为圆形，因地面抬高，上方加砌井壁，再加设现井圈。现井圈石质，外部呈六边形，边长0.3米；内部呈圆形，内径0.33米。
该水井保存较完整，为研究余杭区水利设施提供了实物资料，具有一定的历史价值；水井做工考究，造型古朴、优美，地方特色鲜明，构件保存较完整，具有一定的科学和艺术价值。
水井整体结构较完整，保存一般。井内壁及四周杂草丛生，又长期受风雨侵蚀，不利于水井的长期保护。</t>
  </si>
  <si>
    <t>杭州市余杭区余杭街道办事处</t>
  </si>
  <si>
    <t>杭州市余杭区余杭街道通济社区</t>
  </si>
  <si>
    <t>仙鹤井</t>
  </si>
  <si>
    <t>浙江省杭州市余杭区塘栖镇西小河社区酱园弄南端，潘玉琴民宅东南30米处。</t>
  </si>
  <si>
    <t>仙鹤井，位于塘栖镇西小河社区酱园弄南端，潘玉琴民宅东南30米处。据附近居民介绍，始凿不详，清末民初修整过。此井无碑，亦无原名，因位处王家白地，故俗呼“王家白地井”，又因原先上覆八角井亭顶塑有一仙鹤，又称“仙鹤井”。井深约5米。井圈内径1.15米，呈八角形。井内壁径约2米，以小青瓦竖砌而成。水位始终保持在离地面0.8米左右，高出运河水位2米多，水质清冽，一直为周边数百户居民的生活用水源，如今仍为周围居民洗菜洗衣之用。该井砌法特殊、井身较大、水源充足，反映了清末民初塘栖镇居民的生活条件。</t>
  </si>
  <si>
    <t xml:space="preserve">东经：120°10'49.0" ，北纬: 30°28'46.0"  </t>
  </si>
  <si>
    <t>位于浙江省杭州市余杭区塘栖镇西小河社区酱园弄南端。始凿不详，清末民国初修整。因位于王家白地，故俗呼“王家白地井”。又因早时亭顶塑有一仙鹤，又称“仙鹤井”。井深约5米，井圈内径1.14米，呈八角形，内壁径约2米，以小青瓦竖砌而成，井壁高出室外地面0.28米。水位始终保持在离地面0.8米左右，高出运河水位2米多，水质清澈。
该井建造年代较近，是研究该地区当时生产、生活的重要实物，古井造型古朴，结构合理以至于能保存至今，具有一定历史和科学价值。
古井整体保存较为完整，随着社会发展，周边环境有所改变，路面加高、新建民房等，导致古井地面加高，为方便使用后期水泥浇筑地面，在井边做简易建筑做保护，且在井边搭设洗衣台。</t>
  </si>
  <si>
    <t>杭州市余杭区住房和城乡建设局</t>
  </si>
  <si>
    <t>杭州市余杭区塘栖镇西小河社区</t>
  </si>
  <si>
    <t>2019年杭州市历史建筑</t>
  </si>
  <si>
    <t>浙江省杭州市余杭区塘栖镇西小河社区西石塘街，广济桥东南堍10米处。</t>
  </si>
  <si>
    <t>郭璞井，位于塘栖镇西小河社区西石塘街，广济桥东南堍10米处。始凿无考，清•王同《唐栖志》载：“郭璞井在长桥利济侯庙东庑，三廊祠座前，谬托景纯遗迹，称郭璞井。双窦可设辘轳，三伏不涸，味甘冽冠诸井。康熙己巳(1689)二月九日，圣祖仁皇帝南巡，驻跸镇西，命汲此井以供茶水。乾隆间里人卓晁书‘郭璞古井’额于上。道光间重浚，里人徐晟镌‘汲古’二字于砖嵌诸壁”。此井用30余厘米厚的条石砌筑，层层交错叠砌，俯视呈八角形，直径约2米。井有双眼，每眼内径0.40米。2002年塘栖镇政府在文物部门的指导下对该井进行了修复，清理出了大量的淤泥，重设了井台和井圈，并立了井名碑，碑阴为简介。2004年被公布为杭州市文物保护点。</t>
  </si>
  <si>
    <t xml:space="preserve">东经 120°10'45.0"   北纬30°28'48.0" </t>
  </si>
  <si>
    <t>位于西小河社区西石塘街，广济桥东南堍10米处。始凿无考，清·王同《唐栖志》载：“郭璞井在长桥利济侯庙东庑，三廊祠座前，谬托景纯遗迹，称郭璞井。双窦可设辘轳，三伏不涸，味甘冽冠诸井。康熙己巳（1689）二月九日，圣祖仁皇帝南巡，驻跸镇西，命汲此井以供茶水。乾隆间里人卓晁书‘郭璞古井’额于上。道光间重浚，里人徐晟镌‘汲古’二字于砖嵌诸壁”。此井用30余厘米厚的条石砌筑，层层交错叠砌，俯视呈八角形，直径约2米。井有双眼，每眼内径0.4米。2002年修复，重设了井台和井圈，并立了井名碑，碑阴为简介。2004年列为杭州市文物保护点。2009年列为杭州市文物保护单位。</t>
  </si>
  <si>
    <t>四周设有石质围栏、立杭州市文物保护单位石牌</t>
  </si>
  <si>
    <t>杭州市余杭区塘栖镇人民政府</t>
  </si>
  <si>
    <t>水南庙</t>
  </si>
  <si>
    <t>浙江省杭州市余杭区塘栖镇广济路社区西小河街292号，塘栖中学斜对面（北）。</t>
  </si>
  <si>
    <t>水南庙，位于塘栖镇广济路社区西小河街292号，塘栖中学对面。清•王同《唐栖志》载：“水南土谷神，传为宋福王与芮妃者，姓詹，字玉珍，泉州南安人。父彬，官统制。有战功，殁于阵。遂入福王宫为宫人。詹虽入宫，尚一处子。德祐末，元师入临安，福王随恭帝北迁，詹悲愤不食。誓以身殉，饮鸩不死，投井而殁。年二十七岁。乡人感其忠节，垒土为茔，植树其上，岁时祀之（《栖水文乘》）”1952年开始收归塘栖房管所，一直到2003年，均由塘栖粮管所接管，用作仓库。庙内现存观音殿1座（坐北朝南，五开间单层，硬山顶，东西两侧筑封火墙，占地315平方米）、定安明王堂1座（坐北朝南，三开间单层，硬山顶，占地215平方米）、清代八角古井1口，清康熙十二年八月所立水南土地娘娘神墓碑1通（宽0.58米，高1.26米）。_x005F_x000D_
水南庙对于研究余杭区地方民间信仰与宗教建筑有重要意义。</t>
  </si>
  <si>
    <t>东经：120°10'45.8"，北纬：30°28'38.8"</t>
  </si>
  <si>
    <t>位于浙江省杭州市余杭区塘栖镇广济路社区西小河街292号，塘栖中学对面。清·王同《唐栖志》载：“水南土谷神，传为宋福王与芮妃者，姓詹，字玉珍，泉州南安人。父彬，官统制。有战功，殁于阵。遂入福王宫为宫人。詹虽入宫，尚一处子。德祐末，元师入临安，福王随恭帝北迁，詹悲愤不食，誓以身殉，饮鸩不死，投井而殁。年二十七岁。乡人感其忠节，垒土为茔，植树其上，岁时祀之（《栖水文乘》）。”
    庙内现存娘娘宝殿，为新建建筑；观音殿，老殿拆除后新建，坐北朝南，五开间单层，硬山顶，东西两侧筑风火墙；定安明王堂，现已拆除正在新建，坐北朝南，三开间单层，硬山顶；清代八角古井1口，井圈直径0.28米，内圈高0.3米，井壁离室外地面高0.33米；水南土地娘娘神墓碑1通，落款“清康熙五十二年（1713）八月日里人范介祜敬立”，碑竖向，宽0.58米，高1.26米，墓体直径1.66米，高0.95米。对于研究余杭区地方民间信仰与宗教建筑有参考价值。
建于清代，做工考究，地方特色鲜明，体现了该地区清代物质生产、生活方式及风俗习惯等，是研究当时该地区传统民居重要实例，是研究建筑演变及断代的重要依据，具有一定的历史价值。
建筑整体布局较规整，体量较大，设计合理，建筑高墙防火，排水合理，用材考究，做工精细，充分反映了古代匠人的建筑技术水平和设计理念，具有一定的科学价值。
建筑内部花格门窗、牛腿等雕刻精美，体现了当时主人的审美观及财力，具有一定的观赏性，为了解传统民居的文化内涵提供了丰富的信息，具有一定艺术价值。</t>
  </si>
  <si>
    <t>东仁水井</t>
  </si>
  <si>
    <t>浙江省杭州市余杭区乔司镇良熟村东仁46号民宅南院墙外。</t>
  </si>
  <si>
    <t>东仁水井位于良熟村东仁46号民宅南院墙外。根据当地村民介绍，约有一百多年历史。又据其建筑材料、式样，定为清代水井。东仁村为较大自然村，此井为当地公用饮水井。水井用小块石整齐砌叠成井壁，较规整。井圈为红砂岩整块石料中间凿成圆孔而成，小巧精细。直径50厘米，高40厘米。2002年余杭区文物管理委员会设立“文物保护点”标志。现保存较好，具有一定的历史价值。</t>
  </si>
  <si>
    <t>因城镇建设消失</t>
  </si>
  <si>
    <t>法华寺遗址</t>
  </si>
  <si>
    <t>浙江省杭州市余杭区径山镇小古城村吴山坞法华山上。</t>
  </si>
  <si>
    <t>法华寺遗址，位于径山镇小古城村吴山坞法华山上。清嘉庆《余杭县志》寺观篇载：“法华寺，在县西北四十里吴山界，唐同化三年僧法式建，宋祥符元年改今额，元末兵毁，明洪武年间重建。”又，《径山志》载：“法华寺，去县西北四十里长安乡，唐同光三年，僧法式开山，宋大中祥符元年改赐今额，疑绝冲禅师为开山，逾月敕牒住径山，元末兵毁。皇明重建后，僧徒懦弱而废，万历间，僧云峰复建。”目前法华寺内原古井、龙潭，山门前的放生池均保存较好。_x005F_x000D_
法华寺是径山寺的下院之一，对于研究径山寺的发展兴衰史具有一定的价值。</t>
  </si>
  <si>
    <t xml:space="preserve">东经：119°50'37.1"，北纬：30°25'04.8"   </t>
  </si>
  <si>
    <t xml:space="preserve">法华寺遗址位于浙江省杭州市余杭区径山镇小古城村吴山坞法华山上。清·嘉庆《余杭县志》寺观篇载：“法华寺，在县西北四十里吴山界，唐同化三年僧法式建，宋祥符元年改今额，元末兵毁，明洪武年间重建。”《径山志》载：“法华寺，去县西北四十里长安乡，唐同光三年，僧法式开山，宋大中祥符元年改赐今额，疑绝冲禅师为开山，逾月敕牒住径山，元末兵毁。皇明重建后，僧徒懦弱而废，万历间，僧云峰复建。”唐代并无同化、同光年号，应指后唐同光三年（925）。2013年11月至12月，余杭区文广新局组织考古调查，清理出山门、院落、正殿、配殿、过道、寺院墙基、水沟等建筑遗迹，出土陶、石质建筑构件等遗物。遗址南北约40米，东西约20米，原为二进院落，前院建有山门、佛殿、寝房等，后院建有大殿，面阔五间。目前尚存古井、龙潭、放生池，以及百年金桂树一株。是径山寺的下院之一。
法华寺遗址的发现，为研究径山寺的发展兴衰史提供了实物资料。具有一定的历史价值。
法华寺遗址保存一般，原址旁现建有新的法华寺。不远处保留有“龙潭”一处，亦属于法华寺遗址。遗址地面上无建筑，杂草丛生。
</t>
  </si>
  <si>
    <t>立杭州市市级文物保护点牌</t>
  </si>
  <si>
    <t>法华寺</t>
  </si>
  <si>
    <t>汪家村水井</t>
  </si>
  <si>
    <t>浙江省杭州市余杭区径山镇潘板桥村汪家村15号民宅西侧</t>
  </si>
  <si>
    <t>汪家村水井，位于径山镇潘板桥村汪家村15号民宅西侧。据居民反映，该井至少有150年的历史。井身圆形，内壁用鹅卵石垒砌而成。内径下大上小，上口0.8米，下面最宽处约1.2米。深约4米。井水长年不涸，水质清冽。20世纪80年代，井内架设8根取水管供村民饮用，说明该井不仅过去是人们生活用水的主要来源，目前也仍在发挥作用。2006年3月，径山镇自来水通村入户工程正式启动后，人们主要用取该井水来洗菜洗衣。_x005F_x000D_
该井反映了清代余杭区山村村民的生活条件，说明了径山镇一带农民生活水平在不断提高。</t>
  </si>
  <si>
    <t xml:space="preserve">东经：119°51'06.3"，北纬：30°23'23.6"  </t>
  </si>
  <si>
    <t xml:space="preserve">    位于浙江省杭州市余杭区径山镇潘板桥村汪家村15号民宅西侧。据居民反映，该井至少有150年的历史。井身圆形，内壁用鹅卵石垒砌而成。内径下大上小，上口0.75米，下面最宽处约1.2米。外径1.05米，外圈高7厘米，井深约4米。井水长年不涸，水质清冽。20世纪80年代，井内架设8根取水管供村民饮用，说明该井不仅过去是人们生活用水的主要来源，目前也仍在发挥作用。2006年3月，径山镇自来水通村入户工程正式启动后，人们主要用取该井水来洗菜洗衣。 
该井反映了清代余杭区山村村民的生活条件，是研究该地区当时生产、生活的重要实物，古井造型古朴，结构合理以至于能保存至今，具有一定历史和科学价值。
水井保存较好，周边地面为沥青地面。</t>
  </si>
  <si>
    <t>潘板桥村汪家村</t>
  </si>
  <si>
    <t>夹坞里水井</t>
  </si>
  <si>
    <t>浙江省杭州市余杭区径山镇潘板桥村夹坞里，求是茶场旧址以西约100米处。</t>
  </si>
  <si>
    <t>夹坞里水井，位于径山镇潘板桥村夹坞里，求是茶场旧址经西约100米处。据附近村民介绍，凿于清代。井呈圆形，井壁由小的块石叠砌而成，内径0.53米，深4-5米。井圈青石质，由四块长方形条石组成，边长0.62米，高0.23米。大约40年前，在原先的井圈上又加了六边形水泥井圈。_x005F_x000D_
结构完整，目前仍在使用，反映了清代径山镇山区村民的生活条件。</t>
  </si>
  <si>
    <t xml:space="preserve">东经：119°50'55.5"，北纬：30°23'02.8"  </t>
  </si>
  <si>
    <t>位于浙江省杭州市余杭区径山镇西山村后方15号南15米处，镇道东侧。据后方村村民介绍，凿于清末。该井为单眼井，井身圆形，内径为0.46米，外径为0.62米，井圈高0.26米，井壁由块石垒    位于浙江省杭州市余杭区径山镇潘板桥村夹坞里，求是茶场旧址经西约100米处,现位于民宅内。据附近村民介绍，凿于清代。井呈圆形，井壁由小的块石叠砌而成，内径0.53米，深4-5米。井圈青石质，由四块长方形条石组成，边长0.42米，外圈高0.21米，内圈高0.26米。大约50年前，在原先的井圈上又加了六边形水泥井圈。 
结构完整，目前仍在使用，反映了清代径山镇山区村民的生活条件，该井是研究该地区当时生产、生活的重要实物；古井造型古朴，结构合理以至于能保存至今，具有一定历史和科学价值。
水井保存较好，周边为农田，对水井整体有一定的不利影响。砌。井深约5米。 
    后方水井凿于清代末期，反映了清末径山镇山区村民的生活条件。具有一定的历史价值。
    后方水井结构完整，保存现状较好。石井圈有风化，稍残损。</t>
  </si>
  <si>
    <t>杭州市余杭区径山镇潘板桥</t>
  </si>
  <si>
    <t>邵家畈水井</t>
  </si>
  <si>
    <t>浙江省杭州市余杭区径山镇西山村邵家畈2号陈家大院以南约15米处</t>
  </si>
  <si>
    <t>邵家畈水井位于径山镇西山村邵家畈2号陈家大院以南约15米处。井口呈圆形，井壁由青石砌筑。井深约3米，井圈内径0.52米，外径0.88米。水质较好，目前仍为附近村民洗衣之用。_x005F_x000D_
邵家畈水井反映了径山镇西山村一带村民的生活条件。</t>
  </si>
  <si>
    <t xml:space="preserve">东经：119°49'12.2"，北纬：30°20'59.1"  </t>
  </si>
  <si>
    <t>位于浙江省杭州市余杭区径山镇西山村邵家畈2号陈家大院以南约15米处。该井为单眼井，原本井口呈圆形，井壁由红砖砌筑。井深约3米，井圈内径0.5米，外径0.72米。水质较好，目前仍为附近村民洗衣之用。 
    邵家畈水井开凿于清代，反映了径山镇西山村一带村民的生活条件。具有一定的历史价值。
    邵家畈水井整体保存较好。井内壁长有青苔、少量植物，构成生物破坏。井壁为后期红砖砌筑，影响了原有风貌。</t>
  </si>
  <si>
    <t>杭州市余杭区径山镇西山村</t>
  </si>
  <si>
    <t>后方水井</t>
  </si>
  <si>
    <t>浙江省杭州市余杭区径山镇西山村后方15号南15米处，径山镇镇道东侧。</t>
  </si>
  <si>
    <t>后方水井，位于径山镇西山村后方15号南15米处，镇道东侧。据后方村村民介绍，凿于清末。井身圆形，井壁由块石垒砌。井口呈圆形，石井圈内径0.45米，外径0.6米，高0.3米。井深约5米。_x005F_x000D_
后方水井结构完整，反映了清末径山镇山区村民的生活条件。</t>
  </si>
  <si>
    <t xml:space="preserve">东经：119°49'24.4"，北纬：30°21'15.5"   </t>
  </si>
  <si>
    <t>位于浙江省杭州市余杭区径山镇西山村后方15号南15米处，镇道东侧。据后方村村民介绍，凿于清末。该井为单眼井，井身圆形，内径为0.46米，外径为0.62米，井圈高0.26米，井壁由块石垒砌。井深约5米。 
    后方水井凿于清代末期，反映了清末径山镇山区村民的生活条件。具有一定的历史价值。
    后方水井结构完整，保存现状较好。石井圈有风化，稍残损。</t>
  </si>
  <si>
    <t>岑家畈水井</t>
  </si>
  <si>
    <t>浙江省杭州市余杭区径山镇四岭村芩家畈34号民宅北侧10米处</t>
  </si>
  <si>
    <t>岑家畈水井，位于径山镇四岭村岑家畈34号民宅北侧10米处。据村民介绍，凿于明清时期。井身呈圆形，井壁用鹅卵石砌筑，内径0.9米，深约3米。井中设置取水管多根，水质清冽，目前仍为附近村民的饮用水源。_x005F_x000D_
岑家畈水井反映了明清时期径山镇四岭村一带村民的生活条件。</t>
  </si>
  <si>
    <t>良熟水井</t>
  </si>
  <si>
    <t>浙江省杭州市余杭区乔司镇良熟村良福村良熟庙内。</t>
  </si>
  <si>
    <t>良熟水井位于良熟村良福村良熟庙内。根据建筑式样风格，初定为清代水井。良福村为较大村庄，原有良熟庙，行政村“良熟村”因庙而得名。庙早年已废，近年在原址建新庙。庙内原有古井，一直使用，现在庙的西院中。古井用小块石叠砌成井壁，较整齐。井圈直径60厘米，厚10厘米，为红砂岩整块石料中间凿圆孔而成，已裂开呈三片，用铁骑马钉补牢。水质清净，仍在庙内使用。_x005F_x000D_
结构完整，保存较好，具有一定的历史价值。</t>
  </si>
  <si>
    <t>东坡洗砚池</t>
  </si>
  <si>
    <t>浙江省杭州市余杭区径山镇径山村，原径山古刹山门东约百米处</t>
  </si>
  <si>
    <t xml:space="preserve">东坡洗砚池，位于原径山古刹山门东约百米处。据载，北宋学士苏东坡两任杭州时，曾三游径山，凡作诗撰文总在此池洗砚洗笔，因而得名。旧有数分面积，后被山洪冲刷而淤塞，故今甚小甚浅，而且荒芜。_x005F_x000D_
①明朝诗人蒋灼在此夜游后，写了一首题为《洗砚池》的诗，曰：“玉书自发春前草，旧墨曾翻浪里花。闭客喜从寒月夜，醉看松影动龙蛇。”（见《余杭县志》P25）②明万历朝的余杭人、曾官常州通判的俞景寅《游径山》诗中有“苏池墨色莹”的诗句。③清代张津《秋日洗砚池》。④清代文学家、经济学家洪亮吉《游径山倒用东坡韵》也有“空留洗砚一池水”的诗句。_x005F_x000D_
另外，关于此池，还有个无尾螺的传说故事。_x005F_x000D_
宋时，池旁有座洗心亭，因宋孝宗之妻宪圣皇后到径山礼佛时，先于此亭沐浴更衣，以示其虔诚，因而得名。如今，亭早已毁。_x005F_x000D_
</t>
  </si>
  <si>
    <t xml:space="preserve">东经：119°46'10.0"，北纬：30°22'55.4" </t>
  </si>
  <si>
    <t>学士苏东坡两任杭州时，曾三游径山，凡作诗撰文总在此池洗笔砚，故名。众多文人墨客多次提及洗砚池，如明朝诗人蒋灼在此夜游后，写诗《洗砚池》：“玉书自发春前草，旧墨曾翻浪里花。闭客喜从寒月夜，醉看松影动龙蛇。”明万历朝的余杭人、曾官常州通判的俞景寅《游径山》诗中有“苏池墨色莹”的诗句。清代张津作《秋日洗砚池》。清代文学家、经济学家洪亮吉《游径山倒用东坡韵》也有“空留洗砚一池水”的诗句。
另外，关于此池，还有个无尾螺的传说故事。宋时，池旁有座洗心亭，因宋孝宗之妻宪圣皇后到径山礼佛时，先于此亭沐浴更衣，以示其虔诚，因而得名。如今，亭早已毁。
东坡洗砚池保存一般。现今重新开凿，砌筑石坎，分布面积约250平方米。池子旁边原先立有一块黑色花岗岩质“洗砚池”标志牌，已佚。</t>
  </si>
  <si>
    <t>杭州市余杭区径山镇径山村</t>
  </si>
  <si>
    <t>龙井</t>
  </si>
  <si>
    <t>浙江省杭州市余杭区径山镇径山村径山寺大雄宝殿东北角，龙王殿前</t>
  </si>
  <si>
    <t>龙井，位于径山村径山寺大雄宝殿东北角，龙王殿前。始凿于唐代。传说为龙王所赐，故名。井呈方形，1.5米见方，上覆拱门。井壁由块石砌筑，水质清冽。拱门采用纵联并列分节砌置法。拱门上方写有“龙井”二字，落款“信士付志毅敬献。”保存完好，具有一定的历史研究价值。</t>
  </si>
  <si>
    <t>乾皇水井</t>
  </si>
  <si>
    <t>浙江省杭州市余杭区径山镇四岭村乾皇自然村北，傍老鹰山。</t>
  </si>
  <si>
    <t xml:space="preserve">乾皇水井位于径山镇四岭村乾皇村北面，紧靠老鹰山。相传此井与乾隆皇帝有关。暂定为清代井泉。井大致为长方形。据村民讲，此井终年无涸，不溢，现无人使用。井西侧有石刻，因风化字迹模糊，已无法辨识。_x005F_x000D_
乾皇水井的发现，对开发径山镇旅游资源起到一定作用。_x005F_x000D_
</t>
  </si>
  <si>
    <t xml:space="preserve">东经：119°47'30.9"，北纬：30°25'18.7"   </t>
  </si>
  <si>
    <t xml:space="preserve">    位于浙江省杭州市余杭区径山镇四岭村乾皇村北面，紧靠老鹰山。相传此井与乾隆皇帝有关。暂定为清代井泉。井大致为长方形。据村民讲，此井终年无涸，不溢，现无人使用。井西侧有石刻，因风化字迹模糊，已无法辨识。 </t>
  </si>
  <si>
    <t>杭州市余杭区径山镇四岭村</t>
  </si>
  <si>
    <t>金鸡泉</t>
  </si>
  <si>
    <t>尚未定级文物</t>
  </si>
  <si>
    <t>浙江省杭州市余杭区径山镇径山村径山寺东北300米。</t>
  </si>
  <si>
    <t>金鸡泉位于径山镇径山村径山寺东北300米处。据陈国屏（38岁）介绍，金鸡泉与径山寺开山鼻祖法钦法师有关。据说开山僧人法钦所建的径山寺位于金鸡泉下面。金鸡每天听法钦讲法，口渴，自己挖泉。金鸡死后，葬于金鸡坟。因此将金鸡泉定为唐代遗迹。金鸡泉形如倒钟，深度30厘米，直径20厘米，泉水清洌，长年不枯。_x005F_x000D_
此泉具有神秘的传说，对开发径山旅游有着一定的作用。</t>
  </si>
  <si>
    <t xml:space="preserve">东经：119°45'47.0"，北纬：30°23'16.0"   </t>
  </si>
  <si>
    <t>位于浙江省杭州市余杭区径山镇径山村径山寺东北300米处。据传与径山寺开山鼻祖法钦法师有关。法钦每天讲法，口渴无水，十分难忍，于是金鸡挖泉取水。金鸡死后，葬于金鸡坟。金鸡泉形如倒钟，直径20厘米，深约30厘米，泉水清洌，长年不枯。</t>
  </si>
  <si>
    <t>径山寺放生池</t>
  </si>
  <si>
    <t>县级</t>
  </si>
  <si>
    <t>浙江省杭州市余杭区径山镇径山村径山寺东北400米。</t>
  </si>
  <si>
    <t>径山寺放生池位于径山镇径山村径山寺东北400米。据陈国屏介绍：放生池原为径山寺附属物。因此将放生池定为唐代遗迹。呈椭圆形，水面不高，一派荒凉。_x005F_x000D_
径山寺放生池的发现，为研究径山寺历史提供了实物资料。</t>
  </si>
  <si>
    <t xml:space="preserve">东经：119°45'55.0"，北纬：30°23'20.0" </t>
  </si>
  <si>
    <t>位于浙江省杭州市余杭区径山镇径山村径山寺东北400米。据村民介绍：放生池原为径山寺附属物。因此将放生池定为唐代遗迹。呈椭圆形，水面不高，一派荒凉。 
径山寺放生池的发现，为研究径山寺历史提供了实物资料。
径山寺放生池保存一般。现水面不高，四周一圈新砌围挡。水中有丛生，四周有茶园。</t>
  </si>
  <si>
    <t>径山寺</t>
  </si>
  <si>
    <t>径山小龙井</t>
  </si>
  <si>
    <t>浙江省杭州市余杭区径山镇径山村径山寺北500米，寂照庵西侧。</t>
  </si>
  <si>
    <t>径山小龙井位于径山镇径山村径山寺北500米。传说此井用于求雨，凿于明代。井为方形，条石堆成，蓬遮掩。设壼门，门面朝东。门楣有花纹，已模糊。高0.8米，宽1米，深0.8米。泉水清澈，常年不枯。_x005F_x000D_
径山小龙井保存较好，具有一定的历史研究价值。</t>
  </si>
  <si>
    <t xml:space="preserve">东经：119°45'53.0"，北纬：30°23'16.0" </t>
  </si>
  <si>
    <t xml:space="preserve">    位于浙江省杭州市余杭区径山镇径山村径山寺北500米。传说此井用于求雨，凿于明代。井为方形，条石堆成，蓬遮掩。设壼门，门面朝东。门楣有花纹，已模糊。高0.8米，宽1米，深0.8米。泉水清澈，常年不枯。 
    径山小龙井凿于明代，具有一定的历史研究价值。
径山小龙井保存较好，井壁石头上青苔、杂草丛生。小龙井掩映于竹林中，几被埋没。</t>
  </si>
  <si>
    <t>陆羽泉</t>
  </si>
  <si>
    <t>浙江省杭州市余杭区径山镇双溪村陆羽泉公园内。</t>
  </si>
  <si>
    <t>陆羽泉位于径山镇双溪村陆羽泉公园内。俗呼陆家井。陆羽隐居苕溪期间，访茶寻泉至天目山，其达北天目径山北麓“双溪”（双溪唐时隶属吴兴郡）时，见天目四岭之水常年流经两溪，汇成苕溪源头，溪水清沏见底，周围山清水秀，土壤肥沃，是植茶佳地。便就地采摘野生茶籽，教村叟播种，并在山下溪畔结庐著书，舍旁一泓清泉，汲来烹茶，细品各地名茶。
陆羽泉平面呈长方形，南宽2米，北宽1.1米，东西长3.5米。水质甘冽，不涸不溢。如今茅庐无存，泉清依旧。当时采籽播种的地方，当地称为“茶籽坞”。陆羽泉，1986年被列为市级文物保护单位
陆羽泉对于研究我国的茶文化具有重要价值。</t>
  </si>
  <si>
    <t>东经119°49'36.0"  北纬30°24'15.0"</t>
  </si>
  <si>
    <t xml:space="preserve">
陆羽泉平面呈长方形，南宽2米，北宽1.1米，东西长3.5米，东南为土坎，块石砌高1.8米，西北低，泉北平铺石板，南边泉底用石板砌出井形方眼。水深0.5米，常年不涸不溢，保持略低于石板水平。如今茅庐无存，泉清依旧。当时采籽播种的地方，当地称为“茶籽坞”。对于研究我国茶文化具有重要价值。1986年列为余杭县重点文物保护单位。1989～1990年，余杭县人民政府拨款2万元，征用陆羽泉周围土地，疏浚堵塞陆羽泉地下水源的淤泥，恢复陆羽泉水，在四周建起围墙，并请沙孟海题“陆羽泉”三字，镌石立于泉东。2000～2001年，余杭市文物管理委员会办公室、双溪镇政府进行全面整修和陈列，修复陆羽泉和围墙，征购并整修泉西原林业工作站建筑后辟为鸿渐阁。2009年列为杭州市文物保护单位。</t>
  </si>
  <si>
    <t>立杭州市市级文物保护单位牌</t>
  </si>
  <si>
    <t>陆羽泉公园</t>
  </si>
  <si>
    <t>龙头庵水井</t>
  </si>
  <si>
    <t>浙江省杭州市余杭区径山镇小古城村双溪五金厂西南厂门外。</t>
  </si>
  <si>
    <t>龙头庵水井位于径山镇小古城村双溪五金厂西南厂门外。此处原为清代龙头庵原址。1949年后庵废，几经变化，庵已荡然无存。据老人反映，此古井即庵中饮用水源。古井为砖砌井壁，井围已无。为安全计，井口用大块预制板盖严，无人使用。水井已在厂门外墙角处。水井内径约40厘米。_x005F_x000D_
保存较差，但为研究余杭池塘井泉建筑提供了实物资料。</t>
  </si>
  <si>
    <t xml:space="preserve">东经：119°49'46.3"，北纬：30°19'37.9" </t>
  </si>
  <si>
    <t xml:space="preserve">    龙头庵水井位于浙江省杭州市余杭区径山镇小古城村双溪五金厂西南厂门外。此处原为清代龙头庵原址。1949年后庵废，几经变化，庵已荡然无存。据老人反映，此古井即庵中饮用水源。古井为砖砌井壁，井围已无。为安全计，井口用大块预制板盖严，无人使用。水井已在厂门外墙角处。水井内径约40厘米。 </t>
  </si>
  <si>
    <t>杭州市余杭区径山镇小古城村</t>
  </si>
  <si>
    <t>东桥头水井</t>
  </si>
  <si>
    <t>浙江省杭州市余杭区乔司镇永西村东桥头43号民宅南侧。</t>
  </si>
  <si>
    <t>东桥头水井在永西村东桥头43号民宅南侧，现村道边。此井原为小村公共饮水用井。据70多岁的老人讲，是他们的爷爷时就有了。据此初定为清代水井。井为圆形，井壁用小块石砌成，井口已抬高，井圈为石质（红砂岩）整块石中间凿成圆孔，直径50厘米，厚10厘米，小巧完整。_x005F_x000D_
该水井结构完整，保存完好，具有一定的历史价值。</t>
  </si>
  <si>
    <t>绿景塘水井</t>
  </si>
  <si>
    <t>浙江省杭州市余杭区径山镇绿景村东北，绿景塘42号民宅前。</t>
  </si>
  <si>
    <t>绿景塘水井，位于径山镇绿景村东北，绿景塘42号民宅前。据当地村民介绍，绿景塘原名六井塘，因有六口井而得名，其中杨树畈一口，圣塘头一口，绿景塘三口，与临安交界处有一口。均为清代所凿古井。现仅存两口，均已废弃，余四口已填没。_x005F_x000D_
井身圆形，井壁以鹅卵石堆砌。上口直径0.70m，下口直径不清，深度不清楚。井沿上后用水泥砌成八边形井圈，外径0.58米，内径0.48米，水面较浑浊，现已废弃。_x005F_x000D_
此井应为六井塘六井之一，对于研究绿景塘村历史具有一定的价值。</t>
  </si>
  <si>
    <t>圣塘头水井</t>
  </si>
  <si>
    <t>浙江省杭州市余杭区径山镇绿景村圣塘头33号民宅前20米处。</t>
  </si>
  <si>
    <t>圣塘头水井，位于径山镇绿景村圣塘头33号民宅前20米处废弃的院落内。此井原为六井中一井（绿景塘原名六井塘，因六口井而得名）。井口近似椭圆形，井壁以鹅卵石堆砌。现井口砌水泥井圈，水面浑浊，已废弃。_x005F_x000D_
此井应为六井塘六井之一，对于研究绿景塘村历史具有一定的价值。</t>
  </si>
  <si>
    <t>永兴庵旧址</t>
  </si>
  <si>
    <t>浙江省杭州市余杭区崇贤镇沾桥村西丁家村西北，绕城北线以南约200米处。</t>
  </si>
  <si>
    <t>永兴庵旧址位于崇贤镇沾桥村西丁家村西北，绕城北线以南约200米处，西临沾桥港，南侧亦临河。此处原为永兴庵，解放后开办竹器社，之后所有权归余杭二轻局中亚皮件厂，现承包给一家私人开办的钢丝厂。现存前后二进五开间砖木结构建筑。正房2幢，厢房2幢，老井1口，共5幢单体建筑组成。
永兴庵旧址为余杭现存已为数不多的寺庵旧址，具有一定的历史价值。</t>
  </si>
  <si>
    <t>亭趾村水井</t>
  </si>
  <si>
    <t>浙江省杭州市余杭区运河镇亭趾村银桥路9号东侧</t>
  </si>
  <si>
    <t>亭趾村水井位于运河镇亭趾村银桥路9号东侧。该井为清代水井，原名官井头，直径1米，内径0.7米。井壁最下端以厚青砖垒砌。青砖上以石头垒砌，为圆形。井水清澈，井深无法测出，据村民介绍井底直径1.3米。20世纪50年代清理井底时，出过盔甲和一把剑，传说井旁原有衙门，一官员横行乡里，被当地百姓扔在井内，并以元宝石盖住。现盔甲及宝剑已存，元宝石仍在。
亭趾村水井为研究余杭区清代地方井泉建筑提供了实物例证。</t>
  </si>
  <si>
    <t>东经：120°18'14.0"，北纬：30°28'13.0"</t>
  </si>
  <si>
    <t>亭趾村水井位于浙江省杭州市余杭区运河街道亭趾村银桥路9号东侧。该井
为单眼井，又叫官井头，始建于明末清初，圆形，井圈用红纱岩打造，内径为34厘米、外径为50厘米，井圈高30厘米。井壁有青砖砌成，井水清澈，井深约6米。
    据村民介绍井底直径1.3米。20世纪50年代清理井底时，出过盔甲和一把剑
，传说井旁原有衙门，一官员横行乡里，被当地百姓扔在井内，并以元宝石盖
住。现盔甲及宝剑已存，元宝石仍在。
该井建造年代较久远，是研究该地区当时生产、生活的重要实物，古井造型古朴，结构合理以至于能保存至今，具有一定历史和科学价值。
    该井曾于2017年维修过，周围铺老石板、做石栏杆维护。现状保存良好，该井为研究余杭区清代井泉建筑提供了实物例证。</t>
  </si>
  <si>
    <t>四有有石质围栏</t>
  </si>
  <si>
    <t>杭州市余杭区运河街道办事处</t>
  </si>
  <si>
    <t>杭州市余杭区运河街道亭趾村</t>
  </si>
  <si>
    <t>马角浜义井</t>
  </si>
  <si>
    <t>浙江省杭州市余杭区星桥街道周杨社区马角浜8号民宅东侧。</t>
  </si>
  <si>
    <t>马角浜义井位于星桥街道周杨社区马角浜8号民宅东侧。圆形井壁，由块石垒砌，外壁为水泥拌沙石砌筑，高0.4米、外径0.55米、内径0.4米。井圈外壁刻 “义”、“井”、“同治十六年”。井口呈六边形。附近居民仍在使用。保存较好，纪年确凿，具有一定的历史研究价值。</t>
  </si>
  <si>
    <t>东经：120°14'57.0"，北纬: 30°22'13.0"</t>
  </si>
  <si>
    <t>原位于浙江省杭州市余杭区星桥街道周杨社区马角浜8号民宅东侧。由于该地区建地铁将井填埋。</t>
  </si>
  <si>
    <t>杭州市余杭区星桥街道办事处</t>
  </si>
  <si>
    <t>余杭区星桥街道周杨社区</t>
  </si>
  <si>
    <t>南星庙水井</t>
  </si>
  <si>
    <t>浙江省杭州市余杭区星桥街道南星社区7组王家湾25号小店前。</t>
  </si>
  <si>
    <t>南星庙水井位于浙江省杭州市余杭区星桥街道南星社区7组王家湾25号小店前。原为南星庙内古井，约40年前，因建南星小学缺少木材，将庙拆除。井呈圆形，井圈为石砌，高0.26米、外径0.75米、内径0.4米。井壁由小青砖横砌而成。井深约4米。水质清洌，仍为附近居民洗菜洗衣之用。是南星庙仅存的一处实物遗存。</t>
  </si>
  <si>
    <t>东经：120°15'04.0" ，北纬；30°24'24.0"</t>
  </si>
  <si>
    <t>原位于浙江省杭州市余杭区星桥街道南星社区7组王家湾25号小店前。由于受人为影响，周边地块征迁,古井被建筑垃圾填埋。</t>
  </si>
  <si>
    <t>保障渡水井</t>
  </si>
  <si>
    <t>浙江省杭州市余杭区南苑街道苏家社区保障渡35号民宅院内。</t>
  </si>
  <si>
    <t>保障渡水井位于浙江省杭州市余杭区南苑街道苏家社区保障渡35号民宅院内。据附近居民介绍，古井已有一百对年的历史。又据其建筑式样风格，定为清代水井。井呈六边形，井内壁由小青砖横砌，井圈圆形，为石砌，高0.26米、外径0.6米、内径0.36米，井深约4米。10多年前，主人用砖块砌筑三层，并用水泥浇筑。井水清澈，仍在使用中。</t>
  </si>
  <si>
    <t>钵盂井</t>
  </si>
  <si>
    <t>浙江省杭州市余杭区南苑街道西安社区葡萄树畈自然村，菩昙禅寺东南。</t>
  </si>
  <si>
    <t xml:space="preserve">钵盂井位于南苑街道西安社区葡萄树畈自然村，菩昙禅寺东南。据当地村民介绍，始凿于宋代，后世屡次修补。2004年王文英捐资整修，用新的花岗岩条石砌成井壁，上仍为圆形石井圈。内径50厘米，外径60厘米，高约60厘米，井深约3米。结构完整，保存完好。具有一定的历史价值。 </t>
  </si>
  <si>
    <t xml:space="preserve">东经：120°17'23.0" ，北纬：30°23'23.0" </t>
  </si>
  <si>
    <t>钵盂井位于浙江省杭州市余杭区南苑街道西安社区葡萄树畈自然村，菩昙禅寺东南。该井为单眼井，井身为圆形，井圈内径36厘米，外径52厘米，高约48厘米，井深约3米。花岗岩条石砌成井壁，上仍为圆形石井圈。据当地村民介绍，始凿于宋代，后世屡次修补，2004年王文英捐资整修，具有一定的历史价值；井壁用花岗岩条石砌筑，具有一定科学价值。结构完整，保存较好，对于研究余杭区地方井泉建筑具有一定的参考价值。该井保存较好，没有损毁。古井旁立碑，上写“古井钵盂泉”。由于人为活动、社会发展等因素，周围路面抬高，于井周边护栏处有40厘米高差。</t>
  </si>
  <si>
    <t>立石质围栏、立介绍保护碑</t>
  </si>
  <si>
    <t>菩昙禅寺</t>
  </si>
  <si>
    <t>2019年公布为杭州市历史建筑史建筑</t>
  </si>
  <si>
    <t>李家桥村水井</t>
  </si>
  <si>
    <t>浙江省杭州市余杭区临平·东湖街道红旗社区李家桥村北，振兴东路南约50米处，村道西侧。</t>
  </si>
  <si>
    <t xml:space="preserve">李家桥村水井位于临平·东湖街道红旗社区李家桥村北，振兴东路南约50米处，村道西侧。凿于清代。井身圆形，由小青砖横向叠砌而成。圆形石井圈，内径34厘米，外径46厘米。后因地面抬高，在原井圈之上又加设一个圆形石井圈。原井圈高20厘米，现高35厘米。水质清洌，结构完整，保存现状较好。 </t>
  </si>
  <si>
    <t>界碑头水井</t>
  </si>
  <si>
    <t>浙江省杭州市余杭区南苑街道东湖社区界碑头29号民宅前。</t>
  </si>
  <si>
    <t xml:space="preserve">界碑头水井位于南苑街道东湖社区界碑头29号民宅前。据当地村民介绍，始凿于清末，后世屡次修补。界碑头古井为双眼井，一东一西，均为圆形，形制完全一样，内径均为45厘米，外径均为67厘米；内部连通，为圆形，直径为160厘米，井内壁用小青砖砌筑；地上井圈用85砖砌筑，外面用水泥浇筑。东侧井圈外壁用瓷片贴出“四清井”字样。结构完整，保存较好。具有一定的历史价值。 </t>
  </si>
  <si>
    <t>油车弄水井</t>
  </si>
  <si>
    <t>浙江省杭州市余杭区临平·东湖街道工农新村社区油车弄11号民宅东侧。</t>
  </si>
  <si>
    <t xml:space="preserve">油车弄水井位于临平·东湖街道工农新村社区油车弄11号民宅东侧。据当地居民介绍，始凿于清末，后世屡次修补。油车弄古井为双眼井，一东一西，均为圆形，形制完全一样，内径均为46厘米，外径均为80厘米，井深约6米；内部连通，为圆形，直径为160厘米，井内壁用小青砖砌筑；地上井圈用85砖砌筑，外面用水泥浇筑。结构完整，保存较好。具有一定的历史价值。且是临平城区目前为数不多的还在继续使用的古井之一。_x005F_x000D_
</t>
  </si>
  <si>
    <t xml:space="preserve">东经：120°17'49.0"，北纬：30°25'28.0"   </t>
  </si>
  <si>
    <t>杭州市余杭区临平街道办事处</t>
  </si>
  <si>
    <t>杭州市余杭区临平街道工农新村社区</t>
  </si>
  <si>
    <t>石鸽粮库水井</t>
  </si>
  <si>
    <t>浙江省杭州市余杭区中泰乡石鸽社区杭泰路162号民宅东，石鸽粮库背后。</t>
  </si>
  <si>
    <t>石鸽粮库水井位于中泰乡石鸽社区杭泰路162号民宅东。此井为石鸽粮库（清代为粮仓，民国改粮库，解放后继续作粮库至今）的同生物，位于现粮库的东侧。井口直径90cm，井壁系块石砌成，上长满青苔。井水清澈，用于洗衣、洗菜。井圈为水泥重砌，边缘已老旧。具有一定的历史价值。</t>
  </si>
  <si>
    <t>七贤桥村官井</t>
  </si>
  <si>
    <t>浙江省杭州市余杭区良渚镇七贤桥村官井头，东西大道南约200米处。</t>
  </si>
  <si>
    <t>七贤桥村官井，位于良渚镇七贤桥村官井头自然村，东西大道南约200米处。相传开凿于宋代。官井的由来有2种说法，一种是此井系当时官方开掘；另一种是当地曾出过一名大官，为报答乡民，将自己节约下来的俸禄补助给当地乡民，乡民用此经费开挖水井供大家饮用，村民为纪念此井，命名其为“官井”。_x005F_x000D_
井呈正方形，井壁由条石砌筑，边长0.7米，四周无栏、无井圈。井水常年不涸。该井对于研究余杭区地方古井有重要价值，2004年公布为杭州市文物保护点。</t>
  </si>
  <si>
    <t>荀山庙</t>
  </si>
  <si>
    <t>浙江省杭州市余杭区良渚镇荀山村荀山东南麓</t>
  </si>
  <si>
    <t>荀山庙，位于荀山村荀山东南麓。简称荀庙，又名太平寺，传为战国时期赵国人荀况读书讲学处。荀况嫉浊世之政，弃官奔楚，与春申君黄歇交情甚厚，故隐居于此。据明万历《钱塘县志》载：“荀山寺在灵芝三都八图，元至顺中（1330~1333）建。”荀山庙属清代建筑，二进三开间带东西廊砖木结构建筑，坐北朝南，通面宽11米，通进深15米，占地面积165平方米。第一进明间4柱7檩抬梁式梁架，次间5柱7檩穿斗式。第二进明间5柱9檩穿斗式梁架。_x005F_x000D_
东边关帝庙建于清光绪年间（1875~1908），二进三间带东西廊，内有28根方形青石柱，其中8根上镌刻楹联。第一进西墙上嵌有清同治九年和光绪二十三年的石碑各一通，东墙上嵌有清光绪六年的石碑一通。第二进有方形青石柱28根，其中8根镌刻“聪明正直之谓神谱系溯炎刘贵胄，雨阳寒燠已成岁馨香奉蜀汉贤王”等4幅楹联。
庙西10余米处有古井1口，井壁由鹅卵石砌筑，中间鼓，两头小，井腹直径1.3米。井圈高55cm，红砂岩质，内径58cm，外径76cm，相传为荀况所凿，因呼荀井，水质清冽。_x005F_x000D_
2004年公布为杭州市文物保护点。</t>
  </si>
  <si>
    <t>东经：120°02'40.0" ，北纬：30°23'03.0"</t>
  </si>
  <si>
    <t>庙西10余米处有古井1口，相传为荀况所凿，因呼荀井，水质清冽。井壁由鹅卵石砌筑，中间鼓，两头小，井腹直径1.3米。井圈高55厘米，红砂岩质，内径58厘米，外径76厘米。
荀山庙原由庙、井、塔、戏台组成，现塔已毁，戏台已拆除，仅存庙和井，保存现状良好。2004年列为杭州市文物保护点。2011年，余杭区文广新局、良渚街道出资60.8万元完成整体修缮。2015年重新公布为杭州市文物保护点。</t>
  </si>
  <si>
    <t>杭州市余杭区良渚街道办事处</t>
  </si>
  <si>
    <t>南山寺水井</t>
  </si>
  <si>
    <t>浙江省杭州市余杭区瓶窑镇南山村，南山北麓。</t>
  </si>
  <si>
    <t>南山寺水井位于瓶窑镇南山村，南山北麓，南山37号民宅西侧。建于明代。据南山36号住户、67岁的张振华先生介绍，南山寺古井为原南山寺内的井，距今有五六百年的历史。寺内的和尚当年都下山来挑水吃。井身圆形，井壁由青砖横向叠砌而成，井身直径1.4米。井壁以上、井圈以下有一圈石板，呈圆形，内径0.5米。井圈圆形，内径0.61米，外径0.75米，高0.2米。井水水质较好，仍使用中。_x005F_x000D_
南山寺水井对于研究南山寺的历史具有一定的参考价值。</t>
  </si>
  <si>
    <t>东经：119°57'06.0"，北纬：30°23'56.0"</t>
  </si>
  <si>
    <t xml:space="preserve">    位于瓶窑镇南山村，南山北麓，南山37号民宅西侧。建于明代。据南山36号住户、67岁的张振华先生介绍，南山寺古井为原南山寺内的井，距今有五六百年的历史。寺内的和尚当年都下山来挑水吃。井身圆形，井壁由青砖横向叠砌而成，井身直径1.4米。井壁以上、井圈以下有一圈石板，呈圆形，内径0.5米。井圈圆形，内径0.61米，外径0.75米，高0.2米。井水水质较好，仍使用中。 
南山寺水井对于研究南山寺的历史具有一定的参考价值。</t>
  </si>
  <si>
    <t>杭州市余杭区瓶窑镇人民政府</t>
  </si>
  <si>
    <t>杭州市余杭区瓶窑镇南山自然村</t>
  </si>
  <si>
    <t>八房弄水井</t>
  </si>
  <si>
    <t>浙江省杭州市余杭区瓶窑镇里窑社区商会弄10号民宅与八房弄8号民宅之间的空地上。</t>
  </si>
  <si>
    <t>八房弄水井，位于瓶窑镇里窑社区商会弄10号与八房弄8号民宅之间的空地上。据附近居民介绍，距今有上百年历史。井身鼓腹形，井壁由较大的块石叠砌而成，直径约1.3米。井圈鼓腹形，内径0.43米，外径0.64米，高0.35米。井深2.8米。红砂岩石质。井水水质清冽，附近居民仍取水用来洗菜洗衣。_x005F_x000D_
八房弄水井反映了清代瓶窑镇里窑社区一带人民的生活水平。</t>
  </si>
  <si>
    <t xml:space="preserve">东经：119°57'46.0"，北纬：30°23'51.0" </t>
  </si>
  <si>
    <t>杭州市余杭区瓶窑镇里窑社区</t>
  </si>
  <si>
    <t>井头弄水井</t>
  </si>
  <si>
    <t>浙江省杭州市余杭区瓶窑镇里窑社区井头弄7号民宅旁。</t>
  </si>
  <si>
    <t>井头弄水井位于瓶窑镇里窑社区井头弄7号民宅旁，地处井头弄中段。井为方形，为大鹅卵石干砌，边长约1米。上加花岗石井圈，圆形，外径55厘米，高27厘米，上刻“大明天啓□□□□”。知该井修筑于明天启年间。水质清冽，仍在使用。_x005F_x000D_
旧时瓶窑有“十八条弄”“十八口井”的说法。而古井今存者甚少。井头弄水井题刻较清晰，保存较好，十分难得。</t>
  </si>
  <si>
    <t>东经：119°57´48.323" ，北纬：30°23´50.904"</t>
  </si>
  <si>
    <t>位于浙江省杭州市余杭区瓶窑镇里窑社区井头弄5号民宅旁，地处井头弄中段。井为方形，为大鹅卵石干砌，边长约1米。上加花岗石井圈，圆形，外径55厘米，高33厘米，上刻“大明天啓□□□□”。知该井修筑于明天启年间。水质清冽，仍在使用。 
    旧时瓶窑有“十八条弄”“十八口井”的说法。而古井今存者甚少。井头弄古井题刻较清晰，保存较好，十分难得。井壁用材及砌筑方式较为少见，造型古朴，具有一定的历史、科学、艺术价值。
古井保存较好。</t>
  </si>
  <si>
    <t>有介绍碑</t>
  </si>
  <si>
    <t>2019年公布为杭州市历史建筑</t>
  </si>
  <si>
    <t>沿山水井</t>
  </si>
  <si>
    <t>浙江省杭州市余杭区良渚镇七贤桥村沿山自然村。</t>
  </si>
  <si>
    <t>沿山水井位于良渚镇大陆七贤桥沿山村。建于清代。据务农反映，该处原有七庙，后废。50年代后农村各级政府办过林场和畜牧场及乡村企业等，此古井一直使用。以砌井石块和井圈特征判断似为清代。</t>
  </si>
  <si>
    <t>香泉井</t>
  </si>
  <si>
    <t>浙江省杭州市余杭区余杭镇通济社区人和弄26号民宅东南角，余杭镇第二幼儿园南约80米。</t>
  </si>
  <si>
    <t>香泉井位于余杭镇通济社区人和弄26号民宅旁。清嘉庆《余杭县志》载：“柯家井，在香泉坊内，钱镠所开，大旱不竭，邑人柯氏作亭覆之，因名。”故香泉井建于五代，又名柯家井。据镇上“老土地”詹秉轮介绍，井面旧时上覆石板，开有四眼。年久淤塞，1984年清理后，改为2眼，加筑水泥双眼井圈，内径均为0.35米。井身圆形。水质清甜甘冽，水量丰富，给当地居民生活和消防提供了方便，也为研究地下水资源提供了宝贵的实物资料。</t>
  </si>
  <si>
    <t>东经：119°55'04.0"，北纬：30°16'14.0"</t>
  </si>
  <si>
    <t>井身圆形，块石砌筑，内径1米，深6米。井面旧时上覆石板，开有四眼，年久淤塞。1984年清理后改为水泥双眼井圈，内径均为0.35米，井圈高0.28米，厚0.125米。水质甘冽，水量丰富。2004年列为杭州市文物保护点。2015年重新公布为杭州市文物保护点。
古井整体保存较好，由于自然、人为等原因，井圈周边后期水面浇筑地面，局部杂草、垃圾堆积。井壁内青苔生长。</t>
  </si>
  <si>
    <t>宝轮寺井</t>
  </si>
  <si>
    <t>浙江省杭州市余杭区余杭镇宝塔村狮子山南麓，环山路北打靶场。</t>
  </si>
  <si>
    <t>宝轮寺井位于余杭镇宝塔村狮子山南麓，环山路北打靶场。原为宝轮寺内井。史载宝轮寺初建于南齐永明年间（438—493年），初名兴建寺，宝轮寺井为同时建筑。宋祥符元年（1008）改宝轮寺。元末（1368年）遭兵毁。明洪武六年（1373）重建。后在抗战时被日寇拆毁，仅余水井。井呈圆形，井壁用青砖竖立砌成。直径约2米，深约10米，腹部微鼓。原有石井圈，已毁。现井圈内径0.66米，高约1米，用95红砖、水泥砌成，有破损。水质清洌，周边百姓仍在使用。2004年公布为杭州市文物保护点。</t>
  </si>
  <si>
    <t>东经：119°56'27.0" ，北纬：30°16'18.0"</t>
  </si>
  <si>
    <t>宝轮寺抗日战争时期被日军拆毁，仅存古井。井呈圆形，井壁由青砖竖立砌成，腹部微鼓，直径约1米，深约10米。原石井圈已毁。现井圈用红砖、水泥砌成，内径0.72米，高约0.26米。2004年列为杭州市文物保护点。2015年重新公布为杭州市文物保护点。
古井整体保存较好，由于自然及人为活动等影响，周边地面抬高，原有井圈缺失，后期红砖砌筑，与原有风貌不协调，砌筑方式及工艺也相差甚远。</t>
  </si>
  <si>
    <t>杭州市余杭区余杭街道宝塔村</t>
  </si>
  <si>
    <t>运盐司井</t>
  </si>
  <si>
    <t>浙江省杭州市余杭区余杭镇南渠社区邹府弄35号民宅东约3米</t>
  </si>
  <si>
    <t>运盐司井位于余杭镇东，原余杭电影院（已拆）北。相传明代所开。此井原系清四品盐运司章锦的旧居后院的家井，历史悠久。据清光绪《余杭县志稿》记载，“章锦，字目山。廪生，捐资为训导，改为盐运司……”。井呈圆形，直径约70厘米。井壁用青砖砌筑，井身呈垂腹状。水泥井圈，内圆外方，内径42厘米，外径60厘米。水质清冽，仍在使用。_x005F_x000D_
2004年公布为杭州市文物保护点。</t>
  </si>
  <si>
    <t xml:space="preserve">东经：119°56'10.0" ，北纬：30°16'39.0" </t>
  </si>
  <si>
    <t>位于浙江省杭州市余杭区余杭街道南渠社区直街上。井呈圆形，井壁用薄青砖砌筑，井身呈垂腹状一层竖砖上压一层横砖，交替砌筑，直径约0.7米，深约10米。井圈原用独块方石凿成，已缺失，现在为水泥浇筑，内圆外方，内径0.44米，外径0.6米，井圈高度0.32米。井圈周边浇筑水泥压线地面约20平方米。2004年列为杭州市文物保护点。2015年重新公布为杭州市文物保护点。
该井有明确的纪年和演变过程，年代久远具有一定的历史价值；该井造型古朴，结构合理，砌筑方式特殊具有一定的科学、艺术价值。
整体保存较好，由于年代久远，受自然、人为影响，原有井圈缺失，后期水泥浇筑，井壁内部分青砖破损、缺失，青苔生长。</t>
  </si>
  <si>
    <t>杭州市余杭区余杭街道南渠社区</t>
  </si>
  <si>
    <t>直街庙井</t>
  </si>
  <si>
    <t>庙井</t>
  </si>
  <si>
    <t>浙江省杭州市余杭区余杭镇南渠社区直街107号余杭建筑材料商店大门旁。</t>
  </si>
  <si>
    <t>直街庙井位于余杭镇南渠社区直街北，今余杭建筑材料商店大门旁。清嘉庆《余杭县志》记载：“胡将军，唐守将胡则……自宋迄今奉之为本境土神。”井当与庙同时所开。此井原在胡将军庙内，故名庙井。井原在厢房中。井壁用条石砌筑，井的双眼内径均系0.36米。_x005F_x000D_
1987年余杭建筑公司建造办公大楼时庙被拆除，井露出大门外。因地面抬高，在原石井圈上用水泥、砖块加高井圈。_x005F_x000D_
庙井具有较高的历史价值，维系着当地居民对胡则将军的怀念之情。2004年公布为杭州市文物保护点。</t>
  </si>
  <si>
    <t>东经：119°56'08.0" ，北纬：30°16'35.0"</t>
  </si>
  <si>
    <t>该井为双眼井，圆形，内径均为36厘米，外径为60厘米，井圈高60厘米，井壁用条石砌筑。原地上井圈由石块砌成，因地面抬高，在原石井圈上用水泥、砖块加高井圈。2004年列为杭州市文物保护点。2015年重新公布为杭州市文物保护点。
    古井整体结构较为完整，保存较好，但因年久失修，受到自然、人为活动等因素的影响，古井存在着不同形式和不同程度的残损，如井圈水泥粉刷破损，井圈内长有青苔、杂草。随着社会的发展，周边环境改变较大，地面抬高、民房拆迁等都对古井的保护有不利的影响。</t>
  </si>
  <si>
    <t>广福寺双井</t>
  </si>
  <si>
    <t>浙江省杭州市余杭区余杭镇竹园村学堂山北坡，寺弄4号、5号民宅南。</t>
  </si>
  <si>
    <t>广福寺双井，位于余杭镇竹园村寺弄4号、5号民宅南侧的学堂山北坡。据村民介绍，此处为宋代广福寺旧址。该寺庙原占地面积约4亩，现寺前6号民宅南侧为山门所在地。山门前有放生池。国民党、共产党的部队曾在这一带打游击。日军来时将广福寺焚毁。目前仅留下原寺中的两口井，地面散落有多块宋代香糕砖。双井一口在东，一口在西，相距约12米。井身圆形，井壁由大的块石垒砌，石井圈为圆形。井身直径较大，井口直径较小，内径0.46米，外径0.86米。井深约七八米。水质清冽，井中设置水管，仍为附近居民生活之用。广福寺双井是日军侵华的历史见证。</t>
  </si>
  <si>
    <t xml:space="preserve">东经：119°52'20.0"，北纬：30°16'03.0"   </t>
  </si>
  <si>
    <t>广福寺双井，位于浙江省杭州市余杭区余杭街道竹园村寺弄4号、5号民宅南侧的学堂山北坡。据村民介绍，此处为宋代广福寺旧址。该寺庙原占地面积约4亩，现寺前6号民宅南侧为山门所在地。山门前有放生池。目前仅留下原寺中的两口井，地面散落有多块宋代香糕砖。双井一口在东，一口在西，相距约12米。井身圆形，井壁由大的块石垒砌，石井圈为圆形。井身直径较大，井口直径较小，内径0.46米，外径0.86米。井深约七八米。水质清冽。
    国民党、共产党的部队曾在这一带打游击。日军来时将广福寺焚毁。广福寺双井是日军侵华的历史见证；古井块石砌筑圆形，一定程度上反应了余杭地区当时匠人的建造水平。具有一定的历史价值。
    广福寺双井结构完整，保存现状一般。原石井圈上方加设了水泥井圈，井圈现不可见；井内壁长有青苔，周围环境杂草丛生，井被杂草掩盖，风雨侵蚀也有一定影响。</t>
  </si>
  <si>
    <t>杭州市余杭区余杭街道竹园村</t>
  </si>
  <si>
    <t>蔡家水井</t>
  </si>
  <si>
    <t>浙江省杭州市余杭区余杭镇通济社区蔡家弄19-1号民宅北侧。</t>
  </si>
  <si>
    <t>蔡家水井，位于余杭镇通济社区蔡家弄19-1号民宅北侧。据蔡家弄19-1号住户吴新民之妻（50多岁）介绍，此井由原先居住在此的蔡老先生（若健在，则90多岁）的父亲开凿，属蔡家私井，距今至少有100多年的历史。井身圆形，井壁由块石砌筑，圆形石井圈。因周围地面抬高，井也作了抬高，后加的圆形石井圈高0.4米，井口内径0.45米，外径0.7米，井深6～7米。蔡家水井上方原有廊檐，现仅存井东侧一段廊檐，井上方露天。该井水质较好，仍为周边居民洗菜洗衣之用。</t>
  </si>
  <si>
    <t>通济方井</t>
  </si>
  <si>
    <t>方井</t>
  </si>
  <si>
    <t>浙江省杭州市余杭区余杭镇通济社区方井头23-1号民宅门前。</t>
  </si>
  <si>
    <t>通济方井，位于余杭镇通济社区方井头23-1号民宅门前（南）。方井，又名义井，相传开凿于明代。此次调查时，今年80岁的方井头居民王葆琛讲，此井传说开凿于元末明初，井水为天目山的水，天气最干旱时，苕溪都干涸了，此井仍有水。井壁用条石砌成，井身方形，2米见方，四周无栏，井南用条石砌出踏跺。今已用红砖改砌圆形井圈，外涂水泥，井圈内径0.7米，外径0.95米，高0.4米，水质清洌，仍使用中。2004年公布为杭州市文物保护点。</t>
  </si>
  <si>
    <t xml:space="preserve">东经：119°56'35.0" ，北纬：30°16'35.0" </t>
  </si>
  <si>
    <t>井壁用条石砌成，井身圆形，直径约1米，井南用条石砌出踏跺。原有井圈缺失，后期用红砖改砌圆形井圈，外涂水泥，井圈内径0.7米，外径0.95米，高0.44米，水质清洌，仍使用中。2004年公布为杭州市文物保护点。方井年代久远，反应了当时该地区人们的生产、生活方式；古井块石砌筑圆形，一定程度上反应了余杭地区当时匠人的建造水平；具有一定的历史、科学价值、艺术价值。
方井整体保存较好，由于自然、人为等原因，井圈周边后期水面浇筑地面，井圈后期红砖砌筑、水泥粉刷。井壁内杂草生长。</t>
  </si>
  <si>
    <t>挂牌保护</t>
  </si>
  <si>
    <t>草蓬庵水井</t>
  </si>
  <si>
    <t>浙江省杭州市余杭区乔司镇乔司社区乔安路154号小店东侧。</t>
  </si>
  <si>
    <t>草蓬庵水井在乔司社区乔安路154号小店东侧。草蓬庵为当地著名古庵，据传为清早中期建筑。日寇侵占乔司时烧毁，古井存留，为庵中之物。古井为石砌井壁，井盖为整块红砂岩凿成，1.25米见方，中凿圆孔，直径45厘米。井圈为现代水泥。现已不用，保存一般，具有一定的历史价值。</t>
  </si>
  <si>
    <t xml:space="preserve">东经：120°17'00.2"，北纬：30°21'10.2"  </t>
  </si>
  <si>
    <t>草蓬庵水井位于浙江省杭州市余杭区乔司街道新街社区乔安路154号东侧。现状周边均为新建的农居点。草蓬庵为当地著名古庵，据传为清早中期建筑。日寇侵占乔司时烧毁，古井存留，为庵中之物。古井为石砌井壁，井盖为整块红砂岩凿成，1.25米见方，中凿圆孔，直径45厘米，井圈缺失。
草蓬庵水井为草蓬庵中的物品，对研究余杭地区的宗教和社会活动具有一定的历史意义。现已不用，保存较差，具有一定的历史价值。
草蓬庵水井的保存现状较差，主要为认为因素，因近年来城市发展的需求，周围新建许多农居点，部分建筑仍在建设当中，故该水井周边环境杂乱，建筑垃圾众多，且井盖和井圈均已缺失，井口现状用尼龙布盖住并在上面覆盖了些许建筑和生活垃圾；该井的保存状况不容乐观。</t>
  </si>
  <si>
    <t>杭州市余杭区乔司街道办事处</t>
  </si>
  <si>
    <t>杭州市余杭区乔司街道新街社区</t>
  </si>
  <si>
    <t>安平泉</t>
  </si>
  <si>
    <t>杭州市余杭区临平街道钱江社区</t>
  </si>
  <si>
    <t>安隐寺遗址位于临平·东湖街道钱江社区临平山南麓，上塘河北岸200米处。安隐寺遗址附近的安平泉东西长4米，南北宽3米，南边砌出踏步，三面围以护栏，有明万历间（1573-1620）里人太学生郭绍孔题“安平泉”三字。此泉大旱不涸，味甘冽。宋苏轼知杭州时，来游安隐寺，品尝此泉后，曾赋诗一首：“闻说山根别有源，拨云寻径兴飘然。凿开海眼知何代？种出菱花不计年。烹茗僧夸瓯泛雪，炼丹人化骨成仙。当年陆羽空收拾，遗却安平一片泉”。
1956年，浙江省人民委员会发浙文办字第4053号通知，公布安隐寺、经幢（包括安平泉等）为杭州地区第一批二等重点文物保护单位。文化大革命时，经幢被摧毁，安隐寺被钱江五金工具厂（浙江省第二监狱）占用，安平泉被开成水池。现状虽改，水质未变。</t>
  </si>
  <si>
    <t xml:space="preserve">东经：120°16'50.0"，北纬：30°24'44.0" </t>
  </si>
  <si>
    <t>泉东西长4米，南北宽3米，南边砌出踏步，三面围以护栏，有明万历年间（1573～1620）里人太学生郭绍孔题“安平泉”三字。此泉大旱不涸，味甘冽。宋苏轼知杭州时，来游安隐寺，品尝此泉。目前作为社区口袋公园，供人参观。2009年列为杭州市文物保护单位。</t>
  </si>
  <si>
    <t>立碑保护。现为杭州市文物保护单位</t>
  </si>
  <si>
    <t>增加.三普时名称为“安隐寺遗址</t>
  </si>
  <si>
    <t>桐庐县</t>
  </si>
  <si>
    <t>岩桥八字井</t>
  </si>
  <si>
    <t>浙江省杭州市桐庐县桐君街道岩桥行政村岩桥自然村王氏宗祠东侧</t>
  </si>
  <si>
    <t xml:space="preserve">  位于桐君街道岩桥村王氏宗祠东侧街边。据家谱记录，宗祠始建于明初。井呈圆形，井壁用卵石叠砌，直径80厘米，深3.85米。鼓型井圈，高30厘米，内径42厘米。水质清冽，至今仍在使用。是目前岩桥保存较好的水井之一，见证了村落发展史。</t>
  </si>
  <si>
    <t>29°48′37.0″N，119°44′08.0″E</t>
  </si>
  <si>
    <t>位于凤川街道岩桥村王氏宗祠一进正门前，紧靠宗祠大门，毗邻岩桥老街。井呈圆形，井壁用卵石叠砌，直径80厘米，深3.85米。石质鼓型井圈，高30厘米，内径42厘米。该井结构完整，较好地保留了原始面貌，水质清冽，至今仍在使用。为古代“岩桥八景”中的“十井储泉”之一，“十井储泉”包含岩桥村10处水井，包括上井（即范井）、王家井、皇甫井、八字井、永宁庵井，谢家井、道地井、胡正升井、弄堂井、程家井，其中部分古井至今尚存，清代诗人王炳耀如此描述：十泉甘美味无加，井养功成众共夸。取不尽兮用不竭，管教沾润到家家。该井见证了岩桥古村落的发展史。尚未核定为保护单位。</t>
  </si>
  <si>
    <t>现该井供附近村民生活洗涤之用，未设置围栏，未立牌，因长期使用造成井圈存在一定程度的正常磨损，总体保存情况较好。</t>
  </si>
  <si>
    <t>桐庐县凤川街道岩桥村民委员会</t>
  </si>
  <si>
    <t>岩桥胡正升民居</t>
  </si>
  <si>
    <t>浙江省杭州市桐庐县桐君街道岩桥行政村岩桥自然村老街197号斜对面</t>
  </si>
  <si>
    <t xml:space="preserve">    民居位于桐君街道岩桥村老街中段北侧（197号斜对面）。据户主介绍，距今已有一百余年历史，根据同类建筑结构、风格判断，为晚清建筑。坐东北朝西南。占地113.3平方米。石木结构。三间二进二层楼房。双坡硬山顶，卵石马头墙。后进高出前进45厘米，前后两进间有一条进深为1.2米的夹弄。夹弄西头有一口水井，现仍在使用。是岩桥老街保存较好的古建筑之一，具有一定历史文化价值。</t>
  </si>
  <si>
    <t>29°48′37.0″N，119°44′06.0″E</t>
  </si>
  <si>
    <t>该古井位于桐庐县凤川街道岩桥村胡正升民居前后两进间的一条进深为1.2米的夹弄西侧，井壁使用大块卵石砌筑，紧靠夹弄，井圈为正方形，边长约0.5米，东西两侧井圈使用青石板铺筑，南北两侧井圈借用了前后两进民居的卵石墙，井深约2.5米，原始面貌保存较好，水质清澈，现主要作为村民洗涤之用。该井为古代“岩桥八景”中的“十井储泉”之一，“十井储泉”包含岩桥村10处水井，包括上井（即范井）、王家井、皇甫井、八字井、永宁庵井，谢家井、道地井、胡正升井、弄堂井、程家井，其中部分古井至今尚存，清代诗人王炳耀如此描述：十泉甘美味无加，井养功成众共夸。取不尽兮用不竭，管教沾润到家家。该井见证了岩桥古村落的发展史。尚未核定为保护单位。胡正升民居位于岩桥老街，为晚清建筑。坐东北朝西南。占地113.3平方米。石木结构。三间二进二层楼房。双坡硬山顶，卵石马头墙。该建筑是岩桥老街保存较好的古建筑之一，具有一定历史文化价值。</t>
  </si>
  <si>
    <t>水质清澈无淤塞，古井原始面貌保存较好，未设置围栏，未立牌。</t>
  </si>
  <si>
    <t>岩桥谢家井</t>
  </si>
  <si>
    <t>浙江省杭州市桐庐县桐君街道岩桥行政村岩桥自然村起贵堂东侧</t>
  </si>
  <si>
    <t xml:space="preserve"> 位于岩桥村起贵堂东侧。据宗谱记载，建于明代，为老桥八井之一。瓮形井壁，卵石砌筑，井深5.6米。石灰石鼓型井圈。高54厘米，内径45厘米，水质较好，使用至今。是目前岩桥保存较好的水井之一，见证了村落发展史。</t>
  </si>
  <si>
    <t>29°48′39.0″N，119°44′06.0″E</t>
  </si>
  <si>
    <t>位于凤川街道岩桥村起贵堂东侧空地上，空地已改建成为村民休闲健身场所，周边环境整洁。该井为瓮形井壁，卵石砌筑，井深5.6米。石灰石质鼓型井圈，高54厘米，内径45厘米。水质较好，使用至今。据岩桥村王氏宗谱记载，该井建于明代，为古代“岩桥八景”中的“十井储泉”之一，“十井储泉”包含岩桥村10处水井，包括上井（即范井）、王家井、皇甫井、八字井、永宁庵井，谢家井、道地井、胡正升井、弄堂井、程家井，其中部分古井至今尚存，清代诗人王炳耀如此描述：十泉甘美味无加，井养功成众共夸。取不尽兮用不竭，管教沾润到家家。该井见证了岩桥古村落发展史。尚未核定为保护单位。</t>
  </si>
  <si>
    <t>现该井供附近村民生活洗涤之用，未设置围栏，未立牌。井圈存在明显上下贯穿的裂缝，因长期使用造成井圈存在一定程度的正常磨损和风化，总体保存情况较好。</t>
  </si>
  <si>
    <t>岩桥四房井</t>
  </si>
  <si>
    <t>浙江省杭州市桐庐县桐君街道岩桥行政村岩桥自然村老街146号民居门前</t>
  </si>
  <si>
    <t>位于桐君街道岩桥村老街146号民居门前。据宗谱记载，建于明代，为岩桥八井之一。原为岩桥王姓四房的自用水井。卵石直壁井，井外径62厘米，井深3.5米。至今村民仍在使用。是目前岩桥保存较好的水井之一，见证了村落发展史。</t>
  </si>
  <si>
    <t>29°48′29.0″N，119°44′05.0″E</t>
  </si>
  <si>
    <t>岩桥四房井位于凤川街道岩桥村老街146号民居门前。据岩桥王氏宗谱记载，该井建于明代，为岩桥八井之一。原为岩桥王姓四房的自用水井。卵石直壁井，井外径62厘米，井深3.5米，原井圈已不存，现为村民浇筑的水泥井圈。该井水质清澈，至今仍在使用。该井为古代“岩桥八景”中的“十井储泉”之一，“十井储泉”包含岩桥村10处水井，包括上井（即范井）、王家井、皇甫井、八字井、永宁庵井，谢家井、道地井、胡正升井、弄堂井、程家井，其中部分古井至今尚存，清代诗人王炳耀如此描述：十泉甘美味无加，井养功成众共夸。取不尽兮用不竭，管教沾润到家家。该井见证了岩桥古村落发展史。尚未核定为保护单位。</t>
  </si>
  <si>
    <t>该井水质清澈，至今仍在使用，原井圈已不存，现为村民浇筑的水泥井圈。井圈周围地面浇筑水泥，周边环境整体较好。未设置围栏，未立牌。</t>
  </si>
  <si>
    <t>岩桥皇甫井</t>
  </si>
  <si>
    <t>浙江省杭州市桐庐县桐君街道岩桥行政村桥外自然村皇甫清民居西侧</t>
  </si>
  <si>
    <t xml:space="preserve">    桐君街道岩桥村桥外自然村。据宗谱记载，建于明中晚期。瓮型井壁，卵石砌筑。井壁外直径75厘米，井深3.5米。井圈部分已破坏，改用水泥井圈，水质较好，仍在使用。是目前岩桥保存尚好的水井之一，反映出当时一定的社会生活状况。</t>
  </si>
  <si>
    <t>29°48′38.0″N，119°44′02.0″E</t>
  </si>
  <si>
    <t>岩桥皇甫井位于凤川街道岩桥行政村桥外自然村。据岩桥王氏宗谱记载，建于明中晚期。瓮型井壁，卵石砌筑。井壁外直径75厘米，井深3.5米。原始井圈已不存，改用水泥井圈，水质清澈，仍在使用。周边环境较为杂乱。该井为古代“岩桥八景”中的“十井储泉”之一，“十井储泉”包含岩桥村10处水井，包括上井（即范井）、王家井、皇甫井、八字井、永宁庵井，谢家井、道地井、胡正升井、弄堂井、程家井，其中部分古井至今尚存，清代诗人王炳耀如此描述：十泉甘美味无加，井养功成众共夸。取不尽兮用不竭，管教沾润到家家。该井见证了岩桥古村落发展史。尚未核定为保护单位。</t>
  </si>
  <si>
    <t>原始井圈已不存，改用水泥井圈，水质清澈，仍在使用。周边环境较为杂乱。未设置围栏，未立牌。</t>
  </si>
  <si>
    <t>岩桥范井</t>
  </si>
  <si>
    <t>浙江省杭州市桐庐县桐君街道岩桥行政村岩桥自然村老街中心</t>
  </si>
  <si>
    <t xml:space="preserve">  范井，位于桐君街道岩桥村老街，又名上井，因处岩桥老街上首而得名。据宗谱记载，建于明代，井壁采用卵石砌筑，井壁平直。井内径51厘米，深约4.5米。井圈为后期重修，水质清冽，至今仍为村民所用。该井为岩桥老街八井之一。</t>
  </si>
  <si>
    <t>29°48′38.0″N，119°44′08.0″E</t>
  </si>
  <si>
    <t>岩桥范井位于凤川街道岩桥村老街，又名上井，因处岩桥老街上首而得名。据岩桥王氏宗谱记载，该井建于明代，井壁采用卵石砌筑，井壁平直。井内径51厘米，深约4.5米。原井圈已不存，改为水泥井圈，水质清澈，至今仍为村民所用。该井为古代“岩桥八景”中的“十井储泉”之一，“十井储泉”包含岩桥村10处水井，包括上井（即范井）、王家井、皇甫井、八字井、永宁庵井，谢家井、道地井、胡正升井、弄堂井、程家井，其中部分古井至今尚存，清代诗人王炳耀如此描述：十泉甘美味无加，井养功成众共夸。取不尽兮用不竭，管教沾润到家家。该井见证了岩桥古村落发展史。尚未核定为保护单位。</t>
  </si>
  <si>
    <t>原井圈已不存，改为水泥井圈，水质清澈，至今仍为村民所用。与其毗邻的一处老房子因已成危房，故已拆除，仅剩地基，周边环境较为空旷，距岩桥王氏宗祠约十余米。未设置围栏，未立牌。</t>
  </si>
  <si>
    <t>江家王毛娜民居</t>
  </si>
  <si>
    <t>浙江省杭州市桐庐县桐君街道仁智行政村江家自然村村北</t>
  </si>
  <si>
    <t xml:space="preserve">位于桐君街道仁智村江家自然村村北。据口碑调查，原建筑毁于清咸丰间，太平军撤出桐庐后，在原宅基上建造现建筑。 建筑坐东朝西，占地288平方米。石木结构三间两弄二进四合式建筑。双坡硬山顶，马头墙。一进置前回堂，天井用卵石砌筑。二进檐下为东西向走廊，开边门。走廊东边门内挖有一口祖传的老井，至今水质清冽，代代使用。是目前该村仅存尚好的古民居，反映出当时富户一定的社会生活状况。_x005F_x000D_
  </t>
  </si>
  <si>
    <t>九真井</t>
  </si>
  <si>
    <t>浙江省杭州市桐庐县桐君街道圆通社区圆通寺天王殿大门口5米处</t>
  </si>
  <si>
    <t>古井位于迎宾社区圆通寺天王殿大门口。据民国《桐庐县志》载，圆通寺在县西三里舞象山麓，唐会昌中建。据调查，此井自唐代建寺时所建。井外方内圆井圈，上刻有“九真井”三字，井圈长宽约为64厘米，高50厘米，内圈直径49厘米。现井已在原井上抬高了1.5米，水质较好，仍作饮用水。井内壁情况因在水下，一时尚不清楚。该井的发现增加了圆通寺的人文内涵，具有一定的历史文化价值。</t>
  </si>
  <si>
    <t>29°48′03.0″N，119°40′01.9″E</t>
  </si>
  <si>
    <t>九真井位于桐庐县桐君街道圆通寺天王殿大门口。据民国《桐庐县志》载，圆通寺在县西三里舞象山麓，唐会昌中建。此井自唐代建寺时所建。井圈外方内圆，上刻有“九真井”三字，井圈长宽约为64厘米，高50厘米，内圈直径49厘米。井壁使用卵石砌筑，水质清澈。现井已在原井的基础上抬高了1.5米，在井圈上加木质井盖，并建仿古木亭和石质围栏以作保护，井南侧立济公石像，周边环境良好。尚未核定为保护单位。</t>
  </si>
  <si>
    <t>现井已在原井的基础上抬高了1.5米，在井圈上加木质井盖，并建仿古木亭和石质围栏以作保护，井南侧立济公石像，周边环境良好，水质清澈。未立牌。</t>
  </si>
  <si>
    <t>桐庐县圆通寺</t>
  </si>
  <si>
    <t>圆通寺</t>
  </si>
  <si>
    <t>里董水井</t>
  </si>
  <si>
    <t>浙江省杭州市桐庐县富春江镇里董行政村里董自然村56号民居西南</t>
  </si>
  <si>
    <t>水井位于富春江镇里董行政村里董自然村56号西南墙角处。据村民反映，建于清代。井壁以河卵石叠砌而成，直径1.4米。井圈用1.4×1.4米的青石雕成，厚0.1米，井圈内径0.6米。水井后人还在利用，水质一般。井占地2平方米。该井反映出当时人们一定的社会生活状况。</t>
  </si>
  <si>
    <t>29°43′31.7″N，119°36′47.2″E</t>
  </si>
  <si>
    <t>里董水井位于富春江镇里董行政村里董自然村56号西南墙角处。约建于清代。井壁以卵石砌筑，直径1.4米。井圈用1.4×1.4米的正方形青石雕成，外方内圆，厚0.1米，内径0.6米。井圈局部破损，有三道贯穿的裂缝，水质较清澈，现主要用于洗涤，周边环境较为杂乱。尚未核定为保护单位。</t>
  </si>
  <si>
    <t>井圈局部破损，有三道贯穿的裂缝，水质较清澈，现主要用于洗涤，周边环境较为杂乱。未设置围栏，未立牌。</t>
  </si>
  <si>
    <t>桐庐县富春江镇里董村民委员会</t>
  </si>
  <si>
    <t>外松山水井</t>
  </si>
  <si>
    <t>浙江省杭州市桐庐县新合乡新四行政村外松山自然村79号西侧</t>
  </si>
  <si>
    <t>井位于新四行政村外松山自然村79号民居西侧。据口碑调查，建于清代，井壁采用卵石砌筑。呈圆形，直壁，内径1.2米。井壁厚0.5米。井口直径0.65米。井台用石板、卵石铺筑，现面上已铺筑水泥。井深6.5米。现村民仍在使用该井。反映出当时一定的社会生活状况。</t>
  </si>
  <si>
    <t>29°41′48.0″N，119°54′22.4″E</t>
  </si>
  <si>
    <t>井位于桐庐县新合乡新四行政村外松山自然村79号民居西侧。据口碑调查，建于清代，井壁采用卵石砌筑。呈圆形，直壁，内径1.2米，井壁厚0.5米，井口直径0.65米，井深6.5米。井台用石板、卵石铺筑，在新合乡开展的庭院美化工作中，为该井增加仿古井圈，周边环境整治一新，立“古井”石碑以作标识，尚未核定为保护单位。</t>
  </si>
  <si>
    <t>在新合乡开展的庭院美化工作中，为该井增加仿古井圈，周边环境整治一新，立“古井”石碑以作标识。</t>
  </si>
  <si>
    <t>桐庐县新合乡松山村民委员会</t>
  </si>
  <si>
    <t>状元池</t>
  </si>
  <si>
    <t>浙江省杭州市桐庐县新合乡新四行政村外松山自然村(现乡政府内)</t>
  </si>
  <si>
    <t>水池位于新合乡乡政府球场边，原为清康熙时建造的钟氏宗祠荫堂前天井两侧的水池，当地人称状元池。池壁用卵石砌筑，近地面处用打制条压顶。池成方形，长5.4米，宽4米。两池间有暗渠相连，池深1.5米。该池在《义门钟氏宗谱》(2002年重修)上有记录。</t>
  </si>
  <si>
    <t>29°41′40.7″N，119°54′17.2″E</t>
  </si>
  <si>
    <t>状元池位于桐庐县新合乡人民政府办公楼西南角，此地现为乡政府停车场，原为清康熙时建造的钟氏宗祠荫堂前天井两侧的水池，古传池内有两条金鱼，是出状元之吉像，故称状元池，后钟氏宗祠于上世纪90年代初被拆除，状元池尚存。状元池分东西两池，中间是通道，可通往原宗祠的荫堂，池壁用卵石砌筑，近地面处用打制条压顶，后期增加花岗岩围栏，以防行人跌落。两池均呈方形，长5.4米，宽4米。两池间有暗渠相连，池深1.5米。水质清澈，无淤塞，尚未核定为保护单位。</t>
  </si>
  <si>
    <t>后期增加花岗岩围栏，以防行人跌落，未立牌。</t>
  </si>
  <si>
    <t>桐庐县新合乡人民政府</t>
  </si>
  <si>
    <t>合强水井</t>
  </si>
  <si>
    <t>浙江省杭州市桐庐县合村乡合村行政村合强自然村80号民居南侧</t>
  </si>
  <si>
    <t>水井位于合村乡合村行政村合强自然村80号民居南侧。据村民反映，此井为唐代水井（唐时合村曾做昭德县城，合强村所在为当时城内坊巷），井壁用卵石砌成，略呈圆台型，井底宽于井口。井深3.5米，井内径约40厘米。井圈为麻石打制。高55厘米。据村民反映，此井一直使用，未传有损坏。1970年井圈四周地面进行维修，用水泥铺成覆盆型，以利散水。此井是我县目前保存年久较久远的古井之一，反映出当时一定的社会生活状况。</t>
  </si>
  <si>
    <t>29°56′21.7″N，119°18′19.3″E</t>
  </si>
  <si>
    <t>合强水井位于桐庐县合村乡合村行政村合强自然村，约建于唐代。合村乡合强村历史较为悠久，据《新唐》（宋欧阳修、宋祁撰）卷四十一载：“宝应二年，置昭德县，大历六年省。”昭德县治所即今桐庐县合村乡，现合强村所在即为当时县城内的坊巷，合强水井约建于当时。合强水井井壁用卵石砌成，略呈圆台型，井底宽于井口。井深3.5米，井内径约40厘米。井圈为麻石打制，高55厘米，井圈光滑圆润，使用痕迹明显。水质清澈，现主要作为村民洗涤使用。在合村乡开展的乡村环境整治中，将此井作为重要的历史文化遗存点进行打造，井周围地面铺设石板，井周围三面使用卵石砌筑矮墙以作保护，周边环境整洁。此井是我县目前保存年代较久远的古井之一。尚未核定为保护单位。</t>
  </si>
  <si>
    <t>水质清澈，现主要作为村民洗涤使用。在合村乡开展的乡村环境整治中，将此井作为重要的历史文化遗存点进行打造，井周围地面铺设石板，井周围三面使用卵石砌筑矮墙以作保护，周边环境整洁。未立牌。</t>
  </si>
  <si>
    <t>桐庐县合村乡合村村民委员会</t>
  </si>
  <si>
    <t>茆源水井</t>
  </si>
  <si>
    <t>浙江省杭州市桐庐县合村乡三源行政村茆源自然村72号西南角五米处</t>
  </si>
  <si>
    <t>水井位于合村乡三源村茆源自然村72号民居旁。始建年代不详。历经维修痕迹明显。井颇有特色，利用山脚下之泉水开凿成井。用自然块石叠砌，方形井，在井壁一侧用长形条石砌出踏梯，供人下井清淤之用，井口用185×40×30厘米的条石压顶，在条石上又用条石铺成八角形出面的井口。井深仅二米多。水质很好。现村民祖先大多是清咸丰后迁入，据口碑相传，他们迁至茆源就使用这口老井。至于有村民认为宋、明时期就有这口井了，则尚无定论，但村内发现较多的宋代墓砖或许是一线索。此井反映了当时一定的社会生活状况。</t>
  </si>
  <si>
    <t>29°53′05.3″N，119°13′01.9″E</t>
  </si>
  <si>
    <t>茆源水井位于桐庐县合村乡三源行政村茆源自然村72号民居旁。茆源村内有大量宋代墓砖，推测该村建村史可追溯到宋代。太平天国作乱后，分水、合村一带十室九空，茆源村原有村民基本外逃或死亡，现该村村民的祖先为清咸丰年间从外地陆续迁入，据口碑相传，当时便已有此井。该井利用山脚下之泉水开凿成井，用自然块石叠砌，井深约2米，井壁呈方形，在井壁一侧用长形条石砌出踏梯，供人下井清淤之用，井口用185×40×30厘米的条石压顶，在条石上又用条石铺成正六面形出面的井圈，井圈及周围地面用水泥浇筑，周边环境整洁，水质清澈，主要用于村民洗涤。尚未核定为保护单位。</t>
  </si>
  <si>
    <t>古井历年来的维修痕迹较明显，井圈及周围地面为水泥浇筑，对古井的原始面貌造成破坏，水质清澈，周边环境整洁，村民仍在正常使用水井，总体保存情况较好。未设置围栏，未立牌。</t>
  </si>
  <si>
    <t>桐庐县合村乡三源村民委员会</t>
  </si>
  <si>
    <t>桥外王家水井</t>
  </si>
  <si>
    <t>浙江省杭州市桐庐县桐君街道岩桥行政村桥外自然村村西头古樟下</t>
  </si>
  <si>
    <t>王家井位于桐君街道岩桥村桥外自然村村西头古樟下。据村民反映，建于清代。卵石瓮式井，井壁直径80厘米。井圈用青石打制，高37厘米，外径64厘米，内径47厘米。井深约4米。水质良好。该井反映出当时一定的社会生活状况。</t>
  </si>
  <si>
    <t>29°48′41.0″N，119°43′57.0″E</t>
  </si>
  <si>
    <t>王家井位于凤川街道岩桥行政村桥外自然村村西头古樟下。约建于清代。井壁以卵石砌筑，直径80厘米，为瓮式井。井圈用青石打制，高37厘米，外径64厘米，内径47厘米。井深约4米。水质清澈。为防止行人跌落，村民使用水泥盖板将此井覆盖。周边环境较杂乱。该井为古代“岩桥八景”中的“十井储泉”之一，“十井储泉”包含岩桥村10处水井，包括上井（即范井）、王家井、皇甫井、八字井、永宁庵井，谢家井、道地井、胡正升井、弄堂井、程家井，其中部分古井至今尚存，清代诗人王炳耀如此描述：十泉甘美味无加，井养功成众共夸。取不尽兮用不竭，管教沾润到家家。该井见证了岩桥古村落发展史。尚未核定为保护单位。</t>
  </si>
  <si>
    <t>该井水质清澈。为防止行人跌落，村民使用水泥盖板将此井覆盖。周边环境较杂乱。未设置围栏，未立牌。</t>
  </si>
  <si>
    <t>下黄村鱼池</t>
  </si>
  <si>
    <t>浙江省杭州市桐庐县桐君街道金溪行政村下黄自然村村西北头</t>
  </si>
  <si>
    <t>鱼池位于桐君街道金溪村下黄自然村。据口碑调查，原为黄家大厅内的建筑物，为清代所建。长5.42米，宽2.47米，深1.12米。青石板竖砌而成，四周望柱刻有荷花图案，出水口有钱文图案。构筑精巧。鱼池中部池壁砌有突出之石板。据村民反映，可在突出的石板上搭木板，成一戏台。整体保存较好，用材讲究，反映出原建筑一定的规模。</t>
  </si>
  <si>
    <t>29°45′46.0″N，119°40′51.0″E</t>
  </si>
  <si>
    <t>下黄村鱼池位于城南街道金溪行政村下黄自然村。原为清代建筑黄家大厅内的鱼池，黄家大厅拆毁后，仅剩该鱼池。鱼池长5.42米，宽2.47米，深1.12米。青石板竖砌而成，四周望柱刻有荷花图案，出水口有钱文图案，鱼池中部池壁砌有突出石板。现鱼池淤塞情况较为严重，水质浑浊，已废弃不用，村民在鱼池旁建设民房，民房外墙占用了鱼池的青石板，对鱼池原有面貌造成较大破坏，青石板风化较严重，整体保存一般，尚未核定为保护单位。</t>
  </si>
  <si>
    <t>现鱼池淤塞情况较为严重，水质浑浊，已废弃不用，村民在鱼池旁建设民房，民房外墙占用了鱼池的青石板，对鱼池原有面貌造成较大破坏，青石板风化较严重，整体保存一般。未立牌。</t>
  </si>
  <si>
    <t>桐庐县城南街道金溪村民委员会</t>
  </si>
  <si>
    <t>井坞里水井</t>
  </si>
  <si>
    <t>浙江省杭州市桐庐县瑶琳镇文源行政村井坞里自然村石梁桥南侧溪边</t>
  </si>
  <si>
    <t>井位于村中石梁桥南侧溪边。村民反映已有400余年历史，建于明代。井为泉水井，泉水来自南面山凹，通过暗渠到达溪边。自老屋石坎墙基下引出。出口宽1.5米，高约40余厘米，出口处用石板和卵石隔成三个孔，可能是用来支撑。溪中凿池，使泉水与溪流地下水汇泉成井，颇有特点。井坐南朝北，形似稻桶，敞口。南为2米高的石坎，其他三面围以1.4米左右的石墙，使井与溪隔离，占地约9平方米。该井对了解井坞里当时社会生活状况和村落发展具有一定的参考价值。</t>
  </si>
  <si>
    <t>30°00′19.6″N，119°31′53.3″E</t>
  </si>
  <si>
    <t>井坞里水井位于桐庐县瑶琳镇文源行政村井坞里自然村，据口碑调查，该村建村史已有400余年，推测该井建于明晚期。井为泉水井，泉水来自南面山凹，通过暗渠到达溪边。自村中一处老屋（现已焚毁，仅剩墙基）的石坎墙基下引出。出口宽1.5米，高约40余厘米，出口处用石板和卵石隔成三孔。溪中凿池，使泉水与溪流地下水汇泉成井。井坐南朝北，敞口。南为2米高的石坎，其他三面围以1.4米左右的石墙，使井与溪隔离，占地约9平方米。古井周围环境较杂乱，古井年久失修，护墙上部有部分块石脱落，导致围墙松动，水质较浑浊。尚未核定为保护单位。</t>
  </si>
  <si>
    <t>古井周围环境较杂乱，古井年久失修，护墙上部有部分块石脱落，导致围墙松动，水质较浑浊。未立牌。</t>
  </si>
  <si>
    <t>桐庐县瑶琳镇文源村民委员会</t>
  </si>
  <si>
    <t>翙岗村谷井</t>
  </si>
  <si>
    <t>浙江省杭州市桐庐县凤川镇翙岗行政村石桥自然村东南</t>
  </si>
  <si>
    <t>谷井位于翙岗村凤川镇政府后围墙北侧。呈不规则矩形，长16.2米，宽13.5米，自地面向下，用卵石叠砌的井壁高约6米。地面向下3.5米处南、东、北三面用石板筑有用水平台，平时可及水面。丰水时，井水淹没平台可达十多厘米。井壁西南有17级踏跺至用水平台；井壁东南角有暗渠进水孔，距地面3.5米。井壁东北角有一出水暗渠，距地面3.5米。井水深2.5米。谷井反映出当时一定的社会生活状况，具有较高的历史人文价值。</t>
  </si>
  <si>
    <t>29°48′42.7″N，119°46′33.1″E</t>
  </si>
  <si>
    <t>谷井位于桐庐县凤川街道翙岗村原凤川街道办事处办公楼后围墙北侧。呈不规则矩形，长16.2米，宽13.5米，自地面向下，用卵石叠砌的井壁高约6米。地面向下3.5米处四面用石板筑有用水平台。井壁西南有17级踏跺至用水平台；井壁东南角有暗渠进水孔，距地面3.5米。井壁东北角有一出水暗渠，距地面3.5米。井水深2.5米。村民建设民居时外墙占用了谷井的井壁，导致谷井整体面貌有所破坏。谷井总体保存尚好，现谷井周围砌有石质护栏和仿古凉亭，并立石碑对谷井进行介绍。在翙岗村开展的乡村环境整治工作中，将连接谷井和地下水的暗沟进行疏通，对谷井中的淤泥进行清理，故现谷井的水质已得到改善。尚未核定为保护单位。</t>
  </si>
  <si>
    <t>现谷井周围砌有石质护栏和仿古凉亭，并立石碑对谷井进行介绍，水质经疏通和清淤已有所改观，但村民建设民居时外墙占用了谷井的井壁，导致谷井整体面貌有所破坏。总体保存尚好。</t>
  </si>
  <si>
    <t>桐庐县凤川街道翙岗村民委员会</t>
  </si>
  <si>
    <t>荻浦范家井</t>
  </si>
  <si>
    <t>浙江省杭州市桐庐县江南镇荻浦行政村荻浦自然村村中心</t>
  </si>
  <si>
    <t>范家井位于江南镇荻浦自然村村中心。据申屠氏宗谱记载，此井为申屠理入赘范家时已有。申屠氏南宋入荻浦发族，故将此井认作发族之生命泉。该井用河卵石砌筑而成，呈长方形，东西长4.5米，南北宽约3.0米。在井的西侧现砌有台阶，由此下井用水。井口长2.5米，宽2.5米，呈正方形，井壁高2.8米，水深1.6米。在踏跺处还立有高0.90米，宽0.45米，厚0.10米的茶源石碑，上刻有“荻浦范家井”五个字。该井水质良好，村民现仍使用。</t>
  </si>
  <si>
    <t>29°51′44.0″N，119°49′29.8″E</t>
  </si>
  <si>
    <t>范家井位于桐庐县江南镇荻浦村中心。据《桐南申屠氏宗谱》记载，此井在桐南申屠氏始祖申屠理入赘范家时便已存在。申屠氏自南宋入荻浦，逐步发展成为桐南一大家族，故将此井认作发族之生命泉。该井用河卵石砌筑而成，呈长方形，东西长4.5米，南北宽约3.0米。在井的西侧砌有台阶，由此下井用水。井口长、宽均为2.5米，呈正方形，井壁高2.8米，水深1.6米。在荻浦村开展的道路硬化工程中，对范家井的地下供排水系统造成一定的破坏，导致范家井淤塞。在荻浦村村庄环境整治中，将范家井台阶处后期浇筑的水泥改成石板，同时在原卵石井壁的基础上增加石板井壁，井壁因此有所增高，又于范家井周围三面增加仿古石质围栏，其中与台阶相对的围栏石板上刻“范家井”三字。现存范家井整体风貌虽与原始不同，但古井主体部分保存尚好，依旧古朴。尚未核定为保护单位。</t>
  </si>
  <si>
    <t>在荻浦村开展的道路硬化工程中，对范家井的地下供排水系统造成一定的破坏，导致范家井淤塞。在荻浦村村庄环境整治中，将范家井台阶处后期浇筑的水泥改成石板，同时在原卵石井壁的基础上增加石板井壁，井壁因此有所增高，又于范家井周围三面增加仿古石质围栏，其中与台阶相对的围栏石板上刻“范家井”三字。现存范家井整体风貌虽与原始不同，但古井主体部分保存尚好。</t>
  </si>
  <si>
    <t>桐庐县江南镇荻浦村民委员会</t>
  </si>
  <si>
    <t>尹家山井泉</t>
  </si>
  <si>
    <t>浙江省杭州市桐庐县旧县街道合岭行政村上尹家山自然村17号民居旁</t>
  </si>
  <si>
    <t>古井泉位于上尹家山村村后17号民居旁，建于清代，井壁采用方块石堆砌筑，圆台型。由条石围成方形井圈，井壁上口直径1.20m，井圈高0.24m，由于年久，为了保护水源，于2000年曾加以维修加固井。东、南两侧的块石挡墙，持以水泥。并将井名“古井泉”三字刻于档墙。井西侧原有一方形露天井也进行清淤。</t>
  </si>
  <si>
    <t>29°46′12.0″N，119°34′05.9″E</t>
  </si>
  <si>
    <t>尹家山井泉位于桐庐县旧县街道合岭行政村上尹家山自然村17号民居旁，建于清代。古井所在地为一高于地面约1米、使用方块石堆砌的平台上，平台呈长方形，古井即位于平台一侧。井壁使用块石叠砌。井圈高0.24m，外径0.65米，内径0.47米，井圈及周围地面使用水泥浇筑，东、南两侧后期加水泥抹面的块石挡墙，并将井名“古井泉”三字刻于档墙上。该井水质清澈，但后期多次修缮改造，原始面貌已有一定破坏。尚未核定为保护单位。</t>
  </si>
  <si>
    <t>井圈及周围地面使用水泥浇筑，东、南两侧后期加水泥抹面的块石挡墙，并将井名“古井泉”三字刻于档墙上。该井水质清澈，但后期多次修缮改造，原始面貌已有一定破坏。未设置围栏。</t>
  </si>
  <si>
    <t>桐庐县旧县街道合岭村民委员会</t>
  </si>
  <si>
    <t>磨凸上水井</t>
  </si>
  <si>
    <t>浙江省杭州市桐庐县旧县街道旧县行政村磨凸上自然村方建新家后</t>
  </si>
  <si>
    <t>1999年村民方小明造房挖地基时发现。发现时水井无井圈。井口用大块的河卵石覆盖。为保护这口井，动员村民方建新将层基转了一个弯，面出一个1.5平方米的空间。当时从井中清理出一些碎瓷片，经辨认可追溯至北宋间，井中清出一只较完整的罐，一只可复原的碗，一只可复原的罐。当时初步判断为隋唐时的器物。井壁用大块河卵石砌筑。直壁，略呈圆台形，底部直径约1.3米左右，井口直径85㎝。水质较好，水管较大。从发现现场判断，这座井废弃前是有意用大石覆盖井口，后来不再使用，井上有逐渐覆盖了一米多厚的土则待考查，井西北约60余米处，为当地流传的唐代古县城县衙所在处。</t>
  </si>
  <si>
    <t>29°48′29.8″N，119°37′04.1″E</t>
  </si>
  <si>
    <t>磨凸上水井位于桐庐县旧县街道旧县行政村磨凸上自然村。据乾隆《桐庐县志》记载，唐贞观二十年至唐开元二十六年（646—738年）间，桐庐县治设在旧县（旧县之名因此而来），具体便在现今磨凸上村一带。1999年村民方小明造房挖地基时发现此井。发现时水井无井圈，井口用大块的河卵石覆盖。当时从井中清理出一些碎瓷片，经桐庐县第三次全国文物普查队员辨认大致为北宋文物，同时清出一只较完整的罐，一只可复原的碗，一只可复原的罐，判断为隋唐时的器物，可证该井为唐代古井。井壁用大块河卵石砌筑。直壁，略呈圆台形，底部直径约1.3米左右，井口直径85㎝。水质较好。井西北约60余米处，为当地流传的唐代古县衙所在地。现村民为该井增加水泥井圈，用水泥板将井口覆盖，接水管以方便取水，井边立有石碑，上刻古井二字。古井井壁保存完整，周围杂物大量堆积，整体环境较混乱。尚未核定为保护单位。</t>
  </si>
  <si>
    <t>现村民为该井增加水泥井圈，用水泥板将井口覆盖，接水管以方便取水，井边立有石碑，上刻古井二字，无围栏。古井井壁保存完整，周围杂物大量堆积，整体环境较混乱。</t>
  </si>
  <si>
    <t>桐庐县旧县街道旧县村民委员会</t>
  </si>
  <si>
    <t>俞赵八房井</t>
  </si>
  <si>
    <t>浙江省杭州市桐庐县富春江镇俞赵行政村俞赵自然村127号东侧</t>
  </si>
  <si>
    <t>古井位于俞赵村127号民居东侧，坐落于一小屋内。据村民反映，建于明代。占地0.4平方米。井壁用卵石筑砌而成，圆形石质井圈，高0.55米，内圈直径0.37米，井深6米，外圈直径0.5米，古井水质清澈，现仍做取水之用。井壁面成梯形。村内原有八房厅，古井为厅内配套建筑，后厅毁，留一古井，后人称之为八房井。古井反映出当时人们一定的社会生活状况。</t>
  </si>
  <si>
    <t>湾家井</t>
  </si>
  <si>
    <t>浙江省杭州市桐庐县富春江镇俞赵行政村秀峰自然村82号移民房南面</t>
  </si>
  <si>
    <t>古井位于秀峰村82号移民房南侧。据村民反映，建于明代。占地面积0.3平方米。井壁采用卵石堆砌而成。石质井圈成八边形，边长21厘米。内圈成圆形，直径49厘米。井圈高61厘米，厚6厘米、井深7米。古井水质清澈，现仍做村民取水饮用。反映出当时一定的社会生活状况。</t>
  </si>
  <si>
    <t>29°45′13.1″N，119°37′58.8″E</t>
  </si>
  <si>
    <t>古井位于桐庐县富春江镇俞赵行政村秀峰自然村。据口碑调查，约建于明代。占地面积0.3平方米。井壁采用卵石堆砌而成，井深7米。石质井圈呈八边形，边长21厘米，内圈成圆形，直径49厘米，井圈高61厘米，厚6厘米，有正常使用造成的磕碰痕迹。古井水质清澈，保存较好，周围地面使用水泥浇筑，周边有较多杂物堆积，环境较为杂乱。尚未核定为保护单位。</t>
  </si>
  <si>
    <t>井圈有正常使用造成的磕碰痕迹。古井水质清澈，保存较好。周围地面使用水泥浇筑，周边有较多杂物堆积，环境较为杂乱。未设置围栏，未立牌。</t>
  </si>
  <si>
    <t>桐庐县富春江镇俞赵村民委员会</t>
  </si>
  <si>
    <t>东观园井</t>
  </si>
  <si>
    <t>浙江省杭州市桐庐县富春江镇俞赵行政村秀峰自然村21号民居东侧50米处</t>
  </si>
  <si>
    <t>东观园井位于秀峰村21号东侧50米处。据村民反映，建于明代。圆形井壁，用卵石叠砌而成。井圈外直径0.48米，高0.38米，宽0.48米。内直径0.43米，井深6.9米。据调查，村内原有东观园，古井为东观园内的配套建筑，供东观园内的居民生活用水。东观园在八十年前毁于火灾，留存此井，后人称之为东观园井。古井反映出当时人们一定的社会生活状况。</t>
  </si>
  <si>
    <t>29°45′13.0″N，119°38′03.7″E</t>
  </si>
  <si>
    <t>东观园井位于桐庐县富春江镇俞赵行政村秀峰自然村，约建于明代。圆形井壁，用卵石叠砌而成。井圈外直径0.48米，高0.38米，宽0.48米。内直径0.43米，井深6.9米。据调查，村内原有东观园，古井为东观园内的配套建筑，供东观园内的居民生活用水。东观园在八十年前毁于火灾，仅存此井，后人称之为东观园井。现该井井圈较完整，有正常使用造成的磕碰痕迹，水质清澈，总体保存较好，但古井周边杂物大量堆积，周边环境不佳。尚未核定为保护单位。</t>
  </si>
  <si>
    <t>现该井井圈较完整，有正常使用造成的磕碰痕迹，水质清澈，总体保存较好，但古井周边杂物大量堆积，周边环境不佳。未设置围栏，未立牌。</t>
  </si>
  <si>
    <t>臧家水井</t>
  </si>
  <si>
    <t>浙江省杭州市桐庐县分水镇武盛行政村武盛街臧家巷18号民居旁</t>
  </si>
  <si>
    <t>古井位于臧家巷18号民居旁。据口碑调查，年代不详，18号民居为清早期建筑。井的年代或相当或早于建筑。水井壁用卵石叠砌，圆筒形，井口铺以青石板，井圈用整块青石打制，圆形高35厘米，圈上刻有“吴氏山公造”五字。井深6米，直径约50厘米，水质好，现仍作饮用水。</t>
  </si>
  <si>
    <t>29°55′39.8″N，119°25′49.2″E</t>
  </si>
  <si>
    <t>臧家水井位于桐庐县分水镇武盛行政村武盛街臧家巷18号民居旁，年代不详。水井壁用卵石叠砌，圆筒形，井圈用整块青石打制，圆形，高35厘米，井圈上刻有“吴氏山公造”五字。井深6米，直径约50厘米，水质清澈，现主要用作村民洗涤用水。周边地面使用水泥浇筑，环境整洁，保存较好。尚未核定为保护单位。</t>
  </si>
  <si>
    <t>周边地面使用水泥浇筑，环境整洁，保存较好。未设置围栏，未立牌。</t>
  </si>
  <si>
    <t>桐庐县分水镇武盛村民委员会</t>
  </si>
  <si>
    <t>双井巷水井</t>
  </si>
  <si>
    <t>浙江省杭州市桐庐县分水镇武盛行政村双井巷1号民居旁</t>
  </si>
  <si>
    <t>古井位于双井巷1号民居旁。据口碑调查，建于清代。井壁用鹅卵石砌成，原井圈用青石砌成圆形，现已埋于下面，现井圈，用水泥、砖块砌成，现井圈内径0.43米，外径0.67，井圈高0.15米，井深5米，水深4米，水质清澈，村民仍在使用，原双井巷有两口古井，“双井巷”也由两口古井而得名，还有口古井建房子时被填埋。</t>
  </si>
  <si>
    <t>29°55′45.6″N，119°25′50.2″E</t>
  </si>
  <si>
    <t>双井巷水井位于桐庐县分水镇武盛村武盛街双井巷1号民居旁，约建于清代。井壁用鹅卵石砌成，原井圈用青石砌成圆形，现已埋于下面，现井圈是用水泥、红砖砌成，现井圈内径0.43米，外径0.67，井圈高0.15米，井深5米，水深4米，水质清澈，村民仍在使用，该井原有面貌有所改变，周边地面浇筑水泥，周边环境一般，总体保存较好。双井巷原有两口古井，“双井巷”因此得名，另外一口古井在村民建房时被填埋。尚未核定为保护单位。</t>
  </si>
  <si>
    <t>该井原井圈已埋于地下，现井圈为水泥红砖砌筑，原有面貌有所破坏，井壁保存完整，水质清澈，周边地面浇筑水泥，周边环境一般，总体保存较好。未设置围栏，未立牌。</t>
  </si>
  <si>
    <t>西坞水井</t>
  </si>
  <si>
    <t>浙江省杭州市桐庐县莪山畲族乡莪山民族行政村西坞自然村57号民居前15米处</t>
  </si>
  <si>
    <t>水井位于莪山畲族乡莪山民族村西坞自然村57号民居大门前15米处。据村民反映距今有270年历史，建于清代。用河卵石砌成，井深2.2米，直壁圆形，壁厚约1米，井内径约80厘米。井圈用大块自然石、中间凿圆孔。外径1.3米，内径0.5米，高0.25米。做工考究，水质清澈，村民至今仍在使用。</t>
  </si>
  <si>
    <t>中门二号水井</t>
  </si>
  <si>
    <t>浙江省杭州市桐庐县莪山畲族乡中门民族行政村莪山中门民族小学北侧</t>
  </si>
  <si>
    <t>古井位于莪山乡中门民族小学北侧。建于清代。直壁圆形，井壁用大块卵石砌筑，深3.6米，井直径50厘米。井圈用高15厘米的长条石围成矩形井圈。井圈长65厘米，宽53厘米。西、南、北三面有2.4米高的石坎围护，东面开口。水质较好，使用至今，村民反映长清咸丰年间（太平天国运动）就有此井。井因三面石坝，村民称井为石坝井。</t>
  </si>
  <si>
    <t>29°48′05.8″N，119°34′41.6″E</t>
  </si>
  <si>
    <t>中门二号水井位于桐庐县莪山畲族乡中门民族行政村莪山中门民族小学北侧，建于清代，直壁圆形，井壁用大块卵石砌筑，深3.6米，井直径50厘米。井圈用高15厘米的长条石围成矩形井圈，长65厘米，宽53厘米，后期村民在井圈上用砖将井圈砌高，水泥抹面，对古井的原始面貌造成一定破坏。西、南、北三面有2.4米高的石坎围护，东面开口，石坎已经经过后期维修，原始面貌有所改变。石坎上后期增加钢筋水泥盖板，使水井所在地形成一个相对密闭的空间。水质较清澈，现主要用作村民洗涤之用。尚未核定为保护单位。</t>
  </si>
  <si>
    <t>后期村民在井圈上用砖将井圈砌高，水泥抹面，对古井的原始面貌造成一定破坏。石坎已经经过后期维修，原始面貌有所改变。石坎上后期增加钢筋水泥盖板，未立牌。</t>
  </si>
  <si>
    <t>桐庐县莪山畲族乡中门村民委员会</t>
  </si>
  <si>
    <t>中门一号水井</t>
  </si>
  <si>
    <t>浙江省杭州市桐庐县莪山畲族乡中门民族行政村中门自然村57号民居南侧</t>
  </si>
  <si>
    <t>水井位于莪山乡中门民族村中门自然村57号民居南侧。建于清代，据村民反映已有近二百多年的历史。井壁采用大块卵石砌筑，瓮形。井壁直径最大处约1.2米左右，井底约1米左右，井口实测40厘米左右。圆台形花岗石井圈，高48厘米。井深4.5米。水质较差。已不再饮用。中门老井是唯一见证中门建村时的历史物证。</t>
  </si>
  <si>
    <t>前村四房井</t>
  </si>
  <si>
    <t>浙江省杭州市桐庐县江南镇窄溪行政村前村自然村村东南</t>
  </si>
  <si>
    <t>古井位于江南镇窄溪村前村自然村272号民居北侧3米处。据调查，该井为徐氏族人四房里的人挖掘，基本供应四房里的生活用水。为直壁圆形竖井。井壁采用卵石砌筑而成，直径为0.7米，深5米。石质圆形井圈高0.34米，外径0.54米，内径为0.4米。 四房井砌法紧密，结构牢实，井圈做工古朴，初步判断为明代古井。</t>
  </si>
  <si>
    <t>29°51′22.2″N，119°45′56.0″E</t>
  </si>
  <si>
    <t>前村四房井位于桐庐县江南镇窄溪行政村前村自然村272号民居北侧3米处，约建于明代。前村徐氏自明代迁居至此村，繁衍成大族，该井为徐氏四房里族人挖掘，基本供应四房里的生活用水。为直壁圆形竖井。井壁采用卵石砌筑而成，直径为0.7米，深5米。石质圆形井圈高0.34米，外径0.54米，内径为0.4米。该井水质清澈，整体保存较为完整，周边地面已浇筑成水泥地面，周边环境较整洁。尚未核定为保护单位。</t>
  </si>
  <si>
    <t>该井水质清澈，现主要用于村民洗涤。整体保存较为完整，周边地面已浇筑成水泥地面，周边环境较整洁。未设置围栏，未立牌。</t>
  </si>
  <si>
    <t>桐庐县江南镇窄溪村民委员会</t>
  </si>
  <si>
    <t>普光寺遗址</t>
  </si>
  <si>
    <t>浙江省杭州市桐庐县百江镇小京行政村太阳山山顶</t>
  </si>
  <si>
    <t xml:space="preserve">    普光寺遗址位于百江镇与淳安县交界的太阳山顶。太阳山海拔861米，山顶形似船，古有庙庵，后遭火灾。清光绪甲午年重建寺庙，依山势抬升，称普光寺。遗址占地800多平方米，尚存墙基、台阶、水井及部分山道台阶。遗址处地势开阔向阳。据调查，寺庙解放前毁于大火。普光寺遗址的出现丰富了该地区的佛教文化。</t>
  </si>
  <si>
    <t>29°48′10.0″N，119°16′05.2″E</t>
  </si>
  <si>
    <t>普光寺水井位于桐庐县百江镇与淳安县交界的太阳山顶，原普光寺山道台阶旁。太阳山顶古有庙庵，遭火灾焚毁，后于清光绪年间建普光寺，该寺于解放前遭遇火灾烧毁一部分建筑，寺内僧人因无力重建普光寺而被迫离开或还俗，残余建筑于1958年被村民拆除，土地被开垦用来种植果树。现普光寺遗址尚存墙基、台阶、水井及山道台阶。2017年前后，百江镇小京村民集资在普光寺遗址上建一简易小庙，仍命名为普光寺，常有村民前来供奉，而普光寺水井则作为许愿池使用，尚未核定为保护单位。</t>
  </si>
  <si>
    <t>水质清澈，现作为普光寺许愿池使用，村民在井上加盖铁皮棚，以防止树叶堵塞水井，未立牌，无围栏，无井圈。</t>
  </si>
  <si>
    <t>桐庐县百江镇小京村民委员会</t>
  </si>
  <si>
    <t>俞谏府第水井</t>
  </si>
  <si>
    <t>浙江省杭州市桐庐县富春江镇俞赵行政村俞家自然村102号民居大门前</t>
  </si>
  <si>
    <t xml:space="preserve">  明朝俞谏宅第水井，位于俞家村中。井用卵石砌壁，深约8米，井壁为直壁，略呈梯形，上小下大。井壁上用石条铺出正方形的井孔。井孔上则放置一圆孔石板，石板上为外形八角，内孔圆形的井圈。井圈外径50×50cm，圆孔内直径40cm。_x005F_x000D_
  据调查，井为俞谏宅第内水井，建于明代，现井水仍可使用。像明代的古井保存如此完整在我县实属少见。</t>
  </si>
  <si>
    <t>29°45′13.0″N，119°37′51.2″E</t>
  </si>
  <si>
    <t>俞谏府第水井位于桐庐县富春江镇俞赵行政村俞家自然村中，建于明代，为明代桐庐籍政治家俞谏府第内的井，现俞谏府第已不存，仅存该古井。井用卵石砌壁，深约8米，井壁为直壁，略呈梯形，上小下大。井壁上用石条铺出正方形的井孔。井孔上则放置一圆孔石板，石板上为外形八角，内孔圆形的井圈。井圈外径50×50cm，圆孔内直径40cm。井圈保存情况较好，现古井周围地面已浇筑水泥，周边环境较整洁。尚未核定为保护单位。俞谏（1455年－1524年），字良佐，浙江承宣布政使司严州府桐庐县（今浙江省杭州市桐庐县）人，明弘治三年（1490年）中式庚戌科三甲第三十二名进士，授山东长清县知县，期间政绩斐然，吏部考评为“东藩第一令”。正德初，出为河南按察使司佥事，剿捕嵩县雪花崖起事首领吕梅。不久，改山西佥事。正德三年（1508年），升江西布政使司参议，平定大帽山民变。再升广东按察使司副使，途中召为大理寺少卿。正德六年（1511年），升为都察院右佥都御史，治理苏州、杭州等地水患，修治圩塘，百姓享其功劳。进右副都御史，提督操江。正德八年，姚源王浩八率众民变，明武宗命俞谏替代陈金督江西、浙江、福建诸军讨伐，先后平定多地民变。后兼任江西巡抚，次年出击临川民变，升都察院右都御史，仍兼江西巡抚，群盗悉平。时南昌宁王朱宸濠反叛之心渐露，谏按其不法状，四次上疏揭露。因宸濠贿赂权奸，奏疏不得报，俞谏险被夺职。正德十一年（1515年），俞谏应召还京。寻托病辞归乡里，杜门不出者六年。嘉靖元年（1522年），因举荐，俞谏得到起用并担任故职，并任漕运总督，期间提督两畿、山东、河南等军务，多次平定民变。嘉靖二年（1523）秋，奉诏还京，执掌总都察院事，朝廷依为栋梁。次年八月，卒于任所，赠太子太保，谥庄襄。《两浙名贤录》称其博古通今，才兼文武，虽古代之名将良相，亦不能超出其右。</t>
  </si>
  <si>
    <t>井圈保存情况较好，现古井周围地面已浇筑水泥，周边环境较整洁。未设置围栏，未立牌。</t>
  </si>
  <si>
    <t>后岭俞家水井</t>
  </si>
  <si>
    <t>浙江省杭州市桐庐县横村镇后岭行政村后岭自然村31号南侧</t>
  </si>
  <si>
    <t xml:space="preserve">    井位于后岭自然村31号民居南侧小弄里，井壁呈圆台，用卵石叠砌，井深8米。井口处直径0.5米。有圆台形井圈，花岗石质，高0.4米。井圈磨损严重。水质较好，村民仍在使用。但周围环境较差。据查，此井为明兵科给事中俞泽家的井。原来井所处区块为俞家老屋基。该井保存较完整，井壁结构牢固，是研究地方民间水井特色的实物例证。</t>
  </si>
  <si>
    <t>29°53′53.3″N，119°36′06.2″E</t>
  </si>
  <si>
    <t>后岭俞家水井位于桐庐县后岭行政村后岭自然村，建于明代，井壁呈圆台形，用卵石叠砌，井深8米。井口处直径0.5米。有圆台形井圈，花岗石质，高0.4米。井圈一侧磨损严重。古井水量充盈，水质清澈，整体保存较完整，但周边环境一般。古井所在地原为明代兵科给事中俞泽之宅，老宅现已不存，仅剩此井。俞泽（1432—1474），字益至，生于明宣德七年（1432）壬子八月初五；明天顺八年（1464）中进士，仕兵科给事中；后谪滁州通判，未赴；卒于明成化十年（1474）甲午六月初一。其为官以清慎名，据传，俞泽任兵科给事中期间，遇事敢言，不避权贵，死后家无余资，惟有所藏书籍满架，家人将其所藏书籍运回家乡，建成“俞泽书院”。</t>
  </si>
  <si>
    <t>井圈一侧磨损严重。古井水量充盈，水质清澈，整体保存较完整，但周边环境一般。未立牌，未设置围栏。</t>
  </si>
  <si>
    <t>桐庐县横村镇后岭村民委员会</t>
  </si>
  <si>
    <t>净土寺水井</t>
  </si>
  <si>
    <t>浙江省杭州市桐庐县横村镇元村行政村里元村自然村原乡政府办公楼西侧</t>
  </si>
  <si>
    <t xml:space="preserve">    水井位于里元村原乡政府办公楼西侧一民前小弄里。建于明代，为净土寺吃水井。井呈圆形，建于一石坝下，后人为取水方便，改建扩大呈长方形状。井壁采用卵石叠砌而成，现井面部分采用青石板平面铺成。井宽1.7米，井长2.65米，井深无法测量，因古井废弃不用水质混浊，已有淤泥堆积，井面北侧、西侧为石坎及石砌台阶。作为净土寺的遗存，佐证了寺庙的存在和佛教文化的传承。</t>
  </si>
  <si>
    <t>29°54′01.6″N，119°37′33.1″E</t>
  </si>
  <si>
    <t>水井位于桐庐县横村镇里元村原乡政府办公楼东侧小弄里。建于明代，为净土寺吃水井。净土寺建于明代，为桐庐县内一大寺庙，抗日战争时期毁于战火，现仅存山门、水井等遗迹。井呈圆形，建于一石坝下，后人为取水方便，改建扩大呈长方形状。井壁采用卵石叠砌而成，井面部分采用青石板平面铺成，村民修路时在青石板上铺设水泥。井宽1.7米，井长2.65米，水井有淤塞，水质较混浊。井面北侧、西侧为石坎及石砌台阶，石坎局部破损，村民使用水泥加固石块，对石坎古朴面貌造成一定破坏。作为净土寺的遗存，佐证了寺庙的存在和佛教文化的传承，尚未核定为保护单位。</t>
  </si>
  <si>
    <t>水井有淤塞，水质较混浊。井面北侧、西侧为石坎及石砌台阶，石坎局部破损，村民使用水泥加固石块，对石坎古朴面貌造成一定破坏。未设置围栏，未立牌。</t>
  </si>
  <si>
    <t>桐庐县横村镇元村村民委员会</t>
  </si>
  <si>
    <t>塘下村王家水井</t>
  </si>
  <si>
    <t>浙江省杭州市桐庐县莪山畲族乡塘联行政村塘下自然村王家塘东侧</t>
  </si>
  <si>
    <t xml:space="preserve">  王家井位于塘联村塘下自然村王家塘东侧。井壁采用卵石砌筑，成直壁圆形。井圈用厚0.13米的青石板凿成同心圆，直径0.43米，井深5.7米。据调查，王家井为王氏族人所修建。王氏于唐朝时期从山西太原迁入塘下村。据村民反映，该井为唐代晚期修建。该井是我县历史年代较早的古井之一，具有一定的历史文物价值。</t>
  </si>
  <si>
    <t>塘下村王家水井位于桐庐县莪山畲族乡塘联行政村塘下自然村王家塘东侧，约建于唐代晚期。该井为塘联村王氏族人所修建，塘联村王氏于唐代从山西太原迁入塘下村，遂繁衍成当地较大的家族。该井井壁采用卵石砌筑，成直壁圆形。井圈用厚0.13米的青石板凿成同心圆，直径0.43米，井深5.7米。在2018年塘联村开展的乡村环境整治工作中，为该井增加花岗岩质井圈，周围地面以卵石和石板铺筑，还建设了花坛、文化墙等景观，并刻石对该井的由来进行简单介绍，虽对古井的原始面貌造成一定破坏，但总体环境较之前以后较大改观。该井是我县历史年代较早的古井之一，具有一定的历史文物价值。尚未核定为保护单位。</t>
  </si>
  <si>
    <t>在2018年塘联村开展的乡村环境整治工作中，为该井增加花岗岩质井圈，周围地面以卵石和石板铺筑，还建设了花坛、文化墙等景观，并刻石对该井的由来进行简单介绍，虽对古井的原始面貌造成一定破坏，但总体环境较之前以后较大改观。该井未设置围栏。</t>
  </si>
  <si>
    <t>桐庐县莪山畲族乡塘联村民委员会</t>
  </si>
  <si>
    <t>塘下村张家水井</t>
  </si>
  <si>
    <t>浙江省杭州市桐庐县莪山畲族乡塘联行政村塘下自然村60号民居南侧</t>
  </si>
  <si>
    <t xml:space="preserve">  水井位于塘联行政村塘下自然村60号民居南侧。井壁采用卵石砌筑而成为瓮形井。井圈采用花岗岩石，凿成同心圆鼓形。井圈内径0.5米，外径0.7米，高0.52米，井深4.85米。据村民反映，张家井为张氏族人挖建，张氏为南宋时期迁入塘下村，初步判断该井建于南宋，归张氏一族使用。古井保存完整，井壁结构牢固，做法考究，具有一定的时代特色。</t>
  </si>
  <si>
    <t>29°47′44.0″N，119°34′42.5″E</t>
  </si>
  <si>
    <t>塘下村张家水井位于桐庐县莪山畲族乡塘联行政村塘下自然村60号民居南侧。该井为塘联村张氏族人修建，作为张氏族人重要的饮用水源。塘联村张氏自南宋时迁入塘下村，该井约建于当时。该井井壁采用卵石砌筑而成为瓮形井。井圈采用花岗岩石，凿成同心圆鼓形。井圈内径0.5米，外径0.7米，高0.52米，井深4.85米。该井井壁结构牢固，做法考究，具有一定的时代特色。在2018年塘联村开展的村庄环境整治工作中，为张家井增加花岗岩质井圈，古井的原始面貌有了一定的改变，同时周围地面铺设卵石，并建设花坛，现周边环境整体较好。尚未核定为保护单位。</t>
  </si>
  <si>
    <t>在2018年塘联村开展的村庄环境整治工作中，为张家井增加花岗岩质井圈，古井的原始面貌有了一定的改变，同时周围地面铺设卵石，并建设花坛，现周边环境整体较好。该井未立牌、未设置围栏。</t>
  </si>
  <si>
    <t>沈家水井</t>
  </si>
  <si>
    <t>浙江省杭州市桐庐县莪山畲族乡沈冠行政村沈家自然村大礼堂南侧</t>
  </si>
  <si>
    <t xml:space="preserve">    位于沈家自然村大礼堂南侧。井东、南两面有石坎围护。井为泉水井，泉水自山间裂隙冒出，四季不枯。利用泉水，自岩石底部用打制块石圈砌井壁，呈圆形，深仅1.3米。井圈用花岗条石围砌成方形，长1.55米，宽1.3米。井台几经维修，已将原来石铺井台盖住。现村中群众无人知道井的建造年代。该井做法独特，对研究该地区的古井起着重要的作用。</t>
  </si>
  <si>
    <t>29°46′14.6″N，119°33′32.4″E</t>
  </si>
  <si>
    <t>沈家水井位于桐庐县莪山畲族乡沈冠行政村沈家自然村大礼堂南侧，建造年代不详。井东、南两面有石坎围护，石坎后期改动痕迹明显。井为泉水井，泉水自山间裂隙冒出，四季不枯。利用泉水，自岩石底部用打制块石圈砌井壁，呈圆形，深仅1.3米。井圈用花岗条石围砌成方形，长1.55米，宽1.3米。该井后期经过多次维修，原始面貌改动较大。该井水质清澈，仍作为附近村民重要的洗涤水源在使用。尚未核定为保护单位。</t>
  </si>
  <si>
    <t>该井后期经过多次维修，原始面貌改动较大。该井水质清澈，仍作为附近村民重要的洗涤水源在使用。该井未立牌、未设置围栏。</t>
  </si>
  <si>
    <t>桐庐县莪山畲族乡沈冠村民委员会</t>
  </si>
  <si>
    <t>惠泉井</t>
  </si>
  <si>
    <t>浙江省杭州市桐庐县莪山畲族乡沈冠行政村衣冠自然村</t>
  </si>
  <si>
    <t xml:space="preserve">    位于沈冠行政村衣冠自然村24号民居东南墙角外10米处。始建年代不详，于民国十九年重修，并重置井圈。井用卵石叠砌，圆台形，上部近井口直径54厘米。上覆井圈，圈高37厘米，呈圆台形，上底外径80厘米，下底外径90厘米，以花岗石打制。井圈刻有阴文“惠泉”两字，另有落款：“民国十九年衣冠庄立”九字。井深7米，水质良好，村民仍在使用。</t>
  </si>
  <si>
    <t>29°46′45.1″N，119°33′32.6″E</t>
  </si>
  <si>
    <t>惠泉井位于桐庐县莪山畲族乡沈冠行政村衣冠自然村24号民居东南墙角外10米处。始建年代不详，于民国十九年重修，并重置井圈。井用卵石叠砌，圆台形，上部近井口直径54厘米。上覆井圈，圈高37厘米，呈圆台形，上底外径80厘米，下底外径90厘米，以花岗石打制。井圈刻有阴文“惠泉”两字，另有落款：“民国十九年衣冠庄立”九字。井深7米。该井整体保存完好，井壁、井圈基本保存完整，水质清澈，目前作为村民洗涤用水，周边地面已浇筑成水泥地面，整体环境整洁。尚未核定为保护单位。</t>
  </si>
  <si>
    <t>该井整体保存完好，井壁、井圈基本保存完整，水质清澈，目前作为村民洗涤用水，周边地面已浇筑成水泥地面，整体环境整洁。未立牌、未设置围栏。</t>
  </si>
  <si>
    <t>双眼井</t>
  </si>
  <si>
    <t>浙江省杭州市桐庐县莪山畲族乡龙峰行政村双井坞自然村东北面村口</t>
  </si>
  <si>
    <t>井位于龙峰行政村双井坞自然村东北角村口。据调查，井与村同建于唐代。井壁用卵石砌筑，据反映为圆形直壁。井深2.9米。井面用一块巨大的自然花岗岩覆盖，在花岗岩上凿有一圆形井口，直径40厘米，井口厚23厘米。圆形井口边雕刻有一圆形图案，似井口，又似一种图腾，形成双眼，别有特色。其透露的信息待考。该井是目前桐庐县内唯一发现的一口双眼井。</t>
  </si>
  <si>
    <t>29°47′01.9″N，119°32′58.7″E</t>
  </si>
  <si>
    <t>双眼井位于桐庐县莪山乡龙峰行政村双井坞自然村东北角村口，约建于唐代，村因井名，过去该井为双井坞村村民重要的日常饮用水源。井壁为卵石砌筑的圆形直壁。井深2.9米。井面用一块巨大的花岗岩覆盖，在花岗岩上凿有一圆形井口，直径40厘米，井口厚23厘米。圆形井口边雕刻有一个与井口大小近乎相同的圆形图案，与井口一起形成阴阳双眼。双眼井现为桐庐县文物保护单位。2016年，龙峰村委对双眼井周边环境进行整治，将双眼井周围后期增加的水泥凿除后平整地面，铺设花岗岩地砖，立花岗岩围栏以作保护，同时立碑墙对双眼井作简要介绍。桐庐县人民政府在双眼井旁立桐庐县文物保护单位保护标志碑，周边环境整洁，古井保存情况较好，2011年4月公布为桐庐县文物保护单位。</t>
  </si>
  <si>
    <t>双眼井现为桐庐县文物保护单位。2016年，龙峰村委对双眼井周边环境进行整治，将双眼井周围后期增加的水泥凿除后平整地面，铺设花岗岩地砖，立花岗岩围栏以作保护，同时立碑墙对双眼井作简要介绍。桐庐县人民政府在双眼井旁立桐庐县文物保护单位保护标志碑，周边环境整洁，古井保存情况较好。</t>
  </si>
  <si>
    <t>桐庐县莪山畲族乡龙峰村民委员会</t>
  </si>
  <si>
    <t>喉咙湾井</t>
  </si>
  <si>
    <t>浙江省杭州市桐庐县莪山畲族乡尧山行政村尧山自然村85号北侧二十米处</t>
  </si>
  <si>
    <t xml:space="preserve">    位于尧山村后的喉咙湾口，这里两山夹峙，峡谷似喉一线。先民利用峡中之水，在湾口靠西一侧将峡水截断。用大块卵石筑起滤水墙，高约一米，东、西两侧用块石垒壁，形成一不规则方形斗室，用条石架于东西石垒壁上。东侧留出下山的道路，峡水积于斗室内，以供使用。溢出之水则有暗渠导入东侧，在东侧另挖一条出水沟，并修有一小水埠。井原始古朴，仔细一看，感到井的构造简洁牢固，似一水柜半埋地下。井内为流动的活水，取水方便。井虽粗糙，但构思巧妙，半埋于地下，加强了对自然灾害(山水、泥石流)的抗拒。据调查，自南宋末建村以后就利用此水，并建井，判断为明代。从实际看，此井除形制为原始以外，盖井的石条、井台，井台边的山道、小埠均多有改建的痕迹。</t>
  </si>
  <si>
    <t>29°47′32.0″N，119°33′15.5″E</t>
  </si>
  <si>
    <t>喉咙湾井位于桐庐县莪山畲族乡尧山行政村尧山自然村85号北侧二十米处，该井始建于明代，而该村的建村史最早可追溯到南宋末。当地村民称此地为喉咙湾口，这里两山夹峙，峡谷似喉一线。先民利用峡中之水，在湾口靠西一侧将峡水截断。用大块卵石筑起滤水墙，高约一米，东、西两侧用块石垒壁，形成一不规则方形斗室，用条石架于东西石垒壁上。东侧留出下山的道路，峡水积于斗室内，以供使用。溢出之水则有暗渠导入东侧，在东侧另挖一条出水沟，并修有一小水埠。因该井所处位置特殊，水井极易被山水冲毁，故历史上曾多次对其进行修缮，历年修缮的痕迹明显，原始面貌已经有较大的改变。该井水源有所淤塞，水质浑浊，已基本不再使用。尚未核定为保护单位。</t>
  </si>
  <si>
    <t>因该井所处位置特殊，水井极易被山水冲毁，故历史上曾多次对其进行修缮，历年修缮的痕迹明显，原始面貌已经有较大的改变。该井水源有所淤塞，水质浑浊，已基本不再使用。该井未立牌、未设置围栏。</t>
  </si>
  <si>
    <t>桐庐县莪山畲族乡尧山村民委员会</t>
  </si>
  <si>
    <t>双元井</t>
  </si>
  <si>
    <t>浙江省杭州市桐庐县莪山畲族乡尧山行政村双园自然村46号西侧</t>
  </si>
  <si>
    <t xml:space="preserve">    位于畲族乡尧山行政村双园自然村46号西侧。据村民反映，原村内出过2位县官，此古井就此命名为双元井。建于明代。井壁成圆形直壁，采用自然块石叠砌。井圈采用四根石条砌筑成方形。1995年，村民对井圈修缮，在原井圈上用空心砖及水泥加高0.5米。井深4.5米，井壁直径1.5米。双元井砌法规整，年代久远，具有一定的文物价值。</t>
  </si>
  <si>
    <t>29°47′52.0″N，119°33′27.0″E</t>
  </si>
  <si>
    <t>双元井位于桐庐县莪山畲族乡尧山行政村双园自然村46号西侧，约建于明代，因村内出过两位县令而得名。井壁成圆形直壁，采用自然块石叠砌，砌法规整。井圈采用四根石条砌筑成方形。井深4.5米，井壁直径1.5米。1995年，村民对井圈进行修缮，在原井圈上用空心砖及水泥加高0.5米，对古井的原有面貌造成一定的破坏，但井壁等主体尚保存较好。水质清澈，现主要作为村民洗涤使用，周边环境较为杂乱。未核定为保护单位。</t>
  </si>
  <si>
    <t>1995年，村民对井圈进行修缮，在原井圈上用空心砖及水泥加高0.5米，对古井的原有面貌造成一定的破坏，但井壁等主体尚保存较好。水质清澈，现主要作为村民洗涤使用，周边环境较为杂乱。未立牌，未设置围栏</t>
  </si>
  <si>
    <t>吴宅上门水井</t>
  </si>
  <si>
    <t>浙江省杭州市桐庐县钟山乡钟山行政村吴宅自然村后街上门</t>
  </si>
  <si>
    <t xml:space="preserve">   水井位于钟山乡钟山行政村吴宅自然村后街山门。建于清康熙年间。井壁采用打制块石砌成不规则圆形，井壁直径为1米。井深4米。井圈用花岗石打制成六角形，并刻有“康熙甲寅秋月”字样。井圈高0.4米，厚0.11米，边长0.42米。内径0.52米。井台为正方形。3.5×3.1米。水质清澈，仍在使用。边上一块石质豆腐作板。上门井有确切纪年，保存如此完整，在我县已不多见。</t>
  </si>
  <si>
    <t>29°46′05.2″N，119°31′46.2″E</t>
  </si>
  <si>
    <t>吴宅上门水井位于桐庐县钟山乡钟山行政村吴宅自然村后街上门，建于清康熙甲寅秋月。井壁采用打制块石砌成不规则圆形，井壁直径为1米，井深4米。井圈用花岗石打制成六角形，并刻有“康熙甲寅秋月”字样，井圈高0.4米，厚0.11米，边长0.42米，内径0.52米，村民擅自在井圈上刻“上门井”三字，并施以红色油漆，对井圈原有的面貌造成较大破坏。井台为正方形。3.5×3.1米。除井圈破坏严重外，该井整体保存尚好，水质清澈，现主要用于村民洗涤之用。未核定为保护单位。</t>
  </si>
  <si>
    <t>村民擅自在井圈上刻“上门井”三字，并施以红色油漆，对井圈原有的面貌造成较大破坏。除井圈破坏严重外，该井整体保存尚好，水质清澈。该井未立牌、未设置围栏。</t>
  </si>
  <si>
    <t>桐庐县钟山乡钟山村民委员会</t>
  </si>
  <si>
    <t>吴宅太平井</t>
  </si>
  <si>
    <t>浙江省杭州市桐庐县钟山乡钟山行政村吴宅自然村长丰弄48号门前</t>
  </si>
  <si>
    <t xml:space="preserve">   古井位于钟山行政村吴宅自然村长丰弄48号。建于清康熙年间。为直壁井，井壁采用打制块石砌筑成圆形。直径为1.2米，深2.9米。石质六角形井圈高0.4米，边长0.45米，厚0.11米，内径0.58米。井圈面并刻有建造年代，但字迹有些模糊。吴宅村地处丘陵腹地，水资源比较宝贵，掘井取水是当地人们生活的必备条件，吴宅村至今保存较多古井，从一侧面反映了旧时山区人们的生活状况乃到村落形成与发展状况。</t>
  </si>
  <si>
    <t>29°46′03.9″N，119°31′49.3″E</t>
  </si>
  <si>
    <t>吴宅太平井位于桐庐县钟山乡钟山行政村吴宅自然村长丰弄48号，约建于清康熙年间。为直壁井，井壁采用打制块石砌筑成圆形。直径为1.2米，深2.9米。石质六角形井圈高0.4米，边长0.45米，厚0.11米，内径0.58米。井圈刻有建造年代，但字迹模糊，依稀能辨认出是清代康熙年间建造。现村民在井圈上新刻“太平井”三字，对井圈的原有面貌造成一定破坏，周边地面后期铺设鹅卵石，以水泥加固，后期又增加石质井盖，井盖上安装现代取水设备，古井原有面貌改变较大，但主体结构基本保存完整。吴宅村地处丘陵腹地，水资源比较宝贵，掘井取水是当地人们生活的必备条件，吴宅村至今保存较多古井，从一侧面反映了旧时山区人们的生活状况乃到村落形成与发展状况。尚未核定为保护单位。</t>
  </si>
  <si>
    <t>现村民在井圈上新刻“太平井”三字，对井圈的原有面貌造成一定破坏，周边地面后期铺设鹅卵石，以水泥加固，后期又增加石质井盖，井盖上安装现代取水设备，古井原有面貌改变较大，但主体结构基本保存完整。该井未立牌、未设置围栏。</t>
  </si>
  <si>
    <t>陇西一号石坎井</t>
  </si>
  <si>
    <t>浙江省杭州市桐庐县钟山乡陇西行政村陇西自然村159号民居东北墙角处</t>
  </si>
  <si>
    <t xml:space="preserve">    石坎井位于陇西村159号民居东北墙角处，建于清代，为石坎井。井壁采用不规整的块石砌筑，井壁上部盖有一块长1.1米，宽0.55米，厚0.2米的块石。井壁宽0.75米，井口取水处高0.95米，井深为1.2米。南壁处铺设二级石阶。该井做工古朴、简单实用。</t>
  </si>
  <si>
    <t>29°46′27.3″N，119°30′44.1″E</t>
  </si>
  <si>
    <t>陇西一号石坎井位于桐庐县钟山乡陇西行政村陇西自然村159号民居东北墙角处，建于清代，为石坎井。井壁采用不规整的块石砌筑，井壁上部盖有一块长1.1米，宽0.55米，厚0.2米的块石，用以保护水源不受污染。井壁宽0.75米，井口取水处高0.95米，井深为1.2米。南壁处铺设二级石阶。该井做工古朴、简单实用。现该井杂草丛生，周边环境一般，水质清澈，主要作为村民洗涤之用，原始风貌保存较好，未核定为保护单位。</t>
  </si>
  <si>
    <t>现该井杂草丛生，周边环境一般，水质清澈，主要作为村民洗涤之用，原始风貌保存较好，未立牌，未设置围栏。</t>
  </si>
  <si>
    <t>陇西二号石坎井</t>
  </si>
  <si>
    <t>浙江省杭州市桐庐县钟山乡陇西行政村陇西自然村吴有权家屋后</t>
  </si>
  <si>
    <t>该井位于陇西自然村吴有权家屋后。建于清代。为石坎井，平面略呈梯形。井壁采用稍加打制的块石砌筑而成，井壁宽2米，南侧置一高0.7米、宽1.3米的取水口。井上部盖一长1.6米的石条，用于防止脏物掉入井中。该井做法独特，具有一定的特色。</t>
  </si>
  <si>
    <t>源泉井</t>
  </si>
  <si>
    <t>浙江省杭州市桐庐县钟山乡中一行政村青南山自然村53号北侧</t>
  </si>
  <si>
    <t xml:space="preserve">    源泉井位于钟山乡中一行政村青南山村53号北侧，据调查，建于清代，为圆形直壁竖井。井壁采用稍加打制的块石混合泥浆砌筑而成，井壁直径1米，井深3.1米，井圈石质六边形，为后期民国四年（1915年）打制而成的。井圈高0.4米，圆形内径0.6米，边长0.44米，源泉井有确切纪年，供全村村民饮用。</t>
  </si>
  <si>
    <t>29°46′07.0″N，119°32′45.9″E</t>
  </si>
  <si>
    <t>源泉井位于桐庐县钟山乡中一行政村青南山自然村53号民居北侧，主体部分约建于清代，为圆形直壁竖井。井壁采用稍加打制的块石混合泥浆砌筑而成，井壁直径1米，井深3.1米，井圈为石质六边形，为民国四年（1915年）打制而成，井圈上阴刻“源泉”两大字，高0.4米，圆形内径0.6米，边长0.44米。该井水质清澈，仍作为周围居民生活洗涤重要的水源。该井周边地面已经浇筑成水泥，周边环境较整洁。尚未核定为保护单位。</t>
  </si>
  <si>
    <t>该井水质清澈，仍作为周围居民生活洗涤重要的水源。该井周边地面已经浇筑成水泥，周边环境较整洁。未立牌，未设置围栏。</t>
  </si>
  <si>
    <t>桐庐县钟山乡钟一村民委员会</t>
  </si>
  <si>
    <t>洪家水井</t>
  </si>
  <si>
    <t>浙江省杭州市桐庐县钟山乡城下行政村洪百户自然村25号民居东侧</t>
  </si>
  <si>
    <t xml:space="preserve">    洪家井位于钟山乡洪百户自然村25号民居东侧，年代待考，为石坎井，共2个。依附山脚落坡而建，井壁采用卵石砌筑，两井之间有水槽口相连。成阶状，落坡为1.2米。上井井宽1.7米，长1.7米。下井设石阶入内取水，井宽2米，长2米，深0.95米。古井为当时洪氏族人挖掘砌筑，用于生活用水及饮用。从侧面可以反映出旧时人们的生活状况和村落形成发展状况。</t>
  </si>
  <si>
    <t>29°45′56.2″N，119°30′30.4″E</t>
  </si>
  <si>
    <t>洪家井位于桐庐县钟山乡城下行政村洪百户自然村25号民居东侧，年代不明。洪家井为石坎井，共2个。依附山脚落坡而建，井壁采用卵石砌筑，两井之间有水槽口相连。成阶状，落坡为1.2米。上井井宽1.7米，长1.7米。下井设石阶入内取水，井宽2米，长2米，深0.95米。古井为古时洪百户洪氏族人修建，用于生活用水及饮用。从侧面可以反映出旧时人们的生活状况和村落形成发展状况。洪家井周边地面已经浇筑成水泥地面，古井周围有杂草长出，井圈上有青苔，但水质较清澈，现仍作为周围村民重要的生活洗涤用水，保存现状与桐庐县第三次全国文物普查时无异，尚未核定为保护单位。</t>
  </si>
  <si>
    <t>洪家井周边地面已经浇筑成水泥地面，古井周围有杂草长出，井圈上有青苔，但水质较清澈，现仍作为周围村民重要的生活洗涤用水，保存现状与2008年前后桐庐县第三次全国文物普查时无异。该井未立牌，未设置围栏。</t>
  </si>
  <si>
    <t>桐庐县钟山乡城下村民委员会</t>
  </si>
  <si>
    <t>珠边畈村后井</t>
  </si>
  <si>
    <t>浙江省杭州市桐庐县钟山乡城下行政村珠边畈自然村村后</t>
  </si>
  <si>
    <t xml:space="preserve">    村后井位于钟山乡珠边畈村村后高坎下。这里原来地势低洼，宋代便有村落。此井即依地势开挖在一巨大的岩石下。当时为一占地28平方米的长形地塘。水质好，供全村人使用。解放后，村民逐渐扩大，塘的周围建筑逐渐增多，地势抬高一米多。为了吃水的安全和孩童的安全，村民在池塘的北侧用块石围出一角，中间为方形的井。在井中间用四根木柱支起一木栅。村民吃水在此井汲用，木栅可防人落井。南侧有一半的水塘用来洗刷。此井颇具特色，村老年协会会长洪秋秋反映，此池井开凿于明代。</t>
  </si>
  <si>
    <t>29°45′21.3″N，119°30′11.8″E</t>
  </si>
  <si>
    <t>珠边畈村后井位于桐庐县钟山乡城下行政村珠边畈自然村村村后高坎下。珠边畈村的建村史最早可追溯到宋代，而据口碑调查，该井约建于明代。此井依地势开挖在一巨大的岩石下，其原始面貌为一占地28平方米的长形地塘。解放后，随着人口增多，为了吃水的安全和孩童的安全，村民在池塘的北侧用块石围出一角，将此水塘北侧改造为方形的井，井圈为砖混结构，供村民饮用；南侧剩下的一半水塘仍旧保留，供村民生活洗涤之用。珠边畈村后井的原始面貌改造较大，改造过程中大量使用水泥等现代建材，对古井的面貌造成一定的破坏。现该井水质较清澈，仍旧作为周围村民重要的生活洗涤水源。尚未核定为保护单位。</t>
  </si>
  <si>
    <t>珠边畈村后井的原始面貌改造较大，改造过程中大量使用水泥等现代建材，对古井的面貌造成一定的破坏。该井未立牌，未设置围栏。</t>
  </si>
  <si>
    <t>龙眼井</t>
  </si>
  <si>
    <t>浙江省杭州市桐庐县钟山乡城下行政村城下自然村95号民居屋内</t>
  </si>
  <si>
    <t>古井位于钟山乡城下村95号高元清家中。据口碑调查，此井建于宋代，建村时就建了此井。据户主讲，井壁采用青砖铺缝平砌而成，圆形壁，直径0.60米，井呈直口状，井深6米、水深4.70米后在1989年发现该井，户主对井进行保护加固利用，在原来井口上部增高了1.30米，用块石砌筑，井口上用水泥浇筑成方形，用水泥板盖住，但水质良好，户主仍在使用。据村民反映龙眼井原有两口，此为其中一口，还有一口被淹埋，无法找到。此井的存在，对研究村庄的历史具有一定的意义。</t>
  </si>
  <si>
    <t>29°45′24.2″N，119°30′31.6″E</t>
  </si>
  <si>
    <t>古井位于钟山乡城下村95号高元清家中厨房。据口碑调查，此井于宋代城下村建村时同时期建造。井壁采用青砖铺缝平砌而成，圆形壁，直径0.60米，井呈直口状，井深6米、水深4.70米。1989年时，户主对该井进行改造，在原来井口上部增高了1.30米，用块石砌筑，井口上用水泥浇筑成方形，用水泥板盖住，井周围浇筑水泥地面。据村民反映龙眼井原有两口，此为其中一口，另一口已无法找到。该井水质清澈，但据户主高元清反映，此水煮熟后静置一段时间，表面就会浮起一层油膜，无法饮用，该井目前由户主高元清用作洗涤，尚未核定为保护单位。</t>
  </si>
  <si>
    <t>1989年时，户主对该井进行改造，在原来井口上部增高了1.30米，用块石砌筑，井口上用水泥浇筑成方形，用水泥板盖住，井周围浇筑水泥地面。未设置围栏，未立牌。</t>
  </si>
  <si>
    <t>通天井</t>
  </si>
  <si>
    <t>浙江省杭州市桐庐县合村乡岭源行政村诸家自然村66号民居屋后</t>
  </si>
  <si>
    <t>通天井位于合村乡岭源村诸家自然村66号民居后山边。利用山泉开凿围砌，方形，用自然块石砌井壁。井口用长方形青石铺成方形汲水口。井的西、北两侧砌有高2.7米的石坎以围护。南侧立有五支方形石柱，石柱和北面石坎之间用石板盖成顶，形成长4.7米，宽1.3米的空间，以保护井和方便人们利用。因井位于山脚，雨季易受山水侵袭，故在山脚与北石坎间另挖有一深0.6米，宽0.7米，长近十米的泄水渠，以防山水漫入井中。泄水渠上方用块石砌顶，成为行人的道路。整座水井富有地方特色。据村民反映，此井已有150余年的历史，是村民主要饮用水源。</t>
  </si>
  <si>
    <t>29°53′58.3″N，119°15′15.9″E</t>
  </si>
  <si>
    <t>通天井位于合村乡岭源村诸家自然村，距今约150余年，水质清澈，过去是村民主要的饮用水源，现主要用作洗涤。该井利用自然的山泉开凿围砌，用自然块石砌井壁。井口用长方形青石铺成方形汲水口。井的西、北两侧砌有高2.7米的石坎以围护。南侧立有五支方形石柱，石柱上有雕花垫肩，石柱和北面石坎之间用石板盖成顶，形成长4.7米，宽1.3米的空间。山脚与北石坎间另挖有一深0.6米，宽0.7米，长近十米的泄水渠，以防山水漫入井中。泄水渠上方用块石砌顶，成为行人的道路，现已铺设水泥。另外，沿山坡向上近200米处，村民开垦的田畈中，有一处块石叠砌的取水口，取水口呈正方形，长宽约0.5米，据村民介绍，该取水口与通天井之间有地下暗渠连接。该井整体保存较好，但局部石构件风化较为严重，尚未核定为保护单位。</t>
  </si>
  <si>
    <t>该井整体保存较好，但局部石构件风化较为严重，未设置围栏，未立牌。</t>
  </si>
  <si>
    <t>桐庐县合村乡岭源村民委员会</t>
  </si>
  <si>
    <t>汤村水井</t>
  </si>
  <si>
    <t>浙江省杭州市桐庐县分水镇保安行政村汤村自然村村中心</t>
  </si>
  <si>
    <t xml:space="preserve">  水井位于汤村村中心，始建年代不详，据当地村民反映，汤村在清咸丰间被毁，咸丰后安徽、江山等地村民先后迁入，在原村落处落脚，他们在建房时挖到古井，并作修缮使用。井壁用卵石砌筑成瓮形，石质圆形井圈直径为0.54米，内径0.36米，高0.45米，井深5.3米。此井具体年代待定，对于研究村庄的历史具有一定的价值。</t>
  </si>
  <si>
    <t>30°00′49.4″N，119°26′26.8″E</t>
  </si>
  <si>
    <t>汤村水井位于桐庐县分水镇保安行政村汤村自然村中心，始建年代不详。汤村建村年代较早，清咸丰年间因太平天国作乱而全村被毁，土著村民大多逃亡或死于战乱。太平天国之乱平定后，安徽、江山等地村民陆续迁入，在原村落处落脚，他们在建房时挖到古井，修缮后继续使用至今。井壁用卵石砌筑成瓮形，石质圆形井圈直径为0.54米，内径0.36米，高0.45米，井深5.3米。现村民对此井进行了改造，将地面抬高，浇筑成水泥地面，在原先井圈的基础上用砖砌加高了井圈，井口处使用窨井盖覆盖，改造后的古井主体部分及井圈尚存，但外貌已经完全改变。此井的存在，见证了汤村的村落发展史，为太平天国在分水乃至浙西地区的活动轨迹提供了印证。该井尚未核定为保护单位。</t>
  </si>
  <si>
    <t>现村民对此井进行了改造，将地面抬高，浇筑成水泥地面，在原先井圈的基础上用砖砌加高了井圈，井口处使用窨井盖覆盖，改造后的古井主体部分及井圈尚存，但外貌已经完全改变。未立牌，未设置围栏。</t>
  </si>
  <si>
    <t>桐庐县分水镇保安村民委员会</t>
  </si>
  <si>
    <t>甘泉井</t>
  </si>
  <si>
    <t>浙江省杭州市桐庐县桐君街道乔林行政村乔林头自然村村中心</t>
  </si>
  <si>
    <t>　　甘泉井位于桐君街道乔林村乔林头自然村村中心（邢国根家园子前下面）。据查为清康熙年间所筑，圆形井壁用卵石叠砌而成，直径0.8米，石质圆形井圈高0.52米，宽0.62米，内圈直径0.47米，水质清澈，井圈外壁阴刻楷书“甘泉”两字，现该井仍被村民所使用。此井的存在，具有较高的历史、文物价值。</t>
  </si>
  <si>
    <t>29°47′05.0″N，119°41′00.0″E</t>
  </si>
  <si>
    <t>甘泉井位于桐庐县城南街道乔林行政村乔林头自然村村中心。乔林头村村内有泉井，故此地旧名甘泉里。明初，严州府守备邢守道在此定居，村头古木参天，邢守道自称“出自幽谷，迁于乔木”，故将此地命名“乔林”。此甘泉井为清康熙年间所筑，圆形井壁用卵石叠砌而成，直径0.8米，石质圆形井圈高0.52米，宽0.62米，内圈直径0.47米，井圈外壁阴刻楷书“甘泉”两字，井圈有较明显的使用痕迹，磨损较为严重。现该井水质清澈，仍是周围村民重要的生活洗涤水源，尚未核定为保护单位。</t>
  </si>
  <si>
    <t>井圈有较明显的使用痕迹，磨损较为严重。古井周边地面已经浇筑水泥。现该井水质清澈，仍是周围村民重要的生活洗涤水源。未立牌，未设置围栏。</t>
  </si>
  <si>
    <t>桐庐县城南街道乔林村民委员会</t>
  </si>
  <si>
    <t>放生池</t>
  </si>
  <si>
    <t>浙江省杭州市桐庐县桐君街道东门社区桐君山桐君塔北侧</t>
  </si>
  <si>
    <t xml:space="preserve">   放生池位于桐君山山顶，与桐君塔只数米之隔。据调查，放生池为原雎阳庙的遗物，建于明代。池长2.7米，宽2米，深1.5米。四周为高1米的石望柱，围以长2米，高0.6米，厚0.08米的青石板。放生池造型古朴，保存完整，有一定观赏艺术价值。</t>
  </si>
  <si>
    <t>29°48′43.3″N，119°40′52.7″E</t>
  </si>
  <si>
    <t>放生池位于桐庐县桐君山山顶，与桐君塔只数米之隔。放生池为原雎阳庙的遗物，建于明代。池长2.7米，宽2米，深1.5米。四周为高1米的石望柱，围以长2米，高0.6米，厚0.08米的青石板。桐君山位于桐庐县城分水江东侧，与县城隔水相邻。山坐落于分水江、富春江交汇处，为桐庐县城之名山。二江环绕，俯瞰县城，山中树木葱郁，风景极佳。相传桐君山为我国中药鼻祖桐君老人结庐问医处，历代以名胜著称。据县志载，宋元丰中（1078-1085）始于山顶建桐君祠，明嘉靖及清康熙年间曾作较大规模扩建，筑有四望亭，凤鸣高阁，雎阳公庙，大雄宝殿，禅房等。奈屡建屡圮。放生池造型古朴，保存完整，有较高的观赏艺术价值和文物价值，尚未核定为保护单位。</t>
  </si>
  <si>
    <t>石构件局部有风化痕迹，池内水质不佳，桐君山景区为其立碑保护，总体保存较好。</t>
  </si>
  <si>
    <t>桐庐县桐君山景区</t>
  </si>
  <si>
    <t>上联村下井</t>
  </si>
  <si>
    <t>浙江省杭州市桐庐县旧县街道旧县行政村上联自然村杭桐皮件厂前公路东侧</t>
  </si>
  <si>
    <t xml:space="preserve">    下井位于下联村杭桐皮件厂东侧，据调查，井建于明代。井壁用大块卵石砌筑，直壁、方形，始建时为坎式井，露天，自北侧有踏跺下井汲水。后重修下井时，将其封闭成井状，置方形井圈，井圈用条石围砌，共七层，牢实古朴。近年改建公路，抬高路面，为使水井清洁，又在条石井圈上置水泥井圈，抬高井台。现井圈长1.08，宽0.85米，高0.1米。井内壁大小情况尚不明。水质较好。因农村改革饮用水，改用自来水后，井水已不再作饮用水。</t>
  </si>
  <si>
    <t>孝泉井</t>
  </si>
  <si>
    <t>孝泉井、表孝亭</t>
  </si>
  <si>
    <t>浙江省杭州市桐庐县富春江镇孝门行政村孝门自然村西南村口古柏树下</t>
  </si>
  <si>
    <t>孝泉井位于富春江镇孝门自然村村西南村口古柏树下，与孝表亭仅2米之隔。孝泉井建于清乾隆年间，原井上有确切几年，但现已被水泥覆盖。井壁采用卵石砌筑，直径为1.1米。井上1.6米处盖有长1.7米，宽0.9米的青石板。</t>
  </si>
  <si>
    <t>29°41′48.4N，119°37′37.6″E</t>
  </si>
  <si>
    <t>孝泉井，又称孝子泉，位于桐庐县富春江镇孝门行政村孝门自然村西南村口。井侧有晋代古柏。据清乾隆《桐庐县志》记载，孝子泉因晋代孝子夏孝先得名，其水出黄山入于江，大旱不竭，溉田数亩。后泉或涸，里人董举斋沐露以身殉之，泉复涌，味极甘冽。邑令郑宝□表而旌之。据泉井上面青石板镌刻铭文记载，清乾隆四十二年（1777）张圣寿修砌，改今名。井壁用卵石砌筑，直径为1.1米。井上1.6米处盖有长1.7米、款0.9米的青石板，刻有楷书题款“孝泉”“乾隆丁酉冬”“张圣寿修砌”等字。毗邻孝泉井，有一石亭，名为“表孝亭”，据民国《桐庐县志》载，该亭最早为木亭，原名孝感亭。清雍正十年(1732)张汝升购石重建，改今名。亭东西开门，卵石道从中通过，占地16平方米。石柱，石梁枋，砖墙，石板歇山顶。梁架用二柱五檩。柱上刻有楹联两对，内容为“井号孝泉远近居民无不行吟孺慕，里名邑瑞往来逸士有时坐听弦歌”“道孝子犹存勉作亭轩传胜迹，愿征人且止徐饮井泉记盛名”。柱间石枋上刻有“表孝亭”“大清雍正十年”等字，并刻有14行楷书题文，内容为“晋时孝子夏孝先，父亡负土成坟，庐其侧。一夕野火燎山将近莹域，孝先□墓号恸。忽群鸟飞集，濡其羽沃之火，即灭。寻于火灭处见泉一穴，味极甘香，号田数十亩。县令李师旦名之曰孝子泉，张所居曰孝泉乡。曾建木亭于此，为孝感亭。但木亭久废不复也。生长兹土，既叨庠宇，思其孝德，恐遗址旷废，年远无稽，是以勉力复建，是石亭以继不朽云。大清雍正十年岁次壬子季春吉旦，庠生张汝陛建，男圣迪书”。亭内南墙上嵌有嘉庆十五年(1810)路碑一块，高1.28米，宽0.75米。2000年，孝泉井与表孝亭一起公布为桐庐县文物保护单位。</t>
  </si>
  <si>
    <t>2000年，孝泉井与表孝亭一起公布为桐庐县县级文物保护单位，桐庐县人民政府在其一侧立“桐庐县文物保护单位”石碑一方。该村人口密集，村民在紧靠表孝亭一侧建民房，导致该处墙脚排水不畅。表孝亭内村民常堆积杂物，墙体和石碑上有儿童涂鸦，古柏曽遭雷击，尚存活，整体环境较好。井、亭石构件均保存较好，局部有风化，井水清澈，冬暖夏凉。</t>
  </si>
  <si>
    <t>桐庐县富春江镇孝门村民委员会</t>
  </si>
  <si>
    <t>对门城窑址</t>
  </si>
  <si>
    <t>浙江省杭州市桐庐县横村镇东南行政村大塘头自然村馒头山对门城</t>
  </si>
  <si>
    <t xml:space="preserve">    窑址位于大塘头自然村西侧馒头山对门城。实地考查认为窑为龙窑，自南向北，依山势上延。窑址占地面积约900平方米，有三处堆积层。从采集到的标本判断，此窑烧制罐、缸，施有釉。判断为明、清时期的窑。当地村民反映，老辈人流传此窑毁于咸丰间。太平军占领后，此窑就停息，后一直未恢复。窑址处尚存水井一口，其西北侧为取土处，有一深坑。窑址自水井由南向北往上延伸约30米。</t>
  </si>
  <si>
    <t>柳茂袁家水井</t>
  </si>
  <si>
    <t>浙江省杭州市桐庐县横村镇柳茂行政村柳茂自然村</t>
  </si>
  <si>
    <t xml:space="preserve">    井位于柳茂行政村柳茂自然村及东山上自然村交接处，始建年代不详。因袁氏于明末迁居柳茂，发族成村。据村民反映，袁家井是袁家最早的吃水井。故调查组判断，最迟也是清代所开凿。井为卵石垒砌的直壁井，内径0.7米，井深4.4米。井口有一花岗石打制的六角形井圈。造型简洁古朴，原有盖，比较考究。井圈每边长0.43米。井台已有抬高。水质较好，村民还在使用。</t>
  </si>
  <si>
    <t>29°51′54.9″N，119°37′20.2″E</t>
  </si>
  <si>
    <t>柳茂袁家水井位于桐庐县横村镇柳茂行政村柳茂自然村及东山上自然村交接处。柳茂以袁姓为主，明末袁姓迁此隐居，人才辈出，发族成村。据村民反映，袁家井是袁家最早的吃水井，由此判断该井大致于清代所开凿。井为卵石垒砌的直壁井，内径0.7米，井深4.4米。井口有一花岗石打制的六角形井圈，井圈每边长0.43米。该井原始面貌保存较好，井圈有正常使用造成的磨损痕迹，至今仍是附近村民生活洗涤的主要水源。尚未核定为保护单位。</t>
  </si>
  <si>
    <t>该井原始面貌保存较好，井圈有正常使用造成的磨损痕迹，至今仍是附近村民生活洗涤的主要水源。该井未立牌，未设置围栏</t>
  </si>
  <si>
    <t>桐庐县横村镇柳茂村民委员会</t>
  </si>
  <si>
    <t>神泉井</t>
  </si>
  <si>
    <t>浙江省杭州市桐庐县横村镇横村行政村独山自然村独山上慈化寺</t>
  </si>
  <si>
    <t xml:space="preserve">    古井位于独山慈化寺一凉亭内，始建于南宋，井壁以较大快卵石叠砌而成。井圈高于地面0.45米，外直径0.65米，井圈厚0.1米，井深2.9米。井边立有一碑：_x005F_x000D_
  神泉_x005F_x000D_
  独峰之巅有一泉冬夏不竭昔中峰禅师曾柱锡于此。按县志所载桐北，三山相映而高空独秀上有泉清澈皎澈冬温夏凉，传为八仙李铁拐点化所凿，古号神泉。_x005F_x000D_
                        公元二00六年仲春吉旦_x005F_x000D_
                            慈化寺立</t>
  </si>
  <si>
    <t>塆里何荣军民居</t>
  </si>
  <si>
    <t>浙江省杭州市桐庐县横村镇凤联行政村塆里自然村28号</t>
  </si>
  <si>
    <t>何荣军民居位于塆里自然村28号，据何荣军介绍，始建于清代，坐西朝东，石木结构，双坡硬山顶，置马头墙，三合式三间二弄楼房。北侧附有一抱屋，抱屋内有一古井，为当时村民生活取水之地。古井用较规整的石块砌成长方形，为石坎井，长0.95m,宽0.5m,井深1.4m。主建筑不开门，通道门开在东北墙角处，靠南墙中央设有一天井，天井三周用较规整的石板铺设，一周面墙，中间用小碎石铺设，天井沟深0.2m。一进明间3柱7檩，整幢建筑用料，雕刻，但房屋内附有古井的古建筑为数不多，具有一定的历史意义。</t>
  </si>
  <si>
    <t>上张村水井</t>
  </si>
  <si>
    <t>浙江省杭州市桐庐县横村镇凤联行政村上张自然村罗国军屋后</t>
  </si>
  <si>
    <t>上张老井位于凤联村上张自然村罗国军屋后，具体年代不详，据村民反映，这口井是全村唯一的水源，半圆弧形井壁用较大卵石叠砌而成，井长1.2米，井宽0.95米，井深1.15米，井的上方用一块块石遮盖。坎井设三档台阶，做法考究，现水资源受污染，水质较差，但村民仍在使用中，作生活用水，不作饮用水。此井做法有一定特色，有一定的研究价值。</t>
  </si>
  <si>
    <t>29°55′44.4″N，119°39′29.4″E</t>
  </si>
  <si>
    <t>上张村水井位于桐庐县横村镇凤联行政村上张自然村罗国军屋后，建造年代不详，半圆弧形井壁用较大卵石叠砌而成，井长1.2米，井宽0.95米，井深1.15米，井的上方用一块块石遮盖。坎井设三档台阶，做法考究。水质较浑浊，过去这口井是全村唯一的水源，现主要用于村民生活洗涤，原始面貌整体保存较好。尚未核定为保护单位。</t>
  </si>
  <si>
    <t>该井有淤塞，水质一般，其原始面貌整体保存较好，未立牌，未设置围栏。</t>
  </si>
  <si>
    <t>桐庐县横村镇凤联村民委员会</t>
  </si>
  <si>
    <t>东毛村水塘</t>
  </si>
  <si>
    <t>浙江省杭州市桐庐县凤川镇大源行政村东毛自然村12号民居南侧</t>
  </si>
  <si>
    <t>水塘位于东毛村12号民居南侧，由河卵石砌筑而成，呈长方形，长2.45名，宽1.6--1.9米，深1米。水塘东、南、北面周围砌有河卵石壁面，距水塘高2.7米，北侧开有二个出水口，一个0.8米宽，高0.85米，另一个出口0.6米宽，高0.7米。西面也开有一个出口，置卵石台阶往下行走取水。台阶共14档，到水塘口沿。据调查，此水塘建于清，水质清澈，但由于人为原因，废弃物较多，现已不再饮用，作为洗刷之用。此水塘的存在，见证了村庄的历史。</t>
  </si>
  <si>
    <t>29°44′03.3″N，119°48′23.3″E</t>
  </si>
  <si>
    <t>东毛村水塘位于桐庐县凤川街道大源行政村东毛自然村12号民居南侧，约建于清代，由河卵石砌筑而成，呈长方形，长2.45名，宽1.6--1.9米，深1米。水塘东、南、北面周围砌有河卵石壁面，距水塘高2.7米，北侧开有二个出水口，一个0.8米宽，高0.85米，另一个出口0.6米宽，高0.7米。西面也开有一个出口，置卵石台阶往下行走取水。台阶共14档，到水塘口沿。该水塘水质清澈，原始的结构和面貌保存较为完整，至今仍被周围村民用作洗涤物品。尚未核定为保护单位。</t>
  </si>
  <si>
    <t>该水塘水质清澈，原始的结构和面貌保存较为完整，至今仍被周围村民用作洗涤物品。未设置围栏，未立牌。</t>
  </si>
  <si>
    <t>桐庐县凤川街道大源村民委员会</t>
  </si>
  <si>
    <t>玉华泉</t>
  </si>
  <si>
    <t>浙江省杭州市桐庐县分水镇城西行政村新淳街280号分水初级中学内</t>
  </si>
  <si>
    <t>玉华古泉位于分水镇分水初级中学内，自古有此泉，南宋孝宗皇帝巡游武盛，品泉水称其江南第一，一时名声远扬。解放后，玉华泉所在处辟为学校，后学校逐渐扩建，玉华泉被埋入地下。玉华泉，井口为方形，井壁用卵石砌筑，呈瓮形，深4.6米，内径最宽处2.1米。泉水丰富，抽干即盈。井口用石板砌成方形，围以石栏杆。井口距现在地面二米多深，有踏跺下井。井口下亦有三级石阶，系为原始台阶。</t>
  </si>
  <si>
    <t>29°56′02.9″N，119°25′52.5″E</t>
  </si>
  <si>
    <t>玉华泉位于桐庐县分水镇分水初级中学内，始建于宋代。解放后，玉华泉所在位置辟为学校，后学校逐渐扩建，玉华泉被埋入地下。2007年将玉华泉修复，以玉华泉为中心，在其周围建成一系列的园林式建筑，泉水上方石刻“江南第一”四个大字和玉华泉史记的碑文。现存玉华泉井口为方形，井壁用卵石砌筑，呈瓮形，深4.6米，内径最宽处2.1米。泉水丰富，抽干即盈。井口用石板砌成方形，围以石栏杆。井口距现在地面二米多深，有踏跺下井。井口下亦有三级石阶，系为原始台阶。据传，南宋时，分水有玉华楼，宋孝宗南巡严州府时，曾登玉华楼观赏，并在楼上品尝用玉华泉制的佳酿，他连称楼雅酒佳，称玉华泉为“江南第一”。元、明时，分水有“八景”之说，现留有元至正年间（1341—1368）分水县令昌敏的《分阳八景》诗，诗共八首，咏写了分水县内的八处名胜景观。第一首诗是《玉华甘泉》：一镜青天湛玉壶，山灵有道不曾估。郎官何啻如椽笔，写入当今瑞雪图。</t>
  </si>
  <si>
    <t>在2007年修复玉华泉时，使用了水泥等现代材料，对玉华泉的古朴面貌造成一定的破坏。为防学生跌落，后期增加了仿古石质围栏。在玉华泉一侧刻有“江南第一”四个大字和玉华泉史记的碑文。整体保存较好。</t>
  </si>
  <si>
    <t>桐庐县分水镇分水初级中学</t>
  </si>
  <si>
    <t>衙祥寺井</t>
  </si>
  <si>
    <t>衙祥祠井</t>
  </si>
  <si>
    <t>浙江省杭州市桐庐县分水镇武盛行政村玉华街315号县二招待内</t>
  </si>
  <si>
    <t>古井位于桐庐县分水镇分水招待所内，新大楼前。清代建筑，保存较好。八角形石质井圈，下部埋入地下，可见部分有“衙古”“咸丰冬月弟臧敬”字样。井圈露出部分高32厘米，内径42厘米，外径63厘米，水质尚好，现无人使用。详见文字如下：衙□（疑“祥”）祠古井咸丰元年冬月弟臧家松敬助。1985年被公布为县文保单位。</t>
  </si>
  <si>
    <t>29°55′46.5″N，119°25′45.7″E</t>
  </si>
  <si>
    <t>衙祥寺井位于桐庐县分水镇文体中心。建于清咸丰元年（1851)。衙祥寺古井所在地原为分水衙祥祠，现已不存。民国时此地为分水县政府所在地，现存分水民众大会堂旧址、常委楼、办公楼等旧址，解放后此地改造成为分水第二招待所（分水二招），现为分水镇文体中心。衙祥寺井为八角形石灰石井圈，井圈外壁刻有“衙祥祠古井”“咸丰元年冬月弟臧家松敬助”字样。井圈露出地面部分高32厘米，内径42厘米，外径63厘米。井水水质较好。井壁用卵石、块石砌筑。为防行人跌落，分水镇文体中心为该井安装了铁质井圈，井内增加防护网。古井周围使用现代仿古地砖铺地，井上建凉亭以作保护，整体保存情况较好，与碑廊、分水民众大会堂旧址等古迹一起，构成丰富的人文景观。该井为桐庐县极少数有明确纪年的古井，1985年9月公布为桐庐县第二枇县级文物保护单位。</t>
  </si>
  <si>
    <t>该井由分水镇文体中心负责日常保护，为防行人跌落，分水镇文体中心为该井安装了铁质井圈，井内增加防护网。古井周围使用现代仿古地砖铺地，井上建凉亭以作保护，整体保存情况较好。桐庐县人民政府立桐庐县文物保护单位石碑一方。</t>
  </si>
  <si>
    <t>桐庐县分水镇文体中心</t>
  </si>
  <si>
    <t>徐志仙酱坊</t>
  </si>
  <si>
    <t>浙江省杭州市桐庐县分水镇城西行政村梧桐自然村武盛街150号</t>
  </si>
  <si>
    <t xml:space="preserve">   建筑位于分水镇武盛街150号北侧，坐北朝南，占地面积204.6平方米。砖木结构楼房，三间二弄三合式楼房。天井两侧厢房青砖挡墙，并置斜形花纹通风窗。明间柱前设东西过廊，置重檐。屋后有一院落，挖有一水井，用于当时酱坊制酱和生活用水。据当地村民87岁老人胡文荣反映，该建筑以前一直作为制酱作坊，建于清光绪年间。解放初期曾作为大队食堂，后成居民住所直到现在。具有一定的历史意义。</t>
  </si>
  <si>
    <t>立记桥头西泉</t>
  </si>
  <si>
    <t>浙江省杭州市桐庐县分水镇城西行政村立记桥头自然村</t>
  </si>
  <si>
    <t xml:space="preserve">    西泉位于立记桥头村村尾，重修于民国二十八年（1939）。井平面略成椭圆形，井壁采用卵石叠砌而成，井东侧设台阶，长6.1米，宽3.45米，深3米。井周围以望柱石板。西泉北侧有古樟一株，枝叶繁茂，古樟西侧原有拱桥一座，现改为水泥梁桥。_x005F_x000D_
</t>
  </si>
  <si>
    <t>29°55′30.0″N，119°25′26.4″E</t>
  </si>
  <si>
    <t>立记桥头西泉位于桐庐县分水镇城西行政村立记桥头自然村，始建年代不详，重修于民国二十八年（1939）。井平面略成椭圆形，井壁采用卵石叠砌而成，井东侧设台阶，长6.1米，宽3.45米，深3米。井周围有望柱石板搭建的围栏，北侧围栏原已缺失，后村委将缺失围栏的石构件找回并重新安装。在城西村开展的乡村环境整治中，将西泉的井壁整体抬高约半米，石质围栏随之抬高，井壁上新铺筑卵石，使用水泥加固，对西泉的原有面貌造成了较大的破坏。现该井水质较浑浊，已基本不再使用，仅作为城西村的一处文化景观保留至今。尚未核定为保护单位</t>
  </si>
  <si>
    <t>北侧围栏原已缺失，后村委将缺失围栏的石构件找回并重新安装。在城西村开展的乡村环境整治中，将西泉的井壁整体抬高约半米，石质围栏随之抬高，井壁上新铺筑卵石，使用水泥加固，对西泉的原有面貌造成了较大的破坏。现该井水质较浑浊，已基本不再使用。该井未立牌。</t>
  </si>
  <si>
    <t>桐庐县分水镇城西村民委员会</t>
  </si>
  <si>
    <t>砖牌井</t>
  </si>
  <si>
    <t>浙江省杭州市桐庐县横村镇龙伏行政村龙伏自然村125号东南侧</t>
  </si>
  <si>
    <t xml:space="preserve">    砖牌井位于龙伏村125号东南侧10米处，建于道光7年。井圈用青石凿砌成，为同心圆形状。外圈直径0.75米，内径0.5米，井圈高于地面0.4米，井圈边侧周围各刻有楷体“登科东口道光七年”等字，井壁用块石叠砌瓮形井壁，井深4.1米，面积0.5平方米。_x005F_x000D_
   该井就地取材，造型古朴，坚固耐用，水质好，沿用至今。具有一定历史意义。</t>
  </si>
  <si>
    <t>29°49′32.6″N，119°35′42.7″E</t>
  </si>
  <si>
    <t>砖牌井位于桐庐县横村镇龙伏行政村龙伏自然村125号东南侧10米处，建于道光七年。井圈用青石凿砌成，为同心圆形状，外径0.75米，内径0.5米，井圈高于地面0.4米，井圈边侧周围各刻有楷体“登科东口道光七年”等字，井壁用块石叠砌瓮形井壁，井深4.1米，面积0.5平方米。该井是我县少数几处有明确纪年的古井，井圈、井壁等整体保存较完整，但古井周围地面已经浇筑成水泥，地面有所抬高，导致井圈底部埋于地下，可能有部分文字被埋。周边环境较整洁，尚未核定为保护单位。</t>
  </si>
  <si>
    <t>该井井圈、井壁等整体保存较完整，但古井周围地面已经浇筑成水泥，地面有所抬高，导致井圈底部埋于地下，可能有部分文字被埋。周边环境较整洁，未立牌，未设置围栏。</t>
  </si>
  <si>
    <t>桐庐县横村镇龙伏村民委员会</t>
  </si>
  <si>
    <t>郑城水塘</t>
  </si>
  <si>
    <t>浙江省杭州市桐庐县横村镇白云行政村郑城自然村</t>
  </si>
  <si>
    <t xml:space="preserve">    水塘位于郑城自然村7号民居南侧，自明代建村以来，村民就使用这里的水。我们判断该水塘应形成在明、清之际。水塘呈圆形，直径2.9米，深1.5米，塘的上部用块石叠砌塘壁，下部是直接从岩石上凿出。水塘北侧有一个1.2×0.6米的进水口，西侧有一个1.2×0.55米的出水口。水塘西北侧山岩上凿有一圆形凹口，作为石臼用。村民利用塘水在此打年糕，做麻糍。</t>
  </si>
  <si>
    <t>上门澳</t>
  </si>
  <si>
    <t>浙江省杭州市桐庐县凤川镇翙岗行政村石桥头自然村村中心</t>
  </si>
  <si>
    <t>古井当地村民称为上门澳，位于石桥头村村中心，建于明代。占地39平方米，井壁采用鹅卵石砌筑而成，呈不规则的几何图形，井壁北侧置石阶而下该井，用于当地村民生活取水使用。古井设一入水口，宽0.6米，高1.6米，由谷井流入。其中有一出水口流入该村陈家澳，另一出水口流入该村的下门澳。古井水质清澈，冬暖夏凉，现仍做村民生活用水，井深3.5米，井宽4.6米，井长8.2米。</t>
  </si>
  <si>
    <t>29°48′46.7″N，119°46′26.4″E</t>
  </si>
  <si>
    <t>上门澳位于桐庐县凤川街道翙岗行政村石桥头自然村中心，建于明代，占地39平方米，井壁采用鹅卵石砌筑而成，形状不规则，井壁北侧置石阶，由此可下井取水。上门澳设一入水口，宽0.6米，高1.6米，由谷井流入。其中有一出水口流入该村陈家澳，另一出水口流入该村的下门澳。井深3.5米，井宽4.6米，井长8.2米。在翙岗村开展的村庄环境整治工作中，为上门澳设置仿古石质围栏，并立花岗岩石碑，上刻“上门澳”三字。上门澳周围地面在翙岗村实施的道路硬化过程中已经有较大的提高，同时为了拓宽道路的需要，在上门澳一侧建设了水泥预制板盖板，对上门澳的原始面貌造成一定破坏，但其原始结构保存基本完整。上门澳存在一定的淤塞，加上附近村民常在此洗涤衣物，导致水质较为浑浊。尚未核定为保护单位。</t>
  </si>
  <si>
    <t>在翙岗村开展的村庄环境整治工作中，为上门澳设置仿古石质围栏，并立花岗岩石碑，上刻“上门澳”三字。上门澳周围地面在翙岗村实施的道路硬化过程中已经有较大的提高，同时为了拓宽道路的需要，在上门澳一侧建设了水泥预制板盖板，对上门澳的原始面貌造成一定破坏，但其原始结构保存基本完整。上门澳存在一定的淤塞，加上附近村民常在此洗涤衣物，导致水质较为浑浊。</t>
  </si>
  <si>
    <t>郑家澳</t>
  </si>
  <si>
    <t>浙江省杭州市桐庐县凤川镇翙岗行政村石桥头自然村村北侧</t>
  </si>
  <si>
    <t>郑家澳位于石桥头村北侧，因该村北侧村民以郑姓为主，故取名为郑家澳。始建于明代，曾经过多次维修，现井高2.5米，长4.1米，宽3.3米，为谷井流出的一地下渠道。在这段开口供村民生活用水，并设石阶而下该渠，井壁采用较大卵石砌筑而成，出水口的水源流入该村北侧农田，用以灌溉，古井于上世纪七十年代进行重修并缩建。</t>
  </si>
  <si>
    <t>29°48′49.3″N，119°46′26.0″E</t>
  </si>
  <si>
    <t>郑家澳位于桐庐县凤川街道翙岗行政村石桥头自然村北侧，清代建筑郑瑾裕民居大门前。石桥头村主要有郑姓和吴姓两大姓，其中郑姓于南宋时期由浦江县白磷源迁此，主要居住于村北侧，此井在过去是郑姓重要的生活用水水源，故此井取名为郑家澳。该井始建于明代，曾经过多次维修，现井高2.5米，长4.1米，宽3.3米。上游“谷井”水源经地下渠道流经此地，村民在这一段渠道开口，改造成水澳，并设石阶可下去取水，井壁采用卵石砌筑而成，出水口的水源流入该村北侧农田，用以灌溉。古井于上世纪七十年代进行重修并缩建，原始面貌有较大的改变。在翙岗村近年来开展的村庄环境整治中，为该井设置花岗岩质仿古围栏，石阶使用水泥和卵石铺筑，同时在石阶一侧设置一长方形青石板，以方便村民在此洗衣。该井水质清澈，至今仍是周围村民重要的生活洗涤用水。尚未核定为保护单位。</t>
  </si>
  <si>
    <t>古井于上世纪七十年代进行重修并缩建，原始面貌有较大的改变。在翙岗村近年来开展的村庄环境整治中，为该井设置花岗岩质仿古围栏，石阶使用水泥和卵石铺筑，同时在石阶一侧设置一长方形青石板，以方便村民在此洗衣。该井未立牌。</t>
  </si>
  <si>
    <t>下门澳</t>
  </si>
  <si>
    <t>浙江省杭州市桐庐县凤川镇翙岗行政村石桥头自然村北侧</t>
  </si>
  <si>
    <t>下门澳位于石桥村北侧。建于明代，占地面积19.27平方米，古井略呈方形，井壁采用卵石砌筑而成，井壁三面采用卵石铺成踏面，井深1.5米，宽井4.1米，长4.7米。踏面宽0.65米，高0.65米。该井是供石桥头北部村民，生活用水以及农用灌溉。</t>
  </si>
  <si>
    <t>29°48′49.6″N，119°46′23.8″E</t>
  </si>
  <si>
    <t>下门澳位于桐庐县凤川街道翙岗行政村石桥头自然村北侧，约建于明代，占地面积19.27平方米，古井略呈方形，井壁采用卵石砌筑而成，井壁三面采用卵石铺成踏面，井深1.5米，宽井4.1米，长4.7米。踏面宽0.65米，高0.65米。在翙岗村开展的村庄环境整治工作中，为该井增加花岗岩质仿古围栏，踏步使用水泥和卵石铺筑，井壁使用水泥和卵石重新浇筑，周边地面因道路硬化而有所抬高，同时下门澳一侧村民为拓宽家门前场地而在下门澳局部加盖预制板盖板，导致此井的原始面貌有较大的破坏。该井目前水质较为清澈，仍旧作为周围村民重要的生活洗涤水源使用至今。尚未核定为保护单位。</t>
  </si>
  <si>
    <t>在翙岗村开展的村庄环境整治工作中，为该井增加花岗岩质仿古围栏，踏步使用水泥和卵石铺筑，井壁使用水泥和卵石重新浇筑，周边地面因道路硬化而有所抬高，同时下门澳一侧村民为拓宽家门前场地而在下门澳局部加盖预制板盖板，导致此井的原始面貌有较大的破坏。翙岗村委在下门澳井壁上画有壁画，介绍了石桥头村地下水系的基本情况。</t>
  </si>
  <si>
    <t>翙岗老街水澳</t>
  </si>
  <si>
    <t>浙江省杭州市桐庐县凤川镇翙岗行政村凤岗自然村老街东侧</t>
  </si>
  <si>
    <t>水澳位于翙岗老街东侧，始建于明代。占地面积42.21平方米，澳基采用鹅卵石夯土混合砌筑而成。澳壁采用较大卵石砌筑，澳面由青石板铺就而成二至三级石阶而下澳堆。入水口位于水澳的南侧，宽0.7，高1.3米，出水口位于水澳北侧，宽0.8米，高1米。水势为南北流向，澳宽6，3米，长6.7米，深1.9米。水澳供村民生活用水。该澳于1980年重修。</t>
  </si>
  <si>
    <t>29°48′32.6″N，119°46′34.5″E</t>
  </si>
  <si>
    <t>翙岗老街水澳位于桐庐县凤川街道翙岗村。水澳，即为旧时水利设施，与现在的水渠相似。“水流青龙背、只出富不出贵”，为刘基在翙岗设馆教学时所言水澳地状。翙岗水澳全长3000多米，南以沙田头进村沿街直至（乌门厅）出村，东边澳中分支再向长澳口出村。整条水澳现存25个澳口，供村民挑水、洗刷等生活起居之用。澳基采用鹅卵石夯土混合砌筑而成。澳壁采用较大卵石砌筑，澳面由青石板铺就而成二至三级石阶，由此可下澳取水。水势为南北流向，入水口位于水澳的南侧，宽0.7，高1.3米，出水口位于水澳北侧，宽0.8米，高1米。澳宽6，3米，长6.7米，深1.9米。历史上翙岗老街水澳曾多次改造。近年来，在翙岗村开展的村庄环境政治工作中，水澳周围地面道路硬化，高度较原始地面有较大的提高；因村民通行需要，部分水澳被移开了原有位置；部分水澳因后期不合理的修缮而原始面貌被破坏。现翙岗老街水澳整体保存较好，水流较大，水质清澈，仍是老街上村民重要的生活洗涤用水来源。尚未核定为保护单位。</t>
  </si>
  <si>
    <t>近年来，在翙岗村开展的村庄环境政治工作中，水澳周围地面道路硬化，高度较原始地面有较大的提高；因村民通行需要，部分水澳被移开了原有位置；部分水澳因后期不合理的修缮而原始面貌被破坏。部分水澳后期增加仿古花岗岩质围栏。现翙岗老街水澳已经结合浙江省省级文物保护单位翙岗古建筑群进行妥善保护。</t>
  </si>
  <si>
    <t>张黄家塘</t>
  </si>
  <si>
    <t>浙江省杭州市桐庐县凤川镇潇源行政村黄场坞自然村村中心</t>
  </si>
  <si>
    <t>位于黄场坞村村中心。建于清晚期。占地38平方米。为一蓄水池塘。水源位于该村东侧的山下而引入池塘，用于本村西侧居民生活用水。池塘壁采用卵石砌筑，置六级台阶而下池塘。东侧设引水口，西侧设出水口，中间设半圆形蓄水池塘，长9.6米，宽4米，高2.7米。</t>
  </si>
  <si>
    <t>桃岭水澳</t>
  </si>
  <si>
    <t>浙江省杭州市桐庐县凤川镇潇源行政村桃岭自然村村中心</t>
  </si>
  <si>
    <t xml:space="preserve">水澳位于桃岭村中，靠山面溪，深入地下三米多。明代申屠氏自我县江南镇荻浦村迁入后即在此定居。村民反映，此井自建村以来即有，是村中最好的饮用水井，至今仍在使用。井，平面呈L形。由踏跺、泉井、井壁、蛋壳形井上穹顶构成，颇有特色。井深入地面3.8米，用块石砌井壁，在井泉上方用块石砌成半个蛋壳形的敞口穹顶，人们自上沿踏跺下井取水，井进深71.75米，宽约2米，穹顶高1.6米，水深约80厘米。_x005F_x000D_
 </t>
  </si>
  <si>
    <t>29°45′11.4″N，119°51′40.2″E</t>
  </si>
  <si>
    <t>桃岭水澳位于桐庐县凤川街道潇源行政村桃岭自然村。桃岭村人口以申屠氏为主，主要自明代由荻浦村迁入。桃岭水澳自建村以来即有，是过去村中最重要的饮用水井，至今仍在使用。桃岭水澳平面呈L形。由踏跺、泉井、井壁、蛋壳形井上穹顶构成，颇有特色。井深入地面3.8米，用块石砌井壁，在井泉上方用块石砌成半个蛋壳形的敞口穹顶，人们自上沿踏跺下井取水，井进深71.75米，宽约2米，穹顶高1.6米，水深约80厘米。该井原始面貌保存较好，但有村民在穹顶上建民房，可能对穹顶的结构安全造成影响。现该水澳水质清澈，至今仍是周围村民重要的生活洗涤水源。</t>
  </si>
  <si>
    <t>该井原始面貌保存较好，但有村民在穹顶上建民房，可能对穹顶的结构安全造成影响。未设置围栏，未立牌。</t>
  </si>
  <si>
    <t>桐庐县凤川街道潇源村民委员会</t>
  </si>
  <si>
    <t>深澳水系</t>
  </si>
  <si>
    <t>深澳建筑群</t>
  </si>
  <si>
    <t>浙江省杭州市桐庐县江南镇深澳行政村深澳自然村</t>
  </si>
  <si>
    <t>深澳在明代扩建村落的同时，就对村内的日常用水进行了规划安排。食用水依靠开敞口的坎式井。一般洗涤用水及污水的排泄就使用老街的深澳（澳，当地称连有渠道的水埠）和一些房前屋后的明渠。自明代以来直至清代。这一水系一直在发展和使用。其主要的水井、暗渠、深澳均在清代以前就已形成。地面的明渠由于村落的扩大、房屋道路改建等因素都有改造和变化。整个村落水系格局为两溪、一澳、三渠。两溪为村左右两侧的应家溪和后溪。一澳为深澳老街上长600余米的暗渠深澳；三渠即地表的明渠，地表下、房屋下的排水渠道，连接坎式水井的地下互通暗渠。全村目前还保留敞口的坎式井（包括已改造的）20余口。深澳水系不仅体现了古人分层次的用水意识，如吃、用、排分开，也体现了一种人文精神，方便村民，关注用水安全等。</t>
  </si>
  <si>
    <t>29°51′12.8″N，119°50′09.8″E</t>
  </si>
  <si>
    <t>深澳水系位于桐庐县江南镇深澳村，是贯穿深澳历史文化名村的水利工程设施，是深澳申屠氏先人为保障全村生产、生活用水而规划设计的古代给排水系统。深澳水系占地面积约2765平方米，始建年代可上溯至宋代，现存水系格局形成于明、清时期。深澳村因其水澳而得名，古村濒临应家溪而建，源出于龙门山脉的应家溪（又称桐溪）与后溪自东南向西北穿村而过，汇入富春江。申屠氏在村落选址时，根据自然水系走向及地块的分布情况，对村落发展及水系进行了系统的规划，故先有水系后有村落聚居。深澳水系由两个层次构成，一是村落外围天然形成的溪流；二是通过自然与人工营造而形成的村落内部水系。深澳村的水系格局为“两溪、一澳、四渠”。村落内部水系由暗渠、明沟、坎井、水塘等立体结构交叉构成，现存街廊澳(暗渠)、老街周家厅对面澳口、老街恭思堂弄口澳口、外牌楼塘、里牌楼塘、新塘、六房塘（通明沟）、六房古井等文物本体33处。深澳水系是我国农耕文明时期市政基础设施的杰出遗存之一，具有重要的见证价值和典范价值。2017年1月公布为浙江省第七批省级文物保护单位。</t>
  </si>
  <si>
    <t>在近年来开展的新农村建设过程中，深澳水系大多得到维修，残损情况得到缓解，但是在维修过程中，由于对原工艺、原材料、原做法欠缺考虑，大量使用水泥、大理石栏杆、大理石铺地等现代工艺，对文物的真实性和完整性造成了一定的影响。部分水澳设置有围栏并立牌。</t>
  </si>
  <si>
    <t>桐庐县江南镇深澳村民委员会</t>
  </si>
  <si>
    <t>后浦太平井</t>
  </si>
  <si>
    <t>浙江省杭州市桐庐县瑶琳镇后浦行政村后浦自然村</t>
  </si>
  <si>
    <t xml:space="preserve">    太平井位于瑶琳镇后浦村外边小溪边，直壁竖井。据当地村民袁竹根老人反映，井壁采用青砖砌成方形，宽1.4米。古井可能是宋明之间建造，原罗姓于宋代最早迁入此处，后又有毕、方、袁姓迁入。石质长方形井圈宽0.8米，长1.1米，高0.42米，中间凿一为直径为0.54米的圆孔，古井深6米。</t>
  </si>
  <si>
    <t>29°54′20.0″N，119°33′41.7″E</t>
  </si>
  <si>
    <t>后浦太平井位于桐庐县瑶琳镇后浦行政村后浦自然村外边小溪边。后浦村位于分水江北侧，罗姓于宋代最早迁入此处，后又有毕、方、袁姓迁入。袁氏祖先于宋室南渡时，从河南迁此繁衍成村，据传，宋代袁氏祖先曾任兵部尚书，旧时袁氏大厅门上曾有“宋氏尚书第，明朝翰苑家”金字门联，故将此地命名为“侯浦”，近现代以来谐音称“后浦”。太平井约建于宋明之际（又有考证称该井建于清代康熙年间），为直壁竖井，井壁采用青砖砌成方形，宽1.4米。石质长方形井圈宽0.8米，长1.1米，高0.42米，中间凿一直径0.54米的圆孔，古井深6米。在近年来开展的村庄建设工作中，将道路进行硬化，致使井面抬高约0.7米，原始面貌遭到一定的破坏，但水质清澈、总体保存尚好。后浦村委于2012年在此立碑以作纪念。</t>
  </si>
  <si>
    <t>在近年来开展的村庄建设工作中，将道路进行硬化，致使井面抬高约0.7米，原始面貌遭到一定的破坏，但水质清澈、总体保存尚好。后浦村委于2012年在此立碑以作纪念。</t>
  </si>
  <si>
    <t>桐庐县瑶琳镇后浦村民委员会</t>
  </si>
  <si>
    <t>奚家村乳泉</t>
  </si>
  <si>
    <t>乳泉</t>
  </si>
  <si>
    <t>浙江省杭州市桐庐县江南镇珠山行政村奚家自然村南侧233号民居前</t>
  </si>
  <si>
    <t>乳泉位于奚家自然村。据《桐庐县志》卷十五“文徵外编上”第四十七页记载，乳泉于宋元丰间由里人徐宽开凿。泉大旱不竭，可灌田二十余顷。旧时周围村民常因争水而起纠纷。经公议，在泉口立甃桥于上，各分一卡，将水分三股，经渠道流入各有关村，才相安无事。乳泉传至今，仍是当地一名泉。泉井呈不规则椭圆，面积约65平方米。泉深约2米。解放后对井壁已有多次维修。乳泉自古以来为当地一名泉，且有多块碑记记述这一名泉，具有一定的历史意义和文物价值。</t>
  </si>
  <si>
    <t>29°49′38.3″N，119°46′49.0″E</t>
  </si>
  <si>
    <t>乳泉位于桐庐县江南镇珠山行政村奚家自然村。据民国《桐庐县志》记载，乳泉于宋元丰年间（1078-1085)由村民徐宣开凿。天大旱、泉不竭，可灌田20余顷。旧时周围村民常因争水而起纠纷。经公议，在泉口立瓷桥于上，各分一卡，将水分三股，经渠道流入各有关村，才相安无事。乳泉传至今水量依然丰沛清澈，是当地名泉。旧时建有乳泉亭和龙王庙，现已不存。解放后对泉井有过多次维修，原瓷桥已毁，分水渠道尚存。乳泉呈不规则椭圆，面积约65平方米，泉深约2米。泉边原有碑房，有历来记乳泉之事的石碑五、六通，大部分于文革时被破坏，仅存位于分水渠西侧的一通“乳泉碑记”碑。在近年来开展的村庄环境整治中，为乳泉设置混凝土围栏，并对乳泉的渠道进行改造，使其原始面貌有较大改变。2011年4月公布为桐庐县第四批县级文物保护单位。</t>
  </si>
  <si>
    <t>旧时建有乳泉亭和龙王庙，现已不存。解放后对泉井有过多次维修，原瓷桥已毁，分水渠道尚存。乳泉呈不规则椭圆，面积约65平方米，泉深约2米。泉边原有碑房，有历来记乳泉之事的石碑五、六通，大部分于文革时被破坏，仅存位于分水渠西侧的一通“乳泉碑记”碑。在近年来开展的村庄环境整治中，为乳泉设置混凝土围栏，并对乳泉的渠道进行改造，使其原始面貌有较大改变。桐庐县人民政府在乳泉一侧立“桐庐县文物保护单位”石碑</t>
  </si>
  <si>
    <t>桐庐县江南镇珠山村民委员会</t>
  </si>
  <si>
    <t>云护庵龙泉</t>
  </si>
  <si>
    <t>浙江省杭州市桐庐县分水镇城西行政村梧桐自然村云护庵口程程喷纱厂内</t>
  </si>
  <si>
    <t xml:space="preserve">    云护庵龙泉位于城西村梧桐新淳云护庵口，罗伽山下。原有云护庵，建于清嘉庆，咸丰时期毁灭，光绪九年重建，后圮。龙泉尚存。_x005F_x000D_
   龙泉出水口为一龙头，古称龙泉，储水池用青石板围成，宽0.91米，高0.65米，长0.97米，原有一对望柱，现存一根。高于储水池0.6米处为一长1.2米，宽2.11米的进水池，引入山泉，从龙头处出水。据称，此龙泉常年山泉不绝，冬暖夏凉，水质清澈，为当时云护庵内众僧生活用水，后庵毁，但龙泉在文革时期也遭到一定破坏。_x005F_x000D_
</t>
  </si>
  <si>
    <t>29°55′57.9″N，119°25′24.6″E</t>
  </si>
  <si>
    <t>云护庵龙泉位于桐庐县分水镇城西行政村梧桐自然村，罗伽山下。此地原有云护庵，约建于清嘉庆年间，清咸丰年间毁于太平天国祸乱，清光绪九年重建，后圮，仅存龙泉，龙泉在文革时期也遭到一定破坏，部分石构件散失不存。龙泉原为云护庵僧人重要的生活用水来源，其出水口为一龙头，故称龙泉，储水池用青石板围成，宽0.91米，高0.65米，长0.97米，原有一对望柱，现存一根。高于储水池0.6米处为一长1.2米，宽2.11米的进水池，引入山泉，从龙头处出水。现存龙泉石主要用作周边村民生活洗涤，构件局部风化，水质较清澈，整体保存一般，尚未核定为保护单位。</t>
  </si>
  <si>
    <t>现存龙泉石主要用作周边村民生活洗涤，构件局部风化，水质较清澈，整体保存一般，未立牌，未设置围栏。</t>
  </si>
  <si>
    <t>翁家水井</t>
  </si>
  <si>
    <t>浙江省杭州市桐庐县分水镇保安行政村潘家自然村村北</t>
  </si>
  <si>
    <t xml:space="preserve">   井位于潘家村内一老宅内，老宅已倒坍。井约建于明代，井壁用卵石砌筑，呈瓮形。井口因地面多次抬升，明显有二层井口，已压在现在的井圈下。井圈呈圆台形，高0.4米，上口直径0.4米，下口直径为0.6米。井深约3米，井造型古朴，水质清冽。</t>
  </si>
  <si>
    <t>29°00′25.6″N，119°27′23.2″E</t>
  </si>
  <si>
    <t>翁家水井原位于桐庐县分水镇保安行政村潘家自然村。井约建于明代，井壁用卵石砌筑，呈瓮形。井圈呈圆台形，高0.4米，上口直径0.4米，下口直径为0.6米。井深约3米。该井原位于潘家村一处老宅内，现老宅已坍塌，村民在翁家水井一侧建砖混结构平房。因村庄道路硬化，该井井圈被水泥覆盖并有所提高，井口使用现代窨井盖覆盖。水质清澈，主体结构保存较好，但是外貌已经有较大改变。</t>
  </si>
  <si>
    <t>该井原位于潘家村一处老宅内，现老宅已坍塌，村民在翁家水井一侧建砖混结构平房。因村庄道路硬化，该井井圈被水泥覆盖并有所提高，井口使用现代窨井盖覆盖。水质清澈，主体结构保存较好，但是外貌已经有较大改变。未立牌，未设置围栏。</t>
  </si>
  <si>
    <t>燕窠村后山水井</t>
  </si>
  <si>
    <t>浙江省杭州市桐庐县分水镇盛村行政村燕窠自然村后山山脚</t>
  </si>
  <si>
    <t xml:space="preserve">    后山水井位于分水镇盛村行政村燕窠自然村后山山脚。原为一古宅私人使用的水井，现老宅已圮，归属为当地村民使用。建于清代，井深3.5米。井为直壁井，井壁采用块石砌筑而成，石质井圈呈圆形状，井圈高0.4米，井深3.5米，边上打一直径为0.05米的圆孔，留有宽0.18米的踏台。</t>
  </si>
  <si>
    <t>30°01′32.5″N，119°26′56.3″E</t>
  </si>
  <si>
    <t>燕窠村后山水井位于桐庐县分水镇盛村行政村燕窠自然村后山山脚。原为一古宅私人使用的水井，现老宅已圮，归属为当地村民使用。建于清代，井深3.5米。井为直壁井，井壁采用块石砌筑而成，石质井圈呈圆形状，井圈高0.4米，井深3.5米，边上打一直径为0.05米的圆孔，留有宽0.18米的踏台。现该井水质较清澈，主要用作周围村民生活洗涤，周边环境较为杂乱。燕窠村始建于明代，因村庄地形形似燕子窝，故名燕窠。清咸丰十年清军与太平军在此激战，导致全村被毁，土著村民或死或逃，直到清末民国初，逐渐又有人来此居住，遂又成村。现代村民建造房屋时，在地下1-2米处发现有砖石砌的排水沟、石板天井、墙基等，过去村内还散落一些石质马槽、旗杆石和有明代风格的石磉蹬，现已不存。尚未核定为保护单位。</t>
  </si>
  <si>
    <t>现该井水质较清澈，主要用作周围村民生活洗涤，周边环境较为杂乱。未立牌，未设置围栏。</t>
  </si>
  <si>
    <t>桐庐县分水镇盛村村民委员会</t>
  </si>
  <si>
    <t>珠山王家水井</t>
  </si>
  <si>
    <t>浙江省杭州市桐庐县江南镇珠山行政村王家自然村大礼堂南面空墓处</t>
  </si>
  <si>
    <t>古井位于桐庐县江南镇珠山村王家自然村大礼堂南约20米左右处。据传该井已有二百来年历史，是王家人的吃水井。井壁用卵石砌筑，圆筒形，直径0.55米，井深7米。井台用块石铺设，井圈青石打制，高0.37米，外径0.7米，内径0.5米。水质良好，至今人们仍在使用。</t>
  </si>
  <si>
    <t>29°49′46.7″N，119°46′33.3″E</t>
  </si>
  <si>
    <t>珠山王家水井位于桐庐县江南镇珠山行政村王家自然村，约建于清代。珠山王家村王氏族人自南宋时从瑶琳镇珠村迁居至此，遂以成村，该井是王家族人重要的吃水井。井壁用卵石砌筑，圆筒形，直径0.55米，井深7米。井台用块石铺设，井圈青石打制，高0.37米，外径0.7米，内径0.5米。该井水质清澈，井圈及井壁等结构保存完好，周边环境较为整洁，目前作为周围村民重要的生活洗涤水源。尚未核定为保护单位。</t>
  </si>
  <si>
    <t>该井水质清澈，井圈及井壁等结构保存完好，周边环境较为整洁，目前作为周围村民重要的生活洗涤水源。未立牌，未设置围栏。</t>
  </si>
  <si>
    <t>珠山下澳</t>
  </si>
  <si>
    <t>珠山上、下澳</t>
  </si>
  <si>
    <t>浙江省杭州市桐庐县江南镇珠山行政村王家自然村珠山山麓</t>
  </si>
  <si>
    <t>珠山下澳位于江南镇珠山行政村王家自然村南侧珠山山麓。据调查，珠山王家王姓于南宋时期从本县高翔珠村王家迁此落村，并引大源溪之水建暗渠流入该村，用于生活饮用水等用途。据调查，无人知晓澳的具体年代，初步判断该水澳建于宋、明之间，具体年代待定。水澳平面略呈方形，为地下暗渠，开口处用卵石圈筑，石坝厚0.6-0.8米不等，高3.8米。入澳处铺设石阶，便于取水，澳口宽1.4米，长1.5米。水质清凉纯净。珠山下澳的发现，可以反映出当时王家的生活情况及村落发展。</t>
  </si>
  <si>
    <t>29°45′35.1″N，119°46′27.0″E</t>
  </si>
  <si>
    <t>珠山上澳与下澳均位于桐庐县江南镇珠山行政村王家自然村。2011年4月合并一处公布为桐庐县第四批县级文物保护单位。珠山王家王姓于南宋时从本县高翔珠村王家迁居至此村，并引大源溪之水建暗渠流入该村，用于生活饮用水等用途。上、下澳及引水暗渠始建于元、明之际。引大、小两源之水，溉田地4000余亩。 上、下澳为暗渠水系中尚存的两个澳口。上澳位于珠山村西南，呈圆形喇叭状，深入地下约4米左右。用大块自然卵石砌筑。澳壁上为便于下到澳底，筑有盘形向下的踏跺11级。澳口直径4.5米，澳底闱砌成0.8米*0.5米的方形孔，方孔下为地下流水暗渠。下澳与上澳相距50余米。澳平面略呈方形，形如畚箕，开口处用卵石圈筑，坝厚0.6至0.8米不等，高3.8米。筑有石台阶。澳口宽1.4米，长1.5米。珠山上、下澳水质就清澈，目前主要作为村民灌溉使用，整体结构保存较为完整，但周边杂草丛生，环境一般。</t>
  </si>
  <si>
    <t>珠山上、下澳水质就清澈，目前主要作为村民灌溉使用，整体结构保存较为完整，但周边杂草丛生，环境一般。桐庐县人民政府在珠山上、下澳一侧立“桐庐县文物保护单位”石碑，未设置围栏。</t>
  </si>
  <si>
    <t>书房井</t>
  </si>
  <si>
    <t>浙江省杭州市桐庐县江南镇石阜行政村石联自然村286号民居门前</t>
  </si>
  <si>
    <t>书房井位于江南镇石阜行政村石联自然村286号民居门前。据当地老人李雪兰反映此井建村后就有了。根据推断应为明代。书房井为直壁井，井壁采用卵石砌筑，深4.5米，直径1.3米。石质方形井圈，厚0.3米长宽均为0.7米。在中间凿一直径为0.5米的圆孔，作取水口，平砌与地面。井圈边用规整的青石条圈筑平铺。井水仍作饮用。古井的存在，见证了村庄的发展历史。</t>
  </si>
  <si>
    <t>29°50′31.8″N，119°46′58.6″E</t>
  </si>
  <si>
    <t>书房井位于桐庐县江南镇石阜行政村石联自然村286号民居门前。石阜方氏自南宋淳熙年间由浦江迁居至此，逐渐繁衍，遂以成村。书房井约建于明代。书房井为直壁井，井壁采用卵石砌筑，深4.5米，直径1.3米。石质方形井圈，厚0.3米，长宽均为0.7米。在中间凿一直径为0.5米的圆孔，作取水口，平砌与地面。井圈边用规整的青石条圈筑平铺。书房井与石阜村内密布的地下水澳一起构成了一个规模可观的地下水利工程，至今水源充沛，水质清澈，仍是村民重要的洗涤用水来源。尚未核定为保护单位。</t>
  </si>
  <si>
    <t>古井周边地面已经浇筑成水泥，对古井的原始面貌造成一定的影响。古井整体结构保存较为完整。未立牌，未设置围栏。</t>
  </si>
  <si>
    <t>桐庐县江南镇石阜村民委员会</t>
  </si>
  <si>
    <t>郎家塘</t>
  </si>
  <si>
    <t>浙江省杭州市桐庐县江南镇凤鸣行政村严坞自然村郎家</t>
  </si>
  <si>
    <t xml:space="preserve">    郎家塘位于江南镇凤鸣行政村严坞自然村郎家。据当地村民反映，自建村后就开始挖掘此塘，年代无从知晓。池塘塘壁用卵石砌筑，平面呈长方形，东西两侧设石阶，置东西两个取水口，上口用于饮用水，下口只用于洗涤物品等。郎家塘长10.3米，宽4.7米，深1.5米。原始风貌尚为完好。</t>
  </si>
  <si>
    <t>泉井塘</t>
  </si>
  <si>
    <t>浙江省杭州市桐庐县江南镇青源行政村方家自然村村路边</t>
  </si>
  <si>
    <t>泉井塘位于江南镇青源村方家自然村村中路边。据口碑调查，建于清代。为方形石坎井，泉井塘壁采用青石垒砌而成，四周坎高2.5—4米不等。泉井呈长方形3.3×3米，深1.5米。水质较清澈凉爽。下方为排水沟渠，可灌溉田地30多亩。排水沟旁为一只正方形的洗澡池，2.5×2.5米，深1.2米，作为夏天纳凉作用，其保存完好。目前村民仍在使用该泉井。</t>
  </si>
  <si>
    <t>29°50′27.2″N，119°51′55.6″E</t>
  </si>
  <si>
    <t>泉井塘位于桐庐县江南镇青源行政村方家自然村，约建于清代。为方形石坎井，泉井塘壁采用青石垒砌而成，四周坎高2.5至4米不等。泉井呈长方形3.3*3米，深1.5米。排水沟旁为一只正方形的洗澡池，2.5×2.5米，深1.2米。泉井塘用途广泛，既可供村民洗涤衣物，又可供村民洗澡，也可作为灌溉农田使用。现泉井塘局部使用水泥浇筑，并铺设花岗岩石板以方便村民洗涤，原始面貌有一定的破坏，但整体结构保存基本完整。因村民不合理使用，现泉井塘水质较为污浊。尚未核定为保护单位。</t>
  </si>
  <si>
    <t>现泉井塘局部使用水泥浇筑，并铺设花岗岩石板以方便村民洗涤，原始面貌有一定的破坏，但整体结构保存基本完整。因村民不合理使用，现泉井塘水质较为污浊。未立牌，未设置围栏。</t>
  </si>
  <si>
    <t>桐庐县江南镇青源村民委员会</t>
  </si>
  <si>
    <t>华家塘</t>
  </si>
  <si>
    <t>浙江省杭州市桐庐县江南镇彰坞行政村华家塘自然村村中心</t>
  </si>
  <si>
    <t>华家塘位于樟坞村后铜山西北山凹，夹于樟坞自然村和华家塘自然村之间。占地面积3840平方米，坐东朝西，不规则矩形，南北宽约60余米，东西长约64米。一条南北向的青石垒成的塘堤，将铜山西口拦住，形成塘。塘长67米，高1.5—2.5米不等，宽2米。明代中叶，华氏迁居铜山，筑塘建村，村名华家，塘沿其名。历史上对塘多有修缮，特别是解放后，有几次大的加固修缮。</t>
  </si>
  <si>
    <t>29°49′30.8″N，119°48′25.6″E</t>
  </si>
  <si>
    <t>华家塘位于桐庐县江南镇彰坞行政村华家塘自然村，明代中期，华氏族人迁居此地，在此开凿华家塘，并以塘名命名本村。华家塘占地面积3840平方米，大致呈矩形，南北宽约60余米，东西长约64米。一条南北向的青石垒成的塘堤，将铜山西口拦住，形成塘。塘长67米，高1.5至2.5米不等，宽2米。历史上村民曾多次对华家塘进行清淤修缮，后因自来水等现代供水系统日益完善，导致华家塘原有的使用功能逐渐减弱，多年未做清於工作，池塘淤积，杂草丛生，水源枯竭。在近年来开展的农村环境整治工作中，彰坞村委对华家塘进行了大规模的疏通和整治，现华家塘已重新蓄水，整体保存较好。尚未核定为保护单位。</t>
  </si>
  <si>
    <t>历史上村民曾多次对华家塘进行清淤修缮，后因自来水等现代供水系统日益完善，导致原有的使用功能逐渐减弱，华家塘多年未做清於工作，池塘淤积，杂草丛生，水源枯竭。在近年来开展的农村环境整治工作中，彰坞村委对华家塘进行了大规模的疏通和整治，现华家塘已重新蓄水，整体保存较好。未立牌，未设置围栏。</t>
  </si>
  <si>
    <t>桐庐县江南镇彰坞村民委员会</t>
  </si>
  <si>
    <t>石阜四房井</t>
  </si>
  <si>
    <t>浙江省杭州市桐庐县江南镇石阜行政村石阜自然村172号西侧</t>
  </si>
  <si>
    <t xml:space="preserve">   位于桐庐县江南镇石阜行政村石阜自然村。据调查，建于明末。共有三口。井壁均采用河卵石砌筑而成。1号井呈圆台形状，井壁宽0.6米，井圈采用青石打制。井圈外径0.5米，内径0.36米，高0.40米。井深3.5米，水质清澈，村民仍在使用。2号井，井圈青石打制，外径0.55米，内径0.4米，水深3.1米。该井已不再使用。3号井，卵石井壁，壁宽0.8米，井圈外径60cm，内径40cm，水深6m。水质浑浊，作为村民洗刷之用。石阜四房井的发现，从侧面反映当时人们的生活状况以及村落形成状况。</t>
  </si>
  <si>
    <t>29°50′36.3″N，119°47′02.4″E</t>
  </si>
  <si>
    <t>四房井位于桐庐县江南镇石阜行政村石阜自然村，约建于明末。石阜方氏自南宋淳熙年间由浦江迁居至此，逐渐繁衍，遂以成村。四房井为石阜方氏第四房族人使用的水井，共有三口。井壁均采用河卵石砌筑而成。1号井呈圆台形状，井壁宽0.6米，井圈采用青石打制。井圈外径0.5米，内径0.36米，高0.40米。井深3.5米。2号井，井圈青石打制，外径0.55米，内径0.4米，水深3.1米。3号井，卵石井壁，壁宽0.8米，井圈外径60cm，内径40cm，水深6m。四房井整体结构保存较为完整，但周边地面已经浇筑成水泥并有所抬高，对古井原有的面貌造成一定的破坏。古井长期未疏通，水质已经浑浊，现主要作为村民生活洗涤使用。尚未核定为保护单位。</t>
  </si>
  <si>
    <t>四房井整体结构保存较为完整，但周边地面已经浇筑成水泥并有所抬高，对古井原有的面貌造成一定的破坏。古井长期未疏通，水质已经浑浊，现主要作为村民生活洗涤使用。未立牌，未设置围栏</t>
  </si>
  <si>
    <t>冷水塘</t>
  </si>
  <si>
    <t>浙江省杭州市桐庐县江南镇荻浦行政村荻浦自然村南面村口</t>
  </si>
  <si>
    <t>冷水塘位于荻浦自然村南侧村口田畈中，北距杭千高速约50米。据调查，该池塘为申屠氏族人先祖挖掘。用于灌溉，具体年代待考。池塘平面呈不规则半圆形，塘壁用大块卵石砌筑。塘深1.5米左右。最宽处有7.2米。西北侧有灌溉渠道，渠道宽0.5米，深0.65米。池塘现已废弃。</t>
  </si>
  <si>
    <t>29°51′34.1″N，119°49′39.8″E</t>
  </si>
  <si>
    <t>冷水塘位于桐庐县江南镇荻浦行政村荻浦自然村，始建年代不明，原池塘平面呈不规则半圆形，现已改成正方形，塘壁用大块卵石砌筑。塘深1.5米左右。最宽处有7.2米。西北侧有灌溉渠道，渠道宽0.5米，深0.65米。冷水塘后期多次改建，原始面貌已经有较大的改变，现主要作为村民生活洗涤及农业灌溉使用，整体保存一般。尚未核定为保护单位。</t>
  </si>
  <si>
    <t>冷水塘后期多次改建，原始面貌已经有较大的改变，现主要作为村民生活洗涤及农业灌溉使用，整体保存一般。未立牌，未设置围栏。</t>
  </si>
  <si>
    <t>前村翌云井</t>
  </si>
  <si>
    <t>浙江省杭州市桐庐县江南镇窄溪行政村前村自然村村东</t>
  </si>
  <si>
    <t>水井位于江南镇前村自然村村东。据村民的反映，该井原由六房所建，为生活用水。距今有200多年历史。井壁呈圆台形，采用卵石筑砌，井深6.5米。井台以方形石板铺设，石质井圈，高0.23米，外径0.58米，内径0.4米。</t>
  </si>
  <si>
    <t>29°51′24.2″N，119°45′56.1″E</t>
  </si>
  <si>
    <t>前村翌云井位于桐庐县江南镇窄溪行政村前村自然村。前村徐氏自明代迁居至此村，繁衍成大族，该井由前村徐氏第六房所建，约建于清代中前期。井壁呈圆台形，采用卵石筑砌，井深6.5米。井台以方形石板铺设，石质井圈，高0.23米，外径0.58米，内径0.4米。现该井周围地面已经浇筑成水泥，地面有所抬高，对古井的原始面貌造成一定的破坏，古井的主体结构保存较好，水质清澈，现仍旧作为周围村民重要的生活洗涤用水。尚未核定为保护单位。</t>
  </si>
  <si>
    <t>现该井周围地面已经浇筑成水泥，地面有所抬高，对古井的原始面貌造成一定的破坏，古井的主体结构保存较好，水质清澈，现仍旧作为周围村民重要的生活洗涤用水。未立牌，未设置围栏。</t>
  </si>
  <si>
    <t>淳安县</t>
  </si>
  <si>
    <t>洪家村沙塘源水井</t>
  </si>
  <si>
    <t>浙江省杭州市淳安县浪川乡洪家村142号民居旁</t>
  </si>
  <si>
    <t>位于浪川乡洪家村西北部142号居民旁，从现存建筑结构推断，建于清代。圆形井壁，用自然石块(较大卵石)叠砌而成，直径1.40米；井圈方形，红砂岩，井圈高0.31米，宽0.67米；内圈圆形，直径0.41米。水质清澈。._x005F_x000D_
洪家村村落较大，人口众多，掘井取水是当地人们生活必备条件，至今保存完好，现尚在继续使用。</t>
  </si>
  <si>
    <t>北纬：29°28'27.0"、东经：118°35'15.0"</t>
  </si>
  <si>
    <t>与三普简述一致</t>
  </si>
  <si>
    <t>村集体</t>
  </si>
  <si>
    <t>洪家村湖坑口水井</t>
  </si>
  <si>
    <t>浙江省杭州市淳安县浪川乡洪家村东部詹宪法宅旁41号</t>
  </si>
  <si>
    <t>位于浪川乡洪家村东部41号居民旁，据现存建筑结构推断，于清代时建筑。圆形井壁，用自然石块（较大卵石）叠砌而成，葫芦形状，直径1.60米；井圈方形，红砂岩，井圈高0.35米，宽0.76米；内圈圆形，直径0.45米。_x005F_x000D_
洪家村村落较大，人口众多，掘井取水是当地人们生活必备条件，至今保存完好，水质清澈，现尚在继续使用。</t>
  </si>
  <si>
    <t>桃源村外菜园水井</t>
  </si>
  <si>
    <t>浙江省杭州市淳安县浪川乡桃源村中部125号宅旁</t>
  </si>
  <si>
    <t>古井位于浪川乡桃源村152号民宅旁，据现存建筑结构推断，建于清末年间。圆形井壁，用自然石块（较大卵石）叠砌而成，葫芦形状，直径1.20米；井圈方形，井圈高0.45米，宽0.68米，抹角做法，12条棱；内圈圆形，直径0.48米，水质清澈。_x005F_x000D_
桃源村人口众多，村落距小溪约1千米，掘井取水是当地人们生活必备条件，至今保存完好，尚在继续使用。</t>
  </si>
  <si>
    <t>中詹家村铁箍井</t>
  </si>
  <si>
    <t>浙江省杭州市淳安县浪川乡詹家村中詹家自然村东南部246号宅旁</t>
  </si>
  <si>
    <t>位于詹家村中詹家自然村东南部246号宅旁。据村民介绍，该井年代悠久，是由宋京人挖于明代年间。圆形井壁，用自然石块（较大卵石）叠砌而成，葫芦形，直径1.60米；井圈原系石质铁箍砌成，1974年用水泥砌成方形井圈，井圈高0.44米，宽0.90米，抹角做法，内圈圆形，直径0.50米，水质清澈。_x005F_x000D_
詹家村村落较大，人口众多，掘井取水是当地人们生活必备条件，至今保存完好，现尚在继续使用。</t>
  </si>
  <si>
    <t>北纬：29°27'19.0"、东经：118°36'08.0"</t>
  </si>
  <si>
    <t>杨家村水井</t>
  </si>
  <si>
    <t>浙江省杭州市淳安县浪川乡杨家村东北部45号宅旁</t>
  </si>
  <si>
    <t>位于杨家村东北部45号居民旁，据现存建筑结构推断，清代建筑。圆形井壁，,用自然石块（较大卵石）叠砌而成，葫芦形状，直径1.20米；井圈圆形，红砂岩，高0.50米，外圈直径0.72米；内圈圆形，直径0.52米，水质清澈。_x005F_x000D_
杨家村村落较大，人口众多，掘井取水是当地人们生活必备条件，至今保存完好，现尚在继续使用。</t>
  </si>
  <si>
    <t>北纬：29°27'23.0"、东经：118°35'27.0"</t>
  </si>
  <si>
    <t>内杨家村水井</t>
  </si>
  <si>
    <t>浙江省杭州市淳安县浪川乡杨家村内杨家自然村西北部49号宅旁</t>
  </si>
  <si>
    <t>位于杨家村内杨家自然村西北部49号宅旁，据现存结构推断，清代建筑。井壁用自然石块（较大卵石）叠砌而成，葫芦形状，直径1.20米；井圈方形，井圈高0.55米，宽0.65米；内圈圆形，直径0.45米，水质清澈。_x005F_x000D_
洪家村村落较大，人口众多，掘井取水是当地人们生活必备条件，至今保存完好，现尚在继续使用。</t>
  </si>
  <si>
    <t>北纬：29°27'43.0"、东经：118°35'25.0"</t>
  </si>
  <si>
    <t>瑞塘村水井</t>
  </si>
  <si>
    <t>浙江省杭州市淳安县浪川乡峰川村瑞塘自然村汪光平宅旁</t>
  </si>
  <si>
    <t>古井位于峰川村瑞塘自然村汪光平宅旁，据现存结构推断，清代建筑。圆形井壁，红砂岩，用自然石块（较大卵石）叠砌而成，葫芦形状，直径1.20米；井圈高0.30米，宽1.04米；内圈圆形，直径0.50米，水质清澈。_x005F_x000D_
瑞塘自然村落较大，人口众多，掘井取水是当地人们生活必备条件，至今保存完好，现尚在继续使用。</t>
  </si>
  <si>
    <t>北纬：29°28'22.0"、东经：118°35'56.0"</t>
  </si>
  <si>
    <t>姜坞口村东山水井</t>
  </si>
  <si>
    <t>浙江省杭州市淳安县浪川乡峰川村姜坞口自然村西部49号宅旁</t>
  </si>
  <si>
    <t>古井位于浪川乡峰川村姜坞口自然村西部49号宅旁，据现存建筑结构推断，清代建筑。圆形井壁，用自然石块（较大卵石）叠砌而成，葫芦形状，直径1.60米；井圈方形，红砂岩，井圈高0.40米，宽0.62米；内圈圆形，直径0.45米，水质清澈。_x005F_x000D_
姜坞口自然村村落较大，人口众多，掘井取水是当地人们生活必备条件，至今保存完好，现尚在继续使用。</t>
  </si>
  <si>
    <t>北纬：29°27'57.0"、东经：118°35'50.0"</t>
  </si>
  <si>
    <t>大塘里村水井</t>
  </si>
  <si>
    <t>浙江省杭州市淳安县浪川乡大塘村大塘里自然村东部52号宅旁</t>
  </si>
  <si>
    <t>古井位于大塘村大塘里自然村东部52号宅旁，据现存结构推断，清代建筑。圆形井壁，用自然石块（较大卵石）叠砌而成，葫芦形状，直径1.50米；井圈圆形，红砂岩，井圈高0.40米，宽0.98米；内圈圆形，直径0.66米，水质清澈。_x005F_x000D_
大塘里自然村村落较大，人口众多，掘井取水是当地人们生活必备条件，至今保存完好，现尚在继续使用。</t>
  </si>
  <si>
    <t>北纬：29°29'30.0"、东经：118°36'56.0"</t>
  </si>
  <si>
    <t>芹畈村水井</t>
  </si>
  <si>
    <t>浙江省杭州市淳安县浪川乡大塘村芹畈自然村中部76号宅旁</t>
  </si>
  <si>
    <t>古井位于浪川乡大塘村芹畈自然村中部76号宅旁，据现存结构推断，属于清代建筑。圆形井壁，用自然石块（较大卵石）叠砌而成，葫芦形状，直径1.60米；井圈方形，红砂岩，井圈高0.40米，宽0.80米；内圈圆形，直径0.52米，抹角做法，水质清澈。_x005F_x000D_
芹畈自然村村落较大，人口众多，掘井取水是当地人们生活必备条件，至今保存完好，现尚在继续使用。</t>
  </si>
  <si>
    <t>北纬：29°30'01.0"、东经：118°36'39.0"</t>
  </si>
  <si>
    <t>桂花井村桂花水井</t>
  </si>
  <si>
    <t>浙江省杭州市淳安县浪川乡联欢村桂花井自然村北部23号宅旁</t>
  </si>
  <si>
    <t>古井联欢村桂花井自然村北部23号宅旁，据村民介绍，清代建筑。圆形井壁，用自然石块（较大卵石）叠砌而成，葫芦形状，直径1.30米；井圈圆形，红砂岩，井圈高0.60米，宽1.13米；内圈圆形，直径0.50米。井旁有一棵桂花树而得名桂花井，水质清澈。_x005F_x000D_
该村地处山麓，水资源比较宝贵，掘井取水是当地人们生活必备条件。</t>
  </si>
  <si>
    <t>北纬：29°29'24.0"、东经：118°35'35.0"</t>
  </si>
  <si>
    <t>有围栏，井边有“桂花井”字样</t>
  </si>
  <si>
    <t>施家坪村墈坞里井</t>
  </si>
  <si>
    <t>浙江省杭州市淳安县界首乡施家坪村墈坞里</t>
  </si>
  <si>
    <t>该井位于界首乡施家坪村墈坞里，分布面积为9.61平方米，坐南朝北，始建年代不详。圆形井壁，用麻石块砌成，直径1.5米，井深2.8米，井沿没有井栏圈，水质较清，井的四周均用猪血石条块状无规则砌成，宽度为0.8米，随着自来水的发展，该井已被废弃不用了。</t>
  </si>
  <si>
    <t>北纬：29°36'06.0"、东经：118°52'33.0"</t>
  </si>
  <si>
    <t>竹里村严家湾井</t>
  </si>
  <si>
    <t>浙江省杭州市淳安县界首乡姚家村竹里自然村严家湾</t>
  </si>
  <si>
    <t>该井位于界首乡竹里村严家湾，分布面积为14.7平方米，据村民介绍，始建于清末。圆形井壁用自然块石叠砌而成，直径0.55米；井栏圈系穿洞圆形大石圈，内圈直径0.5米，外圈直径0.62米，圈厚0.06米，井圈高0.35米，水质较清。井的四周均用大条石铺成，掘井取水是当地人们旧时代生活的必备条件。随着自来水时代的发展，该井已废弃不用了。</t>
  </si>
  <si>
    <t>北纬：29°31'47.0"、东经：118°46'44.0"</t>
  </si>
  <si>
    <t>千岛湖龙山岛铁井</t>
  </si>
  <si>
    <t>铁井</t>
  </si>
  <si>
    <t>浙江省杭州市淳安县千岛湖镇江滨社区千岛湖风景区中心湖区龙山岛西南部</t>
  </si>
  <si>
    <t>原座落在淳城西，旧名西井，宋绍圣间进士汪常开。汪常官至文化阁待制。大凡中进士者都要“造福乡梓”，为家乡做些公益事业。汪常即在县西凿井一眼，周长1丈5尺。水极清冽，时称“西井”。到了宋政和七年（1117年），又铸铁栏以护之，从此称“铁井”。
铁井圈直径为1.14米，高0.58米，厚0.02米，唇口已破损一块。1959年，新安江水库形成，贺城湮没于水域。“吃水不忘掘井人”，人们就把铁井的铁圈护栏抢拆下来，搬迁至新县城，现移至千岛湖五龙岛上。1985年9月25日，县人民政府将其列为文物保护单位。</t>
  </si>
  <si>
    <t>北纬：29°36'32.0"、东经：118°58'21.0"</t>
  </si>
  <si>
    <t>有围栏，立文保碑并划好保护范围</t>
  </si>
  <si>
    <t>淳安县千岛湖镇人民政府</t>
  </si>
  <si>
    <t>淳安县开发旅游公司</t>
  </si>
  <si>
    <t>大墅村五家屋井</t>
  </si>
  <si>
    <t>浙江省杭州市淳安县大墅镇大墅村西北部（方东平民居北侧）</t>
  </si>
  <si>
    <t>大墅镇大墅村五家屋井位于淳安县大墅镇大墅村西北部（方东平民居北侧）。根据村落历史及周边建筑推测，该井为清代建筑。圆形井壁用自然块石叠砌而成。石质八角形井圈高0.50米，外径0.60米，内径0.50米，井圈厚度0.07至0.2米，水质清澈。大墅村至今保留较多的古井，从一个侧面反映了旧时大墅人民的生活状况乃至村落的形成与发展的状况。</t>
  </si>
  <si>
    <t>北纬：29°24'12.0"、东经：118°44'18.0"</t>
  </si>
  <si>
    <t>大墅村三行里井</t>
  </si>
  <si>
    <t>浙江省杭州市淳安县大墅镇大墅村西北部（方生连宅北侧）</t>
  </si>
  <si>
    <t>三行里井位于淳安县大墅镇大墅村西北部（方生连宅北侧）。根据村落历史及周边建筑推测，该井为清代建筑。圆形井壁用自然块石叠砌而成。石质圆形井圈高0.50米，外径0.65米，内径0.47米，井圈厚度0.07至0.2米，水质清澈。大墅村至今保留较多的古井，从一个侧面反映了旧时大墅人民的生活状况乃至村落的形成与发展的状况。</t>
  </si>
  <si>
    <t>北纬：29°23'24.0"、东经：118°44'01.0"</t>
  </si>
  <si>
    <t>孙家畈村余氏宗祠</t>
  </si>
  <si>
    <t>浙江省杭州市淳安县大墅镇孙家畈村中部44号</t>
  </si>
  <si>
    <t>余氏宗祠位于大墅镇孙家畈村中部44号，从现成建筑形制来看，该祠建于清朝中期。宗祠坐西朝东，属一层砖木结构（朝堂两层），两进院落，前堂面宽三间9.9米，进深3.5米，抬梁式梁架，硬山顶；正堂面宽9.9米，进深8米，抬梁式梁架，硬山顶；朝堂面宽五间9.9米，进深4.9米，抬梁式梁架，硬山顶。大门外沿墙的北侧有一眼水井，圆形井壁用较大的鹅卵石叠砌而成，直径0.60米。圆形井圈高0.52米，外径0.60米。水质清澈。余氏宗祠格局完整，建筑高大宽敞，文物价值较高。</t>
  </si>
  <si>
    <t>北纬：29°24'12.0"、东经：118°44'17.0"</t>
  </si>
  <si>
    <t>高庄村三槐兴堂大井</t>
  </si>
  <si>
    <t>浙江省杭州市淳安县大墅镇岭干村高庄自然村27号王德华民居门前</t>
  </si>
  <si>
    <t>大井位于淳安县大墅镇岭干村高庄自然村27号王德华民居门前。清代建筑，圆形井壁自然村块石（较大卵石）叠砌而成，直径0.45米。石质六角形井圈高0.45米，宽0.60米，抹角做法，内圈圆形。水质清澈。井圈外镌刻两行字“嘉庆丁丑年，三槐兴堂穿”。_x005F_x000D_
 高庄村地处大山腹地，水资源比较宝贵，掘井取水是当地人生活必备条件，高庄村至今保存较多古井，从一个侧面反映就是山区人们的生活状况和村落德形成和发展的状况。</t>
  </si>
  <si>
    <t>北纬：29°21'44.0"、东经：118°48'24.0"</t>
  </si>
  <si>
    <t>高庄村上头大井</t>
  </si>
  <si>
    <t>浙江省杭州市淳安县大墅镇岭干村高庄自然村18号王炳贵厨房门前</t>
  </si>
  <si>
    <t>大井位于淳安县大墅镇岭干村高庄自然村18号王炳贵厨房门前。清代建筑。圆形井壁用自然块石叠砌而成。石质圆形井圈高0.40米，内径0.40米，外径0.60米，水质清澈。_x005F_x000D_
高庄村地处大山腹地，水资源比较宝贵，掘井取水是当地人们生活德必备条件，从侧面反映了旧时山区人们生活状况和村落形成发展状况。</t>
  </si>
  <si>
    <t>儒洪村横路头井</t>
  </si>
  <si>
    <t>浙江省杭州市淳安县大墅镇儒洪村东部293号余世高民居门前</t>
  </si>
  <si>
    <t>古井位于淳安县大墅镇儒洪村东部293号余世高民居大门前。清代建筑。圆形井壁用自然块石（较大石块）叠砌而成，石质八角井圈高0.50米，内径0.39米，外径0.55米，抹角做法，内圈圆形。水质清澈。_x005F_x000D_
    儒洪村地处大山脚下，水资源比较宝贵，掘井取水是当地居民的必备条件，儒洪村至今保留较多古井，从一个侧面反映了旧时山区人们的生活状况乃至村落的形成与发展状况。</t>
  </si>
  <si>
    <t>北纬：29°23'31.0"、东经：118°46'13.0"</t>
  </si>
  <si>
    <t>桃源凌家村庙宇井</t>
  </si>
  <si>
    <t>浙江省杭州市淳安县大墅镇桃源凌家村西部（凌至良屋后）</t>
  </si>
  <si>
    <t>庙宇井位于淳安县大墅镇桃源凌家村西部（凌至良屋后）。根据村落历史及周边建筑推测，该井为清代建筑，圆形井壁用自然块石堆砌而成。石质圆形井圈高0.34米，内径0.45米。外径0.65米，水质清澈。</t>
  </si>
  <si>
    <t>北纬：29°23'31.0"、东经：118°44'40.0"</t>
  </si>
  <si>
    <t>桃源凌家村中心井</t>
  </si>
  <si>
    <t>浙江省杭州市淳安县大墅镇桃源凌家村中部凌海河民居前</t>
  </si>
  <si>
    <t>中心井位于淳安县大墅镇桃源凌家村中部凌海河民居前。清末建筑。圆形井圈用自然块石叠砌而成，石质圆形井圈高0.43米，内径0.47米，外径0.75米，水质清澈。</t>
  </si>
  <si>
    <t>北纬：29°23'31.0"、东经：118°44'42.0"</t>
  </si>
  <si>
    <t>大墅村湖沿井</t>
  </si>
  <si>
    <t>浙江省杭州市淳安县大墅镇大墅村东部方小波民居东南侧</t>
  </si>
  <si>
    <t>大墅村湖沿井位于淳安县大墅镇大墅村东部方小波民居东南侧。根据村落的历史及周边的建筑推测，该井为清代建筑。圆形井壁用自然块石叠砌而成。石质圆形井圈高0.50米，外径0.75米，内径0.40米，井圈厚度0.7至0.2米，水质清澈。_x005F_x000D_
大墅村至今保留较多的古井，从一个侧面反映了旧时大墅人民的生活状况乃至村落的形成与发展的状况。</t>
  </si>
  <si>
    <t>北纬：29°24'12.0"、东经：118°44'22.0"</t>
  </si>
  <si>
    <t>大墅村花厅井</t>
  </si>
  <si>
    <t>浙江省杭州市淳安县大墅镇大墅村东部方普田屋后</t>
  </si>
  <si>
    <t>古井位于淳安县大墅镇大墅村东部方普田屋后。根据村落历史推测，该井为清代建筑。圆形井壁用自然块石叠砌而成。石质圆形井圈高0.3至0.4米，外径0.67米，内径0.42米，井圈厚度0.15米，水质清澈。_x005F_x000D_
     大墅村至今保留较多的古井，从一个侧面反映了旧时大墅人民的生活状况乃至村落的形成与发展的_x005F_x000D__x005F_x000D_
状况。</t>
  </si>
  <si>
    <t>北纬：29°24'13.0"、东经：118°44'20.0"</t>
  </si>
  <si>
    <t>大墅村溪沿井</t>
  </si>
  <si>
    <t>浙江省杭州市淳安县大墅镇大墅村北部方浦江民居门前</t>
  </si>
  <si>
    <t>溪沿井位于淳安县大墅镇大墅村北部方浦江民居门前。根据村落历史就周边建筑推测，该井为清代建筑。圆形井壁用自然块石叠砌而成。石质八角形井圈高0.43米，外径0.65米，内径0.48米，水质清澈。_x005F_x000D_
     大墅村至今保留较多的古井，从一个侧面反映了旧时大墅人民的生活状况乃至村落的形成与发展的状况。</t>
  </si>
  <si>
    <t>北纬：29°24'16.0"、东经：118°44'19.0"</t>
  </si>
  <si>
    <t>大墅村新厅井</t>
  </si>
  <si>
    <t>浙江省杭州市淳安县大墅镇大墅村新厅井</t>
  </si>
  <si>
    <t>新厅井位于淳安县大墅镇大墅村东南部方干良民居大门前。根据村落历史及周边建筑推测，该井为清代建筑。圆形井壁用自然块石叠砌而成。石质圆形井圈高0.50米，外径0.60米，内径0.40米，井圈厚度0.1米，水质清澈。_x005F_x000D_
     大墅村至今保留较多的古井，从一个侧面反映了旧时大墅人民的生活状况乃至村落的形成与发展的状况。</t>
  </si>
  <si>
    <t>北纬：29°24'10.0"、东经：118°44'20.0"</t>
  </si>
  <si>
    <t>大墅村柏树底井</t>
  </si>
  <si>
    <t>浙江省杭州市淳安县大墅镇大墅村东南部</t>
  </si>
  <si>
    <t xml:space="preserve">   大井位于淳安县大墅镇大墅村东南部方建平民居北侧。清代建筑。圆形井壁用自然块石叠砌而成。石质圆形井圈高0.50米，厚0.13米，外径0.68米，内径0.42米，水质清澈。_x005F_x000D_
     大墅村至今保留较多的古井，从一个侧面反映了旧时大墅人民的生活状况乃至村落的形成与发展的状况。</t>
  </si>
  <si>
    <t>北纬：29°24'09.0"、东经：118°44'20.0"</t>
  </si>
  <si>
    <t>漠川村祠堂井</t>
  </si>
  <si>
    <t>浙江省杭州市淳安县富文乡漠川村中部64号民居前</t>
  </si>
  <si>
    <t>此井位于富文乡漠川村中64号民居前，距漠川方氏宗族彝伦堂20余米。据倪金川介绍，该古井与彝伦堂同时与明代修建。圆形井壁，用自然块石叠砌而成。直径0.7米，原井圈与地面同一平面，外直径0.98米，内直径0.56米，后来加高了0.15米，井圈壁厚0.21米的水泥井圈。水质清澈，现仍在使用。</t>
  </si>
  <si>
    <t>北纬：29°39'44.0"、东经：119°13'40.0"</t>
  </si>
  <si>
    <t>有围栏，没立牌</t>
  </si>
  <si>
    <t>赤川口村官井</t>
  </si>
  <si>
    <t>浙江省杭州市淳安县汾口镇赤川口村村中部</t>
  </si>
  <si>
    <t>　　官井坐位于赤川口自然村中部，余氏家厅门口北面处，据村民介绍，该井建于明代。官井内呈圆柱筒形，井圈内、外直径分别为35CM、53CM，井壁用自然卵石叠砌而成。井圈四周有大方块石块加固保护，整个形状呈一“井”字型，南北向有一凹道到井圈边沿。井口至水面深度17米，水质清澈，是村民日常生活用水的主要来源。传说余四山当任监察御史时，中途回乡探亲并捐资建造此井，故叫官井。</t>
  </si>
  <si>
    <t>北纬：29°23'13.0"、东经：118°30'27.6"</t>
  </si>
  <si>
    <t>赤川口村余氏家厅南面官井</t>
  </si>
  <si>
    <t>浙江省杭州市淳安县汾口镇赤川口村余合仁房239号边</t>
  </si>
  <si>
    <t>此井位于赤川口自然村中部，余氏家厅南面，据村民介绍，该井建于明代。现井四周水泥浇筑，井圈内口直径53厘米，呈圆形；外口呈八边形，井壁用自然卵石垒砌，水质清澈，曾于1992年赤川口村委有维修过，已失原貌。据村里老人传说，余四山当任监察御史时，中途回乡探亲并捐资建造此井，故叫官井。</t>
  </si>
  <si>
    <t>北纬：29°23'11.0"、东经：118°30'36.0"</t>
  </si>
  <si>
    <t>赤川口村后门头井</t>
  </si>
  <si>
    <t>浙江省杭州市淳安县汾口镇赤川口村余积发217号房旁</t>
  </si>
  <si>
    <t>位于赤川口自然村中北部，据村民介绍，该古井建于明代。古井井圈呈圆柱筒形，用青石凿成，井圈内直径51CM，外直径61CM，井沿距地面16CM。井壁用自然卵石砌成，结构凹凸奇特，但很稳固，是本村最古老的一口水井。</t>
  </si>
  <si>
    <t>北纬：29°23'13.0"、东经：118°30'57.0"</t>
  </si>
  <si>
    <t>赤川口村下村头井</t>
  </si>
  <si>
    <t>浙江省杭州市淳安县汾口镇赤川口村余建良房155号屋后</t>
  </si>
  <si>
    <t xml:space="preserve"> 位于赤川口自然村东北部，据村民介绍，该古井建于明代。古井井圈呈方形，井口呈圆形，直径为48CM，井沿距地面约20CM，井壁用自然卵石砌成，历史悠久，周围长有苔藓。</t>
  </si>
  <si>
    <t>北纬：29°23'15.0"、东经：118°30'36.0"</t>
  </si>
  <si>
    <t>赤川口村兵马山脚井</t>
  </si>
  <si>
    <t>浙江省杭州市淳安县汾口镇赤川口村余家烟252号房后</t>
  </si>
  <si>
    <t xml:space="preserve"> 位于赤川口自然村东北部，据村民介绍，该建筑建于清代。兵马山脚井呈长方形形状，用22cm宽的青石铺设井沿，沿口高于地面2cm，内沿长77cm，宽56cm，井口距水面约56cm，水质清澈凉爽。</t>
  </si>
  <si>
    <t>北纬：29°23'48.0"、东经：118°30'48.0"</t>
  </si>
  <si>
    <t>不明确</t>
  </si>
  <si>
    <t>湛川村祭火塘</t>
  </si>
  <si>
    <t>浙江省杭州市淳安县汾口镇湛川村东南面光裕堂前</t>
  </si>
  <si>
    <t>位于汾口镇湛川村东南面光裕堂前，建于明代。总面积为1117平方米，呈长方形，长为44.5米，宽为25.1米，水深为1.5米左右。池塘周边用大块鹅卵石砌成。湛川村“七塘八井三家厅”中的七塘仅剩此塘。传说当时村民是为镇火神，免于火灾，才建此塘。</t>
  </si>
  <si>
    <t>北纬：29°21'45.0"、东经：118°31'31.0"</t>
  </si>
  <si>
    <t>湛川村观音井</t>
  </si>
  <si>
    <t>浙江省杭州市淳安县汾口镇湛川村余金权宅215号旁</t>
  </si>
  <si>
    <t xml:space="preserve"> 位于汾口镇湛川村东南面，建于明代。古井井圈呈圆柱筒形，外直径52CM，内直径40CM，用青石凿成，井壁用自然鹅卵石砌成，井沿距水面1.3米。该井属湛川村“七塘八井三家厅”的八井之一 ，对研究旧时山区人们的生活状况和村落的形成及发展状况具有一定价值。</t>
  </si>
  <si>
    <t>北纬：29°21'43.0"、东经：118°31'33.0"</t>
  </si>
  <si>
    <t>湛川村五家井</t>
  </si>
  <si>
    <t>浙江省杭州市淳安县汾口镇湛川村东南部</t>
  </si>
  <si>
    <t xml:space="preserve"> 位于汾口镇湛川村东南部，建于明代。古井井圈呈圆柱筒形，内直径70CM，外直径98CM，青石凿成，井壁用自然鹅卵石砌成，井沿距水面1.8米。五家井属于湛川村“七塘八井三家厅”中的八井之一。</t>
  </si>
  <si>
    <t>北纬：29°21'46.0"、东经：118°31'33.0"</t>
  </si>
  <si>
    <t>湛川村八家井</t>
  </si>
  <si>
    <t>浙江省杭州市淳安县汾口镇湛川村余大克268号附房内</t>
  </si>
  <si>
    <t xml:space="preserve">  位于浙江省淳安县汾口镇湛川自然村东南面余大克268号附房内，建于明代。古井呈圆柱筒形，井圈内直径38CM，外直径48CM，麻石凿成，井壁用自然石块砌成，水质清澈。民国时期余大克父亲在井上建有居住宅。对研究旧时山区人们的生活状况和村落的形成与发展状况具有一定的价值。</t>
  </si>
  <si>
    <t>北纬：29°21'42.0"、东经：118°31'32.0"</t>
  </si>
  <si>
    <t>湛川村上门井</t>
  </si>
  <si>
    <t>浙江省杭州市淳安县汾口镇湛川村西北部余应生房131号门口</t>
  </si>
  <si>
    <t xml:space="preserve"> 位于汾口镇湛川自然村西北部，建于明代。井圈外沿呈正方形，边长63CM；井圈内沿呈圆形，直径52CM，麻石凿成，圆形井壁用自然石块叠砌而成。井沿距水面2.05米。对研究旧时山区人们的生活状况和村落的形成与发展状况具有一定的价值。   </t>
  </si>
  <si>
    <t>北纬：29°21'46.0"、东经：118°31'26.0"</t>
  </si>
  <si>
    <t>湛川村喇叭弄井</t>
  </si>
  <si>
    <t>浙江省杭州市淳安县汾口镇湛川村西北部余小克45号房后面喇叭弄内</t>
  </si>
  <si>
    <t xml:space="preserve">    喇叭弄井位于浙江省淳安县汾口镇湛川自然村西北部，建于明代。井圈呈圆柱筒形，内直径46CM，外直径70CM，麻石凿成，井壁用自然石块叠砌而成。井沿距水面1.5米。掘井取水是当时人们生活的必备能力，对研究当时人们的生活状况及村落形成发展状况具有一定的价值。_x005F_x000D_
    </t>
  </si>
  <si>
    <t>北纬：29°21'49.0"、东经：118°31'27.0"</t>
  </si>
  <si>
    <t>宋京村黄莲坑井</t>
  </si>
  <si>
    <t>浙江省杭州市淳安县汾口镇宋京村余德富60号房旁</t>
  </si>
  <si>
    <t xml:space="preserve">黄莲坑井位于宋京村东部，明代建筑，建筑占地面积0.16平方米。井圈呈圆柱筒形，内直径45CM，外直径65CM，井沿距水面80CM，井圈麻石凿成，井壁用自然石块叠砌而成。 </t>
  </si>
  <si>
    <t>北纬：29°22'34.0"、东经：118°32'09.0"</t>
  </si>
  <si>
    <t>宋京村厅外井</t>
  </si>
  <si>
    <t>浙江省杭州市淳安县汾口镇宋京村余进忠94号屋北面</t>
  </si>
  <si>
    <t xml:space="preserve">    宋京村厅外井，位于宋京村中西部，明代建筑，建筑占地面积0.13平方米，分布面积1平方米。井圈呈圆柱筒形，井圈内直径40CM，外直径60CM，井沿距水面1.3米。井圈用麻石凿成，井壁用自然石块叠砌而成。掘井取水是当时人们生产生活的必备能力，对研究旧时山区村落形成及发展有一定的价值。</t>
  </si>
  <si>
    <t>北纬：29°22'35.0"、东经：118°32'06.0"</t>
  </si>
  <si>
    <t>宋京村圈围井</t>
  </si>
  <si>
    <t>浙江省杭州市淳安县汾口镇宋京村余青松131号房</t>
  </si>
  <si>
    <t xml:space="preserve">    宋京村圈围井，位于宋京村中西部，建于明代，分布面积1平方米，占地面积0.18平方米。井圈圆柱筒形，井圈内直径48CM，外直径68CM，青石凿成，井壁用自然卵石叠砌而成。拙井取水是当时人们必备的生活能力，对旧时研究山区人们的生活状况和村落形成及发展状况有一定的价值。</t>
  </si>
  <si>
    <t>北纬：29°22'36.0"、东经：118°32'03.0"</t>
  </si>
  <si>
    <t>宋京村坞里坑井</t>
  </si>
  <si>
    <t>浙江省杭州市淳安县汾口镇宋京村余本富206号房旁</t>
  </si>
  <si>
    <t xml:space="preserve">    宋京村坞里坑井，位于宋京中部，建于明代，分布面积1平方米，占地面积0.2平方米。井圈呈圆柱筒形，内直径50CM，外直径70CM，井沿距水面2.4米，井圈麻石凿成，井壁用自然卵石石块叠垒而成。掘井取水是当时人们生活生产的必备能力，对旧时山区人们的生活状况和村落形成及发展的状况具有一定的价值。</t>
  </si>
  <si>
    <t>北纬：29°22'35.0"、东经：118°32'58.0"</t>
  </si>
  <si>
    <t>宋京村西湖湾井</t>
  </si>
  <si>
    <t>浙江省杭州市淳安县汾口镇宋京村余德奎门口</t>
  </si>
  <si>
    <t xml:space="preserve">    宋京村西湖湾井，位于宋京村西南，明代建筑，分布面积2平方米，占地面积0.17平方米。井圈呈圆柱筒形，内直径47CM，外直径71CM，井沿距水面1.6米，井圈用麻石凿成，井壁用自然卵石石块垒砌而成。掘井取水是当时人们生活的必备能力，对旧时山区人们的生活状况和村落形成及发展状况具有一定的价值。</t>
  </si>
  <si>
    <t>北纬：29°22'33.0"、东经：118°30'59.0"</t>
  </si>
  <si>
    <t>宋京村白石井</t>
  </si>
  <si>
    <t>浙江省杭州市淳安县汾口镇宋京村余德富278号房门口</t>
  </si>
  <si>
    <t xml:space="preserve">    白石井位于宋京村西南部，明代建筑，分布面积8.6平方米，占地面积0.2平方米。井圈呈圆柱筒形，内直径为49CM，外直径为69CM，井沿距水面2.4米，井圈用麻石凿成，井壁用自然卵石垒砌。掘井取水是当时人们生产生活的必备能力，对研究旧时山区人们的生活状况和村落的形成及发展状况具有一定的价值。</t>
  </si>
  <si>
    <t>北纬：29°22'30.0"、东经：118°31'55.0"</t>
  </si>
  <si>
    <t>富满山村花园里井</t>
  </si>
  <si>
    <t>浙江省杭州市淳安县汾口镇富塘村富满山自然村伊华华宅29号南窗前</t>
  </si>
  <si>
    <t>花园里井，位于富满山东北部，据村民介绍建于清代，分布面积1平方米，占地面积0.13平方米。井圈呈圆柱筒形，麻石凿成，内直径40CM，外直径60CM，井沿距水面1.2米。井壁略大于井圈，呈一喇叭状，井壁用自然石块垒成。掘井取水是当时人们生产生活的必备能力，对研究旧时山区人们的生活状况和村落的形成及发展状况具有一定的价值。</t>
  </si>
  <si>
    <t>北纬：29°21'34.0"、东经：118°35'19.0"</t>
  </si>
  <si>
    <t>富满山村厅后东面井</t>
  </si>
  <si>
    <t>浙江省杭州市淳安县汾口镇富塘村富满山自然村伊宏金43号门口位于村东北部</t>
  </si>
  <si>
    <t>位于村东北部，据村民介绍该井建于清代。井圈呈圆柱筒形，分布面积1平方米，建筑占地面积0.16平方米，内直径46CM，外直径74CM，井沿距水面0.7米，井圈用麻石凿成，井壁用天然鹅卵石砌成。掘井取水是当时人们生产生活的必备能力，对研究旧时山区人们的生活状况和村落的形成及发展状况具有一定的价值。</t>
  </si>
  <si>
    <t>北纬：29°21'33.0"、东经：118°35'17.0"</t>
  </si>
  <si>
    <t>富满山村厅后西面井</t>
  </si>
  <si>
    <t>浙江省杭州市淳安县汾口镇富塘村富满山自然村中伊金良54门口</t>
  </si>
  <si>
    <t>位于富满山西面，据村民介绍建于清代，分布面积1平方米，建筑占地面积0.15平方米。井圈呈圆柱筒形，内直径43CM，外直径69CM，井沿距水面0.6米，井圈用麻石雕凿而成，井壁用自然石块垒叠而成。掘井取水是当时人们生产生活的必备能力，对研究旧时山区人们的生活状况和村落的形成及发展状况具有一定的价值。</t>
  </si>
  <si>
    <t>北纬：29°21'32.0"、东经：118°35'16.0"</t>
  </si>
  <si>
    <t>富满山村后坞口井</t>
  </si>
  <si>
    <t>浙江省杭州市淳安县汾口镇富塘村富满山自然村伊南南晒坦南墙旁</t>
  </si>
  <si>
    <t>位于富满山中西部，据村民介绍该古井建于清代，分布面积1平方米，建筑占地面积0.14平方米。井圈呈圆柱筒形，内直径41CM，外直径71CM，井沿距水面1.5米，井圈用麻石凿成，井壁用自然石块垒叠而成。掘井取水是当时人们生产生活的必备能力，对研究旧时山区人们的生活状况和村落的形成及发展状况具有一定的价值。</t>
  </si>
  <si>
    <t>北纬：29°21'32.0"、东经：118°35'14.0"</t>
  </si>
  <si>
    <t>富满山村伊南溪屋后北角井</t>
  </si>
  <si>
    <t>浙江省杭州市淳安县汾口镇富塘村富满山自然村伊南溪84号北角</t>
  </si>
  <si>
    <t>位于富满山西南部，据村民介绍该古井建于清代，分布面积1平方米，建筑占地面积0.13平方米。井圈呈圆柱筒形，内直径42CM，外直径62CM，井沿距水面1.4米，井圈麻石凿成，井壁自然石块垒砌。掘井取水是当时人们生产生活的必备能力，对研究旧时山区人们的生活状况和村落的形成及发展状况具有一定的价值。</t>
  </si>
  <si>
    <t>北纬：29°21'31.0"、东经：118°35'14.0"</t>
  </si>
  <si>
    <t>富满山村西头井</t>
  </si>
  <si>
    <t>浙江省杭州市淳安县汾口镇富塘村富满山自然村余石凤107号门口西面</t>
  </si>
  <si>
    <t>该古井位于富满山西南部，据村民介绍建于清代，分布面积3平方米，占地面积0.28平方米。井圈呈圆柱筒形，外直径92CM，内直径为62CM，井沿距水面1.5米，井壁用自然卵石砌成。村西头井1986年进行过一次重修，井圈及四周都用水泥浇铸。掘井取水是当时人们生产生活的必备能力，对研究旧时山区人们的生活状况和村落的形成及发展状况具有一定的价值。_x005F_x000D_
　　_x005F_x000D_
　</t>
  </si>
  <si>
    <t>北纬：29°21'26.0"、东经：118°35'12.0"</t>
  </si>
  <si>
    <t>汾口村上村头井</t>
  </si>
  <si>
    <t>浙江省杭州市淳安县汾口镇汾口村张树树宅62号房旁</t>
  </si>
  <si>
    <t>位于汾口村东北部，建于清代，井圈外沿呈方形，边长70CM，高25CM，内直径42CM，井沿距水面4米。内沿与井壁呈圆形，井壁用自然鹅卵石叠砌而成。</t>
  </si>
  <si>
    <t>北纬：29°25'21.0"、东经：118°32'01.0"</t>
  </si>
  <si>
    <t>汾口村下村头井</t>
  </si>
  <si>
    <t>浙江省杭州市淳安县汾口镇汾口村227号余荣仙宅门口6米处</t>
  </si>
  <si>
    <t>位于汾口村东北部，据村民介绍，建于清代。井圈青石凿成，外沿呈方形，内沿与井壁为直径有小到大的圆形，井壁用自然鹅卵石垒砌而成。井圈内直径0.48米，高0.45米，外边长0.8米。掘井取水是当时人们生产生活的必备能力，对研究旧时山区人们的生活状况和村落的形成及发展状况具有一定的价值。</t>
  </si>
  <si>
    <t>北纬：29°25'28.0"、东经：118°32'05.0"</t>
  </si>
  <si>
    <t>宏鲍村龙井</t>
  </si>
  <si>
    <t>浙江省杭州市淳安县汾口镇宏鲍村143号门前20米。</t>
  </si>
  <si>
    <t xml:space="preserve"> 位于宏鲍村北部，建于明代，井圈构造独特，看似“圆形杯”与“圆形底盘”组成，青石凿成，“圆形杯”井圈内径0.32米，外径0.52米，高0.45米；“圆形底盘”内直径0.52米，外直径0.92米。该古井内部结构奇特，井口往下5米深处井壁直径达7米左右，井壁用鹅卵石叠砌而成。掘井取水是当地人们生活的必备条件，从一个侧面也反映了旧时山区人们的生活状况乃至村落的形成与发展状况。</t>
  </si>
  <si>
    <t>北纬：29°22'31.0"、东经：118°28'23.0"</t>
  </si>
  <si>
    <t>2017年村里自筹资金重新修理过，换过井圈及井盖</t>
  </si>
  <si>
    <t>山头村瑞坞二号井</t>
  </si>
  <si>
    <t>浙江省杭州市淳安县汾口镇山头村70号汪平平宅旁</t>
  </si>
  <si>
    <t>位于山头村东南部，建于唐代，井口与地面持平，井壁呈圆形，用自然鹅卵石垒砌而成。井口直径0.7米，山头村地处大山腹地，水资源宝贵，掘井取水是当地人们生活的必备能力，从侧面反映出旧时山区人们的生活状况乃至村落形成与发展状况。</t>
  </si>
  <si>
    <t>北纬：29°23'06.0"、东经：118°29'11.0"</t>
  </si>
  <si>
    <t>山头村瑞坞一号井</t>
  </si>
  <si>
    <t>浙江省杭州市淳安县汾口镇山头村南部73号门前2米处</t>
  </si>
  <si>
    <t>位于山头村南部，建于唐代。井圈呈一长方体形，用青石凿成，井壁用自然鹅卵石垒砌。井口直径0.4米。掘井取水是当地人们生活的必备能力，从侧面反映出旧时山区人们的生活状况乃至村落形成与发展状况。</t>
  </si>
  <si>
    <t>北纬：29°23'05.0"、东经：118°29'11.0"</t>
  </si>
  <si>
    <t>龙门村龙门井</t>
  </si>
  <si>
    <t>浙江省杭州市淳安县汾口镇龙门村125号房前7米。</t>
  </si>
  <si>
    <t>位于龙门村中部，建于明代，井圈呈一圆柱筒形，距地面0.25米，内直径0.7米，外直径1.2米，青石凿成，井壁用自然鹅卵石垒砌而成，井沿距水面0.9米。掘井取水是当地人们生活的必备能力，从侧面反映出旧时山区人们的生活状况乃至村落形成与发展状况。</t>
  </si>
  <si>
    <t>北纬：29°23'39.0"、东经：118°30'14.0"</t>
  </si>
  <si>
    <t>霞坞村霞坞井</t>
  </si>
  <si>
    <t>浙江省杭州市淳安县汾口镇龙门村霞坞自然村</t>
  </si>
  <si>
    <t xml:space="preserve"> 霞坞井位于汾口镇龙门村霞坞自然村村中，古井井圈呈一圆柱筒形，青石凿成，圆形井壁用自然鹅卵石垒砌。井圈内直径55CM，外直径105CM，井沿距水面2米。掘井取水是当地人们生活必备能力，从侧面反映了旧时山区人们的生活状况乃至村落形成与发展状况。</t>
  </si>
  <si>
    <t>北纬：29°23'30.0"、东经：118°30'19.0"</t>
  </si>
  <si>
    <t>汪家桥村村中井</t>
  </si>
  <si>
    <t>浙江省杭州市淳安县汾口镇汪家桥村西部汪建祥宅向前5米处</t>
  </si>
  <si>
    <t xml:space="preserve"> 位于汪家桥村西部，始建于清代，井圈呈圆柱筒形，青石凿成，井壁用自然鹅卵石垒砌而成。 井沿距水面2.2米，井口内直径0.47米，外直径0.57。掘井取水是当地人们生活的必备能力，从一个侧面反映了旧时山区人们的生活状况乃至村落形成与发展的状况。</t>
  </si>
  <si>
    <t>北纬：29°23'47.0"、东经：118°30'36.0"</t>
  </si>
  <si>
    <t>无围栏，有立牌</t>
  </si>
  <si>
    <t>汪家桥村下店井</t>
  </si>
  <si>
    <t>浙江省杭州市淳安县汾口镇汪家桥村下店自然村中</t>
  </si>
  <si>
    <t>下店井位于汾口镇汪家桥村下店自然村中，始建于明代。井圈呈一圆柱筒形，用青石凿成，井壁用自然鹅卵石垒砌而成。 井圈内直径0.4米，外直径0.8米，井沿距水面2.4米。掘井取水是当地人们生活的必备能力，人一个侧面反映了旧时山区人们的生活状况乃至村落的形成与发展状况。</t>
  </si>
  <si>
    <t>北纬：29°23'56.0"、东经：118°30'36.0"</t>
  </si>
  <si>
    <t>论源村水井</t>
  </si>
  <si>
    <t>浙江省杭州市淳安县汾口镇富占源村论源自然村中</t>
  </si>
  <si>
    <t>一口井位于浙江省淳安县汾口镇政府所在地西南面约4公里处的富占源村论源自然村中。井圈呈一圆柱筒形，青石和石块凿成，井壁用自然鹅卵石垒砌。井圈内直径0.45米，外直径0.85米，井沿距水面1.7米。掘井取水是当地人们生活的必备能力，从一个侧面反映了旧时山区人们的生活状况乃至村落形成与发展的状况。</t>
  </si>
  <si>
    <t>北纬：29°24'31.0"、东经：118°31'15.0"</t>
  </si>
  <si>
    <t>江家坞村江家坞井</t>
  </si>
  <si>
    <t>浙江省杭州市淳安县汾口镇富占源村江家坞自然村东</t>
  </si>
  <si>
    <t xml:space="preserve">    江家坞井位于汾口镇富占源村江家坞村东山脚下，始建于明代。井圈外呈八边形筒形，内呈圆形，青石凿成，井壁用自然鹅卵石叠砌成。井圈内直径0.55米，井沿距水面1.5米，井水清澈。掘井取水是当地人们生活的必备能力，从一个侧面反映了旧时山区人们的生活状况乃至村落形成与发展状况。</t>
  </si>
  <si>
    <t>北纬：29°24'23.0"、东经：118°32'30.0"</t>
  </si>
  <si>
    <t>富占源村村北井</t>
  </si>
  <si>
    <t>浙江省杭州市淳安县汾口镇富占源村村北79号门口前5米。</t>
  </si>
  <si>
    <t>村北井位于汾口镇富占源村村北，始建于清代。井圈呈一圆柱筒形，青石凿成，井壁用自然鹅卵石垒砌。井圈内直径0.45米，外直径0.81米，井沿距水面1米。掘井取水是当地人们生活的必备能力，从一个侧面反映了旧时山区人们的生活状况乃到村落形成与发展状况。</t>
  </si>
  <si>
    <t>北纬：29°25'03.0"、东经：118°32'23.0"</t>
  </si>
  <si>
    <t>塔岭村高家一号井</t>
  </si>
  <si>
    <t>浙江省杭州市淳安县汾口镇红旗村塔岭48号南面3米。</t>
  </si>
  <si>
    <t xml:space="preserve">    高家井(一)位于汾口镇红旗村塔岭自然村南面，始建于清代。井圈呈一圆柱筒形，内直径0.48米，外直径0.68米，青石凿成，井壁自然鹅卵石垒砌，井圈高度0.505米，井水清澈。掘井取水是当地人们生活的必备能力，从一个侧面反映了旧时山区人们的生活状况乃至村落形成与发展的状况。</t>
  </si>
  <si>
    <t>北纬：29°23'39.0"、东经：118°33'25.0"</t>
  </si>
  <si>
    <t>与三普简述一致，2018年井圈修复</t>
  </si>
  <si>
    <t>塔岭村胡氏家井</t>
  </si>
  <si>
    <t>浙江省杭州市淳安县汾口镇红旗村塔岭自然村胡氏家厅西面</t>
  </si>
  <si>
    <t xml:space="preserve">    胡氏家井位于汾口镇红旗村塔岭胡氏家厅西面，始建于清代，井圈呈一圆柱筒形，青石凿成，四周水泥浇铸，井壁用自然鹅卵石垒砌，井圈内直径0.8米，外直径1.2米，井沿距水面2.5米，水质清澈。掘进取水是当地人们生活必备的能力，塔岭村保存着较多的古井，从一个侧面反映了旧时山区人们的生活状况乃到村落形成与发展的状况。</t>
  </si>
  <si>
    <t>北纬：29°23'36.0"、东经：118°33'20.0"</t>
  </si>
  <si>
    <t>塔岭村二号高家井</t>
  </si>
  <si>
    <t>浙江省杭州市淳安县汾口镇红旗村塔岭自然村134号门前2米。</t>
  </si>
  <si>
    <t xml:space="preserve">    高家井(二)位于汾口镇红旗村塔岭村南，始建清代，呈一圆柱筒形，青石凿成，井壁用自然鹅卵石垒砌而成。井圈内直径0.42米，外直径0.82米，井沿距水面2米。掘井取水是当时人们生活必备的能力，从一个侧面反映了旧时山区人们的生活状况乃至村落形成与发展的状况。</t>
  </si>
  <si>
    <t>北纬：29°23'35.0"、东经：118°33'20.0"</t>
  </si>
  <si>
    <t>龙源村北部水井</t>
  </si>
  <si>
    <t>浙江省杭州市淳安县汾口镇龙源村北部</t>
  </si>
  <si>
    <t>　　世德堂井位于汾口镇龙源村北部，始建唐代，井圈呈一圆柱筒形，青石凿成，井圈高0.4米，井圈内直径0.5米，外直径0.9米。圆形井壁用自然鹅卵石垒砌，井水清澈。掘井取水是当地人们生活必备能力，从一个侧面反映了旧时山区人们的生活状况乃至村落形成与发展状况。</t>
  </si>
  <si>
    <t>北纬：29°24'08.0"、东经：118°35'13.0"</t>
  </si>
  <si>
    <t>龙源村106号前水井</t>
  </si>
  <si>
    <t>浙江省杭州市淳安县汾口镇龙源村北部106号前</t>
  </si>
  <si>
    <t>　　上墩睦堂井位于汾口镇龙源村北部，始建于唐代。井圈呈一圆柱筒形，麻石凿成，井壁用自然鹅卵石垒砌而成，井圈高0.3米，内直径0.4米，外直径0.6米，井水清澈。掘井取水是当地人们生活必备能力，从一个侧面反映了旧时山区人们生活状况乃至村落形成与发展状况。</t>
  </si>
  <si>
    <t>北纬：29°24'11.0"、东经：118°35'14.0"</t>
  </si>
  <si>
    <t>龙源村形家坞井</t>
  </si>
  <si>
    <t>浙江省杭州市淳安县汾口镇龙源村西北部127号宅门前15米。</t>
  </si>
  <si>
    <t>　　形家坞井位于汾口镇龙源村西北部，明代建筑。远望井圈呈一方形，井口呈一圆形，麻石凿成，井壁用自然鹅卵石垒砌而成。井圈高0.5米，内直径0.48米，水质清澈。掘井取水是当地人们生活必备能力，从一个侧面反映了旧时山区人们的生活状况乃至村落的形成与发展状况。</t>
  </si>
  <si>
    <t>北纬：29°24'09.0"、东经：118°35'12.0"</t>
  </si>
  <si>
    <t>龙源村贤龙井</t>
  </si>
  <si>
    <t>浙江省杭州市淳安县汾口镇龙源村南部145号前5米。</t>
  </si>
  <si>
    <t>　　贤龙井位于汾口镇龙源村南部，始建于明代。井圈呈一圆柱筒形，麻石凿成，井壁用自然鹅卵石垒砌而成。井圈高0.4米，内直径0.4米，外直径0.6米，井沿距水面2.3米，水质清澈。掘井取水是当时人们生活必备能力，从一个侧面反映了旧时山区人们的生活状况乃至村落形成发展状况。</t>
  </si>
  <si>
    <t>北纬：29°24'09.0"、东经：118°35'13.0"</t>
  </si>
  <si>
    <t>龙源村水井</t>
  </si>
  <si>
    <t>浙江省杭州市淳安县汾口镇龙源村南部</t>
  </si>
  <si>
    <t>　　姜维铨井位于汾口镇龙源村南部，始建于明代。井圈呈一园柱筒形，青石凿成，井壁用自然鹅卵石垒砌而成，内直径0.48米，外直径0.68米，井口距水面1米，水质清澈。掘井取水是当地人们生活的必备能力，从一个侧面反映了旧时山区人们的生活状况乃至村落形成与发展状况。</t>
  </si>
  <si>
    <t>北纬：29°24'04.0"、东经：118°35'13.0"</t>
  </si>
  <si>
    <t>龙源村姜道仁家井</t>
  </si>
  <si>
    <t>　　姜道仁井位于汾口镇龙源村南部，明代建筑。井圈外围呈六边形，井口呈圆形，井壁用自然鹅卵石垒砌而成，井口内直径0.4米，井口距水面1米，水质浑浊。掘井取水是当地人们生活的必备能力，从一个侧面反映了旧时山区人们的生活状况乃至村落形成与发展状况。</t>
  </si>
  <si>
    <t>北纬：29°24'03.0"、东经：118°35'14.0"</t>
  </si>
  <si>
    <t>龙源村新屋里井</t>
  </si>
  <si>
    <t>浙江省杭州市淳安县汾口镇龙源村东部</t>
  </si>
  <si>
    <t>　　新屋里井位于汾口镇龙源村东部，明代建筑。井圈呈一圆柱筒形，麻石凿成，井壁用自然鹅卵石垒砌而成，内直径0.5米，外直径0.7米，井沿距水面1.2米。掘井取水是当地人们生活的必备能力，从一个侧面反映了旧时山区人们的生活状况乃至村落形成与发展状况。</t>
  </si>
  <si>
    <t>北纬：29°24'05.0"、东经：118°35'19.0"</t>
  </si>
  <si>
    <t>郑家村三行里井</t>
  </si>
  <si>
    <t>浙江省杭州市淳安县汾口镇郑家村东面</t>
  </si>
  <si>
    <t xml:space="preserve">  三行里井位于汾口镇郑家村东面，始建于宋代，井圈呈一圆柱筒形，麻石凿成，井壁用鹅卵石垒砌而成，井圈内直径0.6米，外直径1米，高0.45米。井沿距水面约3米，井水清澈。掘井取水是当地人们生产生活的必备能力，从一个侧面反映了旧时山区人们生活状况乃至村落形成与发展状况。</t>
  </si>
  <si>
    <t>北纬：29°25'35.0"、东经：118°32'57.0"</t>
  </si>
  <si>
    <t xml:space="preserve">与三普简述一致，现已经用水泥封闭，不使用
</t>
  </si>
  <si>
    <t>强川源村坞里井</t>
  </si>
  <si>
    <t>浙江省杭州市淳安县汾口镇强川村强川源东部</t>
  </si>
  <si>
    <t xml:space="preserve">  坞里井位于汾口镇强川村强川源东部，始建于清代。井圈呈一圆柱筒形，青石凿成，井壁用鹅卵石垒砌而成，井圈内直径0.5米，外直径0.9米，水质清澈。掘井取水是当地人们生活的必备能力，也从一个侧面反映了旧时山区人们的生活状况乃至村落形成与发展状况。</t>
  </si>
  <si>
    <t>北纬：29°25'51.0"、东经：118°32'18.0"</t>
  </si>
  <si>
    <t>无围栏、无立牌</t>
  </si>
  <si>
    <t>祝家村上村头井</t>
  </si>
  <si>
    <t>浙江省杭州市淳安县汾口镇祝家村南面54号宅门前</t>
  </si>
  <si>
    <t>　　上村头井位于汾口镇祝家村南面，清代建筑，井圈外沿呈八边形，内呈圆形，麻石凿成，井壁自然鹅卵石叠砌而成，井圈内直径0.5米，高0.45米，宽0.9米，水质清澈。宽阔，那是对淳安而言，掘井取水是当地人们生活的必备能力，也从一个侧面反映了旧时山区人们的生活状况及至村落形成与发展状况。</t>
  </si>
  <si>
    <t>北纬：29°25'54.0"、东经：118°32'21.0"</t>
  </si>
  <si>
    <t>祝家村徐家井</t>
  </si>
  <si>
    <t>浙江省杭州市淳安县汾口镇祝家村北面11号房前</t>
  </si>
  <si>
    <t>　　徐家井位于汾口镇祝家村北面，清代建筑，井圈呈一圆柱筒形，石块浇铸而成，井壁用自然鹅卵石叠砌而成，内直径0.55米，外直径0.95米，水质混浊不清。掘井取水是当地人们必备的能力，也从一个侧面反映了旧时山区人们的生活状况及至村落形成与发展状况。</t>
  </si>
  <si>
    <t>北纬：29°28'13.0"、东经：118°34'17.0"</t>
  </si>
  <si>
    <t>云林村天井</t>
  </si>
  <si>
    <t>浙江省杭州市淳安县汾口镇云林村332号宅前6米处。</t>
  </si>
  <si>
    <t>　　天井位于汾口镇云林村北部，清代建筑，井圈呈外沿一方形，井口呈圆形，麻石凿成，井壁用自然鹅卵石叠砌而成。井圈内直径0.47米，井水清澈。掘井取水是不地人们生活的必备能力，也从一个侧面反映了旧时山区人们的生活状况及至村落形成与发展状况。</t>
  </si>
  <si>
    <t>北纬：29°28'09.0"、东经：118°34'16.0"</t>
  </si>
  <si>
    <t>云林村老鼠行井</t>
  </si>
  <si>
    <t>浙江省杭州市淳安县汾口镇云林村中部</t>
  </si>
  <si>
    <t>老鼠行井位于汾口镇云林村中部嘉会堂北面，清代建筑，井圈外沿呈方形，井口呈圆形，麻石凿成，井壁用鹅卵石叠砌而成，井口直径0.42米。掘井取水是当地人们生活的必备能力，也从一个侧面反映旧时山区人们的生活状况乃至村落的形成与发展状况。</t>
  </si>
  <si>
    <t>北纬：29°28'07.0"、东经：118°34'20.0"</t>
  </si>
  <si>
    <t>云林村水井</t>
  </si>
  <si>
    <t>浙江省杭州市淳安县汾口镇云林村南</t>
  </si>
  <si>
    <t>　　余建设门前井位于汾口镇云林村南部，清代建筑，井圈外沿呈方形，内呈圆形，麻石凿成，井壁用自然鹅卵石叠砌而成。井口内直径0.41米。掘井取水是当地人们必备能力，也从一个侧面反映旧时山区人们的生活状况乃至村落的形成和发展状况。</t>
  </si>
  <si>
    <t>北纬：29°28'04.0"、东经：118°34'17.0"</t>
  </si>
  <si>
    <t>云林村35号水井</t>
  </si>
  <si>
    <t>浙江省杭州市淳安县汾口镇云林村南部35号</t>
  </si>
  <si>
    <t>　　余宜文屋后井位于汾口镇云林村南部，清代建筑，井口井圈外沿呈方形，内沿呈圆形，内直径0.45米，麻石凿成，井壁用鹅卵石叠砌而成。掘井取水是当地人们生活必备的能力，也从一个侧面反映了旧时山区人们的生活状况乃至村落形成与发展状况。</t>
  </si>
  <si>
    <t>北纬：29°28'06.0"、东经：118°34'17.0"</t>
  </si>
  <si>
    <t>云林村南水井</t>
  </si>
  <si>
    <t>浙江省杭州市淳安县汾口镇云林村南部</t>
  </si>
  <si>
    <t>　　余北方房前井位于汾口镇云林村南部，清代建筑，井圈外沿呈八边形，麻石凿成，井壁用鹅卵石叠砌而成，井口内直径0.45米。掘井取水是当地人们生活必备能力，也从一个侧面反映了旧时山区人们的生活状况乃至村落的形成与发展状况。</t>
  </si>
  <si>
    <t>云林村中门井</t>
  </si>
  <si>
    <t>浙江省杭州市淳安县汾口镇云林村西部</t>
  </si>
  <si>
    <t>中门井位于汾口镇云林村西部，清代建筑，井圈外沿呈方形，内呈圆形，麻石凿成，井壁用自然鹅卵石叠砌而成，井口内直径0.4米。掘井取水是当地人们生活的必备能力，也从一个侧面反映了旧时山区人们的生活状况乃至村落形成与发展状况。　</t>
  </si>
  <si>
    <t>茅屏村万家甘露井</t>
  </si>
  <si>
    <t>浙江省杭州市淳安县汾口镇茅屏村北面　</t>
  </si>
  <si>
    <t>　　万家甘露井位于汾口镇茅屏村北部，清代建筑，曾于民国十二年进行过一次重修，井圈造型独特，水泥浇铸，方形井壁用石块垒砌而成，井水清澈。水井对立面墙体上嵌有左右两块石碑，大概主要是介绍水井的由来，由于长期风雨侵蚀，碑文字迹不清晰，有的甚至石块脱落。掘井取水是当地人们生活的必备能力，也从一个侧面反映了旧时人们的生活状况乃至村落形成与发展状况。</t>
  </si>
  <si>
    <t>北纬：29°28'34.0"、东经：118°33'36.0"</t>
  </si>
  <si>
    <t>鲁村村蔡门底井</t>
  </si>
  <si>
    <t>浙江省杭州市淳安县汾口镇鲁村南部</t>
  </si>
  <si>
    <t>　　蔡门底井位于汾口镇鲁村南部，明代建筑，井圈外沿呈方形，井圈用麻石雕琢，井圈高0.35米，井口直径0.48米，圆形井壁用自然块石垒砌而成，水质清澈。掘井取水是当地人们生活必备能力，鲁村至今保存较多古井，从一个侧面反映了旧时山区人们的生活状况乃至村落的形成与发展。</t>
  </si>
  <si>
    <t>北纬：29°28'40.0"、东经：118°33'32.0"</t>
  </si>
  <si>
    <t>鲁村牌楼底井</t>
  </si>
  <si>
    <t>浙江省杭州市淳安县汾口镇鲁村南部45号</t>
  </si>
  <si>
    <t>　　牌楼底井位于汾口镇鲁村南部，明代建筑，井圈外沿呈方形，井口呈圆形，麻石凿成，井壁用自然块石垒砌而成，井圈边长1.08米，井圈高0.3米，井口直径0.48米，水质浑浊。掘井取水是当地人们生活必备的能力，鲁村至今保存较多古井，从一个侧面反映了旧时山区人们的生活状况乃至村落形成与发展的状况。</t>
  </si>
  <si>
    <t xml:space="preserve">北纬：29°28'41.0"、东经：118°39'35.0" </t>
  </si>
  <si>
    <t>鲁村祠堂后井</t>
  </si>
  <si>
    <t>浙江省杭州市淳安县汾口镇鲁村南部381号门前5米。</t>
  </si>
  <si>
    <t>　　祠堂后井位于汾口镇鲁村南部，明代建筑，井圈外沿呈六边形，井口呈圆形，麻石凿成，井壁用自然块石垒砌而成。井圈高0.35米，井口内径0.5米，水质浑浊。掘井取水是当地人们生活的必备能力，鲁村至今保存较多的古井，从一个侧面反映了旧时山区人们的生活状况乃至村落形成与发展的状况。</t>
  </si>
  <si>
    <t>北纬：29°28'46.0"、东经：118°33'39.0"</t>
  </si>
  <si>
    <t>鲁村竹园底井</t>
  </si>
  <si>
    <t>浙江省杭州市淳安县汾口镇鲁村东面</t>
  </si>
  <si>
    <t>　　竹园底井位于汾口镇鲁村东面，明代建筑，井圈呈圆形，青石凿成，井壁用自然鹅卵石垒砌而成，外直径1.2米，内直径径0.42米，井圈高0.35米，水质清澈。掘井取水是当地人们生活的必备能力，鲁村至今保存较多古井，从一个侧面反映了旧时山区人们的生活状况乃至村落形成与发展状况。</t>
  </si>
  <si>
    <t>北纬：29°28'42.0"、东经：118°33'41.0"</t>
  </si>
  <si>
    <t>鲁村方宅井</t>
  </si>
  <si>
    <t>浙江省杭州市淳安县汾口镇鲁村北部140号房旁。</t>
  </si>
  <si>
    <t>　　方宅井位于汾口镇鲁村北部，明代建筑，井圈呈一圆形，麻石凿成，井壁用自然鹅卵石垒砌而成，井圈外直径0.7米，内径0.55米，高0.4米，水质清澈。掘井取水是当地人们生活必备的能力，鲁村至今保存较多的古井，从一个侧面反映了旧时山区人们的生活状况乃至村落形成与发展状况。</t>
  </si>
  <si>
    <t>北纬：29°29'06.0"、东经：118°33'34.0"</t>
  </si>
  <si>
    <t>鲍村畈村水井</t>
  </si>
  <si>
    <t>浙江省杭州市淳安县汾口镇鲁村鲍村畈北部</t>
  </si>
  <si>
    <t>　　余宋平门前井位于汾口镇鲁村北部，清代建筑，井圈呈圆形，麻石凿成，外直径0.7米，内直径0.42米，高0.5米，井壁用自然鹅卵石垒砌而成，水质清澈。掘井取水是当地人们生活的必备能力，鲍村畈保存有古井，从一个侧面反映了旧时山区人们的生活状况乃至村落形成与发展状况。</t>
  </si>
  <si>
    <t>北纬：29°30'06.0"、东经：118°31'33.0"</t>
  </si>
  <si>
    <t>龙姚村许家井</t>
  </si>
  <si>
    <t>浙江省杭州市淳安县汾口镇龙姚村中部22号</t>
  </si>
  <si>
    <t>　　许家井位于汾口镇龙姚村中部，始建于明代，井圈用石块拼成，井圈石块长0.7米，宽0.65米，高0.2米，水质清澈，方形井壁用自然鹅卵石垒砌而成。掘井取水是当地人们生活的必备能力，龙姚至今保存这样的古井，从一个侧面反映了旧时山区人们的生活状况乃至村落的形成与发展状况。</t>
  </si>
  <si>
    <t>北纬：29°29'35.0"、东经：
118°33'35.0"</t>
  </si>
  <si>
    <t>桃林畈村高湖井</t>
  </si>
  <si>
    <t>浙江省杭州市淳安县汾口镇桃林畈村高湖自然村中17号房前</t>
  </si>
  <si>
    <t>　　高湖井位于汾口镇桃林畈村高湖中部，清代建筑。井圈呈圆柱筒形，内直径0.48米，外直径1米，高0.45米，麻石凿成，圆形井壁用自然鹅卵石垒砌而成，水质清澈。掘井取水是当地人们生活的必备能力，高湖至今保存较好的古井，从一个侧面反映了旧时山区人们的生活状况乃至村落形成与发展的状况。</t>
  </si>
  <si>
    <t>北纬：
29°27'18.0"、东经：
118°34'10.0"</t>
  </si>
  <si>
    <t>三畈村厅门前井</t>
  </si>
  <si>
    <t>浙江省杭州市淳安县汾口镇三畈村西部108号房前</t>
  </si>
  <si>
    <t>　　厅门前井位于汾口镇三畈村西部，始建于清代，井圈外沿呈方形，井口呈圆形，麻石凿成，井壁用自然鹅卵石垒砌而成，外径1.2为，内径0.45米，高0.3米，水质清澈。掘井取水是当地人们生活的必备能力，从一个侧面反映了旧时山区人们的生活状况乃至村落形成与发展状况。</t>
  </si>
  <si>
    <t>北纬：29°27'19.0"、东经：
118°34'10.0"</t>
  </si>
  <si>
    <t>三畈村下村头井</t>
  </si>
  <si>
    <t>浙江省杭州市淳安县汾口镇三畈村下村头井</t>
  </si>
  <si>
    <t>　　下村头井位于汾口镇三畈村北部，清代建筑，井圈外沿呈方形，内井口呈圆形，内直径0.45米，青石凿成，井壁用自然鹅卵石垒砌而成，水质浑浊。掘井取水是当地人们生活的必备能力，从一个侧反映旧时山区人们的生活状况乃至村落形成与发展状况。</t>
  </si>
  <si>
    <t>北纬：
29°27'28.0"、东经：
118°34'07.0"</t>
  </si>
  <si>
    <t>程店村清代水井</t>
  </si>
  <si>
    <t>浙江省杭州市淳安县汾口镇程店村中部56号门前3米。</t>
  </si>
  <si>
    <t>　　程红宇门前井位于汾口镇程店村中部，清代建筑，井圈呈一圆柱筒形，外直径1米，内直径0.42米，高0.3米，青石凿成，圆形井壁用自然鹅卵石垒砌而成，水质清澈。掘井取水是当地人们生活必备能力，从一个侧面反映了旧时山区人们的生活状况乃至村落的形成和发展。</t>
  </si>
  <si>
    <t>北纬：
29°27'29.0"、东经：
118°34'05.0"</t>
  </si>
  <si>
    <t>程店村下茅屏村下茅屏井</t>
  </si>
  <si>
    <t>浙江省杭州市淳安县汾口镇程店村西北部35号门前。</t>
  </si>
  <si>
    <t>　　下茅屏井位于汾口镇程店村西北部，清代建筑，井圈外沿呈方形，边长为1.2米，井口呈圆形，内直径为0.47米，四周水泥浇铸，井壁用自然鹅卵石垒砌而成。掘井取水是当地人们生活的必备能力，从一个侧面反映了旧时山区人们的生活状况乃至村落的形成与发展。</t>
  </si>
  <si>
    <t>北纬：
29°26'44.0"、东经：
118°32'54.0"</t>
  </si>
  <si>
    <t>射墩村毛家店井</t>
  </si>
  <si>
    <t>浙江省杭州市淳安县汾口镇射墩村37号门前</t>
  </si>
  <si>
    <t>　　毛家店井位于汾口镇射墩村中部，宋代建筑，井圈外沿呈方形，井口为圆形，内直径0.45米，青石凿成，井壁用自然鹅卵石垒砌而成。掘井取水是当地人们生活的必备能力，从一个侧面反映了旧时山区人们的生活状况乃至村落形成与发展状况。</t>
  </si>
  <si>
    <t>射墩村湖塘留宗堂井</t>
  </si>
  <si>
    <t>浙江省杭州市淳安县汾口镇射墩村湖塘北部</t>
  </si>
  <si>
    <t>　　留宗堂井位于汾口镇射墩村湖塘自然村北部，明代建筑，井圈外沿呈方形，井口呈圆形，内直径0.45米，青石凿成，圆形井壁用自然鹅卵石垒砌而成。掘井取水是当地人们必备能力，从一个侧面反映旧时山区人们的生活状况乃至村落形成与发展状况。</t>
  </si>
  <si>
    <t>北纬：
29°27'42.0"、东经：
118°34'47.0"</t>
  </si>
  <si>
    <t>舒翠村石家井头井</t>
  </si>
  <si>
    <t>浙江省杭州市淳安县汾口镇舒翠村石家井头中部</t>
  </si>
  <si>
    <t>　　石家井头井位于汾口镇舒翠村石家井头中部，清代建筑，井圈磨损严重，内直径1.5米，方形井壁用自然鹅卵石垒砌而成，长1米，宽1.5米。掘井取水是当地人们必备能力，从个一个侧面反映旧时山区人们生活状况乃至村落形成与发展状况。</t>
  </si>
  <si>
    <t>北纬：
29°26'24.0"、东经：
118°33'17.0"</t>
  </si>
  <si>
    <t>有围栏、无立牌</t>
  </si>
  <si>
    <t>龙山村下湖黄家井</t>
  </si>
  <si>
    <t>浙江省杭州市淳安县汾口镇龙山村下湖村南</t>
  </si>
  <si>
    <t>　　黄家井位于汾口镇龙山村下湖南部，清代建筑，井圈外沿呈方形，井口呈圆形，内直径0.46米，井壁用自然鹅卵石垒砌而成。掘井取水是当地人们的生活必备能力，从一个侧面反映旧时山区人们的生活状况乃至村落形成与发展。</t>
  </si>
  <si>
    <t>北纬：
29°26'29.0"、东经：
118°34'02.0"</t>
  </si>
  <si>
    <t>天林庄村村中井</t>
  </si>
  <si>
    <t>浙江省杭州市淳安县汾口镇天林庄村中部</t>
  </si>
  <si>
    <t>　　天林庄村中井位于汾口镇天林庄村中部，清代建筑，井圈呈圆柱筒形，井口内直径0.6米，外直径1.52米，青石凿成，圆形井壁用自然鹅卵石垒砌而成。掘井取水是当地人们的生活必备能力，从一个侧面反映了旧时山区人们的生活状况乃至村落形成与发展。</t>
  </si>
  <si>
    <t>北纬：
29°26'15.0"、东经：
118°33'37.0"</t>
  </si>
  <si>
    <t>毛家村下源毛家源井</t>
  </si>
  <si>
    <t>浙江省杭州市淳安县汾口镇毛家村下源20号门前6米处</t>
  </si>
  <si>
    <t>　　下源毛家源井位于汾口镇毛家村下源北面，清代建筑，井圈呈圆柱筒形，青石凿成，圆形井壁用自然鹅卵石垒砌而成，井口内直径0.43米，外直径0.67米。掘井取水是当地人们所生活必备能力，从一个侧面反映旧时山区人们的生活状况乃至村落形成与发展状况。</t>
  </si>
  <si>
    <t>北纬：
29°26'41.0"、东经：
118°38'50.0"</t>
  </si>
  <si>
    <t>毛家村春坞中井</t>
  </si>
  <si>
    <t>浙江省杭州市淳安县汾口镇毛家村春坞自然村东北部</t>
  </si>
  <si>
    <t>　　春坞井位于汾口镇毛家村春坞东北部，清代建筑，井圈呈圆柱筒形，青石凿成，井口内直径0.48米，外直径0.68米，圆形井壁用自然鹅卵石垒砌而成。掘井取水是当地人们生活必备的能力，从一个侧面反映旧时山区人们的生活状况乃至村落形成与发展状况。</t>
  </si>
  <si>
    <t>北纬：
29°26'16.0"、东经：
118°38'17.0"</t>
  </si>
  <si>
    <t>毛家村上源井</t>
  </si>
  <si>
    <t>浙江省杭州市淳安县汾口镇毛家村上源中部</t>
  </si>
  <si>
    <t>　　上源井位于汾口镇毛家村上源中部，清代建筑，井圈厚度不一，青石凿成，井口内直径0.45米，圆形井壁用自然鹅卵石垒砌而成。掘井取水是当地人们生活的必备能力，从侧面反映了旧时山区人们的生活状况乃至村落形成和发展的状况。</t>
  </si>
  <si>
    <t>北纬：
29°26'42.0"、东经：
118°38'39.0"</t>
  </si>
  <si>
    <t>栗园里村栗园善庆堂井</t>
  </si>
  <si>
    <t>浙江省杭州市淳安县汾口镇栗园里村北部</t>
  </si>
  <si>
    <t>　　栗园善庆堂井位于汾口镇栗园里村栗园北部，清代建筑，井圈外沿呈方形，井口呈圆形，青石凿成，圆形井壁用自然鹅卵石垒砌而成，井口内直径0.45米。掘井取水是旧时当地人们的生活必备能力，从侧面反映了旧时山区人们的生活状况乃至村落形成与发展状况。</t>
  </si>
  <si>
    <t>北纬：
29°25'53.0"、东经：
118°35'18.0"</t>
  </si>
  <si>
    <t>栗园里村仙里井</t>
  </si>
  <si>
    <t>浙江省杭州市淳安县汾口镇栗园里村仙里自然村仙南部</t>
  </si>
  <si>
    <t>　　仙里井位于汾口镇栗园里村仙里自然村南部，清代建筑，井圈呈圆柱筒形，青石凿成，后用水泥浇铸，井口内直径0.6米，外直径1米，圆形井壁用自然块石垒砌而成。掘井取水是当地人们生活的必备能力，从一个侧面反映了旧时山区人们的生活乃至村落的形成与发展状况。</t>
  </si>
  <si>
    <t>翁川源村林深源村中井</t>
  </si>
  <si>
    <t>浙江省杭州市淳安县汾口镇翁川源村林深源43号北侧门前2米</t>
  </si>
  <si>
    <t xml:space="preserve">    林深源村中井位于汾口镇翁川源村林深源中部，元代建筑，井圈外沿呈方形，井口呈圆形，井口内直径0.45米，青石凿成，圆形井壁用自然鹅卵石垒砌而成。 掘井取水是当地人们生活的必备能力，从侧面反映了旧时山区人们的生活状况乃至整个村落形成与发展状况。</t>
  </si>
  <si>
    <t>北纬：
29°27'31.0"、东经：
118°31'53.0"</t>
  </si>
  <si>
    <t>无围栏、
无立牌</t>
  </si>
  <si>
    <t>王家坞村水井</t>
  </si>
  <si>
    <t>浙江省杭州市淳安县屏门乡童家坪村王家坞自然村大湾口</t>
  </si>
  <si>
    <t>该井位于王家坞自然村大湾口（土名），据村民王财发（53岁）讲，始建于明代，井壁用当地产的青石垒砌而成，井深1.8米，直径1.2米。该井原为王家坞村200余人生活用水，现失去主要作用。</t>
  </si>
  <si>
    <t>北纬：
29°55'38.0"、东经：
118°56'56.0"</t>
  </si>
  <si>
    <t>上江村古水井</t>
  </si>
  <si>
    <t>浙江省杭州市淳安县枫树岭镇上江村上江自然村西南部</t>
  </si>
  <si>
    <t>上江水井位于上江村西南部，据江氏宗谱记载，于清代修建。圆形井壁用自然卵石叠砌而成，井底至井口10余米，水井内直径56厘米。井圈是大麻石凿成的圆柱形筒，外直径80厘米，内直径56厘米，高38厘米。水质清澈。掘井取水是当时人们必需具有的生活能力。</t>
  </si>
  <si>
    <t>北纬：
29°21'58.0"、东经：
118°40'05.0"</t>
  </si>
  <si>
    <t>庄前村桂花井</t>
  </si>
  <si>
    <t>浙江省杭州市淳安县枫树岭镇夏村村庄前自然村东部</t>
  </si>
  <si>
    <t>水井位于夏村庄前自然村东部山脚下一棵古老的桂花树下，当地人称桂花井。据建筑状况看属于清代建筑风格。桂花井呈长方形，长1.53米，宽0.9米，井壁用自然卵石叠砌而成。井口与地面持平，井上原盖有井屋，现仅存三堵残墙，水质较好。掘井取水是当地人们必备的生活能力，从一个侧面反映了旧时山区人们的生活状况乃至村落形成与发展状况。</t>
  </si>
  <si>
    <t>北纬：
29°21'32.0"、东经：
118°37'24.0"</t>
  </si>
  <si>
    <t>有围栏、
无立牌</t>
  </si>
  <si>
    <t>井塘村水井</t>
  </si>
  <si>
    <t>浙江省杭州市淳安县千岛湖镇井塘村中部</t>
  </si>
  <si>
    <t>井塘村水井位于千岛湖镇井塘村中部，始建年代不详，据村民方炳三（63岁）介绍该村建村时水井已存在。井口成长方形，长3.5米，宽1.65米。水深约1.2米，该水井原用于井塘村村民饮水之用，现已废弃不用。</t>
  </si>
  <si>
    <t>北纬：
29°41'31.0"、东经
119°00'10.0"</t>
  </si>
  <si>
    <t>千岛湖蜜山岛蜜山泉</t>
  </si>
  <si>
    <t>浙江省杭州市淳安县千岛湖镇江滨社区千岛湖风景区东南景区蜜山岛山腰处</t>
  </si>
  <si>
    <t>千岛湖蜜山岛蜜山泉位于浙江省杭州市淳安县千岛湖东南景区蜜山岛山腰处。根据岛上的寺庙始建年代及骨塔的建筑年代。我们推断该泉为明朝所建。整个泉池呈葫芦型，葫芦口朝西南侧。整个池长9米，葫芦口宽1.5米，腰身宽3.4米，最大径宽3.5米，池底用鹅卵石铺设。_x005F_x000D_
泉池依山而建，泉水从东南侧山间流入池中。泉水出口上方有一石碑，正面直书阴刻“蜜山岛”三字。县志记载“蜜山巅有蜜水出空罅，故名”。</t>
  </si>
  <si>
    <t>北纬：
29°31'17.0"、东经：
119°08'55.0"</t>
  </si>
  <si>
    <t>千岛湖蜜山岛蜜山神井</t>
  </si>
  <si>
    <t>浙江省杭州市淳安县千岛湖镇江滨社区千岛湖风景区东南湖区蜜山岛山顶</t>
  </si>
  <si>
    <t>千岛湖蜜山神井位于浙江省杭州市淳安县千岛湖东南湖区蜜山岛山顶。根据寺庙及骨塔的建筑年代判断，该井应为明代挖掘，后期有维修（最近一次为1983年开发旅游时，在进口重新打造了石井圈及周围的地面）。井圈外边为正六边形，每边长30厘米，内圈为圆形内径38厘米。井壁用不规则的块石垒砌，井深在5米以上。井周围用条形茶园石铺设地面。_x005F_x000D_
该井曾经是古时前往蜜山庵的必经之路，众多善男信女都会在此取水饮用。</t>
  </si>
  <si>
    <t>北纬：
29°31'16.0"、东经：
119°08'57.0"</t>
  </si>
  <si>
    <t>立文保碑并划好保护范围</t>
  </si>
  <si>
    <t>石山底村圣塘</t>
  </si>
  <si>
    <t>浙江省杭州市淳安县姜家镇赤城村石山底自然村东北侧</t>
  </si>
  <si>
    <t>位于姜家镇赤城村石山底自然村东北侧，坐落在来龙山下。来龙山顶有“高庙殿”遗址，山下千年古樟横伸至圣塘中，原先有7个池塘相连，现仅剩2个。圣塘直径长20.7米，横向径长22米，计455平方米，第二个圣塘直径长16.2米，横向径长16.6米，计269平方米，合计724平方米。池塘水由岩石中潺潺流出，夏天冰凉，冬天温热，可做温泉，故来龙山岩壁上直书有“人间第一泉”五字。_x005F_x000D_
圣塘四周砌有三级台阶，农妇在池塘边淘米、洗菜，池内鱼儿嬉水，水质清澈见底，古樟树冠斜伸遮掩着大半个塘面，池塘中间有个喷泉，自然景观堪为优美。</t>
  </si>
  <si>
    <t>北纬：
29°33'44.0"、东经：
118°36'37.0"</t>
  </si>
  <si>
    <t>石围栏、立牌
（圣塘碑记）</t>
  </si>
  <si>
    <t>池塘</t>
  </si>
  <si>
    <t>蒋岭上村外边井</t>
  </si>
  <si>
    <t>浙江省杭州市淳安县金峰乡蒋岭上村西部</t>
  </si>
  <si>
    <t>该井位于淳安县金峰乡蒋岭上村西部335米，据现存建筑看，此井建于清朝年间，井墙用砖块并联砌置，井圈石是用高梁石刻制而成，独体成圈，井口外直径0.7米，内径0.45米，井圈高0.45米，井深3米。_x005F_x000D_
此井目前已无人使用。</t>
  </si>
  <si>
    <t>北纬：
29°40'42.0"、东经：
118°58'37.0"</t>
  </si>
  <si>
    <t>泽峰庄村水井</t>
  </si>
  <si>
    <t>浙江省杭州市淳安县金峰乡五龙村泽峰庄自然村南部100米处</t>
  </si>
  <si>
    <t>该3眼水井位于淳安县金峰乡泽峰庄村西南部100米处，从现存建筑看，该3个井建于清末年间，东西面一线排列，井洞距均为2米，东面的井成方形，井沿用四块高梁石拼成，中间的井呈圆形，井沿用整块高粱石制成，西面的井也呈圆形，井沿用高梁石制成，历来为泽峰庄村民提供饮用水，自从装上自来水后就不用此井口。</t>
  </si>
  <si>
    <t>北纬：
29°40'14.0"、东经：
118°57'18.0"</t>
  </si>
  <si>
    <t>珍坞村水井</t>
  </si>
  <si>
    <t>浙江省杭州市淳安县金峰乡五龙村珍坞自然村南部村口</t>
  </si>
  <si>
    <t>该井位于淳安县金峰乡珍坞自然村南部村口据村民方日照介绍，此井挖于清代，占地面积为20.7平方米，用大小不等的石块砌置而成，井口成正方形，边长1.1米，井深1米，井壁用青石砌筑。现已无人使用。</t>
  </si>
  <si>
    <t>北纬：
29°38'41.0"、东经：
118°58'21.0"</t>
  </si>
  <si>
    <t>百罗坦村水井</t>
  </si>
  <si>
    <t>浙江省杭州市淳安县金峰乡百照村百罗坦自然村中部</t>
  </si>
  <si>
    <t>该水井位于淳安县金峰乡百罗坦自然村中部，从现存建筑形制来看，此水井挖于清代，井体成长方形，长6.9米，宽1.95米，井深2米，设有2个井口，井圈都用独块石灰石挖雕而成。</t>
  </si>
  <si>
    <t>北纬：
29°42'12.0"、东经：
118°57'18.0"</t>
  </si>
  <si>
    <t>山后村水井</t>
  </si>
  <si>
    <t>浙江省杭州市淳安县金峰乡山后村里村自然村中部</t>
  </si>
  <si>
    <t>该水井位于淳安县金峰乡山后里村自然村中部，坐东北朝西南，海拔272米，从现存建筑看此井建于明代，井台长4米，宽2.7米，井深2米，井口外径0.8米，内径0.55米，圆口井圈石是用独块青石打制而成，井口小，井池大，至今仍在使用。</t>
  </si>
  <si>
    <t>北纬：
29°40'54.0"、东经：
118°56'18.0"</t>
  </si>
  <si>
    <t>长岭庄村水井</t>
  </si>
  <si>
    <t>浙江省杭州市淳安县金峰乡金峰村长岭庄自然村中部</t>
  </si>
  <si>
    <t>长岭庄古井位于淳安县金峰乡长岭庄自然村中部，由东北向西南向连续三口井眼，据村民介绍，该群井挖掘于明末年间，原先有四口井眼，在1971年修井时，改成三口井眼，第一口井主要用于饮用，中间一口用于洗菜，第三眼用来洗衣服，这对研究当地人们用水有较高的历史价值。井口全用茶园青石板砌成，现今缺水时，村民仍在饮用此井水过生。</t>
  </si>
  <si>
    <t>北纬：
29°40'53.0"、东经：
118°55'21.0"</t>
  </si>
  <si>
    <t>下源村里塘坞水井</t>
  </si>
  <si>
    <t>浙江省杭州市淳安县金峰乡景山村下源自然村里塘坞自然村中部</t>
  </si>
  <si>
    <t>里塘坞水井位于淳安县金峰乡下源村里塘坞自然村中部，海拔252米，据里塘坞村吴奕华介绍，此井据于清朝末年，井口为1.3米见方，深度1米，占地面积11.48平方米，井圈用大小不等的青石块砌置，井口用二块茶园青石盖住一半井口，此处原有三个水井，69年整修进，外面两口井被填盖，仅剩一口井，现已无人使用。</t>
  </si>
  <si>
    <t>北纬：
29°40'35.0"、东经：
118°53'53.0"</t>
  </si>
  <si>
    <t>临岐村水井</t>
  </si>
  <si>
    <t>浙江省杭州市淳安县临岐镇临岐村西面船里</t>
  </si>
  <si>
    <t>古井位于临岐村西面，建于清代，井圈呈一圆柱筒形，青石凿成，圆形井壁用自然块石（鹅卵石）叠砌而成，直径1.1米，水质清澈。</t>
  </si>
  <si>
    <t>北纬：
29°50'46.0"、东经：
119°06'15.0"</t>
  </si>
  <si>
    <t>潭头村村西水井</t>
  </si>
  <si>
    <t>浙江省杭州市淳安县文昌镇潭头村潭头自然村村西178号民宅东侧20米处</t>
  </si>
  <si>
    <t xml:space="preserve">  该井位于潭头村村西17号民宅东侧20米处。据村民何来法（76岁）介绍，此井建于清朝，井圈原为石圈圆形，内径0.6米，井内壁用鹅卵石砌置而成，呈园柱形，内径约1米，井圈厚度0.2米。井深8米，水深约3米，井水清澈，冬暖夏凉，是古时村民饮用之不。现今饮用水整治，村民用上自来水，此井正好在康庄公路中间，原石井圈被浇在其路面内，井口末封，加铁盖以保护安全。</t>
  </si>
  <si>
    <t>北纬：
29°46'51.0"、东经：
119°11'54.0"</t>
  </si>
  <si>
    <t>塘边村水井</t>
  </si>
  <si>
    <t>浙江省杭州市淳安县左口乡塘边村塘边自然村村中部114号民宅西南10.7米处</t>
  </si>
  <si>
    <t>该井位于塘边村塘边自然村村中部114号民宅西南10.7米处。据该村朱世明介绍，此井始建于清代。井圈用青石打制而成，坚硬牢固。井圈内口径0.7米，高0.25米，井水深3米，水满时离地面0.15米。冬暖夏凉，清澈透心，在自来水引入村中前，村民日常用水在此取水，现已闲置。</t>
  </si>
  <si>
    <t>北纬：
29°46'30.0"、东经：
119°04'35.0"</t>
  </si>
  <si>
    <t>林兴村东边中部泉水塘</t>
  </si>
  <si>
    <t>浙江省杭州市淳安县威坪镇横塘村林兴自然村东边中部</t>
  </si>
  <si>
    <t xml:space="preserve">    威坪镇林兴村东边中部泉水塘，据村民钱有法介绍始建于明末清初时期，长9米，宽7米共36平方米，进深1米，天井四边用广石砌置而成。</t>
  </si>
  <si>
    <t>北纬：
29°47'19.0"、东经：
118°45'30.0"</t>
  </si>
  <si>
    <t>厚屏村村中水井</t>
  </si>
  <si>
    <t>浙江省杭州市淳安县威坪镇厚屏村厚屏自然村村中91号民宅东侧5米处</t>
  </si>
  <si>
    <t xml:space="preserve">  位于厚屏自然村村中91号民宅东侧5米处，据徐汇水（86岁）介绍，此房建于清代，井圈内径0.55米，外径0.95米，井圈高出地面0.32米，井内壁用卵石块砌置，井圈现用刚混结构置成，此井水色清澈，冬暖夏凉，水深十几米。</t>
  </si>
  <si>
    <t>北纬：
29°46'00.0"、东经：
118°49'37.0"</t>
  </si>
  <si>
    <t>青春村石井</t>
  </si>
  <si>
    <t>浙江省杭州市淳安县威坪镇凤凰村凤坡自然村85号民宅西北侧10米</t>
  </si>
  <si>
    <t xml:space="preserve">  位于青春自然村85号民宅西北侧10米处，据毕家水（87岁）介绍，此井建于清代，先有井再建村，故原村名叫石井埠，1994年修建，井圈地面用水泥加固，井内壁用青石砌置，井圈内径0.45米，外径0.8米，井圈高0.3米，井深约6米，此水冬暖夏凉，水温常年保持在20度，且水量大，水色清，是一口闻名周边的好井。</t>
  </si>
  <si>
    <t>北纬：
29°47'02.0"、东经：
118°49'53.0"</t>
  </si>
  <si>
    <t>无围栏、有立牌</t>
  </si>
  <si>
    <t>叶家村水井</t>
  </si>
  <si>
    <t>浙江省杭州市淳安县威坪镇叶家村村脚叶氏宗祠前</t>
  </si>
  <si>
    <t xml:space="preserve">   威坪镇叶家村叶氏宗祠门前古井，据叶百华介绍建于清朝末年，井内圆外方，由2极石阶组成，面宽4.7，深7米，石灰石砌置，井口直径0.6米，现用水泥浇制。</t>
  </si>
  <si>
    <t>北纬：
29°48'33.0"、东经：
118°48'42.0"</t>
  </si>
  <si>
    <t>无围栏，有“龙泉井”字碑立于井边</t>
  </si>
  <si>
    <t>童家坞村童剑亮宅</t>
  </si>
  <si>
    <t>浙江省杭州市淳安县中洲镇霞童村童家坞自然村117号</t>
  </si>
  <si>
    <t xml:space="preserve">    位于浙江省杭州市淳安县中洲镇童家坞村中部，门牌117号，据房主童剑亮介绍，该宅建于清末。座南朝北，二层砖木结构，四合院，有后天井。前堂面宽8.7米，进深2.9米，抬梁式，硬山顶；正堂面宽8.7米，进深2.8米，抬梁式，硬山顶。房屋东南侧有一眼井，青石井圈，井深3.2米，井圈高0.4米，井圈厚10厘米，内径0.4米。</t>
  </si>
  <si>
    <t>北纬：
29°25'54.0"、东经：
118°28'48.0"</t>
  </si>
  <si>
    <t>中一村小村门水井</t>
  </si>
  <si>
    <t>浙江省杭州市淳安县中洲镇中洲村中一自然村村南面</t>
  </si>
  <si>
    <t xml:space="preserve">小村门古井井位于浙江省淳安县中洲镇中一村村南部，宋代建筑，井圈呈圆柱筒形，麻石凿成；圆形井壁用自然石块垒砌而成，外径0.65，内径0.45米，深6米。东边0.2米处为程田成宅。小村门古井从侧面反映出了叶一居民的生活状况乃至村路的形成与发展情况，具有一定的价值。_x005F_x000D_
</t>
  </si>
  <si>
    <t>北纬：
29°26'27.0"、东经：
118°29'07.0"</t>
  </si>
  <si>
    <t>中一村佘氏井</t>
  </si>
  <si>
    <t>浙江省杭州市淳安县中洲镇中洲村中一自然村95号北角</t>
  </si>
  <si>
    <t xml:space="preserve"> 佘氏井位于浙江省淳安县中洲镇中一村村南，据村中老人介绍，宋代建筑。井圈呈圆柱筒形，麻石凿成，井壁用自然石块垒砌而成，井圈外径0.5，内径0.35米，井口离水面5.2米。佘氏井从侧面反映出了中洲村居民的生活状况乃至村路的形成与发展情况，具有一定的价值。_x005F_x000D_
</t>
  </si>
  <si>
    <t>北纬：
29°26'27.0"、东经：
118°29'06.0"</t>
  </si>
  <si>
    <t>林家坞村后坞泉水池</t>
  </si>
  <si>
    <t>浙江省杭州市淳安县中洲镇霞童村林家坞自然村52号东部</t>
  </si>
  <si>
    <t>该泉水池位于中洲镇林家坞自然村52号东部，当地人称后坞山脚。据村民介绍，该水池可能是南宋末期初建村庄时就已建造。由两个水池组成，南面水池内径呈圆形，大块石头垒砌，直径1.7米，池沿用四条青石做沿口，该池北面四米处。由一内径为2.8米的水塘，此池北部及西部用两条青石做沿口。两池东部原有一水池，于90年代被封，这三处水池主要为生活用水，最南边接泉水入内用于饮用，在流入东边水池，用作洗米洗菜，最后流入北边水池，用于灌溉。该泉水池充分体现了村民用水的良好习惯。</t>
  </si>
  <si>
    <t>北纬：
29°26'00.0"、东经：
118°28'27.0"</t>
  </si>
  <si>
    <t>叶三村新屋底水井</t>
  </si>
  <si>
    <t>浙江省杭州市淳安县中洲镇叶村叶三自然村村中</t>
  </si>
  <si>
    <t xml:space="preserve"> 新屋底水井位于浙江省淳安县中洲镇叶三村村中，据村民介绍，该井始建于明代。圆形井壁用自然石块垒砌而成，外径0.92，内径0.5米，深3.05米。新屋底水井从侧面反映出了叶村居民的生活状况乃至村路的形成与发展情况，意义重大。</t>
  </si>
  <si>
    <t>北纬：
29°23'46.0"、东经：
118°27'29.0"</t>
  </si>
  <si>
    <t>叶二村凤眼水井</t>
  </si>
  <si>
    <t>浙江省杭州市淳安县中洲镇叶村叶二自然村村中</t>
  </si>
  <si>
    <t>凤眼井位于浙江省淳安县中洲镇叶三村村中，据村民介绍为明代建筑。圆形井壁用自然石块垒砌而成，外径0.55，深7.8米。凤眼水井从侧面反映出了叶村居民的生活状况乃至村路的形成与发展情况，有一定的研究价值。</t>
  </si>
  <si>
    <t>北纬：
29°23'48.0"、东经：
118°27'34.0"</t>
  </si>
  <si>
    <t>叶一村树坞口水井</t>
  </si>
  <si>
    <t>浙江省杭州市淳安县中洲镇叶村叶一自然村村中</t>
  </si>
  <si>
    <t>树坞口水井位于中洲镇叶一村村中部，据现存建筑形制看，应属于宋代建筑。圆形井壁用自然石块垒砌而成，外径0.8，内径0.5米，深6.8米。树坞口水井从侧面反映出了叶村居民的生活状况乃至村路的形成与发展情况，意义重大。</t>
  </si>
  <si>
    <t>北纬：
29°23'42.0"、东经：
118°27'35.0"</t>
  </si>
  <si>
    <t>叶一村后边上门水井</t>
  </si>
  <si>
    <t>浙江省杭州市淳安县中洲镇叶村叶一自然村58号右前方</t>
  </si>
  <si>
    <t>该古井位于中洲镇叶一村58号右前方，据现存建筑形制看，属宋代建筑。圆形石井圈已被混凝土浇筑，内圆井圈用自然块石垒砌而成，井内水源清澈，井圈外径0.88米，内径0.5米，深7米，现已废弃不用。</t>
  </si>
  <si>
    <t>北纬：
29°23'44.0"、东经：
118°27'39.0"</t>
  </si>
  <si>
    <t>叶一村后边下门水井</t>
  </si>
  <si>
    <t>浙江省杭州市淳安县中洲镇叶村叶一村27号左前方</t>
  </si>
  <si>
    <t>古井位于中洲镇叶一村南部，据现存建筑形制看，属宋代建筑。基本形状为外方内圆，井圈由独块青石雕空而成，内径圆由石块堆砌而成，水源清澈，井外圈直径1米，内径0.75米，深6米。</t>
  </si>
  <si>
    <t>北纬：
29°23'44.0"、东经
118°27'39.0"</t>
  </si>
  <si>
    <t>吴村水井</t>
  </si>
  <si>
    <t>浙江省杭州市淳安县中洲镇苏家畈村吴村自然村中</t>
  </si>
  <si>
    <t>吴村古井位于中洲镇吴村村村中部，据现存建筑形制看，属明代建筑。圆形井壁用自然石块垒砌而成，外径0.7，内径0.48米，深6米。吴村古井从侧面反映出了吴村居民的生活状况乃至村路的形成与发展情况，意义重大，现在已废弃，用石头封盖。</t>
  </si>
  <si>
    <t>北纬：
29°24'16.0"、东经：
118°27'46.0"</t>
  </si>
  <si>
    <t>李家坞村李氏水井下门</t>
  </si>
  <si>
    <t>浙江省杭州市淳安县中洲镇李家畈村李家坞自然村村中</t>
  </si>
  <si>
    <t xml:space="preserve"> 水井位于浙江省淳安县中洲镇李家坞村村中，据现存建筑形制看，属明代建筑，圆形井壁用石块垒砌而成，内径1.25米，外径2.6米，深2.6米，井外圈用8块石板按圆形均匀分布，井内水质清澈干净。_x005F_x000D_
 李家坞村水资源比较宝贵，掘井水是当地人们生活的必备条件。李家坞村至今尚保存着两口完整的古井，从侧面反映了该村的生活习惯及变迁。</t>
  </si>
  <si>
    <t>北纬：
29°25'27.0"、东经：
118°28'05.0"</t>
  </si>
  <si>
    <t>李家坞村李氏水井上门</t>
  </si>
  <si>
    <t xml:space="preserve"> 古井位于浙江省淳安县中洲镇李家坞村村中，据现存建筑形制看，属明代建筑，圆形井圈用青石快挖空而成，井外径2.6米，内景1.2米，井深2米，井内壁用石块垒砌而成，水质较好。_x005F_x000D_
 上门古井保存至今，从侧面反映了旧时山区农民的生活状况及至村落的形成与发展。</t>
  </si>
  <si>
    <t>杨村郑家水井</t>
  </si>
  <si>
    <t>浙江省杭州市淳安县中洲镇徐家村郑月自然村村中</t>
  </si>
  <si>
    <t xml:space="preserve"> 杨村郑家古井位于浙江省淳安县中洲镇郑月村村中，明代建筑。圆形井壁用自然石块垒砌而成，外径1.1，内径0.55米，深3.85米。_x005F_x000D_
 杨村郑家古井从侧面反映出了叶村居民的生活状况乃至村路的形成与发展情况，意义重大。_x005F_x000D_
</t>
  </si>
  <si>
    <t>北纬：
29°25'01.0"、东经：
118°29'40.0"</t>
  </si>
  <si>
    <t>建德市</t>
  </si>
  <si>
    <t>六眼古井</t>
  </si>
  <si>
    <t>浙江省杭州市建德市梅城镇梅花社区府前街53号</t>
  </si>
  <si>
    <t xml:space="preserve">   六眼古井位于梅城镇梅花社区府前街53号，据民国《建德县志》载，明宣德年间（公元1426-1435年），梅城人马景福为人乐善好施，为了方便街坊取水，出钱雇工挖井。宣德八年（1433年），严州知府万观用“德沛观泉”表彰此举。古井东至府前街，南西北三向均为民居。占地约10平方米，井深7.7米，水深5.7米，井壁直径1.65 米。上有六个井圈，可供六只水涌同时吸水。井圈分前后两排，前排三个井圈形状为圆台式，后排三个为直筒式，中间井圈内圆外方，外井圈为正八边形，两旁为直圆筒式。
   六眼古井是严州府留下为数不多的明朝古迹之一，为我们研究明代梅城人的生产生活提供了实物资料，具有重要的意义。2003年被列为建德市市级文保单位。</t>
  </si>
  <si>
    <t>29°32'23"N
119°29'32"E</t>
  </si>
  <si>
    <t>古井东侧为府前街，南西北三面均为民居。现梅城美丽城镇建设中对周边民居、道路进行整修，并树立相关介绍标牌。上有六个石质井圈，分前后两排，前排三个井圈形状为圆台式，后排三个为直筒式，中间井圈内圆外方，外井圈为正八边形，两旁为直圆筒式。井深7.7米，水深5.7米，井壁井壁用卵石叠砌而成，直径1.65 米。</t>
  </si>
  <si>
    <t>立有市级文保碑</t>
  </si>
  <si>
    <t>梅城镇人民政府</t>
  </si>
  <si>
    <t>梅城镇六合古井</t>
  </si>
  <si>
    <t>浙江省杭州市建德市梅城镇总府社区勤俭路19号</t>
  </si>
  <si>
    <t xml:space="preserve">   梅城镇六合古井位于梅城镇总府社区勤俭路19号，与石板井头交汇处，相传这口井是东汉末年丹杨太守吴景，住石板井头时所建。吴景之姐嫁给孙坚，乃孙策、孙权的母亲，世称吴国太。此井圈原在城内其昌酱园内，后在严东关致中和酒坊原址内重新发现移至此处。井深7.15米，水深6米，井圈为石质，高0.4米，外部为六边形，内部为圆形，直径0.39米。井圈上刻有“六合古井，信士方应文”。
   六合古井具有非常高的史料价值，为研究三国史，建德市的历史提供了实物资料。2003年被列为建德市市级文保单位。</t>
  </si>
  <si>
    <t>29°32'25"N
119°29'34"E</t>
  </si>
  <si>
    <t xml:space="preserve"> 现梅城美丽城镇建设中对周边民居、道路进行整修，并树立相关介绍标牌，其上还盖有一四柱凉亭。井圈为石质，高0.4米，外部为六边形，内部为圆形，直径0.39米。井圈上刻有“六合古井，信士方应文”。此井圈原在城内其昌酱园内，后在严东关致中和酒坊原址内重新发现移至此处。井壁用大块卵石叠砌而成，井深7.15米，水深6米。</t>
  </si>
  <si>
    <t>立有市级文保碑，盖有凉亭进行遮挡</t>
  </si>
  <si>
    <t>浙江省杭州市建德市梅城镇梅花社区双井弄</t>
  </si>
  <si>
    <t xml:space="preserve">  双眼井位于梅城镇梅花社区双井弄，《建德县志》载：双眼井，在正街古，以井圈双眼明。占地3.5平方米，井圈为圆鼓形，高0.5米，内径是0.4米，外径是0.58米，井深8.24米，水深6米。据宋淳熙十三年（公元1186年）刊印的《严州图经》所附“建德府内外城图”，已见载，说明至少已有800年历史。为梅城现存有确切记载的最古老的水井之一，现居民用以洗刷之用，对梅城的历史文化的研究具有一定的价值。</t>
  </si>
  <si>
    <t>29°32'37"N
119°29'51"E</t>
  </si>
  <si>
    <t xml:space="preserve">  双眼井位于梅城镇梅花社区双井弄。古井三面为民居环绕，占地3.5平方米。井圈为圆鼓形，高0.5米，内径是0.4米，外径是0.58米。井壁用卵石叠砌而成，井深8.24米，水深6米。宋淳熙十三年（1186年）刊印的《严州图经》就有记载。为梅城现存有确切记载的最古老的水井之一，现居民用以洗刷之用，对梅城的历史文化的研究具有一定的价值。</t>
  </si>
  <si>
    <t>无围栏及保护碑</t>
  </si>
  <si>
    <t>高垣双口水井</t>
  </si>
  <si>
    <t>浙江省杭州市建德市大洋镇高垣村村口</t>
  </si>
  <si>
    <t xml:space="preserve">  高垣双口水井位于大洋镇高垣村村口，高垣牌坊东北侧，据村民介绍，该井为该村形成时所建，一井双圈，占地约0.9平方米，井深2米，水深1.5米。圆形井壁用大块卵石叠砌而成，直径0.59米。石质圆形井圈高0.15米，宽0.08米，直径0.75米，井内水质清澈。
   高垣双口水井年代较早，有助于了解高垣人的生产生活与民风民俗，为该村落的形成提供了实物参考资料，有重要的人文价值。</t>
  </si>
  <si>
    <t>29°26'23"N
119°32'44E</t>
  </si>
  <si>
    <t xml:space="preserve">  高垣双口水井位于大洋镇高垣村村口，高垣牌坊东北侧。村中环境整治时，为方便村民洗涤之用，将古井周边以石板铺筑，四周以石块垒砌作为围栏。石质圆形井圈高0.15米，宽0.08米，直径0.75米。一井双圈，占地约0.9平方米，井深2米，水深1.5米，井内水质清澈。圆形井壁用大块卵石叠砌而成，直径0.59米。据村民介绍，该井为该村形成时所建，为村里人的主要取水之处。高垣双口水井有助于了解高垣人的生产生活与民风民俗，为该村落的形成提供了实物参考资料，有重要的人文价值。</t>
  </si>
  <si>
    <t>无保护碑，砌有石块围栏</t>
  </si>
  <si>
    <t>高垣村村委</t>
  </si>
  <si>
    <t>塔山弄双口水井</t>
  </si>
  <si>
    <t>浙江省杭州市建德市洋溪街道洋溪社区塔山弄6号北侧</t>
  </si>
  <si>
    <t xml:space="preserve">   塔山弄双口水井位于洋溪街道洋溪社区塔山弄6号民宅北侧，据当地介绍，该井有150余年历史，由陈姓家族挖凿，最初为饮水之用，整个村的饮水皆来自于此，现改为居民洗衣等生活用水。一井双圈，占地约1.3平方米。井深1.99米，水深1.5米。两个井圈大小不一，南侧井圈小于北侧，南侧井圈高0.26米，宽0.05米，直径0.44米；北侧井圈高0.23米，宽0.055米，直径0.26米。
　塔山弄双口水井保存尚好，为我们了解当地居民的生产生活与民风民俗提供了实物研究资料，有重要的人文价值。</t>
  </si>
  <si>
    <t>29°30'39"N
119°18'30"E</t>
  </si>
  <si>
    <t xml:space="preserve"> 塔山弄双口水井位于洋溪街道洋溪社区塔山弄6号民宅北侧。据当地介绍，该井有150余年历史，由陈姓家族挖凿，最初为饮水之用，整个村的饮水皆来自于此，现改为居民洗衣等生活用水。一井双圈，占地约1.3平方米。两个井圈大小不一，南侧井圈小于北侧，南侧井圈高0.26米，宽0.05米，直径0.44米；北侧井圈高0.23米，宽0.055米，直径0.26米。井壁用大块卵石叠砌而成，井深1.99米，水深1.5米。
　塔山弄双口水井保存尚好，为我们了解当地居民的生产生活与民风民俗提供了实物研究资料，有重要的人文价值。</t>
  </si>
  <si>
    <t>无保护碑及围栏</t>
  </si>
  <si>
    <t>洋溪社区</t>
  </si>
  <si>
    <t>于合村水井</t>
  </si>
  <si>
    <t>浙江省杭州市建德市更楼街道于合村村中心</t>
  </si>
  <si>
    <t xml:space="preserve">   水井位于更楼街道于合村村中心，建造年代不详，占地6.25平方米。圆形井壁用自然石（较大卵石）叠砌而成，井圈为锥形，上窄下宽，外壁被分隔成六等开光图，上雕有纹饰，因年代久远，石质风化，所凿题材无法辨认，高0.52米，上口外圈直径0.75米，上口内圈直径0.5米。井深3米左右，水质清澈
  该水井从侧面反映当地人们的生产生活状况。</t>
  </si>
  <si>
    <t>29°24'16"N
119°13'58"E</t>
  </si>
  <si>
    <t xml:space="preserve">   于合村水井位于更楼街道于合村村中心，又名郑家弄古井。2019年通过美丽乡村环境整治，在古井周边铺设条砖，并刻有简介碑。井圈为石质八角形，上窄下宽，外壁被分隔成六等开光图，上雕有纹饰，因年代久远，石质风化，所凿题材无法辨认。高0.52米，上口外圈直径0.75米，上口内圈直径0.5米。古井占地6.25平方米，圆形井壁用较大卵石叠砌而成，井深4.5米左右，水质清澈。该水井从侧面反映当地人们的生产生活状况。郑家弄古井为郑氏族人从浦江郑氏义门迁居于合后所挖。该水井从侧面反映当地人们的生产生活状况和姓氏源流。</t>
  </si>
  <si>
    <t>于合村村委</t>
  </si>
  <si>
    <t>谢田村水井</t>
  </si>
  <si>
    <t>浙江省杭州市建德市钦堂乡谢田村上村自然村村中心</t>
  </si>
  <si>
    <t xml:space="preserve">  谢田村水井位于钦堂乡谢田村上村自然村村中心，据村民介绍，该井在谢田村形成之初便已存在，可能为一座明代古井。古井占地16平方米，井圈为圆形，外径0.7米，内径0.5米，井深约10米，水质清澈。谢田村地处环山地段，水资源比较宝贵，掘井是当地人们生活的必备条件，谢田村现村古井较少，从侧面反映当地人们的生活以及村落形成与发展历史。</t>
  </si>
  <si>
    <t>29°43'47"N
119°32'30"E</t>
  </si>
  <si>
    <t>谢田村水井位于钦堂乡谢田村上村自然村村中心。2014年村庄道路整治时将其填埋覆盖，现已不存。</t>
  </si>
  <si>
    <t>洪村畈水井</t>
  </si>
  <si>
    <t>浙江省杭州市建德市航头镇溪沿村村北</t>
  </si>
  <si>
    <t xml:space="preserve">   洪村畈水井位于航头镇溪沿村村北。据井圈上石刻记载，该井为万历丙子年（公元1576年）建，为一口明代水井。该井占地14.3平方米，圆形井壁用自然块石（较大卵石）叠砌而成，井圈为石质，圆形，外圈直径为0.65米，内圈直径为0.5米，高0.36米，井圈上雕刻：“万历丙子年冬月义入立”的字样。井深2米，水质清澈。
   溪沿村至今保存的古井仅此一口，年代较早，从侧面反映了村落的形成情况。</t>
  </si>
  <si>
    <t>29°20'17"N
119°10'50"E</t>
  </si>
  <si>
    <t xml:space="preserve">   洪村畈水井位于航头镇溪沿村村北。原井圈为石质，圆形，外圈直径为0.65米，内圈直径为0.5米，高0.36米，井圈上雕刻：“万历丙子年冬月义入立”的字样。2016年村庄环境整治中将原井圈移除，新造内圆外八边形石质井圈，周边水泥浇筑地面。圆形井壁用自然块石（较大卵石）叠砌而成。井深2米，水质清澈。溪沿村至今保存的古井仅此一口，年代较早，从侧面反映了村落的形成情况。</t>
  </si>
  <si>
    <t>檀村村委</t>
  </si>
  <si>
    <t>万松山古井</t>
  </si>
  <si>
    <t>浙江省杭州市建德市寿昌镇城北村镇政府内</t>
  </si>
  <si>
    <t xml:space="preserve">   万松山古井位于寿昌镇城北村镇政府内，据《寿昌县志》载：“古井，在县政府内，井上石栏镌有万历甲戌四字。”万松山古井井圈为长方形，由四块条石合围而成，外径长1.5米，宽0.9米，内径长0.9米，宽0.4米。西南侧井圈上雕“万历甲戌”东北侧刻“一九八五年，五月重修”的字样。井圈四周用水泥浇筑。
该井历史悠久，年代清晰，保存较好，对了解寿昌早期居民的生活状况有一定的参考价值。</t>
  </si>
  <si>
    <t>29°21'43"N
119°13'01"E</t>
  </si>
  <si>
    <t>万松山古井位于寿昌镇城北村镇政府内。古井周边用石板铺筑，并用石板栏杆合围。万松山古井井圈为长方形，由四块条石合围而成，外径长1.5米，宽0.9米，内径长0.9米，宽0.4米。西南侧井圈上雕“万历甲戌”东北侧刻“一九八五年，五月重修”的字样。井圈四周用水泥浇筑。2010年被列入建德市市级文保单位。</t>
  </si>
  <si>
    <t>立有市级文保碑及石板围栏</t>
  </si>
  <si>
    <t>寿昌镇人民政府</t>
  </si>
  <si>
    <t>湖塘水井</t>
  </si>
  <si>
    <t>浙江省杭州市建德市大慈岩镇檀村村湖塘自然村村中心</t>
  </si>
  <si>
    <t>　　湖塘水井位于大慈岩镇檀村村湖塘自然村村中心，占地5.52米，该井口原为圆形井圈，后加高，用四块石板覆盖。井圈口现为正方形，长和宽在0.55米左右。井深1.4米，井壁由较大卵石叠砌而成，水质清澈。
湖塘村保留多处古井，该井为保存较好的一口古井，从侧面反映了当地人们古代的生活状况和村落发展情况。</t>
  </si>
  <si>
    <t>29°17'33"N
119°18'37"E</t>
  </si>
  <si>
    <t>　湖塘水井位于大慈岩镇檀村村湖塘自然村村中心。该井口原为圆形井圈，2014年后加高，圈上砌砖块，其上用四块现代石板合围作为新的井圈，周边浇筑水泥。井圈口现为正方形，长和宽在0.55米左右。井深1.4米，井壁由较大卵石叠砌而成，水质清澈。湖塘村水井为保存相对较好，从侧面反映了当地人们古代的生活状况和村落发展情况。</t>
  </si>
  <si>
    <t>溪沿村村委</t>
  </si>
  <si>
    <t>樟宅坞水井</t>
  </si>
  <si>
    <t>浙江省杭州市建德市大慈岩镇檀村村樟宅坞自然村村中心</t>
  </si>
  <si>
    <t xml:space="preserve">    樟宅坞水井位于大慈岩镇檀村村樟宅坞自然村村中心，原为村里的主要饮用水源。2002年对古井四周加固。井圈为圆形，外径0.64平方米，内径0.53米，高0.12米，井壁由自然块石（较大卵石）叠砌而成，水质清澈。
　　掘井取水是当地人们生活的必备条件，从一个侧面反映了旧时该村的生活状况乃至村落形成情况。</t>
  </si>
  <si>
    <t>29°18'14"N
119°17'47"E</t>
  </si>
  <si>
    <t xml:space="preserve">    樟宅坞水井位于大慈岩镇檀村村樟宅坞自然村村中心，原为村里的主要饮用水源。井圈为圆形，外径0.64平方米，内径0.53米，高0.12米，井壁由自然块石（较大卵石）叠砌而成，水质清澈。现已新加井盖，暂废弃不用。掘井取水是当地人们生活的必备条件，从一个侧面反映了旧时该村的生活状况乃至村落形成情况。</t>
  </si>
  <si>
    <t>富阳区</t>
  </si>
  <si>
    <t>外官三姓公井</t>
  </si>
  <si>
    <t>浙江省杭州市富阳市新登镇官塘村外官自然村湾里中部东面</t>
  </si>
  <si>
    <t xml:space="preserve">    外官三姓公井位于富阳市新登镇官塘村外官自然村湾里中部东面，建于中华民国二十六年。建筑面积0.29平方米。_x005F_x000D_
     井呈圆形，上小下大，中部比下部稍大一点约2米。上部直经为0.42米。井壁用大石块砌置。上部由砖砌沿口，口上置井圈。_x005F_x000D_
    井圈置青石圆形，内经0.43米，外经0.6米。高0.42米，深约4米。圈外壁锈该铭文即“三姓公井”，由叶姓捐洋灰辅面，由徐姓捐石（经理），支币十七元，共占地二分。中华民国二十六年，由王姓捐资助地。共44字，字迹清晰。_x005F_x000D_
    据传此井为王氏祖先为后裔解决吃水问题而于凿的。井壁光洁。井圈坚实，井水清澈。并有铭文记载。具有一定的历史意义和纪念意义。保护它，能从古井一个例面反映当时人们的生活状况及至村落形成状况。</t>
  </si>
  <si>
    <t>北纬：29°24'50.0"、东经：118°33'02.0"</t>
  </si>
  <si>
    <t>里源汪家井泉</t>
  </si>
  <si>
    <t>浙江省杭州市富阳区万市镇田源村里源自然村汪家</t>
  </si>
  <si>
    <t xml:space="preserve">  里源汪家井泉位于浙江省杭州市富阳市万市镇田源村里源自然村汪家，凿于清代。_x005F_x000D_
  井呈不规则的长方型，长2.5米，宽1.7米，深1米。泉水清澈，长年不干。_x005F_x000D_
  由于自来水的普及，该井泉的使用功能逐渐淡化，但该井泉见证了当时当地村民的生活史，对当地百姓来说具有一定的情感价值，同时从文物角度说，具有一定的历史价值。_x005F_x000D_
</t>
  </si>
  <si>
    <t>北纬：30°08'48.0"东经：119°36'01.0"</t>
  </si>
  <si>
    <t>井保存完好，井水用于村民生活和灌溉，简述于三普描述基本相同</t>
  </si>
  <si>
    <t>无围栏、立牌</t>
  </si>
  <si>
    <t>田源村汪家</t>
  </si>
  <si>
    <t>田源村</t>
  </si>
  <si>
    <t>山基村石泉潭</t>
  </si>
  <si>
    <t>浙江省杭州市富阳区灵桥镇山基村山阴山脚下</t>
  </si>
  <si>
    <t xml:space="preserve">  山基村石泉潭位于富阳市灵桥镇山基村中部的阴山脚下。潭坐西南朝东北。潭前横设东西走向卵石路。（潭应是古民居群的生活组成部分，古民居大部已迁。）潭砌于长长的石坎上，呈拱形石龛，下为半圆形潭。潭拱形龛高（接水面、水深不算）1米，横1.8米。石潭水面半径1.45米。_x005F_x000D_
   潭左右石坎下有细沟连接潭中，作进出水流之用，潭本身也有泉清冽。石泉潭虽小，但小巧玲珑合理，保存较好。_x005F_x000D_
</t>
  </si>
  <si>
    <t>北纬：29°59'40.0"东经：120°02'48.0"</t>
  </si>
  <si>
    <t>潭的描述基本与三普信息基本一致，现无水出，呈干涸状。</t>
  </si>
  <si>
    <t>山基村</t>
  </si>
  <si>
    <t>山基村委</t>
  </si>
  <si>
    <t>钱家长寿水井</t>
  </si>
  <si>
    <t>浙江省杭州市富阳区万市镇田源村里源自然村钱家中心</t>
  </si>
  <si>
    <t xml:space="preserve">  钱家长寿水井位于浙江省杭州市富阳市万市镇田源村里源自然村钱家中心，清代建筑。_x005F_x000D_
  井呈正方型，长1.3米，宽1.15米，深1米。井水清澈，冬暖夏凉，长年不干，至今当地百姓还在使用。60年代初，由于井面板盖的遗失，村民在井的沿壁处，修建了一个圆拱型的建筑，以保护该井。_x005F_x000D_
  随着经济社会的快速发展，自来水基本普及，长寿井现用的村民逐渐减少。但古井从一个侧面反映当时人们的生活状况乃至村落形成状况。该井的发现对研究当地村民的生活习俗具有一定的参考价值。</t>
  </si>
  <si>
    <t>北纬：30°08'43.0"东经：119°35'48.0"</t>
  </si>
  <si>
    <t>田源村钱家</t>
  </si>
  <si>
    <t>田源村委</t>
  </si>
  <si>
    <t>菖蒲村龙眼水井</t>
  </si>
  <si>
    <t>浙江省杭州市富阳区灵桥镇菖蒲村东侧</t>
  </si>
  <si>
    <t xml:space="preserve">    菖蒲村龙眼水井位于灵桥镇菖蒲村东侧，清代。井座落于溪边村干道东侧的房屋间隔之中。二井相距27.30米，圆形井（现井口形已变），卵石砌成，直径0.90米左右。分布面积约30平方米。_x005F_x000D_
    此井原是村中豪坤厅屋的风水井，后为村中吃、洗、造纸水的取水地。现自来水普及，井水不用，但村民不敢擅自填埋。井已弃之不用，但由于“龙眼风水”之说，村人不敢损坏。这对百姓生活生产历史形态研究有一定的参考价值。</t>
  </si>
  <si>
    <t>北纬：29°57'17.0"东经：120°03'39.0"</t>
  </si>
  <si>
    <t>与三普描述基本一致</t>
  </si>
  <si>
    <t>菖蒲村</t>
  </si>
  <si>
    <t>菖蒲村委</t>
  </si>
  <si>
    <t>下俞水井</t>
  </si>
  <si>
    <t>浙江省杭州市富阳市春建乡下俞村北侧</t>
  </si>
  <si>
    <t xml:space="preserve">下俞水井位于浙江省杭州市富阳市春建乡下俞村村北侧，清代建筑。  _x005F_x000D_
水井呈圆形，由石块垒积而成，井深约4米。上部井圈内壁直径宽0.41米,外圈直径宽0.61米。据当地向导介绍：该井长年不干，井圈是在约100年前，村有一小孩不慎掉入水中，村民为防范此次事件再次发生而集资兴建。  _x005F_x000D_
该井从一个侧面反映了当时村民的生活习俗，而且保存较为完整，具有一定的历史价值，对于研究当时井的构造具有一定的参考价值。          </t>
  </si>
  <si>
    <t>北纬：30°06'11.0"东经：119°49'21.0"</t>
  </si>
  <si>
    <t>下俞村</t>
  </si>
  <si>
    <t>下俞村委</t>
  </si>
  <si>
    <t>长春万安水井</t>
  </si>
  <si>
    <t>浙江省杭州市富阳区鹿山街道江滨村长春自然村</t>
  </si>
  <si>
    <t xml:space="preserve">    长春万安水井位于鹿山街道江滨村长春自然村东头。井沿用斗方形青石凿成，井口圆形，井沿下有赤石（莲花）须弥座。井内壁以方砖砌成。_x005F_x000D_
    井口直径0.44米，方形井沿长0.55米、宽0.55米、高0.50米，井深约4.25米。_x005F_x000D_
    据村民称，此井挖于同治年间。_x005F_x000D_
    古井掘于原富春驿道边，它对当时的生活形态有一定的历史和科学价值。</t>
  </si>
  <si>
    <t>北纬：29°59'36.0"东经：119°55'01.0"</t>
  </si>
  <si>
    <t>与三普描述基本一致,今已废弃不用</t>
  </si>
  <si>
    <t>江滨村长春自然村</t>
  </si>
  <si>
    <t>江滨村委</t>
  </si>
  <si>
    <t>富阳文庙泮池</t>
  </si>
  <si>
    <t>浙江省杭州市富阳区富春街道鹳山社区富春路8号市实验小学南门处</t>
  </si>
  <si>
    <t xml:space="preserve">    文庙泮池位于富春街道富春路8号市实验小学内南部。泮池原为文庙一部分，现文庙仅存泮池。泮池最早由富阳知县吴蒙开辟。_x005F_x000D_
    泮池为石结构半圆形水池，总面积46.08平方米，深约1米。水池中央架石桥，桥长10.8米，宽2.7米，两边筑护栏，有望柱六对，中间两对柱头为石狮像，其余主头圆形或方形，石栏上有螯鱼、骏马浮雕。_x005F_x000D_
    文庙泮池几经修缮，保存较好，具有原貌风格，现使用。对于富阳镇历史的考证和文庙研究是一例佐证。</t>
  </si>
  <si>
    <t>北纬：30°02'55"东经：119°57'28"</t>
  </si>
  <si>
    <t>立保护标志碑、石栏杆维护</t>
  </si>
  <si>
    <t>富阳区实验小学</t>
  </si>
  <si>
    <t>执中亭水井</t>
  </si>
  <si>
    <t>浙江省杭州市富阳市富春街道执中亭村23省道东侧</t>
  </si>
  <si>
    <t xml:space="preserve">  执中亭水井位于富春街道执中亭村23省道东侧，村中关帝庙南侧。建于清代，占地面积为1.60平方米。_x005F_x000D_
  古井设长方形井圈，青石质，长1.31米，宽1.22米，井口直径0.42米。井圈在井口径外延凹槽呈圈形扇形，长0.42米,圈凹槽直径0.80米，用于排放污水用。古井设井圈且有排水凹槽我市罕见。对古井的研究有一定的价值。_x005F_x000D_
  古井深约10米，长年使用，井壁用当地石块垒砌，原石质井栏圈现已毁，用于栏架防人失足入井。_x005F_x000D_
    古井历史悠久，设置别致，井壁光洁，与关帝庙成一体。现保存完整，对于研究考证执中亭村的村史可作参考。应好好保护它，恢复原状。</t>
  </si>
  <si>
    <t>因23省道扩建，消失</t>
  </si>
  <si>
    <t>礼门后塘水井</t>
  </si>
  <si>
    <t>浙江省杭州市富阳区常安镇礼门村北侧</t>
  </si>
  <si>
    <t xml:space="preserve">    礼门后塘水井位于常安镇礼门村北侧后塘边，明代。井临村中水池，圆口，沿边用四方青石平铺而成。圈环式井沿略高于地面一公分，很不明显。井内壁用块石垒砌，井口直径0.5米，井深1.3米。_x005F_x000D_
    古井小巧简朴，科学实用，是研究百姓生产生活形态的实物佐证。</t>
  </si>
  <si>
    <t>北纬：29°53'27.0"东经：119°54'47.0"</t>
  </si>
  <si>
    <t>该井形状与三普描述基本一致，现已废弃不用，井水较为浑浊。</t>
  </si>
  <si>
    <t>礼门村</t>
  </si>
  <si>
    <t>金星老街区23号同昌水井</t>
  </si>
  <si>
    <t>浙江省杭州市富阳区里山镇里山村金星自然村老街区23号</t>
  </si>
  <si>
    <t xml:space="preserve">    金星老街区23号同昌水井位于浙江省杭州市富阳市里山镇里山村金星自然村老街区23号，凿于清代。_x005F_x000D_
    井圈呈六角形，中间凿出圆形井口，内径0.4米，深7米。井壁以杂石叠砌，呈圆形。井水清澈，至今仍饮用。_x005F_x000D_
    据村中长者介绍，该井原来老街同昌桨园而建，作私用。解放后，井作公用，整个村的村民都用这口井。现在杂货铺后院，基本上归王年荣使用。_x005F_x000D_
 该井具有一定的历史价值。</t>
  </si>
  <si>
    <t>北纬：30°02'59.0"东经：120°03'46.0"</t>
  </si>
  <si>
    <t>里山村</t>
  </si>
  <si>
    <t>千家村水井</t>
  </si>
  <si>
    <t>浙江省杭州市富阳区银湖街道千家村中部</t>
  </si>
  <si>
    <t xml:space="preserve">    千家村水井位于富阳市高桥镇千家村北面花园基129号，东北面人行道上，东靠王阿狗民居围墙，南靠楼先仁民居，西连朱连法民居。_x005F_x000D_
　　此井挖掘于清代，井身呈圆形，石垒壁。井口设宽0.156米，高0.349米的青石圈保护井口，直径0.855米，内径0.545米，深约10米。此井原属王治龙家，现为千家村村民共用。_x005F_x000D_
    古井保存完好，并且有铭记刻石，是一处不可多得的古井，它对研究江南民间生活形态有一定的佐证作用。</t>
  </si>
  <si>
    <t>北纬：30°08'13.0"东经：119°51'21.0"</t>
  </si>
  <si>
    <t>千家村委</t>
  </si>
  <si>
    <t>东何马家水井</t>
  </si>
  <si>
    <t>浙江省杭州市富阳区里山镇安顶村东何自然村后山帽子头山脚下</t>
  </si>
  <si>
    <t xml:space="preserve">  东何马家水井位于浙江省杭州市富阳区安顶村东何自然村后山帽子头山脚下，凿于清代。_x005F_x000D_
　该井长1.3米，宽0.9米，深0.9米，呈不规则形状。据村中长者介绍，该井是马姓人家所建，井水冬暖夏凉，至今还有部分村民在饮用。_x005F_x000D_
该井见证了当时当地农村的生活习俗，具有一定的历史价值。_x005F_x000D_
</t>
  </si>
  <si>
    <t>北纬：30°00'49.0"东经：120°05'02.0"</t>
  </si>
  <si>
    <t>安顶村东何自然村</t>
  </si>
  <si>
    <t>杜公井</t>
  </si>
  <si>
    <t>浙江省杭州市富阳区新登镇双溪村城墙南路68号101室</t>
  </si>
  <si>
    <t xml:space="preserve">    杜公井位于富阳市新登镇上城隍庙北面。城墙南路68号101室民居平房小屋内。挖凿于唐代，面积为（井上部）0.38平方米。 _x005F_x000D_
井上小下大，井壁呈圆形，内径0.35米，井圈呈八边形，长短不等，分别为0.36米，0.20米。直径0.7米，高0.57米，深约18米，井内中部约1.8米左右。井底由自然石塔形成。井壁由大小不同的石块垒砌。新登文人张宝昌老师少年时曾凭井栏下窥，见井壁上狭下广，深邃莫测，水色幽暗，凉气袭人。     _x005F_x000D_
    《富阳县志》胜迹篇有“杜公井”条记载：淮南将田颓安仁义率众攻东安，棱凭城固守。会乏水，穿井百尺，不得泉。默祷于神。泉即涌地出”。此井原在现存古城城隍庙的正殿前左侧，现在袁卫国民居家。  _x005F_x000D_
    杜棱，字腾云，新登人。唐乾符年间黄巢起义波及两浙，杭州练诸县乡兵自保，杜棱领武安营为东安都将，倾心事奉钱锈。润州牙将刘浩劫持刺史周宝叛归薛朗，杜棱奉命讨贼，夺取常州，救回周宝，除官常州制置使。唐昭宗大顺二年(公元891年)，两浙制置使董昌叛立为王，钱锣率八都之军讨之，董昌乞救于淮南节度使杨行密，杨命大将田颓、安仁义犯浙。朝廷表钱谬为镇海节度使、杜棱副之，全力抗击。杜棱便于战略要冲东安(即今新登)依山筑城御守，与淮南军浴血奋战，东安军凭高制胜，毙敌盈千。于是，杜棱声名大振，进官行军司马，累迁润州刺史。 _x005F_x000D_
此井是唐大顺二年杜棱率兵镇守东安时领军民开凿，解决了水源，故称“杜公井”以作纪念。杜棱之子杜建徽功勋卓著，为保卫东安城（新登）筑城墙、开挖城河、水井等，留下了许多遗迹。均与杜氏父子有关。影响深远，新登古城墙曾称之为“杜棱城”。</t>
  </si>
  <si>
    <t>北纬：29°58'09.0"东经：119°43'52.0"</t>
  </si>
  <si>
    <t>古城社区</t>
  </si>
  <si>
    <t>陈林木家坞芳泉水井</t>
  </si>
  <si>
    <t>浙江省杭州市富阳区洞桥镇洞桥村木家坞自然村南面</t>
  </si>
  <si>
    <t>陈林木家坞芳泉水井位于洞桥镇洞桥村木家坞村南的石塘西面，村主干道北面，建于清代，建筑面积为0.64平方米。_x005F_x000D_
该井上置井圈呈圆形，青石板，高0.4米，外径0.9米，内径为0.65米，口沿厚0.1米，井深为4.15米。井壁第一排为青石板众联并列砌置，下壁为石砖错逢垒砌置。_x005F_x000D_
井圈外壁上北面刻写行革“芳泉井”三字。左右刻写“竹林氏志”和“于季春适乙未菊口”等小字。部分字体已开始风化，模糊不清。_x005F_x000D_
据村民高少华口述，此井为太公于绍宗秀才为解决村民吃水时开挖的。至今100多年了，同建造的还有二座桥和一座亭子。现只保存了一座桥一口井了。_x005F_x000D_
此井圈刻有铭文纪念为少见。保护它，具有一定的纪念意义和考证价值。</t>
  </si>
  <si>
    <t>北纬：30°04'43.0"东经：119°34'39.0"</t>
  </si>
  <si>
    <t>洞桥村</t>
  </si>
  <si>
    <t>常三后宅门水井</t>
  </si>
  <si>
    <t>浙江省杭州市富阳区常绿镇大章村常三自然村中心</t>
  </si>
  <si>
    <t xml:space="preserve">常三后宅门水井位于浙江省杭州市富阳市常绿镇大章村常三自然村中心，凿于清代。 _x005F_x000D_
圆形井壁用自然块石(较大卵石)叠砌而成，直径0.57米，石质方形井圈高0.10米，宽0.12米，八角形，内圈圆形，水质清澈，至今仍在使用。 _x005F_x000D_
该井具有一定的历史价值，为当时农村生活习俗的重要实物见证，对于我市研究当时当地的农村生活史具有一定的参考价值。_x005F_x000D_
</t>
  </si>
  <si>
    <t>因村道改造，现已封死</t>
  </si>
  <si>
    <t>环山村校应厅水井</t>
  </si>
  <si>
    <t>浙江省杭州市富阳区环山乡环三村西侧与环四村交界处</t>
  </si>
  <si>
    <t xml:space="preserve">    环山村校应厅水井位于环山乡环三村西侧与环四村交界处，清代。井圈为青石质，井壁为卵石砌成。圈高45厘米，厚6厘米，外圈直径52厘米，内圈40厘米，井深约5.2米。_x005F_x000D_
    井深而窄，水清苔滑，玲珑而实用。井周围砌以青石板（墓碑）等。它是一处研究民间百姓生活状态的佐证。</t>
  </si>
  <si>
    <t>北纬：29°55'51.0"东经：119°55'32.0"</t>
  </si>
  <si>
    <t>井基本形状与三普描述基本相同，现已废弃不用，井水较为浑浊。</t>
  </si>
  <si>
    <t>环三村</t>
  </si>
  <si>
    <t>环四村茂盛八棱井</t>
  </si>
  <si>
    <t>浙江省杭州市富阳区环山乡环联村环四自然村狮子山脚民居中</t>
  </si>
  <si>
    <t xml:space="preserve">    环四村茂盛八棱井位于环山乡环联村环四村狮子山脚山民居中，清代。井圈口较高大，呈八边棱形状，青石质。井圈高0.69米，圈外直径0.77米，内圈（井口）直径0.5米，卵石砌成井壁，深6.5米。_x005F_x000D_
    井圈保存基本完整，圈略有破损，井周围砌以青石地墁。是一处百姓生产生活状态的缩影。</t>
  </si>
  <si>
    <t>北纬：29°55'47.0"东经：119°55'36.0"</t>
  </si>
  <si>
    <t>该井基本形状与三普描述基本一致，现无人使用，井水呈浑浊状。</t>
  </si>
  <si>
    <t>环联村</t>
  </si>
  <si>
    <t>章村官房井</t>
  </si>
  <si>
    <t>浙江省杭州市富阳区常绿镇大章村章村自然村中心小学边</t>
  </si>
  <si>
    <t xml:space="preserve"> 章村官房井位于浙江省杭州市富阳市常绿镇大章村章村中心小学边， 凿于清代。呈圆型，井壁用块石叠砌而成，石质圆形井圈高0.48米，内径0.44米，井水清澈，从不干涸。_x005F_x000D_
相传，该井为章家太婆所开凿，当年太婆嫁给官房里的一个太公，其娘家相当富有，嫁过来的嫁妆就长达十里。有一次太公、太婆发生争执，太公就说，你有什么好了不起，你吃的都是我们章家人的，太婆听了后就说，我又没有吃你们章家的，我吃的都是我从娘家带来的，太公然后说，你吃的水，娘家总带不来的，水总吃我们章家的。第二天，太婆就叫了娘家的人到此挖井，太公又说了，你挖井的地总是章家的，太婆就用银子把整块地给买下了，据说，买地的钱用银子铺地来计算的。_x005F_x000D_
  该井具有一定的历史价值，见证了当时当地农村的生活习俗，对于研究我市当时当地的生活史具有一定的参考价值。_x005F_x000D_
</t>
  </si>
  <si>
    <t>北纬：29°51'45.0"东经：120°04'35.0"</t>
  </si>
  <si>
    <t>内部结构基本保持完整、地面与井圈持平</t>
  </si>
  <si>
    <t>白石峧外深塘</t>
  </si>
  <si>
    <t>浙江省杭州市富阳区场口镇白石峧村东侧</t>
  </si>
  <si>
    <t xml:space="preserve">    白石皎外深塘位于场口镇白石峧自然村东面，清代。塘原呈长方形，分外深塘与里深塘。外塘洗涤用，里塘吃水。现里深塘已水泥复面，改成一井，故外深塘呈正方形。_x005F_x000D_
    水塘卵石砌壁，有石级埠。塘长13米，宽6米。井壁卵石砌成，现加木椭圆形井沿。井口最宽处为1.25米。塘水清澈，形制完整，结构合理实用。是一处旧时百姓生活状态的见证。</t>
  </si>
  <si>
    <t>北纬：29°51'11.0"东经：119°50'36.0"</t>
  </si>
  <si>
    <t>白石皎村</t>
  </si>
  <si>
    <t>双溪坞水井</t>
  </si>
  <si>
    <t>浙江省杭州市富阳市常绿镇双溪村双溪坞自然村井埠头</t>
  </si>
  <si>
    <t xml:space="preserve">    双溪坞水井位于浙江省杭州市富阳市常绿镇双溪村双溪坞自然村井埠头，凿于清代。 _x005F_x000D_
    井呈不规则四方形状，四壁用自然块石（较大卵石）叠砌而成，长110厘米，宽180厘米，深约160米，水质清澈。 据村民讲述，该井遇大旱不干，遭暴雨不外溢，上百年来，一直是村民饮、喝、洗、用之主要水源。 _x005F_x000D_
  该井具有一定的历史价值，见证了当时当地农村的生活习俗，对于研究我市当时当地的生活史具有一定的参考价值。 _x005F_x000D_
_x005F_x000D_
_x005F_x000D_
_x005F_x000D_
_x005F_x000D_
</t>
  </si>
  <si>
    <t>北纬：29°52'36.0"东经：120°03'16.0"</t>
  </si>
  <si>
    <t>双溪村委</t>
  </si>
  <si>
    <t>咽泉石刻</t>
  </si>
  <si>
    <t>浙江省杭州市富阳区洞桥镇三溪村枫林坞半山溪中下段</t>
  </si>
  <si>
    <t xml:space="preserve">    咽泉石刻座落于枫林坞山溪中下段。咽泉在溪中间上有巨石覆盖。泉仅留露于外0.05米，长1.2米，水深0.3米。据说原有八十公分深，现泉中沙石积留较多。泉前有1.3米长0.5米高的栏水巨石，中间成凹形，较为光滑。泉左侧约0.7米，候山溪经常流水处，栏水石下有2.6米长1.5米宽的过水池。总面积3.96平方米。_x005F_x000D_
    咽泉泉水时出时止，时满时浅，每隔十分钟左右出水一次。水位超过拦水石后，又逐渐下降，如此因而复始，循环不息，故名咽泉。_x005F_x000D_
    县志金石部份记载：咽泉，嘉庆元年洪青选题，已无遗迹可寻。新登县志卷四山水下十二页记载：咽泉，在县西三十五里天雷山麓地名枫林坞，石有小洞，寻常无泉，人们诚求，遂汩汩有声，泉即涌出，几有一车，礼告饫足，泉即退止。“武林梵志”云：广陵村平坂中，一石突出皆顽石，前有一小洞，洞口可容数十人，乡耶人亩岁致祭，呼日仙官。“陸砚斋笔记”云，新登、有竭水洞，人至洞口揖靖即洞中喷出泉水，鱼蝦亦随水跳跃，人又揖曰，水足矣，随后返流，后改名咽泉。_x005F_x000D_
    《新登县志金石》卷十八，清嘉庆元年（1796年）洪青选题“咽泉石刻”。_x005F_x000D_
    《新登县志胜迹》卷九，渴水灵官洞，在县西广陵乡枫林坞，有一石小洞，寻常无泉，人以浅术，遂汩汩有声，泉即涌出，几为一车礼告，饮足即退止。乡人每岁致祭，呼曰“仙宫”，兮名咽泉（旧志）。枫林坞当天雷山之麓，入坞犖确行三里许境极幽邃山下有穴如窦，泉涓涓时作时止，空袭来风，若有呼吸者然，春夏颇盛，至严冬干涸，则绝不复出，张其事者，遂为其水可咒，然泉固神物，地亦灵境也。枫林咽水为东安八景之一。</t>
  </si>
  <si>
    <t>北纬：30°03'41.0"东经119°36'48.0"</t>
  </si>
  <si>
    <t>形状描述与三普登记信息基本一致，现作为旅游景点开发保护利用</t>
  </si>
  <si>
    <t>有围栏、立牌</t>
  </si>
  <si>
    <t>三溪村委</t>
  </si>
  <si>
    <t>长盘村丁家水井</t>
  </si>
  <si>
    <t>浙江省杭州市富阳区永昌镇长盘村丁家自然村东面大路旁</t>
  </si>
  <si>
    <t xml:space="preserve">    长盘村丁家水井位于富阳市永昌镇长盘村丁家自然村丁德胜家东面，建于清代。_x005F_x000D_
    井口呈方形，0.61米×0.61米。井圈呈圆形，大卵石自然块石叠砌而成。直径1.05米，内壁两头小，中段大。中段约1.2米，深5米。水质清澈。_x005F_x000D_
    此井历史悠久，保存完整，为村中文化遗产之一，保存它，对于研究长盘村的历史具有一定的文化内涵。</t>
  </si>
  <si>
    <t>北纬：30°01'19.0"东经：119°42'54.0"</t>
  </si>
  <si>
    <t>长盘村委</t>
  </si>
  <si>
    <t>瓜江村水井</t>
  </si>
  <si>
    <t>浙江省杭州市富阳区场口镇瓜桥埠村瓜江自然村东侧</t>
  </si>
  <si>
    <t xml:space="preserve">    瓜江村水井位于场口镇瓜桥埠村瓜江自然村东侧，清代。井圈为青石质，呈瓜瓤状。井壁为块石垒砌。上井圈与井壁之间约有0.6米厚青石井圈一个。_x005F_x000D_
    上井圈高0.4米，外圈直径0.58米，内圈0.4米。井深约7.1米。_x005F_x000D_
    古井保存基本完整，圈略有破损，井周围为水泥地面。</t>
  </si>
  <si>
    <t>北纬：29°54'06.0"东经：119°50'40.0"</t>
  </si>
  <si>
    <t>瓜桥埠村委</t>
  </si>
  <si>
    <t>塔山村袁宝初家水井</t>
  </si>
  <si>
    <t>浙江省杭州市富阳区新登镇塔山村袁家弄18号中部</t>
  </si>
  <si>
    <t>塔山村袁宝初家水井位于富阳市新登镇塔山村袁家弄中部18号，新登镇粮管所东面。占地面积为5.26平方米。 _x005F_x000D_
井口呈方形，横铺青石板。井圈呈圆形，直径0.722米，井壁用不规整石块自然砌置而成。上小下大，井壁上部直径为0.4米，深为7米，井圈高0.48米。_x005F_x000D_
井台用三合土铺面，2.36米×2.23米。四周设凹沟通水。 _x005F_x000D_
此井是袁宝初祖先太公为解决村民吃水问题而开凿的，并且周围民居还在使用。_x005F_x000D_
袁宝初井属清代建筑，保存完好。且还使用，作为清式古井。对研究新登历史风貌有一定的参考价值。</t>
  </si>
  <si>
    <t>北纬：29°58'24.0"东经：119°43'28.0"</t>
  </si>
  <si>
    <t>塔山村</t>
  </si>
  <si>
    <t>下何水井</t>
  </si>
  <si>
    <t>浙江省杭州市富阳区场口镇红星村下何自然村</t>
  </si>
  <si>
    <t xml:space="preserve">    水井位于场口镇红星村下何村道边，清末。井沿为圈柱式，青石制成，井壁为卵石砌成，井圈高0.42米，井口内直径0.43米，井圈壁厚0.13米，井深6.20米左右。泉水清澈凉爽，村人仍在使用。_x005F_x000D_
    古井保存完好，它对研究民间百姓生活状态有一定的价值。</t>
  </si>
  <si>
    <t>北纬：29°55'32.0"东经：119°51'57.0"</t>
  </si>
  <si>
    <t>红星村委</t>
  </si>
  <si>
    <t>五份头铜鼓井</t>
  </si>
  <si>
    <t>浙江省杭州市富阳区场口镇红星村五份头</t>
  </si>
  <si>
    <t xml:space="preserve">    古井位于场口镇红星村中，清末。井壁卵石砌成，井沿圈呈鼓形(现被移于井一米外的墙角下)，井圈高0.45米，井圈外直径0.62米，内直径0.42米，井深约6米余。井口边以三块条形青石铺砌，井于村小道之中(碍于通行，村人将井圈移于一边)。古井保存完好，它对研究民间百姓生活状态有一定的价值。</t>
  </si>
  <si>
    <t>北纬：29°55'25.0"东经：119°51'49.0"</t>
  </si>
  <si>
    <t>井结构形状描述与三普基本一致，位于何人标家边。</t>
  </si>
  <si>
    <t>共和村彭家水井</t>
  </si>
  <si>
    <t>浙江省杭州市富阳区新登镇共和村彭家自然村东面</t>
  </si>
  <si>
    <t>共和村彭家水井位于新登镇共和村彭家自然村东面，坐南朝北，建于清初。建筑面积为1.86平方米。 _x005F_x000D_
井口呈长方形，外径1.63米×1.14米，内径1.07米×0.62米。 80年代修缮时口沿增高了0.25米。_x005F_x000D_
井壁呈圆形，上小中大底小酒台式。井底为自然石塔形成，井壁用兰溪石料大块石横竖斜不规则砌置而成。底约1.5米左右，中部直经为2米左右，深约8米。外部地面已铺水泥，冬暖夏凉，水质清澈。原南面立碑刻一通。现已毁。_x005F_x000D_
彭家井造型别致，长方形状为少见。共和村民几代来用水靠它供用。现仍使用，村民们几经修缮，仍保持原建筑风格，又置在新登古镇内，具有一定的保护考证价值。</t>
  </si>
  <si>
    <t>北纬：29°58'25.0"东经：119°43'46.0"</t>
  </si>
  <si>
    <t>共和股份经济合作社</t>
  </si>
  <si>
    <t>祝家坞五子井</t>
  </si>
  <si>
    <t>浙江省杭州市富阳区新登镇双联村祝家坞自然村村北面</t>
  </si>
  <si>
    <t xml:space="preserve">祝家坞五子井位于富阳市新登镇双联村祝家坞自然村北面。建于清代。建筑面积为0.8平方米。 _x005F_x000D_
井呈长方形，1米×0.8米，深2米，水质清晰。井壁大石块垒砌，口沿青石板。井旁三面砌墙呈半包围，保护范围为45平方米。前朝景观池，后靠黄泥山脚，风景优美。 _x005F_x000D_
2000年修缮时，地面改铺了水泥。井东面树花岗石碑一块，1.2米×0.6米，中间刻写“五子井”三字。旁款“2000年八月重修，现使用，祝家坞村民”。村中老人告知，此井历代来是专供做木莲豆腐使用的。现不规定。_x005F_x000D_
此井历史悠久，保存完整，仍使用，村民作为重要古迹作保护。于村中景观塘成一体，既有历史意义，又有观赏价值。 _x005F_x000D_
</t>
  </si>
  <si>
    <t>北纬：29°57'21.0"东经：119°45'25.0"</t>
  </si>
  <si>
    <t>立碑，盖亭</t>
  </si>
  <si>
    <t>双联村委</t>
  </si>
  <si>
    <t>木桥弄八角井</t>
  </si>
  <si>
    <t>龙门建筑群</t>
  </si>
  <si>
    <t>浙江省杭州市富阳区龙门镇龙门三村古街西路与木桥弄交叉口</t>
  </si>
  <si>
    <t xml:space="preserve">    龙门三村六棱井俗称“八角井”，位于龙门镇龙门三村古街西路与木桥弄交叉口，清代。井沿口呈六棱边，青石质，井壁为卵石砌成，井深4.35米，井圈内直径0.50米，井沿高0.45米，棱每边0.40米，井沿厚0.12米，古井保存完好。它对研究古镇生活状态有一定的历史价值。</t>
  </si>
  <si>
    <t>北纬：29°54'14.0"东经：119°56'47.0"</t>
  </si>
  <si>
    <t>有牌</t>
  </si>
  <si>
    <t>龙门三村村委</t>
  </si>
  <si>
    <t>长垄村涨地上水井</t>
  </si>
  <si>
    <t>浙江省杭州市富阳区新登镇长垄村涨地上中部</t>
  </si>
  <si>
    <t xml:space="preserve">    长垄村涨地上水井坐落在富阳市新登镇长垅村涨地上中部，位于钟春浪家门前。_x005F_x000D_
    井口为方形(后改)，井壁呈圆形，上小下大，上部内径为0.5米，朱红色大块石自然砌置，下壁直径1米，深6米。_x005F_x000D_
    井圈为水泥结构，呈方形为(0.58×0.58)米，高0.54米。_x005F_x000D_
    井台面铺水泥，呈方形，1.67×1.67米。_x005F_x000D_
    井圈外刻写“二00三年修建”字体。每年过节，村中大小村民要到井边举办祭祀活动。_x005F_x000D_
    此井虽废弃，但村民有一种信仰，每年逢年过节，先要集在这里祭奠一下。所以，村民较重视，保护这口井，又是长垅村唯一的一处古迹。保存它。对研究长垅村的村史是一例实证。</t>
  </si>
  <si>
    <t>北纬：29°58'51.0"东经：119°42'12.0"</t>
  </si>
  <si>
    <t>井基本形状与三普描述基本一致，较深，无用</t>
  </si>
  <si>
    <t>长垄村委</t>
  </si>
  <si>
    <t>元村村四房井</t>
  </si>
  <si>
    <t>浙江省杭州市富阳区新登镇元村村47号民居西面</t>
  </si>
  <si>
    <t xml:space="preserve">    元村村四房井位于富阳市新登镇元村村陈吉清民居北面，建于清代。至今约150年。_x005F_x000D_
    井呈圆形，井壁用较大自然块石(鹅卵石)叠砌而成，上小下大，上部直径0.80米，下部直径1.5米，深约5米左右。_x005F_x000D_
    井圈石质淡红色，呈圆形，高0.4米，内径0.35米，口沿厚为0.1米，外置长方形水泥台面，为2.5米×2.34米，井台边四周设沟通水用。水质清澈。_x005F_x000D_
    四房井因有陈氏四房阿太开凿，由后裔管理、修复、使用。_x005F_x000D_
    随着经济社会的发展，自来水基本普及，但古井能从一个侧面反映当时人们的生活及至村落形成状况。所以，具有一定的保护价值。</t>
  </si>
  <si>
    <t>北纬：29°59'10.0"东经：119°41'53.0"</t>
  </si>
  <si>
    <t>元村村委</t>
  </si>
  <si>
    <t>坎堂门口水井</t>
  </si>
  <si>
    <t>浙江省杭州市富阳区龙门镇龙门七村百步厅东侧</t>
  </si>
  <si>
    <t xml:space="preserve">    坎堂门口水井位于龙门镇龙门七村东南边百步厅东侧，明代。_x005F_x000D_
    井沿为青石凿成，略呈鼓形，井口内直径0.40米，井圈内高0.36米，井深3.65米，鹅卵石垒砌井壁，水清。_x005F_x000D_
    古井保存完好。它对研究古镇民居生活形态有一定的历史价值。</t>
  </si>
  <si>
    <t>北纬：29°54'07.0"东经：119°56'57.0"</t>
  </si>
  <si>
    <t>龙门七村村委</t>
  </si>
  <si>
    <t>龙门七村方口水井</t>
  </si>
  <si>
    <t>浙江省杭州市富阳区龙门镇龙门七村百狮厅后东北角</t>
  </si>
  <si>
    <t xml:space="preserve">    龙门七村方口水井位于龙门镇龙门七村百狮厅东北角，清代。_x005F_x000D_
    井壁为圆形，卵石砌壁，井口用四块青条石铺砌成，其中一块青石内侧有“降福”字样，井深3.65米，井口0.50*0.60米。_x005F_x000D_
    古井保存较好，简洁古朴，水质清澈。它对古镇民居的生活生存状态研究有一定的佐证意义。</t>
  </si>
  <si>
    <t>北纬：29°54'02.0"东经：119°56'57.0"</t>
  </si>
  <si>
    <t>龙门七村楼家水井</t>
  </si>
  <si>
    <t>浙江省杭州市富阳区龙门镇龙门七村楼家厅北侧</t>
  </si>
  <si>
    <t xml:space="preserve">    龙门七村楼家水井位于龙门镇龙门七村楼家厅后，原为楼家厅所属，明代。井深3.40米，井口内直径0.42米，井圈高0.34米。井壁为鹅卵石砌筑，井圈略带鼓形，为整块青石凿成，井圈有损，古井保存完好，它对民居生活附属设置和生活状态有一定的研究参考价值。</t>
  </si>
  <si>
    <t>已填埋</t>
  </si>
  <si>
    <t>龙门七村纸槽井</t>
  </si>
  <si>
    <t>浙江省杭州市富阳区龙门镇龙门七村孙观民民居东侧</t>
  </si>
  <si>
    <t xml:space="preserve">    龙门七村纸槽井位于龙门镇龙门七村，清代，井深2.20米，井口内直径0.45米，井圈高0.40米，圈壁厚0.07米。_x005F_x000D_
    井壁用鹅卵块石垒砌，井圈为青石质，圆筒形，整块青石凿成，水质清澈。_x005F_x000D_
    古井保存完好，至今还发挥着饮用水作用，它对古时民居生活状态有一定的研究参考价值。</t>
  </si>
  <si>
    <t>龙门七村石扶梯井</t>
  </si>
  <si>
    <t>浙江省杭州市富阳区龙门镇龙门七村孝子门楼后</t>
  </si>
  <si>
    <t xml:space="preserve">   龙门七村石扶梯井位于龙门镇龙门七村孝子牌楼与子孙厅间，清代。井深4.60米，井口内直径0.53米，井圈高0.45米，井壁厚0.08米。井壁用鹅卵石叠筑，井圈用整块青石凿成，呈圆筒形，井圈用线略成瓜棱形。_x005F_x000D_
    古井保存基本完好，它对古镇民居生活状态有一定的研究参考价值。</t>
  </si>
  <si>
    <t>北纬：29°54'10.0"东经：119°56'57.0"</t>
  </si>
  <si>
    <t>龙门七村桥横头水井</t>
  </si>
  <si>
    <t>浙江省杭州市富阳区龙门镇龙门七村龙门溪东侧</t>
  </si>
  <si>
    <t xml:space="preserve">    龙门七村桥横头水井位于龙门镇龙门七村龙门溪东侧，清代，井深4.70米，井口内直径0.40米，井圈高0.42米，井圈壁厚0.07米，井圈为筒形，以整块青石凿成，青石质细腻光洁，形制规整。井壁由鹅卵石砌成，保存完好。它对古镇百姓的生活状态有一定的研究参考价值。</t>
  </si>
  <si>
    <t>北纬：29°54'13.0"东经：119°56'53.0"</t>
  </si>
  <si>
    <t>龙门三村水井</t>
  </si>
  <si>
    <t>浙江省杭州市富阳区龙门镇龙门三村孙永法新居门口</t>
  </si>
  <si>
    <t xml:space="preserve">    龙门三村水井位于龙门镇龙门三村，清代，古井深6.30米，井口内直径0.45米，圈沿高0.40米，圈壁厚0.08米，井壁为鹅卵石砌成，井圈为赤砂石质，圆筒形，保存基本完好。</t>
  </si>
  <si>
    <t>北纬：29°54'12.0"东经：119°56'45.0"</t>
  </si>
  <si>
    <t>龙门三村凤楼井</t>
  </si>
  <si>
    <t>浙江省杭州市富阳区龙门镇龙门三村孙瑞庆民居门口</t>
  </si>
  <si>
    <t xml:space="preserve">    龙门三村凤楼井位于龙门镇龙门三村北侧，宋-元，井深3.70米，井口呈长方形，用四块青石条与原石铺成，井口0.75*0.45米，井壁为鹅卵石砌筑而成，古井原貌不可探知，现呈方口形，不同于一般圆口井圈井，有原始泉潭之形制，这对古时凿井历史和生活形态有一定的研究价值。</t>
  </si>
  <si>
    <t>北纬：29°54'16.0"东经：119°56'48.0"</t>
  </si>
  <si>
    <t>怀珍堂水井</t>
  </si>
  <si>
    <t>浙江省杭州市富阳区龙门镇龙门一村义德路110号民居道地中</t>
  </si>
  <si>
    <t xml:space="preserve">    怀珍堂水井位于龙门镇龙门一村义德路110号民居前道地中，古井深4.00米，井口直径0.43米，井圈高0.37米，井圈用整块青石凿成，呈圆筒形，井壁用鹅卵石砌筑。_x005F_x000D_
    井圈有小缺口，地面加高，井圈下淹，但基本完好，仍然发挥其供水作用。</t>
  </si>
  <si>
    <t>北纬：29°54'08.0"东经：119°56'46.0"</t>
  </si>
  <si>
    <t>龙门一村村委</t>
  </si>
  <si>
    <t>古城村水井</t>
  </si>
  <si>
    <t>浙江省杭州市富阳区常安镇安禾村古城自然村中部</t>
  </si>
  <si>
    <t xml:space="preserve">   古城村水井位于常安镇安禾村古城自然村中部，明代，井沿卷用整块青凿成，圆形。井口内直径0.44米，井卷高0.45米。井壁为块石叠砌。井深5米。_x005F_x000D_
    注：古井前次普查定为南宋时期，是按”古城为南宋李宗勉故里“推断，恐不确实。_x005F_x000D_
    古井基本完好。井圈青石缺损一角，泉水清澈。_x005F_x000D_
.</t>
  </si>
  <si>
    <t>北纬：29°51'47.0"东经：119°54'34.0"</t>
  </si>
  <si>
    <t>井已封</t>
  </si>
  <si>
    <t>安禾村古城</t>
  </si>
  <si>
    <t>包秦村陈家水井</t>
  </si>
  <si>
    <t>浙江省杭州市富阳区新登镇包秦村陈家自然村西面</t>
  </si>
  <si>
    <t xml:space="preserve">    包秦村陈家水井又称阿玉井，位于富阳市新登镇包秦村前陈家自然村西面，建于清代。占地面积为0.62平方米。_x005F_x000D_
    井呈圆形，上小下大，中间直径为1米，上口内径0.37米，上置井圈。高0.35米，外径0.5米，深约7米。_x005F_x000D_
    井壁用红石、青石、不规则石块混合垒砌而成，壁上长青台毛，水质清澈，井圈坚固。_x005F_x000D_
    据村中老人传，那年大旱，连山溪也干涸，村民们吃水已相当困难，陈氏阿太为了解决水源问题，就想办法打造了好几口井。终于解决村民的吃水问题，随着农村的大发展和新农村的改造，其他几口井已填盖了。只存这口井陈氏后裔至今还使用，从未间断过。_x005F_x000D_
    保护它，具有一定的历史意义和吃水不忘挖井人的纪念意义。</t>
  </si>
  <si>
    <t>北纬：30°00'57.0"东经：119°44'17.0"</t>
  </si>
  <si>
    <t>包秦村委</t>
  </si>
  <si>
    <t>松溪官塘</t>
  </si>
  <si>
    <t>浙江省杭州市富阳区新登镇官塘村外官自然村东南面</t>
  </si>
  <si>
    <t xml:space="preserve">    松溪官塘位于富阳市新登镇官塘村外官自然村的南面1公里。开凿于唐代，后由各年代逐步加固修缮使用至今。东面靠山，泥土堤坝，呈棱形状。南为良田，西贴05省道的新登镇中公路。石块筑堤。_x005F_x000D_
原西面置放石人、石马、石狮子、石羊等动物类石刻。现无存只有石羊移至新登中学圣园碑林内。现存面积约3400平方米，深约15米，堤坝高约25米。 _x005F_x000D_
据《新登县志》载，唐永淳元年（682），开辟官塘于新城县北五里，用以蓄水溉田，宋咸平，景德，明洪武间重修。清光绪二十二年（1896）塘淤，由缙绅罗某拨铜费疏浚。 _x005F_x000D_
松溪官塘，历史悠久。灌溉面积之大。为解决灾害起到举足轻重的作用。为当地百姓的生活作出了很大的功劳。_x005F_x000D_
现村领导已将松溪官塘规划为景观塘。将全面进行修复。作为村民们游玩之处和外来人观赏的美丽景点。_x005F_x000D_
保护它，对于研究考证官塘村历史面貌和富阳市的水利工程是一例实证。具有一定的历史价值、又有一定的实用价值。</t>
  </si>
  <si>
    <t>北纬：30°0'51"东经：119°43'20"</t>
  </si>
  <si>
    <t>官塘村委</t>
  </si>
  <si>
    <t>临安区</t>
  </si>
  <si>
    <t>东山村八袋廊塘</t>
  </si>
  <si>
    <t>浙江省杭州市临安区玲珑街道东山村东山自然村中部</t>
  </si>
  <si>
    <t>东山村八袋廊塘位于临安区玲珑街道东山村东山自然村中部，建于清代。呈东西走向，平面略呈长方形，长约11米，宽6米，均深2米。水流自东向西流出，塘南侧有3排石板长台阶，塘中间水面上有石板作桥，桥面有望柱。_x005F_x000E_
据现场查看，此池塘历来为村民洗衣等场所，在该池塘东面原有另一类型池塘。</t>
  </si>
  <si>
    <t>E119°40'28" N30°11'15"</t>
  </si>
  <si>
    <t>东山村八袋廊塘位于临安区玲珑街道东山村东山自然村中部，建于清代。呈东西走向，平面略呈长方形，长约11米，宽6米，均深2米。水流自东向西流出，塘南侧有3排石板长台阶，塘中间水面上有石板作桥，现桥面水泥浇筑。周围环境经过整治。</t>
  </si>
  <si>
    <t>有立牌和护栏</t>
  </si>
  <si>
    <t>三普登录点</t>
  </si>
  <si>
    <t>庆仙水井</t>
  </si>
  <si>
    <t>浙江省杭州市临安区玲珑街道东山村东山自然村庆仙</t>
  </si>
  <si>
    <t>庆仙水井位于临安区玲珑街道东山村东山自然村庆仙，原有72口，现仅存6口，大都建于清中期。均为圆形石质井圈，井圈厚0.1米，径0.4米，井壁由块石垒砌，水深4米左右。水井四周地面均用石板铺就。</t>
  </si>
  <si>
    <t>1.E119°40'29" N30°11'15"  2.E119°40'29" N30°11'18"           3.E119°40'26" N30°11'20"         4.E119°40'27" N30°11'20"</t>
  </si>
  <si>
    <t>庆仙水井位于临安区玲珑街道东山村东山自然村庆仙，原有72口，现仅存6口，大都建于清中期。均为圆形石质井圈，井圈厚0.1米至0.3米，径0.4米至0.5米左右，井壁由块石垒砌，水深4米左右。水井四周地面均用石板铺就。整村地面都经过整治有抬高，老井基本都已在地面以下。</t>
  </si>
  <si>
    <t>1、集体  2、集体  3、集体  4、私人</t>
  </si>
  <si>
    <t>后花园水井</t>
  </si>
  <si>
    <t>浙江省杭州市临安区锦北街道西墅居委会北面后花园</t>
  </si>
  <si>
    <t>后花园水井位于临安区锦北街道西墅居委会北面后花园。据当地老人代代口传，水井始建于明代。圆形井壁用自然块石叠砌而成，直径0.6米。石质方形井圈高0.3米，边长0.9米，内圈圆形，直径0.4米。现已废弃，水质不能饮用。_x005F_x000E_
该水井的存在，从一个侧面反映了当时人们的生活状况乃至村落的形成与发展。</t>
  </si>
  <si>
    <t>E119°42'16" N30°14'30"</t>
  </si>
  <si>
    <t>水井位于临安区锦北街道西墅居委会北面后花园。据当地老人代代口传，水井始建于明代。圆形井壁用自然块石叠砌而成，直径0.6米。石质方形井圈高0.3米，边长0.9米，内圈圆形，直径0.4米。现已废弃，水质不能饮用，村民用于浇灌菜地。</t>
  </si>
  <si>
    <t>接龙井</t>
  </si>
  <si>
    <t>浙江省杭州市临安区锦城街道横街村郎碧自然村</t>
  </si>
  <si>
    <t>接龙井位于临安区锦城街道横街村郎碧自然村，据村里老人口说，水井建于清代。圆形井圈，井壁由块石垒砌。依据地势半边高半边低，井口直径1米，深2米。井旁有一碑石，上朱书“接龙井”三字。</t>
  </si>
  <si>
    <t>E119°38'1'   N30°15'54"</t>
  </si>
  <si>
    <t>接龙井位于临安区锦城街道横街村郎碧自然村，据村里老人口说，水井建于清代。圆形井圈，井壁由块石垒砌。依据地势半边高半边低，井口直径1米，深2米。井旁有一碑石，上朱书“接龙井”三字。现因为周边已变成土方倾倒区，地形抬高，原井上方已加接水泥涵管，周围填土，原貌已不存。</t>
  </si>
  <si>
    <t>有立碑</t>
  </si>
  <si>
    <t>外苏坞水井</t>
  </si>
  <si>
    <t>浙江省杭州市临安区锦北街道民主村民主自然村外苏坞13号前</t>
  </si>
  <si>
    <t>外苏坞水井位于临安区锦北街道民主村民主自然村外苏坞，据当地村民口述，该井建于清代，为当地原十八水井之一。圆形井壁用自然块石叠砌而成，井深约5米，直径1.3米。石质圆形井圈高0.4米，直径0.76米，水质清澈。_x005F_x000E_
该水井至今仍在使用。原来村中古井较多，从一个侧面反映了旧时当地村民的生活状况以及村落的形成与发展状况。</t>
  </si>
  <si>
    <t>华光庙水井</t>
  </si>
  <si>
    <t>浙江省杭州市临安区锦北街道民主村民主自然村华光庙</t>
  </si>
  <si>
    <t>华光庙水井位于临安区锦北街道民主村民主自然村，据当地老人口述，该井始建于建于清代，为当地原十八水井之一。圆形井壁用青砖叠砌而成，井深约6米，直径1.2米。石质圆形井圈高0.4米，直径0.56米，水质清澈。_x005F_x000E_
该水井至今仍在为村民饮用，原来村中古井较多，从一个侧面反映旧时当地村民的生活状况乃至村落的形成与发展情况。</t>
  </si>
  <si>
    <t>大坞一号水井</t>
  </si>
  <si>
    <t>浙江省杭州市临安区锦北街道大罗村大罗自然村大坞22号民居旁</t>
  </si>
  <si>
    <t>大坞一号水井位于临安区锦北街道大罗村大罗自然村大坞22号民居旁，据村民口述，水井建于清代。圆形井壁用自然块石叠砌而成，内直径1.3米，深约6米，石质圆形井圈高0.2米，外径0.65米，水质清澈。_x005F_x000E_
大罗村曾有水井数口，该水井即为其中之一。古井的存在，从一个侧面反映了旧时山区人们的生活状况乃至村落的形成与发展状况。</t>
  </si>
  <si>
    <t>E119°44'56"  N30°17'31"</t>
  </si>
  <si>
    <t>大坞一号水井位于临安区锦北街道大罗村大罗自然村大坞22号民居旁，据村民口述，水井建于清代。圆形井壁用自然块石叠砌而成，内直径1.3米，深约6米，石质圆形井圈高0.2米，外径0.65米，水质清澈。因路面抬高，井圈相应抬高。</t>
  </si>
  <si>
    <t>大坞二号水井</t>
  </si>
  <si>
    <t>浙江省杭州市临安区锦北街道大罗村大罗自然村大坞21号民居旁</t>
  </si>
  <si>
    <t>大坞二号水井位于临安区锦北街道大罗村大罗自然村大坞21号民居旁，井为清代建筑。圆形井壁用自然块石叠砌而成，内直径1.3米，深约5米，石质圆形井圈高0.2米，中间有一周凹槽，外圈直径0.62米，内直径0.42米，水质清澈。_x005F_x000E_
大罗村曾有水井数口，该水井即为其中之一，水井的存在，从一个侧面反映了旧时山区人们的生活状况乃至村落的形成与发展状况。</t>
  </si>
  <si>
    <t>极乐寺水井</t>
  </si>
  <si>
    <t>浙江省杭州市临安区锦北街道大罗村大罗自然村极乐寺18号民居旁</t>
  </si>
  <si>
    <t>极乐寺水井位于临安区锦北街道大罗村大罗自然村极乐寺18号旁，据村里老人口述，水井建于清代。圆形井壁用青砖叠砌而成，内直径1.4米，深约6米，直径0.55米。石质井圈外六边形内为圆形，高0.1米，直径0.8米。_x005F_x000E_
大罗村曾有水井数口，该水井即为其中这一，水井的存在，从一个侧面反映了旧时人们的生活状况乃至村落的形成与发展状况。</t>
  </si>
  <si>
    <t>E119°44'57"     N30°17'21"</t>
  </si>
  <si>
    <t>极乐寺水井位于临安区锦北街道大罗村大罗自然村极乐寺18号旁，据村里老人口述，水井建于清代。圆形井壁用青砖叠砌而成，内直径1.4米，深约6米，直径0.55米。石质井圈外六边形内为圆形，高0.1米，直径0.8米。</t>
  </si>
  <si>
    <t>白湖畈水井</t>
  </si>
  <si>
    <t>浙江省杭州市临安区锦北街道回龙村白湖畈205-2号旁</t>
  </si>
  <si>
    <t>白湖畈水井位于临安区锦北街道回龙村白湖畈205-2号旁，据村里老人口述，水井为清代建筑。圆形井壁用自然块石叠砌而成，直径1.3米，石质圆形井圈高0.35米，直径0.75米，井深约7米，水质清澈。_x005F_x000E_
回龙村曾有水井数口，现大都被毁。该水井的存在，从一个侧面反映了旧时人们的生活状况乃至村落的形成与发展状况。</t>
  </si>
  <si>
    <t>杨国成家水井</t>
  </si>
  <si>
    <t>浙江省杭州市临安区锦北街道金马村大马自然村110号</t>
  </si>
  <si>
    <t>杨国成家水井位于临安区锦北街道金马村大马自然村110号民居内，建于清晚期，为原村中十八口水井之一。圆形井壁用自然块石叠砌而成，石质圆形井圈高0.3米，内直径1.2米，直径0.6米，井圈口直径0.4米，整个井圈略呈圆锥形。_x005F_x000E_
水井的存在，从一个侧面反映了旧时人们的生活状况乃至村落的形成与发展状况。</t>
  </si>
  <si>
    <t>E119°41'39"     N30°16'39"</t>
  </si>
  <si>
    <t>杨国成家水井位于临安区锦北街道金马村大马自然村110号民居内，建于清晚期，为原村中十八口水井之一。圆形井壁用自然块石叠砌而成，石质圆形井圈高0.3米，内直径1.2米，直径0.6米，井圈口直径0.4米，整个井圈略呈圆锥形。，周围环境经整治。</t>
  </si>
  <si>
    <t>大马村水井</t>
  </si>
  <si>
    <t>浙江省杭州市临安区锦北街道金马村大马自然村80号</t>
  </si>
  <si>
    <t>大马村水井位于临安区锦北街道金马村大马自然村80号，始建于清晚期，为原村中十八水井之一。圆形井壁用自然块石叠砌而成，直径0.68米。石质圆形井圈高0.4米，井圈口直径0.36米，整个井圈略呈圆锥形。_x005F_x000E_
该水井的存在，从一个侧面反映了旧时人们生活状况乃至村落的形成与发展状况。</t>
  </si>
  <si>
    <t>E119°41'40"     N30°16'59"</t>
  </si>
  <si>
    <t>大马村水井位于临安区市锦北街道金马村大马自然村80号，始建于清晚期，为原村中十八水井之一。圆形井壁用自然块石叠砌而成，直径0.68米。石质圆形井圈高0.4米，井圈口直径0.36米，整个井圈略呈圆锥形。</t>
  </si>
  <si>
    <t>吴马村水井</t>
  </si>
  <si>
    <t>浙江省杭州市临安区锦城街道金马村吴马自然村中村片53号旁</t>
  </si>
  <si>
    <t>吴马村水井位于临安区锦城街道金马村吴马自然村中村片53号旁，建于清晚期。圆形井壁用自然块石叠砌而成，直径0.56米。石质圆形井圈高0.4米，井圈口直径0.36米。整个井圈略呈圆锥形，井圈中部还有一石槽线。_x005F_x000E_
现吴马村共有六口水井保存完好，水井从一个侧面反映了旧时人们的生活状况，乃至村落的形成与发展状况。</t>
  </si>
  <si>
    <t>E119°41`'45"     N30°16'08"</t>
  </si>
  <si>
    <t>吴马村水井位于临安区锦城街道金马村吴马自然村中村片53号旁，建于清晚期。圆形井壁用自然块石叠砌而成，直径0.56米。石质圆形井圈高0.4米，井圈口直径0.36米。整个井圈略呈圆锥形，井圈中部还有一石槽线。</t>
  </si>
  <si>
    <t>白果弄六角水井</t>
  </si>
  <si>
    <t>浙江省杭州市临安区锦城街道东门居委会白果弄26号大门右侧</t>
  </si>
  <si>
    <t>白果弄六角水井位于临安区锦城街道东门居委会白果弄26号大门右侧，据村里老人口述，水井建于清中期。圆形井壁用自然块石叠砌而成，直径0.45米。石质六边形井圈高0.5米，每边宽0.3米，内圈圆形，直径0.65米，水质清澈。_x005F_x000E_
该水井的存在，从一个侧面反映了旧时的人们生活状况乃至村落的形成与发展状况。</t>
  </si>
  <si>
    <t>钟家弄水井</t>
  </si>
  <si>
    <t>浙江省杭州市临安区锦城街道东门居委会钟家弄16号前2米处</t>
  </si>
  <si>
    <t>钟家弄水井位于临安区锦城街道东门居委会钟家弄16号前2米处，据村里老人口述，水井建于清中期。圆形井壁用自然块石叠砌而成，直径0.36米。石质圆形井圈略呈鼓状，井圈中部较厚，井圈口直径0.58米，高0.35米，水深约8米。_x005F_x000E_
该水井的存在，从一个侧面反映了旧时人们的生活状况乃至村落的形成与发展状况。</t>
  </si>
  <si>
    <t>衣锦井</t>
  </si>
  <si>
    <t>临安区文保点</t>
  </si>
  <si>
    <t>浙江省杭州市临安区锦城街道东门居委会衣锦街北侧钱鏐墓道前端衣锦街边</t>
  </si>
  <si>
    <t>衣锦井位于临安区锦城街道东门居委会衣锦街北侧钱鏐墓道前端衣锦街边，始建于五代。圆形井壁用自然块石叠砌而成，直径0.42米。石质圆形井圈，分内外两层，井圈内层高0.35米，外层高0.40米。1998年增设了保护设施，添置了护栏、沥水沟等。四周呈方形抹角石围栏，围栏望柱柱头呈束莲状，有一开口，设台阶五级，设井台，沥水沟。_x005F_x000E_
衣锦井在钱镠墓前，与钱镠有一定渊源，为研究钱镠历史提供了实物依据。</t>
  </si>
  <si>
    <t>E119°43'17"  N30°14'13"</t>
  </si>
  <si>
    <t>衣锦井位于临安区锦城街道东门居委会衣锦街北侧钱鏐墓道前端衣锦街边，始建于五代。圆形井壁用自然块石叠砌而成，直径0.42米。石质圆形井圈，分内外两层，井圈内层高0.35米，外层高0.40米。1998年增设了保护设施，添置了护栏、沥水沟等。四周呈方形抹角石围栏，围栏望柱柱头呈束莲状，有一开口，设台阶五级，设井台，沥水沟。_</t>
  </si>
  <si>
    <t>立牌，立护栏。</t>
  </si>
  <si>
    <t>功臣寺遗址</t>
  </si>
  <si>
    <t>浙江省杭州市临安区锦城街道锦桥居委会功臣山南麓平地</t>
  </si>
  <si>
    <t>功臣寺遗址位于临安区锦城街道锦桥居委会功臣山南麓，原建筑坐北朝南，占地面积约10000平方米。2003年，因吴越文化公园建设需要，临安区文物馆经省文物局同意，对工程涉及区块进行了考古勘探，发现了此处遗址。随后，与省考古所联合进行了考古发掘，此处原为五代吴越国王钱鏐的故居，通过考古发掘和史料记载的核对，确定此处为钱鏐“舍宅为寺”而建的功臣寺，是一处廊院式寺庙建筑，从南至北，依次为前殿、天井、钟鼓楼、大殿、天井、过廊、后殿及两侧厢房等，婆留井位于遗址的东南角。井圈为石质，八边形，直径1.2米，边长0.53米，高0.75米，厚0.10米。井壁为圆形，青砖砌成，直径2米左右，井深约4米，水深1米。现井口地坪比发掘出的功臣寺建筑遗址的室外地坪高约0.50米。2005年，该遗址与婆留井一起被公布为浙江省省级文物保护单位，2007年，临安区文广新局组织对遗址进行回填保护。_x005F_x000E_
功臣寺建筑遗址是江南地区首次发现的较为完整的唐五代建筑遗址，它的发现以实物遗存的方式见证了史料中关于钱镠的记载，对研究吴越时期的建筑风格和建筑形式有着十分重要的作用。</t>
  </si>
  <si>
    <t>E119°43'57"   N30°13'39"</t>
  </si>
  <si>
    <t>婆留井位于临安区锦城街道锦桥居委会功臣山南麓功臣寺遗址的东南角。井圈为石质，八边形，直径1.2米，边长0.53米，高0.75米，厚0.10米。井壁为圆形，青砖砌成，直径2米左右，井深约4米，水深1米。现周围环境经过整治。</t>
  </si>
  <si>
    <t>有立碑和护栏</t>
  </si>
  <si>
    <t>界联村水井群</t>
  </si>
  <si>
    <t>浙江省杭州市临安区板桥镇界联村界联自然村中部</t>
  </si>
  <si>
    <t>界联村水井群位于临安区板桥镇界联村界联自然村中部，原共有水井9口，现仅存5口。根据井的形制断定，古井建于清代，水井大都为圆形井壁，用较大卵石叠砌而成，直径1.5米。石质方形井圈为主，高0.2米，边长0.7米，抹角做法，内圈圆形，直径0.45米。水质清澈。_x005F_x000E_
界联村水井群的存在，从一个侧面反映了旧时山区人们的生活状况乃至村落的形成与发展状况。</t>
  </si>
  <si>
    <t>1.E119°46'54"     N30°6'51"          2.E119°46'53" N30°6'47"       3.E119°46'53" N30°6'48"       4.E119°46'49" N30°6'49"       5.E119°47'5"   N30°7'12"</t>
  </si>
  <si>
    <t>界联村水井群位于临安区板桥镇界联村界联自然村中部，原共有水井9口，现仅存5口。根据井的形制断定，古井建于清代，水井大都为圆形井壁，用较大卵石叠砌而成，直径1.5米至1.2米。石质方形井圈为主，高0.2米左右，边长0.7米左右，抹角做法，内圈圆形，直径0.45米至0.5米不等，部分水质清澈。</t>
  </si>
  <si>
    <t>1、集体  2、集体  3、私人  4、集体  5、集体</t>
  </si>
  <si>
    <t>外桃村水井</t>
  </si>
  <si>
    <t>浙江省杭州市临安区板桥镇桃源村外桃自然村外桃57号前4米处</t>
  </si>
  <si>
    <t>外桃村水井位于临安区板桥镇桃源村外桃源自然村，据当地老人口述，水井为清代建筑。圆形井壁用卵石叠砌而成，内直径0.5-1.1米，圆形石质井圈，高0.3米，厚0.1米，井深约6米，水质清澈。_x005F_x000E_
外桃村至今仍保存5口古井，据村民反映，原村有18口古井，大部分已毁或掩埋，水井从一个侧面反映了旧时山区人们生活状况，乃至村落的形成与发展状况。</t>
  </si>
  <si>
    <t>E119°43'77"   N30°8'34"</t>
  </si>
  <si>
    <t>外桃村水井位于临安区板桥镇桃源村外桃源自然村，据当地老人口述，水井为清代建筑。圆形井壁用卵石叠砌而成，内直径0.5-1.1米，圆形石质井圈，高0.3米，厚0.1米，井深约6米，水质清澈。因周围环境整治，井圈被抬高。</t>
  </si>
  <si>
    <t>陈家77号民居</t>
  </si>
  <si>
    <t>浙江省杭州市临安区太湖源镇金岫村陈家自然村中部</t>
  </si>
  <si>
    <t>陈家77号民居位于临安区太湖源镇金岫村陈家自然村中部，据户主介绍，民居建于清代。坐北朝南，占地面积175平方米。三合院式，面阔三间二弄，带一天井。屋顶为硬山造，座楼梁架为抬梁式，带前后双步，四柱九檩，一二进间设两层厢房。外墙正立面呈“凹”字形。天井由石板铺就，四周廊下施牛腿，雕刻花卉图案。两小弄处有楼梯，明间堂壁后设一宽弄。在该宅屋前5米处，有一古井，井圈直径有0.6米。</t>
  </si>
  <si>
    <t>汪家山脚57、59号民居</t>
  </si>
  <si>
    <t>浙江省杭州市临安区太湖源镇杨桥村杨桥自然村汪家山脚中部</t>
  </si>
  <si>
    <t>汪家山脚57、59号民居位于临安区太湖源镇杨桥村杨桥自然村汪家山脚中部，据户主介绍，民居建于清代。坐西朝东，占地面积350平方米。四合院式，面阔三间两弄，分前后两进，带两厢房，内设一天井。屋顶为硬山造，正屋明间设中柱，五柱九檩结构。正门位于第一进左山墙处，砖雕门楼，门额上有匾额，墨绘较模糊。正立面前有一古井。天井用鹅卵石铺就，四周廓檐施牛腿，较粗糙。正屋月梁下雕刻花卉图案。_x005F_x000E_
该宅内部用材较粗大，做工较考究，为土改时分配给现户主使用。</t>
  </si>
  <si>
    <t>E119°36'57"    N30°18'5"</t>
  </si>
  <si>
    <t>位于临安区太湖源镇杨桥村杨桥自然村汪家山脚中部汪家山脚57、59号民居前，古井基本原貌。因路面抬高，井圈被垫高</t>
  </si>
  <si>
    <t>上徐村水井</t>
  </si>
  <si>
    <t>浙江省杭州市临安区太湖源镇横徐村上徐自然村东部</t>
  </si>
  <si>
    <t>上徐村水井位于临安区太湖源镇横徐村上徐自然村东部，据村里老人口述，该井建于清代。圆形井壁用自然块石叠砌而成，直径1.2米。石质圆形井圈高0.35米，内径0.5米，外径0.7米。据现场查看，周边遗留古宅墙基遗迹。_x005F_x000E_
上徐村水井的存在，从一个侧面反映了旧时人们的生活状况乃至村落的形成与发展状况。</t>
  </si>
  <si>
    <t>E119°33'51"    N30°17'55"</t>
  </si>
  <si>
    <t>上徐村水井位于临安区太湖源镇横徐村上徐自然村东部，据村里老人口述，该井建于清代。圆形井壁用自然块石叠砌而成，直径1.2米。石质圆形井圈高0.35米，内径0.5米，外径0.7米。据现场查看，周边遗留古宅墙基遗迹。</t>
  </si>
  <si>
    <t>洗眼池</t>
  </si>
  <si>
    <t>浙江省杭州市临安区太湖源镇东天目村昭明寺内</t>
  </si>
  <si>
    <t>洗眼池位于临安区太湖源镇东天目村昭明寺内，建于南朝（梁）。用石块垒砌，池长1米，宽0.9米，深约0.5米。池中有少量水，池后壁石坎中嵌了一块石碑，碑长1.57米，宽0.7米，碑上阴刻行书“洗眼池”三字，字径高0.31米、宽0.27米。</t>
  </si>
  <si>
    <t>E119°30'52"  N30°20'55"</t>
  </si>
  <si>
    <t>洗眼池位于临安区太湖源镇东天目村昭明寺内，建于南朝（梁）。用石块垒砌，池长1米，宽0.9米，深约0.5米。池中有少量水，池后壁石坎中嵌了一块石碑，碑长1.57米，宽0.7米，碑上阴刻行书“洗眼池”三字，字径高0.31米、宽0.27米。环境经过整治。</t>
  </si>
  <si>
    <t>昭明禅寺</t>
  </si>
  <si>
    <t>天目刘氏民居</t>
  </si>
  <si>
    <t>浙江省杭州市临安区太湖源镇东天目村天目自然村北部阮家</t>
  </si>
  <si>
    <t>天目刘氏民居位于临安区太湖源镇东天目村天目自然村北部阮家，建于民国时期，坐北朝南，占地面积401平方米。由庭院、前厅、后厅、厢房，偏房构成。庭院围墙用砖砌筑。前厅面阔三间二弄，二弄置在明间和次间中间，次间用隔扇隔室。三架梁，带前单步梁。后厅面阔三间二弄，二弄山墙边置楼梯，五架抬梁带前后双步廊，后廊之后是用瓦盖的天井，天井两侧为厢房。建筑外墙的门窗形式顶部做成尖、圆形，用明瓦，呈西洋式。室内装修，檐柱上牛腿撑出廊，二楼走廊用花栏杆。廊梁上雕刻精美，楼下厢房都用隔扇门窗，上槛镂雕图案纹和扇面纹，隔扇门的上下绦环板镂雕花哨，格心用玻璃。转角用垂花柱，垂花柱头为莲瓣，四面为雕刻扇面，梁枋上均有繁缛、花哨雕刻。屋前有一池塘，为该民居附属物。</t>
  </si>
  <si>
    <t>E119°31'13"   N30°19'0"</t>
  </si>
  <si>
    <t>位于临安区太湖源镇东天目村天目自然村北部阮家，刘氏民居前方。周围地势抬高，周围石坎加高，上方水泥浇筑。水塘淤积严重。</t>
  </si>
  <si>
    <t>杭州市文保单位</t>
  </si>
  <si>
    <t>下潘村水井</t>
  </si>
  <si>
    <t>浙江省杭州市临安区青山湖街道潘联村下潘自然村中部</t>
  </si>
  <si>
    <t>下潘村水井位于临安区青山湖街道潘联村下潘自然村中部，据村里老人口述，该井建于清代。古井为圆形，井壁用较大的自然卵石叠砌而成，直径0.4米。石质圆形井圈高0.45米，井圈口径0.6米。_x005F_x000E_
下潘村水井的存在，从一个侧面反映了旧时人们的生活状况乃至村落的形成与发展状况，</t>
  </si>
  <si>
    <t>安村池塘</t>
  </si>
  <si>
    <t>浙江省杭州市临安区青山湖街道安村村安村自然村活山脚</t>
  </si>
  <si>
    <t>安村池塘位于临安区青山湖街道安村村安村自然村活山脚中部，据村里老人口述，该池塘始建于清代。池塘方形，塘坝由块石垒砌，长18.3米，宽12.5米，深约1米，池塘三边共有八处埠头，由方石板扣住岸坝所成，长石板前端底部用石板或石块支撑。_x005F_x000E_
据《周氏家谱》中记载，最早移居于此的周家已逾180年，该池塘为最早居住于此的周姓族人所建，历来为村民生活洗衣场所。</t>
  </si>
  <si>
    <t>E119°44'53" N30°19'11"</t>
  </si>
  <si>
    <t>安村池塘位于临安区青山湖街道安村村安村自然村活山脚中部，据村里老人口述，该池塘始建于清代。池塘方形，塘坝由块石垒砌，长18.3米，宽12.5米，深约1米，池塘三边共有八处埠头，由方石板扣住岸坝所成，长石板前端底部用石板或石块支撑。周围环境经过整治，四周塘壁水泥浇筑，三块条石已换。</t>
  </si>
  <si>
    <t>上孝21号民居</t>
  </si>
  <si>
    <t xml:space="preserve">浙江省杭州市临安区青山湖街道孝村村上孝自然村西部  </t>
  </si>
  <si>
    <t>上孝21号民居位于临安区青山湖街道孝村村上孝自然村西部，据户主介绍，民居为清中期建筑。坐西朝东，占地面积141平方米。民居由台门、正屋和附房组成。台门设于左山墙处，厢房处次间设一小天井，其上设转角台阶，共十级。楼屋，三檩。正屋厢房各设五级木楼梯至台门楼。正屋三合院式，面阔三间，进深四间，二厢房，楼屋，门内设一天井。屋顶硬山造，五架梁带前后单步梁，穿斗式。附房设在右次间外侧，右侧一间为五架梁。该民居布局规整，构架保存较好，牛腿呈“S”形，其上雕刻龙纹图案。</t>
  </si>
  <si>
    <t>平渡村水井</t>
  </si>
  <si>
    <t>浙江省杭州市临安区於潜镇千茂村平渡自然村徐家中部</t>
  </si>
  <si>
    <t>平渡村水井位于临安区於潜镇千茂村平渡自然村徐家中部，据村里老人口述，井建于清代。井壁由自然块石垒砌，井圈直径0.65米，内壁直径0.45米、高0.3米。_x005F_x000E_
水井的存在为研究古村落的形成与发展提供了实物资料。</t>
  </si>
  <si>
    <t>E119°22'52"  N30°10'42"</t>
  </si>
  <si>
    <t>平渡村水井位于临安区於潜镇千茂村平渡自然村徐家中部，据村里老人口述，井建于清代。井壁由自然块石垒砌，井圈直径0.65米，内壁直径0.45米、高0.3米。现周边环境荒芜，井已废弃不用。</t>
  </si>
  <si>
    <t>鹤村水井</t>
  </si>
  <si>
    <t>浙江省杭州市临安区太阳镇横路村鹤村自然村中部</t>
  </si>
  <si>
    <t>鹤村水井位于临安区太阳镇横路村鹤村自然村中部。据村民口述该井为清晚期建筑，占地面积4.6平方米。井圈呈长方形，长0.98，宽1.35米，井东侧设10级台阶，井深3米，井壁用大小不一的块石砌筑。_x005F_x000E_
水井水质较好，冬暖夏凉。</t>
  </si>
  <si>
    <t>E119°17'36"  N30°29'9"</t>
  </si>
  <si>
    <t>鹤村水井位于临安区太阳镇横路村鹤村自然村中部。据村民口述该井为清晚期建筑，占地面积4.6平方米。井圈呈长方形，长0.98，宽1.35米，井东侧设11级台阶，井深3米，井壁用大小不一的块石砌筑。</t>
  </si>
  <si>
    <t>有护栏</t>
  </si>
  <si>
    <t>上沃村水井</t>
  </si>
  <si>
    <t>浙江省杭州市临安区潜川镇上沃村上沃自然村中部</t>
  </si>
  <si>
    <t>上沃村水井位于临安区潜川镇上沃村中部，清代建筑。村内尚存6口水井，总面积约30平方米。井圈有圆形和方形两种，石质。井壁呈圆形，以卵石块石砌筑井壁，井深6米左右。保存较好。因路基加高，井圈也随至增高。_x005F_x000E_
据村民介绍，村内原有水井十几口，部分已覆盖。</t>
  </si>
  <si>
    <t>1.E119°23'9"   N30°0'15"     2.E119°23'11"  N30°0'14"     3.E119°23'14"  N30°0'11"     4.E119°23'16"   N30°0'9"      5.E119°23'16"   N.30°0'12"     6.E119°23'15"   N30°0'18"</t>
  </si>
  <si>
    <t>上沃村水井位于临安区潜川镇上沃村中部，清代建筑。村内尚存6口水井，总面积约30平方米。井圈有圆形和方形两种，石质。井壁呈圆形，内径50至60厘米以卵石块石砌筑井壁，井深4至5米左右。保存较好。因路基加高，井圈也随至增高。</t>
  </si>
  <si>
    <t>沈家村水井</t>
  </si>
  <si>
    <t>浙江省杭州市临安区潜川镇上沃村陈沈自然村沈家中部</t>
  </si>
  <si>
    <t>沈家村水井位于临安区潜川镇上沃村陈沈自然村沈家中部，清代建筑。占地面积27平方米，平面呈长方形，四面砌石坎，用块石平整砌筑，长6.2米，宽4.3米，水深1.5米，石坎通高3.5米。一侧设台阶十五级。井边村道两侧有古香樟树七棵，树龄200年。井西南十米处有一座古石梁桥，用四块宽约0.4米的石板铺就，现桥面覆盖混泥土，两侧加宽。</t>
  </si>
  <si>
    <t>E119°22'28'  N30°00'43"</t>
  </si>
  <si>
    <t>陈家村水井</t>
  </si>
  <si>
    <t>浙江省杭州市临安区潜川镇上沃村陈沈自然村陈家南部</t>
  </si>
  <si>
    <t>陈家村水井位于临安区潜川镇上沃村陈沈自然村陈家南部，建于清代。占地面积31.5平方米，平面呈长方形，长7米，宽4.5米，水深3米。古井四周用石块平整垒砌成石坎，通高4米。其西侧设回旋状台阶，台阶大部没于水面下。_x005F_x000E_
古水井的存在，为研究古村落的历史变迁具有实物佐证。</t>
  </si>
  <si>
    <t>E119°22'37"  N30°00'47"</t>
  </si>
  <si>
    <t>陈家村水井位于临安区潜川镇上沃村陈沈自然村陈家南部，建于清代。占地面积31.5平方米，平面呈长方形，长7米，宽4.5米，水深3米。古井四周用石块平整垒砌成石坎，通高4米。其西侧设回旋状台阶，台阶大部没于水面下。周围环境经过整治。其余基本原貌</t>
  </si>
  <si>
    <t>有立护栏</t>
  </si>
  <si>
    <t>天目山镇老街水井</t>
  </si>
  <si>
    <t>浙江省杭州市临安区天目山镇藻溪村藻溪自然村老街</t>
  </si>
  <si>
    <t>藻溪村老街水井位于临安区天目山镇藻溪村藻溪自然村老街，现存9口井，均为清代建造。井圈以圆形为主，均石质，井圈直径0.4～0.7米，高0.25～0.4米，井深5～8米，井内直经1～1.5米，井壁用卵石叠砌，水质清澈。镇老街98号民居后院有一纪年古井，字迹清晰，石质井圈上阴刻“隔墙门康熙已巳年仝造立”，字径0.6×0.4米。井圈高0.5米，直径0.6米，井台边长4.6×3.5米，青石板铺就，四周设避水沟。该井深约7米，内直径0.7米，用卵石磊砌，保存较好。_x005F_x000E_
藻溪村老街水井，原有72口水井，现存9口，掘井取水是旧时当地人们生活的必备条件，从一个侧面反映当时山区人们的生活状况乃至村落街道的形成与发展状况。</t>
  </si>
  <si>
    <t>E119°29'37"  N30°12'01</t>
  </si>
  <si>
    <t>现位于临安区天目山镇藻溪村藻溪自然村老街，藻溪村老街98号民居后院，石质井圈上阴刻“隔墙门康熙已巳年仝造立”，字径0.6×0.4米,字迹清晰。井圈高0.5米，直径0.6米，井台边长4.6×3.5米，青石板铺就，四周设避水沟。该井深约7米，内直径0.7米，用卵石磊砌，保存较好。_</t>
  </si>
  <si>
    <t>董家村水井</t>
  </si>
  <si>
    <t>浙江省杭州市临安区天目山镇藻溪村董家自然村中部</t>
  </si>
  <si>
    <t>董家村水井位于临安区天目山镇藻溪村董家自然村中部。据村民介绍，董家村原有很多水井，现仅剩3口，均为清代所开凿。圆形石质井圈高0.25～0.4米，直径0.5米～0.7米，井深6～8米，井身直径1.5米。井壁用块石磊筑。其中临董街17号民居前水井，石质井圈高0.55米，口径0.5米，井口成束口状，设正方形井台，边长3米，用卵石铺就，四周设避水沟，其中井边一侧置石质水槽，规格0.73×0.53×0.35米，呈束口形。村民作洗衣、洗菜之用。_x005F_x000E_
董家村现存水井保存较好，具有一定保护价值。</t>
  </si>
  <si>
    <t>E119°29'33"  N30°12'06"</t>
  </si>
  <si>
    <t>董家村水井位于临安区天目山镇藻溪村董家自然村中部。临董街17号民居前水井，石质井圈高0.55米，口径0.5米，井口成束口状，设正方形井台，边长3米，用卵石铺就，四周设避水沟，其中井边一侧置石质水槽，规格0.73×0.53×0.35米，呈束口形。</t>
  </si>
  <si>
    <t>董水路水井</t>
  </si>
  <si>
    <t>浙江省杭州市临安区天目山镇藻溪村董家自然村董水路31号民居北面</t>
  </si>
  <si>
    <t>董水路水井位于临安区天目山镇藻溪村董家自然村北部董水路31号北面，据村里老人口述，水井为清代建筑。占地17.6平方米。水井平面呈长方形，井台长4.6米，宽2.3米。井壁用块石砌筑，深1.5米。中部东西向置两块石板，隔成三格状。_x005F_x000E_
现董水路水井周围砌石坎及斜道，石坎高1.7米，四周设栏杆，筑花坛，环境优美。</t>
  </si>
  <si>
    <t>E119°29'34"  N30°12'11"</t>
  </si>
  <si>
    <t>董水路水井位于临安区天目山镇藻溪村董家自然村北部董水路31号北面，据村里老人口述，水井为清代建筑。占地17.6平方米。水井平面呈长方形，井台长4.6米，宽2.3米。井壁用块石砌筑，深1.5米。中部东西向置两块石板，隔成三格状。现周围砌石坎及斜道，石坎高1.7米，四周设栏杆，筑花坛，环境优美。</t>
  </si>
  <si>
    <t>上肇村水井</t>
  </si>
  <si>
    <t>浙江省杭州市临安区天目山镇肇村村上肇自然村</t>
  </si>
  <si>
    <t>上肇村水井位于临安区天目山镇肇村村上肇自然村。据村民反映，原村内有72口井，均为清代开凿，现尚存13口。井深5～8米，井壁直经1～2米，井圈以圆形为主，石质井圈直径0.35～0.6米，高0.3～0.6米，井壁用块石、卵石砌筑为主。水质清澈。_x005F_x000E_
上肇村水井保存较多，掘井取水是当地人们生活的必备条件，从另一侧面反映了旧时山区人们生活状况乃至村落的形成和发展状况。</t>
  </si>
  <si>
    <t>1.E119°28'17" N30°11'50"    2.E119°28'17"  N30°11'51"    3.E119°28'18"  N30°11'55"    4.E119°28'21"   N30°11'58"    5.E119°28'22"   N30°11'56"    6.E119°28'24" N30°11'56"    7.E119°28'19" N30°11'52"    8.E119°28'21"  N30°11'51"    9.E119°28'16"  N30°11'55"    10.E119°28'14"  N30°11'55"    11.E119°28'12"  N30°11'53"    12.E119°28'10" N30°11'53"    13.E119°28'13" N30°11'52"</t>
  </si>
  <si>
    <t>上肇村水井位于临安区天目山镇肇村村上肇自然村。据村民反映，均为清代开凿，现尚存13口。井深4.5～7米，井壁直经1～2米，井圈以圆形为主，石质井圈直径0.32～0.6米，高0.3～0.6米，井壁用块石、卵石砌筑为主。水质清澈。</t>
  </si>
  <si>
    <t>福胜山寺遗址</t>
  </si>
  <si>
    <t>浙江省杭州市临安区高虹镇高乐村高乐自然村北部</t>
  </si>
  <si>
    <t>福胜山寺遗址位于临安区高虹镇高乐村高乐自然村北部，原寺始建于清代，占地面积约3000平方米。现遗址内尚存碑石一通，水井一口，部分石坎、台阶。_x005F_x000E_
据村民介绍，寺庙原有僧侣约百余人，香火旺盛，该寺庙大部分建筑在土改时期分配给当地贫困户居住，后倒塌，于1956年在遗址上新建高虹小学，后学校进一步扩大，开办中学，建筑毁坏殆尽，遗址少量保存。</t>
  </si>
  <si>
    <t>E119°43'17"  N30°19'3"</t>
  </si>
  <si>
    <t>现位于临安区高虹镇高乐村高乐自然村北部，现为高虹小学。古井在学校操场上，已被塑胶覆盖。</t>
  </si>
  <si>
    <t>月亮塘</t>
  </si>
  <si>
    <t>浙江省杭州市临安区高虹镇活山村泥马自然村中部</t>
  </si>
  <si>
    <t>月亮塘位于临安区高虹镇活山村泥马自然村中部，明代建筑。平面呈半月亮形，长18.8米，宽12.8米，深2.5，占地36平方米。塘坎用块石磊砌，最上面一层用石板凿成凹凸形。造形优美，塘南侧北侧各立一保护碑。_x005F_x000E_
原村内月亮塘有三口，现仅剩一口，2006年公布为临安区文物保护点。</t>
  </si>
  <si>
    <t>E119°41'20" N30°19'14"</t>
  </si>
  <si>
    <t>位于临安区高虹镇活山村泥马自然村中部，明代建筑。平面呈半月亮形，长18.8米，宽12.8米，深2.5，占地36平方米。塘坎用块石磊砌，最上面一层用石板凿成凹凸形。造形优美，塘南侧北侧各立一保护碑。现周围有建筑塘坎部分被水泥地坪覆盖。</t>
  </si>
  <si>
    <t>俞家二弄70号民居</t>
  </si>
  <si>
    <t>浙江省杭州市临安区天目山镇一都村俞家自然村北部</t>
  </si>
  <si>
    <t>俞家二弄70号民居位于临安区天目山镇一都村俞家自然村北部，建于清代。坐西朝东，占地面积200平方米。三合院式，面阔三间两弄。该民居建法奇特，依据地形，墙基高出地面约2米，与右侧建筑齐平，正大门无台阶，原有木质平台，通上下。外墙正立面呈“凹”字形，门额上匾框墨书“锡而纯瑕”。屋檐下青砖叠涩，墨绘人物、花卉等图案。二柱二檩单披台门，梁枋两侧设垂花柱，雕刻花鸟。天井青石板铺就天井。左右设两厢房，冰裂纹窗门，明间四柱九檩，月梁两端雕有龙纹，两侧次间有垂花柱，右厢房与正屋间设小弄，山墙处辟门。_x005F_x000E_
现该民居牛腿已失，格局局部改变，台门右侧渗漏糟朽。_x005F_x000E_
在民居正门前3米处有一古井，内圆外方石质井圈，内径0.6米，井圈高0.3米。</t>
  </si>
  <si>
    <t>E119°28'26"   N30°19'44"</t>
  </si>
  <si>
    <t>井现位于临安区天目山镇一都村俞家自然村北部俞家二弄70号民居正门前3米处。内圆外方石质井圈，内径0.6米，井圈高0.3米。深5米左右。</t>
  </si>
  <si>
    <t>俞家村水井</t>
  </si>
  <si>
    <t>浙江省杭州市临安区天目山镇一都村俞家自然村东北部</t>
  </si>
  <si>
    <t>俞家村水井位于临安区天目山镇一都村俞家自然村东北部，清代建筑。占地面积90平方米。分三部分，两小一大，两小井呈方形，边长1.9米，壁高1.8米，其中一井设上下台阶七级，三面用卵石垒护坎、井壁，其余井沿用青石板构筑。一井隔断青石板上阴刻“旌節”二大字，旁镌“龙飞乾隆四年”等字样。大井用青石板分隔，长8.3米，宽2米，深1米。</t>
  </si>
  <si>
    <t>E119°28'31"  N30°19'08"</t>
  </si>
  <si>
    <t>俞家村水井位于临安区天目山镇一都村俞家自然村东北部，清代建筑。原占地面积90平方米。分三部分，两小一大，两小井呈方形，边长1.9米，壁高1.8米，其中一井设上下台阶七级，三面用卵石垒护坎、井壁，其余井沿用青石板构筑。一井隔断青石板上阴刻“旌節”二大字，旁镌“龙飞乾隆四年”等字样。大井用青石板分隔，长8.3米，宽2米，深1米。现仅存一格。</t>
  </si>
  <si>
    <t>方元村水井</t>
  </si>
  <si>
    <t>浙江省杭州市临安区於潜镇方元村方元自然村方元铺</t>
  </si>
  <si>
    <t>方元村水井位于临安区於潜镇方元村方元自然村中部。据村民介绍，水井为清代建筑。共5口，型制结构相同。圆形青石质井圈，高0.35米，直径0.55米，其中有一口井圈为外方内圆，高0.4米，边长0.6米，圆径0.48米，井壁均用卵石垒砌，井深7米左右，内直径1.2米左右。_x005F_x000E_
方元村水井布局合理，保存尚可，从一个侧面反映了旧时村民生活状况，及村落的形成与发展状况。</t>
  </si>
  <si>
    <t>1.E119°21'07"   N30°10'57"    2.E119°20'58" N30°10'52"     3.E119°21'14" N30°10'56"    4.E119°21'17"  N30°10'55"     5.E119°21'16" N30°10'59"</t>
  </si>
  <si>
    <t>方元村水井位于临安区於潜镇方元村方元自然村中部。据村民介绍，水井为清代建筑。共5口，型制结构基本相同。圆形青石质井圈位主，高0.35至0.4米，直径0.45米至0.6米，井深3.7米至7米左右，内直径1.2米至1.5米左右。周围环境基本经过整治，部分井圈抬高。_</t>
  </si>
  <si>
    <t>岝崿山水井</t>
  </si>
  <si>
    <t>浙江省杭州市临安区於潜镇下埠村岝崿山顶</t>
  </si>
  <si>
    <t>岝崿山水井位于临安区於潜镇下埠村北部岝崿山顶，据村里老人口述，水井为清代建造。平面呈长方形，井壁用条形块石错缝垒砌，长1.5米，宽1米，深4.5米。井口右侧有一石柱，推测可能为拴井绳用。石柱右侧有一平台，井周围一圈，用现代石板做护栏。</t>
  </si>
  <si>
    <t>E119°23'8"   N30°11'23"</t>
  </si>
  <si>
    <t>教场坪太平塘</t>
  </si>
  <si>
    <t>浙江省杭州市临安区龙岗镇汤家湾村上汤自然村西北部</t>
  </si>
  <si>
    <t>教场坪太平塘位于临安区龙岗镇汤家湾村上汤自然村西北部教场坪西部，俗称上门塘，据当地老百姓口述该池塘建于清代，占地736平方米。塘南北长32米，东西宽23米。东北角设塘埠，台阶9级，宽1.6米。塘坎用卵石砌筑，另三面高3米，北面高4米，塘水深约1.5米。_x005F_x000E__x005F_x000E_
教场坪小村原共有72口塘，现仅剩3口，有32口井，现仅剩3口，塘井作为村民生活及消防设施为研究村落形成、衍变、发展和人们生活方式改变提供了实物资料。</t>
  </si>
  <si>
    <t>1.太平塘1：E119°7'41"  N30°9'40"         2.太平塘2：E119°7'35" N30°9'40"         3.水井：E119°7'41" N30°9'41"</t>
  </si>
  <si>
    <t>教场坪太平塘位于临安区龙岗镇汤家湾村上汤自然村西北部教场坪西部，俗称上门塘，据当地老百姓口述该池塘建于清代，占地736平方米。塘南北长32米，东西宽23米。东北角设塘埠，台阶9级，宽1.6米。塘坎用卵石砌筑，另三面高3米，北面高4米，塘水深约1.5米。周围环境经过整治。      水井现存一口因路面抬高被埋仅留井口</t>
  </si>
  <si>
    <t>1、有立牌     2、有立牌     3、无</t>
  </si>
  <si>
    <t xml:space="preserve">1、集体  2、集体  3、集体 </t>
  </si>
  <si>
    <t>汤家古井</t>
  </si>
  <si>
    <t>浙江省杭州市临安区龙岗镇汤家湾村上汤自然村中部街旁</t>
  </si>
  <si>
    <t>汤家古井位于临安区龙岗镇汤家湾村上汤自然村中部老街旁，明代建筑，占地9平方米。水井深4米，内径1米，井壁用卵石砌筑。井圈青石凿成，圆形，高0.45米，最大直径0.6米，井圈壁阴刻楷体“汤家古井”四字。井周围有井台，边长约3米，具有沥沟。_x005F_x000E_
水井整体保存较好，井名明确，据《汤氏宗谱》记载：明永宣间，隆孙公兄弟乔迁此地时掘得。</t>
  </si>
  <si>
    <t>E119°7'58"  N30°9'34"</t>
  </si>
  <si>
    <t>汤家古井位于临安区龙岗镇汤家湾村上汤自然村中部老街旁，明代建筑，占地9平方米。水井深4米，内径1米，井壁用卵石砌筑。井圈青石凿成，圆形，高0.45米，最大直径0.6米，井圈壁阴刻楷体“汤家古井”四字。井周围有井台，边长约3米，具有沥沟。现周围环境经过整治</t>
  </si>
  <si>
    <t>大坦朱吉祥民居</t>
  </si>
  <si>
    <t>浙江省杭州市临安区岛石镇仁里村大坦自然村南部</t>
  </si>
  <si>
    <t>大坦朱吉祥民居位于临安区岛石镇仁里村大坦自然村南部，清代建筑。坐南朝北，占地195平方米。四合院式，分前后两进，两厢房，一天井，走马楼，二级马头墙，屋顶硬山造。第一进面阔三间，进深两间，五架梁带前后单步梁穿斗式结构。石库门，牌科式砖雕门楼，墨绘丰富。明间设屏门。第二进面阔三间，进深两间一弄，五架梁带后单步梁，前挑檐檩，穿斗式结构。明间设堂壁，后为楼梯弄。两进之间设天井，花岗岩石板构筑天井阶沿。天井两侧为厢房，厢房与第二进之间设小弄，山墙处辟门。距大门北侧12米有一古井，石质井圈。_x005F_x000E_
该民居布局规整，建筑高大，用材考究，具有一定的文物保护价值。</t>
  </si>
  <si>
    <t>E118°54'25"   N30°17'18"</t>
  </si>
  <si>
    <t>古井位于临安区岛石镇仁里村大坦自然村南部，前川91号房后村道中间，四周抬高，水泥路面，在井圈上方加方形窨井和窨井盖</t>
  </si>
  <si>
    <t>冷水铺水井</t>
  </si>
  <si>
    <t>浙江省杭州市临安区清凉峰镇昱岭关村新燕自然村中部</t>
  </si>
  <si>
    <t>冷水铺水井位于临安区清凉峰镇昱岭关村新燕自然村中部，龙王庙南5米处。始建年代不详，于清代重新维修，占地面积4.8平方米。该水井呈长方形，长2.5米，宽1.9米，青石构筑，东侧设六级台阶。井水清澈。据《昌化县志》（民国12年即1923年版）“龙家井”一栏中记述：“县西冷水铺龙王庙前，予数尺，深不盈仞，圆莹若镜，遇旱不满，溉田数十亩。_x005F_x000E_
相传是井开凿之始浮出龙王牌，乃长供于潭上龙王庙中，道建庙，曰龙泉”。</t>
  </si>
  <si>
    <t>E118°55'32" N30°3'11"</t>
  </si>
  <si>
    <t>冷水铺水井位于临安区清凉峰镇昱岭关村新燕自然村中部，龙王庙南5米处。始建年代不详，于清代重新维修，占地面积4.8平方米。该水井呈长方形，长2.5米，宽1.9米，青石构筑，东侧设六级台阶。井水清澈。据《昌化县志》（民国12年即1923年版）“龙家井”一栏中记述：“县西冷水铺龙王庙前，予数尺，深不盈仞，圆莹若镜，遇旱不满，溉田数十亩。
相传是井开凿之始浮出龙王牌，乃长供于潭上龙王庙中，道建庙，曰龙泉”。周围环境经过整治。</t>
  </si>
  <si>
    <t>义干村水井群</t>
  </si>
  <si>
    <t>浙江省杭州市临安区清凉峰镇杨溪村义干自然村</t>
  </si>
  <si>
    <t>义干村水井群位于临安区清凉峰镇杨溪村义干自然村内，据传村内原有72口井，均为清代建造。现存15口井，井圈均为石质，高约0.30-0.45米，直径0.6米左右。井壁用卵石砌筑，直径1.1米左右，井深6.5米左右。_x005F_x000E_
义干村水井群大部分保存较好，部分水井仍在使用中。水井为研究村落的形成、人们生活的状况提供了实物资料。</t>
  </si>
  <si>
    <t>1.E119°1'19" N30°7'14"  2.E119°1'17" N30°7'11"            3.E119°1'15" N30°7'15"          4.E119°1'15"   N30°7'13" 5.E119°1'14" N30°7'11"  6.E119°1'13" N30°7'15"  7.E119°1'12" N30°7'14"</t>
  </si>
  <si>
    <t>义干村水井群位于临安区清凉峰镇杨溪村义干自然村内，据传村内原有72口井，均为清代建造。现存8口井，井圈均为石质，高约0.30-0.45米，直径0.6米左右。井壁用卵石砌筑，直径1.1米左右，井深6.5米左右。现大部分已不使用。周围环境经整治，部分井圈被抬高。</t>
  </si>
  <si>
    <t>1、集体  2、集体  3、集体  4、集体  5、集体  6、集体  7、集体   8、集体</t>
  </si>
  <si>
    <t>1、集体  2、集体  3、集体  4、集体  5、集体  6、集体  7、集体  8、集体</t>
  </si>
  <si>
    <t>宋家水井</t>
  </si>
  <si>
    <t>浙江省杭州市临安区河桥镇罗山村西鸠自然村宋家</t>
  </si>
  <si>
    <t>宋家水井位于临安区河桥镇罗山村西鸠自然村宋家15号民居前8米处。水井平面呈不规则长方形，长1.6米，宽1米，深1米。四面井壁用块石垒筑，南侧为上下斜坡。_x005F_x000E_
北面嵌碑石，边长1米，深1.5米，碑文6列，64字楷体，落款“大清雍正叁年”，为地契界碑。</t>
  </si>
  <si>
    <t>湖州市</t>
  </si>
  <si>
    <t>南浔区</t>
  </si>
  <si>
    <t>立新一号井</t>
  </si>
  <si>
    <t>浙江省湖州市南浔区和孚镇荻港村</t>
  </si>
  <si>
    <t>立新一号井位于荻港村东北“炮船浜”河埠，与湖杭锡运河毗邻，开凿于1966年秋，为吴兴县防疫站在湖州农村推广卫生饮用水试点水井。井壁由花岗岩条石垒筑，最大直径约2.6米，水井及周边使用范围面积约为20平方米。并逐渐向上收分，井圈为砖块水泥筑成，圈外有铭文“保持井台卫生 防疾病 保健康”，井台用水泥铺筑，井台东侧有水泥碑一座，铭文为“立新一号井  公元一九六六年九月立  荻港大队廿三廿四队建”。 _x005F_x000D_
改井仍在使用中。该水井在特殊的年代开凿，又是全县卫生饮用水的试点水井，具有较高的历史意义。</t>
  </si>
  <si>
    <t>30°45'39.6"
120°09'21.4"</t>
  </si>
  <si>
    <t>立新一号井位于荻港村东北“炮船浜”河埠，井壁由花岗岩条石垒筑，最大直径约2.6米，并逐渐向上收分，井圈为砖块水泥筑成.</t>
  </si>
  <si>
    <t>和孚镇</t>
  </si>
  <si>
    <t>国家</t>
  </si>
  <si>
    <t>德清县</t>
  </si>
  <si>
    <t>秋北农场军用水井</t>
  </si>
  <si>
    <t>浙江省湖州市德清县武康镇秋北村秋北农场</t>
  </si>
  <si>
    <t>秋北农场军用水井位于德清县武康镇秋北村秋北农场的河边.该井为圆形，直径0.8米，深约6米.井壁自下而上用青灰石叠砌而成，井圈为砖和水泥砌筑，高0.3米，内圈直径0.58米，井圈外壁镌有“中国人民解放军六二九四部队一九六五年四月”等字。如今井内水质清澈，但因长期无人使用，故杂物较多。据当地村民介绍，1962——1965年中国人民解放军6294部队曾在该地驻防，为饮水卫生，特挖此井供部队饮用。_x005F_x000D_
此井保存尚好，有确切的年款和部队番号，在德清当地并不多见，故有一定的纪念和保护价值。</t>
  </si>
  <si>
    <t>30.5640574
120.0274521</t>
  </si>
  <si>
    <t>位于秋北村附近开发区。井圈形状为圆形。井圈与井壁用砖块制成。</t>
  </si>
  <si>
    <t>古井位于凉亭中心，无立牌。</t>
  </si>
  <si>
    <t>长兴县</t>
  </si>
  <si>
    <t>长兴煤矿遗址</t>
  </si>
  <si>
    <t>浙江省湖州市长兴县煤山镇煤山村曹家、小南山、上煤山自然村</t>
  </si>
  <si>
    <t>长兴煤矿遗址位于长兴县煤山镇煤山村小南山、曹家、上煤山自然村，分布范围：东起煤山镇街道老商业街、西至上煤山，长约1500米，由小南山往北宽约450米。现存煤矿地面上的大部分设施、设备及配套生活建筑较完整，部分仍在使用；本世纪初停止开采，主、副井遂即封闭。现有设施设备产权属长广煤矿公司。_x005F_x000D_
据相关史料记述，早在宋代长兴已开始采煤，一直延续到近代。该煤矿是长兴最早开采的重点区域之一。1912年至1949年，经历军阀混战、侵华日军、国共两军等争夺采矿权；新中国成立后，由省属长广公司接管，其煤质优、产量大，为华东地区经济建设做出重要贡献，是一处见证浙江省近现代工业发展历史的具有较高研究价值的工业遗产。2002年被公布为县级文物保护点。</t>
  </si>
  <si>
    <t>安吉县</t>
  </si>
  <si>
    <t>孝丰南街姚氏民居</t>
  </si>
  <si>
    <t>浙江省湖州市安吉县孝丰镇关帝社区（村）南街传统街区北侧</t>
  </si>
  <si>
    <t xml:space="preserve">孝丰南街姚氏民居位于浙江省湖州市安吉县孝丰镇关帝社区南街北侧，坐北朝南，方向172°。四周紧挨民居建筑，南10米为孝丰南街传统街区。_x005F_x000D_
该民居主体建筑为三间二厢一天井砖木结构二层楼风火墙硬山顶造。该建筑立面条砖贴面，风火墙呈弧形，长方形门窗上为扇形，窗框系红色条砖贴面。通面阔12.40米，其中明间4.40米，次间3.60米，通进深14.80米。该建筑占地总面积183.52平方米，建筑总面积367.04平方米。_x005F_x000D_
后花园位于建筑东北面，面积约60平方米。水井位于建筑东南角。_x005F_x000D_
根据该民居的建筑风格，当为民国时期。该建筑系中、西结合，安吉境内较少发现，对研究传统民居与西方建筑相结合的民居建筑风格可提供实物资料。    </t>
  </si>
  <si>
    <t>N：30°35'14.8" 
E：119°32'58.6"</t>
  </si>
  <si>
    <t>水井仍在使用中，用于花木浇灌和卫生清洁</t>
  </si>
  <si>
    <t>南台社区居民委员会</t>
  </si>
  <si>
    <t>毛竹园水井</t>
  </si>
  <si>
    <t>浙江省湖州市安吉县梅溪镇章湾村毛竹园水库北紫竹山庄内</t>
  </si>
  <si>
    <t>毛竹园水井位于浙江省湖州市安吉县梅溪镇章湾村毛竹园水库北紫梅山庄内。东、西、北连龙山山脉，南邻毛竹园水库。_x005F_x000D_
该水井井壁为卵石砌筑，井圈用水泥浇筑。现井深820厘米，其中井圈高50厘米，井圈外径65厘米，内径45厘米。井圈外壁刻行书“饮水思源”、“翻身不忘毛主席，幸福不忘共产党”“1968.7.1”。_x005F_x000D_
该水井为文革时所建，具有一定的纪念意义。</t>
  </si>
  <si>
    <t>吴兴区</t>
  </si>
  <si>
    <t>纯阳宫古道</t>
  </si>
  <si>
    <t>浙江省湖州市吴兴区道场乡菰城行政村金盖山桐凤坞至吴沈门沿线</t>
  </si>
  <si>
    <t xml:space="preserve">    纯阳宫古道从纯阳宫山门向东南延伸至吴沈门，长约1700米，由花岗石横（或直）铺、卵石护坡构筑。距山门20米处，左侧有古井一口。距山门约460米处有一石梁桥，长4、9米，宽3、7米。距山门470米处有歇山顶正方形亭子，旧名“止止”亭，边长4米。距山门1200米处有另一座歇山顶正方形石柱亭子，旧名“知止”亭，边长4、5米。距山门1750米处，东苕溪西岸吴沈门处有石梁桥一座，长3.2米，宽2米，阴刻“重建云巢桥，宣统元年，纯阳宫建”。桥东侧河埠长约15米。该古道是纯阳宫完整体布局的重要组成部分，具有重要历史纪念意义。_x005F_x000D_</t>
  </si>
  <si>
    <t>30°47'50.4"
120°06'08.7"</t>
  </si>
  <si>
    <t xml:space="preserve">古井位于纯阳宫天王殿以南约20米的古道东侧，通径约2.4米，井圈为水泥浇筑，井壁块石垒砌。据传为道教修仙之龙潭。
</t>
  </si>
  <si>
    <t>纯阳宫</t>
  </si>
  <si>
    <t>弁山水井</t>
  </si>
  <si>
    <t>浙江省湖州市吴兴区白雀乡渔山村幻住寺内</t>
  </si>
  <si>
    <t xml:space="preserve">    弁山水井井位于湖州市吴兴区白雀乡渔山村幻住寺内。井口较大，直径约100厘米，古井占地面积约30平方米。口圆壁方，青砖浆砌。井口历代多有维修，现场观察，最初应是太湖石井面，后用武康石修砌加高。在寺内尚见较多太湖石质的石构件，有覆莲柱础、八棱形柱础、圆鼓形柱础、石龟等。结合上述众多残存石构件风格分析，该古井属明代时期。是寺庙的有机组成部分。以古井的保护挖掘为契机，可能对深入研究幻住寺的历史具有一定价值。</t>
  </si>
  <si>
    <t>30°56'14.6"
120°04'16.3"</t>
  </si>
  <si>
    <t>弁山水井井位于湖州市南太湖新区滨湖街道幻住寺内，井周围是寺庙建筑，北300米为弁山。井口较大，直径约100厘米，古井占地面积约30平方米。口圆壁方，青砖浆砌。井口历代多有维修，现场观察，最初应是太湖石井面，后用武康石修砌加高。在寺内尚见较多太湖石质的石构件，有覆莲柱础、八棱形柱础、圆鼓形柱础、石龟等。结合上述众多残存石构件风格分析，该古井属明代时期。是寺庙的有机组成部分。以古井的保护挖掘为契机，可能对深入研究幻住寺的历史具有一定价值。</t>
  </si>
  <si>
    <t>井圈上架铁栅栏</t>
  </si>
  <si>
    <t>幻住寺</t>
  </si>
  <si>
    <t>府庙</t>
  </si>
  <si>
    <t>市、县级文物保护单位</t>
  </si>
  <si>
    <t>浙江省湖州市吴兴区飞英街道府庙前街</t>
  </si>
  <si>
    <t xml:space="preserve">    府庙，即府城隍庙，位于湖州市吴兴区飞英街道府庙前街。坐北朝南，面积1300平方米。始建于南宋，明洪武二年（1369）迁今址，清同治十年（1871）重建。由大殿、对牌楼、戏台、厢房、碑亭、后楼、小厢房等构成。 _x005F_x000D_
大殿为主体建筑，坐北朝南，面阔五间，通面宽25米，通进深12米。构架为五架梁带前后双步，抬梁式结构，用抹角梁；檐下施十字牌科出风头昂，内檐施枫拱；重檐歇山顶；用方形小抹角石柱，下置圆鼓石础；方棂阁扇门。 _x005F_x000D_
井亭建于清光绪七年（1881）。亭柱联：“峙向真庭最宜皓月流辉明霞散绮，汲从宝地应悟源泉有本止水无波”。 _x005F_x000D_
府庙似城中之城，大殿周围是封闭形走马楼阁，神像面对戏台，从庙门望去，似“庙里有庙”，故俗称“庙里庙”。1994年公布为湖州市文保单位。1995年府庙全面维修。_x005F_x000D_  </t>
  </si>
  <si>
    <t>30°52'10.9"
120°05'58.7"</t>
  </si>
  <si>
    <t>该井位于吴兴区飞英街道府庙内，井周围为府庙建筑。井口直径为42厘米，内径为30厘米，井圈为圆形，材质为花岗岩。井壁青砖砌筑。井上构筑四角井亭，建于清光绪七年（1881）。亭柱联：“峙向真庭最宜皓月流辉明霞散绮，汲从宝地应悟源泉有本止水无波”。</t>
  </si>
  <si>
    <t>建有井亭，后期加长条石作为井盖</t>
  </si>
  <si>
    <t>钱业会馆</t>
  </si>
  <si>
    <t>湖州钱业会馆</t>
  </si>
  <si>
    <t>浙江省湖州市吴兴区飞英街道友谊社区（公园路80号）</t>
  </si>
  <si>
    <t xml:space="preserve">    钱业会馆位于湖州市吴兴区飞英街道公园路80号，是一处园林式会馆建筑，始建于清光绪29年（1903），是湖州钱庄业人士议事聚会之场所，建造资金全部来自各家钱庄。文革时期主体建筑遭遗严重破坏，1986年省、市政府拨款修复，恢复原会馆的基本格局，现占地约5000平方米。 _x005F_x000D_
  会馆坐北朝南，共东、中、西三条轴线。西轴线为建筑主体，依次为轿厅（门厅）、两厢、正厅、武圣殿、玄坛宫，为晚清民国时期湖州钱庄界人士祭拜财神祈福之地；中轴线为水榭、鱼池、曲廊、四面厅、假山、财神阁等组成，为业界人士宴朋会友及议事之处，其后有景行祠，系湖州钱庄界人士身后设牌位纪念之地；东部为假山、经远堂、钱业公所。_x005F_x000D_
光绪年间篆刻的《湖州钱业会馆记》石碑立于门厅左侧。 _x005F_x000D_
  该建筑系园林式会馆，为江南地区会馆建筑所少见，同时它是晚清湖州商业、金融的行会组织聚会公议的重要场所。对研究湖州晚清民国时期钱庄业历史具有重要价值。1989年被公布为湖州市文物保护单位。</t>
  </si>
  <si>
    <t>30°52'14.0"
120°05'49.0"</t>
  </si>
  <si>
    <t>玄妙泉位于吴兴区飞英街道钱业会馆内，南为池塘、北为四面厅、东为假山、西为园林景观。井圈为八角形，太湖石石质，井口直径53厘米，边长23厘米，内径30厘米，井壁青砖砌筑，建于清光绪三十三年。</t>
  </si>
  <si>
    <t>井口架铁栅栏</t>
  </si>
  <si>
    <t>湖州市文物保护管理所</t>
  </si>
  <si>
    <t>现作为园林景观，无其他用途</t>
  </si>
  <si>
    <t>东栅村水井</t>
  </si>
  <si>
    <t>浙江省湖州市吴兴区织里镇旧馆村东栅自然村村落中</t>
  </si>
  <si>
    <t xml:space="preserve">    东栅村古井位于湖州市吴兴区织里镇旧馆村东栅自然村村落中，该井南距荻塘约50米。该古井占地面积约30平方米。井深未知，井沿距井内水面约2.5米。井沿为现代重修，井内壁为砖砌，靠近井沿处的砖为民国时期；此部分砖块叠压在较早时期的条石构筑成的多边形构架上，多边形石条构架下的砖为宋砖。故初步判断该古井开凿于宋延续使用至民国时期。_x005F_x000D_
    东栅古井是荻塘北岸沿线发现的为数较少的古井之一，它的发现丰富了对荻塘运河的认识，对于研究荻塘沿岸的村落生活结构、方式等有着比较重要的意义。_x005F_x000D_</t>
  </si>
  <si>
    <t>30°50'22.8"
120°16'44.0"</t>
  </si>
  <si>
    <t xml:space="preserve">    东栅村水井位于湖州市吴兴区织里镇旧馆村东栅自然村村落中，该井南距荻塘约50米。该古井占地面积约30平方米。井深未知，井沿距井内水面约2.5米。井沿为现代重修，井内壁为砖砌，靠近井沿处的砖为民国时期；此部分砖块叠压在较早时期的条石构筑成的多边形构架上，多边形石条构架下的砖为宋砖。故初步判断该古井开凿于宋延续使用至民国时期。 
    东栅古井是荻塘北岸沿线发现的为数较少的古井之一，它的发现丰富了对荻塘运河的认识，对于研究荻塘沿岸的村落生活结构、方式等有着比较重要的意义。</t>
  </si>
  <si>
    <t>织里镇旧馆村</t>
  </si>
  <si>
    <t>王母北兜水井</t>
  </si>
  <si>
    <t>西汉</t>
  </si>
  <si>
    <t>浙江省湖州市吴兴区织里镇王母兜村王母北兜自然村村落中</t>
  </si>
  <si>
    <t xml:space="preserve">    王母北兜古井位于湖州市吴兴区织里镇王母兜村王母北兜自然村村落中，井口现已被水泥封住，仅存留原先压水用的铁管道残件。占地约30平方米。据村民介绍，古井历史悠久。上世纪90年代修筑经过井旁的乡村公路时，对该井进行了封堵，导致井废弃；该井内井壁砖上有铭文。调查人员在井旁村民家中发现了汉、魏晋南北朝时期的砖，该砖系从井内挖出，初步判定该古井属汉魏晋南北朝时期。_x005F_x000D_
    王母北兜古井是目前湖州地区发现的比较早的古井，也是唯一一口汉魏晋南北朝时期的古井，有着重要的历史价值。_x005F_x000D_</t>
  </si>
  <si>
    <t xml:space="preserve">30°52'01.7"
120°16'50.8"
</t>
  </si>
  <si>
    <t xml:space="preserve">   王母北兜水井位于湖州市吴兴区织里镇王母兜村王母北兜自然村村落中，井口现已被水泥封住，仅存留原先压水用的铁管道残件。占地约30平方米。据村民介绍，古井历史悠久。上世纪90年代修筑经过井旁的乡村公路时，对该井进行了封堵，导致井废弃；该井内井壁砖上有铭文。调查人员在井旁村民家中发现了汉、魏晋南北朝时期的砖，该砖系从井内挖出，初步判定该古井属汉魏晋南北朝时期。 
    王母北兜古井是目前湖州地区发现的比较早的古井，也是唯一一口汉魏晋南北朝时期的古井，有着重要的历史价值。 </t>
  </si>
  <si>
    <t>红砖水泥封闭</t>
  </si>
  <si>
    <t>织里镇王母北兜村</t>
  </si>
  <si>
    <t>该井被红砖及水泥彻底封闭，无法探查内部</t>
  </si>
  <si>
    <t>鹿苑寺水井</t>
  </si>
  <si>
    <t>浙江省湖州市南浔区菱湖镇射中行政村顾家墩乡村公路东侧</t>
  </si>
  <si>
    <t>鹿苑寺水井位于菱湖镇射中行政村，沿村公路往南约800米。面积约8平方米，井圈高0.4米，直径为0.7米，井台为2.8米*2.8米的方形，据测量井深为6.75米。井内壁是直径为2.25米的圆柱，上架两道石梁。_x005F_x000D_
据村民说，井圈原为石料所筑，井台为条石砌筑，后因挖掘石料而将外部拆毁。现新建有碎石铺砌的井台，井圈为混凝土水管。此井曾被村民抽干清理，井壁为砖瓦垒砌。现因水位较高，无法查明内部详细情况。_x005F_x000D_
据查，此井所在地原为鹿苑寺所有，清光绪《归安县志》有记载“鹿苑寺，在射村，梁大同元年处士夏玢捨宅建寺……宋平治二年改今额……”后经几次损毁与重建。现该寺已毁，现场只有大量散落的砖瓦残片。另于射中村北至自然村发现一雕花青白石柱础，工艺精细，据村民反映原为鹿苑寺所有。</t>
  </si>
  <si>
    <t>30°42'19.0"，120°07'40.4"</t>
  </si>
  <si>
    <t>鹿苑寺水井位于菱湖镇射中行政村，沿村公路往南约800米。。面积约8平方米，井圈高0.4米，直径为0.7米，井台为2.8米*2.8米的方形，据测量井深为6.75米。井内壁是直径为2.25米的圆柱，上架两道石梁。</t>
  </si>
  <si>
    <t>菱湖镇</t>
  </si>
  <si>
    <t>文瑞斋</t>
  </si>
  <si>
    <t>浙江省湖州市南浔区菱湖镇西栅社区王家门前26号</t>
  </si>
  <si>
    <t>文瑞斋位于菱湖镇王家门前26号，坐北朝南，占地面积约235平方米，为三开二进建筑，民国时期风格。前为灰塑门楼，第一进为正厅，面阔三间，明间为内四界，前后单步，用山柱，前出两厢楼，后为天井，天井东侧有一井，与此房屋同时建造。第二进为楼厅，明间为内四界，前后单步，后金柱往后移一步架，用山柱，出两厢楼，与第一进互通，形成“走马楼”。屋顶为硬山造，阴阳合瓦。水泥地面，划方格（花格）纹。该建筑为中西合璧式建筑，楼房正立面有半圆形缠花浮雕窗框。该建筑系民国时期开办的菱湖历史上第一家印刷厂。</t>
  </si>
  <si>
    <t>30°42'54.5"
120°10'22.7"</t>
  </si>
  <si>
    <t>古井位于天井东侧，井圈直径0.74米，高0.29米，为八边形花岗岩材质。</t>
  </si>
  <si>
    <t>金氏承德堂</t>
  </si>
  <si>
    <t>浙江省湖州市南浔区南浔镇百间楼社区东大街38号</t>
  </si>
  <si>
    <t>金氏承德堂在南浔镇东大街38号，系其父金涛约在清同治年间（1862-1874年）购得刘桐旧宅改建而成。建筑坐北朝南的清末风格建筑，名“承德堂”，分列3条轴线。_x005F_x000D_
中轴线为三开三进，第一进正厅，内四界前单步接轩廊，后二单步设穿堂，穿堂两侧用轩，正厅脊檩下皮至地面标高9.5米。正厅后为“心地芝兰”砖雕门楼。第二进楼厅毁于20世纪90年代的火灾，第三进楼厅。各进前均有砖雕门楼，雕刻精美。_x005F_x000D_
东轴线共三进，第一进面阔一间，梁架为抬梁式和穿斗式复合结构，用中柱、山柱，前二双步带轩廊后双步带单步。一进前建有单披屋，用菱角轩，现主体改建。第二进毁于同场火灾。第三进为三开间楼厅，明间内四界前后双步。_x005F_x000D_
西轴线为三开三进建筑，第三进已改建。第一进楼厅，明间内四界前后双步，后带两厢。第二进楼屋，梁架为抬梁式和穿斗式复合结构，用中柱、山柱，前后均跨三步架，带前后单步，前出东厢，已拆。_x005F_x000D_
中轴线与东轴线后部建有辅房，并挖有一口古井。_x005F_x000D_
金家是南浔“八牛”之一。金绍城（1878-1926），又名金城，字巩北，号北楼，近代著名画家。_x005F_x000D_
金氏承德堂建筑体量大，三条轴线建造规整，用材考究，砖雕、木雕等工艺精湛，为南浔古镇中品级较高的古建筑。</t>
  </si>
  <si>
    <t>30°52'51.5"
120°25'35.9"</t>
  </si>
  <si>
    <t>古井位于东轴线后部辅房内，井圈直径0.52米，高0.42米，为八边形花岗岩材质，井壁由井砖堆砌而成。</t>
  </si>
  <si>
    <t>围栏</t>
  </si>
  <si>
    <t>南浔古镇度假区管委会</t>
  </si>
  <si>
    <t>邢家市房</t>
  </si>
  <si>
    <t>浙江省湖州市南浔区南浔镇百间楼社区丝行埭德馨里2-7号</t>
  </si>
  <si>
    <t>邢家市房位于南浔镇百间楼社区丝行埭德馨里2-7号，为清末南浔富商“八牛”之一邢家所有。_x005F_x000D_
邢家市房原有6幢楹楼，一幢于抗战时期被焚毁，现存5幢，仅西侧一处为坐东朝西，其余均坐北朝南，占地面积约1068平方米。明间梁架均为内四界前后双步。楼厅后为单披辅房。东端市房围墙南侧开有一眼古井，井圈为花岗岩石质。</t>
  </si>
  <si>
    <t>30°52'46.5"
120°25'34.5"</t>
  </si>
  <si>
    <t>古井位于东端市房围墙南侧，井圈直径0.42米，高0.32米，为六边形花岗岩材质，井壁由井砖堆砌而成。</t>
  </si>
  <si>
    <t>小山寺遗址</t>
  </si>
  <si>
    <t>浙江省湖州市德清县武康镇龙胜村漾口自然村北</t>
  </si>
  <si>
    <t>小山寺寺庙遗址位于德清县武康镇龙胜村漾口自然村北，遗址北原为小山，现紧邻武洛公路，南150米为小山漾，分布面积约17600平方米，地表现存古井两口，荷花池一个，香灰桥一座。在地表和局部断面可见南朝至唐的瓷碗、砖块等。据道光《武康县志》等记载：小山寺始建于南朝宋初年，后屡毁屡建。僧法瑶“饭所饮茶”故事载入茶经。小山寺遗址作为大型寺庙遗址，是六朝隋唐寺庙和德清茶文化的重要实物资料。</t>
  </si>
  <si>
    <t>30.6100772
120.0384750</t>
  </si>
  <si>
    <t>位于珍珠文化园，1号古井形状为圆形，井圈与井壁是花岗岩，2号古井无井圈，是一口泉眼，井壁石材是花岗岩。</t>
  </si>
  <si>
    <t>有围栏、立牌
保护完好。</t>
  </si>
  <si>
    <t>阜溪街道</t>
  </si>
  <si>
    <t>阜溪
街道</t>
  </si>
  <si>
    <t>冷登坞井</t>
  </si>
  <si>
    <t>浙江省湖州市德清县武康镇秋山村虎山东庄组冷登坞山中</t>
  </si>
  <si>
    <t>冷登坞古井位于德清县武康镇秋山村虎山东庄组冷登坞毛竹山中。古井原为旧宅（时代不明，抗战前建筑）设施，在旧宅西北角，古井平面为不规则五边行，边长0.35-0.6米，井壁用自然砾石叠砌而成，现井深1.85米，水质清澈，常年不涸。该井形状怪异，水质优良，虽年代不详，但时间已久，在当地不可多见，故有一定的保护价值。</t>
  </si>
  <si>
    <t>30.5237095
120.0011739</t>
  </si>
  <si>
    <t>位于秋山村，古井形状为不规则五角形，井壁用石块构成。</t>
  </si>
  <si>
    <t>无围栏、立牌
，古井已废弃。</t>
  </si>
  <si>
    <t>秋山村</t>
  </si>
  <si>
    <t>德证寺遗址</t>
  </si>
  <si>
    <t>浙江省湖州市德清县武康镇秋山村东庄自然村</t>
  </si>
  <si>
    <t>德证寺寺庙遗址位于德清县武康镇秋山村东庄自然村狮子山南的山谷中。南北长120米，东西宽100米，总面积约12000平方。旧址地面暴露有较多瓦砾和碎石，还留有古井一口、武康石佛像石雕二块和螭首石构件一块。_x005F_x000D_
据《道光武康县志》记载：“德证寺在县东南三十五里。宋绍兴七年建。遁岩禅师开山……，明洪武四年，僧绍真重建。国朝乾隆十一年重修殿门”。该寺记载明确，在当地属于规模较大的寺庙遗址，故有一定的保护价值。</t>
  </si>
  <si>
    <t>30.5349087
120.0039873</t>
  </si>
  <si>
    <t>位于德证寺左侧，井圈形状是六角形，井圈和井壁是水泥制成。</t>
  </si>
  <si>
    <t>无围栏、立
牌，古井完好。</t>
  </si>
  <si>
    <t>德证寺</t>
  </si>
  <si>
    <t>塔山村程家老井</t>
  </si>
  <si>
    <t>浙江省湖州市德清县武康镇塔山村河图里25号程如雪家</t>
  </si>
  <si>
    <t xml:space="preserve">    程家老井位于德清县武康镇塔山村河图里25号程如雪家。老井为圆形，由井圈和井身（壁）组成，直径0.50米，深5.90米。井圈由两块武康石镌成，高0.25米，厚0.10米；井身（壁）用长方形砖和石叠砌而成，井水清澈，常年不涸。_x005F_x000D_
    据程家人介绍，该井为太平天国时建，故有一定的保护价值。</t>
  </si>
  <si>
    <t>八角井</t>
  </si>
  <si>
    <t>浙江省湖州市德清县武康镇千秋村八角井自然村中</t>
  </si>
  <si>
    <t xml:space="preserve">    八角井（又名碧泉井）位于德清县武康镇千秋村八角井自然村中，该村以井得名。井由方形井圈（四条石砌成）和方形井身（条石错缝平砌）错位叠压，上下形成八角故名。现井圈东西长1.25米，南北宽1.1米，厚0.2米，原深2.1米（2001年井圈被加高至2.5米）。据清道光《武康县志》记载：“碧泉井：在县北警心坊侧，泉最冽，俗呼八角井，宋宣和三年（1121年）知县朱容建石栏”。_x005F_x000D_
    该井始建不晚于宋，且造型较为独特，是当地一处重要的历史见证和景观，故有一定的历史和研究价值。2002年公布为县级文物保护点。_x005F_x000D_</t>
  </si>
  <si>
    <t>30.5467700
119.9577806</t>
  </si>
  <si>
    <r>
      <rPr>
        <sz val="12"/>
        <rFont val="宋体"/>
        <family val="3"/>
        <charset val="134"/>
        <scheme val="minor"/>
      </rPr>
      <t>位于煊赫广场中心</t>
    </r>
    <r>
      <rPr>
        <i/>
        <sz val="11"/>
        <rFont val="宋体"/>
        <family val="3"/>
        <charset val="134"/>
        <scheme val="minor"/>
      </rPr>
      <t>,</t>
    </r>
    <r>
      <rPr>
        <sz val="11"/>
        <rFont val="宋体"/>
        <family val="3"/>
        <charset val="134"/>
        <scheme val="minor"/>
      </rPr>
      <t>井圈形状是八角形，井圈是花岗岩。</t>
    </r>
  </si>
  <si>
    <t>有立牌、古
井保护完好。</t>
  </si>
  <si>
    <t>社区管理</t>
  </si>
  <si>
    <t>社区
管理</t>
  </si>
  <si>
    <t>太素宫道观遗址</t>
  </si>
  <si>
    <t>浙江省湖州市德清县三合乡上杨村高寺山</t>
  </si>
  <si>
    <t>太素宫道观遗址位于德清县三合乡上杨村高寺山，坐北朝南。遗址南北长40米，东西宽30米，总面积约1200平方米。遗址四周为竹林所围，现可见原太素宫建筑遗物有旗杆石、柱础、墓碑和水池等。其中墓碑残高0.80米，宽0.55米，厚0.065米，上刻“皇清先师周养心老炼师之□”碑文，及“嘉庆庚辰（1820）□仲月吉旦弟子沈信诚傅信初仝”落款。寺正南方有一长方形水池，东西长12.5米，南北宽9米，深2米。水池四壁用块石叠砌，池北侧有“八”字形台阶，其中南北向6级，东、西向各为4级，台阶每节长1.45米，宽0.40米，高0.16米。寺东北角还有一半圆形水潭，东西宽2.2米，深0.70米。_x005F_x000D_
    太素宫道观遗址地处深山，原建筑不晚于清中期，具有一定的保护价值。_x005F_x000D_</t>
  </si>
  <si>
    <t>30.27219 120.00175</t>
  </si>
  <si>
    <t>水池东西长12.5米，南北宽9米，深2米。水池四壁用块石叠砌，池北侧有“八”字形台阶，其中南北向6级，东、西向各为4级，台阶每节长1.45米，宽0.40米，高0.16米。寺东北角还有一半圆形水潭，东西宽2.2米，深0.70米。</t>
  </si>
  <si>
    <t>下渚湖
街道</t>
  </si>
  <si>
    <t>僧惟稚井</t>
  </si>
  <si>
    <t>浙江省湖州市德清县武康镇城西村北朱皇自然村郑连方宅，即春晖街198号门前</t>
  </si>
  <si>
    <t>该井位于武康镇城西村北朱皇自然村，南距09省道公路约10米，东距104国道公路180米。由井身、井圈组合而成。井圈系石质，用整块花岗岩雕凿成七面形。高0.5米，壁厚0.2米，上口径0.4米，下口径0.6米。在七面的其中一面上，有直书阳刻楷书“僧惟稚开此井”六个大字，字径0.1米，字体不公，但刻凿较深。井身为圆形，直径0.6米，深5.5米。其做法为用陶缸作井底，再上用鹅卵石分层平砌，直至井口，构成井身。从井圈保存程度看，开凿时代应在百年以上，有较高历史价值。</t>
  </si>
  <si>
    <t>城山村章氏宅院遗址</t>
  </si>
  <si>
    <t>浙江省湖州市德清县武康镇城山村鸡山坞自然村西的花坞竹林中，东距东坞水库500米。</t>
  </si>
  <si>
    <t>城山村章氏宅院遗址位于德清县武康镇城山村鸡山坞自然村西的花坞竹林中，分布面积2800平方米。村民传说为章伯虎宅院，宅院四周依山势土筑围墙，今仅存土垣。西北角有水井一口。地表可采集香糕砖、龙泉窑瓷片、韩瓶等。该遗址与县志记载吻合，有遗物和遗迹，应为宋代宅院遗址，规模较大，格局恢宏，有一定历史价值。</t>
  </si>
  <si>
    <t>30.5095617
119.9010382</t>
  </si>
  <si>
    <t>位于城山村章氏宅院遗址，东坞水库东侧，古井已经破败废弃，无井圈井壁，已经干枯。</t>
  </si>
  <si>
    <t>高峰井</t>
  </si>
  <si>
    <t>浙江省湖州市德清县莫干山镇高峰村徐家庄自然村</t>
  </si>
  <si>
    <t>古井位于德清县莫干山镇高峰村徐家庄自然村一片淡竹园中，推测其年代不晚于清。圆形井壁用高120厘米的自然石块砌叠而成，直径约80厘米。石质井圈以整石加工，内圆外方，高160厘米，边长70-75厘米。内圈圆形凸起60厘米。古井为当地人取水之用，原有“九井十三寺”之说，现仅存古井一口。_x005F_x000D_
该井在当地颇有名气，故有一定的保护价值。</t>
  </si>
  <si>
    <t>香水井</t>
  </si>
  <si>
    <t>浙江省湖州市德清县筏头乡后坞村香水岭宾馆内</t>
  </si>
  <si>
    <t>香水井位于德清县筏头乡后坞村香水岭宾馆内。井内壁采用块石叠砌而成，井上的井圈为后人添置并非原物，井圈内径45厘米，外径73厘米，高43厘米，井圈外壁阴刻篆书“香水井”。_x005F_x000D_
当地村民相传此井为乾隆帝下江南时饮用。香水井是德清西部地区比较典型的村民取水方式，结合当地的非物质文化，该井具有一定的价值。</t>
  </si>
  <si>
    <t>30.6012673
119.8365013</t>
  </si>
  <si>
    <t>位于筏头乡后坞村香水岭宾馆内，井圈和井壁是花岗岩，井圈直75cm，形状为圆形。</t>
  </si>
  <si>
    <t>香水岭
宾馆</t>
  </si>
  <si>
    <t>西行庵</t>
  </si>
  <si>
    <t>浙江省湖州市德清县钟管镇青墩村环桥头38号</t>
  </si>
  <si>
    <t xml:space="preserve">西行庵位于德清县钟管镇青墩村环桥头38号，清光绪三十三年（1907年），由当地释人宝善法师创建，时称修行堂。由大门、正殿、古井及部分辅助用房组合而成，现除正殿外，其余均为现代重建或添建。正殿坐北朝南，为一幢单檐硬山造（仿西洋风格）二层楼屋建筑，面阔三间11米，进深9.5米，高8米，面积约87平方米。明间梁架为抬梁式，系五架前单后双步连前廊用五柱，次间梁架穿斗式，二楼内顶置天花。正殿北侧有一古井，井圈为八边形，花岗岩凿成，内径为0.4米，外径0.8米，井高0.5米，井壁用砖叠砌，井水清澈，常年不涸。 _x005F_x000D_
该庵建筑在当地已不可多见，故有一定的保护和参考价值。 </t>
  </si>
  <si>
    <t>30.6348386
120.1891910</t>
  </si>
  <si>
    <t>位于青墩村西行庵，古井是圆形，井圈直径70cm，井圈为花岗岩，井壁有青砖构成。</t>
  </si>
  <si>
    <t>无围栏、立
牌,古井完好。</t>
  </si>
  <si>
    <t>范蠡祠</t>
  </si>
  <si>
    <t>蠡山戏台</t>
  </si>
  <si>
    <t>浙江省湖州市德清县钟管镇蠡山村蠡山之巅的范蠡祠内</t>
  </si>
  <si>
    <t xml:space="preserve">蠡山戏台（范蠡祠）位于德清县蠡山村蠡山之巅，清代建筑。祠依山而建，坐北朝南。由戏台、功德殿、三圣殿，及部分辅助用房组合而成，祠内还有松峤天梯、陶朱古井等自然景观，前后三进，面积约1000平方米。第一进为戏台，砖木结构，歇山屋面，面阔三间，宽20米，进深10米，明间为外台，长10米，宽3.5米，高2.5米，其后是内台（两台相连，能里外演戏，人称两面台），左右两侧是化妆室和道具室。第二进是功德殿，为近年重建。第三进是三圣殿，是一幢面阔五间的单檐硬山造平房，殿前有人工凿成的东西台阶，台阶旁建有东西厢房（近代新建），顺台阶可登入三圣殿内。原台阶两旁有茂密的松林，故有“松峤天梯”之称。殿内西侧有“陶朱古井”，这是一口由天然岩石形成的不规则水池，水深1.4米，其水清澈见底。据清康熙《德清县志》载：“昔范蠡扁舟五湖寓居此地••••山有范蠡庙”。祠内原有清代名人俞樾手书的“庙貌扁舟”匾额，惜现已圮。 _x005F_x000D_
蠡山戏台实为范蠡祠的俗称，范蠡祠历史悠久，事出有因。祠内戏台结构独特，当地颇具影响，故有一定的保护和研究价值。1982年公布为县级文物保护单位。 </t>
  </si>
  <si>
    <t>30.5704201
120.1265349</t>
  </si>
  <si>
    <t>位于蠡山村范蠡祠内。无井圈，井壁有山石构成
。</t>
  </si>
  <si>
    <t>有围栏，保护完好。</t>
  </si>
  <si>
    <t>西湾里元宝塘</t>
  </si>
  <si>
    <t>浙江省湖州市长兴县和平镇庄里村西湾自然村长和公路南侧</t>
  </si>
  <si>
    <t xml:space="preserve">西湾里元宝塘位于长兴县和平镇庄里村西湾自然村长和公路南侧，呈元宝形。面积约为50平方米，水深2—4米。池塘四周为青石错位砌置，据村民传说，该池塘为明末清初一王姓富人为求风水而掘。_x005F_x000D_
该池塘年代较早，形状独特，且有相关传说，是研究当地民俗文化的重要实物例证。_x005F_x000D_
</t>
  </si>
  <si>
    <t>北纬：30°50′33.5″
东经：119°53′26.0″</t>
  </si>
  <si>
    <t>西湾里元宝塘位于长兴县和平镇庄里村西湾自然村长和公路南侧，呈元宝形。面积约为50平方米，池塘四周为青石错位砌置，
据村民传说，该池塘为明末清初一王姓富人为求风水而掘。保存良好</t>
  </si>
  <si>
    <t>有围护</t>
  </si>
  <si>
    <t>和平镇人民政府</t>
  </si>
  <si>
    <t>吴山寺井</t>
  </si>
  <si>
    <t>浙江省湖州市长兴县和平镇回车岭村吴山渡自然村吴山寺前约40米处</t>
  </si>
  <si>
    <t>吴山寺古井位于和平镇回车岭村吴山渡自然村吴山寺前约40米处。井口沿为圆形，内径约0.7米。井壁由石规整石板砌置，长满苔藓。目前井水距井口约2米，井沿现长方形砖砌置。_x005F_x000D_
该井为附近著名的古寺吴山寺（原寺已毁，现为现代建筑）附属用井，井水较好。相传唐宋时即有此井，现居民仍使用。该井年代久远，具有较高的历史价值。_x005F_x000D_</t>
  </si>
  <si>
    <t>30°49′59.3″119°51′02.6″</t>
  </si>
  <si>
    <t>同三普简述</t>
  </si>
  <si>
    <t>集云山山泉</t>
  </si>
  <si>
    <t>浙江省湖州市长兴县和平镇东山村集云山山顶</t>
  </si>
  <si>
    <t>集云山山泉位于长兴县和平镇东山村集云山山顶。原为山上寺庙之“圣泉”。现山泉水潭平面大致为椭圆，中间略收。长5米，宽2.7米，水深约1.2米，水质较差，长年不干。现山泉水潭周沿有后期所砌水泥石块护栏。水潭周围散落有原寺庙建筑之石构件和石香炉。_x005F_x000D_
此山泉年代较早，且为寺庙之“圣泉”，具有一定的历史价值。_x005F_x000D_</t>
  </si>
  <si>
    <t>北纬：30°49′48.0″
东经：119°57′01″</t>
  </si>
  <si>
    <t>集云山山泉位于长兴县和平镇东山村集云山山顶，保存良好。现山泉水潭平面大致为椭圆，中间略收。长5米，宽2.7米，水深约1.2米，水质较差，</t>
  </si>
  <si>
    <t>集云山寺</t>
  </si>
  <si>
    <t>张岭紫砂泉</t>
  </si>
  <si>
    <t>浙江省湖州市长兴县泗安镇长潮村范岭自然村张岭，距山顶约50米处。</t>
  </si>
  <si>
    <t>张岭紫砂泉位于泗安镇长潮村范岭自然村张岭，距山顶约50米处。此泉一直为山民所饮用。1978年，张岭开辟紫笋茶场，茶农整修泉眼，筑成一方形水泥泉池，边长约3.5米，池深1.8米，泉水深1.25米（普查时水深）。泉水池后侧修有石砌护坎，高约1.4米。该泉水清澈见底，长年不涸。泉池周围为大片紫笋茶园。</t>
  </si>
  <si>
    <t>北纬：31°01′03.0″
东经：119°41′48.0″</t>
  </si>
  <si>
    <t>张岭紫砂泉位于泗安镇长潮村范岭自然村张岭，距山顶约50米处，保存良好。1978年，张岭开辟紫笋茶场，茶农整修泉眼，筑成一方形水泥泉池，</t>
  </si>
  <si>
    <t>泗安镇人民政府</t>
  </si>
  <si>
    <t>七星池</t>
  </si>
  <si>
    <t>浙江省湖州市长兴县林城镇大云寺村林城中学校园南侧（大门附近）</t>
  </si>
  <si>
    <t xml:space="preserve">七星池位于林城镇大云寺村林城中学校园南侧（大门附近）。原有七个泉水池塘，位置排列如北斗七星，故名七星池。现存3个池塘，东西向略成一字排列。1号池，梯形，清澈见底，深1米，长宽9×8米，池壁四周水泥砌置。2号池长方形，约24×11米。3号池为不规则椭圆形，约10×8米。3个池塘中的泉水长年不涸。_x005F_x000D_
相传七星池为清代所建。该池形态独特，具有一定的历史价值。_x005F_x000D_
</t>
  </si>
  <si>
    <t>碧岩寺泉</t>
  </si>
  <si>
    <t>浙江省湖州市长兴县洪桥镇碧岩村碧岩寺西侧</t>
  </si>
  <si>
    <t>碧岩寺泉位于长兴县洪桥镇碧岩村弁山主峰东侧山腰、上碧岩寺南侧，此地山势陡峭。泉池呈长方形，面积20平方米，池内泉水深处0.6米,蓄水较少,池中采集数枚“无尾螺”,现系佛教胜地碧岩寺“放生池”。该泉为天然形成的水池,经后人修筑，一年四季不干涸，其上方山岗俗称“龙脊”，下侧有“龙嘴”，信佛者远道赶来敬奉，成为一处人文景观,相关流传的民间故事甚多,对于研究这一地区佛教文化有一定的参考价值。</t>
  </si>
  <si>
    <t>北纬：30°56′12.0″
东经：120°02′09.0″</t>
  </si>
  <si>
    <t>碧岩寺泉位于长兴县洪桥镇碧岩村弁山主峰东侧山腰、上碧岩寺南侧，保存良好。现系佛教胜地碧岩寺“放生池”。该泉为天然形成的水池,经后人修筑。</t>
  </si>
  <si>
    <t>洪桥镇人民政府</t>
  </si>
  <si>
    <t>碧岩寺</t>
  </si>
  <si>
    <t>茶庄山泉</t>
  </si>
  <si>
    <t>浙江省湖州市长兴县夹浦镇月明村茶庄自然村</t>
  </si>
  <si>
    <t>茶庄山泉位于长兴县夹浦镇月明村茶庄自然村的东南,西距鼎嘉桥观音山300米,呈圆形,直径约6.36米,泉最深处约1.2米,泉水清澈,为地下山泉,常年不断。_x005F_x000D_
据史料记载,清早期曾在此处设立茶叶管理机构,由此而得名.上世纪末,为周边百姓主要饮用水的来源.现此泉仍在使用。_x005F_x000D_</t>
  </si>
  <si>
    <t>北纬：31°07′39.0″
东经：119°54′53.0″</t>
  </si>
  <si>
    <t>茶庄山泉位于长兴县夹浦镇月明村茶庄自然村的东南,保存良好。</t>
  </si>
  <si>
    <t>夹浦镇人民政府</t>
  </si>
  <si>
    <t>申家浜十八拐池塘</t>
  </si>
  <si>
    <t>浙江省湖州市长兴县虹星桥镇西南村申家浜自然村</t>
  </si>
  <si>
    <t>十八拐池塘位于虹星桥镇西南村申家浜自然村东侧，分别在约南北400米、东西350米的范围内，面积约120000平方米，目前为一片湿地，河网密集，小岛众多。经当地村民流传及考察确认为人工开凿，其年代、缘由待考。湿地内的孤岛很少有人涉足，原始生态保存较好。抗战时为避日军，当地村民均隐蔽于此未曾遭伤害。十八拐池塘为长兴县少有的湿地，这里河道蜿蜒曲折，湿地保存较好，分布面积大，动植物丰富，涵养水源，调节气候，具有重要的历史、审美、生态功用价值。</t>
  </si>
  <si>
    <t>北纬：30°56′24.0″
东经：119°53′10.0″</t>
  </si>
  <si>
    <t>十八拐池塘位于虹星桥镇西南村申家浜自然村东侧，保存良好。目前为一片湿地，河网密集，小岛众多。</t>
  </si>
  <si>
    <t>虹星桥镇人民政府</t>
  </si>
  <si>
    <t>金沙泉</t>
  </si>
  <si>
    <t>浙江省湖州市长兴县水口乡顾渚村三涧荡自然村</t>
  </si>
  <si>
    <t>金沙泉位于长兴县水口乡顾渚村三涧荡自然村，该地四面环山，泉池呈喇叭状，用卵石砌筑小堤坝，高1.3米，泉池最宽处8米，泉水深0.2-0.4米；在泉池中央人工建筑的假山上立碑一块，阴刻正楷“金沙泉”，落款为“甲子仲春”。金沙泉长年泉涌不涸，水质清澈。据史料记载：唐代金沙泉即为煮茶良水，用银瓶装，运往京城上贡，《茶经》：明月峡畔，碧泉涌沙，灿如金星，各日金沙星，列为贡泉。_x005F_x000D_
金沙泉的发现进一步丰富了全国重点文物保护单位顾渚贡茶院遗址及摩崖的文化内涵，对于我国茶文化的研究具有一定的参考价值。</t>
  </si>
  <si>
    <t>北纬：31°07′32.5″
东经：119°48′26.0″</t>
  </si>
  <si>
    <t>金沙泉位于长兴县水口乡顾渚村三涧荡自然村，保存良好。该地四面环山，泉池呈喇叭状，泉池中央人工建筑的假山上立碑一块，阴刻正楷“金沙泉”，落款为“甲子仲春”。
金沙泉的发现进一步丰富了全国重点文物保护单位顾渚贡茶院遗址及摩崖的文化内涵，对于我国茶文化的研究具有一定的参考价值。</t>
  </si>
  <si>
    <t>水口乡人民政府</t>
  </si>
  <si>
    <t>前塔场井</t>
  </si>
  <si>
    <t>浙江省湖州市长兴县水口乡顾渚村前塔场自然村</t>
  </si>
  <si>
    <t>前塔场古井位于长兴县水口乡顾渚村前塔场自然村村道旁，井口呈圆形，井颈圈由整块青石凿成，高0.75米，外径0.61米，内径0.37米，腹径稍大于口径；井口至水位1.3米。井壁直，由大小各异的石块错缝砌筑。据村民讲述，该井已数百年，井附近原有两棵千年古树，近年枯死。_x005F_x000D_
该井从形制分析，应为清或清以前建筑，对于山区社会发展及乡土文化研究具有一定的参考价值。</t>
  </si>
  <si>
    <t>31°06′13.0″119°50′03.0″</t>
  </si>
  <si>
    <t>寿圣寺井</t>
  </si>
  <si>
    <t>浙江省湖州市长兴县水口乡顾渚村寿圣寺</t>
  </si>
  <si>
    <t>寿圣寺古井位于长兴县水口乡顾渚村寿圣寺境内北侧院内，井沿呈圆形，井沿下大上小，下端直径约0.6米，上端内径0.35米，外径0.5米，古井地上部分高0.33米。_x005F_x000D_
据说该古井为唐代始挖掘，距今已由一千多年的历史，具有较高的考古研究价值。_x005F_x000D_</t>
  </si>
  <si>
    <t>31°06′41.0″119°49′38.0″</t>
  </si>
  <si>
    <t>塘渚井</t>
  </si>
  <si>
    <t>浙江省湖州市长兴县小浦镇小浦村塘渚自然村</t>
  </si>
  <si>
    <t>塘渚古井位于长兴县小铺镇小浦村塘渚自然村西侧,塘渚村与乔家村分界处.井沿石外侧呈六边形,对角线长度为0.61米;内侧呈圆形,直径0.35米,最上沿北半部略残,为整块太湖石凿成,井壁为乱石砌成,长满苔藓。_x005F_x000D_
 该老井保存基本完整，具有一定的历史价值。_x005F_x000D_</t>
  </si>
  <si>
    <t>31°01′16.0″119°48′26.0″</t>
  </si>
  <si>
    <t>太乙殿井</t>
  </si>
  <si>
    <t>浙江省湖州市长兴县小浦镇方一村杨林涧自然村彭鳍岭</t>
  </si>
  <si>
    <t>太乙殿古井位于长兴县小浦镇方一村杨林涧自然村彭鳍岭之上。井沿石呈圆形,下大上小,高0.32米,下方圆直径0.69米，上方口沿外径0.57米,内径0.40米。井内泉水清澈,井沿石内侧下部长满苔藓;井沿外侧一米处地面皆为混凝土覆盖,再外侧近处为石头铺砌。_x005F_x000D_
该井保存基本完整，宋代古井在长兴并不多见，具有一定的历史研究价值。_x005F_x000D_</t>
  </si>
  <si>
    <t>31°00′18.0″119°47′27.0″</t>
  </si>
  <si>
    <t>丝沉岕太湖泉</t>
  </si>
  <si>
    <t>浙江省湖州市长兴县小浦镇大岕口村柏家村自然村丝沉岕</t>
  </si>
  <si>
    <t>丝沉岕太湖泉位于长兴县小浦镇大岕口村柏家村自然村丝沉岕，该泉眼为自然形成，因潭水深不可测，古人用一斤二两丝线坠石仍不能达到潭底，故又名“丝沉潭”，今称太湖泉，即太湖之眼的意思，潭涨则湖阔，湖收则潭落，钟灵毓秀，神话传奇皆集此一潭耳。潭呈不规则长方形，东西最长约120米，南北最宽处约50米，潭边现筑有多个凉亭、走廊，环境清幽，为旅游好去处。</t>
  </si>
  <si>
    <t>北纬：31°01′20.0″
东经：119°42′53.0″</t>
  </si>
  <si>
    <t>丝沉岕太湖泉位于长兴县小浦镇大岕口村柏家村自然村丝沉岕，保存良好，该泉眼为自然形成。
今称太湖泉，即太湖之眼的意思。</t>
  </si>
  <si>
    <t>小浦镇人民政府</t>
  </si>
  <si>
    <t>蒋笪泉眼</t>
  </si>
  <si>
    <t>浙江省湖州市长兴县煤山镇东川村蒋笪自然村</t>
  </si>
  <si>
    <t>蒋笪泉眼位于长兴县煤山镇东川村蒋笪自然村，泉眼依山而建，周边有长护坎，为不规则石块砌制，长19.7米，宽1.3米。泉眼位于护坎中央，护坎中央最高为2.6米，泉眼处护坎呈石拱状，下方泉眼呈方形，边长0.9米，现水深0.5米。护坎上方杂草丛生。_x005F_x000D_
此泉眼以前为蒋笪自然村食用水，历史悠久，具有一定的历史、科学、艺术价值。_x005F_x000D_</t>
  </si>
  <si>
    <t>北纬：31°09′35.0″
东经：119°46′20.0″</t>
  </si>
  <si>
    <t>蒋笪泉眼位于长兴县煤山镇东川村蒋笪自然村，泉眼依山而建，周边有长护坎，为不规则石块砌制，保存良好。</t>
  </si>
  <si>
    <t>煤山镇人民政府</t>
  </si>
  <si>
    <t>缠岭山泉</t>
  </si>
  <si>
    <t>浙江省湖州市长兴县白岘乡五通山村缠岭自然村山腰处</t>
  </si>
  <si>
    <t>缠岭山泉位于白岘乡五通山村缠岭自然村山腰处。现泉眼处有一水潭，四周乱石砌置，呈方形，约1.5×1.6米，深约04米，泉水清澈。该泉周围有多株粗大银杏。该泉西距“苏南报社旧址”100米。附近30米有民居。_x005F_x000D_
该泉时代不详。该泉为附近山中居民饮用水源，对山民具有重要意义。_x005F_x000D_</t>
  </si>
  <si>
    <t>31°09′04.0″119°41′43.0″</t>
  </si>
  <si>
    <t>茅山泉</t>
  </si>
  <si>
    <t>浙江省湖州市长兴县白岘乡三洲山村茅山自然村</t>
  </si>
  <si>
    <t xml:space="preserve">茅山泉位于长兴县白岘乡三州山村茅山自然村西面的茅山西侧山腰之中。相传此泉水流入太湖，为太湖泉眼之一，该泉眼也是浙江最西北的泉眼，1943-1945年新四军曾使用此泉，故上世纪70年代于泉眼北侧阴刻“革命泉”三字。 整个泉眼略呈圆形，直径约3.5米。茅山自然村已有900多年的历史，村民自古就饮用此泉水。_x005F_x000D_
经上世纪70年代维修，现泉眼四周为水泥砌筑，该泉仍在使用，在长兴历史上，具有一定的价值。_x005F_x000D_
</t>
  </si>
  <si>
    <t>北纬：31°07′43.0″
东经：119°38′06.0″</t>
  </si>
  <si>
    <t>茅山泉位于长兴县白岘乡三州山村茅山自然村西面的茅山西侧山腰之中，保存良好。
1943-1945年新四军曾使用此泉，故上世纪70年代于泉眼北侧阴刻“革命泉”三字。</t>
  </si>
  <si>
    <t>祠山庙井泉</t>
  </si>
  <si>
    <t>浙江省湖州市长兴县白岘乡白岘村庙头自然村祠山庙北侧</t>
  </si>
  <si>
    <t>祠山庙井泉位于长兴县白岘乡白岘村庙头自然村祠山庙北侧顾百年房屋走廊下，该井泉呈长方形。规格1*0.8米，井内泉水常年深度0.5-0.8米。井劵由不规则鹅卵石砌筑而成，井底水下可见卵石铺面，水质清澈见底。_x005F_x000D_
该井历史上为白岘村古街居民饮用水源。现仍有200余人饮用该井泉水。据村里老人回忆，井与祠山庙同期建筑，始建于清代，保存完整，对于当地地质状况及社会发展的研究有一定的参考价值。</t>
  </si>
  <si>
    <t>北纬：31°07′34.0″
东经：119°39′13.0″</t>
  </si>
  <si>
    <t>祠山庙井泉位于长兴县白岘乡白岘村庙头自然村祠山庙北侧顾百年房屋走廊下，保存良好。
该井历史上为白岘村古街居民饮用水源。现仍有200余人饮用该井泉水。据村里老人回忆，井与祠山庙同期建筑，始建于清代，保存完整，对于当地地质状况及社会发展的研究有一定的参考价值。</t>
  </si>
  <si>
    <t>缠岭井</t>
  </si>
  <si>
    <t>浙江省湖州市长兴县白岘乡五通山村缠岭自然村北侧山脚</t>
  </si>
  <si>
    <t>缠岭古井位于长兴县白岘乡五通山村缠岭自然村缠岭南侧山脚村道旁，井口呈圆形，口径0.8米，井内壁由不规则山石砌筑，井下水深0.6米，清澈见底，积沙泥于底。根据当地村民记载，该井开始于宋代，从未干枯，历来为附近村民提供饮用的山泉水。此井当地非常有名，时代较早，对于该地方社会发展史研究有一定的参考价值。</t>
  </si>
  <si>
    <t>北纬：31°09′04.0″
东经：119°41′43.0″</t>
  </si>
  <si>
    <t>缠岭古井位于长兴县白岘乡五通山村缠岭自然村缠岭南侧山脚村道旁，井口呈圆形，井内壁由不规则山石砌筑，</t>
  </si>
  <si>
    <t>杨家岕泉</t>
  </si>
  <si>
    <t>浙江省湖州市长兴县雉城镇川步村（龙山街道）杨家岕自然村东</t>
  </si>
  <si>
    <t>杨家岕泉位于雉城镇龙山街道川步村杨家岕自然村东，村中水田旁。平面呈椭圆形，约8×5米。该泉为自然山泉，2006年修筑水泥护坎。现泉水池深约0.4—1米，泉水清澈见底，水中游鱼历历在目。_x005F_x000D_
该泉为周边村民生活用水，同时灌溉附近农田一百余亩。_x005F_x000D_</t>
  </si>
  <si>
    <t>北纬：31°03′04.0″
东经：119°52′59.0″</t>
  </si>
  <si>
    <t>杨家岕泉位于雉城镇龙山街道川步村杨家岕自然村东，村中水田旁。平面呈椭圆形，保存良好。
2006年修筑水泥护坎。现泉水池深约0.4—1米，</t>
  </si>
  <si>
    <t>龙山街道办事处</t>
  </si>
  <si>
    <t>山岗庙井</t>
  </si>
  <si>
    <t>浙江省湖州市长兴县雉城镇川步村王家自然村山岗庙东（龙山街道）</t>
  </si>
  <si>
    <t>山岗庙古井位于长兴县龙山街道川步村王家自然村山岗庙东10米处，现井口圈外径0.92米，内径0.72米，井深约8米，井水水面距井口约4.9米，井壁均用规格不一卵石砌筑，底径约2.2米。_x005F_x000D_
据村民讲述，该井同山冈庙建筑为同一时期建筑，已有数百年历史。井水泉水充沛，历来为村民饮用至今。从现场观察，该井系一处保存较好的古井建筑。_x005F_x000D_</t>
  </si>
  <si>
    <t>31°03′30.0″119°51′44.0″</t>
  </si>
  <si>
    <t>下箬圣井</t>
  </si>
  <si>
    <t>圣井</t>
  </si>
  <si>
    <t>浙江省湖州市长兴县雉城镇开发区杨湾居委会杨湾自然村下箬寺</t>
  </si>
  <si>
    <t>下箬圣井位于长兴县雉城镇开发区杨湾居委会杨湾自然村下箬寺内,为砖砌井壁圆柱型水井.深6.8米,口径0.37米,腹径2米，底径1.9米,井口为凝灰石雕凿而成。口沿内敛，下叠压直径6.2米石井圈。井圈下由小瓦圈筑而成，小瓦下部为原井口，由四块青石砌成，口径0.47*0.47米。井腹至底部均由青砖错位砌制，规格0.32*0.21*0.06米。上有钱币纹等纹饰。井底为自然砂土层，井泉常年不枯。_x005F_x000D_
据史料载，此井建于西晋永嘉年间，为陈武帝先祖陈达所建。“浴帝始诞”，称之“圣井”，因而具有较高的历史研究价值。2003年8月被公布为县级文物保护单位。</t>
  </si>
  <si>
    <t>31°00′18.0″119°56′17.0″</t>
  </si>
  <si>
    <t>有围栏有立牌</t>
  </si>
  <si>
    <t>长兴文旅集团</t>
  </si>
  <si>
    <t>玉泉寺井</t>
  </si>
  <si>
    <t>浙江省湖州市长兴县泗安镇玉泉村百果庙自然村玉泉寺内</t>
  </si>
  <si>
    <t>玉泉寺古井位于长兴县泗安镇玉泉村百果庙内，原玉泉供销社房屋西侧，井圈由砂岩石凿雕而成，上口内径0.43米，外径0.67米，下口内径0.67米，高0.48米；井内壁由卵石砌筑，井深3.2米，井水面至井口1.66米。_x005F_x000D_
据村民述：该井年代同于与玉泉寺，相传朱元璋所建。其西侧有玉泉庵，已拆毁，井水清澈，现仍为村民作饮用水。为远年闻名的百果庙遗存的重要历史见证，具有一定的历史研究价值。</t>
  </si>
  <si>
    <t>30°56′10.0″119°42′12.0″</t>
  </si>
  <si>
    <t>中芝井</t>
  </si>
  <si>
    <t>浙江省湖州市安吉县递铺镇芝村村中芝村自然村内的村道东侧</t>
  </si>
  <si>
    <t>中芝古井位于浙江省湖州市安吉县递铺镇芝村村中芝村自然村内村道东侧，四周为现代民居建筑。现仍为中芝村自然村居民使用。_x005F_x000D_
该水井井壁用卵石砌筑，井圈为整块花岗岩石质雕凿而成。现存井深6.50米，其中井圈高33厘米，外径90厘米，内径50厘米。_x005F_x000D_
根据该井的构造和当地长者介绍，该水井筑于清代，现仍被村民使用。该井的发现对研究安吉山区古代居民饮水、用水状况具有较高的价值。</t>
  </si>
  <si>
    <r>
      <rPr>
        <sz val="12"/>
        <rFont val="宋体"/>
        <family val="3"/>
        <charset val="134"/>
        <scheme val="minor"/>
      </rPr>
      <t>N:30°37'54.0"  E</t>
    </r>
    <r>
      <rPr>
        <sz val="11"/>
        <rFont val="宋体"/>
        <family val="3"/>
        <charset val="134"/>
      </rPr>
      <t>：</t>
    </r>
    <r>
      <rPr>
        <sz val="11"/>
        <rFont val="Times New Roman"/>
        <family val="1"/>
      </rPr>
      <t>119</t>
    </r>
    <r>
      <rPr>
        <sz val="11"/>
        <rFont val="宋体"/>
        <family val="3"/>
        <charset val="134"/>
      </rPr>
      <t>°</t>
    </r>
    <r>
      <rPr>
        <sz val="11"/>
        <rFont val="Times New Roman"/>
        <family val="1"/>
      </rPr>
      <t>47'10.0"</t>
    </r>
  </si>
  <si>
    <t>保存完整</t>
  </si>
  <si>
    <t>芝村村</t>
  </si>
  <si>
    <t>集体产权</t>
  </si>
  <si>
    <t>华严寺遗址</t>
  </si>
  <si>
    <t>浙江省湖州市安吉县递铺镇南北庄村华严寺自然村内</t>
  </si>
  <si>
    <t>华严寺遗址位于浙江省湖州市安吉县递铺镇南北庄村梅园溪北岸的华严寺自然村内。根据遗址内建筑遗迹判断，原建筑坐东北朝西南、方向225°。东连龙公坞，南邻梅园溪，西接农田，北壤竹林南面为竹林。_x005F_x000D_
该遗址平面基本呈长方形，分布面积约15000平方米。现遗址仍遗留如下遗迹：水井1口，位于遗址的东部，保存完好；放生池1口，位于遗址的西南，基本结构尚存；石刻1件，位于遗址中心（现民居明间，原为正殿中轴线上），上刻荷花、周围为火焰纹，其他石刻有磉礅4只、石构件4件。_x005F_x000D_
根据清同治版《安吉县志》载，华严寺始建于五代，其后各代经过多次维修，“文革”时期被毁。该遗址的发现对研究安吉五代时期民间佛教文化可提供珍贵的实物资料。</t>
  </si>
  <si>
    <t>N：30°39'12.0" E：119°43'42.0"</t>
  </si>
  <si>
    <t>放生池原状保存</t>
  </si>
  <si>
    <t>南北庄村</t>
  </si>
  <si>
    <t>上梅王家水井</t>
  </si>
  <si>
    <t>浙江省湖州市安吉县递铺镇余墩社区（村）上梅自然村北端</t>
  </si>
  <si>
    <t xml:space="preserve">上梅王家水井位于浙江省湖州市安吉县递铺镇余墩社区上梅自然村北端王有根民居围墙内，现为王友根使用。民居四周皆为农田。_x005F_x000D_
该水井井壁为卵石砌筑，井圈为整块花岗岩石质雕凿而成六边形。现井深8.90米，其中井圈高44厘米，井圈外径54厘米，内径46厘米。_x005F_x000D_
根据该水井的构造和井圈形制及当地长者介绍，该井挖筑于明代。该水井的发现对研究安吉山区古代居民饮水、用水状况可提供珍贵的实物资料。  </t>
  </si>
  <si>
    <t>吉庆桥水井</t>
  </si>
  <si>
    <t>浙江省湖州市安吉县递铺镇吉庆桥村吉庆桥自然村内村道南侧</t>
  </si>
  <si>
    <t>吉庆桥水井位于浙江省湖州市安吉县递铺镇吉庆桥村吉庆桥自然村内村道南侧，四周皆为现代民居建0筑。现为村民使用。_x005F_x000D_
该水井井壁为卵石砌筑，井圈为整块花岗岩石质雕凿成六边形。井圈外壁石刻花边。现井深1.12米，其中井圈高48厘米，井圈外径59厘米、内径43厘米。_x005F_x000D_
根据该水井的构造和井圈形制及当地长者介绍，该井挖筑于明代。该水井的发现对研究安吉山区古代居民饮水、用水状况可提供珍贵的实物资料。</t>
  </si>
  <si>
    <t>田垓37号冯氏民居</t>
  </si>
  <si>
    <t>浙江省湖州市安吉县递铺镇鹤鹿溪村南田垓自然村</t>
  </si>
  <si>
    <t xml:space="preserve">田垓37号冯氏民居位于浙江省湖州市安吉县递铺镇鹤鹿溪村田垓自然村37号，坐北朝南，方向185°。四周紧连现代民居建筑。_x005F_x000D_
该民居主体建筑为五间二厢一天井二过弄砖木结构二层楼风火墙硬山顶造。通面阔16.60米、其中明间4.40米、次间2.10米、梢间3.00米、过弄1.00米，通进深11.25米。该建筑占地总面积186.75平方米，建筑总面积373.50平方米。_x005F_x000D_
该建筑梁架明间为抬梁式前单步后双步用四柱，次间为穿斗式用五柱。_x005F_x000D_
该建筑用材讲究，额枋雕刻缠枝花图案。天井卵石铺就，中心砌成圆圈图案。墙门门楣行书“积德为本”4字，两侧绘花卉图案。_x005F_x000D_
该建筑北侧围墙内一水井，为卵石砌筑，井圈为两块青石拼合，青石长1.73米，宽1.60米。井圈外径0.71米，内径0.50米。_x005F_x000D_
根据该建筑的木作工艺及当地长者的介绍，该建筑当为民国初期建筑。该建筑融皖南徽派建筑与浙派建筑和苏式建筑于一体，对苏、浙、皖交接部的安吉山区民居建筑风格可提供珍贵的实物资料。                                          </t>
  </si>
  <si>
    <t>N：30°37'39.0" E：119°34'04.0"</t>
  </si>
  <si>
    <t>卵石砌筑</t>
  </si>
  <si>
    <t>保护中</t>
  </si>
  <si>
    <t>冯万博</t>
  </si>
  <si>
    <t>私人产权</t>
  </si>
  <si>
    <t>西施泉</t>
  </si>
  <si>
    <t>浙江省湖州市安吉县递铺镇高坞岭村北庄边自然村南祠堂边</t>
  </si>
  <si>
    <t>西施泉位于浙江省湖州市安吉县递铺镇高坞岭村北庄边自然村祠堂边的田亩岭古道东侧。东连山脉，南、西接田亩岭古道，北壤村落。_x005F_x000D_
该水井为2口，南北向排列，井壁为块石砌筑。北侧水井长4.15米、宽2.05米、深1.50米；南侧水井长1.64米，宽1.28米、深1.00米。古道至井间隔二级台级，北侧水井北壁开一长0.40米的缺口用于流淌溢出的井水。该水井砌筑成2口，北侧用于洗刷，南侧用于饮用。_x005F_x000D_
根据该井的构造和当地长者介绍，该井挖筑于清代，现仍为村民使用。该井的发现对研究安吉山区古代居民饮水、用水状况可提供珍贵的实物资料。</t>
  </si>
  <si>
    <t>N：30°35'54.7" 
E：119°46'23.8"</t>
  </si>
  <si>
    <t>保存
完好</t>
  </si>
  <si>
    <t xml:space="preserve">列入
保护
</t>
  </si>
  <si>
    <t>高坞岭村</t>
  </si>
  <si>
    <t>石马桥水井</t>
  </si>
  <si>
    <t>浙江省湖州市安吉县递铺镇石马村石马桥自然村卢云龙民居前</t>
  </si>
  <si>
    <t>石马桥水井位于浙江省湖州市安吉县递铺镇石马村石马桥自然村卢云龙民居前。四周皆为现代民居建筑。_x005F_x000D_
该水井井壁用卵石砌筑，井圈为整块花岗石质雕凿而成，外壁呈瓜棱状。现井深8.70米，其中井圈40厘米，外径66厘米，内径35厘米。    _x005F_x000D_
根据该井的构造和当地长者介绍，该井挖筑于清代，现仍为村民使用。该井的发现对研究安吉山区古代居民饮水、用水状况可提供珍贵的实物资料。</t>
  </si>
  <si>
    <t>铺前胡家水井</t>
  </si>
  <si>
    <t>浙江省湖州市安吉县递铺镇鹤鹿溪村铺前自然村胡兴兴民居东侧村道旁</t>
  </si>
  <si>
    <t>铺前胡家水井位于浙江省湖州市安吉县递铺镇鹤鹿溪村浦前自然村胡兴兴民居东侧村道旁。四周皆为现代民居建筑。_x005F_x000D_
该水井井壁为卵石砌筑，井圈为整块花岗岩石质雕凿而成，井壁外凿对称扳孔。现存井深6.90米，其中井圈高42厘米，井圈外径63厘米，内径40厘米。_x005F_x000D_
根据该井的构造和当地长者介绍，该井挖筑于清代，现仍为村民使用。该井的发现对研究安吉山区古代居民饮水、用水状况可提供珍贵的实物资料。</t>
  </si>
  <si>
    <t>N：30°38'24.0" E：119°34'32.0"</t>
  </si>
  <si>
    <t>鹤鹿溪村</t>
  </si>
  <si>
    <t>圣塘湾水井</t>
  </si>
  <si>
    <t>浙江省湖州市安吉县递铺镇祥友社区（村）圣塘湾自然村楼祥林民居北侧</t>
  </si>
  <si>
    <t>圣塘湾水井位于浙江省湖州市安吉县递铺镇祥友社区十字路自然村圣塘湾楼祥林民居北侧。四周为现代民居建筑。_x005F_x000D_
该水井井壁为卵石砌筑,井圈为整块花岗岩石质雕凿而成，外壁呈垂腹状，近口沿处刻凹弦纹一圈。现井深9.30米，其中井圈高50厘米，外径54厘米，内径33厘米。_x005F_x000D_
根据该井的构造和当地长者介绍，该井挖筑于清代，现仍为居民使用。该井的发现对研究安吉山区古代居民饮水、用水状况可提供珍贵的实物资料。</t>
  </si>
  <si>
    <t>月亮塘水井</t>
  </si>
  <si>
    <t>浙江省湖州市安吉县鄣吴镇鄣吴村月亮塘自然村西侧张巨金家门口</t>
  </si>
  <si>
    <t>月亮塘水井位于浙江省湖州市安吉县鄣吴镇鄣吴村月亮塘自然村西侧，南距张巨金家5米，西8公里与安徽交接。_x005F_x000D_
该水井井壁为卵石砌筑，井圈为整块青石雕凿而成。现井深4.70米，井圈外径64厘米、内径43厘米、井圈高20厘米。水质清澈，现仍为附近村民使用中。_x005F_x000D_
根据该水井的构造和当地长者介绍，该水井挖筑于清代，该井的发现对研究安吉山区古代居民饮水、用水状况具有较高的价值。</t>
  </si>
  <si>
    <t>N：30°46'50.3" 
E：119°32'21.2"</t>
  </si>
  <si>
    <t>月亮塘张忠平家</t>
  </si>
  <si>
    <t>鄣吴村</t>
  </si>
  <si>
    <t>十庄沈家水井</t>
  </si>
  <si>
    <t>浙江省湖州市安吉县递铺镇六庄村十庄自然村沈忠根民居围墙内</t>
  </si>
  <si>
    <t>十庄沈家水井位于浙江省湖州市安吉县递铺镇六庄村十庄自然村沈忠根民居围墙内。四周皆为现代民居建筑。_x005F_x000D_
该水井井壁为卵石砌筑，井圈由整块花岗岩雕凿而成，外壁呈垂腹状，近口沿刻一周凹弦纹。现存井深8.50米，其中井圈高400厘米，外径58厘米，内径38厘米。_x005F_x000D_
根据该井的构造和当地村民介绍，该井挖筑于清代，现仍为沈忠根家使用。该井的发现对研究安吉山区古代居民饮水、用水状况可提供的实物资料。</t>
  </si>
  <si>
    <t>N：30°38'31.1" E：119°35'19.9"</t>
  </si>
  <si>
    <t>乱世砌筑</t>
  </si>
  <si>
    <t>沈忠根</t>
  </si>
  <si>
    <t>狮山水井</t>
  </si>
  <si>
    <t>浙江省湖州市安吉县递铺镇狮子山村狮山自然村狮山村民小组</t>
  </si>
  <si>
    <t>狮山水井位于浙江省湖州市安吉县递铺镇狮子山村狮山自然村北狮山村民小组许成宝院子内。西距球山500米左右，北侧为围墙。现仍为附近村民使用。_x005F_x000D_
该水井井壁为卵石砌筑，井圈系整块花岗石雕凿而成，呈瓜棱状。现存井深4.50米、井圈高44厘米、外径66厘米、内径40厘米。_x005F_x000D_
根据该井的构造和当地长者介绍，该井挖筑于清代，现仍为村民使用。该井的发现对研究安吉山区古代居民饮水用水状况具有较高的价值。</t>
  </si>
  <si>
    <t>N：30°39'23.0" E：119°37'22.0"</t>
  </si>
  <si>
    <t>狮子山村</t>
  </si>
  <si>
    <t>狮子山村河边上水井</t>
  </si>
  <si>
    <t>浙江省湖州市安吉县递铺镇狮子山村河边自然村</t>
  </si>
  <si>
    <t>狮子山村河边上水井位于浙江省湖州市安吉县递铺镇狮子山村河边自然村郑太松房屋东面。东距西苕溪约500米，北距狮子山100米。现仍为附近村民使用中。_x005F_x000D_
该水井井壁为卵石砌筑，井圈系由整块花岗岩雕凿而成，呈莲花瓣状，束颈平沿。现存井深3.70米、井圈高35厘米、外径68厘米、内径38厘米。_x005F_x000D_
根据该井的构造和当地长者介绍，该井挖筑于清代，现仍为村民使用，该井的发现对研究安吉山区古代居民饮水用水状况具有较高的价值。</t>
  </si>
  <si>
    <t>N：30°39'40.0" E：119°37'53.0"</t>
  </si>
  <si>
    <t>上村水井</t>
  </si>
  <si>
    <t>浙江省湖州市安吉县递铺镇方家上村上村自然村村道北侧</t>
  </si>
  <si>
    <t>上村水井位于浙江省湖州市安吉县递铺镇方家上村上村自然村村道北侧，南接村道，北连现代民居建筑。_x005F_x000D_
该水井井壁为卵石砌筑，井圈为整块花岗岩石质雕凿成六边形。现存井深8.30米，其中井圈高46厘米，边长36厘米。井圈外径65厘米，内圈直径42厘米。井圈外壁六边对置雕刻二组纹饰，一是长方形框内刻半环状图案，一组是长方形框上为弧形火焰状图案。_x005F_x000D_
根据该井井圈形制及构造和当地长者介绍，该井挖筑于明代。该井的发现对研究安吉古代居民饮水、用水状况可提供实物资料。</t>
  </si>
  <si>
    <t>下村水井</t>
  </si>
  <si>
    <t>浙江省湖州市安吉县递铺镇方家上村下村自然村村道北侧</t>
  </si>
  <si>
    <t>下村水井位于浙江省湖州市安吉县递铺镇方家上村下村自然村村道北侧。南连村道，东、西、北三面紧挨现代民居建筑。_x005F_x000D_
该水井井壁为卵石砌筑，井圈为整块花岗岩石质雕凿而呈，外壁呈垂腹状。现存井深6.90米，其中井圈高40厘米。井圈外径55厘米，内径44厘米。_x005F_x000D_
根据该井的构造和当地长者介绍，该井挖筑于清代。该井的发现对研究安吉古代居民饮水、用水状况可提供实物资料。</t>
  </si>
  <si>
    <t>N：30°39'28.8" E：119°38'45.7"</t>
  </si>
  <si>
    <t>方家下村</t>
  </si>
  <si>
    <t>芝山禅寺水井</t>
  </si>
  <si>
    <t>浙江省湖州市安吉县递铺镇朗里社区（村）芝山寺自然村</t>
  </si>
  <si>
    <t>芝山禅寺水井位于浙江省湖州市安吉县递铺镇朗里社区芝山寺自然村芝山禅寺。西距递铺城区约1000米，南距朗里约500米。现为芝山禅寺生活用水。_x005F_x000D_
该水井井壁为块石砌筑，井圈系整块花岗岩质石雕凿而成，呈圆形，外壁呈垂腹状，近口沿刻一周凹弦纹。现存井深3.10米，井圈高43厘米、外径75厘米、内径43厘米。_x005F_x000D_
清同治版《安吉县志》载：芝山寺在州南二十里凤亭乡，同治间毁。_x005F_x000D_
根据该井的构造及芝山禅寺的记载，分析推断该井挖筑于清代或更早，现仍为芝山禅寺内用水。该井的发现对研究安吉山区古代居民饮水用水状况具有较高的价值。</t>
  </si>
  <si>
    <t>鹤溪水井</t>
  </si>
  <si>
    <t>浙江省湖州市安吉县递铺镇鹤鹿溪村鹤溪自然村</t>
  </si>
  <si>
    <t>鹤溪水井位于浙江省湖州市安吉县递铺镇鹤鹿溪村鹤溪自然村诸乐民屋前。西北紧邻南溪，北距皈山山脚约1300米，东南距南山坞水库约1500米。现仍为当地村民使用。_x005F_x000D_
该水井井壁为卵石铺砌，井圈系整块花岗岩雕凿而成，呈圆形，井圈下由四块弧形石块砌成一个圆圈。现存井深2.70米，井圈露出地面高40厘米、外径68厘米、内径40厘米。_x005F_x000D_
根据该井的构造和当地长者介绍，该井挖筑清代或更早，现仍为村民使用，该井的发现对研究安吉山区古代居民饮水、用水状况具有较高的价值。</t>
  </si>
  <si>
    <t>N：30°38'13.1" E：119°34'12.5"</t>
  </si>
  <si>
    <t>五培水井</t>
  </si>
  <si>
    <t>浙江省湖州市安吉县良朋镇良村村五培自然村</t>
  </si>
  <si>
    <t xml:space="preserve">五培水井位于浙江省湖州市安吉县良朋镇良村五培自然村中。北邻田美珍房屋，东靠村中小路。现仍为当地村民用水之一。_x005F_x000D_
该水井井壁为卵石砌筑，井圈由四块条石铺筑而成，呈方形。现存井深1.5米左右，井圈高20厘米、长140厘米、宽100厘米。水清澈见底，而紧靠此井有一水塘，水则浑浊不堪。_x005F_x000D_
根据该井的构造和当地长者介绍，该井挖筑于清代，现仍为村民使用，该井的发现对研究安吉山区古代居民饮水用水状况具有较高的价值。  </t>
  </si>
  <si>
    <t>N：30°43'23.0" 
E：119°34'37.0"</t>
  </si>
  <si>
    <t>周边约18户村民使用该井水</t>
  </si>
  <si>
    <t>良村村</t>
  </si>
  <si>
    <t>鄣吴金氏民居</t>
  </si>
  <si>
    <t>浙江省湖州市安吉县鄣吴镇鄣吴村后街25号</t>
  </si>
  <si>
    <t>鄣吴金氏民居位于浙江省湖州市安吉县鄣吴镇鄣吴村后街25号，北距吴昌硕修缮大屋约50米，坐西朝东，方向90°，四周为现代民居。_x005F_x000D_
该建筑主体为五间二过弄一厢一天井一门楼砖木结构二层楼风火墙硬山顶造。通面阔22.60米，其中明间4.16米、一次间2.40米、二次间1.25，过弄1.20米，通进深38.32米，其中门楼至正屋为23.70米。建筑占地面积330.00平方米，总建筑面积为634.00平方米。_x005F_x000D_
该建筑梁架明间为穿斗式前双步廊后单步廊用六柱，二次间偷中间部位三柱，过弄用3柱。门楼为砖砌，脊两端置龙形正吻，叠式檐，檐下二层砖雕图案，一层为斗拱间如意纹，一层为动物间莲花图案，门框为花岗石质，两端砖雕垂挂；正屋墙门内门楣上方有船形弯月形状砖砌。天井呈长方形，为条石铺筑。北侧围墙内有一水井，为卵石砌筑，井圈系整块花岗岩质雕凿而成圆形，现有井深7米，井圈外高30厘米、内高40厘米、外径60厘米、内径34厘米。_x005F_x000D_
根据该建筑的木作工艺及当地长者的介绍，该建筑中门楼的建造时间为明代，其余为清代民国初期建筑。该建筑融皖南徽派建筑与浙派建筑和苏式建筑于一体，具安吉山区特色，对研究苏、浙、皖各派建筑，尤其是苏、浙、皖交接部的建筑风格具有较高的价值。</t>
  </si>
  <si>
    <t>N：30°46'45.0" 
E：119°32'22.0"</t>
  </si>
  <si>
    <t>金家大屋内</t>
  </si>
  <si>
    <t>鄣吴备战仓库月亮塘</t>
  </si>
  <si>
    <t>浙江省湖州市安吉县鄣吴镇鄣吴村战备仓库前</t>
  </si>
  <si>
    <t>鄣吴备战仓库月亮塘位于浙江省湖州市安吉县鄣吴镇鄣吴村战备粮食仓库前，西北侧为山体，东南紧邻村庄。_x005F_x000D_
该月亮塘平面呈半月状，长25米，宽15米，面积约375平方米。 四周垹岸为卵石间以花岗岩质条石规整砌筑。_x005F_x000D_
该月亮塘原为一明代吴氏墓葬前的附属建筑，墓葬已毁，现仅存月亮塘，缺一角。为研究安吉地区明代葬俗葬制等提供珍贵的资料。</t>
  </si>
  <si>
    <t>N：30°46'38.0" 
E：19°32'18.0"</t>
  </si>
  <si>
    <t>半月形月亮塘，保存较好</t>
  </si>
  <si>
    <t>鄣吴备战仓库</t>
  </si>
  <si>
    <t>鄣吴月亮塘</t>
  </si>
  <si>
    <t>浙江省湖州市安吉县鄣吴镇鄣吴村月亮塘自然村中心</t>
  </si>
  <si>
    <t>鄣吴月亮塘（潘池）位于浙江省湖州市安吉县鄣吴镇鄣吴村月亮塘自然村中心，四周民居环绕，南距吴昌硕古居1500米，东2公里为鄣吴至广德公路，西5公里为金华山。_x005F_x000D_
该月亮塘平面呈半圆形，长30米，宽为20米，塘壁用块石筑成。原为鄣吴吴氏明代祖辈墓葬附属之月亮塘，原墓葬已毁，仅剩此塘。_x005F_x000D_
根据该月亮塘的构造和当地长者介绍，该塘挖筑于明代。该塘的发现对研究安吉鄣吴吴氏望族的历史可提供珍贵的实物资料。</t>
  </si>
  <si>
    <t>N：30°46'49.6" 
E：119°32'24.3"</t>
  </si>
  <si>
    <t>半圆形月亮塘保存较好</t>
  </si>
  <si>
    <t>埧头水井</t>
  </si>
  <si>
    <t>浙江省湖州市安吉县递铺镇（经济开发区）万亩村万亩自然村新区</t>
  </si>
  <si>
    <t xml:space="preserve">埧头水井位于浙江省湖州市安吉县经济开发区万亩村万亩自然村新区与11省道相间的绿化带内。南连公路，北接现代民居建筑。_x005F_x000D_
该水井井壁为卵石砌筑，井圈为整块花岗岩石质雕凿而成圆形。现井深7.90米，其中井圈高48厘米，外径74厘米，内径44厘米。井壁近沿处刻一圈凹弦纹。_x005F_x000D_
根据该井的构造和当地长者介绍，该井挖筑于清代，现仍为当地村民使用。该井的发现对研究安吉山区古代居民饮水、用水状况可提供实物资料。  </t>
  </si>
  <si>
    <t>N：30°38'17.0" E：19°38'47.0"</t>
  </si>
  <si>
    <t>区块已被安吉经济开发区征用，浦源大道北侧旁边，道路扩建可能会碰到，绿化带肯定碰到，有被拆除危险</t>
  </si>
  <si>
    <t>未保护</t>
  </si>
  <si>
    <t>安吉经济开发区</t>
  </si>
  <si>
    <t>七贤坞遗址</t>
  </si>
  <si>
    <t>浙江省湖州市安吉县递铺镇（经济开发区）城南社区（村）七贤坞自然村下坑埠头</t>
  </si>
  <si>
    <t>七贤坞遗址位于浙江省湖州市安吉县经济开发区城南社区七贤坞自然村下坑埠头，四周皆为现代民居建筑。东连丘陵岗地，南接村落，北为龙山山脉。_x005F_x000D_
该遗址为水利设施遗址，分布面积约300平方米，由二座石平桥，一口水井及数条石砌护坎组成。二座石平桥分别位于遗址的东面和西南端，东面平桥由5块条石横向排列，长2.6米，宽2.4米。西南端平桥由三块条石纵向排列，长2.5米，宽1米。水井位于遗址中部偏南，平面呈不规则长方形，长4.6米，宽1.6米，四周用石板或快石铺筑。石砌护坎均用块石呈七字形和丁字形砌筑。_x005F_x000D_
由于无相关史料记载和无实物证明，村民口碑亦不知所踪，故该遗址年代待定。该遗址的发现，对研究七贤坞地名的历史渊源可提供珍贵的实物资料。</t>
  </si>
  <si>
    <t>N：30°35'45.0" 
E：119°39'42.0"</t>
  </si>
  <si>
    <t>四周用石板或快石铺筑</t>
  </si>
  <si>
    <t>城南社区</t>
  </si>
  <si>
    <t>下扇41号王氏民居</t>
  </si>
  <si>
    <t>浙江省湖州市安吉县递铺镇（经济开发区）灵峰村下扇自然村</t>
  </si>
  <si>
    <t>下扇41号王氏民居位于浙江省湖州市安吉县经济开发区灵峰村下扇自然村内，坐北朝南，方向150°四周皆为现代民居建筑。_x005F_x000D_
该民居主体建筑为三间二厢一过弄砖木结构二层楼硬山顶造。通面阔10.00米，其中明间3.70米、次间3.10米，通进深10.86米、过弄1.00米。建筑占地总面积108.6平方米，建筑总面积217.2平方米。_x005F_x000D_
该建筑梁架为穿斗式前后单步用五柱。该建筑用材一般，无雕刻，墙门外门楣书”莺飞鱼跃“四字。_x005F_x000D_
西侧廊置水井1口，卵石砌筑，井圈为整块花岗岩石质雕凿呈圆形。现井深820厘米，其中井圈高30厘米，外径52厘米，内径38厘米。_x005F_x000D_
根据该建筑木作工艺和户主的介绍，为清代晚期建筑。该建筑虽一般，但建筑内置水井，风格特别，对研究安吉民间建筑风格可提供实物资料。</t>
  </si>
  <si>
    <t>龙头山水井</t>
  </si>
  <si>
    <t>浙江省湖州市安吉县孝丰镇大河村北龙头山顶</t>
  </si>
  <si>
    <t>龙头山水井位于浙江省湖州市安吉县孝丰镇大河村北龙头山北侧山坡近山顶。四周皆为山体。_x005F_x000D_
该水井平面呈长方形，东西长2.60米，东西宽1.90米，四周用块石垒砌，南壁利用了原寺庙砌筑的石墙，井口北侧铺块石。_x005F_x000D_
根据该水井的构筑和当地长者介绍，该水井挖筑于清代。该水井的发现对研究龙头庙的历史可提供实物资料。</t>
  </si>
  <si>
    <t>N：30°35'23.0" 
E：119°27'50.0"</t>
  </si>
  <si>
    <t>现水井仍为老百姓上山造林所需用水</t>
  </si>
  <si>
    <t>大河村民委员会</t>
  </si>
  <si>
    <t>后村应家水井</t>
  </si>
  <si>
    <t>浙江省湖州市安吉县孝丰镇老石坎村后村自然村</t>
  </si>
  <si>
    <t>后村应家水井位于浙江省湖州市安吉县孝丰镇老石坎村后村自然村王震元民居东侧。四周皆为现代民居建筑。_x005F_x000D_
该水井井壁卵石砌筑井壁呈袋状，井圈为二块花岗岩石质对接拼合而成，中凿圆孔，块石长93厘米，宽88厘米。现井深8.60米，其中井口石厚18厘米，直径45厘米。_x005F_x000D_
根据该井的构造和当地长者介绍，该井挖筑于清代，现仍为当地村民使用。该井的发现对研究安吉山区古代居民饮水、用水状况可提供实物资料。</t>
  </si>
  <si>
    <t>N：30°32'40.0"
E：119°29'28.0"</t>
  </si>
  <si>
    <t>老石坎村</t>
  </si>
  <si>
    <t>方家塘</t>
  </si>
  <si>
    <t>浙江省湖州市安吉县孝丰镇横溪坞村方家塘自然村</t>
  </si>
  <si>
    <t>方家塘位于浙江省湖州市安吉县孝丰镇横溪坞村方家塘自然村内。四周为现代民居建筑。_x005F_x000D_
方家塘分布面积约100平方米，有池塘和水井各一口。池塘呈正方形，边长350厘米，四周用卵石砌筑，西侧利用石砌护坎，东侧铺一块条石用于洗刷。水井卵石砌筑，西侧利用石砌护坎，现深180厘米，直径80厘米。_x005F_x000D_
根据该池塘和水井的构造和当地长者介绍，该井挖筑于清代，现仍为当地村民使用，该井的发现对研究安吉山区古代居民饮水、用水状况可提供实物资料。</t>
  </si>
  <si>
    <t>N：30°35'48.0"
E：119°29'40.0"</t>
  </si>
  <si>
    <t>现已无人使用，纯属观赏。</t>
  </si>
  <si>
    <t>完好</t>
  </si>
  <si>
    <t>横溪坞村村民委员</t>
  </si>
  <si>
    <t>方家塘自然村</t>
  </si>
  <si>
    <t>万亩官塘</t>
  </si>
  <si>
    <t>浙江省湖州市安吉县递铺镇（经济开发区）万亩村官塘自然村</t>
  </si>
  <si>
    <t>万亩官塘位于浙江省湖州市安吉县经济开发区万亩村官塘自然村官塘，南邻官塘山，东邻窑基畈，北邻赤虹桥村农田，西接三官亭。_x005F_x000D_
官塘基本呈正方形，边长46米，面积20000平方米左右，为土筑围埂，埂现残高3米左右，宽3-10米不等，埂上种植小竹，东北角转角处围埂倾斜，呈不规则状。_x005F_x000D_
据当地村民介绍此官塘为清末时期在安吉孝丰两县政府交界处，围筑此塘，作为两县的农业灌溉之用，为研究安、孝两县初建时重视水利设施和当时的农业灌溉可提供实物资料。</t>
  </si>
  <si>
    <t>N：30°37'50.0" E：119°37'41.0"</t>
  </si>
  <si>
    <t>已被灵峰街道经济开发区征用，暂未使用</t>
  </si>
  <si>
    <t>灵峰经济开发区</t>
  </si>
  <si>
    <t>灵峰寺</t>
  </si>
  <si>
    <t>浙江省湖州市安吉县递铺镇（经济开发区）灵峰村灵峰山自然村灵峰山</t>
  </si>
  <si>
    <t>灵峰寺坐落在浙江省湖州市安吉县经济开发区灵峰林场内灵峰山大雄峰，东北距安吉县城区约10公里，西北接白虎岗，西距剑山约3000米，南距上墅乡大青坞水库约1500米。_x005F_x000D_
该寺分布面积约80000平方米。佛教建筑主要有山门、天王殿、三圣殿、藏经楼、僧寮、客房等。其中天王殿与三圣殿为原建筑。天王殿主体为三间砖木结构一层楼硬山顶造，面阔14.10米，其中明间4.70米、次间4.30米，通进深10.90米，建筑占地面积153.69平方米，梁架明间为抬梁式五架梁用四柱，次间穿斗式用五柱；三圣殿主体为五间重檐砖木结构二层楼硬山顶造，面阔19.91米，其中明间4.37米、次间4.17米、稍间3.20米，通进深12.06米，建筑占地面积240平方米。梁架明间为抬梁式五架梁前后单步用五柱前附轩廊、次间穿斗式用七柱。梁、枋、轩廊、牛腿等雕刻卷草纹、莲花、象首等图案。_x005F_x000D_
寺内有石刻共12通，其中碑刻9通，其中重建灵峰寺碑、明道人智旭碑、范公云碑、灵峰百福寺碑记等4块碑刻保存较为完整，其余均残，现镶嵌于碑廊墙壁上；和尚塔3座，其中明代高僧藕益大师和尚塔保存较为完整，呈柱形、六边，上镌刻“明藕益旭大师舍利塔”。_x005F_x000D_
放生池3口，为影云池、钓月池、七宝放生池塘；和尚塔陵2处，位于寺内东侧山坡上，文革时期被破坏，现仅剩空穴；寺后山山顶有水井1口，块石砌筑，无井圈，现已废弃不用。 _x005F_x000D_
据史料记载，该寺始建于五代梁开平元年（907年），号“灵峰院”，宋治平二年（1065年）更名为“百福讲寺”，英宗皇帝赐玉玺一方，以镇山门。清乾隆十二年，更名为“灵峰寺”。寺前古树参天，溪流潺潺；后山竹木茂盛，环境清幽，香火较为旺盛，系安吉县文保单位，为研究浙北地区、特别是安吉山区的宗教文化提供了珍贵的实物资料。</t>
  </si>
  <si>
    <r>
      <rPr>
        <sz val="12"/>
        <rFont val="宋体"/>
        <family val="3"/>
        <charset val="134"/>
        <scheme val="minor"/>
      </rPr>
      <t>N</t>
    </r>
    <r>
      <rPr>
        <sz val="10.5"/>
        <rFont val="宋体"/>
        <family val="3"/>
        <charset val="134"/>
      </rPr>
      <t>：</t>
    </r>
    <r>
      <rPr>
        <sz val="10.5"/>
        <rFont val="Times New Roman"/>
        <family val="1"/>
      </rPr>
      <t>30</t>
    </r>
    <r>
      <rPr>
        <sz val="10.5"/>
        <rFont val="宋体"/>
        <family val="3"/>
        <charset val="134"/>
      </rPr>
      <t>°</t>
    </r>
    <r>
      <rPr>
        <sz val="10.5"/>
        <rFont val="Times New Roman"/>
        <family val="1"/>
      </rPr>
      <t>35'59.0" 
E</t>
    </r>
    <r>
      <rPr>
        <sz val="10.5"/>
        <rFont val="宋体"/>
        <family val="3"/>
        <charset val="134"/>
      </rPr>
      <t>：</t>
    </r>
    <r>
      <rPr>
        <sz val="10.5"/>
        <rFont val="Times New Roman"/>
        <family val="1"/>
      </rPr>
      <t>119</t>
    </r>
    <r>
      <rPr>
        <sz val="10.5"/>
        <rFont val="宋体"/>
        <family val="3"/>
        <charset val="134"/>
      </rPr>
      <t>°</t>
    </r>
    <r>
      <rPr>
        <sz val="10.5"/>
        <rFont val="Times New Roman"/>
        <family val="1"/>
      </rPr>
      <t>37'38.0"</t>
    </r>
  </si>
  <si>
    <t>放生池保持现状</t>
  </si>
  <si>
    <t>钱坑桥水井群</t>
  </si>
  <si>
    <t>浙江省湖州市安吉县昆铜乡钱坑桥村钱坑桥自然村</t>
  </si>
  <si>
    <t>钱坑桥水井群位于浙江省湖州市安吉县昆铜乡钱坑桥村钱坑桥自然村中。该水井群处于钱坑桥至梓枋村公路以及钱坑桥至梅坞自然村公路旁。_x005F_x000D_
该水井群井壁均为卵石砌筑。井圈除2号水井为六边形，其余为圆形，井口直径45-52厘米不等。2号井圈为花岗岩质，其余为水泥浇筑。水井周围地面均为水泥浇筑。现存井深2.2-4.2米不等，井水清澈，现仍为村民生活之用水。_x005F_x000D_
根据该水井群的构造和当地长者介绍，该水井群挖筑于清代，现仍为附近村民使用。对研究安吉山区古代居民饮水用水状况具有较高的价值。</t>
  </si>
  <si>
    <t>N：30°42'03.0" E：119°47'47.0"</t>
  </si>
  <si>
    <t>周围地面水泥浇筑</t>
  </si>
  <si>
    <t>钱坑桥村</t>
  </si>
  <si>
    <t>龙华寺遗址</t>
  </si>
  <si>
    <t>浙江省湖州市安吉县昆铜乡路西村南楼坞自然村地堂山</t>
  </si>
  <si>
    <t>龙华寺遗址位于浙江省湖州市安吉县昆铜乡路西村南楼坞自然村地堂山半山腰。坐西北朝东南，方向86°。西与溪龙乡外黄杜相接，东距独山头至路西公路1500米左右。_x005F_x000D_
该遗址面积约3000平方米，其中包括建筑遗迹1处、水井1口、和尚塔3件。建筑遗迹东西长50米，南北宽30米；水井为块石砌筑，平面呈椭圆形，直径2.35米，现井深0.5米；1号和尚塔为太湖石质，色灰白、六边形，现高63厘米、直径56厘米，上刻“传历洞宗 康熙壬戌年 舟山龙华寺第三代第十四位住持铁鸣智谥和尚之塔”。2号和尚塔为花岗岩质，莲花底座，边饰回纹，已残破不堪，散落在遗址区内。3号和尚塔灰白色太湖石质，通高160厘米，底座为六边形，边长28厘米，上刻“顺治七年四月吉旦弟子智虚建”、“开山静主支幻禅师骨塔二代静主云节禅师寿塔”，较为完整。_x005F_x000D_
清同治版《安吉县志》载：“麒峰禅院在铜山乡麒堂山，明万历间僮志幻居此，如有茅舍。康熙三十三年僧谷建楼，一直四年僧道芒建殿。”_x005F_x000D_
根据和尚塔的落款及方志记载分析推断，龙华寺应建于明代，始名麒峰禅院，清初重建更名龙华寺。该遗址的发现，为研究浙北山区民间宗教可提供实物资料。</t>
  </si>
  <si>
    <t>N：30°43'22.0" E：119°46'34.0"</t>
  </si>
  <si>
    <t>块石垒筑</t>
  </si>
  <si>
    <t>好</t>
  </si>
  <si>
    <t>路西村</t>
  </si>
  <si>
    <t>三山庙遗址</t>
  </si>
  <si>
    <t>浙江省湖州市安吉县昆铜乡三山村何家边自然村西南三山</t>
  </si>
  <si>
    <t>三山庙遗址位于浙江省湖州市安吉县昆铜乡三山村何家边自然村西南三山。东南紧邻吴兴区，北距马鞍岭约1000米左右，西距罗岭头古道约2000米。座西北朝东南，方向142°。_x005F_x000D_
该遗址位于三山头中间山峰顶部，海拔569米。面积约2000平方米，遗址上有块石砌筑的建筑基址及明末清初时期的断砖残瓦。该遗址上的建筑基址长40米、宽30米，残墙高0.2~0.3米。遗址区北侧有水井1口，因植被茂盛，具体构筑不祥。_x005F_x000D_
根据遗址上断砖残瓦和村民介绍分析推断，该遗址为清代。该遗址的发现为研究浙北山区民间宗教历史可提供实物资料。</t>
  </si>
  <si>
    <t>N：30°42'54.3"  E：119°52'31.7"</t>
  </si>
  <si>
    <t>原状保存</t>
  </si>
  <si>
    <t>三山村</t>
  </si>
  <si>
    <t>太平弄水井</t>
  </si>
  <si>
    <t>浙江省湖州市安吉县孝丰镇北街社区（村）太平弄</t>
  </si>
  <si>
    <t>太平弄水井位于浙江省湖州市安吉县孝丰镇北街社区太平弄，四周皆为现代民居建筑。_x005F_x000D_
该水井井壁卵石砌筑，井圈为整块花岗岩石质雕凿而成。现井深1.15米，其中井圈高50厘米。井圈外径66厘米，内径40厘米。_x005F_x000D_
根据该井的构造和当地长者介绍，该井挖筑于清代，现仍为街区居民使用，该井的发现对研究古代城市居民饮水、用水状况提供珍贵的实物资料。</t>
  </si>
  <si>
    <t>N：30°35'34.0" 
E：119°33'03.0"</t>
  </si>
  <si>
    <t>水井仍在使用中，用于卫生清洁</t>
  </si>
  <si>
    <t>三眼井社区居民委员会</t>
  </si>
  <si>
    <t>三眼井社区</t>
  </si>
  <si>
    <t>田［土干左右结构］张家水井</t>
  </si>
  <si>
    <t>浙江省湖州市安吉县上墅乡田［土干左右结构］村张家自然村张中龙民居围墙内</t>
  </si>
  <si>
    <t>田［土干左右结构］ 张家水井位于浙江省湖州市安吉县上墅乡田［土干左右结构］村张家自然村张中龙民居东侧围墙内。四周皆为现代民居建筑。_x005F_x000D_
该水井井壁为卵石砌筑，井圈为整块花岗岩石质雕凿而成垂腹形。现水井深8.30米，其中井圈高40厘米，外径55厘米，内径40厘米。_x005F_x000D_
根据该井的构造和户主介绍，该井挖筑于清代，现仍为户主张中龙使用。该井的发现对研究安吉山区古代居民饮水、用水状况可提供实物资料。</t>
  </si>
  <si>
    <t>N：30°32'59.0" 
E：119°34'40.0"</t>
  </si>
  <si>
    <t>卵石砌筑，井圈为整块花岗岩石质雕凿而成垂腹形</t>
  </si>
  <si>
    <t>张中龙</t>
  </si>
  <si>
    <t>上庄水井</t>
  </si>
  <si>
    <t>浙江省湖州市安吉县杭垓镇上塘村上庄自然村中心</t>
  </si>
  <si>
    <t>上庄水井位于浙江省湖州市安吉县杭垓镇上塘村上庄自然村中心，东1.5公里为老石坎水库连接赋石水库的鸭坑坞渠道，北为村民肖意珍家。_x005F_x000D_
该水井井壁为卵石砌筑，井圈为整块青石雕凿而成，平面呈外八边内圆形，现存井深6.5米，井圈边长为26厘米，内径36厘米，高27厘米。井外壁有对称四个小孔。_x005F_x000D_
根据该井的构造和当地长者介绍，初步判断该井挖筑于清代。该井的发现对研究安吉山区古代居民饮水、用水状况具有较高的价值。</t>
  </si>
  <si>
    <t>N：30°33'00.8" 
E：119°25'02.6"</t>
  </si>
  <si>
    <t>卵石砌筑，井圈为整块青石雕凿而成</t>
  </si>
  <si>
    <t>上庄中心村</t>
  </si>
  <si>
    <t>桐杭水池</t>
  </si>
  <si>
    <t>浙江省湖州市安吉县杭垓镇桐杭村中桐杭自然村</t>
  </si>
  <si>
    <t>桐杭水池位于浙江省湖州市安吉县杭垓镇桐杭村中桐杭自然村中心，桐杭村至佛殿坞村道在其西北5米左右，东2公里为桐岭脚，西5公里为笔架山，南2公里为大坞水库。 _x005F_x000D_
该水池呈长方形，池壁用块石铺筑而成，水池长13.8米、宽12米，西北角开49厘米宽的一条向外排水沟。水质清澈，村民仍在使用。 _x005F_x000D_
根据该水池的构造和当地长者介绍，该池挖筑于清代。该水池砌筑规整，相对较大，保存较好，对研究安吉山区古代居民饮水用水状况具有较高的参考价值。</t>
  </si>
  <si>
    <t>N：30°32'39.4" 
E：119°21'42.6"</t>
  </si>
  <si>
    <t>水池呈长方形，池壁用块石铺筑而成</t>
  </si>
  <si>
    <t>桐杭村</t>
  </si>
  <si>
    <t>槐树水井</t>
  </si>
  <si>
    <t>浙江省湖州市安吉县良朋镇西亩村槐树自然村中心</t>
  </si>
  <si>
    <t>槐树水井位于浙江省湖州市安吉县良朋镇西亩村槐树自然村中，东南侧5米为金明水房屋，南侧30米为孝泗公路。_x005F_x000D_
该井平面呈圆形，井壁为卵石砌筑，井圈为整块青石雕凿而成，现井深5.60米，井圈外径68厘米、内径46厘米。井圈外壁有对称的两个小孔。_x005F_x000D_
根据该井的构造和当地长者介绍，该井挖筑于清代，该井的发现对研究安吉山区古代居民饮水用水状况具有较高的价值。</t>
  </si>
  <si>
    <t>N：30°44'32.4" 
E：119°35'12.7"</t>
  </si>
  <si>
    <t>周边零星几户村民在使用</t>
  </si>
  <si>
    <t>西亩村</t>
  </si>
  <si>
    <t>大石岩水池</t>
  </si>
  <si>
    <t>浙江省湖州市安吉县杭垓镇文岱村文岱自然村大石岩山脚下的村落中心</t>
  </si>
  <si>
    <t>大石岩水池位于浙江省湖州市安吉县杭垓镇文岱村文岱自然村大石岩山脚下的村落中心，北侧5米为文岱的村道，水池东侧6米为占行家。_x005F_x000D_
该水池平面呈长方形，池壁为块石砌筑而成。长1.85米，宽0.82米。水池顶部条石砌筑用以遮雨，水池与村道连接处有8级台阶。_x005F_x000D_
根据形制和建筑风格，初步推断该水池为清代所建。该水池的发现对研究安吉山区古代居民饮水、用水状况具有较高的价值。</t>
  </si>
  <si>
    <t>N：30°38'35.5" 
E：119°20'04.6"</t>
  </si>
  <si>
    <t>呈长方形，池壁为块石砌筑而成</t>
  </si>
  <si>
    <t>文岱村</t>
  </si>
  <si>
    <t>杭河水井</t>
  </si>
  <si>
    <t>浙江省湖州市安吉县杭垓镇杭河村杭河自然村前山山脚</t>
  </si>
  <si>
    <t>杭河水井位于浙江省湖州市安吉县杭垓镇杭河村杭河自然村前山山脚，南侧为毛竹林，西侧8公里为老家山。_x005F_x000D_
该水井平面呈长方形，四壁用条石叠砌而成，长2.40米，宽1.40米。现存井深4.40米，井口盖有两块石板，长2.8米，宽分别为0.43米、0.25米，水质清澈。_x005F_x000D_
根据该井的构造和当地长者介绍，井挖筑清代。该井的发现对研究安吉山区古代居民饮水用水状况具有较高的价值。</t>
  </si>
  <si>
    <t>N：30°36'07.2" 
E：119°16'34.6"</t>
  </si>
  <si>
    <t>长方形，四壁用条石叠砌而成</t>
  </si>
  <si>
    <t>杭河村</t>
  </si>
  <si>
    <t>新四军苏浙军区三次反顽战役司令部旧址</t>
  </si>
  <si>
    <t>景村姚家大院</t>
  </si>
  <si>
    <t>浙江省湖州市安吉县天荒坪镇井村村井村自然村安临公路右侧5米</t>
  </si>
  <si>
    <t>新四军苏浙军区第三次反顽战役司令部位于浙江省湖州市安吉县天荒坪镇井村村井村自然村安临公路右侧，属私家园林，平面呈不规则形，占地面积约1.4万平方米，为浙北山区庄园式建筑规模最大的一处。_x005F_x000D_
主楼建筑主体为前后进五间二厢一天井走马楼式二层楼砖木结构卷棚顶造。通面阔20.65米，其中明间4.60米、次间3.65米、梢间4.47米，通进深36.81米。前进梁架明间为抬梁式五架梁前后单步用四柱，次间为穿斗式用六柱；后进为穿斗式前后单步用五柱。大门内庭院两侧各有须弥座石花坛一座。_x005F_x000D_
西楼建筑主体为三间二厢一天井砖木结构二层楼硬山顶造。通面阔10.50米，其中明间3.95米、东次间阔3.25米、西次间2.85米，通进深10.50米。梁架为穿斗式用三柱。楼梯设于西厢房。_x005F_x000D_
西楼东侧有水井1口，井壁为卵石砌筑，井圈为整块青石雕凿而成，现井深5.8米，井圈外径80厘米，内径50厘米。_x005F_x000D_
该建筑占地总面积1184.72平方米，建筑总面积1934平方米。_x005F_x000D_
1945年2月新四军三次反顽战役司令栗裕，政委潭震林，第一纵队司令、政委江渭清等居住该院，并驻扎有政治部、供给部、后勤部机关，指挥了三次反顽战役的胜利。_x005F_x000D_
根据该建筑的木作工艺及《安吉县志》等有关史料记载等，该建筑的建造年代为民国初期。该建筑为安吉县文保单位，是一处进行爱国主义、革命传统教育基地，为研究新四军三次反顽战役这一重要历史事件可提供珍贵的实物资料。</t>
  </si>
  <si>
    <t>N：30°32'26.2" 
E：119°38'06.2"</t>
  </si>
  <si>
    <t>安吉县文旅集团</t>
  </si>
  <si>
    <t>国家产权</t>
  </si>
  <si>
    <t>横山寺水井</t>
  </si>
  <si>
    <t>浙江省湖州市安吉县溪龙乡横山村横山寺（县林科所职工宿舍南）</t>
  </si>
  <si>
    <t>横山寺水井位于浙江省湖州市安吉县溪龙乡横山村横山寺（县林科所职工宿舍南），四周为现代民居建筑和毛竹林。_x005F_x000D_
该水井井壁为卵石砌筑，井圈为整块花岗岩石质雕凿而成，后人在井圈上又置水泥浇筑的井圈，外壁刻行书“一九七七年九月九日修建”。现井深1100厘米，其中井圈高50厘米，井圈外径67厘米，内径47厘米。_x005F_x000D_
该水井为横山寺附属设施（寺庙已毁）。据同治版《安吉县志》载：横山寺始建于明代。该井的发现对研究横山寺的始建年代可提供珍贵的实物资料。</t>
  </si>
  <si>
    <t>N：30°45'20.0" 
E：119°46'13.0"</t>
  </si>
  <si>
    <t xml:space="preserve">目前古井外围水泥浇筑。外壁刻有“古寺水井”四个字
</t>
  </si>
  <si>
    <t>建造年代已看不出</t>
  </si>
  <si>
    <t>林科所</t>
  </si>
  <si>
    <t>安城井群</t>
  </si>
  <si>
    <t>浙江省湖州市安吉县递铺镇安城村安城城墙内各处</t>
  </si>
  <si>
    <t xml:space="preserve">安城宋群位于浙江省湖州市安吉县递铺镇安城村安城城区各处，其周边皆为现代民居建筑、道路等。_x005F_x000D_
该水井群分布面积在10000平方米的范围内，数量11口，分别位于灵芝路110号，卫生院南门，灵芝路南侧李春毅、贾金财、宋成根民居围墙内，粮管所加工厂，前桥路粮管所晒场、粮管所宿舍张平民居，卫生院免接种室，南门路余吖妙、金晓荣民居等处。水井井壁皆为卵石砌筑，井圈形制有六边形、圆形、垂腹形等，有的无井圈。现井深600~1100厘米不等，井圈高度35~45厘米，外径55~65厘米，内径40~55厘米。_x005F_x000D_
根据方志记载和水井的构造，该水井群挖筑于宋、明、清各时期，现部分水井仍被当地村民使用。该水井群的发现对研究安城各个历史时期的城市繁荣状况可提供珍贵的实物资料。  </t>
  </si>
  <si>
    <t>N：30°43'01.0" E：119°41'16.0"</t>
  </si>
  <si>
    <t>保护良好</t>
  </si>
  <si>
    <t>安城村</t>
  </si>
  <si>
    <t>李王庙遗址</t>
  </si>
  <si>
    <t>浙江省湖州市安吉县递铺镇安城村西山边自然村李王山东侧山脚</t>
  </si>
  <si>
    <t>李王庙遗址位于浙江省湖州市安吉县递铺镇安城村西山边自然村李王山东侧山脚，原建筑为坐西朝东。东连农田，南接李王桥自然村，西邻李王山，北接西山边。_x005F_x000D_
该遗址分布面积约500平方米，相对高度2~3米。现遗存遗迹为庙基1处、水井1口、碑刻2通及若干石刻构件。庙基南北长18米，东西宽10米；水井位于遗址西南侧，块石砌筑，井口呈方形，边长1.3米；残碑2通，其中1通款署“明嘉靖庚子冬十日”字迹，碑文残缺或字迹不清。另1通为“新泉精舍记”，碑文残缺；石构件为磉墩。_x005F_x000D_
根据清同治版《安吉县志》载：李王庙，安城西五里，明嘉靖年建，已毁。_x005F_x000D_
该遗址上的原李王庙是明代民间纪念唐代大将军李靖所建，结合安城南门外尚遗存的清代李王庙及安城西面的李王桥等建筑，说明历史上安吉民间对李靖的敬仰，该遗址的发现可进一步充实有关这方面的实物资料。</t>
  </si>
  <si>
    <t>N：30°43'33.0" E：119°40'33.0"</t>
  </si>
  <si>
    <t>块石砌筑，井口方形</t>
  </si>
  <si>
    <t>金钟山水井</t>
  </si>
  <si>
    <t>浙江省湖州市安吉县递铺镇安城村西金钟山自然村</t>
  </si>
  <si>
    <t>金钟山水井位于浙江省湖州市安吉县递铺镇安城村西金钟山自然村周来富民居东南村道旁，其周围为农家菜园。东望竹头山，南望凤凰山，西为安城电站，北接金钟山。_x005F_x000D_
该水井井壁为块石砌筑，井圈为整块花岗岩石质雕凿而成鼓腹园形，外壁呈瓜棱状。现井深320厘米，其中井圈高36厘米。井圈外径52厘米，内径39厘米。_x005F_x000D_
根据该井的构造和当地长者介绍，该井挖筑于清代，现仍为当地村民使用。该井的发现对研究安吉山区古代居民饮水、用水状况可提供珍贵的实物资料。_x005F_x000D_
安城西部半山区水井遗存较少，该水井的发现对研究平原山区古代人们的取水饮水提供了实物资料。</t>
  </si>
  <si>
    <t>N：30°43'23.0" E：119°40'22.0"</t>
  </si>
  <si>
    <t>块石砌筑，井圈为整块花岗岩石质雕凿而成鼓腹园形</t>
  </si>
  <si>
    <t>大东寺水井</t>
  </si>
  <si>
    <t>浙江省湖州市安吉县递铺镇马家村东大东寺自然村26号民居前</t>
  </si>
  <si>
    <t>大东寺水井位于浙江省湖州市安吉县递铺镇马家村东大东寺自然村26号民居前。东、北连山脉，南间村庄为04省道，西接村落。_x005F_x000D_
该水井井壁为青砖砌筑，井为整块花岗岩石质雕凿而成。现井深900厘米，其中井圈高30厘米，外径44厘米，内径36厘米。_x005F_x000D_
该井为大东寺（现毁）内的附属设施，虽形制一般，但井壁用青砖砌筑较为特别，对研究宗教寺院附属物地方特色可提供实物资料。</t>
  </si>
  <si>
    <t>中抱坞水井</t>
  </si>
  <si>
    <t>浙江省湖州市安吉县报福镇彭宅村中抱坞自然村中心</t>
  </si>
  <si>
    <t xml:space="preserve">中抱坞水井位于浙江省湖州市安吉县报福镇彭宅村中抱坞自然村中心，南距中抱坞村道约10米，西距董一文家7米，东距高法娣家约2米。现中抱坞自然村居民仍在使用。_x005F_x000D_
该水井井壁为卵石砌筑，井圈为整块青石雕凿而成呈圆形。现井深6.60米，井圈外径60厘米、内径43厘米。水井四周地面为块石铺筑。_x005F_x000D_
根据该水井的构造和当地长者介绍，分析推断该水井挖筑于清代，该水井的发现对研究安吉山区古代居民饮水、用水状况及村落的形成具有较高的价值。  </t>
  </si>
  <si>
    <t>N：30°31'23.1" 
E：119°29'01.8"</t>
  </si>
  <si>
    <t>目前古井中安有抽水水管</t>
  </si>
  <si>
    <t>彭宅村村委会</t>
  </si>
  <si>
    <t>梅园水井</t>
  </si>
  <si>
    <t>浙江省湖州市安吉县递铺镇（经济开发区）塘浦社区（村）梅园自然村中心</t>
  </si>
  <si>
    <t>梅园水井位于浙江省湖州市安吉经济开发区塘浦社区梅园自然村中，东北侧20米为塘浦车站，北1公里为西苕溪，周边房屋林立。_x005F_x000D_
该水井井壁为卵石砌筑，井圈为整块青石雕凿而成。现井深10.5米，井圈内圆外六边形，井圈高40厘米、内径40厘米、外径60厘米，边长38厘米。井圈外壁每面雕有花卉图案。水质清澈，仍为梅园自然村居民使用。_x005F_x000D_
根据该水井的构造和当地长者介绍，该水井挖筑于清代。该井的发现对研究安吉山区古代居民饮水用水状况可该提供珍贵的实物资料。</t>
  </si>
  <si>
    <t>N：30°38'34.2" E;119°36'03.8"</t>
  </si>
  <si>
    <t>塘浦社区</t>
  </si>
  <si>
    <t>孝丰三眼井</t>
  </si>
  <si>
    <t>浙江省湖州市安吉县孝丰镇三眼井社区（村）横街弄</t>
  </si>
  <si>
    <t>三眼井位于浙江省湖州市安吉县孝丰镇三眼井社区，井四周以社区居民居住为主。南为横街37号，东50米为城关路。 _x005F_x000D_
该水井为3口井圈同一井池，间距30厘米呈品字形分布。井壁为卵石砌筑，井圈为整块青石板雕凿成呈圆形，现存井圈2只。其中西南侧井圈内径40厘米、外径66厘米、高55厘米，西北侧井圈内径40厘米、外径60厘米、高68厘米。现存井深约20米左右。据当地村民介绍，该水井地下与东门大桥相通，水质清澈。_x005F_x000D_
根据井圈使用磨损痕迹和老百姓介绍等，分析判断该水井的挖筑年代为清代或更早，现仍被村民使用。该井的发现对研究安吉山区古代居民饮水、用水状况具有较高的价值。</t>
  </si>
  <si>
    <t>N：30°35'28.0" 
E：119°33'01.0"</t>
  </si>
  <si>
    <t>城北李家水井</t>
  </si>
  <si>
    <t>浙江省湖州市安吉县孝丰镇城北社区（村）山脚边自然村李秋才房西南</t>
  </si>
  <si>
    <t>城北李家水井位于浙江省湖州市安吉县孝丰镇城北社区山脚边自然村中李秋才房西南侧，东距西苕溪约200米，西邻九峰山，井现为居民使用。_x005F_x000D_
该水井井壁为卵石砌筑，井圈用整块灰岩凿成圆形。现存井深2.70米，井圈外径60厘米、内径40厘米、高37厘米。井圈有两个小孔，可能为搬运方便。_x005F_x000D_
根据该水井的构造和当地长者介绍，该水井挖筑于清晚期或更早，现仍为李秋才使用。该井的发现对研究安吉山区古代民居用水状况具有较高的价值。</t>
  </si>
  <si>
    <t>N：30°37'44.0" 
E：119°33'04.0"</t>
  </si>
  <si>
    <t>李秋才</t>
  </si>
  <si>
    <t>白杨赵家水井</t>
  </si>
  <si>
    <t>浙江省湖州市安吉县孝丰镇白杨村外白杨自然村赵小和家小屋东南侧</t>
  </si>
  <si>
    <t>白杨赵家水井位于浙江省湖州市安吉县孝丰镇白杨村外白杨自然村中赵小和家小屋东南侧。_x005F_x000D_
该水井井壁为卵石砌筑，井圈用整块花岗岩凿成圆形。现存井深6.70米，井圈呈垂腹形，高43厘米、井圈上外径53厘米、内径37厘米，下外径68厘米、下内径50厘米。_x005F_x000D_
根据当地老百姓回忆，该井太平天国时期已存在，当时只有6、7幢因战乱而无人居住的老房子。初步判断，该井建于清中期。保护这口水井，可对这一时期安吉山区人民生活和社会状况的研究提供一个实物依据。</t>
  </si>
  <si>
    <t>N：30°40'37.0" E;119°29'44.0"</t>
  </si>
  <si>
    <t>现水井仍供生活饮用水</t>
  </si>
  <si>
    <t>赵小和</t>
  </si>
  <si>
    <t>安泗水井</t>
  </si>
  <si>
    <t>浙江省湖州市安吉县孝丰镇竹根村安泗自然村村中</t>
  </si>
  <si>
    <t>安泗水井位于浙江省湖州市安吉县孝丰镇竹根村安泗自然村村中，四周为民房。_x005F_x000D_
水井井壁为卵石砌筑，井圈用花岗岩雕凿成圆形。现存井深4.50米。井圈呈圆腹型，高42厘米，井圈外径60厘米、内径40厘米、腹径70厘米。水井四周地面为水泥浇筑，现仍为附近村民使用中。_x005F_x000D_
据井圈的磨损痕迹和井体的砌筑工艺、村庄的历史等分析，该井的初建年代应在明或者更早。保护这口水井，可为研究安泗的历史以及孝丰的历史提供不可多得的实物资料。</t>
  </si>
  <si>
    <t>N：30°38'09.0" E：119°32'48.0"</t>
  </si>
  <si>
    <t>仍在使用中，用于农户饮用水</t>
  </si>
  <si>
    <t>竹根前村村民委员会</t>
  </si>
  <si>
    <t>竹根前村</t>
  </si>
  <si>
    <t>大庙水井</t>
  </si>
  <si>
    <t>浙江省湖州市安吉县孝丰镇赤坞村大庙里自然村赤坞至孝丰公路北侧即大庙里以西山坡中</t>
  </si>
  <si>
    <t>大庙水井位于浙江省湖州市安吉县孝丰镇赤坞村大庙里自然村，赤坞至孝丰公路北侧即大庙里以西山坡中。_x005F_x000D_
该水井井壁用卵石砌筑而成，呈不规则圆形。东西卵石略高，西边略低。现存井深1.80米，直径115厘米。原为昌福寺内水井，现仍为弟妹寺庙使用。_x005F_x000D_
据“昌福寺僧田碑记”碑文记载，该水井挖筑于明代。该井水质清澈，该水井的发现为研究安吉山区用水状况及佛教文化及“昌福寺”的建寺等可提供实物依据。</t>
  </si>
  <si>
    <t>N：30°38'06.0" E：119°30'31.0"</t>
  </si>
  <si>
    <t>仍在使用中，用于农户灌溉菜园</t>
  </si>
  <si>
    <t>赤坞村村委会</t>
  </si>
  <si>
    <t>马康银</t>
  </si>
  <si>
    <t>八卦山庙水井</t>
  </si>
  <si>
    <t>浙江省湖州市安吉县孝丰镇夏阳村八卦山庙东侧</t>
  </si>
  <si>
    <t>八卦山庙水井位于浙江省湖州市安吉县孝丰镇夏阳村八卦山庙东侧。东200米为大王山顶，南约1500米为夏阳村，西北与安徽交界相距约200米。_x005F_x000D_
该水井井壁为块石叠砌而成，上口呈不规则圆形，直径170厘米，下口呈梯形130-140厘米。井东北上口呈半圆形井壁，井西南用大块石平铺。可直接取水饮用，水质清澈。现存井深1.65米。现水井仍为当地老百姓上山造林所需用水。_x005F_x000D_
原寺庙已毁，。据庙址区采集的明、清时期砖以及井的砌筑方法等初步判断该水井建造应在清或者到明。该水井的发现为研究安吉山区用水状况及佛教文化等可提供实物依据。</t>
  </si>
  <si>
    <t>N：30°40'17.7" E;119°26'51.7"</t>
  </si>
  <si>
    <t>现水井仍为老百姓上山造林所需用水。</t>
  </si>
  <si>
    <t>夏阳村委会</t>
  </si>
  <si>
    <t>溪南水井</t>
  </si>
  <si>
    <t>浙江省湖州市安吉县孝丰镇溪南村溪南自然村11村民小组陈逸新房以西</t>
  </si>
  <si>
    <t>溪南水井位于浙江省湖州市安吉县孝丰镇溪南村溪南自然村11村民小组陈逸新房以西。水井周围为现代建筑。_x005F_x000D_
该水井井壁为较大卵石叠砌，井圈为整块青石凿成内圆外瓜棱形。现存井深3.60米，井圈外径60厘米、内径40厘米、高42厘米。井水清澈，仍为附近椟使用。_x005F_x000D_
从井圈的使用磨损情况及井的砌筑方法判断，该井的砌筑时代为清代。该井的井圈制作工艺较特别，也从侧面反映了溪南自然村村民的生活状况，村落的形成与发展状况及当时民间石匠的工艺水平、砌筑卵石的水准等。_x005F_x000D_
根据该井的构造和年长者回忆，该井的建筑年代为清中期，现仍在使用中，该井的发现对研究安吉山区古代居民的饮用水情况具有较高的价值。</t>
  </si>
  <si>
    <t>N：30°33'53.0" E：30°33'53.0"</t>
  </si>
  <si>
    <t>水井仍在使用，用于洗菜</t>
  </si>
  <si>
    <t>溪南村村民委员会</t>
  </si>
  <si>
    <t>溪南自然村</t>
  </si>
  <si>
    <t>章湾月亮塘</t>
  </si>
  <si>
    <t>浙江省湖州市安吉县梅溪镇章湾村油车埠自然村</t>
  </si>
  <si>
    <t>章湾月亮塘位于浙江省湖州市安吉县梅溪镇章湾村油车埠自然村徐志强房屋前。西北距龙山山脉约300米，东南距西苕溪约4000米。_x005F_x000D_
该水塘呈半圆形，直径约50米，面积近1000平方米。其北侧垹岸为条石规整错缝砌筑，长30米，高1.2米，垹岸中间一宽82厘米、高14厘米的条石上镌刻行书“道光十七年建”，字迹清晰，中间有一埠口，为村民洗涤之用，东南侧垹岸为土筑田埂呈弧形，田埂外为农田。_x005F_x000D_
根据石刻内容得知，该垹岸修建于道光十七年（1837），为对研究安吉山区古代居民饮水、用水状况具有较高的价值。</t>
  </si>
  <si>
    <t>嘉兴市</t>
  </si>
  <si>
    <t>南湖区</t>
  </si>
  <si>
    <t>冷仙亭</t>
  </si>
  <si>
    <t>浙江省嘉兴市南湖区建设街道丁家桥社区秀州路偏北原地名项家漾</t>
  </si>
  <si>
    <t>冷仙亭位于嘉兴市南湖区建设街道丁家桥社区秀州路偏北，原地名项家漾，始建于明代。原名冷协律祠，始建于明崇祯八年（公元1635年），清道光二十八年（1848年）重建。冷谦字启敬，明洪武初约公元1368年为协律郎，武陵人，侨居嘉兴，元代中统（公元1260年）随知识渊博的海云沙陀求知，刻苦钻研，博览群书，颇有研究。元至元年间离开佛学，与文人名儒广游，结交名士。爱书画，善琴善鼓，以博学多才而闻名。并精通医药秘方，名望甚大，得嘉兴民间爱戴，传说具有神话色彩，其居地称为冷仙亭。冷仙亭建筑原有仙家殿、玉皇殿、斗母殿、仙亭及清泉一剑池古井。仙家殿、亭已无存，斗母殿在冷仙弄一带内，今属嘉兴市佛教协会，供有四方三圣（阿弥陀佛、观世音、大势至）住有僧人。斗母殿硬山顶尾面，坐北朝南，平面呈正方形，通面阔10.75米，通进深10.75米，面阔三开间，进深五开间，共用柱子26根，梁架结构为抬梁式，用瓜柱，不施斗拱。深四界前后单步，小方格落地门窗，墁地铺方砖，斗母殿前后有古井一口，井圈高30厘米，直径43厘米。此建筑在嘉兴历史上有着重要地位，对于研究地方史以及社会史具有很高的价值。</t>
  </si>
  <si>
    <t>120°45'10"，30°46'11"</t>
  </si>
  <si>
    <t>保存完善</t>
  </si>
  <si>
    <t>保护完好，无损</t>
  </si>
  <si>
    <t>嘉兴清真寺</t>
  </si>
  <si>
    <t>清真寺</t>
  </si>
  <si>
    <t>浙江省嘉兴市南湖区建设街道城东社区环城东路469号</t>
  </si>
  <si>
    <t xml:space="preserve">清真寺位于嘉兴市南湖区建设街道城东社区环城东路469号。东临环城东路，南靠大年堂街，西为干河滩街，北是大年堂后街，占地面积3000平方米。清真寺始建于明万历三十年（1602），清乾隆年间曾两次大修和扩建。它是伊斯兰教做礼拜的场所，又称礼拜堂。清真寺坐西朝东，总体平面分一条轴线，轴线以北自东向西依次为：照壁墙、门楼、拱券门、讲堂。讲堂以北为1981年新建殡殓间和办公室，轴线以南自东向西依次为：男女水房、井、亭、男女礼拜殿。讲堂和男礼拜堂均为抬梁和穿枋式并用，五檩，前双步，后单步，用四柱，朝东有轩廊。水房和礼拜殿以南为清真女学，为后期改造。男礼拜堂东侧亭子内置有石碑一块，正反两面刻有《嘉兴府建真教寺碑记》和《重修嘉兴府礼拜寺碑记》。清真寺通面阔32.62米，通进深17.7米。于1981年公布为市级文保单位，对研究嘉兴地区的多元化文化有一定的参考意义。
</t>
  </si>
  <si>
    <t>120°45'15"，30°45'49"</t>
  </si>
  <si>
    <t>灵光井</t>
  </si>
  <si>
    <t>瓶山</t>
  </si>
  <si>
    <t>浙江省嘉兴市南湖区建设街道瓶山社区中山路瓶山南麓</t>
  </si>
  <si>
    <t>灵光井位于嘉兴市南湖区建设街道瓶山社区中山路瓶山南麓，项家祠堂石坊残柱东侧。为明朝兵部尚书项忠遗建。灵光井直径36厘米，井圈高50厘米，井外圈为正八边形，内呈圆形，由于长年调水磨擦而形成深槽约2公分，井自上往下略有倾斜，筑成口小底大的形状，井壁用砖平砌成圆形。水质甚好，清澈见底，大旱之年城河干枯，而井不竭，供附近数百户居民用水。该井历史悠久，嘉兴地区存世的这类老井已不多见，对研究当地居民的生活有一定得意义，具有较高的历史文物价值和科学价值。</t>
  </si>
  <si>
    <t>120°44'56"，30°45'54"</t>
  </si>
  <si>
    <t>建设街道</t>
  </si>
  <si>
    <t>新篁太平寺</t>
  </si>
  <si>
    <t>浙江省嘉兴市南湖区凤桥镇新篁社区镇南街太平桥北堍</t>
  </si>
  <si>
    <t>新篁太平寺位于嘉兴市南湖区凤桥镇新篁社区镇南街，始建于宋，据传宋高宗南渡时（1127）曾避难于寺中，故曾名报恩寺。元时毁，弘治年（1494）重建，时值新篁境内瘟疫，百姓凡饮用寺中井水者皆无恙，遂改名“太平寺”，又称太平禅寺，沿用至今。清咸丰年（1860）遭遇战乱，殿宇大半被毁，至抗战前后部分寺基沦为摊贩市场，解放时，仅剩大雄宝殿一座，并一度移作粮仓。1993年后，在宏正大师的住持下，逐步恢复太平寺当年的面貌。据太平寺寺志记载，太平寺有四绝：一为唐代遗存的古井，因井而取名太平寺，现保存完好；二为大雄宝殿，殿内的木构件采用楠木；三是大殿供桌下的无字碑石，此碑石长2.85米，宽0.85米，后0.25米，据传此石冬暖夏凉，久卧健身，久坐长寿，久跪不通之奇效；四为伞拳，惜已失传，只有伞拳的歌诀尚存。太平寺历史悠久，在当地影响较大，为研究当地的宗教信仰提供了实物资料，具有较高的历史价值。</t>
  </si>
  <si>
    <t>120°54'59"，30°37'00"</t>
  </si>
  <si>
    <t>基本保持原貌。</t>
  </si>
  <si>
    <t>嘉善县</t>
  </si>
  <si>
    <t>北叶湾36号唐氏民居</t>
  </si>
  <si>
    <t>浙江省嘉兴市嘉善县姚庄镇姚庄村北叶湾36号</t>
  </si>
  <si>
    <t>唐氏民居位于姚庄镇姚庄村北叶湾36号，据民居主人介绍，为清末建筑。_x005F_x000D_
该民居占地166平方米，坐北朝南，原为前后二进，第一进面阔三间，四六戗屋顶，通面宽13米，进深7.3米，砖满地。二进中间为天井，东、西两边有厢房。现第二进部分屋顶已毁。_x005F_x000D_
该民居总体布局基本完整，清末建筑在我县保存较少，它是研究我县清末建筑的实物例证。</t>
  </si>
  <si>
    <t>幽澜泉</t>
  </si>
  <si>
    <t>浙江省嘉兴市嘉善县魏塘镇小东门社区小寺弄24号</t>
  </si>
  <si>
    <t>幽澜泉位于魏塘镇小东门社区小寺弄24号民居内。清光绪《嘉善县志》记载：“唐天宝二年（734），鉴禅师建景德讲寺，内有幽澜泉、大悲阁、梦至月、竹炉烟、雨花台、翻经台、洗钵池、补纳亭八景”，“幽澜泉在嘉善县东二里景德寺，咸丰庚申（1860）兵燹后，此泉独存”。2004年1月公布为县级文物保护单位。据自来水厂职工介绍，20世纪80年代县自来水厂挖深井后，地面垫高，在原井圈上再筑水泥井圈。_x005F_x000D_
幽澜泉占地0.3平方米，井圈为椭圆形，花岗石，内径分别为0.45米、0.7米，井壁用青石砌筑成六角形，内径1米。_x005F_x000D_
幽澜泉是我县唯一的唐代井，也是我县的名胜古迹。</t>
  </si>
  <si>
    <t>N30°50'37.61" E120°55'10.39"</t>
  </si>
  <si>
    <t>浙江省嘉兴市嘉善县魏塘街道（原魏塘镇）小东门社区小寺弄24号，周围环境为民居建筑。井壁为椭圆形，花岗石。保护级别为县级文物保护单位。</t>
  </si>
  <si>
    <t>无围栏有立牌</t>
  </si>
  <si>
    <t>嘉善县住房和城乡建设局</t>
  </si>
  <si>
    <t>金氏后厅民居</t>
  </si>
  <si>
    <t>浙江省嘉兴市嘉善县魏塘镇子胥社区盐典埭50号</t>
  </si>
  <si>
    <t>金氏民居位于嘉善县罗星街道子胥社区盐典埭50号。据民居主人介绍，建于明代，原有四进，现剩第三进后厅。太平天国时期太平军攻入嘉善曾入住。厅内窗户于太平天国时烧毁，东抱厅楼西面间墙壁上曾有太平天国壁画，于10年前，已粉刷掉。东面抱厅楼的西面间，在清末时期由民居主人祖父结婚时挑出。1949年解放军来时，在厅前西南角打有一城墙砖砌成的井。2004年1月被列为县级文物保护单位。_x005F_x000D_
该民居占地188平方米。坐北朝南，硬山顶，面阔五间，通面宽18.4米，进深10.3米。西面三间为大厅，明间梁架为五架梁前后双步带后轩廊，金柱柱础雕刻成莲花瓣，上置鼓墩，刻莲花花纹，鼓墩上为七星、花卉及铜钱纹等图案，方砖满地。东、西次间北面有一小天井。东面二间为抱厅楼。_x005F_x000D_
我县明代建筑保存较少，该民居是研究我县明代建筑的实物例证。</t>
  </si>
  <si>
    <t>N30°50'23.55"
E120°54'27.57"</t>
  </si>
  <si>
    <t>浙江省嘉兴市嘉善县罗星街道（原魏塘镇）子胥社区盐典埭50号，周围环境为金氏后厅民居建筑。井圈材质为金刚石。尺寸长114cm，宽94cm。无保护级别。</t>
  </si>
  <si>
    <t>吴镇墓</t>
  </si>
  <si>
    <t>浙江省嘉兴市嘉善县魏塘镇中山社区花园路178号</t>
  </si>
  <si>
    <t>吴镇墓位于嘉善县魏塘街道中山社区花园路178号。吴镇墓于1981年4月重新公布为浙江省文物保护单位。吴镇生于1280年，死于1354年，是元代四大画家之一。吴镇善画山、水、竹、石，诗书画相映成趣，被当时的人们称为“三绝”。他的作品现在大多数保存在台北故宫博物院，浙江省只有一幅真迹，现保存在宁波天一阁博物馆。_x005F_x000D_
墓丘位于墓园中心偏北，坐北朝南，呈圆形，直径5.15米，墓顶距地表高2.5米。墓向南偏西7度。墓基八边形，用条石砌成，棱角处刻有如意图案，上叠砌三层条石围圆，上覆盖有沿外翻条石，顶上堆土植草，呈球形。墓前方正中立碑，铭篆书：此画隐吴仲圭高士之墓，阴刻，东篆：豫章谢应祥题。西篆：万历戊申岁立。原坟山前竖立吴镇自己题写的隶书石碑“梅华和尚之塔”，梅”字已佚，“华”字已残，现置吴镇陈列室内。墓前东南1米处为梅花泉。墓东首有单披式回廊，依梅花庵前殿西墙而建，壁嵌吴镇画竹刻石8方（称八竹碑），为康熙二十四年（1685）钱石耕据原拓本重刻。西首单披式回廊依西围墙而建，横嵌吴镇草书“心经”碑石3方，刘墉、皇十一子（永瑆）、钱樾题跋刻石2方，乾隆四十五年（1780）刘臻书《重修梅花庵记》碑2方，曹廷栋书《重修梅花庵募引》碑2方。墓南有梅花亭，单层，歇山顶，面阔、进深均为3间，木匾“梅花亭”为清光绪二十三年（1897）嘉善知县江峰青书。亭内立明泰昌元年（1620）陈继儒撰写的行书《修梅花道人墓记》碑。墓东侧为梅花庵，由山门、前殿、后殿等建筑组成。_x005F_x000D_
吴镇是元代四大家之一，在山水画创作方面作出了重要贡献。并且吴镇墓保存完好，是嘉善唯一的元代墓葬。</t>
  </si>
  <si>
    <t>30°50'38.03"北，120°54'42.96"东</t>
  </si>
  <si>
    <t>吴镇墓位于嘉善县魏塘街道中山社区花园路178号。周围环境为吴镇纪念馆梅花庵建筑。井圈材质为青石八边形，内径30cm，外径52cm高38cm。保存于全国重点文物保护单位吴镇墓内。</t>
  </si>
  <si>
    <t>吴镇纪念馆</t>
  </si>
  <si>
    <t>中山东路206、208号张氏民居</t>
  </si>
  <si>
    <t>浙江省嘉兴市嘉善县魏塘镇谈公社区中山东路206～208号</t>
  </si>
  <si>
    <t>张氏民居位于魏塘镇中山东路206～208号。据当地居民介绍，原来的屋主姓张，建于民国，后去台湾，解放初期被没收。曾于解放后作过第一任老党校，20世纪50年代作过防疫站，20世纪60年代以后有五金公司、交通局、物资局、教育局、城建局、邮电局等单位职工居住。_x005F_x000D_
该民居占地面积542平方米，坐北朝南，硬山顶。前后有四进，面阔三间，通面宽12.2米，通进深44.4米。第一、二进为平房，之间有砖雕门楼。第三进为两层楼房，屋檐有木雕，纹饰为花卉，朝南窗户为民国花玻璃，大部分保持完好。第四进为三层楼房，部分房间地面方砖完整，楼板木地板大部分完整。第三、四进之间有走马堂楼及水门汀天井。四进后有一口井。_x005F_x000D_
此类民国时期的三层楼房在魏塘已保存极少，具有较高的历史价值。</t>
  </si>
  <si>
    <t>西塘江氏民居</t>
  </si>
  <si>
    <t>浙江省嘉兴市嘉善县西塘镇朝南埭社区塔湾街41号</t>
  </si>
  <si>
    <t>西塘江氏民居位于西塘镇朝南埭社区塔湾街41号。据第三进屋主介绍，为清中期建筑。民国时为江蔚云家，解放后曾作为粮管所粮仓，2000年始作为景点开放，2001年由钱锦明买下，取名桐村雅居。_x005F_x000D_
该民居占地1479平方米，坐北朝南，前后原有五进，现存四进，硬山顶。第一进为街面平房，面阔五间，明间九梁架分心前三步梁用七柱，南面有长廊及河埠。第二进已毁，现存青石柱础。第三进是桐村雅居，为两层楼房，面阔五间，梁架为五架梁前后双步梁用四柱，有廊屋，为卷棚顶。第四进为两层楼房，面阔七间。第五进九开间，中间三楼三底为楼房，靠东为三开间平房，靠西为三开间平房。房屋整体呈梯形。五进靠西的东南角另有一井（三间平房前），为清中期，井圈呈八边形，青石，井栏圈下为四块毛石，毛石以下为小瓦，保存相当完整。_x005F_x000D_
西塘江氏民居是西塘最古老的民间建筑之一，并且规模较大。</t>
  </si>
  <si>
    <t>N30°56'54.00"
E120°53'8.00"</t>
  </si>
  <si>
    <t>西塘江氏民居位于西塘镇朝南埭社区塔湾街41号。周围环境为民居建筑。井圈为青石，八边形。尺寸内径约45cm。在县级文保点江氏民居内，无保护级别。</t>
  </si>
  <si>
    <t>平湖市</t>
  </si>
  <si>
    <t>书院弄25号水井</t>
  </si>
  <si>
    <t>浙江省嘉兴市平湖市当湖街道建国门社区书院弄25号北侧</t>
  </si>
  <si>
    <t>水井位于建国南路东，人民东路南。井栏石为花岗岩质地，外八角形，内圆形。内径38厘米，外径52厘米，井圈厚0.8—10厘米，高48厘米。井壁用青条砖平叠而成。_x005F_x000D_
据周围住户钟玉珍介绍，此井凿于1950年，是原驻扎在此地的解放军为取水使用方便而建,现在仍在使用。_x005F_x000D_
该水井的保留体现了平湖军民团结一家亲，是研究平湖现代史的一件重要的实物资料。</t>
  </si>
  <si>
    <t>30°42'00.0" 
121°00'55.0"</t>
  </si>
  <si>
    <t xml:space="preserve">位于南混堂弄历史街区内，井栏石为花岗岩质地，外八角形，内圆形。内径38厘米，外径52厘米，井圈厚0.8—10厘米，高48厘米。井壁用青条砖平叠而成。尚未核定为保护单位。
</t>
  </si>
  <si>
    <t>立不可移动文物重点登记标志牌</t>
  </si>
  <si>
    <t>平湖市城投集团南河头开发公司</t>
  </si>
  <si>
    <t>徐家弄10～14号张氏民居</t>
  </si>
  <si>
    <t>浙江省嘉兴市平湖市当湖街道南河头社区徐家弄10～14号</t>
  </si>
  <si>
    <t xml:space="preserve">坐南朝北，封闭式结构，现存两进，带两天井，东侧便弄将前后两进房屋和天井连成一体。一进砖木一层，面阔三间，通面宽10.8米，进深二间，通深6米，硬山顶，穿斗式，五檩；一进南天井东侧（便弄西）有一水井，褐色花岗岩井圈，砖壁。二进砖木一层，面阔三间，通面宽10.8米；进深一间，南、北均有外廊，通深6.6米。硬山顶，抬梁式，五檩。  _x005F_x000D_
房屋建造年代不详，据房屋形制及装饰判断为清末建筑。据了解，房屋原为张家所有，解放后收归国有，由房管会将其出租。_x005F_x000D_
该建筑体量较大，布局基本维持原貌，保留了清末时期建筑式样，有一定的历史文化价值。 </t>
  </si>
  <si>
    <t>30°42'04.0"
121°00'52.0"</t>
  </si>
  <si>
    <t>位于徐家弄10～14号张氏民居内，井栏石为褐色花岗岩井圈，圆形，外径45厘米，内径27厘米，砖壁。尚未核定为保护单位。</t>
  </si>
  <si>
    <t>平湖市房管会</t>
  </si>
  <si>
    <t>徐家弄7号邱氏民居</t>
  </si>
  <si>
    <t>浙江省嘉兴市平湖市当湖街道南河头社区徐家弄7号</t>
  </si>
  <si>
    <t>坐西朝东，砖木二层，面阔三间，通面宽9米；进深一间，通深6.3米。硬山顶，穿斗式，五檩。东次间有楼梯与二层相连。房屋东侧有水井一口，青石井圈，外八角形，内圆形，砖壁，现仍在使用。_x005F_x000D_
该房建造年代不详，据形制判断应为民国时期建筑。_x005F_x000D_
房屋与周围其他同时期建筑一并保留了民国时期的建筑风貌，是研究民国时期平湖民居建筑的一处实物资料，有一定的历史、文化价值。</t>
  </si>
  <si>
    <t>位于徐家弄7号邱氏民居内，青石井圈，外八角形，内圆形，外径57厘米，内径25厘米，砖壁。尚未核定为保护单位。</t>
  </si>
  <si>
    <t>平湖城投商业经营管理有限公司</t>
  </si>
  <si>
    <t>平湖市南河头街区开发建设有限公司</t>
  </si>
  <si>
    <t>混堂弄36号施氏民居</t>
  </si>
  <si>
    <t>浙江省嘉兴市平湖市当湖街道建国门社区南混堂弄36号</t>
  </si>
  <si>
    <t>坐南朝北，砖木二层，前后二进，带三天井，其中一进南北天井东西各有一栋二层厢房。每进房屋与厢房之间二层均有过道相通，周围以风火墙相围，这样整座建筑一层以天井相通，二层以过道相连，形成了对外封闭对内贯通的布局。一进面阔五间，进深二间，一层南北带外廊，东、西次间北侧有转角楼梯与二层相连。重檐硬山顶，明间抬梁式，五架梁前后带双步，九檩。南侧外廊拱顶，檐柱为讹角柱，下垫海棠纹石础；金柱为圆柱，下垫鼓状石础，地铺方砖。二进砖木二层，面阔五间，进深两间，硬山顶，穿斗式，七檩。西次间有楼梯与二层相连。中天井有一道东西向隔墙分成南北两部分，其中南侧中间为过廊（带顶，抬梁式）。_x005F_x000D_
据周围住户反映，房屋建于民国时期，原为在平湖经营瓷器生意的施百荣所有，解放后收归国有，作为市政府办公场所，后收归房管会。现部分归于房管会，部分属私人所有。_x005F_x000D_
该座建筑体量较大，形制较为完整，部分木构件雕刻有精美的纹饰，较好的保留了清末民初时期的建筑样式，在平湖已不多见，对于研究平湖地区的传统民居的建造技术具有重要的参考价值。</t>
  </si>
  <si>
    <t>30°41'59.0"
121°01'05.0"</t>
  </si>
  <si>
    <t>位于混堂弄36号施氏民居内，井栏石为砖砌，圆形。尚未核定为保护单位。</t>
  </si>
  <si>
    <t>因该井位于施宅恢复南一进以内，为便于后期业态运营，装修中对该井口实施封闭覆盖。</t>
  </si>
  <si>
    <t>混堂弄26号卜氏民居</t>
  </si>
  <si>
    <t>浙江省嘉兴市平湖市当湖街道建国门社区南混堂弄26号</t>
  </si>
  <si>
    <t>坐南朝北，封闭式砖木结构，前后两进，带两天井。北墙开门，东北角原有过道，现已拆。正屋砖木二层，面阔二间，进深二间，南侧落地长门，嵌玻璃。 正屋南有方形天井，已改动，天井东侧有一古井，砖壁，青石井圈内，八角形，现仍在使用。 二进原为砖木一层，面阔二间，现全改为砖结构。_x005F_x000D_
根据房屋形制判断建造于民国时期。_x005F_x000D_
房屋部分保存较好，与附近其他清代到民国时期建筑风貌较为一致，有一定的历史价值。</t>
  </si>
  <si>
    <t>30°41'59.0"
121°01'02.0"</t>
  </si>
  <si>
    <t>位于混堂弄26号卜氏民居内，青石井圈，内八角形，砖壁。尚未核定为保护单位。</t>
  </si>
  <si>
    <t>混堂弄24号刘氏民居</t>
  </si>
  <si>
    <t>浙江省嘉兴市平湖市当湖街道建国门社区南混堂弄24号</t>
  </si>
  <si>
    <t>坐南朝北，封闭式砖木结构，前后一进，南北带天井。北天井最北侧为倒座，有东西厢房。倒座面阔三间，抬梁式。正屋砖木二层，面阔三间，进深二间，一层南北带外廊。重檐硬山顶，明间抬梁式，山墙穿斗式。南天井条砖铺地， 西侧有一古井，青石井圈，八角形，井壁为砖砌成，现已废弃。南墙与明间相对处有砖雕墙门，损坏严重。 _x005F_x000D_
房屋建造年代不详，据形制判断为民国时期建筑。现在由房管会出租。 _x005F_x000D_
房屋虽已破损，但布局保存基本较好，是解放前平湖地区的中等阶层的住宅形式，是研究民国时期平湖地区民居建筑的一处实物资料，有一定的历史文化价值。</t>
  </si>
  <si>
    <t>位于混堂弄24号刘氏民居内，青石井圈，八角形，井壁为砖砌成。尚未核定为保护单位。</t>
  </si>
  <si>
    <t>水洞埭四十弄7号陈氏民居</t>
  </si>
  <si>
    <t>浙江省嘉兴市平湖市当湖街道水洞埭社区水洞埭四十弄7号</t>
  </si>
  <si>
    <t>坐北朝南，前后一进，南北带天井，南天井东侧有古井一口。砖木二层，面阔三间，通面宽10.9米；进深二间，通深7米。硬山顶，梁架为穿斗式，八檩（前七后九）。一层有有木板墙隔成前后两间，东次间外有楼梯与二层相通。二层屋顶有木条做成的卷棚顶将原有梁架遮挡。北天井内方砖铺地，南天井水井为青石井圈，井口与方形基座系一整块青石凿成，条砖井壁，井深6米，现仍使用。 _x005F_x000D_
据居住在房屋里的人介绍，房屋由开木行的陈姓人家所建，建成时太平天国运动刚平息，抗战前夕由现房主徐家章之父徐御高从陈家购得。  _x005F_x000D_
房屋建造已有150余年，保存较好，原有布局基本保留，水井仍在使用，是研究清代民居建筑的一处实物资料，有一定的历史价值。</t>
  </si>
  <si>
    <t>30°42'12.0"
121°01'10.0"</t>
  </si>
  <si>
    <t>位于水洞埭四十弄7号陈氏民居内，井栏石为青石井圈，圆形，外径45厘米，井口与方形基座系一整块青石凿成，条砖井壁，井深6米。尚未核定为保护单位。</t>
  </si>
  <si>
    <t>北台弄水井</t>
  </si>
  <si>
    <t>浙江省嘉兴市平湖市当湖街道南河头社区北台弄5号内</t>
  </si>
  <si>
    <t>古井位于北台弄5号天井内。井栏石为青石，外面六角形，里面圆形，内径26厘米，外径50厘米，井圈厚13厘米，高30厘米。井壁用青条砖平叠而成，井深约7米。_x005F_x000D_
据附近住户夏至军反映，古井约凿于清末，井圈经过长时间的使用已经变得光滑。_x005F_x000D_
该古井的发现，对于研究平湖地区明清时期居民的生活方式提供了一处较为重要的实物资料，有一定的历史价值。</t>
  </si>
  <si>
    <t>堰上22号陆氏民居</t>
  </si>
  <si>
    <t>浙江省嘉兴市平湖市当湖街道南河头社区堰上22号</t>
  </si>
  <si>
    <t>坐南朝北，由门厅、正厅及厢房组成，四周以风火墙相围，组成封闭式结构。门厅为歇山顶，砖木结构，平面呈倒凸字形，翼角上翘，讹角柱，下垫海棠形石础。正厅砖木两层，面阔三间，通面宽11.4米；进深二间，一层前后带外廊，通深8.8米。东西次间南侧各有转角楼梯与二层相连。硬山顶，正厅梁架为抬梁式，五架梁前后带单步。一层南北外廊均为拱顶，抱头梁为月梁，浮雕缠枝花卉纹；二层南有阳台，铁质镂花栏板。正厅南北均有天井，以正厅东侧便弄贯通。北天井东西各有厢房一幢，西式圆柱。南天井南墙有砖雕门楼。在房屋外有水井一口，青石井圈，是原驻扎在此的解放军建造。  _x005F_x000D_
房屋建造年代不详，据形制判断应建造于清末，原为在平湖行医的陆美石所有，解放后收归国有。  _x005F_x000D_
房屋布局基本完整，部分构件带西式风格，做工精美，为研究清代到民国时期民居建筑的演变提供了重要的实物资料，有较高的历史、文化、艺术价值。</t>
  </si>
  <si>
    <t>30°42'00.0"
121°00'43.0"</t>
  </si>
  <si>
    <t>位于堰上22号陆氏民居外，井栏石为青石井圈，外八角形，内圆形。内径38厘米，外径52厘米，井圈厚0.8—10厘米，高55厘米。井壁用青条砖平叠而成。尚未核定为保护单位。</t>
  </si>
  <si>
    <t>南台弄15号叶氏民居</t>
  </si>
  <si>
    <t>浙江省嘉兴市平湖市当湖街道南河头社区南台弄15号</t>
  </si>
  <si>
    <t>坐北朝南，前后二进，带两天井，中天井东侧有厢房，四周以风火墙相围组成封闭式结构。一进砖木二层，面阔三间，通面宽10米；进深两间，通进深10.8米。硬山顶，明间抬梁式，五架梁，前后带单步；山墙穿斗式，七檩。二进砖木二层，面阔三间，通面宽6.7米；进深两间，通进深10米。明间抬梁式，五架梁，前后带双步；山墙穿斗式，七檩。南天井内有古井一口，井栏石为青石质，圆形，内径30厘米，外径50厘米，井内用线砖平叠而成，现已不用。_x005F_x000D_
据了解，房屋与井同造于清末，原为叶家所有，在清朝时还出过举人。 _x005F_x000D_
房屋体量较大，部分保存完好，是研究清代民居建筑的一处实物资料，有一定的历史、艺术价值。</t>
  </si>
  <si>
    <t>30°41'54.0"
121°00'54.0"</t>
  </si>
  <si>
    <t>位于南台弄15号叶氏民居内，井栏石为青石质，圆形，内径30厘米，外径50厘米，井内用线砖平叠而成。尚未核定为保护单位。</t>
  </si>
  <si>
    <t>立不可移动文物重点登记标志牌。</t>
  </si>
  <si>
    <t>博陵里水井</t>
  </si>
  <si>
    <t>浙江省嘉兴市平湖市当湖街道南河头社区博陵里5号前</t>
  </si>
  <si>
    <t>古井位于博陵里5号东南6米，西15米为荷花池。井栏石为青石质，圆形。近年附近居民又在井栏石上新加井圈，外面八边形，里面圆形，内径30厘米，外径54厘米，井圈厚13厘米，高37厘米。_x005F_x000D_
据周围住户反映，水井约开凿于清代，现仍在使用。_x005F_x000D_
水井开凿于清代，对于研究当时平湖地区民众的日常生活是一处实物资料，有一定的历史价值。</t>
  </si>
  <si>
    <t xml:space="preserve">30°41'55.0" 
121°00'55.0"
</t>
  </si>
  <si>
    <t>位于南河头历史街区内，井栏圈为2000年后新加青石井圈，外面八边形，里面圆形，内径30厘米，外径54厘米，井圈厚13厘米，高37厘米。尚未核定为保护单位。</t>
  </si>
  <si>
    <t>南台弄11号民居</t>
  </si>
  <si>
    <t>浙江省嘉兴市平湖市当湖街道南河头社区南台弄11号</t>
  </si>
  <si>
    <t>坐南朝北，前后一进，南北带天井，南天井东西有厢房，明间南有水井一口；北天井北墙开墙门，四周以风火墙相围，组成封闭式结构。正屋砖木二层，面阔三间，通面宽10.9米；进深两间，通进深12.05米。硬山顶，明间抬梁式，五架梁前后带双步；山墙穿斗式，九檩。南天井厢房面宽一间，通面宽2.4米，进深2.5米。厢房均有楼梯通往二楼。南天井水井井栏石为花岗岩质，外径43厘米，内径27厘米，井内用青条砖平叠而成，现在仍在使用。 _x005F_x000D_
房屋建造年代不详，据形制判断，应为清代建筑。 _x005F_x000D_
建筑布局基本完整，梁架结构保存较好，一定程度上保留了清末民初的建筑形式，有一定的历史价值。</t>
  </si>
  <si>
    <t>30°41'53.0"
121°00'55.0"</t>
  </si>
  <si>
    <t>位于南台弄11号民居内，水井井栏石为花岗岩质，圆形，外径43厘米，内径27厘米，井内用青条砖平叠而成。尚未核定为保护单位。</t>
  </si>
  <si>
    <t>金家弄6号金氏民居</t>
  </si>
  <si>
    <t>浙江省嘉兴市平湖市当湖街道南河头社区金家弄6号</t>
  </si>
  <si>
    <t xml:space="preserve">坐北朝南，前后一进，南北带天井，北天井东侧有朝西的二层厢房，西侧有水井一口，四周以风火墙相围，组成封闭式结构。正屋砖木二层，面阔五间，通面宽18.4米；进深两间，南侧带外廊，通进深11.3米。硬山顶，明间抬梁式，五架梁前后带双步；山墙穿斗式，七檩。屋顶做成卷棚顶。一层东西次间各有一楼梯通往二楼。北天井厢房砖木二层，面阔3.7米；进深2.75米，单面坡。天井西古井井栏石为花岗岩，圆形，外径43厘米，内径27厘米，井内用青线砖平叠而成。 _x005F_x000D_
据附近居民反映，房屋建造于清代，已有250余年历史。 _x005F_x000D_
房屋布局基本完整，部分木构件用材粗大，少量木构件有雕花，有一定的时代和地区代表性，为研究清末民初时期浙北地区民居建筑提供了一处较为重要的实物资料，有一定的历史价值。 </t>
  </si>
  <si>
    <t>30°42'03.0"
121°00'46.0"</t>
  </si>
  <si>
    <t>位于金家弄6号金氏民居内，井栏石为花岗岩，圆形，外径43厘米，内径27厘米，井内用青线砖平叠而成。尚未核定为保护单位。</t>
  </si>
  <si>
    <t>陆家园弄3号水井</t>
  </si>
  <si>
    <t>浙江省嘉兴市平湖市新埭镇新埭社区陆家园弄3号</t>
  </si>
  <si>
    <t>古井位于陆家园弄3号二进天井内。上有花岗岩质圆形井圈，上小下大，井口直径0.5米，井口高0..4米，井圈下有方形青石基座，长1.1米，宽1.1米。井壁光滑，井下水位较高，可满足几户居民同时使用。由于井口较小，居民打水需使用特有的小桶。_x005F_x000D_
据了解,古井与房屋同建于清代，距今已有一百余年，现在仍在使用。_x005F_x000D_
由于社会经济的发展，平湖原有古井大部分已被破环。该古井能反映清末民初石桥江南水乡的生活特色，有一定的历史价值。</t>
  </si>
  <si>
    <t>30°49'23.0" 
121°04'58.0"</t>
  </si>
  <si>
    <t>位于陆家园弄3号二进天井内。上有花岗岩质井圈，圆形，上小下大，井口直径0.5米，井口高0..4米，井圈下有方形青石基座，长1.1米，宽1.1米。井壁光滑。尚未核定为保护单位。</t>
  </si>
  <si>
    <t>新埭社区居委会</t>
  </si>
  <si>
    <t>西大街107号马氏民居</t>
  </si>
  <si>
    <t>浙江省嘉兴市平湖市乍浦镇四牌楼社区西大街107～117号</t>
  </si>
  <si>
    <t>坐北朝南，前后二进，中间有南北天井，以一道东西向隔墙分隔，北天井有厢房两座，南天井有古井一口。一进砖木二层，面阔五间。硬山顶，明间抬梁式，次间穿斗式，七檩，一层北侧带外廊。南天井内条石铺砌甬道，西侧有古井，青石井圈，平面呈外六角形，现仍在使用。二进砖木二层，面阔三间，进深两间。硬山顶，明间抬梁式，五架梁前后带有双步；山墙穿斗式。一层北有外廊，柱下垫鼓状石础，地铺方砖。西次间北侧有楼梯与二层相连，北天井东西各一厢房。_x005F_x000D_
据房屋形制判断应为清代建筑，原为在乍浦经营木行的马骥良所有，解放后收归国有。_x005F_x000D_
房屋体量较大，部分构件雕花精美。房主原为清代乍浦城“盐商木客”之一，为研究乍浦城的历史，城市的功能分区布等有一定的历史价值。同时，房屋对于研究清代平湖地区的民居建筑也是较为重要的实物资料。</t>
  </si>
  <si>
    <t>雪花井</t>
  </si>
  <si>
    <t>浙江省嘉兴市平湖市广陈镇广陈社区</t>
  </si>
  <si>
    <t>位于平湖市广陈镇粮管所内，南面邻盐船河，根据史料分析此处可能是宋赵孟坚故居或赵氏宅第之一部分，从井的形制判断其应为宋代遗存。2004年6月其被公布为平湖市文物保护点。_x005F_x000D_
井栏圈用一块平面近正方形的花岗岩凿成，上部为圆形，下部为方形，环形井圈上有一道凹槽。井圈内径0.4米，外径0.72米，基座长0.81米，宽0.72米，井口通高0.34米。，井壁用长条形面包砖平砌二层，下用望板砖直砌而成，井深约6米。_x005F_x000D_
广陈在唐宋时期是一处濒海集镇，宋天圣元年（1023年）还曾设置广陈榷场管理贸易。镇内原有文物古迹多处，但保存至今的不多。古井于2004年6月由平湖市人民政府公布为平湖市文物保护点。该处古井对于研究宋代居民居住形式和生活状态有一定的史料价值。</t>
  </si>
  <si>
    <t>30°45'09.0" 
121°07'38.0"</t>
  </si>
  <si>
    <t>位于平湖市广陈镇粮管所内，井栏圈用一块平面近正方形的花岗岩凿成，上部为圆形，下部为方形，环形井圈上有一道凹槽。井圈内径0.4米，外径0.72米，基座长0.81米，宽0.72米，井口通高0.34米。，井壁用长条形面包砖平砌二层，下用望板砖直砌而成，井深约6米。2015年被公布为第七批平湖市文物保护单位。</t>
  </si>
  <si>
    <t>井设有木质围栏，立平湖市文物保护单位标志碑及文物保护单位安全责任公示牌。</t>
  </si>
  <si>
    <t>2015年被公布为第七批平湖市文物保护单位</t>
  </si>
  <si>
    <t>海盐县</t>
  </si>
  <si>
    <t>长木桥32号古井</t>
  </si>
  <si>
    <t>浙江省海盐县武原街道华星村长木桥自然村32号民房院内东侧</t>
  </si>
  <si>
    <t>长木桥32号古井位于浙江省嘉兴市海盐县武原街道华星村长木桥自然村32号民房院内东侧,据朱其民反映，水井已有上百年历史。青石质圆形井圈，外直径0.61米，内直径0.35米，井圈高0.42米，占地面积2平方米。圆形井壁，青砖错缝叠砌而成，井内壁上部有后期水泥修砌痕迹。井水清澈清凉。_水井保存较好，具有一定文物、研究价值。从井的造型及村民反映，初步分析为清代遗物。</t>
  </si>
  <si>
    <t>120°52'45.0"30°30'41.0"</t>
  </si>
  <si>
    <t>井圈已断裂，现藏海盐县博物馆，井坑仍在，
表面覆盖；32号民房及自然村落已拆迁，井周边现为菜地。
传为海盐状元朱昌颐家的水井。</t>
  </si>
  <si>
    <t>围栏、立牌</t>
  </si>
  <si>
    <t>华星村</t>
  </si>
  <si>
    <t>杨家弄汪宅</t>
  </si>
  <si>
    <t>浙江省嘉兴市海盐县武原镇文昌居委会海滨东路杨家弄84号</t>
  </si>
  <si>
    <t>杨家弄汪宅位于浙江省嘉兴市海盐县武原镇文昌居委会海滨东路杨家弄84号，有资料记载，建于清代，距今180多年，为汪氏四代祖居。建筑坐北朝南，占地面积400平方米，为二层砖木楼阁式建筑，左右设厢房，屋顶均为硬山造，阴阳合瓦。木构件材质优良，有大量精美木雕。正房前天井西北角有一古井，青石质圆形井圈，高0.3米，直径0.48米，内径0.3米，外立面呈梯形，井壁为青砖垒叠而成，水质清澈，现仍使用中。 
著名作家余华少年时代在此居住，建筑规模较大，建筑工艺、木雕工艺精湛，时代特征典型，对研究海盐地区近现代建筑发展历史具有重要意义。</t>
  </si>
  <si>
    <t>120°56'26.0"30°31'13.0"</t>
  </si>
  <si>
    <t xml:space="preserve">  井未立牌</t>
  </si>
  <si>
    <t>汪东平</t>
  </si>
  <si>
    <t>有原海盐县房管会，有私人</t>
  </si>
  <si>
    <t>西沈棣水井</t>
  </si>
  <si>
    <r>
      <rPr>
        <sz val="12"/>
        <rFont val="宋体"/>
        <family val="3"/>
        <charset val="134"/>
        <scheme val="minor"/>
      </rPr>
      <t>浙江省嘉兴市海盐县通元镇新拱村西沈棣自然村</t>
    </r>
    <r>
      <rPr>
        <sz val="10.5"/>
        <rFont val="Times New Roman"/>
        <family val="1"/>
      </rPr>
      <t>66</t>
    </r>
    <r>
      <rPr>
        <sz val="10.5"/>
        <rFont val="宋体"/>
        <family val="3"/>
        <charset val="134"/>
      </rPr>
      <t>号民房东北侧</t>
    </r>
  </si>
  <si>
    <t>西沈棣水井位于浙江省嘉兴市海盐县通元镇新拱村西沈棣自然村66号民房东北侧，据66号房主反映，井已有近百年历史，分布面积0.3平方米。青石质八边形井圈，外直径54厘米，内直径33厘米，高37厘米。井圈外壁雕刻有图案，有两个圆形小孔东西对称穿凿，直径为3厘米。圆形井壁，青砖错缝叠砌，井壁内后期水泥加砌，以固内壁。
水井保存较好。从井的造型及村民反映，初步分析为清代遗物。从目前调查情况看，现存古井已不多，从一个侧面反映了本地区人们的生活状况乃至村落的形成与发展状况。</t>
  </si>
  <si>
    <t>120°48'33.0"30°26'03.0"</t>
  </si>
  <si>
    <t xml:space="preserve"> 房主</t>
  </si>
  <si>
    <t>徐氏古井</t>
  </si>
  <si>
    <t>浙江省嘉兴市海盐县百步镇农丰村牌楼下自然村徐永良家后院内</t>
  </si>
  <si>
    <t>徐氏古井位于浙江省嘉兴市海盐县百步镇农丰村牌楼下自然村徐永良家后院内，据徐永良反映，井已有100多年历史，分布面积0.3平方米。青石质圆形井圈，外立面呈梯形，外直径56厘米，内直径37厘米，上部有对称两孔，直径20厘米。圆形井壁，用砖瓦层层叠筑而成。井水清澈。
徐氏古井保存一般。从井的造型及户主反映情况初步分析判断为清代遗物，如确证为清代遗物，可作为研究当地人们生活状况乃至村落的形成与发展状况的实物旁证。</t>
  </si>
  <si>
    <t>120°45'21.0"30°31'42.0"</t>
  </si>
  <si>
    <t>徐永良</t>
  </si>
  <si>
    <t>木大弄7、9号民居</t>
  </si>
  <si>
    <t>浙江省嘉兴市海盐县沈荡镇沈荡镇居委会贲湖西路木大弄7、9号</t>
  </si>
  <si>
    <t>木大弄7、9号民居位于浙江省嘉兴市海盐县沈荡镇沈荡镇居委会贲湖西路木大弄7、9号，据户主干源强介绍，宅第建造于清代，大约有200多年历史，为一次性造成。现存建筑坐北朝南，占地面积1015平方米，合院式，前后二进，屋顶均为硬山造，阴阳合瓦。第一进为二层砖木结构楼房，底层店面，二层住宿。第二进为二层砖木结构座楼，前出廊，面阔五间，进深一间，左右设厢房。后天井中部有一古井，青石质圆形井圈，直径40厘米。
木大弄7、9号民居为研究当地民居建筑提供了实物资料和参考数据，有较高历史、文物、研究价值。</t>
  </si>
  <si>
    <t>120°49'11.0"30°34'33.0"</t>
  </si>
  <si>
    <t>干源强</t>
  </si>
  <si>
    <t>朱家门8号民居</t>
  </si>
  <si>
    <t>浙江省嘉兴市海盐县澉浦镇六里村六里集镇朱家门8号</t>
  </si>
  <si>
    <t>朱家门8号民居位于浙江省嘉兴市海盐县澉浦镇六里村六里集镇朱家门8号，据户主朱爱云反映，宅第建造于1946年。建筑坐北朝南，占地面积276平方米，由正房、厢房、门厅合围而成，是较为典型的江南四合院式建筑，前后二进，屋顶均为硬山造，阴阳合瓦。正房为砖木结构平房，面阔五间，进深一间，六柱八檩。正房左右设厢房，之间过道相通。东西厢房均为砖木结构平房，面阔三间，进深一间。门厅左右设偏房。南院墙中部出石库门，两边出侧门，直通偏房。院墙外西南角有一古井，井圈高33厘米，直径47厘米，井壁用青砖错缝砌筑，井水清澈。
朱家门8号民居格局规整，构架保存较好，是较为典型的江南四合院式建筑，有一定的历史、艺术、科学价值，可作为研究地方民间建筑特色的实物例证。</t>
  </si>
  <si>
    <t>120°51'12.0"30°24'15.0"</t>
  </si>
  <si>
    <t>朱爱云</t>
  </si>
  <si>
    <t>南小街古井</t>
  </si>
  <si>
    <t>浙江省嘉兴市海盐县澉浦镇镇中村南小街叶同青家西北处果园内</t>
  </si>
  <si>
    <t xml:space="preserve">南小街水井位于浙江省嘉兴市海盐县澉浦镇镇中村南小街叶同青家西北处果园内，建造年代不详，占地面积9平方米。八边形青石质井圈，外立面呈梯形，高0.36米，外直径0.4米，内径0.3米。井壁为青砖错缝叠筑，表面布满青苔。井台条石铺筑，呈正方形。
镇中村至今保存较多水井，从一个侧面反映了旧时人们的生活状况乃至村落的形成与发展状况，具有一定的历史、研究价值。
    </t>
  </si>
  <si>
    <t>120°53'37.0"30°23'12.0"</t>
  </si>
  <si>
    <t>镇中村</t>
  </si>
  <si>
    <t>天妃宫井</t>
  </si>
  <si>
    <t>县级文保点</t>
  </si>
  <si>
    <r>
      <rPr>
        <sz val="12"/>
        <rFont val="宋体"/>
        <family val="3"/>
        <charset val="134"/>
        <scheme val="minor"/>
      </rPr>
      <t>浙江省嘉兴市海盐县澉浦镇镇中村南大街</t>
    </r>
    <r>
      <rPr>
        <sz val="10.5"/>
        <rFont val="Times New Roman"/>
        <family val="1"/>
      </rPr>
      <t>51</t>
    </r>
    <r>
      <rPr>
        <sz val="10.5"/>
        <rFont val="宋体"/>
        <family val="3"/>
        <charset val="134"/>
      </rPr>
      <t>号民房对面</t>
    </r>
    <r>
      <rPr>
        <sz val="10.5"/>
        <rFont val="Times New Roman"/>
        <family val="1"/>
      </rPr>
      <t>10</t>
    </r>
    <r>
      <rPr>
        <sz val="10.5"/>
        <rFont val="宋体"/>
        <family val="3"/>
        <charset val="134"/>
      </rPr>
      <t>米处</t>
    </r>
  </si>
  <si>
    <t xml:space="preserve">天妃宫井位于浙江省嘉兴市海盐县澉浦镇镇中村南大街51号民房对面10米处，建造年代不详，占地面积5平方米。六边形青石质井圈，外立面呈梯形，高0.5米，直径0.6米，内圈圆形,直径0.3米。圆形井壁由较大卵石叠砌而成。水质浑浊。井台条石铺筑,呈正方形，边长2.5米。
掘井取水是当地人们的必备条件，镇中村至今保存较多古井，从一个侧面反映了旧时这里人们的生活状况乃至村落形成与发展情况，具有一定的历史、科学、研究价值。
</t>
  </si>
  <si>
    <t>120°53'41.0"30°23'15.0"</t>
  </si>
  <si>
    <t>朱氏义井</t>
  </si>
  <si>
    <r>
      <rPr>
        <sz val="12"/>
        <rFont val="宋体"/>
        <family val="3"/>
        <charset val="134"/>
        <scheme val="minor"/>
      </rPr>
      <t>浙江省嘉兴市海盐县澉浦镇镇中村南大街</t>
    </r>
    <r>
      <rPr>
        <sz val="10.5"/>
        <rFont val="Times New Roman"/>
        <family val="1"/>
      </rPr>
      <t>85</t>
    </r>
    <r>
      <rPr>
        <sz val="10.5"/>
        <rFont val="宋体"/>
        <family val="3"/>
        <charset val="134"/>
      </rPr>
      <t>号民房西</t>
    </r>
    <r>
      <rPr>
        <sz val="10.5"/>
        <rFont val="Times New Roman"/>
        <family val="1"/>
      </rPr>
      <t>2</t>
    </r>
    <r>
      <rPr>
        <sz val="10.5"/>
        <rFont val="宋体"/>
        <family val="3"/>
        <charset val="134"/>
      </rPr>
      <t>米处</t>
    </r>
  </si>
  <si>
    <t>朱氏义井位于浙江省嘉兴市海盐县澉浦镇镇中村南大街85号民房西2米处，据史料记载建于宋代，占地面积1平房米。青石质圆形井阑，外立面呈梯形状，高0.4米，直径0.6米。原井坑现已被填埋，据原资料记载：井深4米，直径0.5米。井壁为砖砌，井阑1915年重修。2001年7月12日公布为县级文物保护点。  
明董谷《续澉水志》载：“井在澉浦市中，阑上有义井字犹存。”</t>
  </si>
  <si>
    <t>120°53'37.0"30°23'21.0"</t>
  </si>
  <si>
    <t>井坑仍在，井阑重修，现放置于澉浦镇镇中村南大街一村民家后院</t>
  </si>
  <si>
    <t xml:space="preserve">  有</t>
  </si>
  <si>
    <t xml:space="preserve">  无</t>
  </si>
  <si>
    <t xml:space="preserve">  未立牌</t>
  </si>
  <si>
    <t>凤凰泉井</t>
  </si>
  <si>
    <t>浙江省嘉兴市海盐县澉浦镇澉浦村孙湾自然村中部</t>
  </si>
  <si>
    <t xml:space="preserve">凤凰泉井位于海盐县澉浦镇澉浦村孙湾自然村中部,修筑年代不详,占地面积0.36平方米。青石质圆形井圈，外立面呈梯形，高0.46米，外直径0.6米，内直径0.3米。井圈南外壁阴刻隶体“凤凰泉，1999年十二月村人修，朱运道书”。井壁青砖错缝砌筑，井水清澈。现为村民日常饮用水。
孙湾自然村地处山区腹地，水资源比较宝贵，掘井取水是当地人们生活的必备条件，凤凰泉井至今仍在使用，从一个侧面反映了旧时山区人们的生活状况乃至村落的形成与发展状况。
</t>
  </si>
  <si>
    <t>120°52'10.0"30°23'37.0"</t>
  </si>
  <si>
    <t>澉浦村</t>
  </si>
  <si>
    <t>海宁市</t>
  </si>
  <si>
    <t>沿塘街井</t>
  </si>
  <si>
    <t>浙江省嘉兴市海宁市许村镇联合社区沿塘街163号南</t>
  </si>
  <si>
    <t>井壁为圆形，井壁下面为砖砌，上面1米处开塘河，地面增高，故上砌瓦片，地面上为一武康石井圈。内径30厘米，外径50厘米，据居民口述，该井为1942年时开挖，为研究周边居民的生活状况提供了载体。</t>
  </si>
  <si>
    <t>北纬30°25′58″东经120°21′47″</t>
  </si>
  <si>
    <t xml:space="preserve">位于许村镇联合社区沿塘街93号南,。圆形井圈，武康石，内径0.3m，井圈外有损坏，用水泥加固。井壁0.46m，为瓦片叠砌。现用六边形木板作为井盖。               </t>
  </si>
  <si>
    <t>未立牌</t>
  </si>
  <si>
    <t>联合街道社区</t>
  </si>
  <si>
    <t>玉书公第一井</t>
  </si>
  <si>
    <t>浙江省嘉兴市海宁市盐官镇春熙社区春熙路海宁三中旁</t>
  </si>
  <si>
    <t>该井坐落在春熙路海宁三中校门口，井为椭圆形井壁已被水泥抹刷，井口分二个提水口，中间有隔梁，井边有碑：“玉书公第一井……民国十四年小春月吉立”等字样。碑为80*26*10。此为玉书公第一井，另有第二井在南门直街80号南。现为海宁市为研究文物点，为研究当地居民生活取水状态提供了一定的资料。</t>
  </si>
  <si>
    <t>北纬30°24'16.8"
东经120°32'10.5"</t>
  </si>
  <si>
    <t>原三中校门口，周边在拆迁，长方形水泥井圈，长1650、宽550厘米，高40厘米，中间两井眼，井眼直径35厘米。井形呈圆形，井壁为青砖水泥抹面，直径约140厘米，是研究民国时期水文情况的重要资料。</t>
  </si>
  <si>
    <t>立牌保护</t>
  </si>
  <si>
    <t>盐官旅游度假区服务中心</t>
  </si>
  <si>
    <t>文物点</t>
  </si>
  <si>
    <t>玉书公第二井</t>
  </si>
  <si>
    <t>浙江省嘉兴市海宁市盐官镇春熙社区南门直街80南侧</t>
  </si>
  <si>
    <t>玉书公第二井位于盐官景区南门直街80南侧，玉书公第二井，井壁为水泥抹面，为椭圆形，直径为2米，旁墙上有石碑讲述建井缘由及日期记载如下：“玉书公第二井：朱君葆元既为其赠公玉书先生开……民国十五年仲夏吉立”。碑长77厘米，宽40厘米。为研究当地居民生活状态提供了一定的资料。</t>
  </si>
  <si>
    <t>北纬30°24'24.5"
东经120°32'18.6"</t>
  </si>
  <si>
    <t>南门直街80号，周边在拆迁，长方形水泥井圈，长1650、宽550厘米，中间两井眼，井眼直径34厘米。井形呈圆形，井壁水泥抹面，直径约140厘米，是研究民国时期水文况的重要资料。</t>
  </si>
  <si>
    <t>城北公井</t>
  </si>
  <si>
    <t>浙江省嘉兴市海宁市盐官镇安澜社区文化中心东侧3米</t>
  </si>
  <si>
    <t>城北公井安澜社区文化中心东侧3米，位于井为四眼圆井，下有井台，现盐官镇活动中心东墙上有碑记：“海宁城北公井纪略，井□以城北名，以其地近北门，且徐氏出资大部分，故井深三百余尺，费工料洋八百三十元，内由徐君锦荣捐洋五百六十元，吴君芷香助地一方，并捐洋百二十元，余由崇实子悉数垫助，功既成，刀勒石纪之，且系以铭，铭曰：壬癸开元，□输全垣，掘匪临渴，饮者思源，（此碑借墙基立），民国十四年腊水吉立。”为民国时期所建的公用井，有一定的历史文化价值。</t>
  </si>
  <si>
    <t>北纬30°24'34.0"
东经120°32'18.0"</t>
  </si>
  <si>
    <t>位于原安澜社区文化中心门口，周边在拆迁。井有四眼，每眼一个近年来制作的石质井圈，井圈内径35厘米，外径47厘米，高35厘米。井壁为青砖水泥抹面，直径140厘米。</t>
  </si>
  <si>
    <t>周边待维修中</t>
  </si>
  <si>
    <r>
      <rPr>
        <sz val="12"/>
        <rFont val="宋体"/>
        <family val="3"/>
        <charset val="134"/>
        <scheme val="minor"/>
      </rPr>
      <t>浙江省嘉兴市海宁市盐官镇</t>
    </r>
    <r>
      <rPr>
        <b/>
        <sz val="11"/>
        <rFont val="宋体"/>
        <family val="3"/>
        <charset val="134"/>
        <scheme val="minor"/>
      </rPr>
      <t>郭店</t>
    </r>
    <r>
      <rPr>
        <sz val="11"/>
        <rFont val="宋体"/>
        <family val="3"/>
        <charset val="134"/>
        <scheme val="minor"/>
      </rPr>
      <t>社区韩弄2号北墙角</t>
    </r>
  </si>
  <si>
    <t>双眼井位于郭店社区韩弄2号北墙角，井南北向双眼，有水泥井台砖壁圆井，现仍在使用。井台平面为1.85米长，1.8米宽的方形，双眼相距0.15米，内径均为0.45米，井口距地面0.5米。据当地人说，井筑于文革期间。为研究当地居民生活状态提供了一定的资料。</t>
  </si>
  <si>
    <t>北纬30°27'13.0"
东经120°32'53.0"</t>
  </si>
  <si>
    <t>位于郭店集镇韩弄2号东北侧。井圈已更新，仍为石质。现仍在使用，井圈呈长方形，长128厘米，宽63厘米，高50厘米。设2个井眼，井眼直径43厘米。井壁青砖平砌而成，井内直径120厘米。</t>
  </si>
  <si>
    <t>郭店社区</t>
  </si>
  <si>
    <t>中街42号夏氏民居</t>
  </si>
  <si>
    <t>浙江省嘉兴市海宁市长安镇中街社区中街30号、32号、40号、42号、44号、46号、48号、50号。</t>
  </si>
  <si>
    <t>夏氏民宅位于中街，中街40号为其大门，房屋朝南，房屋十开间，现存前后二进，建房时因有风水讲究，故西侧房屋高大，东侧低矮。第一进为临街店铺，二层楼房，第二进为住宅房屋，西侧保留，东侧房屋抗战时毁于战火，20世纪50年改为厂房，在原房屋东北角有一六角水井，为夏家私井。夏氏民宅由夏家女婿曹金可于清末时设计建造，曹本人在上海开办“穗丰裕”丝厂，解放后经房改，部分房屋收归国有，夏氏民宅格局基本保留，是清末规模较大的江南民居，对研究中街的形成与发展具有一定的参考价值。</t>
  </si>
  <si>
    <t>北纬30°27'21"东经120°26'48"</t>
  </si>
  <si>
    <t xml:space="preserve">位于长安中街40号内。六边形井圈 ，青石，内径0.46m，高0.64m，井圈内凹进去约0.05m，推测原有井盖。井壁为瓦片叠砌。
</t>
  </si>
  <si>
    <t>夏文伟</t>
  </si>
  <si>
    <t>东后街17、19号民居</t>
  </si>
  <si>
    <t>浙江省嘉兴市海宁市长安东后街21号北</t>
  </si>
  <si>
    <t>座南朝北，位于东后街19号，共三进，三间6檩，抬梁式构造，有天井三个，青石板铺地，较好，台门简易，破坏较重。据住户口述，徐钰泉商人于民国初建造（柴行中药店、丝行），3个 ，现有大儿子女儿徐慧生，年86岁。整体格局保存较好。正门前有井一口，有“润德堂徐界”界桩，位于东北、西北两角。该房为长安镇少数带有堂名界碑的房屋中的一处，有一定的历史研究价值。</t>
  </si>
  <si>
    <t>北纬30°27'21"东经120°26'49"</t>
  </si>
  <si>
    <t xml:space="preserve">位于长安东后街21号北。圆形井圈 ，武康石，内径0.43m，高0.37m，有井台，井台内径0.32m。井壁为瓦片叠砌。
</t>
  </si>
  <si>
    <t>虹桥社区</t>
  </si>
  <si>
    <t>沈丙科水井</t>
  </si>
  <si>
    <t>浙江省嘉兴市海宁市许村镇联盟村沈丙科73号东侧水泥路中央</t>
  </si>
  <si>
    <t>沈丙科古井位于联盟村沈丙科73号东侧，此井为圆形小口井，井圈石质下有砖井，井原为村里共用。现在筑于水泥路中，为一般古井，是了解当进村民取水等生活状态的实物。</t>
  </si>
  <si>
    <t>荐福寺水井</t>
  </si>
  <si>
    <t>浙江省嘉兴市海宁市许村镇花园村荐福寺</t>
  </si>
  <si>
    <t>荐福寺古井位于许村镇花园村荐福寺内，井为圆形直筒式井，井圈为砖构。2007年12月庙宇修建时，挖出古井，古井上口有经幢的覆莲，与飞檐盖于井上，井内出土古砖。据载荐福寺始建于永明二年（484），会昌五年，灭佛废止（845）。荐福寺七级宝塔于1977年3月30倒塌，现存地宫不明。为研究荐福寺提供了相关资料。</t>
  </si>
  <si>
    <t>北纬30°23′18″东经120°22′15″</t>
  </si>
  <si>
    <t>位于许村镇花园村荐福寺内。圆形井圈，武康石，可移动井圈 ，内径0.28m。</t>
  </si>
  <si>
    <t>荐福寺</t>
  </si>
  <si>
    <t>杨家老井</t>
  </si>
  <si>
    <t>浙江省嘉兴市海宁市许村镇杨渡村芮家环桥头48号西侧</t>
  </si>
  <si>
    <t>杨家老井位于杨渡村芮家环桥头48号西侧，为小口直筒形井，井圈石质，八角形，深约8m，砖制井壁，为清代石井，为研究居民的生活取水提供了一定的资料。</t>
  </si>
  <si>
    <t>王国维故居</t>
  </si>
  <si>
    <t>浙江省嘉兴市海宁市盐官镇盐官村建安路4号</t>
  </si>
  <si>
    <t>王国维（1877-1927年），字静安，号观堂，是我国近代享有国际声誉的学术大师，著名的史学家、文学家、哲学家和考古学家，他毕生从事读书著述，精勤坚忍。前期（1898-1911）治哲学、美学、词学、戏曲史；后期（1912-1927）治古文字、古音韵、古器物、经史考据等古史学，尤致力于金文、甲骨文、汉晋简牍的考释。（其余见备注栏）</t>
  </si>
  <si>
    <t>北纬30°24'15.0"
东经120°32'00.0"</t>
  </si>
  <si>
    <t>位于王国维故居后院东北角。石质井圈，内径29厘米，外径45厘米，高37厘米，带井盖。井壁为青砖，井直径约50厘米。</t>
  </si>
  <si>
    <t>陈元龙故居</t>
  </si>
  <si>
    <t>陈阁老宅</t>
  </si>
  <si>
    <t>浙江省嘉兴市海宁市盐官镇安澜社区古邑路</t>
  </si>
  <si>
    <t>陈元龙（1652－1736），字广陵，号乾斋，一号高斋，自号广野居士、南阳居士，盐官人。康熙二十四年（1685年）榜眼，先后任翰林院编修、值南书房、广西巡抚，累迁工部（其余见备注栏）</t>
  </si>
  <si>
    <t>北纬30°24'33.0"
东经120°32'20.0"</t>
  </si>
  <si>
    <t>位于轿厅南面院子。井圈石质呈紫红色，上小下大，为倒扣的石臼凿孔而成，内径35厘米，外径65厘米，高45厘米。井壁青砖，直径38厘米。</t>
  </si>
  <si>
    <t>五土庙</t>
  </si>
  <si>
    <t>浙江省嘉兴市海宁市盐官镇安澜社区古邑路56号</t>
  </si>
  <si>
    <t>五土庙位于盐官景区古邑路56号，原为盐官社稷坛，是古代每年祭祀土地神和五谷神的地方，北宋政和二年（1112年），盐官县令欧阳璕重修社稷坛后，逐渐发展成庙，至明代中期，盐官社稷坛被五土庙所取代，现存建筑建于清代，光绪十八年（1892年），重修并改建山门，硬山顶，三开间，通面阔19.20米，通进深43.40米，大殿供奉“五方土帝”，后殿正中供奉斗姥元君，西侧供奉慈航老人，东侧供奉月下老人，两偏殿供奉六十甲子。2003年修复并对外开放，现为海宁市文物保护点。</t>
  </si>
  <si>
    <t>北纬30°24'33.0"
东经120°32'33.0"</t>
  </si>
  <si>
    <t>位于第一进房子北面院内东侧。太湖石六角形井圈，内径30厘米，外径47厘米，高33厘米。井壁青砖。</t>
  </si>
  <si>
    <t>春熙路62号汤氏民居</t>
  </si>
  <si>
    <t>浙江省嘉兴市海宁市盐官镇春熙社区春熙路62号</t>
  </si>
  <si>
    <t>春熙路62号汤氏民宅位于盐官镇（景区）春熙路62号，房屋坐北朝南，从南进台门，台门保存完整，唯砖雕匾额已毁，中为石板天井，正厅五开间，二层楼房，穿斗式梁架，后院有大天井，内有水井一口。据住户口述，房屋原有前后三进，现存房屋为原第三进，汤氏民宅为清末较大的普通民居。为研究江南传统民居提供了一定的资料。</t>
  </si>
  <si>
    <t>北纬30°24'15.4"
东经120°32'44.0"</t>
  </si>
  <si>
    <t>位于后院，紫红色石质井圈，为倒置的石臼凿孔而成，内径40厘米，高45厘米。</t>
  </si>
  <si>
    <t>徐家老井</t>
  </si>
  <si>
    <t>浙江省嘉兴市海宁市盐官镇春熙社区环城南路98号</t>
  </si>
  <si>
    <t>徐家老井位于盐官景区环城南路，徐家老宅后院东北角，紫色石质井圈，保存较好，据徐裔昌介绍井建于清代。为研究当地居民的生活状态提供了一定的资料。</t>
  </si>
  <si>
    <t>北纬30°24'13.0"
东经120°32'13.0"</t>
  </si>
  <si>
    <t>位于春熙路南，徐家墙角。井圈内径32厘米，外径50厘米，高36厘米。井壁青砖，井直径约40厘米。</t>
  </si>
  <si>
    <t>南寺弄水井</t>
  </si>
  <si>
    <t>浙江省嘉兴市海宁市盐官镇春熙社区南寺弄8号东侧15米</t>
  </si>
  <si>
    <t>古井位于盐官景区南寺弄8号东侧15米，方形石质井台，圆形石质井圈，口部内凹，砖砌井壁，现仍使用中。为研究当地居民的生活状态提供了一定的资料。</t>
  </si>
  <si>
    <t>浙江省嘉兴市海宁市盐官镇春熙社区南门直街12号南寺巷口</t>
  </si>
  <si>
    <t>沈家古井位于盐官景区南门直街12号院内，方形圆口石质井圈，井壁由瓦片盘筑而成，据主人沈培荣说，此井为其祖上所挖，距今约150年历史。为研究当地居民的生活状态提供了一定的资料。</t>
  </si>
  <si>
    <t>南寺井</t>
  </si>
  <si>
    <t>浙江省嘉兴市海宁市盐官镇春熙社区人民路19号西20米</t>
  </si>
  <si>
    <t>南寺井位于盐官景区人民路19号西20米，石质圆形井圈砖砌井壁。南寺巷内原有庆善讲寺，俗称南寺。为研究当地居民的生活状态提供了一定的资料。</t>
  </si>
  <si>
    <t>庙宫路17号俞氏民居</t>
  </si>
  <si>
    <t>浙江省嘉兴市海宁市盐官镇春熙社区庙宫路17号</t>
  </si>
  <si>
    <t>庙宫路17号俞氏民宅位于盐官镇（景区）春熙社区庙宫路17号，坐东朝西，面阔三间，二层，原有三进，现存一进。现前门东10米有老井一口，井为砖井壁，紫色武康石，圆井圈，前门天井内老井也为砖井，井圈已换成水泥井圈。山墙上有“观音斗”，为民国一般民居，“观音斗”做法比较有特色，此处原小地名叫俞家牌楼。为研究江南传统民居提供了一定的资料。</t>
  </si>
  <si>
    <t>北纬30°24'23.3"
东经120°32'32.2"</t>
  </si>
  <si>
    <t>一井已消失。另一井位于天井内，井圈为水泥质，外形呈六角，内呈圆形，内径36厘米，高42厘米。青砖井壁。</t>
  </si>
  <si>
    <t>盐官城隍庙</t>
  </si>
  <si>
    <t>浙江省嘉兴市海宁市盐官镇安澜社区古邑路176号</t>
  </si>
  <si>
    <t xml:space="preserve">盐官城隍庙座落于盐官古城邑庙街西端。始建于宋仁宗天圣元年（1023年），现存建筑中前轩、正殿、寝殿、火神殿、三官殿等均重修于清咸丰及同治年间，光绪十二年（1885年）加昭感封号，并赐匾额“海昌绥佑”。1982年2月公布为海宁县级文物保护单位。1999年前轩屋面倒塌。2003年全面维修，恢复原貌，并对外开放。
城隍庙规模较大，建筑均为三开间。前轩由三个翻轩构成，做工精细，月梁及栌斗装饰雕刻甚精，图案以凤凰行云为主。前轩与正殿间用屋面天沟连接，外观为一整体。正殿内建筑较补实，仅额枋略施凤凰行云图案，线条粗犷。过正殿后甬道，至后面三楼三底的寝殿，前廊上下层都构以翻轩，雕刻也细致。九梁架，用材较正殿略逊。三官殿建筑朴素简单。火神殿则较复杂，上由前后二座分别为五梁架的梁架中间由穿插柱搭牵，上面又施脊檩、金檩，加前廊、后副阶，总达十四梁架，其形式较为罕见。
</t>
  </si>
  <si>
    <t>北纬30°24'34.0"
东经120°32'23.0"</t>
  </si>
  <si>
    <t>位于文昌殿南侧。长方形井圈，长140厘米，宽55厘米，高37厘米，井眼直径40厘米。井壁为条形石块叠砌而成，井直径约105厘米。形制特别，具有较高的研究价值。</t>
  </si>
  <si>
    <t>市级文物保护单位</t>
  </si>
  <si>
    <t>郑晓沧故居</t>
  </si>
  <si>
    <t>浙江省嘉兴市海宁市盐官镇安澜社区古邑路86号</t>
  </si>
  <si>
    <t>故居位于盐官古邑路86号，东邻杨兵部宅，始建于明末清初，坐北朝南。现存中轴线上三进建筑，呈纵向长方形布局，分布在中轴线上，自南向北依次是临街门房，照墙，正厅，过厅，花厅，各进之间设有天井，正厅与过厅设穿堂连接，门厅西侧天井后设一通道，直通花厅。建筑面积约1008平方米。故居原系郑氏家族居住的宅院，郑晓沧（1892—1979），又名宗海，近代知名教育家。2003年7月公布为海宁市文物保护单位。为研究郑晓沧其人的生平事迹提供了一定的载体。</t>
  </si>
  <si>
    <t>北纬30°24'34.0"
东经120°32'27.0"</t>
  </si>
  <si>
    <t>位于第三进南院，圆形石质井圈，青砖井壁。</t>
  </si>
  <si>
    <t>南寺巷11号民居</t>
  </si>
  <si>
    <t>浙江省嘉兴市海宁市盐官镇春熙社区南寺巷11号</t>
  </si>
  <si>
    <t>沈鼎勋宅，坐南朝北，为原来整体建筑的第二进，三间二层，硬山顶，五架抬梁，南为带双步梁，北为单步梁，中间仍保留地板。宅前有一井，井圈为紫色石质。据当地老人说：房主人为沈鼎勋，民国人，经商，开碗店。房建于民国时期。为研究江南传统民居提供了一定的资料。</t>
  </si>
  <si>
    <t>北纬30°24'11.9"
东经120°32'13.4"</t>
  </si>
  <si>
    <t>井在院内，井圈已不见。井口呈方形，边长37厘米。井壁青砖，井直径约80厘米。</t>
  </si>
  <si>
    <t>春熙路212号民居</t>
  </si>
  <si>
    <t>浙江省嘉兴市海宁市盐官镇春熙社区春熙路212号</t>
  </si>
  <si>
    <t>春熙路212号民宅位于盐官镇（景区）春熙路212号，坐北朝南，为五架抬梁，前后多带一双步，五开间，西边有厢房，格扇门，阴阳合瓦屋顶，硬山造，前有一口井。据当地老人说，该房建于清代。为研究江南传统民居提供了一定的实物。</t>
  </si>
  <si>
    <t>陆家井</t>
  </si>
  <si>
    <t>浙江省嘉兴市海宁市盐官镇春熙社区南门直接44号西南侧20米</t>
  </si>
  <si>
    <t>陆家井位于盐官景区南门直接44号西南侧20米为圆形井壁，用砖垒地，井圈为覆斗形，用四块石板围合而成，上有铁锔固定，据当地老人说，该井原为陆家井，建于清代。为研究当地居民的生活状态提供了一定的资料。</t>
  </si>
  <si>
    <t>敦庄路8号毕氏民居</t>
  </si>
  <si>
    <t>浙江省嘉兴市海宁市盐官镇春熙社区敦庄路8、10号</t>
  </si>
  <si>
    <t>敦庄路8号毕氏民宅位于盐官镇（景区）敦庄路8、10号，坐北朝南，面阔五间，共二进，东边有2个厢房，有前后天井，前进为三架梁，后进为五架梁前后各带2个双步，前有廊，后有披廊下，天井都为花岗岩石铺地，堂窗雕刻精美，牛腿雕刻甚好，东山墙保存完好，另人物被损毁，前井圈有“清光绪葵卯吉立”字样，毕彦卿之父建造，初经商。据当地老人说，房建于清代。现为海宁市文物点。为研究江南传统民居提供了一定的资料。</t>
  </si>
  <si>
    <t>北纬30°24'24.9"
东经120°32'35.0"</t>
  </si>
  <si>
    <t>一井位于第二进房子南院东侧，圆形石质井圈，上有“吉立，堂”字样。
一井位于后院，圆形青色石质井圈，两侧有对称小方孔。</t>
  </si>
  <si>
    <t>放水桥2号徐氏民居</t>
  </si>
  <si>
    <t>浙江省嘉兴市海宁市盐官镇春熙社区放水桥2号</t>
  </si>
  <si>
    <t>放水桥2号徐氏民宅位于盐官景区放水桥2号，坐北朝南，现存一进，进门为石板天井，西侧有老井一口，左右厢房，正厅三开间二层楼房，五架梁，前后各带两个单步，牛腿堂窗等木刻精美，据居民口述，该房建于清代。清末时有同泰升经营纸业，1955年归董俊宇，2005年买下产权，2006年办汽车附件厂。为研究江南传统民居提供了一定的资料。</t>
  </si>
  <si>
    <t>回子弄14号沈氏民居</t>
  </si>
  <si>
    <t>浙江省嘉兴市海宁市盐官镇春熙社区回子弄14号</t>
  </si>
  <si>
    <t>回子弄14号沈氏民宅位于盐官镇（景区）回子弄14号，坐北朝南，共二进，前进平房面阔三间，东间为后来新添，故成四间样式，五架抬梁式，前带单步，后带一双步，前有廊，翻轩造，牛腿雕花较精美，然少一只且损坏，观音斗墙，小青阴阳合瓦造屋面。后进：楼房三开间，前后左右各带2个厢房，明间为五架梁抬前带2个单步，后带1个双步，1个单步，山墙，梁架中柱落地，牛腿枋下廊栏板雕花十分精美。据当地老人说，该房建于清代，为研究江南传统民居提供了一定的资料。</t>
  </si>
  <si>
    <t>敦庄路58号民居</t>
  </si>
  <si>
    <t>浙江省嘉兴市海宁市盐官镇春熙社区敦庄路58号</t>
  </si>
  <si>
    <t>敦庄路58号民宅位于盐官镇（景区）敦庄路58号，坐北朝南，三开间平房，明间五架抬梁前带一单步及翻轩廊，后带一单步，一双步，南山墙中柱落地，后有天井，左右为厢房，翻轩下月梁琴枋，牛腿雕花较精美，现为五金厂房。据当地老人说，该房建于清代。为研究江南传统民居提供了一定的资料。</t>
  </si>
  <si>
    <t>南门直街58号民居</t>
  </si>
  <si>
    <t>浙江省嘉兴市海宁市盐官镇春熙社区南门直街58号</t>
  </si>
  <si>
    <t>南门直街58号民宅位于盐官镇（景区）南门直街58号，坐西朝东，共三开间，二进，前进为五架抬梁，前后各带一双步，前为廊，牛腿雕花精美，有人物像。后进为三间五架抬梁，前带一双步，后带一双步再一单步，牛腿雕花较前进简单。左右带2个小厢房，中天井中有井一口，石磴一对，用青石板铺地，均为二层楼。据当地老人说，该房建于清代。为研究江南传统建筑提供了一定的资料。</t>
  </si>
  <si>
    <t>南门直街20号民居</t>
  </si>
  <si>
    <t>浙江省嘉兴市海宁市盐官镇春熙社区南门直街20号</t>
  </si>
  <si>
    <t>黄功茂宅位于盐官景区南门直街20号，房二开间，二层楼，穿斗式结构，中柱落地前后分心，前为单步，后为一双步，有牛腿雕饰，井圈直径160cm，深7－8米，据住户口述，房屋由黄功茂建于清末。为研究江南传统民居提供了一定的资料。</t>
  </si>
  <si>
    <t>放水桥14号张氏民居</t>
  </si>
  <si>
    <t>浙江省嘉兴市海宁市盐官镇春熙社区放水桥14号</t>
  </si>
  <si>
    <t>放水桥14号张氏民宅位于盐官镇（景区）放水桥14号，房屋坐北朝南，面阔三间，二层，一进，廊有翻轩，轩上有雕花，台门基座有石雕，上部已毁，房东北角有圆井一口。据房主张见青说，房为张景嵩父亲所建，祖上做生意，开米店，距今约130多年，现由第四代张见青居住，为清代一般民居。为研究江南传统民居提供了一定的资料。</t>
  </si>
  <si>
    <t>放水桥10号民居</t>
  </si>
  <si>
    <t>浙江省嘉兴市海宁市盐官镇春熙社区放水桥10号</t>
  </si>
  <si>
    <t>放水桥10号民宅位于盐官镇（景区）放水桥10号，房坐北朝南，面阔三间二层，牛腿已失，梁上有雕花，据当地老人说，房的建筑年代为清末。进门前台，门上有“缉熙纯瑕”，（现已掉落在房花坛旁），左、右厢房，为清一般民居。为研究江南传统民居提供了一定的资料。</t>
  </si>
  <si>
    <t>敦庄路68号顾氏民居</t>
  </si>
  <si>
    <t>浙江省嘉兴市海宁市盐官镇春熙社区敦庄路68号</t>
  </si>
  <si>
    <t>敦庄路68号顾氏民宅位于盐官景区敦庄路68号，房坐北朝南，面阔三间，前后三进，平房，建筑较为普通。据当地老人说，房建筑年代为清末，为清末一般民居。前进右侧山墙有墙界“易慎堂顾墙外公弄”。为研究江南传统民居提供了一定的资料。</t>
  </si>
  <si>
    <t>南门直街76号沈氏民居</t>
  </si>
  <si>
    <t>浙江省嘉兴市海宁市盐官镇春熙社区南门直街76号</t>
  </si>
  <si>
    <t>南门直街76号沈氏民宅位于盐官镇（景区）南门直街76号，房屋整体分两部分，一部分为朝东临街门面，4开间，两层，侧为朝南门面一进，门楣有雕花，另一部分在西侧，朝南门面，面阔三间，二层，石首厢房，前后二进，房后有古井一口。据主人沈云祥讲，房建于1919年，原由其祖父购来后翻建，为民国一般民居。为研究江南传统民居提供了一定的资料。</t>
  </si>
  <si>
    <t>南门直街28号郭氏民居</t>
  </si>
  <si>
    <t>浙江省嘉兴市海宁市盐官镇春熙社区南门直街28号</t>
  </si>
  <si>
    <t>南门直街28号郭氏民宅位于盐官镇春熙社区南门直街28号，坐西朝东，进石墙门为石板天井，石墙门上有绘画，用绘画形式表现出以前砖雕的斗拱装饰，是为一种简化。东南角有古井一口，圆形。面阔三间二层，重檐，硬山顶。据当地老人说，原主人姓郭，为清代一般民居。为研究江南传统民居提供了一定的资料。</t>
  </si>
  <si>
    <t>春熙路144号金氏民居</t>
  </si>
  <si>
    <t>浙江省嘉兴市海宁市盐官镇春熙社区春熙路144号</t>
  </si>
  <si>
    <t>春熙路144号金氏民宅位于盐官镇（景区）春熙路144号，坐北朝南，进门天井，在右花坛各有一株百年以上的桂花树。房面阔三间二层，小翻轩，牛腿粗壮，墙体改成砖水泥，房后东北角有八角古井一口，砖井壁。据房主金宗德说，房建于清代，为一般民居。为研究江南传统民居提供了一定的资料。</t>
  </si>
  <si>
    <t>北纬30°24'16.0"
东经120°32'28.0"</t>
  </si>
  <si>
    <t>位于前院东南角，石质六角形井圈。</t>
  </si>
  <si>
    <t>周家水井</t>
  </si>
  <si>
    <t>浙江省嘉兴市海宁市盐官镇春熙社区庙宫弄26号东2米</t>
  </si>
  <si>
    <t>周家古井位于盐官景区庙宫弄26号东2米，井为砖壁，圆形石井圈。内径0.3米，外径0.55米。据地人说，该井筑于清代。为研究当地居民的生活状态提供了一定的资料。</t>
  </si>
  <si>
    <t>古邑路70号徐氏民居</t>
  </si>
  <si>
    <t>浙江省嘉兴市海宁市盐官镇安澜社区古邑路70号</t>
  </si>
  <si>
    <t>徐氏民宅位于盐官镇（景区）安澜社区古邑路70号，房坐北朝南，前后两进，前进平房，后进两层，廊有翻轩，轩上有精美雕花，前进牛腿保留，后进牛腿已毁，青砖铺地，石板天井。房面阔三间，房后进东北角有古井一口，砖壁石井圈，圆形。据当地老人说，徐家祖上经商，建筑年代清末，为清末较好的民居。为研究江南传统民居提供了一定的资料。</t>
  </si>
  <si>
    <t>北纬30°24'34.2"
东经120°32'28.2"</t>
  </si>
  <si>
    <t>古井位于后进东北角，砖壁石井圈，圆形。上小下大。</t>
  </si>
  <si>
    <t>张公井</t>
  </si>
  <si>
    <t>浙江省嘉兴市海宁市盐官镇安澜社区古邑路28号西侧1米</t>
  </si>
  <si>
    <t>张公井位于古邑路28号西侧1米，双眼井，清张姓所建，现景区区作为“龙凤井”供游客参观，井台平面为1.9米长，1.6米宽的长方形，双眼相距0.15米，内径均为0.33米，井口距地面0.5米。据当地人说，井筑于清代。为研究当地居民生活状态提供了一定的资料。</t>
  </si>
  <si>
    <t>北纬30°24'32.6"
东经120°32'31.8"</t>
  </si>
  <si>
    <t>张公井位于古邑路28号西侧1米，双眼井。水泥井圈，井圈内径33厘米，高44厘米。井壁青砖水泥抹面，井直径约135厘米。</t>
  </si>
  <si>
    <t>十庙前11号朱氏民居</t>
  </si>
  <si>
    <t>浙江省嘉兴市海宁市盐官镇安澜社区十庙前11号</t>
  </si>
  <si>
    <t>十庙前11号朱氏民宅位于盐官镇（景区）安澜社区十庙前11号，坐北朝南，现存一进，进门砖雕台门，左、右厢房，正厅面阔五间，二层，西侧有柴门、灶间、古井一口。门楣上有雕花，牛腿残损，石板天井，青砖铺地。据当地老人说，房建于清代。为研究清代江南传统民居提供了一定的资料。</t>
  </si>
  <si>
    <t>北纬30°24'36.4"
东经120°32'34.6"</t>
  </si>
  <si>
    <t>古井位于正厅西侧，圆形青石井圈，方形井台，由两块青石组成。</t>
  </si>
  <si>
    <t>拱辰路86号民居</t>
  </si>
  <si>
    <t>浙江省嘉兴市海宁市盐官镇安澜社区拱辰路86号</t>
  </si>
  <si>
    <t>周顺兴宅位于安澜社区拱辰路86号，房坐北朝南，原有三进，现存二进，为原周顺兴（三把刀）的住宅。二进进门台门，石板天井，三升间二层，后进平房，二进大门雕花。二进前有方井一口，三进前有八角井一口，盐官“三把刀”为药刀、糕刀、片刀(周祺僧述)。海宁盐家“三把刀”久富盛名，由周顺兴于咸丰元年（1851年）创立，其子周富亭时达到鼎盛时期，最为出名，传至今共六代，为盐官特色传统手工业。为研究海宁的传统手工业提供了一定的载体。</t>
  </si>
  <si>
    <t>北纬30°24'43.2"
东经120°32'27.4"</t>
  </si>
  <si>
    <t>一井位于二进房子前，井圈为石质，外方内圆。另一井位于三进房子前，井圈为青石，呈六角形，由六块不同形制青石组成，具有鲜明特色。</t>
  </si>
  <si>
    <t>春熙安劳弄9号民居</t>
  </si>
  <si>
    <t>浙江省嘉兴市海宁市盐官镇春熙社区安劳弄9号</t>
  </si>
  <si>
    <t>张家花园位于春熙社区安劳弄9号，位于坐北朝南，面阔三间，二层楼，进深为五架抬梁，前带一单步，楼下有廊，后带一双步。前后有天井，后有左右厢房，东山墙边有一弄，直通后门，有牛腿雕花，东花园特别精致，有假山一座，主名“山烟霞”，青瓦，硬山造。陈正熙口述：张海一，为100多年前张家后代以假山山花园著名原有九曲桥，荷花池等规模较大，其始建年代为清代。为研究清代江南传统民居提供了一定的资料。</t>
  </si>
  <si>
    <t>后街56号仇氏民居</t>
  </si>
  <si>
    <t>浙江省嘉兴市海宁市盐官镇安澜社区后街56号</t>
  </si>
  <si>
    <t>后街56号仇氏民宅位于盐官镇（景区）安澜社区后街56号，坐西朝东，前后共二进，二进之间有南北厢房形成前后2个天井，通面阔三开间，前为平房后为二层楼。第一进，进深为五架抬梁带一单步再带一翻轩廊，屋顶用望砖铺就，后带一单步一双步。第二进，五架梁，前带一单步，后带一双步，小青瓦，硬山造。据当地人口述：房为仇谷城造于清末，经商。为研究清代江南传统建筑提供了一定的资料。</t>
  </si>
  <si>
    <t>北纬30°24'37.0"
东经120°32'17.0"</t>
  </si>
  <si>
    <t>古井位于一进房子后面的院内，井圈已缺失。</t>
  </si>
  <si>
    <t>九庙前2号汤氏民居</t>
  </si>
  <si>
    <t>浙江省嘉兴市海宁市盐官镇安澜社区九庙前2号</t>
  </si>
  <si>
    <t>九庙前2号汤氏民宅位于盐官镇（景区）安澜社区九庙前2号，坐西朝东，为五开间，五层楼，明间、南次间为一大厅，用材粗壮，前廊翻轩的月梁，矮柱，挑肩梁及厅内梁雕刻精美。进深为：五架抬梁，前带一双步，后带一双步，原厅后均有厢，现只剩前东北角一厢，另均为搭建物，房内有井一口，有马头墙，屋面硬山造，小青瓦，连大厅后面为一单披，有草架。北梢间为房管所房子。据房主汤崇熙说，房建于清末，后买给人家，汤佰如和汤儿如堂兄两在民国期间赎回。为研究江南传统民居提供了一定的资料。</t>
  </si>
  <si>
    <t>古井位于南侧厢房内，井圈已消失。</t>
  </si>
  <si>
    <t>安国寺井</t>
  </si>
  <si>
    <t>浙江省嘉兴市海宁市盐官镇安澜社区北寺巷65号围墙后</t>
  </si>
  <si>
    <t>安国寺井位于盐官镇北寺巷65号围墙后，安国寺经幢东南侧。明正德二年（1507）由安国寺信士捐建，此井水源丰富，旱年不涸。井为双眼井，井栏长1.46米，宽0.52米，高0.325米，由长方形条石凿双孔而成，孔径0.3米。井栏西侧刻铭文，字迹漫漶，依稀有“正德二年”字样。2003年7月被公布为海宁市文物保护单位。为研究安国寺提供了一定的资料。</t>
  </si>
  <si>
    <t>北纬30°24'26.1"
东经120°32'9.0"</t>
  </si>
  <si>
    <t>古井位于安国寺经幢南侧，井圈呈长方形，石质，长146厘米，宽52厘米，高32厘米，中间南北排列2个井眼，井眼直径30厘米。井内直径约2米。</t>
  </si>
  <si>
    <t>人民路223弄6号王氏民居</t>
  </si>
  <si>
    <t>浙江省嘉兴市海宁市盐官镇安澜社区人民路223弄6号</t>
  </si>
  <si>
    <t>已消失</t>
  </si>
  <si>
    <t>后街14号唐氏民居</t>
  </si>
  <si>
    <t>浙江省嘉兴市海宁市盐官镇安澜社区后街14号</t>
  </si>
  <si>
    <t>后街14号唐氏民宅位于盐官镇（景区）安澜社区后街14号，坐北朝南，面阔五间二层，两边走廊，前后三进，房建筑朴素，第三进前后天井内各有一井。据当地老人说，房的建筑年代为民国，为一般民居。为研究江南传统民居提供了一定的资料。</t>
  </si>
  <si>
    <t>北纬30°24'29.9"
东经120°32'17.9"</t>
  </si>
  <si>
    <t>第三进房子后面一井已消失。前面一井井圈已消失。井靠西厢房墙壁。</t>
  </si>
  <si>
    <t>祝会村陈家场10号顾氏民居</t>
  </si>
  <si>
    <t>浙江省嘉兴市海宁市盐官镇祝会村东6组陈家场10、11号</t>
  </si>
  <si>
    <t>祝会村陈家场10号顾氏民宅位于盐官镇祝会村东6组陈家场10、11号，坐北朝南，面阔五间，左右带厢房，前后二进，均为平房，前进为门厅，一双步单披，有台门。后进五架抬梁，前为一带步一走廊，后为一单步、一双步。牛腿、堂窗保存较好，有古井一口。前围墙标语：“用毛泽东思想彻底改造自己的灵魂。永远跟着毛主席在大风大浪中前进！联民村宣”。据当地老人说，房建于民国。为研究江南传统民居提供了一定的资料。</t>
  </si>
  <si>
    <t>北纬30°25'01.0"
东经120°35'12.0"</t>
  </si>
  <si>
    <t>古井位于后院内，紫红色八角形石质井圈，石板井台。</t>
  </si>
  <si>
    <t>祝会村委</t>
  </si>
  <si>
    <t>祝会村横浜头23号邵氏民居</t>
  </si>
  <si>
    <t>浙江省嘉兴市海宁市盐官镇祝会村东2组横浜头23号</t>
  </si>
  <si>
    <t>祝会村横浜头23号邵氏民宅位于盐官镇祝会村东2组横浜头23号，据当地老人说，房由富商邵氏于清朝建造，其中后厅为民国晚期建造。建筑坐北朝南，前后二进，正厅前有东西厢2个，设天井，均为平房，硬山顶，小青瓦。正厅明间梁架：五架梁，前带1个单步及走廊，廊内有一口古井，较少见，后为一双步，堂窗，牛腿雕花较漂亮。为研究江南传统民居提供了一定的资料。</t>
  </si>
  <si>
    <t>北纬30°26'18.0"
东经120°36'06.0"</t>
  </si>
  <si>
    <t>古井位于第一进房子的走廊内，石质井圈，井台铺设石板。</t>
  </si>
  <si>
    <t>徐志摩故居</t>
  </si>
  <si>
    <t>徐志摩旧居</t>
  </si>
  <si>
    <t>浙江省嘉兴市海宁市硖石街道沙泗浜社区干河街38号</t>
  </si>
  <si>
    <t xml:space="preserve">徐志摩（1896—1931），谱名章垿，现代著名诗人。1922年担任《晨报》副刊《诗刊》主编，并负责“新月社”，主编《新月》月刊，被誉为“新月派”。他曾在北大、上海光华大学、东吴大学、南京中央大学任教。1931年1月19日因飞机失事，死于山东开山附近白马山。有《志摩的诗》、《翡冷翠的一夜》、《猛虎集》、《云游》等诗集；《落叶集》、《自剖集》、《巴黎的鳞爪》、《秋》等。
故居座落在硖石干河街牛河弄38号，名“安雅堂”，据载房建于1926年8月，是志摩的父亲徐申如为徐志摩和陆小曼结婚而建造的，是徐志摩与陆小曼婚后度蜜月的“香巢”。1999年迁出银行进行维修，复原整幢主楼建筑。故居为二进加厢房中西合壁式砖木结构二层楼房，通面阔13米。前厅及厢房底层有中式廊檐，抱头梁、罗锅椽，雕梁画栋，雅致玲珑。厅内地面铺彩色水泥地砖，还是当时从德国进口的洋货，颇为美观。门为落地隔搧。木结构楼梯。考究的多重阴角线天顶装修。厅堂与天井间，也是落地隔搧出入，天井上用中式梁架结顶，细部施蝙蝠香草如意浮雕，周为玻璃窗，清新明亮。第二进有露台。2006年对周边环境进行整治，拆除了临干河街的后期建造房屋，新建为故居入口。_
故居对研究徐志摩先生的一生及其学术价值具有重要的意义。
</t>
  </si>
  <si>
    <t>北纬30°31′50″东经120°41′28″</t>
  </si>
  <si>
    <t>位于徐志摩旧居第三进天井内，天井内种植草木。井圈不规则圆形，武康石，略有风化，上有修补。井圈口径0.410m，内径0.486m，厚0.09m。井壁为瓦片叠砌，内杂草丛生，内已不可见。</t>
  </si>
  <si>
    <t>位于省级文保单位徐志摩旧居内</t>
  </si>
  <si>
    <t>海宁市博物馆</t>
  </si>
  <si>
    <t>国有（海宁市博物馆）</t>
  </si>
  <si>
    <t>省级文保单位</t>
  </si>
  <si>
    <t>许国璋故居</t>
  </si>
  <si>
    <t>海宁市市级文保单位</t>
  </si>
  <si>
    <t>浙江省嘉兴市海宁市硖石街道沙泗浜社区工人路26号，东距市河60米。</t>
  </si>
  <si>
    <t xml:space="preserve">许国璋（1915——1994），笔名古庄，海宁硖石人，我国著名英语教育家、翻译家、语言学家。1936年毕业于西南联大外文系，先后任教于上海交通。大学、复旦大学等校。1947年赴英留学，相继在伦敦大学、牛津大学攻读17、18世纪英国文学。1949年回国，任教于北京外国语学院（今北京外国语大学），历任英语系主任、外国语言研究所所长、中国英语教学研究会会长、北京市语言学会副会长、《外语教学与研究》主编等职务。为语言学研究作出了独特的富有开创性的贡献，在外国文学、翻译以及鲁迅研究等学术领域也多有建树。曾主编大学《英语》教材。许国璋故居位于海宁市工人路26号（原沙泗浜路4号），东邻沙泗浜路，北接硖石电影院，南、西各隔天井与历史建筑相邻，建筑坐北朝南，始建于1904年左右，1914年左右落成。解放后，由海宁房管所接管，后分配给多家当地居民居住。旧宅主体建筑为第三进院落，五开间两层楼，通面宽21.86米，通进深17.32米。外围围墙，内设天井，天井采用青石板铺设。槅扇门、枋、牛腿等雕花较为精美。故居对于研究许国璋先生一生的教育教学理念、学术成就具有重要的意义。
</t>
  </si>
  <si>
    <t>北纬30°31′48″东经120°41′26″</t>
  </si>
  <si>
    <t>位于许国璋第一进天井西侧。圆形井圈，武康石，井口内收，井圈口径0.38m，内径0.68m，井圈有穿孔。有井台，内径0.35米。井壁为瓦片叠砌。</t>
  </si>
  <si>
    <t>位于海宁市市级文保单位许国璋故居内</t>
  </si>
  <si>
    <t>海宁市文旅公司</t>
  </si>
  <si>
    <t>国有（海宁市文旅公司）</t>
  </si>
  <si>
    <t>崇教寺井</t>
  </si>
  <si>
    <t>浙江省嘉兴市海宁市袁花镇河西社区海宁二中南门外10米。</t>
  </si>
  <si>
    <t>井位于原崇教寺南，现为海宁市第二中学南门外10米处，石井圈，直径60厘米，厚10厘米，石质井壁，保存较好。此井位崇教寺原物，《海宁州志稿》卷二十，遗文续录一百十七页记载“在崇教寺山门外东首，一面义井大字，一面文半漫漶，细审辨得，海宁二十五都十八图□士陈普寿同妻王氏□缘比丘天目僧□惠□□□年三月初二日，当是明代石刻”据此判断为明代崇教寺古井。今崇教寺已移至西边重建，此井为崇教寺原址的唯一证物，也是海宁市所存不多的明代石井之一。</t>
  </si>
  <si>
    <t>北纬30°24'45"东经120°46'09"</t>
  </si>
  <si>
    <t>位于海宁市第二中学南门外。井圈圆形，底部至口部渐收，武康石，直径0.6m，厚0.1m，井圈略有风化，有井台。</t>
  </si>
  <si>
    <t>海宁市第二中学</t>
  </si>
  <si>
    <t>陆长丰米号</t>
  </si>
  <si>
    <t>浙江省嘉兴市海宁市斜桥镇庆云社区路仲直大街71号，西邻李仁和盐号，德义桥东40米。</t>
  </si>
  <si>
    <t>陆长丰米号位于路仲直大街71号，德义桥东40米。坐北朝南，前后三进，第一进面阔四间二层，门板已改卷闸门，保留木地板，其后为台门，台门后左右厢房，中央石板天井，天井后面二进为米号仓库，第三进天井内有老石井一口。现底楼用作杂货店铺。陆长丰米号房屋土改时收归国有，后卖与张九皋。根据建筑形制和居民口述判断，建筑年代为清代。米号建筑基本仍是原有风貌，并保存了栈房（仓库），为研究当时居民生活状态，社会形态提供了一定的资料。</t>
  </si>
  <si>
    <t>刑家坝1号民居</t>
  </si>
  <si>
    <t>浙江省嘉兴市海宁市斜桥镇庆云社区刑家坝1号，东临小河浜，德义桥南偏东300米处。</t>
  </si>
  <si>
    <t>朱菊初宅位于斜桥镇庆云社区刑家坝1号，东临小河浜，德义桥南偏东300米处。坐北朝南，总体3幢建筑。东路一进，六开间，为朱菊初先生看病场所，西路前后二进，前进三开间平房（以前是楼房），后进三开间平房。西方进两侧有院子，靠池塘有一石渡。东部北角有一古井，房子东侧河头有一石渡，通渟溪，为以前看病之人划船来上岸之码头。房子由朱菊初于民国时期修建。朱菊初宅建筑规模较大，朱菊初先生为民国时期名医，该房是其居住看病场所，是民国时期寻医问病场景的一处实物。</t>
  </si>
  <si>
    <t>北纬30°31'24"东经120°36'27"</t>
  </si>
  <si>
    <t>位于邢家坝1号民居内，井圈内外皆六边形，水泥浇筑，内径0.37-0.42m，高0.48m，为现代新造，约十来年。井壁为瓦片堆砌，井圈下约有0.2米为青砖围砌。</t>
  </si>
  <si>
    <t>朱菊初</t>
  </si>
  <si>
    <t>桐乡市</t>
  </si>
  <si>
    <t>红阳井</t>
  </si>
  <si>
    <t>浙江省嘉兴市桐乡市高桥镇范桥村朱家埭组</t>
  </si>
  <si>
    <t>红阳井位于高桥镇范桥村朱家埭。朱家埭原称红卫大队红阳生产队。该井于1958年大小队合并时为蚕桑生产需要而开凿，井圈直径70厘米，井圈高43厘米，井深不详。红阳井开凿于特殊的历史时期，现井圈已经过改建，但井壁保存完好，仍在使用，具有一定的文物价值。</t>
  </si>
  <si>
    <t>南横街26号民居</t>
  </si>
  <si>
    <t>浙江省嘉兴市桐乡市濮院镇咏梅社区南横街26号</t>
  </si>
  <si>
    <t xml:space="preserve">南横街26号宅位于濮院镇咏梅社区南横街26号，即凯旋路中国银行西侧停车场往里20米。房屋坐北朝南，一进五开间，有院墙、天井，天井两侧有厢房，现东厢房已被改建。为一典型的江南三合院落。天井东南角有一口古井，为青砖所砌。_x005F_x000D_
据附近老住户介绍，该房屋建于约80年前，即19世纪20年代末30年代初的民国时期。解放前为一乡绅所有，解放后为公房，80年代被分配给居民使用，一直至今。_x005F_x000D_
该房屋为典型的江南三合院落，建筑特色鲜明，天井中铺设的条石较美观，天井东南角还有古井一口，具有一定的保护价值。_x005F_x000D_
</t>
  </si>
  <si>
    <t>金华市</t>
  </si>
  <si>
    <t>婺城区</t>
  </si>
  <si>
    <t>前堂屋坎头下井</t>
  </si>
  <si>
    <t>浙江省金华市婺城区竹马乡姜衙村前堂屋自然村东面</t>
  </si>
  <si>
    <t>坎头下井位于婺城区竹马乡姜衙村前堂屋自然村的东面，年代待定。井口长方形，井圈用红条石砌筑，长0.84米，宽0.74米；井壁圆形，用红块石叠砌。井深约2米。水质清澈。</t>
  </si>
  <si>
    <t>济台寺和尚井</t>
  </si>
  <si>
    <t>浙江省金华市婺城区竹马乡姜杨头村济台寺自然村西面</t>
  </si>
  <si>
    <t>和尚井位于婺城区竹马乡姜杨头村济台寺自然村的西面。该村原有一寺庙叫接待寺（谐音济台寺），村因寺庙而得名。和尚井就是当时寺庙中的一口井。该井为单孔井，石质井圈圆形，内径0.44米，外径0.74米，高0.46米。井壁用红块石叠砌。井深约7.5米。水质清澈。</t>
  </si>
  <si>
    <t>东经119°34'29.0"  北纬29°08'52.0"</t>
  </si>
  <si>
    <t>和尚井位于婺城区竹马乡姜杨头村济台寺自然村的西面。该村原有一寺庙叫接待寺（谐音济台寺），村因寺庙而得名，和尚井就是当时寺庙中的一口井。该井为单孔井，石质井圈圆形，内径0.44米，外径0.74米，高0.46米。井壁用红块石叠砌，井深约7.5米。有一定的历史价值。</t>
  </si>
  <si>
    <t>三普点</t>
  </si>
  <si>
    <t>上盛小厅井</t>
  </si>
  <si>
    <t>浙江省金华市婺城区琅琊镇上盛村中央</t>
  </si>
  <si>
    <t>上盛小厅井位于金华市婺城区琅琊镇上盛村中央，敦伦堂北面，年代待定。单孔井，石质井圈圆形高0.45米、内径0.45米、外径0.60米；井壁直径约1米，用鹅卵石砌筑。水质清澈，还在使用中。</t>
  </si>
  <si>
    <t>东经119°26'35.0"  北纬29°00'16.0"</t>
  </si>
  <si>
    <t>上盛小厅井位于婺城区琅琊镇上盛村中央，敦伦堂北面。单孔井，石质井圈圆形高0.45米、内径0.45米、外径0.60米；井壁直径约1米，用鹅卵石砌筑。有一定的历史价值。</t>
  </si>
  <si>
    <t>下汪八角井</t>
  </si>
  <si>
    <t>浙江省金华市婺城区蒋堂镇下汪村南面</t>
  </si>
  <si>
    <t>下汪八角井位于金华市婺城区蒋堂下汪村南面，年代待定。单孔井，石质井圈八边形，用八块青条石间以望柱围砌，高约0.53米、边长约0.75米；井壁也用青条石围成八边形。井台长3.8米、宽3.5米，现为水泥面。水质清澈，现仍在使用中。</t>
  </si>
  <si>
    <t>东经119°26'03.0"  北纬29°06'08.0"</t>
  </si>
  <si>
    <t>下汪八角井位于金华市婺城区蒋堂下汪村南面。单孔井，石质井圈八边形，用八块青条石间以望柱围砌，高约0.53米、边长约0.75米；井壁也用青条石围成八边形。井台长3.8米、宽3.5米，现为水泥面。该井为婺城区发现的唯一的八角形井，具有较高的历史、艺术、科学价值。2017年金华市政府公布为市级文物保护单位。</t>
  </si>
  <si>
    <t>立文物保护标志碑</t>
  </si>
  <si>
    <t>下汪村委会</t>
  </si>
  <si>
    <t>下尹六家井</t>
  </si>
  <si>
    <t>浙江省金华市婺城区蒋堂镇下尹村西北面</t>
  </si>
  <si>
    <t>下尹六家井位于金华市婺城区蒋堂镇下尹村西北面，年代待定。单孔井，石质井圈圆形，高0.05米、内径0.5米、外径0.6米。圆形井壁用青砖叠砌，直径约1.1米。井台长3.5米、宽2.7米。水质清澈，仍在使用中。</t>
  </si>
  <si>
    <t>东经119°26'47.0"  北纬29°03'50.0"</t>
  </si>
  <si>
    <t>下尹六家井位于婺城区蒋堂镇下尹村西北面。单孔井，石质井圈圆形，高0.05米、内径0.5米、外径0.6米。圆形井壁用青砖叠砌，直径约1.1米。井台长3.5米、宽2.7米。</t>
  </si>
  <si>
    <t>下尹井</t>
  </si>
  <si>
    <t>浙江省金华市婺城区蒋堂镇下尹村西南面</t>
  </si>
  <si>
    <t>下尹古井位于金华市婺城区蒋堂镇下尹村西南面，年代待定。单孔井，圆形井壁用青条石叠砌，直径约1.1米。井圈圆形，高0.5米、内径0.46米、外径0.6米。井台长3.5米、宽2.7米。水质清澈，仍在使用中。</t>
  </si>
  <si>
    <t>东经119°26'46.0"            北纬29°03'46.0"</t>
  </si>
  <si>
    <t>下尹古井位于婺城区蒋堂镇下尹村西南面，当地叫积庆井，为单孔井，圆形井壁用青条石叠砌，直径约1.1米。井圈圆形，高0.5米、内径0.46米、外径0.6米。井台长3.5米、宽2.7米。据传说该井的水可用来做凉粉，并有儿歌为证：“积庆堂，王月太公大肚量；凉粉井，做起凉粉冷冰冰；要吃凉粉都到五月太公厅，吃碗凉粉当点心。”</t>
  </si>
  <si>
    <t>长山东村井</t>
  </si>
  <si>
    <t>浙江省金华市婺城区长山乡长山二村西北面</t>
  </si>
  <si>
    <t>东村井位于金华市婺城区长山乡长山二村西北面，东村桥以南。单孔井，石质井圈圆形，外径0.52米，内径0.40米，高0.48米，上端有两个对称的小孔；井壁圆形，经历代多次修理，民国初期改为砖砌，直径约0.70米，井深约5.50米，水质清澈。东村井无确切纪年，据说有该村就有了此井。长山村至今还保留了较多的古井，从一个侧面反映了当地人们的生活状况及村落的形成与发展状况。</t>
  </si>
  <si>
    <t>东经119°32'46.0"  北纬29°01'11.0"</t>
  </si>
  <si>
    <t>东村井位于婺城区长山乡长山二村西北面，东村桥以南。单孔井，石质井圈圆形，外径0.52米，内径0.40米，高0.48米，上端有两个对称的小孔；井壁圆形，经历代多次修理，民国初期改为砖砌，直径约0.70米，井深约5.50米。东村井无确切纪年，据说有该村就有了此井，具有较高的历史价值。2004年金华市文体局公布其为市文保点。</t>
  </si>
  <si>
    <t>长山二村村委会</t>
  </si>
  <si>
    <t>市文保点</t>
  </si>
  <si>
    <t>长山新厅下井</t>
  </si>
  <si>
    <t>浙江省金华市婺城区长山乡长山三村中央</t>
  </si>
  <si>
    <t>新厅下井位于金华市婺城区长山乡长山三村中央，新厅下屋以东。单孔井，石质井圈圆形，外径0.45米，内径0.37米，高0.38米，上端有两个对称的小孔；井壁八边形，用红条石叠砌，直径约0.66米。井台长3.5米、宽2.5米。水质清澈，仍在使用中。</t>
  </si>
  <si>
    <t>东经119°32'51.0"  北纬29°01'14.0"</t>
  </si>
  <si>
    <t>新厅下井位于婺城区长山乡长山三村中央。单孔井，石质井圈圆形，外径0.45米，内径0.37米，高0.38米，上端有两个对称的小孔；井壁八边形，用红条石叠砌，直径约0.66米。井台长3.5米、宽2.5米。</t>
  </si>
  <si>
    <t>长山麦磨头石井</t>
  </si>
  <si>
    <t>浙江省金华市婺城区长山乡长山一村东面</t>
  </si>
  <si>
    <t>麦磨头石井位于金华市婺城区长山乡长山一村东面，明崇祯癸未年（1643年）建造。单孔井，石质井圈圆形，外径0.80米，内径0.50米，高0.50米。井壁圆形，用鹅卵石叠砌，直径约1.00米，井深约20米。井圈上刻有“崇祯癸未年”、“东市亲造”等字样。水质清澈，仍在使用中。麦磨头石井保存完整，纪年明确。2004年公布为金华市文保点。</t>
  </si>
  <si>
    <t>东经119°33'09.0"   北纬29°01'14.0"</t>
  </si>
  <si>
    <t>麦磨头石井位于婺城区长山乡长山一村东面，明崇祯癸未年（1643年）建造。单孔井，石质井圈圆形，外径0.80米，内径0.50米，高0.50米。井壁圆形，用鹅卵石叠砌，直径约1.00米，井深约20米。井圈上刻有“崇祯癸未年”、“东市亲造”等字样。麦磨头石井保存完整，纪年明确，具有一定的历史价值。2004年金华市文体局公布其为市文保点。</t>
  </si>
  <si>
    <t>长山一村委会</t>
  </si>
  <si>
    <t>王店井</t>
  </si>
  <si>
    <t>浙江省金华市婺城区乾西乡王店村庆裕路53号南侧</t>
  </si>
  <si>
    <t>王店井位于金华市婺城区乾西乡王店村庆裕路53号南侧，年代待定。圆形井壁用青砖围砌而成，直径0.40米。石质圆形井圈高0.30米，外圈直径0.60米。井深约4.45米。水质清澈。</t>
  </si>
  <si>
    <t>东经119°34'42.0"   北纬29°07'32.0"</t>
  </si>
  <si>
    <t>王店井位于婺城区乾西乡王店村庆裕路53号南侧。圆形井壁用青砖围砌而成，直径0.40米。石质圆形井圈高0.30米，外圈直径0.60米。井深约4.45米。现井圈底部局部断裂。</t>
  </si>
  <si>
    <t>唐村井头沿井</t>
  </si>
  <si>
    <t>浙江省金华市婺城区新狮街道唐村唐村路56号门前</t>
  </si>
  <si>
    <t>井头沿位于新狮街道唐村自然村唐村路56号门前约3米处，年代待定。井口圈形，直径0.43米，井圈高0.25米，长1.35米，宽0.77米，为整块红石条，井壁用红块石砌筑，圆形。井深约4米。现已基本废弃。</t>
  </si>
  <si>
    <t>东经119°39'41.0"  北纬29°10'00.0"</t>
  </si>
  <si>
    <t>井头沿位于婺城区罗店镇唐村唐村路56号门前约3米处，年代待定。井口圈形，直径0.43米，井圈高0.25米，长1.35米，宽0.77米，为整块红石条，井壁用红块石砌筑，圆形。现已废弃不用，井口盖了一块水泥板。</t>
  </si>
  <si>
    <t>鹿田涌泉井</t>
  </si>
  <si>
    <t>浙江省金华市婺城区罗店镇鹿田村东南面</t>
  </si>
  <si>
    <t>鹿田涌泉井位于金华市婺城区罗店镇鹿田村东南面约300米处的田野中，始建年代不祥，大清光绪年间改建为双眼井。涌泉古井为双眼井，石质井圈圆形，外径内幽，直径0.63米，内径0.46米，高0.34米。井壁圆形，用大块鹅卵石叠砌，直径约1.3米。井深约10米。井台用青条石铺设，长3.3、宽3米。井圈上刻有“涌泉”、“古井”、“富贵三春景”、“平安两字经”，并落款“大清光绪已卯伍年（1879年）□□月吉旦 吕南霖造”等字样。该井现作为鹿田村民灌溉苗木之用。</t>
  </si>
  <si>
    <t>东经119°38'03.0"  北纬29°12'00.0"</t>
  </si>
  <si>
    <t>鹿田涌泉井位于婺城区罗店镇鹿田村东南面约300米处的田野中，始建年代不祥，大清光绪年间改建为双眼井。涌泉古井为双眼井，石质井圈圆形，外径内幽，直径0.63米，内径0.46米，高0.34米。井壁圆形，用大块鹅卵石叠砌，直径约1.3米。井深约10米。井台用青条石铺设，长3.3、宽3米。井圈上刻有“涌泉”、“古井”、“富贵三春景”、“平安两字经”，并落款“大清光绪已卯伍年（1879年）□□月吉旦 吕南霖造”等字样。夏季干旱季节会用做饮用水使用。</t>
  </si>
  <si>
    <t>雅畈三村上街高台门水井</t>
  </si>
  <si>
    <t>浙江省金华市婺城区雅畈镇雅畈三村上街</t>
  </si>
  <si>
    <t>该井位于高台门巷子转角处，井台长宽各1.42米，由整块红色岩石开孔而成，井圈直径0.64米，高0.44米。由于长期使用，井圈已被磨出两个马鞍形缺口。井内现已淤塞，无水。当地民间传说该井为陪嫁井，距今400余年。具体年代，当以开挖考古为定。</t>
  </si>
  <si>
    <t>东经119°40'36.1"   北纬29°02'09.0"</t>
  </si>
  <si>
    <t>陪嫁井位于婺城区雅畈镇雅畈三村高台门巷子转角处，井台长宽各1.42米，由整块红色岩石开孔而成，井圈直径0.64米，高0.44米。由于长期使用，井圈已被磨出两个马鞍形缺口。当地民间传说该井为宋代姚氏陪嫁井。具体年代，当以开挖考古为定。井曾做过清理，井水清澈。为安全起见，井的周围加了一圈围栏，主要为雅畈历史街区旅游参观服务。金华市政府公布其为第二批市区历史建筑，具有较高的历史价值。</t>
  </si>
  <si>
    <t>井的周围加了一圈围栏加以防护</t>
  </si>
  <si>
    <t>雅畈三村村委会</t>
  </si>
  <si>
    <t>历史建筑</t>
  </si>
  <si>
    <t>浦江县</t>
  </si>
  <si>
    <t>芦宅泉水井</t>
  </si>
  <si>
    <t>浙江省金华市浦江县仙华街道曙光行政村芦宅自然村</t>
  </si>
  <si>
    <t xml:space="preserve">   古井位于浦江县仙华街道曙光行政村芦宅自然村。古井呈不规则四方形，芦宅廿四间以北，井壁用自然块石堆砌而成，水质清澈。古井为当时人们取水的地方。</t>
  </si>
  <si>
    <t>北纬29°29'44.5"，东经119°55'38.6"</t>
  </si>
  <si>
    <t>位于曙光行政村卢宅自然村中，呈不规则四边形，无井圈，块石堆积而成。</t>
  </si>
  <si>
    <t>无围栏，保护情况良好</t>
  </si>
  <si>
    <t>芦宅村</t>
  </si>
  <si>
    <t>黄裳弄宅乃都民居</t>
  </si>
  <si>
    <t>浙江省金华市浦江县仙华街道红旗行政村黄裳弄自然村</t>
  </si>
  <si>
    <t xml:space="preserve">    黄裳弄宅乃都民居位于浦江县仙华街道红旗行政村黄裳弄自然村，清代建筑。宅乃都坐北朝南，前后五进均为三开间，东西各置二层厢房十八间，屋顶均为硬山造。第一进门楼明间设石库门，门额上方刻有“宅乃都”三字。第二进“树德堂”，明间五架抬梁带前后单步，用四柱，前檐柱置牛腿，两侧山墙承重，山墙内侧墨绘梁架。第三、四、五进堂楼均为三开间二层楼屋，带前檐廊。第二、三进之间靠东边处有古井一口，内经0.42米。                                       黄裳弄宅乃都民居在当地规模较大，有一定的代表性，具有保存价值。</t>
  </si>
  <si>
    <t>北纬29°28'46.0"，东经119°54'21.0"</t>
  </si>
  <si>
    <t>位于红旗行政村黄裳弄自然村宅乃都民居，井圈为砼圈，，内径0.6米，外径1米，高度0.45米，井壁为卵石堆砌</t>
  </si>
  <si>
    <t>红旗村</t>
  </si>
  <si>
    <t>黄裳弄六边形井</t>
  </si>
  <si>
    <t xml:space="preserve">    黄裳弄六边形井位于浦江县仙华街道黄裳弄自然村黄裳弄自然村，建于清代。圆形井壁用自然石块叠砌而成，直径0.75米，石质井圈为正六边形，井圈高0.45米，内圈圆形，直径0.48米。                                               古井水质清澈，仍作为附近村民的饮用水。</t>
  </si>
  <si>
    <t>北纬29°28'49.0"，东经119°54'19.0"</t>
  </si>
  <si>
    <t>位于红旗行政村黄裳弄自然村内，周边为民房，石质井圈为正六边形，井圈高0.45米，内圈圆形，直径0.48米，外径0.75米，井壁由自然石块叠砌。</t>
  </si>
  <si>
    <t>二甲队</t>
  </si>
  <si>
    <t>山背周村民居</t>
  </si>
  <si>
    <t>浙江省金华市浦江县仙华街道徐村行政村山背周自然村</t>
  </si>
  <si>
    <t xml:space="preserve">    山背周村民居位于山背周村村中，清代建筑，是村里的祖厅。建筑坐南朝北，二进三开间。门厅为三开间二层楼屋，明间设大门后檐带廊。正厅为三开间二层楼屋，四柱落地，设重檐，五花风火山墙。厢房为二层楼屋带前檐廊。天井内有水井一口。_x005F_x000D_
    山背周村民居以前是该村重要的活动场所。</t>
  </si>
  <si>
    <t>徐村民居</t>
  </si>
  <si>
    <t>浙江省金华市浦江县仙华街道徐村行政村徐村自然村124号</t>
  </si>
  <si>
    <t xml:space="preserve">    徐村民居位于徐村西侧，民国时期建筑。民居坐西朝东，三合院式建筑。正屋为三开间二层楼屋，带前廊。厢房为五开间带一弄二层楼屋带前廊。天井内有水井2口。_x005F_x000D_
    该民居保存一般。</t>
  </si>
  <si>
    <t>后宅村民居</t>
  </si>
  <si>
    <t>浙江省金华市浦江县仙华街道项宅行政村后宅自然村东侧</t>
  </si>
  <si>
    <t xml:space="preserve">    后宅村民居位于浦江县仙华街道项宅行政村后宅自然村东侧。民国时期建筑，坐北朝南，由正房五间和两边厢房各二间均二层围合成三合院。正房七檩五柱，前檐为廊，厢房二层，五檩三柱，前檐为廊，天井里有一口水井。                 该建筑保存一般，布局完整、为传统的江南民居。</t>
  </si>
  <si>
    <t>后陈泉水井</t>
  </si>
  <si>
    <t>浙江省金华市浦江县浦南街道平一行政村后陈自然村东边</t>
  </si>
  <si>
    <t xml:space="preserve">    后陈泉水井位于后陈自然村东侧，建于清代。泉水井形似泉水洞，有台阶可通到井沿，井沿处有石板一块，刻有民国十三年立（据村民反映，此石板为他处移至此井，不是井沿原砌。），泉水井呈椭圆形，井壁用鹅卵石叠砌而成，水质清澈，相当长时期是村民的主要饮用水源。                                                                           泉水源源不断，取之不尽，在本自然村有一定的影响。因近几年安装自来水等，村民基本不再饮用。</t>
  </si>
  <si>
    <t>平二郡司马民居</t>
  </si>
  <si>
    <t>浙江省金华市浦江县浦南街道平二行政村平二自然村</t>
  </si>
  <si>
    <t xml:space="preserve">    平二郡司马民居位于平二自然村村中，清代建筑。郡司马坐东朝西，三进三开间，南北各置厢房。门厅三开间。正厅三开间，明间为五架抬梁带前后双步，四柱落地，次间山墙承重，山墙内侧墨绘梁架、壁画，五花风火山墙。堂楼为三开间二层楼屋，带前檐廊。南北厢房均为带前檐廊二层楼屋。天井鹅卵石铺地，各有古井一口。_x005F_x000D_
    平二郡司马民居具有一定地方特色,有保存价值。</t>
  </si>
  <si>
    <t>北纬29°26'01.0"，东经119°55'23.0"</t>
  </si>
  <si>
    <t>位于平二自然村郡司马民居天井，石质圆形井圈，内径为0.37米，外径0.53米米，高度0.35米，井壁为块石堆砌。</t>
  </si>
  <si>
    <t>平二行政村</t>
  </si>
  <si>
    <t>平二村楼下488号民居</t>
  </si>
  <si>
    <t>浙江省金华市浦江县浦南街道平二行政村平二自然村楼下488号</t>
  </si>
  <si>
    <t xml:space="preserve">    平二村楼下488号民居位于平二自然村中部，坐东朝西，清代建筑。由朝里厅、前堂楼、后堂楼、南北厢房组成格局。前堂楼与后堂楼皆为三开间二层楼屋带前廊。南北厢房为二层楼屋带前廊。厅为三开间，与前堂楼间天井内有古井一眼，天井用鹅卵石铺成图案。厅的北山墙檐下置石狮一只，为文革时期从前张张氏宗祠搬至此处。_x005F_x000D_
    平二村楼下488号民居是村民的重要活动场所，正月十一至正月十五，平二村长灯都要到此厅堂进行祭祖。</t>
  </si>
  <si>
    <t>北纬29°26'05.0"，东经119°55'23.0"</t>
  </si>
  <si>
    <t>位于民居第一进和第二进之间天井处，石质圆形井圈，内径为0.4米，外径0.62米，高度0.4米，井壁为块石堆砌而成</t>
  </si>
  <si>
    <t>下方村边氏民居</t>
  </si>
  <si>
    <t>浙江省金华市浦江县浦南街道巧溪行政村下方自然村下胜公路南侧1米处</t>
  </si>
  <si>
    <t xml:space="preserve">     下方村边氏民居位于浦江县浦南街道巧溪行政村下方自然村下胜公路南侧1米处。民国时期建筑。坐北朝南，原为三层楼三进，现存二进五开间二层。门厅明间匾额阴刻“清节流风”等字。门厅和正厅均七檩五柱，明间楼下为通道，次间为西式门窗，楼上门窗拼贴几何纹、花卉纹及铜钱纹装饰。天井中间条石铺路，两边各一鱼池。厢房为二层。正厅后有一口井，井圈阴刻“中华民国廿一年造”字。                                                                         该建筑保存一般，具有中西合壁风格的建筑，有一定的欣赏价值。 </t>
  </si>
  <si>
    <t>北纬29°26'10.1"，东经东经
119°55'34.2"</t>
  </si>
  <si>
    <t>位于边氏民居正厅后，石质圆形井圈，阴刻“中华民国廿一年造”字，内径0.42米，外径0.68米，高度0.39米，井壁由石块堆砌而成</t>
  </si>
  <si>
    <t>下方村</t>
  </si>
  <si>
    <t>下方村59号民居</t>
  </si>
  <si>
    <t>浙江省金华市浦江县浦南街道巧溪行政村下方自然村59号-95号</t>
  </si>
  <si>
    <t xml:space="preserve">    下方村59号民居位于浦江县浦南街道巧溪行政村下方自然村59号-95号。清晚期建筑。坐东朝西，现为三进三开间，门厅已毁，正厅明间五架抬梁，前后双步，四柱落地。堂楼、后堂楼均三开间二层，九檩七柱，前檐为廊。屋顶上有天猫装饰，据说可以辟火。厢房二层，七檩五柱，前檐为廊。古井井圈阴刻“中华民国七年”等字。                           该建筑雕刻精美.雀替雕刻动物、花卉，体量较大，有一定的保存价值。</t>
  </si>
  <si>
    <t>北纬29°26'08.4"，东经119°55'31.7"</t>
  </si>
  <si>
    <t>位于下方村59号民居第三进与第四进之间天井中，石质圆形井圈，井圈内径为0.52米，外径0.65米，高度0.33米，井壁为块石垒砌。</t>
  </si>
  <si>
    <t>徐村新屋里民居</t>
  </si>
  <si>
    <t>浙江省金华市浦江县浦南街道金星行政村徐村自然村村中</t>
  </si>
  <si>
    <t xml:space="preserve">    徐村新屋里民居位于徐村村中，清代建筑。堂楼坐北朝南，二进三开间，东西各设厢房。朝里厅（门厅）三开间，明间为五架抬梁带前双步后单步，四柱落地，次间山墙承重，山墙两侧各开一拱形门。堂楼为三开间二层楼屋，明间穿斗式结构，七柱落地，设前檐廊，五花风火山墙。东西厢房为带前廊二层楼屋，屋顶均为硬山造。天井内有水井一口。_x005F_x000D_
    徐村新屋里民居保存一般。</t>
  </si>
  <si>
    <t>北纬29°25'21.0"，东经119°54'50.0"</t>
  </si>
  <si>
    <t>位于新屋里民居天井处，井圈为圆形砼圈，外径0.83米，内径0.62米，高度0.47米，井壁块石垒砌</t>
  </si>
  <si>
    <t>无围栏，保护情况一般</t>
  </si>
  <si>
    <t>徐村</t>
  </si>
  <si>
    <t>余大宅尚书第</t>
  </si>
  <si>
    <t>浙江省金华市浦江县浦南街道黄都行政村余大宅自然村北侧下胜公路以南5米</t>
  </si>
  <si>
    <t xml:space="preserve">     余大宅尚书第位于浦江县浦南街道黄都行政村余大宅自然村北侧下胜公路以南5米。清代建筑，坐南朝北，三进三开间，由门厅、正厅、堂楼及两边厢房。门厅三开间二层，五架穿斗与抬梁混合式梁架，三柱落地。正厅明间五架抬梁，前后双步，四柱落地，次间山墙墨绘梁架图案。堂楼三开间二层，七架穿斗式梁架，前檐为廊。厢房二层七檩五柱，前檐为廊。尚书第门前有一口井。                                                                                         该建筑保存一般，布局完整，有一定的保存价值。</t>
  </si>
  <si>
    <t>北纬29°25'33.0"，东经119°57'40.2"</t>
  </si>
  <si>
    <t>位于尚书第门前，石质圆形井圈，内径0.4米，外径0.6米，高度0.5米，井壁块石垒砌。</t>
  </si>
  <si>
    <t>余大宅</t>
  </si>
  <si>
    <t>下宅村民居</t>
  </si>
  <si>
    <t>浙江省金华市浦江县檀溪镇下宅行政村下宅自然村中部</t>
  </si>
  <si>
    <t xml:space="preserve">    下宅村民居位于浦江县檀溪镇下宅行政村下宅自然村中部。清代建筑，坐西朝东，二进三开间。门厅前置一影壁，门厅明间五架抬梁，前后双步，四柱落地，前檐设双步廊，后檐设卷棚。次间为二层，北次间内有一口古井，井圈外阴刻“嘉泰二年成满”等字。正厅三开间明间五架抬梁，前双步后单步，四柱落地，次间山墙墨绘梁架图案和三国典故壁画。正厅系民国重建 。厢房为二层，五檩三柱，前檐为廊。                                                                该建筑保存一般，其古井有一定的研究保存价值。</t>
  </si>
  <si>
    <t>北纬29°37'00.0"，东经119°57'09.9"</t>
  </si>
  <si>
    <t>坐落于门厅北侧次间，井圈由石头凿制而成，内径0.41米，外径0.51米，高0.9米，于南宋嘉泰二年上下自台门屋内凿井各1个，名曰“龙眼井”</t>
  </si>
  <si>
    <t>下宅村</t>
  </si>
  <si>
    <t>姓应应氏宗祠</t>
  </si>
  <si>
    <t>浙江省金华市浦江县岩头镇姓应行政村姓应自然村南部</t>
  </si>
  <si>
    <t xml:space="preserve">    应氏宗祠位于浦江县岩头镇姓应行政村姓应自然村南部。民国时期建筑，坐北朝南，三进三开间，由门厅、正厅、穿厅、寝室、古井及两边戏房和两边耳房组成。门厅明间置天花五架抬梁三柱落地，次间前置二层后置天花。正厅明间五架抬梁，前为双步后为单步，四柱落地，次间山墙墨绘梁架图案铺望砖。正厅和寝室用穿厅连接。寝室五架抬梁，前后单步三柱落地。戏房二层三开间。耳房两边各一间。祠堂西侧五米处有一口水井。                                           该建筑保存完好，布局完整，牛腿由周光洪师徒雕刻，宗祠名称由著名书法家黄尚庆提写，有一定的历史意义和价值。</t>
  </si>
  <si>
    <t>北纬29°28'30.3"，东经119°58'27.7"</t>
  </si>
  <si>
    <t>位于岩头镇宏伟应氏自然村应氏宗祠大门右手边处，周边为将军殿、下水德塘，石质圆形井圈，内径为0.5米，外径0.76米，高0.32米，井壁由块石垒砌而成。</t>
  </si>
  <si>
    <t>宏伟姓应自然村</t>
  </si>
  <si>
    <t>许村礼和堂</t>
  </si>
  <si>
    <t>浙江省金华市浦江县岩头镇合丰行政村许村自然村李氏宗祠北侧10米处</t>
  </si>
  <si>
    <t xml:space="preserve">    许村礼和堂位于浦江县岩头镇合丰行政村许村自然村李氏宗祠北侧10米处。清代建筑,坐东朝西，三进三开间，由门厅、正厅、堂楼及两边厢房组成。门厅三开间二层，抬梁与穿斗混合式梁架，三柱落地。正厅明间五架抬梁，前后双步，四柱落地，次间山墙墨绘梁架图案。堂楼三开间二层，七架穿斗式梁架，前檐为廊。厢房为二层，七檩五柱，前檐为廊。门厅前10米处为一口古井。                                                                                        该建筑保存一般，布局完整，为当时村里重要活动场所。</t>
  </si>
  <si>
    <t>北纬29°28'42.2"，东经119°57'51.0"</t>
  </si>
  <si>
    <t>俗称为顶深塘井，位于许村礼和堂前10米左右处，原先周边有一个顶深塘，现在已经填埋变成明堂，石质圆形井圈，内径0.6米，外径0.8米，高0.3米，井壁块石垒砌而成，直径0.8米左右。</t>
  </si>
  <si>
    <t>和丰许村自然村</t>
  </si>
  <si>
    <t>水门路106号朱家民居</t>
  </si>
  <si>
    <t>浙江省金华市浦江县浦阳街道人民西路居委会水门路106-128号</t>
  </si>
  <si>
    <t xml:space="preserve">    水门路106号朱家民居位于浦阳街道城西水门路106-128号，系两幢三合院对座，总面积约583平方米。两幢小楼外观吻合，均作五花风火山墙，硬山顶，阴阳合瓦。南幢为住房，面阔三间，为二层楼屋。北幢为书堂，较南幢精致，正屋三间二层，前廊设二檩卷棚轩。月梁断面椭圆，下置雀替，梁上用斗拱，顺檩向出二翘，拱留上部饰作象鼻状，檐檩用斜撑支托。两侧厢房均为穿斗式楼屋，用四柱，鼓形柱础。天井鹅卵石铺地。其中北幢天井东边有古井1口，井壁为圆形石砌，石质井圈，筒径0.45米，唇厚0.2米。 _x005F_x000D_
    水门路106号朱家民居为浦江望族朱家祖宅，明嘉庆二十二年丁丑科进士朱能作读书居住处。_x005F_x000D_
</t>
  </si>
  <si>
    <t>北纬29°27'21.0"，东经119°52'56.0"</t>
  </si>
  <si>
    <t>位于朱家民居北幢天井东侧，石质圆形井圈，内径0.45米，井圈厚0.2米，高0.4米，井壁为圆形石砌筑而成。</t>
  </si>
  <si>
    <t>朱家民居住户</t>
  </si>
  <si>
    <t>芳地维则堂</t>
  </si>
  <si>
    <t>浙江省金华市浦江县岩头镇胜建行政村芳地自然村</t>
  </si>
  <si>
    <t xml:space="preserve">    芳地维则堂位于芳地自然村，孝义坊东侧，清代建筑。维则堂坐北朝南，正厅三开间二层，抬梁式结构，四柱落地，明间原设大门，后檐置重檐，五花风火山墙。堂楼三开间二层，穿斗式结构，八柱落地带前檐廊，五花风火山墙。天井内有古井一口，六边形井圈，圈壁雕刻有精美图案。_x005F_x000D_
    维则堂有一定的地方特色，具有一定的历史、艺术保存价值。</t>
  </si>
  <si>
    <t>北纬29°30'05.0"，东经119°57'19.0"</t>
  </si>
  <si>
    <t>位于位于维则堂天井，俗称新屋里井，圆井，直径约0.8米左右，井圈由青石构建，内为圆形，外为正六边形，内径0.53米，外径0.58米，高度0.43米，对角测量0.78米，圈壁有雕花，井壁为块石垒砌。</t>
  </si>
  <si>
    <t>胜建芳地自然村</t>
  </si>
  <si>
    <t>陈肇英故居</t>
  </si>
  <si>
    <t>浙江省金华市浦江县黄宅镇古塘行政村古塘自然村中部</t>
  </si>
  <si>
    <t xml:space="preserve">    陈肇英（1888-1977），字雄夫，古塘村人。1906年加入光复会，并转入炮兵将校专科学校。1918年通电拥护西南护法政府，任援闽浙军第一师中将师长兼前敌总指挥。1922年任护法政府参谋。1926年1月被选为国民党第二届中央执行委员会候补委员。3月参与策划中山舰事件。1927年4.12反革命政变后，递补为国民党中央执行委员，以后连任至第六届。1928年又任国民政府立法院立法委员，后兼立法院军事委员会委员长。1949年6月去台湾，曾兼任国民党中央纪律委员会委员、中央评议委员等职。著有《八十自述》。1932年，在古塘附近浦阳江上兴建普义桥募资5万元。1934年，浦江大旱，陈肇英募款4万元购米平粜救灾。1937年发起集资筹建普义中学（后称中山中学），并自任校董事会董事长。             陈肇英故居位于浦江县黄宅镇古塘行政村古塘自然村中部。清代建筑，坐东朝西，三进三开间，由门厅、正厅、堂楼及两边厢房组成。门厅三开间二层，明间七架穿斗与抬梁混合式梁架，次间为二层。正厅明间五架抬梁前后双步，四柱落地铺望砖。次间山墙墨绘梁架图案。抬梁雕刻精美花纹，堂楼三开间二层，前带半卷棚，九檩七柱前檐为廊。 离门前大约15米处有一对古井刻有“民国二十三年 ”字。                                                                   该建筑保存一般，布局完整，现为老年人协会。 离门前大约15米处有一对古井刻有“民国二十三年 ”字。 </t>
  </si>
  <si>
    <t>北纬29°26'19.6"，东经120°01'12.6"</t>
  </si>
  <si>
    <t>位于陈肇英故居门厅前约15米，东、北、南侧为明堂，西侧为水塘，石质圆形井圈，井圈高0.5米，内径为0.5米，外径0.7米，圈壁刻有“民国二十三年 ”字，井壁块石垒砌。</t>
  </si>
  <si>
    <t>古塘村</t>
  </si>
  <si>
    <t>岳溪思义堂</t>
  </si>
  <si>
    <t>浙江省金华市浦江县黄宅镇岳溪行政村岳塘下吴自然村岳溪二区55号</t>
  </si>
  <si>
    <t xml:space="preserve">    岳溪思义堂位于岳溪二区55号，民国时期建筑，坐东朝西。原有三进，南北各置厢房，门厅、厢房均已改建，现存正厅、堂楼二进。正厅三开间，明间五架抬梁带前后双步，四柱落地，次间山墙承重，山墙内侧墨绘梁架、壁画，五花风火山墙。堂楼三开间二层，带前檐廊。正厅前有古井1口，圆形井圈，内径0.5米，外径0.7米。_x005F_x000D_
    岳溪思义堂维修后保存较好，是村民的重要活动场所。</t>
  </si>
  <si>
    <t>北纬29°26'17.0"，东经119°58'10.0"</t>
  </si>
  <si>
    <t>位于思义堂正厅前天井处，石质圆形井圈，内径0.5米，外径0.7米，高为0.45米，井壁块石垒砌。</t>
  </si>
  <si>
    <t>岳溪</t>
  </si>
  <si>
    <t>魏村仁德堂</t>
  </si>
  <si>
    <t>浙江省金华市浦江县黄宅镇日升行政村魏村自然村三区19号</t>
  </si>
  <si>
    <t xml:space="preserve">    魏村仁德堂位于日升行政村魏村自然村三区19号，清代建筑，坐东朝西，中轴线上依次分布门厅、正厅、堂楼，南北两侧各设厢房组成格局。门厅三开间二层，明间设大门，后檐为廊。正厅三开间，明间五架抬梁带前双步后单步，四柱落地。堂楼三开间二层，底层带前檐廊。正厅与堂楼之间的天井内有古井1口。南北厢房均为带前廊的二层楼屋，天井内鹅卵石铺地。_x005F_x000D_
    仁德堂布局规整，正厅用材考究，具有一定的保存价值。</t>
  </si>
  <si>
    <t>北纬29°26'31.0"，东经119°58'46.0"</t>
  </si>
  <si>
    <t>位于仁德堂正厅和堂楼之间天井处，石质圆形井壁，内径为0.4米，外径0.6米，高为0.6米，井壁块石垒砌。</t>
  </si>
  <si>
    <t>魏村</t>
  </si>
  <si>
    <t>新山背村66号民居</t>
  </si>
  <si>
    <t>浙江省金华市浦江县黄宅镇渠南行政村新山背自然村66号</t>
  </si>
  <si>
    <t xml:space="preserve">    新山背村66号民居位于渠南行政村新山背自然村，清代建筑。坐北朝南，三进三开间，东西各设厢房。正厅三开间二层，明间设大门，抬梁式结构，四柱落地，五花风火山墙。前堂楼为三开间二层楼屋，穿斗式结构，七柱落地，底层带前檐廊。后堂楼三开间二层带前廊。东西厢房均为带前廊的二层楼屋。正厅与前堂楼之间的天井处有古井一口。_x005F_x000D_
　　新山背村66号民居格局完整，是村民的重要活动场所。</t>
  </si>
  <si>
    <t>北纬29°27'08.0"，东经119°58'07.0"</t>
  </si>
  <si>
    <t>位于民居正厅和前堂楼之间天井处，石质正六边形井圈，内径为0.45米，高为0.3米，井壁块石垒砌。</t>
  </si>
  <si>
    <t>新山背</t>
  </si>
  <si>
    <t>郑义门孝感泉</t>
  </si>
  <si>
    <t>郑义门古建筑群</t>
  </si>
  <si>
    <t>浙江省金华市浦江县郑宅镇冷水行政村冷水塘沿三区17号民居北侧4米处</t>
  </si>
  <si>
    <t xml:space="preserve">    孝感泉位于浦江县郑宅镇冷水行政村冷水塘沿三区17号民居北侧4米处，是全国重点文物保护单位—郑义门古建筑群的组成建筑之一。清代建筑，坐南朝北，亭为歇山顶四角方亭，面宽三间。孝感泉临白麟溪而建，明间正中挖一泉井，即为孝感泉，井圈方形，井壁为椭圆形，井壁用块石叠砌而成。泉井深3.3米。泉水常年清澈。檐柱为圆形木柱，柱础为石质鼓形。相传同居一世祖郑绮的母亲张氏嗜饮泉水，但时逢天旱，滴水不出，郑绮仰天长号，三日之后泉水突涌，大家认为是他的孝行感动上天，所以称此泉为孝感泉。此后六世祖郑大和曾对它进行疏浚，并在泉上造亭加以保护。明、清时经过几次毁建，现存泉、亭为清嘉庆年间重建，1984年经过维修，“孝感泉”三字为明永乐时蜀献王手书，因近年经过维修保存较好。      _x005F_x000D_
    孝感泉与同居一世祖郑绮有关的重要实物遗存，在郑氏家族的同居历史上具有特殊的纪念意义。</t>
  </si>
  <si>
    <t>北纬29°29'12.5"，东经120°00'23.0"</t>
  </si>
  <si>
    <t>位于白麟溪岸边，井圈为方形，长4.7米，宽4.6米，井壁为椭圆形块石叠砌而成。相传同居一世祖郑绮的母亲张氏嗜饮泉水，但时逢天旱，滴水不出，郑绮仰天长号，三日之后泉水突涌，大家认为是他的孝行感动上天，所以称此泉为孝感泉。</t>
  </si>
  <si>
    <t>冷水村</t>
  </si>
  <si>
    <t>国有、集体</t>
  </si>
  <si>
    <t>郑义门建文井</t>
  </si>
  <si>
    <t>浙江省金华市浦江县郑宅镇东明行政村</t>
  </si>
  <si>
    <t xml:space="preserve">    郑义门建文井位于郑宅镇麟溪北路25号民居内，建于明代。光绪《浦江县志》载：“明建文帝曾出之所止，匿于井中得脱，故曰建文井。”井分东西两口，同名。水源相通融，西井已废。东井保存尚好，井口圆形，口径0.8米，井壁卵石垒砌，水质清澈。_x005F_x000D_
    建文井属于郑义门古建筑群单体建筑之一。_x005F_x000D_
</t>
  </si>
  <si>
    <t>北纬29°29'17.0"，东经120°00'20.0"</t>
  </si>
  <si>
    <t>位于麟溪北路25号民居内，石质圆形井圈，外径0.8米，内径0.5米，高0.5米，井壁卵石垒砌。光绪《浦江县志》载：“明建文帝曾出之所止，匿于井中得脱，故曰建文井。”</t>
  </si>
  <si>
    <t>东明村</t>
  </si>
  <si>
    <t>郑义门正德井</t>
  </si>
  <si>
    <t>浙江省金华市浦江县郑宅镇东明行政村义门东路19号民居旁</t>
  </si>
  <si>
    <t xml:space="preserve">    郑义门正德井位于郑宅郑氏宗祠南侧6米处，建于明代，井壁圆形石砌，井圈石质环形，口径0.72米，唇厚0.10米，高0.45米。外壁原刻有“正德二年（1507）”纪年，现已脱落，无可辨。水质清澈。_x005F_x000D_
    正德井是全国重点文物保护单位郑义门古建筑群的组成建筑之一，是有确切历史纪年的实物遗存。</t>
  </si>
  <si>
    <t>北纬29°29'17.0"，东经120°00'23.0"</t>
  </si>
  <si>
    <t>位于郑氏宗祠南侧6米处，石质圆形井圈，外径0.72米，内径0.52米，高0.45米，井壁圆形石砌。</t>
  </si>
  <si>
    <t>东岭131号民居</t>
  </si>
  <si>
    <t>浙江省金华市浦江县杭坪镇东岭行政村东岭自然村中部</t>
  </si>
  <si>
    <t xml:space="preserve">    东岭131号民居位于东岭自然村中部，当地称八房或中台门。清代建筑，坐东北朝西南，原由四进，第一进重建，第二进无存，现存第三、四进及部分厢房。第三进前堂楼三开间二层，穿斗式结构，七柱落地，底层带前檐廊，明间底层为通廊。后堂楼三开间二层，穿斗式结构，七柱落地，底层带前檐廊。两侧厢房均为底层带前檐廊的二层楼屋。天井处有古井1口。_x005F_x000D_
    东岭131号民居保存一般，具有一定的地方特色。</t>
  </si>
  <si>
    <t>北纬29°31'48.0"，东经119°46'12.0"</t>
  </si>
  <si>
    <t>位于明堂中间，井四周做了水泥地，
六角型石质井圈，直径0.75米，高0.5米
井壁石砌，保存完好。</t>
  </si>
  <si>
    <t>无围栏
保护良好</t>
  </si>
  <si>
    <t>村委会</t>
  </si>
  <si>
    <t>小西门民居</t>
  </si>
  <si>
    <t>浙江省金华市浦江县浦阳街道新华西路居委会小西门巷118-120号</t>
  </si>
  <si>
    <t xml:space="preserve">    小西门民居位于浦阳街道小西门巷118号—120号，清末建筑，一进三开间，屋顶硬山式，阴阳合瓦。民居坐北朝南，穿斗式结构，五柱七檩。祖上经营木材生意，房屋用材较好。距东面山墙1米处有古井一口，直径0.6米，附近居民仍在洗衣、洗菜。_x005F_x000D_
    小西门民居在附近一带颇具代表性，有一定的历史保存价值。</t>
  </si>
  <si>
    <t>北纬29°27’39”，东经         119°52’52”</t>
  </si>
  <si>
    <t>位于民居东面山墙1米处，石质圆形井圈，外圈0.6米，内圈0.4米，高0.4米，井壁块石垒砌。</t>
  </si>
  <si>
    <t>大北门路130号民居</t>
  </si>
  <si>
    <t>浙江省金华市浦江县浦阳街道新华西路居委会大北门路130-160号</t>
  </si>
  <si>
    <t xml:space="preserve">    大北门路130号民居位于浦江县浦阳街道大北门路130号-160号，坐南朝北，清代建筑。由正厅、堂楼及两侧厢房组成，分布面积1065平方米。正厅三开间二层，五架抬梁前后双步，四柱落地，阴阳合瓦，铺望砖，前檐置牛腿。堂楼五开间二层带前檐廊。左右厢房均为八间二层楼屋。屋顶硬山造。_x005F_x000D_
    大北门路130号民居格局完整，正厅牛腿雕刻精细，具有一定的历史、艺术保存价值。_x005F_x000D_
</t>
  </si>
  <si>
    <t xml:space="preserve">北纬29°27’37”，东经119°52’57”                  </t>
  </si>
  <si>
    <t>位于民居天井处，石质圆形井圈，外圈0.75米，内圈0.49米，高0.45米，井壁块石垒砌。</t>
  </si>
  <si>
    <t>大北门路269号民居</t>
  </si>
  <si>
    <t>浙江省金华市浦江县浦阳街道月泉居委会大北门路269—275号</t>
  </si>
  <si>
    <t xml:space="preserve">    大北门路269号民居位于浦阳街道大北门路269—275号，近现代建筑，坐西朝东，一进五开间二层，南边设有厢房一间。民居明间五架抬梁，前置单步梁，后置双步梁，屋顶硬山式。天井内有古井一口，石质方形抹角井圈，直径0.46米。_x005F_x000D_
    大北门路民居保存一般，有一定的保存价值。_x005F_x000D_
</t>
  </si>
  <si>
    <t xml:space="preserve">北纬29°27’44”，东经119°52’59”         </t>
  </si>
  <si>
    <t>位于民居天井处，石质圆形井圈，外圈0.79米，内圈0.58米，高0.6米，井壁块石垒砌。</t>
  </si>
  <si>
    <t>水埂巷凯庐民居</t>
  </si>
  <si>
    <t>浙江省金华市浦江县浦阳街道新华西路居委会水埂巷41号</t>
  </si>
  <si>
    <t xml:space="preserve">    水埂巷民居位于浦阳街道水埂巷41号，民国时期建筑。民居坐西朝东，一进三开间，左右设二层厢房。正屋穿斗式结构，五柱七檩，铺望砖，屋顶硬山式。天井内有六边形古井一口，内圈为圆形，内经0.45米。_x005F_x000D_
    民居保存一般，具有一定的保存价值。_x005F_x000D_
</t>
  </si>
  <si>
    <t xml:space="preserve">北纬29°27’29，         东经119°53’02”         </t>
  </si>
  <si>
    <t>位于民居天井处，石质井圈，内圈为圆形直径0.45米，外圈为正六边形，高0.4米。</t>
  </si>
  <si>
    <t>解放西路80号民居</t>
  </si>
  <si>
    <t>浙江省金华市浦江县浦阳街道新华西路居委会解放西路80-86号</t>
  </si>
  <si>
    <t xml:space="preserve">     解放西路80号民居位于浦阳街道解放西路80-86号，清代建筑，由门楼、正屋及两侧厢房围合成四合院式格局。门楼坐西朝东。正屋坐北朝南，五开间二层，明间梁架设中柱，五柱七檩，前檐为双步廊。两侧厢房均为二层。厢房东尽间山墙处有古井一口，内径0.4米。_x005F_x000D_
    解放西路80号民居布局完整，为地方传统民居，具有一定的历史保存价值。_x005F_x000D_
</t>
  </si>
  <si>
    <t>杨田周三区16号民居</t>
  </si>
  <si>
    <t>浙江省金华市浦江县浦阳街道杨田行政村杨田周自然村</t>
  </si>
  <si>
    <t xml:space="preserve">    杨田周三区16号民居位于浦阳街道杨田行政村杨田周自然村，清代建筑，坐东朝西，一进三开间二层，穿斗式结构，七柱落地，底层带前檐廊。天井鹅卵石铺地。天井内有古井一口，圆形井圈，沿口高0.4米，外径0.54米，井内壁用块古垒砌。]_x005F_x000D_
     杨田周三区16号民居保存一般，具有一定的历史保存价值。_x005F_x000D_
</t>
  </si>
  <si>
    <t xml:space="preserve">北纬29°27’20”，东经119°51’16”         </t>
  </si>
  <si>
    <t>位于民居天井内，石质圆形井圈，外径0.55米，内径0.42米，高0.4米，井壁块石垒砌。</t>
  </si>
  <si>
    <t>杨田村</t>
  </si>
  <si>
    <t>杨田周光裕堂</t>
  </si>
  <si>
    <t xml:space="preserve">    杨田周光裕堂位于浦阳街道杨田行政村杨田周自然村西侧，清代建筑，坐东朝西，由正厅、穿厅、堂楼及两侧厢房组成格局。门厅改建。正厅三开间，明间五架抬梁带前后双步，四柱落地，次间山墙承重，山墙内侧墨绘梁架壁画，五花风火山墙。正厅与堂楼间穿厅相连。堂楼三开间二层，穿斗式结构，七柱落地，底层带前檐廊。南北厢房均为底层带前檐廊的二层楼屋。正厅前有古井一口。_x005F_x000D_
    光裕堂格局规整，是村里重要的活动场所，具有历史保存价值。_x005F_x000D_
</t>
  </si>
  <si>
    <t>北纬29°27’22”，东经119°51’15”</t>
  </si>
  <si>
    <t>位于光裕堂正厅前天井处，石质圆形井圈，外径0.68米，内径0.52米，高0.4米，井壁块石垒砌</t>
  </si>
  <si>
    <t>武义县</t>
  </si>
  <si>
    <t>履二花厅巷水井</t>
  </si>
  <si>
    <t>浙江省金华市武义县履坦镇履二村花厅巷9号西侧</t>
  </si>
  <si>
    <t>花厅巷水井位于武义县履坦镇履二村花厅巷9号西侧，建于清代。圆形井壁用自然块石叠砌而成，直径0.70米，井台平面方形，高0.34米，周边用条石砌成两层台阶，残存面积约7平方米。井台中央置井圈，外观呈鼓形，高0.30米，口沿内径0.41米，外径0.55米。该井是履二村村民旧时生产生活的历史见证，至今水质清澈，仍为村民使用，此类井在新农村建设中正在逐渐消失，因此具有一定的历史价值。</t>
  </si>
  <si>
    <t>E119°47'45.2"
N28°56'57.2"
海拔高程70m</t>
  </si>
  <si>
    <t>花厅巷水井位于武义县履坦镇履二村花厅巷9号西侧，建于清代。井圈石质呈鼓形，高0.3米，口沿内径0.41米，外经0.55米；圆形内壁自然块石堆砌，直径0.7米；井台平面方形，高0.34米，周边用条石砌成两层台阶，残存面积约7平方米；水质清澈，仍为村民生活用水。</t>
  </si>
  <si>
    <t xml:space="preserve">履二村村民委员会 </t>
  </si>
  <si>
    <t>集体所有</t>
  </si>
  <si>
    <t>井台条石有松动，表面部分铺设水泥</t>
  </si>
  <si>
    <t>石龙头上厅井</t>
  </si>
  <si>
    <t>浙江省金华市武义县履坦镇石龙头村上厅大门西侧10米处</t>
  </si>
  <si>
    <t>上厅井位于武义县履坦镇石龙头村上厅大门前，建于清代。井口无井圈，直接在井台石板凿出井口，两侧铺以青砖。井台长宽分别为2.20米、2.07米，高0.16米；井口直径0.84米，井壁采用青砖叠置，其直径无法测得。根据现场勘查，井台四周似应有块石和石板铺筑的台面，面积约有10余平方米，由于其上覆有水泥，不能肯定。_x005F_x000D_
上厅井是村庄发展过程的记载，随着武义县“清泉工程”的开展，此类井正在逐渐失去其作用而日渐消失。该井水质清冽，冬暖夏凉，保存良好，至今仍为村民所使用，具有一定的历史价值。</t>
  </si>
  <si>
    <t>N28°55'07.7"
E119°46'46.1"
海拔高程90m</t>
  </si>
  <si>
    <t>上厅井位于武义县履坦镇石龙头村上厅大门前，建于清代。井口无井圈；井口直径0.84米；井壁青砖叠砌；井台长2.20米，宽2.07米，高0.16米，井台石板凿有出井口，两侧铺以青砖，附近约有10余平方米的块石和石板铺筑的台面，表面覆盖水泥；
水质清澈，仍为村民生活洗涤用水。</t>
  </si>
  <si>
    <t>郑村村民委员会</t>
  </si>
  <si>
    <t>井台表面覆盖水泥</t>
  </si>
  <si>
    <t>履二后份路水井</t>
  </si>
  <si>
    <t>浙江省金华市武义县履坦镇履二村后份路9号边上</t>
  </si>
  <si>
    <t>后份路水井位于武义县履坦镇履三村后份路9号边，建于清代，石质井圈，高0.47米，外观呈六边形，上口外沿对边宽0.63米，下口外沿对边宽0.68米，井身每面雕出内凹的方形，方形上方两角雕三角形。井壁圆形，直径0.45米，卵石叠砌。水质较好，是附近居民的主要生活用水，沿用至今。武义县新农村建筑和“清泉工程”中，自来水的普及使此类井正在逐渐消失。作为村庄旧时生产生活的映证，具有一定的文物价值。</t>
  </si>
  <si>
    <t>N28°57'12.0"
E119°47'33.0"
海拔高程84m</t>
  </si>
  <si>
    <t>后份路水井位于武义县履坦镇履三村后份路9号边，建于清代。井圈石质，外观呈六边形，上口外沿对边宽0.63米，下口外沿对边宽0.68米，井身每面雕出内凹的方形，方形上方两角雕三角形；
井壁圆形，直径0.45米，卵石叠砌。
水质清澈，现仍为村民生活洗涤使用。</t>
  </si>
  <si>
    <t>履三村村民委员会</t>
  </si>
  <si>
    <t>履三新楼井</t>
  </si>
  <si>
    <t>浙江省金华市武义县履坦镇履三村新楼路5号前</t>
  </si>
  <si>
    <t>新楼井位于武义县履坦镇履三村新楼路1号边上，约造于明初。井圈较大，外观略呈鼓形，高0.38米，上口外径0.72米，内径米，是新楼路附近居民的主要生活水源，一直沿用至今。2007年初被填埋，现留有井圈。该井建造年代较早，是村庄发展的见证，具有一定的历史价值。</t>
  </si>
  <si>
    <t>履三后车门井</t>
  </si>
  <si>
    <t>浙江省金华市武义县履坦镇履三村镇后路4号边</t>
  </si>
  <si>
    <t>后车门井位于履三村镇后路4号边，建于清代，无井圈，70年代加水泥井圈作八边形，井内壁圆形，卵石叠砌，水质较好，是附近居民主要生活水源之一，沿用至今。井外地面改边水泥地面。该井虽普通，但见证了村庄的发展历程，此类井在新农村建设中正在逐渐消失，因此具有一定的历史价值。</t>
  </si>
  <si>
    <t>N28°57'01.0"
E119°47'40.0"
海拔高程60m</t>
  </si>
  <si>
    <t>后车门井位于履三村镇后路4号边，建于清代，无井圈。70年代加水泥井圈作八边形，井内壁圆形，卵石叠砌，井外地面改为水泥地面。水质较好，至今仍被作为居民生活洗涤用水。</t>
  </si>
  <si>
    <t>70年代加水泥井圈作八边形
井外地面改为水泥地面</t>
  </si>
  <si>
    <t>履一鸣龙井</t>
  </si>
  <si>
    <t>浙江省金华市武义县履坦镇履一村</t>
  </si>
  <si>
    <t>鸣龙井位于武义县履坦镇履一村，建于清代。井圈石质，内圆，外呈八角形，井圈内壁圆形，卵石叠砌。水质较好，是附近居民主要的生活水源，见证了村落旧时的生产和生活，至今仍在使用，具有一定的文物价值。</t>
  </si>
  <si>
    <t>履一双口井</t>
  </si>
  <si>
    <t>浙江省金华市武义县履坦镇履一村村南路北侧</t>
  </si>
  <si>
    <t>双口井位于武义县履坦镇履一村村南路北侧，建于清代，为一口井上置有两只井圈而得名。井圈石质圆形，一高一低，相距约为7厘米，外观均略呈鼓形。其中高井圈高0.48米，口沿内径0.42米，腹部最大径0.65米；低井圈高0.31米，口沿内径0.47米，腹部最大径0.60米。井内壁圆形，卵石叠砌。该井水质较好，至今仍在使用。在武义县“清泉工程”中，随着自来水的普及，此类旧时与村庄生产生活息息相关的井正在快速消失，因此具有一定的文物价值。</t>
  </si>
  <si>
    <t>N28°56'46.9"
E119°47'46.7"
海拔高程81m</t>
  </si>
  <si>
    <t>双口井位于武义县履坦镇履一村村南路北侧，建于清代，因一口井上置有两只井圈而得名。石质井圈圆形，一高一低，相距约为7厘米，外观均略呈鼓形。其中高井圈高0.48米，口沿内径0.42米，腹部最大径0.65米；低井圈高0.31米，口沿内径0.47米，腹部最大径0.60米。井内壁圆形，卵石叠砌。现因自来水的普及，该井已废弃不用</t>
  </si>
  <si>
    <t>履一村村民委员会</t>
  </si>
  <si>
    <t>井边地面原铺石板，现改铺水泥地</t>
  </si>
  <si>
    <t>百家地慈尊寺</t>
  </si>
  <si>
    <t>浙江省金华市武义县履坦镇范村百家地自然村</t>
  </si>
  <si>
    <t>慈尊寺始建于明代。大部分建筑在清代和民国时期已改建，坐东朝西偏南，三进二院，占地面积1574平方米。一进面宽七间，四檩三柱、一层，中辟大门，大门上方行书“慈尊寺”，门框落款为“道光酉巳年冬月吉旦”。柱础有鼓形、礩形、八边形三种。南北厢房各五间，地面高于一进，天井地面低于一进。二进大殿面宽三间，进深九檩，明间用四柱，前檐加挑檐檩，梁直接架在柱头上。鼓形柱础，金柱下垫古镜。后院两侧厢房各三间，大殿两侧厢房各两间，靠次间墙均设楼梯间。南侧另有两个小三合院，两侧三合院面阔四间，西稍间为楼梯间，东三合院面阔三间，天井中有古井。三进后殿面阔三间，进深五檩三柱，后单步。南北厢房各三间，天井设一功德亭，四柱。正殿及后殿铺设望砖，地势由西往东逐级升高。</t>
  </si>
  <si>
    <t>N28°59'07.0"
E119°46'31.0"
海拔高程76m</t>
  </si>
  <si>
    <t>该井位于慈尊寺内，圆形石质井圈，高0.39米，井圈外径0.52米，内径0.4米；井壁石质圆形；水质清澈，现仍做生活洗涤用水。</t>
  </si>
  <si>
    <t>范村村民委员会</t>
  </si>
  <si>
    <t>俞源村井头楼水井</t>
  </si>
  <si>
    <t>浙江省金华市武义县俞源乡俞源村金屏巷7号东南侧菜园内</t>
  </si>
  <si>
    <t>井头楼水井位于武义县俞源乡俞源村井头楼东南侧的菜园内，建造年代不详。井壁圆形，用块石叠砌，直径0.93米。石质圆形井圈，外形略呈鼓形，高0.44米，井口外径0.58米，内径0.41米，腹部最大径0.71米。井周地面铺石板。水质清澈。_x005F_x000D_
俞源乡历史悠久，村中原有较多的古井，不少井在岁月流逝中或被填埋，或被改造。井头楼古井是迄今村内保存完整的古井。从一个侧面反映了旧时村落居民的生活状况，以及村落形成、发展状况。</t>
  </si>
  <si>
    <t>N28°46'08.0"
E119°39'56.0"
海拔高程174m</t>
  </si>
  <si>
    <t>井头楼水井位于武义县俞源乡俞源村井头楼东南侧的菜园内，建造年代不详。井圈石质圆形，外形略呈鼓形，井口外径0.58米，内径0.41米，腹部最大径0.71米,井圈外壁一侧有开裂；井壁圆形，块石叠砌，直径0.93米；井周地面铺石板。水质清澈，因城市自来水普及，现已废弃不用，用大石板盖住。</t>
  </si>
  <si>
    <t>俞源村村民委员会</t>
  </si>
  <si>
    <t>下杨二公园路7号对面水井</t>
  </si>
  <si>
    <t>浙江省金华市武义县俞源乡下杨二村公园路7号对面</t>
  </si>
  <si>
    <t>公园路7号对面水井武义县俞源乡下杨二村，建于清代。无井圈，井口平面呈1.15×0.46米的长方形，由四块条石砌成。井内壁圆形，卵石叠砌。原为附近居民的主要生活水源，现废弃不用。古井造型简洁，具有一定文物价值。</t>
  </si>
  <si>
    <t>N28°48'17.0"
E119°40'50.0"
海拔高程72m</t>
  </si>
  <si>
    <t>公园路7号对面水井武义县俞源乡下杨二村，建于清代。原无井圈，1994年村里为了安全后加水泥井圈；井口由四块条石砌成，平面呈1.15×0.46米的长方形；井内壁卵石堆砌，呈圆形。现因自来水普及，该井已无人使用，井内堆满垃圾。</t>
  </si>
  <si>
    <t>下杨村村民委员会</t>
  </si>
  <si>
    <t>下杨二庆元路1号水井</t>
  </si>
  <si>
    <t>浙江省金华市武义县俞源乡下杨二村1号边</t>
  </si>
  <si>
    <t>下杨二庆元路1号水井位于武义县俞源乡下杨二村庆元路，建于清代，无井圈，井口平面呈0.70×0.70米的正方形，由四块石板砌成。井内壁圆形，卵石叠砌。原为附近居民的主要生活水源，现废弃不用。古井造型简洁，具有一定的文物价值。</t>
  </si>
  <si>
    <t>下杨一贞正路口水井</t>
  </si>
  <si>
    <t>浙江省金华市武义县俞源乡下杨一村贞正路路口</t>
  </si>
  <si>
    <t>贞正路口水井位于武义县俞源乡下杨一村，建于清代。石质井圈，高0.46米，内圆外方，平面呈四边形，上小下大，四角圆浑，底部0.90×0.90米，口沿0.68×0.68米，内径0.40米。井内壁圆形，卵石叠砌。原为附近居民主要生活水源。现已弃之不用。具有一定的文物价值。</t>
  </si>
  <si>
    <t>N28°48'13.0"
E119°41'09.0"
海拔高程146m</t>
  </si>
  <si>
    <t>贞正路口水井位于武义县俞源乡下杨一村，建于清代；井圈石质，高0.46米，内圆外方，平面呈四边形，上小下大，四角圆浑，底部0.90×0.90米，口沿0.68×0.68米，内径0.40米。井内壁圆形，卵石叠砌；因长久不使用，井内已被石块填埋。</t>
  </si>
  <si>
    <t>下杨一营房巷水井</t>
  </si>
  <si>
    <t>浙江省金华市武义县俞源乡下杨一村营房巷38号边上</t>
  </si>
  <si>
    <t>营房巷水井位于武义县俞源乡下杨一村营房巷38号边，建于清代。原井圈圆形石质，现改为水泥井圈，井圈仍保留在原处，外观略呈鼓形，高0.40米，上口外径0.51米，内径0.40米，腹部最大径0.59米。井壁圆形卵石叠砌。原为附近居民主要生活水源，现已弃之不用。具有一定文物价值。</t>
  </si>
  <si>
    <t>N28°48'14.0"
E119°41'13.0"
海拔高程143m</t>
  </si>
  <si>
    <t xml:space="preserve">营房巷水井位于武义县俞源乡下杨一村营房巷38号边，建于清代；原井圈圆形石质，现改为水泥井圈，井周地面改铺设水泥，高0.40米，上口外径0.51米，内径0.40米，腹部最大径0.59米；井壁内呈圆形，用卵石叠砌；因农村自来水普及，长久不使用，现已被石块填埋。
</t>
  </si>
  <si>
    <t>下杨一康定路水井</t>
  </si>
  <si>
    <t>浙江省金华市武义县俞源乡下杨一村康定路9号边</t>
  </si>
  <si>
    <t>康定路水井位于武义县俞源乡下杨一村康定路9号边，建于清代，井圈石质圆形，口沿外径0.67米，内径0.47米。井壁圆形，卵石叠砌。水质较好，是附近居民生活水源之一，延用至今。具有一定文物价值。</t>
  </si>
  <si>
    <t xml:space="preserve">N28°48'12.0"
E119°41'15.0"
海拔高程134m
</t>
  </si>
  <si>
    <t>康定路水井位于武义县俞源乡下杨一村康定路9号边，建于清代；井圈石质圆形，口沿外径0.67米，内径0.47米。井壁圆形，卵石叠砌；现已被石块、垃圾填埋，废弃不用。</t>
  </si>
  <si>
    <t>下杨一连井巷水井</t>
  </si>
  <si>
    <t>浙江省金华市武义县俞源乡下杨一村连井巷2号对面</t>
  </si>
  <si>
    <t>连井巷水井位于武义县俞源乡下杨一村连井巷2号对面，建于清代。井口用四块石板砌成，井口呈0.43×0.43米的方形。井内壁圆形，卵石叠砌。无井圈，1994年加水泥井圈。水质较好，是附近居民的生活水源之一，延用至今。具有一定文物价值。</t>
  </si>
  <si>
    <t>N28°48'06.0"
E119°40'57.0"
海拔高程124m</t>
  </si>
  <si>
    <t xml:space="preserve">连井巷水井位于武义县俞源乡下杨一村连井巷2号对面，建于清代；井口用四块石板砌成，井口呈0.43×0.43米的方形。井内壁圆形，卵石叠砌；原无井圈，于1994年为了安全后加水泥井圈；现井内因长时间不使用已被垃圾填埋。
</t>
  </si>
  <si>
    <t>1994年加水泥井圈</t>
  </si>
  <si>
    <t>中宅水井</t>
  </si>
  <si>
    <t>浙江省金华市武义县白姆乡中宅村中南巷13号边</t>
  </si>
  <si>
    <t>中宅水井位于武义县白姆乡中宅村中南巷13号东北侧，建于清代。井内壁卵石叠砌，井圈原为石质圆形，现改为水泥井圈，水质较好，是附近居民主要饮用水。由于村民改用自来水，现井水不使用。</t>
  </si>
  <si>
    <t>N28°50'02.0"
E119°38'59.0"
海拔高程175m</t>
  </si>
  <si>
    <t>中宅水井位于武义县白姆乡中宅村中南巷13号东北侧，建于清代；井内壁卵石叠砌，井圈原为石质圆形，现改为水泥井圈；因自来水普及，现已废弃不用。</t>
  </si>
  <si>
    <t>白姆村村民委员会</t>
  </si>
  <si>
    <r>
      <rPr>
        <sz val="12"/>
        <rFont val="宋体"/>
        <family val="3"/>
        <charset val="134"/>
        <scheme val="minor"/>
      </rPr>
      <t xml:space="preserve">原井圈损坏
</t>
    </r>
    <r>
      <rPr>
        <sz val="9"/>
        <rFont val="Times New Roman"/>
        <family val="1"/>
      </rPr>
      <t>80</t>
    </r>
    <r>
      <rPr>
        <sz val="9"/>
        <rFont val="宋体"/>
        <family val="3"/>
        <charset val="134"/>
      </rPr>
      <t>年代后改为水泥井圈</t>
    </r>
  </si>
  <si>
    <t>中宅白姆街37号对面店铺</t>
  </si>
  <si>
    <t>浙江省金华市武义县白姆乡中宅村白姆街37号对面</t>
  </si>
  <si>
    <t>白姆街37号对面店铺位于武义县白姆乡中宅村白姆街，当地俗称“金堂”，建于清代，四合院式，坐东朝西，占地面积326平方米。一进为临街店铺五间，二层结构，前檐施牛腿托葫芦栏杆挑台。正屋面宽五间，南梢间设为过道，进深五檩五柱，过道内有清代古井一口，现仍为住户所使用。两侧厢房各一间。鼓形柱础。五柱，鼓形柱础。现仍作为商业店面使用。建筑时代特征明显，平面布局合理，为典型的前店后宅形式，是中宅村旧时商业繁荣的见证，具有一定的文物价值。</t>
  </si>
  <si>
    <t>N28°50'04.0"
E119°38'59.0"
海拔高程167m</t>
  </si>
  <si>
    <t>该井位于武义县白姆乡中宅村白姆街37号对面店铺过道内，该店铺当地俗称“金堂”，建于清代，四合院式。因无人居住门被锁，无法实地进入测量数据。据村里反映，井圈圆形，直径约0.5米，高0.25米左右，现已废弃不用。</t>
  </si>
  <si>
    <t>陈舍松、陈维松</t>
  </si>
  <si>
    <t>个人所有</t>
  </si>
  <si>
    <t>松树下水井</t>
  </si>
  <si>
    <t>浙江省金华市武义县白姆乡松树下村井头巷3号南侧</t>
  </si>
  <si>
    <t>松树下水井位于武义县白姆乡松树下村井头巷3号南侧，井头巷因古井而得名，明末建筑。井壁圆形，用石块叠砌而成，直径1.56米；井圈用石头打制，八角形井圈，高0.3米，对边0.75米，内圈圆形，直径0.56米。水质清澈。该井构筑于明代，历史悠久，是村落发展历史的组成部分，在新农村建设中，此类井正在逐渐消失，因此该井具有一定的文物价值。</t>
  </si>
  <si>
    <t>N28°53'03.0"
E119°39'28.0"
海拔高程224m</t>
  </si>
  <si>
    <t>松树下水井位于武义县白姆乡松树下村井头巷3号南侧，井头巷因古井而得名，明末建筑；井圈石质呈八角形，高0.3米，对边0.75米，内圈圆形，直径0.56米；现因自来水普及，暂被闲置，偶尔被村民生活洗涤用。</t>
  </si>
  <si>
    <t>松树下村村民委员会</t>
  </si>
  <si>
    <t>宋村水井</t>
  </si>
  <si>
    <t>浙江省金华市武义县俞源乡宋村</t>
  </si>
  <si>
    <t>宋村水井位于武义县俞源乡宋村，上松公路南侧，建于清代。井圈圆形石质，井内壁圆形，卵石叠砌。水质较好，是附近居民主要生活水源之一，沿用至今。此类井在新农村建设中随着自来水的普及而逐渐消失，作为村落旧时生产生活的见证，具有一定历史价值。</t>
  </si>
  <si>
    <t>N28°47'10.0"
E119°39'29.0"
海拔高度157m</t>
  </si>
  <si>
    <t>宋村水井位于武义县俞源乡宋村，上松公路南侧，建于清代；井圈石质圆形，内壁卵石堆砌，圆形。自来水普及，该井废弃不用，村里为了安全起见用石板盖住井口。</t>
  </si>
  <si>
    <t>王宅村大井头井</t>
  </si>
  <si>
    <t>浙江省金华市武义县王宅镇王宅村井头巷东端</t>
  </si>
  <si>
    <t>王宅村大井头井位于武义县王宅镇王宅村井头巷东端，清代建筑，井壁直径0.95米，卵石砌置，井圈圆形，立面略呈上小下大，高0.36米，外径0.57米，内径0.41米，底径由于井圈下部覆有水泥，故无法测得数据。该井位于路中，井水清澈，至今仍为村民所使用。随着新农村建设和村庄自来水的普及使用，此类井正日益消失，作为村庄发展历史的组成部分，该井具有一定的历史价值。</t>
  </si>
  <si>
    <t>杨店上扬店井</t>
  </si>
  <si>
    <t>浙江省金华市武义县王宅镇杨店村扬家路16号南侧</t>
  </si>
  <si>
    <t>上扬店井位于武义县王宅镇杨店村扬家路16号南侧，建造年代不详。井壁卵石砌置，直径0.79米,井圈略成鼓形,高0.39米,口沿外径0.55米,内径0.39米。井台用两块石板铺筑，长1.63米，宽1.13米，靠近井圈的一周刻有排水沟槽。 井内现已湮埋无水，不再使用。上扬店井虽已湮埋无人使用，但其外观仍保留着井的形态，作为村庄发展历史的见证，仍不失一定的历史价值。</t>
  </si>
  <si>
    <t>杨店上扬店路8号水井</t>
  </si>
  <si>
    <t>浙江省金华市武义县王宅镇杨店村上扬店路8号</t>
  </si>
  <si>
    <t xml:space="preserve">上扬店路8号水井位于武义县王宅镇杨店村上扬店路8号，中央幢东侧，构筑年代不详。井壁卵石砌置，直径约0.85米,井圈外观略成鼓形，高0.47米，口沿外径0.60米,内径0.44米。该井记录着杨店村旧时的生产生活，是伴随着村庄的发展而产生的，此类井随着武义县“清泉工程”的开展，将逐渐从村庄生活中淡出，因此具有一定的历史价值。 _x005F_x000D_
</t>
  </si>
  <si>
    <t>N28°48'30.0"
E119°42'19.0"
海拔高程140m</t>
  </si>
  <si>
    <t>上扬店路8号水井位于武义县王宅镇杨店村上扬店路8号，中央幢东侧，构筑年代不详；
井圈外观略成鼓形，高0.47米，口沿外径0.66米，内径0.44米，因长久不使用，现已被湮埋。</t>
  </si>
  <si>
    <t>杨店村村民委员会</t>
  </si>
  <si>
    <t>上坎头方井</t>
  </si>
  <si>
    <t>浙江省金华市武义县王宅镇杨店村坎头自然村南溪路10号</t>
  </si>
  <si>
    <t>上坎头方井位于武义县王宅镇杨店村坎头自然村南溪路10号，清中期建筑，为朝天井，井口呈1.87×1.97米的方形，井壁卵石砌置，井四周用石板铺筑，井中央施一石板作横梁，以为取水时站立之用，井侧有泄水沟和卵石台阶。 _x005F_x000D_
该井建造历史较早，其无井圈的作法具有地方特点，且至今仍在使用，因此具有一定的保护价值。_x005F_x000D_
_x005F_x000D_
　</t>
  </si>
  <si>
    <t>N28°48'39.0"
E119°42'14.0"
海拔高程125m</t>
  </si>
  <si>
    <t xml:space="preserve">上坎头方井位于武义县王宅镇杨店村坎头自然村南溪路10号，清中期建筑，为朝天井，无井圈；井口呈1.87×1.97米的方形，井壁卵石砌置，井四周用石板铺筑，井中央施一石板作横梁，以为取水时站立之用，井侧有泄水沟和卵石台阶，井台表面局部改铺水泥。
</t>
  </si>
  <si>
    <t>井台表面局部改铺水泥</t>
  </si>
  <si>
    <t>下渠口井头井</t>
  </si>
  <si>
    <t>浙江省金华市武义县王宅镇下渠口村清泉街19号东侧</t>
  </si>
  <si>
    <t xml:space="preserve">井头井位于武义县王宅镇下渠口村清泉街19号东侧，清代建筑，由井和洗埠组成。井为朝天井，长方形，井壁用大卵石砌置，长约1.9米，宽约1.2米，井沿四周用条石铺砌，井北侧筑有水池和洗埠。水池宽2.01 米，长6.1米。洗埠石板铺砌，分为三级，长与水池同。 _x005F_x000D_
井头井建造于清代，汲水和洗涤功能分开，方便了村民日常生活，且至今水质清洌并仍为村民所使用。此类井在武义县清泉工程中已逐渐从村庄的生产生活中淡出，因此具有一定的文物价值。_x005F_x000D_
</t>
  </si>
  <si>
    <t>N28°47'32.0"
E119°42'20.0"
海拔高程159m</t>
  </si>
  <si>
    <t>井头井位于武义县王宅镇下渠口村清泉街19号东侧，清代建筑，由井和洗埠组成，为朝天井，无井圈；
井口呈1.9×1.2米的长方形，井壁用卵石叠砌，井沿四周用条石铺砌，井北侧筑有水池和洗埠。水池宽2.01 米，长6.1米。洗埠石板铺砌，分为三级，长与水池同;水质较好，至今仍作为生活洗涤用水使用。</t>
  </si>
  <si>
    <t>紫谷村村民委员会</t>
  </si>
  <si>
    <t>吴山下葡萄塘井</t>
  </si>
  <si>
    <t>浙江省金华市武义县王宅镇吴山下村上街巷6号南侧</t>
  </si>
  <si>
    <t xml:space="preserve">葡萄塘井位于武义县王宅镇吴山下村上崖巷6号南侧，其东侧原有小水塘一口，当地称为“葡萄塘”，与井一起为村民提供日常洗濯用水和饮用水，井因此得名“葡萄塘井”。井为明末建筑，井壁卵石砌置，直径1.1米，井圈石质，高0.4米，外观作八角形，转角处刻出搛柱，井圈外沿对边宽0.85米，内径直径0.59米。井水质清澈，现仍为村民使用。而井东侧的小水塘则正面临被废弃淹没的危险。_x005F_x000D_
葡萄井虽有残损，但其建造年代较早，造型美观大方，印证了村庄的发展历史，是过去村庄生产生活不可或缺的重要组成部分，因此具有一定的历史价值。_x005F_x000D_
</t>
  </si>
  <si>
    <t>N28°47'58.0"
E119°43'39.0"
海拔高程142m</t>
  </si>
  <si>
    <t>葡萄塘井位于武义县王宅镇吴山下村上崖巷6号南侧，因井东侧原有一口小水塘，当地人称“葡萄塘”，故井因此得名为“葡萄塘井”；井为明代建筑，井圈外观呈八角形，材质石质，转角处刻有搛柱，高0.4米，井圈外沿对边宽0.85米，内径直径0.59米；井壁用卵石叠砌，直径为1.1米；现无人使用，村里为了安全用水泥窨井盖盖上，井圈下沿因风化作用影响，一半残缺。</t>
  </si>
  <si>
    <t>吴山下村村民委员会</t>
  </si>
  <si>
    <t>加盖水泥窖井盖</t>
  </si>
  <si>
    <t>吴山下上头井</t>
  </si>
  <si>
    <t>浙江省金华市武义县王宅镇吴山下村环村西路48号东侧</t>
  </si>
  <si>
    <t xml:space="preserve">上头井位于武义县王宅镇吴山下村环村西路48号东侧，明代建筑，井壁卵石砌置，直径0.74米，井圈外观圆形，略呈上小下大，口沿刻成帽边形，井高0.40米，内径0.40米，上沿外径0.62米，下沿外径0.64米。 该井保存完整，水质清澈。现仍为村民所使用。_x005F_x000D_
上头井建于清代，井圈造型别致，保存良好，且水质清洌，具有一定的文物价值。_x005F_x000D_
</t>
  </si>
  <si>
    <t>N28°47'57.0"
E119°43'37.0"
海拔高程143m</t>
  </si>
  <si>
    <t>上头井位于武义县王宅镇吴山下村环村西路48号东侧，明代建筑；井圈外观圆形，略呈上小下大，口沿刻成帽边形，井高0.4米，内径0.4，上沿外径0.62米，下沿外径0.64米；井壁直径0.74米，内壁用卵石砌置，井台后铺设水泥。水质清澈，现还是为少数村民作生活洗涤用。</t>
  </si>
  <si>
    <t>井台后铺设水泥</t>
  </si>
  <si>
    <t>五凤街井</t>
  </si>
  <si>
    <t>浙江省金华市武义县王宅镇要巨村五凤街68号</t>
  </si>
  <si>
    <t xml:space="preserve">五凤街井位于武义县王宅镇要巨村五凤街街68号，建于清代。 圆形井壁，用自然石块叠砌而成。石质圆形井圈，高40厘米，外径66厘米，内径51厘米。水质清澈，至今仍为村民所使用。 _x005F_x000D_
要巨村地处平原丘陵地带，地下水资源丰富，村中至今仍保存不少古井，是随着村落生产生活的需要而建造的。该井建于清代，具有一定的历史价值。_x005F_x000D_
</t>
  </si>
  <si>
    <t>N28°51'52.0"
E119°42'33.0"
海拔高程114m</t>
  </si>
  <si>
    <t>五凤街井位于武义县王宅镇要巨村五凤街街68号，建于清代；井圈石质圆形，高0.4米，外径0.66米，内径0.51米；井壁圆形，用自然石块叠砌，水质清澈，至今仍在使用。</t>
  </si>
  <si>
    <t>要巨村村民委员会</t>
  </si>
  <si>
    <t>里坞白火墙民居</t>
  </si>
  <si>
    <t>浙江省金华市武义县王宅镇岩坞村里坞自然村母亲路44、45号</t>
  </si>
  <si>
    <t xml:space="preserve">白火墙民居位于武义县王宅镇岩坞村里坞自然村母亲路44一45号，建于清代，因其外墙粉白，十分耀眼，当地称为“白火墙”。坐西朝东，占地223平方米。三合院式，二层结构，硬山两坡顶。正屋五开间，进深七檩五柱。南北厢房各一间带一弄，弄在西侧为楼梯间。鼓形柱础。天井存有古井一眼，井圈被改为水泥砖混。院墙内外存少量壁画。五花山墙。 _x005F_x000D_
白火墙民居平面布局规整，乡土建筑风格浓郁，具有一定文物价值。 _x005F_x000D_
</t>
  </si>
  <si>
    <t>N28°53'15.0"
E119°42'18.0"
海拔高程149m</t>
  </si>
  <si>
    <t>该井位于武义县王宅镇岩坞村里坞自然村母亲路44-45号白火墙民居内，清代建筑，因民居长久无人居住，现已被鉴定为D级危房。故井的测量数据和实际情况无法获得，据村里了解，该井为圆形井，井圈已改为水泥砖混，井水混浊，已废弃不用。</t>
  </si>
  <si>
    <r>
      <rPr>
        <sz val="12"/>
        <rFont val="宋体"/>
        <family val="3"/>
        <charset val="134"/>
        <scheme val="minor"/>
      </rPr>
      <t xml:space="preserve"> </t>
    </r>
    <r>
      <rPr>
        <sz val="9"/>
        <rFont val="宋体"/>
        <family val="3"/>
        <charset val="134"/>
      </rPr>
      <t>张征兵、张方其等</t>
    </r>
    <r>
      <rPr>
        <sz val="9"/>
        <rFont val="Times New Roman"/>
        <family val="1"/>
      </rPr>
      <t>3</t>
    </r>
    <r>
      <rPr>
        <sz val="9"/>
        <rFont val="宋体"/>
        <family val="3"/>
        <charset val="134"/>
      </rPr>
      <t>户</t>
    </r>
  </si>
  <si>
    <t>江村井头井</t>
  </si>
  <si>
    <t>浙江省金华市武义县王宅镇上四保村江村上屋巷23号南侧</t>
  </si>
  <si>
    <t>江村井头井位于王宅镇上四保村江村上屋巷，清代建筑，井壁卵石砌置，直径1.03米，井圈呈鼓形，高0.52米，外径0.5米，内径0.34米，井圈四周地面铺设石板，并凿有多道流水槽。 井水水质清澈，至今仍为村民使用。_x005F_x000D_
井头井是村庄生产生活发展的产物，此类井在新农村建设中多被废弃，因此具有一定的历史价值。</t>
  </si>
  <si>
    <t>N28°48'12.0"
E119°44'21.0"
海拔高程151m</t>
  </si>
  <si>
    <t>江村井头井位于王宅镇上四保村江村上屋巷，清代建筑；井壁用卵石叠砌，直径1.03米；井圈石质略呈鼓形，高0.52米，外径0.5米，内径0.34米，井圈下沿现有残缺，井圈四周地面铺设石板，并凿有多道流水槽，井台用水泥地铺设； 井水水质清澈，至今仍为村民使用。</t>
  </si>
  <si>
    <t>上四保村村民委员会</t>
  </si>
  <si>
    <t>江村八角井</t>
  </si>
  <si>
    <t>浙江省金华市武义县王宅镇上四保村江村上屋巷13号南侧</t>
  </si>
  <si>
    <t xml:space="preserve">八角井位于王宅镇上四保村江村上屋巷，清代建筑，因其井呈八角形而得名，井壁卵石叠砌，直径0.57米。井圈为上小下大的鼓形，高0.36米，内径0.34米，口沿外经0.48米。井圈上部做成向外突出的把柄状，为系井绳而设。井台用石板铺设，平面八角形，高0.18米，对边宽1.82米，四周围刻出线脚，石板与井圈之间铺筑细小卵石。井台下另筑三合土台基，高0.18米，长、宽均为2.68米。 _x005F_x000D_
八角井制作精致，其形式和造型目前仅见于此，为农村水井中具有代表性的建筑，反应了村民的审美取向，现在水质仍然清澈并使用，具有较高的文物保护价值。_x005F_x000D_
</t>
  </si>
  <si>
    <t>N28°48'12.0"
E119°44'22.0"
海拔高程143m</t>
  </si>
  <si>
    <t>八角井位于王宅镇上四保村江村上屋巷，清代建筑，因其井呈八角形而得名；井圈外观略呈鼓形，上小下大，高0.36米，内径0.34米，口沿外径0.48米；井壁内用卵石砌置，圆形，直径0.57米；为方便取水，井圈上部做成向外突出的把柄形，系井绳用，因井长时间处于风化作用下，井圈下沿有残缺；井周设井台，石板铺设，呈平面八角形，高0.18米，对边宽1.82米，现今保存良好，四周围刻出线脚，井台原为卵石改铺水泥地面；井台下另筑三合土台基，高1.18，长、宽均为2.68米；水质清澈，但因自来水普及等原因现已废弃不用。</t>
  </si>
  <si>
    <t>井台原为卵石改铺水泥地面</t>
  </si>
  <si>
    <t>郭下村龙山路水井</t>
  </si>
  <si>
    <t>浙江省金华市武义县熟溪街道郭下村龙山路45号西侧</t>
  </si>
  <si>
    <t>龙山路水井位于武义县熟溪街道郭下村龙山路45号西侧，明代建筑，井壁卵石铺砌，直径0.69米，原有井圈无存，现状井圈用四块石板铺成方形，口沿内侧为0.67×0.64米见方，高0.16米，井圈周边用块石铺筑井台。_x005F_x000D_
龙山路古井据村民讲建于明代，历史久远，且水质清冽，是村庄发展历程的见证，至今仍为村民所使用。具有一定的文物保护价值。</t>
  </si>
  <si>
    <t>N28°48'57.0"
E119°49'50.0"
海拔高程151m</t>
  </si>
  <si>
    <t>龙山路水井位于武义县熟溪街道郭下村龙山路45号西侧，明代建筑；现状保持良好，井壁卵石铺砌，直径0.69米，原有井圈无存，现状井圈用四块石板铺成方形，口沿内侧为0.67×0.64米见方，高0.16米，井圈周边用块石铺筑井台；水质较清，现仍为村民生活洗涤用。</t>
  </si>
  <si>
    <t>郭洞村村民委员会</t>
  </si>
  <si>
    <t>郭下村后山脚里水井</t>
  </si>
  <si>
    <t>浙江省金华市武义县熟溪街道郭下村龙山路28号东南角</t>
  </si>
  <si>
    <t xml:space="preserve">后山脚里水井位于武义县熟溪街道郭下村龙山脚下，明代建筑，井壁卵石砌筑，井圈方形，由四块石板合围而成，石板高0.35米和0.22米，井圈内侧0.65×0.47米。从石板现状及村民反映，井圈石板有修建。_x005F_x000D_
后山脚里水井建造年代早，虽其外观普通，却是村庄发展的见证，且至今仍为村民所使用，有着一定的文物保护价值。 _x005F_x000D_
该井水质十分清澈，至今仍为村民所使用。_x005F_x000D_
</t>
  </si>
  <si>
    <t xml:space="preserve">N28°48'58.0"
E119°49'50.0"
海拔高程165m </t>
  </si>
  <si>
    <t>后山脚里水井位于武义县熟溪街道郭下村龙山脚下，明代建筑；井壁卵石砌筑，井圈方形，井圈内侧0.65×0.47米。由四块石板合围而成，石板高0.35米和0.22米，石板有残破。水质较清，仍为村民村民生活洗涤用。</t>
  </si>
  <si>
    <t>郭上村漳泉</t>
  </si>
  <si>
    <t>浙江省金华市武义县熟溪街道郭上村209号西北侧</t>
  </si>
  <si>
    <t>漳泉位于熟溪街道郭上村山脚边，泉水从山脚岩底渗出，常年不涸。明代时，村民就在泉眼处筑砌了泉井、水道、洗池，用于村民日常饮用和洗涤。 水池用卵石砌成方形，用以集聚泉水；水池一侧设有水道，块石砌坎，与洗池相连，水池阶沿用条石铺筑；洗池已经改动，现状为水泥浇筑。郭洞上、下宅村因有宝、漳二泉，自古以来有“双泉故里”之称，历史悠久。由于水池、水道及洗池设计合理，饮用水与洗涤水分开，至今水质清澈，仍为村民所使用。</t>
  </si>
  <si>
    <t>N28°48'41.0"
E119°49'45.0"
海拔高程179m</t>
  </si>
  <si>
    <t>漳泉位于熟溪街道郭上村山脚边，泉水从山脚岩底渗出，常年不涸；明代时，村民就在泉眼处筑砌了泉井、水道、洗池，用于村民日常饮用和洗涤；水池用卵石砌成方形，用以集聚泉水；水池一侧设有水道，块石砌坎，与洗池相连，水池阶沿用条石铺筑；洗池局部有改建。泉源表面现为水泥。郭洞上、下宅村因有宝、漳二泉，自古以来有“双泉故里”之称，历史悠久；由于水池、水道及洗池设计合理，饮用水与洗涤水分开，至今水质清澈，仍为村民所使用。</t>
  </si>
  <si>
    <t>上街泮池</t>
  </si>
  <si>
    <t>浙江省金华市武义县壶山街道南丰社区壶山上街137号壶山小学内</t>
  </si>
  <si>
    <t>泮池位于武义县壶山街道壶山上街137号壶山小学内，其所在处原为孔庙，1949年前为县明招中学，其后为武义一中，现为壶山小学校。泮池为清代所筑，平面半圆，半径8.91米，圆面向南。池壁块石砌置，池周一圈设雕花栏板及望柱，柱头圆雕坐狮。池正中建有单拱石桥，石板砌置，南北走向，全长8.59米，桥面宽1.62米，矢高2.50米，矢跨8.30米，纵联式砌置，施券脸。桥心石板作“回”形排列，东、西两侧望柱之间施栏板，尽端设抱鼓石。桥南、北两侧设落坡，各有踏跺10级。池西设有下池踏跺。 池北侧存有原立于孔庙门前的石狮一对。 _x005F_x000D_
泮池是孔庙遗存，记录着武义的文化发展史。孔庙虽已无存，但作为孔庙中的建筑遗存，仍具有较高的文物价值。</t>
  </si>
  <si>
    <t>N28°53'36.0"
E119°48'22.0"
海拔高程69m</t>
  </si>
  <si>
    <t>泮池现存于武义县壶山街道壶山上街137号壶山小学内，其所在处原为孔庙，泮池为孔庙遗存，属清代建筑。泮池呈平面半圆，半径8.91米，圆面向南。池壁块石砌置，池周一圈设雕花栏板及望柱，柱头圆雕坐狮。池正中建有单拱石桥，石板砌置，南北走向，全长8.59米，桥面宽1.62米，矢高2.50米，矢跨8.30米，纵联式砌置，施券脸。桥心石板作“回”形排列，东、西两侧望柱之间施栏板，尽端设抱鼓石。桥南、北两侧设落坡，各有踏跺10级。池西设有下池踏跺。 池北侧存有原立于孔庙门前的石狮一对，现作为景观使用。</t>
  </si>
  <si>
    <t>武义古城保护建设有限公司</t>
  </si>
  <si>
    <t>国家所有</t>
  </si>
  <si>
    <t>西寺巷徐可风民居</t>
  </si>
  <si>
    <t>浙江省金华市武义县壶山街道南丰社区壶山上街西寺巷11号</t>
  </si>
  <si>
    <t>徐可风民居位于武义县壶山街道壶山上街西寺巷11号，民国建筑，由前后两座三合院相向连接而成，院间设院墙，中开墙门，总平面上形成二进二院的布局格式，占地面积407平方米。前三合院坐南朝北，一进为小厅五间，进深五檩，明间用二柱，次、梢间用三柱，前檐牛腿托挑檐檩；两则厢房各一间，进深五檩三柱，前檐施牛腿与小厅相同。鼓形柱础，明、次间础下垫覆盆。天井地面石板铺筑。院东侧有古井一口。后三合院坐北朝南，二层结构，正屋和厢房均为底层前檐廊，檐廊楸楣有雕刻。正屋面宽五间，进深七檩五柱；厢房面宽二间，进深七檩四柱。鼓形柱础。天井石板铺装，正中作“回”形。硬山两坡顶。 _x005F_x000D_
徐可风民居民国建筑风格特征明显，建筑体量较大，造作讲究，是县城中具有代表性的民国建筑，有一定的文物保护价值。</t>
  </si>
  <si>
    <t>N28°53'42.0"
E119°48'18.0"
海拔高程78m</t>
  </si>
  <si>
    <t>该井处于古城拆迁范围内，堆土埋没，无法辨认该井位置并观测水井现状。</t>
  </si>
  <si>
    <t>西寺巷徐贵一祠水井</t>
  </si>
  <si>
    <t>浙江省金华市武义县壶山街道南丰社区壶山上街西寺巷22号东侧</t>
  </si>
  <si>
    <t>徐贵一祠水井位于武义县壶山街道壶山上街西寺巷22号东侧，原为徐贵一宗祠内的水井，
宗祠损毁后，古井为建在其边上的县粮食收储有限公司宿舍所有。水井井壁用块石砌置，井圈外观为略呈上小下大的六边形，高0.48米，上口外沿宽0.56米，内径0.37米；井圈两侧各有一小方孔洞，为拴井绳之用。井圈外侧石质粗糙，但保存完整，水质清冽，至今仍为附近居民所使用。_x005F_x000D_
徐贵一祠水井是县城内现存不多的几口水井之一，随着城市建设的开展和自来水使用的普及，此类井正在快速消失，因此具有一定的历史保存价值。</t>
  </si>
  <si>
    <t>N28°53'43.0"
E119°48'20.0"
海拔高程83m</t>
  </si>
  <si>
    <t>徐贵一祠水井位于武义县壶山街道壶山上街西寺巷22号东侧，原为徐贵一宗祠内的水井，宗祠损毁后，古井为建在其边上的县粮食收储有限公司宿舍所有。水井井壁用块石砌置，井圈外观为略呈上小下大的六边形，高0.48米，上口外沿宽0.56米，内径0.37米；井圈两侧各有一小方孔洞，为拴井绳之用。井圈外侧石质粗糙，但保存完整，水质清冽，现属古城拆迁范围内，周边块石堆砌，至今仍为附近居民所使用。</t>
  </si>
  <si>
    <t>上街王家民居</t>
  </si>
  <si>
    <t>浙江省金华市武义县壶山街道南丰社区壶山上街112号</t>
  </si>
  <si>
    <t xml:space="preserve">王家民居位于武义县城壶山上街112号，当地俗称“王家厅”。清代建筑，坐北朝南，二进二院，由前厅、后堂、两侧厢房组成，占地面积926平方米。前厅的前后均有天井，后堂为三合院式。前厅面宽三间，进深九檩，前、后檐施叠拱托挑檐檩，梁架作前后双步用四柱，次间分心用五柱，檩下托以雕花替木和重拱，檩间施鸱鱼形单步梁。两侧厢房各四间。前厅后天井内左右各设有石护栏，望柱柱头刻仰覆莲瓣，栏板浮雕水波浪、奔马，天井西侧有水井一口。柱础为鼓形，前厅明间柱础上下设有两圈云纹，下垫古镜。天井地面石板铺设。前后院墙檐下施椽头砖两排，有壁画。硬山两坡顶，五花山墙。后堂面宽五间一弄，进深七檩五柱，两侧厢房各两间。  _x005F_x000D_
上街王家民居规模宏大，选材考究，位于县城主要传统街道壶山上街一侧，与忠孝堂一起，映证了上街的发展历史，对武义传统商业街区的形成具有一定研究价值。 _x005F_x000D_
</t>
  </si>
  <si>
    <t>N28°53'40.0"
E119°48'22.0"
海拔高程83m</t>
  </si>
  <si>
    <t>该井位于武义县城壶山上街112号王家民居内，属清代建筑。井圈圆形，略呈上小下大的鼓形，高约0.39米，内径0.37米，腹部最大径约为0.52米，井壁卵石叠砌，井口外沿略有残损，缺失一小部分，水质清澈，保存良好，现作为景观使用。</t>
  </si>
  <si>
    <t>何宅歧巷水井</t>
  </si>
  <si>
    <t>浙江省金华市武义县壶山街道中南社区何宅歧巷1号西北侧1.5米处</t>
  </si>
  <si>
    <t xml:space="preserve">何宅歧巷水井位于武义县城何宅歧巷1号西北侧，明代建筑。井壁卵石叠砌，井圈外观略呈上小下大的鼓形，高0.51米，内径0.36米，外径0.60米，腹部最大径0.68米。古井保存完整，水质清冽，因长期不使用，井内有杂物。 _x005F_x000D_
虽然该井已失去使用价值，但却反映了旧时的市井生活，是城市肌理的组成部分，且外观保存良好，因此仍不失保存价值。 _x005F_x000D_
</t>
  </si>
  <si>
    <t>N28°53'39.0"
E119°48'28.0"
海拔高程82m</t>
  </si>
  <si>
    <t>该井原位于武义县城何宅歧巷1号西北侧，明代建筑，现因古城拆迁该井已被堆土沙石覆盖，井内情况无法观测。</t>
  </si>
  <si>
    <t>圆石巷水井</t>
  </si>
  <si>
    <t>浙江省金华市武义县壶山街道中南社区圆石巷18号北侧</t>
  </si>
  <si>
    <t xml:space="preserve">圆石巷水井位于武义县城圆石巷18号北侧，明代建筑。井圈外观略呈上小下大的鼓形，高0.45米，井口上部外沿做成0.51×0.51米的方形帽状，内沿做成圆形，直径0.37米：井圈下部鼓形腹部最大径0.57米。井圈两侧各有一贯穿的圆形小孔。由于井口盖有大石板，井壁做法无法观察。古井保存完整，已不使用。_x005F_x000D_
虽然该井已失去使用价值，但却反映了旧时的市井生活，是城市肌理的组成部分，且外观保存良好，因此仍不失保存价值。 _x005F_x000D_
 </t>
  </si>
  <si>
    <t>N28°53'37.0"
E119°48'31.0"
海拔高程79m</t>
  </si>
  <si>
    <t>圆石巷水井位于武义县城圆石巷18号北侧，明代建筑。井圈被盗，内壁卵石叠砌，井内无水，现已废弃不用。</t>
  </si>
  <si>
    <t>皂角巷水井</t>
  </si>
  <si>
    <t>浙江省金华市武义县壶山街道齐心社区皂角巷14号西侧</t>
  </si>
  <si>
    <t xml:space="preserve">皂角巷水井位于武义县城皂角巷14号西侧，建于明代。井壁卵石叠砌，井圈略呈上小下大的鼓形，高0.42米，外径0.55米，内径0.37米，腹部最大径0.63米。井圈四周设井台，呈1.85×2.08米的长方形，高0.25米；井台北侧有石头打制的洗槽1只，呈上大下小的梯形，高0.55米，长宽为1.18×0.90米。从石质及磨损程度看，应与古井为同时代之物。 古井水质清冽，至今仍为居民所使用。_x005F_x000D_
皂角巷水井建造年代较早，是旧时的市井生活的反映，也是城市肌理的组成部分，且保存良好，具有保存价值。  </t>
  </si>
  <si>
    <t>周宅巷水井</t>
  </si>
  <si>
    <t>浙江省金华市武义县壶山街道齐心社区周宅巷4号西侧</t>
  </si>
  <si>
    <t xml:space="preserve">周宅巷水井位于武义县城周宅巷4号西侧，构筑于明代。井壁卵石叠砌，高0.40米，外径0.66米，内径0.46米，井腰部两侧各贯穿一小孔。井台平面圆形，呈中心高边缘低的隆起状，直径2.06米，由两块半圆石板拼接而成。井水清冽，至今仍为居民所使用。_x005F_x000D_
周宅巷水井建造年代较早，是旧时的市井生活的反映，也是城市肌理的组成部分，且保存良好，此类井在城市化进程中正在快速消失，因此具有保存价值。  </t>
  </si>
  <si>
    <t>上街六角井</t>
  </si>
  <si>
    <t>浙江省金华市武义县壶山街道中南社区壶山上街74号西侧</t>
  </si>
  <si>
    <t xml:space="preserve">上街六角井位于武义县城壶山上街74号西侧，明代建筑。井壁卵石叠砌，井圈外观作略呈上小下大的六边形状，高0.40米，对边宽0.56米，内径0.34米。水质清冽，至今仍为居民所使用。_x005F_x000D_
上街六角井建造年代较早，是旧时的市井生活的反映，也是城市肌理的组成部分，且保存良好，具有保存价值。  </t>
  </si>
  <si>
    <t>N28°53'41.0"
E119°48'29.0"
海拔高程73m</t>
  </si>
  <si>
    <t>上街六角井位于武义县城壶山上街74号西侧，明代建筑。井壁卵石叠砌，井圈外观作略呈上小下大的六边形状，高0.40米，对边宽0.56米，内径0.34米，水质清冽，周边鹅卵石呈正方形铺设，井上设取水木材设备，现做古玩街内景观用。</t>
  </si>
  <si>
    <t>下王宅路双井</t>
  </si>
  <si>
    <t>浙江省金华市武义县白洋街道下王宅社区下王宅路110号北侧</t>
  </si>
  <si>
    <t>双井位于武义县白洋街道下王宅社区下王宅路110号北侧，由两口井组成。其中距下王宅路北侧6米处的井为明代建筑，井壁卵石砌置，井圈高0.39米，内径0.36米，井圈口沿呈0.55×0.55米的方形，厚0.11米，口沿下侧阴刻线脚一道；井圈下半部呈覆盆状，上部直径0.44米，底部直径0.54米。井南侧有石制水槽一只，0.76×0.61×0.39米见方，与该井为同时代物件。 位于下王宅路北侧1米处的为方井，井壁已改水泥，井圈略呈上小下大的方形，抹角，井圈内径0.39米，上沿0.52×0.52米，下沿0.54×0.54米。双井水质清冽，至今仍在使用。 _x005F_x000D_
双井建造于明代，历史悠久，但随着城市建设的开展和自来水使用的普及，此类井正在快速消失，因此具有一定的历史保存价值。</t>
  </si>
  <si>
    <t>N28°54'01.0"
E119°49'06.0"
海拔高程79m</t>
  </si>
  <si>
    <t>下王宅路双井原位于武义县白洋街道下王宅社区下王宅路110号北侧，现附近城市建设已被废土沙石掩盖，无法观测水井情况。</t>
  </si>
  <si>
    <t>白洋街道办事处</t>
  </si>
  <si>
    <t>王处路井头井</t>
  </si>
  <si>
    <t>浙江省金华市武义县白洋街道程王处社区王处路</t>
  </si>
  <si>
    <t xml:space="preserve">王处路井头井位于武义县白洋街道程王处社区王处路，明代建筑。井壁卵石叠砌，井圈呈上小下大的鼓形，高0.39米，口沿外径0.57米，内径0.46米，腹径0.72米。井圈两侧各有一贯穿的小孔。井东南面有一个石制方形水槽，规格为0.68×0.70×0.37米。水质清冽，至今仍为村民所使用。_x005F_x000D_
井头井是村庄生产生活发展的产物，此类井在新农村建设中多被废弃，因此具有一定的历史价值。 _x005F_x000D_
</t>
  </si>
  <si>
    <t>N28°54'16.0"
E119°49'21.0"
海拔高程73m</t>
  </si>
  <si>
    <t>王处路井头井位于武义县白洋街道程王处社区王处路，明代建筑。因现城中村建设施工，无法观测井所在具体位置和井内情况。</t>
  </si>
  <si>
    <t>上邵旧厅井</t>
  </si>
  <si>
    <t>浙江省金华市武义县白洋街道上邵村井头路南端</t>
  </si>
  <si>
    <t xml:space="preserve">旧厅井位于武义县白洋街道上邵村井头路南端，明代建筑。井深3.50米，井壁由六块石板竖向砌置合围而成。井圈高0.34米，内径0.54米，上部口沿呈0.77×0.77米的方形，口沿以下的部分呈圆形。水质清冽，且至今仍为村民所使用。 _x005F_x000D_
旧厅井是村庄生产生活发展的产物，其井壁构造方式独特考究。此类井在新农村建设中多被废弃，因此具有一定的历史价值。 _x005F_x000D_
 _x005F_x000D_
_x005F_x000D_
</t>
  </si>
  <si>
    <t>N28°55'55.0"
E119°49'20.0"
海拔高程76m</t>
  </si>
  <si>
    <t>该井位于武义县白洋街道上邵村井头路南端，属于明代建筑；井深3.50米，井壁由六块石板竖向砌置合围而成。井圈石质，高0.34米，内径0.54米，上部口沿呈0.77×0.77米的方形；口沿以下的部分呈圆形。井水清澈，现今自来水普及，该井已废弃不用，用石板盖住。</t>
  </si>
  <si>
    <t>上邵村村民委员会</t>
  </si>
  <si>
    <t>井圈石板加盖</t>
  </si>
  <si>
    <t>台山寺</t>
  </si>
  <si>
    <t>浙江省金华市武义县柳城畲族镇荷丰村台山脚自然村台山顶上</t>
  </si>
  <si>
    <t xml:space="preserve">台山寺位于武义县柳城畲族镇荷丰村的台山顶上，北距县城30公里，周边修竹滴翠，碧茶飘香，花木葱茏，现为国家AA级风景旅游区。寺始建于宋乾德年间（963-967），由伏虎禅师清辨所建，历代多有修葺。现存为清代建筑，坐西朝东，中轴线上依次排列山门、天王殿、大雄宝殿、观音阁、两侧厢房。北侧有四合院、放生池、古井、清心园，总占地面积2725平方米。建筑依山而建。山门面宽一间，进深三檩二柱，庑殿顶，大门呈外八字形，门前为露台，设有踏跺二十五级。天王殿面宽五间，进深九檩，前后檐牛腿托挑檐檩，明间梁架前后单步用四柱，次间分心用五柱，施月梁。檩两端托以雕花替木和花式重拱，明间后檐设屏门六扇，前檐次间设磨砖槛墙和槛窗，梢窗施一马三箭槅扇窗。殿内供奉弥乐佛和四大金刚。大雄宝殿面宽、梁架、进深与天王殿相同，前檐牛腿托挑檩。殿内供奉如来、十八罗汉。厢房为二层结构。面宽八间二弄，进深七檩五柱，底层前檐廊，施月梁。东山设小台门，施砖砌门罩，彩绘花草等壁画，似荷叶山墙。_x005F_x000D_
观音阁地势略高，自下而上设三级平台，踏跺分别为十、十三、十九、二级。面宽五间，进深六檩，前檐牛腿托挑檐檩，明间前五架梁对后单步用三柱，次、梢间用四柱，檩下施替木、花拱。_x005F_x000D_
四合院建筑为二层，面东。门房面宽三间，进深五檩，明间用三柱，次间用四柱。明间前檐施雕花槅扇门窗，次间设槛墙和槛窗。门房东侧临放生池设檐廊，施月梁，牛腿托下檐，柱间施美人靠椅。正屋面宽、进深、梁架与门房相同。厢廊面宽一间，进深三檩，底层为通道，南侧厢廊筑有古井一口。四合院东侧建有放生池，水质清澈，周边施水泥护栏，池壁块石砌置，东南角设入水台阶六级，池中央塑观音佛像一尊。 _x005F_x000D_
柱础为鼓形，主体建筑的厅堂明间础下垫古镜。三合土地面，大雄宝殿明、次间方砖铺地，天井卵石和小方砖铺筑。硬山两坡顶。 _x005F_x000D_
 _x005F_x000D_
_x005F_x000D_
 _x005F_x000D_
_x005F_x000D_
_x005F_x000D_
</t>
  </si>
  <si>
    <t>N28°40'47.0"
E119°39'50.0"
海拔高程464m</t>
  </si>
  <si>
    <t>该井位于武义县柳城畲族镇荷丰村台山顶上的台山寺内南侧厢廊内，圆形井圈，高约0.49米，外直径约0.53米，内直径约0.43米，井口略有开裂，井周一侧木质护栏围护，井台为水泥铺设，是寺内人员修缮所为。井内水质较为清澈，因台山寺地处高山地区，该井多为附近居民生活洗涤用水主要来源。该井被当地称为“孤山仙井”，相传建寺时缺少木材，木匠在井边偶然看见井内浮上木头，取之不尽，源源不绝，一个木匠随口一说“有了”，井中木就不再上来了，今仍可见井中树影，后易名仙井。</t>
  </si>
  <si>
    <t>井边立“孤山仙井”简介牌，木质护栏一侧围护</t>
  </si>
  <si>
    <t>柳城畲族镇人民政府</t>
  </si>
  <si>
    <t>上少妃田弄民居</t>
  </si>
  <si>
    <t>浙江省金华市武义县新宅镇上少妃村田弄路12号</t>
  </si>
  <si>
    <t xml:space="preserve">田弄民居位于武义县新宅镇上少妃村田弄路12号，民国建筑，坐北朝南，由前后两个四合院及两侧附屋组成，占地面积989平方米。前后四合院建筑均为二层结构，地势前低后高，正屋和厢房底层前檐均设通廊，廊内施月梁。阶沿设有踏跺。鼓形柱础，三合土地面。 _x005F_x000D_
前四合院门房、正屋均面宽五间二弄，进深五檩五柱，明间底层为过道；厢房面宽三间，进深五檩五柱。天井地面卵石铺设。后四合院门廊为单层，披檐顶。面宽三间，进深二檩，明间用二柱，后檐次间转角处施垂柱。正屋面宽五间二弄，进深七檩五柱。厢房面宽二间，进深七檩五柱。花窗、楸楣雕刻精美。天井地面石板铺设。_x005F_x000D_
前四合院东侧自南往北排列附屋三幢，二层，与主体建筑间设有骑楼一座。南起首幢面宽三间，进深五檩五柱；第二、三幢面宽、进深与首座同，用三柱，形制不规整。建筑东侧有古井一口，井壁卵石砌置，井圈石质，略呈下大上小，与建筑为同时代所建。至今仍在使用。西侧附屋为二层，面东，面宽四间，进深三檩三柱，南侧与主体建筑间设骑楼一座。后四合院西侧设附屋，面东，二层结构，面宽四间，进深五檩三柱，南起第三间后檐辟门设楼梯，前檐踏跺三级。  _x005F_x000D_
上少妃田弄民居建筑规模较大，平面布局保存完整，建筑选材和造作较为讲究，花窗等木构件雕刻精美，系上邵村代表性民国民居建筑，虽前三合院正屋和西厢后檐局部倒塌，仍具有一定的文物价值。_x005F_x000D_
</t>
  </si>
  <si>
    <t>N28°44'30.0"
E119°44'59.0"
海拔高程401m</t>
  </si>
  <si>
    <t>该井位于武义县新宅镇上少妃村田弄路12号田弄民居内，井在建筑的东侧，井壁用卵石砌置，井圈石质，呈下大上小的形状，水质清澈，今作景观、防火用水备用。</t>
  </si>
  <si>
    <r>
      <rPr>
        <sz val="12"/>
        <rFont val="宋体"/>
        <family val="3"/>
        <charset val="134"/>
        <scheme val="minor"/>
      </rPr>
      <t>邱顺品、高云德、陈舜位、金生娥、董望云、董桃云等</t>
    </r>
    <r>
      <rPr>
        <sz val="9"/>
        <rFont val="Times New Roman"/>
        <family val="1"/>
      </rPr>
      <t>12</t>
    </r>
    <r>
      <rPr>
        <sz val="9"/>
        <rFont val="宋体"/>
        <family val="3"/>
        <charset val="134"/>
      </rPr>
      <t>户</t>
    </r>
  </si>
  <si>
    <t>上少妃前清山脚下井</t>
  </si>
  <si>
    <t>浙江省金华市武义县新宅镇上少妃村前山路1号西北角</t>
  </si>
  <si>
    <t xml:space="preserve">前清山脚下井位于武义县新宅镇上少妃村前山路1号西北角，建于清代。井壁圆形块石砌置，井圈石质圆形，上下分为两段，高0.38米，外径0.78米，内径0.48米，井圈两侧腰部各有一小圆孔。原为当地村民的主要生活用水之一，现已废弃不使用。前清山脚下井构筑于清代，是伴随着村民生产生活需要而产生的，此类井随农村经济发展和自来水的普及，正逐渐淡出人们的生活，因此具有一定的历史价值。 _x005F_x000D_
</t>
  </si>
  <si>
    <t>N28°44'23.0"
E119°44'57.0"
海拔高程403m</t>
  </si>
  <si>
    <t>前清山脚下井位于武义县新宅镇上少妃村前山路1号西北角，建于清代。
井壁圆形块石砌置，井圈石质圆形，上下分为两段，高0.38米，外径0.78米，内径0.48米，井圈两侧腰部各有一小圆孔；井周用卵石铺设，水质清澈，因自来水普及，现将其作为防火用水备用。</t>
  </si>
  <si>
    <t>上少妃村村民委员会</t>
  </si>
  <si>
    <t>上少妃前清山脚上井</t>
  </si>
  <si>
    <t>浙江省金华市武义县新宅镇上少妃村前山路2号</t>
  </si>
  <si>
    <t xml:space="preserve">前清山脚上井位于武义县新宅镇上少妃村前山路2号，建于清代。井壁块石砌置，呈椭圆形，井口石板砌置，呈0.72米×1.72米长方形，井口两侧加盖水泥板两块。水质较好，现仍为村民使用。该井构筑于清代，是上少妃村村民赖以进行生产生活的用水，此类井正随农村经济发展和自来水的普及而逐渐消失，因此具有一定的历史价值。 _x005F_x000D_
</t>
  </si>
  <si>
    <t xml:space="preserve">N28°44'23.0"
E119°44'58.0"
海拔高程395m </t>
  </si>
  <si>
    <t>前清山脚上井位于武义县新宅镇上少妃村前山路2号，建于清代。井壁块石砌置，呈椭圆形，井口石板砌置，呈0.72米×1.72米长方形，即作井圈；井口两侧加盖水泥板两块；井周铺设卵石。水质清澈，今作景观观赏用。</t>
  </si>
  <si>
    <t>井口两侧新增水泥板</t>
  </si>
  <si>
    <t>上少妃下坎头井</t>
  </si>
  <si>
    <t>浙江省金华市武义县新宅镇上少妃村银杏路11号西南侧</t>
  </si>
  <si>
    <t xml:space="preserve">下坎头井位于武义县新宅镇上少妃村银杏路11号西南侧，建于清代。井壁块石砌置，井圈圆形，高0.56米，上下分为两段，外径0.66米，内径0.46米，井圈两侧各有方形小孔。水质较好，现仍为村民洗涤使用。该井构筑于清代，是上少妃村村民赖以进行生产生活的用水，此类井正随农村经济发展和自来水的普及而逐渐消失，因此具有一定的历史价值。 _x005F_x000D_
 _x005F_x000D_
</t>
  </si>
  <si>
    <t>N28°44'23.0"
E119°44'53.0"
海拔高程392m</t>
  </si>
  <si>
    <t>下坎头井位于武义县新宅镇上少妃村银杏路11号西南侧，建于清代。井壁块石砌置，井圈圆形，高0.56米，上下分为两段，外径0.66米，内径0.46米，井圈两侧各有方形小孔，水质清澈，现为村民景观、防火用水使用。</t>
  </si>
  <si>
    <t>安村潘松贤民居</t>
  </si>
  <si>
    <t>浙江省金华市武义县新宅镇安村</t>
  </si>
  <si>
    <t xml:space="preserve">潘松贤民居位于武义县新宅镇安村，民国建筑，坐东朝西，四合院，由门厅、正屋、两侧厢房组成，占地面积180平方米。门厅宽一间，进深三檩二柱。正屋面宽三间二弄，进深七檩五柱，底层前檐廊施月梁，楸楣有雕刻。厢房面宽二间，进深三檩三柱，前檐设挑台，施直棂护栏，望柱柱头刻仰覆莲。厢房二层在西山墙设落地窗，窗外上方施砖砌拱券窗罩，窗下方置葫芦栏杆。鼓形柱础，三合土地面。天井卵石墁地。院墙檐下以三层平砖叠涩出檐，并延伸至两山卷棚山墙内，将山墙分为上、下两段。院墙大门外侧上方阳刻行楷“云蒸霞蔚”四字，两侧山墙设砖砌拱形窗罩。 建筑前南侧约4米处有古井一口，井壁卵石叠砌，井圈低矮，仅高0.24米，呈外方内圆的形状，系用一整块方形石板凿刻而成。水质清冽，至今仍为村民所使用。建筑民国时代风格明显，选材和造作讲究，其中西合壁的形式反映了外来文化和本土文化的融合，具有一定的文物价值。 _x005F_x000D_
</t>
  </si>
  <si>
    <t>N28°42'03.0"
E119°42'16.0"
海拔高程571m</t>
  </si>
  <si>
    <t>该井位于武义新宅镇安村潘松贤民居内，井位于建筑前南侧约4米处，井圈仅高0.1米，直径0.55米，深2.9米，井圈系用一整块方形石板凿刻而成，外方内圆；井壁用卵石叠砌，内壁圆形，水质清澈，至今仍在使用。</t>
  </si>
  <si>
    <r>
      <rPr>
        <sz val="12"/>
        <rFont val="宋体"/>
        <family val="3"/>
        <charset val="134"/>
        <scheme val="minor"/>
      </rPr>
      <t>潘正艇、潘正来</t>
    </r>
    <r>
      <rPr>
        <sz val="9"/>
        <rFont val="Times New Roman"/>
        <family val="1"/>
      </rPr>
      <t>2</t>
    </r>
    <r>
      <rPr>
        <sz val="9"/>
        <rFont val="宋体"/>
        <family val="3"/>
        <charset val="134"/>
      </rPr>
      <t>户</t>
    </r>
  </si>
  <si>
    <t>巩宅露天井</t>
  </si>
  <si>
    <t>浙江省金华市武义县泉溪镇巩宅村西北侧</t>
  </si>
  <si>
    <t xml:space="preserve">巩宅露天井位于武义县泉溪镇巩宅村西北侧，北临曲湖溪，南靠驳石坎，东侧设踏跺与村道相连，井边树木茂密。井筑于清代，井壁块石叠砌，井沿半铺石板，石板上砌石坎，井口为2×1.48米，略呈八角长方形。井北侧设有2.38×2.26米见方的水池一口，其周边用石板铺砌，引八角井水供村民洗濯之用。水质清冽，长年不涸，为村民饮用之水；而水池的设立，使井水与洗濯分开，科学合理。至今仍为村民所使用，具有一定的历史价值。 _x005F_x000D_
_x005F_x000D_
</t>
  </si>
  <si>
    <t>N28°52'42.0"
E119°53'21.0"
海拔高程94m</t>
  </si>
  <si>
    <t>巩宅露天井位于武义县泉溪镇巩宅村西北侧，北临曲湖溪，南靠驳石坎，东侧设踏跺与村道相连，井边树木茂密。
井筑于清代，井壁块石叠砌，井沿半铺石板，石板上砌石坎，井口为2×1.48米，略呈八角长方形，井深1米；井北侧设有2.38×2.26米见方的水池一口，其周边用石板铺砌，引八角井水供村民洗濯之用。水质清冽，现为村民生活洗涤用。</t>
  </si>
  <si>
    <t>巩宅村村民委员会</t>
  </si>
  <si>
    <t>白革村朱氏宗祠</t>
  </si>
  <si>
    <t>浙江省金华市武义县泉溪镇白革村村口</t>
  </si>
  <si>
    <t xml:space="preserve">朱氏宗祠位于武义县泉溪镇白革村村口，西北邻古树林，祠前有小广场。宗祠建于清代，坐东北朝西南，由门楼、前厅、戏台、中厅、后厅及两侧厢廊组成，占地面积787.4平方米。中、后厅之间有水池，池中有小石桥，各进台基依次抬高。门楼作二柱三楼式，歇山顶，门前抱鼓石一对。前厅面宽五间，进深六檩，檩前二后三。明间前单步对五架梁，五架梁为曲折形，三架梁为月梁，后檐柱与戏台共用；次、梢间用三柱，中柱落地，次间后檐施牛腿。戏台歇山顶，阑额呈月梁形，牛腿托挑檐檩。中厅宽三间，进深七檩，前后檐施牛腿，明间梁架前后单步用四柱；月梁粗硕，檩间施鸱鱼形单步梁，檩端施方云纹和卷草纹替木；次间分心用五柱，瓜柱下端刻仰莲；后檐额枋下施排门。后厅宽五间，进深八檩，檩前三后四，前檐施牛腿，梁架明、次间前单步后双步用四柱，施月梁，檩两端施替木重拱或单拱，蝴蝶木固定檩子；梢间用五柱，中柱落地。前院廊庑宽一间，进深三檩二柱，前檐施牛腿。柱础鼓形，中厅明间础下置古镜。硬山两坡顶。祠门外有旗杆石两对。 _x005F_x000D_
_x005F_x000D_
</t>
  </si>
  <si>
    <t>N28°49'14.0"
E119°54'50.0"
海拔高程341m</t>
  </si>
  <si>
    <t>该井位于武义县泉溪镇白革村朱氏宗祠内，在中、后厅之间有水池，池中有小石桥，各进台基依次抬高，现水池淤积，池桥损毁；井呈圆形石质，井圈用小石块叠砌，内径0.6米，高0.3米，无井盖；井内壁石质，圆形；井深2.9米，水质清澈，现作为宗祠内景观、防火使用。</t>
  </si>
  <si>
    <t>白革村村民委员会</t>
  </si>
  <si>
    <t>楼王古井及天灯土地</t>
  </si>
  <si>
    <t>浙江省金华市武义县桐琴镇楼王村中心路28号南侧</t>
  </si>
  <si>
    <t>楼王古井及天灯土地位于桐琴镇楼王村中心路28号南侧，由古井1口和天灯土地2个组成，天灯土地并列在古井西侧，与古井呈“△”形排列。古井井口条石铺设，正方形，井内壁圆形，块石叠砌。井口西侧约2米处，并1个天灯1个土地。天灯土地平面呈圆形，下大上小，底部直径54厘米，上部直径38厘米，顶部开一直径13厘米圆洞直通底部。据村中老人介绍，原在这圆洞上立有木杆，村中做善事积德的人平时会挂此鞋子和灯笼在上面，供过往行人使用，现在村民还会上香祭拜，古井水质清澈，至今村民还在使用。_x005F_x000D_
井是伴随村庄生产生活而产生的，随着新农村建设和武义县“清泉工程”的开展，此类井的作用日益减少并正在快速消失，因此，作为村庄发展的见证物，古井具有一定的文物价值。而天灯土地作为中华传统美德的载体，也具有一定的历史价值。</t>
  </si>
  <si>
    <t>N28°51'30.0"
E119°55'50.0"
海拔高程85m</t>
  </si>
  <si>
    <t>楼王古井及天灯土地位于桐琴镇楼王村中心路28号南侧，由古井1口和天灯土地2个组成，天灯土地并列在古井西侧，与古井呈“△”形排列；
古井井口条石铺设，正方形，井内壁圆形，块石叠砌。井口西侧约2米处，并1个天灯1个土地；
古井水质清澈，至今村民仍在使用。</t>
  </si>
  <si>
    <t>韩王村村民委员会</t>
  </si>
  <si>
    <t>古井加上水泥井圈</t>
  </si>
  <si>
    <t>溪岭脚白云庵</t>
  </si>
  <si>
    <t>浙江省金华市武义县大溪口乡溪岭脚村岭脚自然村西北侧</t>
  </si>
  <si>
    <t xml:space="preserve">白云庵位于武义县大溪口乡溪岭脚村西北侧，由鲍氏建于明代，清道光二十年（1840年）庵主李妙法募缘再次修建。1929年前后，白云庵曾是宣平南营红军活动的据点。原为二进一院，由前殿、后殿、厢房组成，占地面积609平方米。现存后殿，为清所构，坐西朝东，面宽三间，前设十九级踏跺，进深七檩，明间前双步后单步用四柱，次间分心用五柱，前檐牛腿托挑檐檩，明间设藻井八角形，次间设天花，后檐供奉如来佛、土地等。殿前北侧设纸库一座，石头打制，平面方形，四角立方石柱，屋面为攒尖顶，屋檐四角起翘很高，似有仿山花蕉叶的意味，屋顶正中饰葫芦宝顶。塔身一侧刻有“皇清咸丰元年岁次辛□□□□□立□□/三□三港□独造纸库壹座□□/淋浴弟子周门郑氏仝男□德孙□重建□”字样。殿前南侧有放生池和半月形水井一口。鼓形柱础，明间前后金柱下垫古镜，前后金柱用石质，三合土斜方格地面。_x005F_x000D_
</t>
  </si>
  <si>
    <t>N28°35'35.0"
E119°40'17.0"
海拔高程243m</t>
  </si>
  <si>
    <t>白云庵位于武义县大溪口乡溪岭脚村西北侧，该井位于殿内南侧，呈半月形，井圈半径0.5米左右，高约0.55米，水从岩洞内流出，修复时井周用水泥和沙土叠砌而成；水质清澈，现仍作为当地饮用水。</t>
  </si>
  <si>
    <t>溪岭脚村村民委员会</t>
  </si>
  <si>
    <t>修复时井周用水泥和沙土叠砌而成</t>
  </si>
  <si>
    <t>乌漱吴氏宗祠</t>
  </si>
  <si>
    <t>浙江省金华市武义县柳城畲族镇乌漱村塘根巷1号南侧</t>
  </si>
  <si>
    <t xml:space="preserve">吴氏宗祠位于武义县柳城镇乌漱村塘根巷1号南侧，建于清嘉庆二十五年（1820）。坐南朝北，四合院式，由前厅、后厅、两侧厢房组成，占地面积302平方米。前厅面宽三间，进深七檩，明间前双单步抬梁用四柱，次间分心用四柱，明间前檐施卷棚顶；明间的檐檩底彩绘，雕花草、瑞禽，牛腿托前檐檩。金柱间施排门四扇；后檐设戏台，戏台板为活动装制，平时可作通道，顶施天花。前檐望柱方形，柱头雕仰覆莲瓣，下垫方形束脚雕花础。次间为二层，设楼梯通戏台。大门略呈八字形，墙脚施石雕刻。阶沿设踏跺一级。后厅面宽为三间，进深九檩，明间前后双步用四柱，次间分心用五柱，檩间施鸱鱼形替木，檩下施替木花拱，檩底有雕刻。明间后檐供奉祖先香火，次间后檐放置棺木。后厅地势略高，明间前檐设踏跺一级。环天井一侧，前檐牛腿托挑檐檩，人物、花草雕刻精美。厢廊二层，面宽二间，进深三檩二柱；二层外檐施雕花护栏。三合土地面，柱础分鼓形（素面、雕花）和方形束脚三种。天井地面卵石铺设。硬山两坡顶，版筑泥墙。大门西北侧有古井一口，无井圈，井内壁块石砖砌，井口沿卵石铺筑。水质较好，深约1.7米。至今仍为村民洗涤使用。_x005F_x000D_
建筑用材粗大，雕刻精美，制作考究，且保存完整，为乡土建筑中代表性建筑，具有较高的文物价值。_x005F_x000D_
 _x005F_x000D_
_x005F_x000D_
_x005F_x000D_
</t>
  </si>
  <si>
    <t>N28°34'54.0"
E119°33'40.0"
海拔高程311m</t>
  </si>
  <si>
    <t>该井位于武义县柳城镇乌漱村塘根巷1号南侧吴氏宗祠内，井位于大门的西北侧，圆形，无井圈，井深约1.5米，井壁用小石块叠砌；水质清澈，至今仍被村民作生活洗涤用水。</t>
  </si>
  <si>
    <t>乌漱村村民委员会</t>
  </si>
  <si>
    <t>黄家滩大屋民居</t>
  </si>
  <si>
    <t>浙江省金华市武义县柳城畲族镇黄家滩村大屋3号</t>
  </si>
  <si>
    <t xml:space="preserve">大屋民居位于武义县柳城畲族镇黄家滩村大屋3号，清代建筑。坐北朝南。四合院式，东、西带附屋，占地面积1286平方米，均为二层结构。门房面宽五间二弄，进深五檩五柱，明间底层敞开，前檐辟大门，后檐两侧设边门。正屋面宽五间二弄，进深七檩五柱，前檐两侧设边门，明间后檐设太师壁。厢房面宽二间，进深五檩四柱。门房、正屋和厢房环天井一侧在底层设廊，施月梁，牛腿托挑檐檩，楸楣雕蝙蝠、暗八仙，两端托以雕花雀替。鼓形柱础，三合土地面。天井地面卵石铺设。硬山两坡顶，版筑泥墙。距大门前约14.40米处，设有砖砌照壁一座。 西附屋为四合院式，其正屋面宽三间，进深五檩三柱；厢房面宽一间，进深五檩二柱，两侧设边门。东侧设有前后附屋两座，均为四合院，二层结构。东侧后附屋有古井一眼，方形，井壁卵块石砌置，井栏设石板。                _x005F_x000D_
 _x005F_x000D_
_x005F_x000D_
</t>
  </si>
  <si>
    <t>N28°37'22.0"
E119°36'21.0"
海拔高程193m</t>
  </si>
  <si>
    <t>该井位于武义县柳城畲族镇黄家滩村大屋3号东侧后附屋内，清代，四方形；
无井圈，井壁卵块石砌置，开栏设石板，长1.2米，高0.5米，深2米，水质混浊，现已废弃不用。</t>
  </si>
  <si>
    <r>
      <rPr>
        <sz val="12"/>
        <rFont val="宋体"/>
        <family val="3"/>
        <charset val="134"/>
        <scheme val="minor"/>
      </rPr>
      <t>杨献文、杨毕兴、杨发兴等</t>
    </r>
    <r>
      <rPr>
        <sz val="9"/>
        <rFont val="Times New Roman"/>
        <family val="1"/>
      </rPr>
      <t>7</t>
    </r>
    <r>
      <rPr>
        <sz val="9"/>
        <rFont val="宋体"/>
        <family val="3"/>
        <charset val="134"/>
      </rPr>
      <t>户</t>
    </r>
  </si>
  <si>
    <t>上新屋塔沙水井</t>
  </si>
  <si>
    <t>浙江省金华市武义县桐琴镇乌石头村上新屋自然村上新屋二路10号南侧</t>
  </si>
  <si>
    <t>塔沙水井位于武义县桐琴镇乌石头村上新屋自然村上新屋二路10号南侧，清代建筑。井壁卵石砌置，内壁上小下大，略呈圆锥形，无井圈，井口圆形，拱形条石四块铺设，直径0.82米，井台石板铺筑，呈方形，边长1.90米，厚0.19米。水质清澈，至今仍为村民使用。塔沙水井是上新屋自然村发展的产物，与村民生产生活息息相关。此类井随经济社会的发展正逐渐消失，因此具有一定的历史价值。</t>
  </si>
  <si>
    <t>N28°50'09.0"
E119°57'23.0"
海拔高程144m</t>
  </si>
  <si>
    <t>塔沙水井位于武义县桐琴镇乌石头村上新屋自然村上新屋二路10号南侧，清代建筑；
井壁卵石砌置，内壁上小下大，略呈圆锥形，无井圈，井口圆形，拱形条石四块铺设，直径0.82米，井台石板铺筑，呈方形，边长1.90米，厚0.19米，井周地面水泥浇筑；水质清澈，至今仍为村民生活洗涤用。</t>
  </si>
  <si>
    <t>乌石头村村民委员会</t>
  </si>
  <si>
    <t>井周地面水泥浇筑</t>
  </si>
  <si>
    <t>郭上村宝泉寺</t>
  </si>
  <si>
    <t>现代</t>
  </si>
  <si>
    <t>浙江省金华市武义县熟溪街道郭上村东南宝泉岩顶</t>
  </si>
  <si>
    <t xml:space="preserve">宝泉寺位于武义县熟溪街道郭上村东南的宝泉岩顶，相传始建三国赤乌年间，称“碧天庵”，明代时改称宝泉寺，光绪年间重建。1930年，武义南营红军曾驻扎于此，1958年被拆烧炭，1991年由郭上、郭下和沈店三村集资在其原建筑基址上按清代风格重新建造。建筑坐东朝西，由前殿、大雄宝殿和观音堂组成。供奉诸神，除供善男信女膜拜外，也是郭洞景区的旅游景点之一。前殿面宽三间，进深七檩，明间前后单步用四柱，次间分心用五柱。后殿面宽亦三间，进深九檩，前檐施牛腿托挑檐檩，明间前后双步用四柱，次间分心用五柱。观音堂面宽七间二弄，进深八檩，檩前四后三，前檐牛腿托挑檐檩，建筑用材细小。大雄宝殿南侧有古井一口，井壁卵石，井圈圆形，水质清澈。_x005F_x000D_
宝泉寺的武义较有名的寺庙，武义南营红军曾在此驻扎，虽现存建筑为后人在宝泉寺遗址上仿清代风格所建，但仍不失一定的历史意义。 _x005F_x000D_
</t>
  </si>
  <si>
    <t>N28°49'00.0"E119°50'22.0"
海拔高程394m</t>
  </si>
  <si>
    <t>该井位于武义县熟溪街道郭上村东南的宝泉寺大雄宝殿南侧，圆形井圈，井壁卵石材质，水质较为清澈，现为寺内居民饮用、生活用水</t>
  </si>
  <si>
    <t>郭上村村民委员会</t>
  </si>
  <si>
    <t>井周水泥沙石铺砌</t>
  </si>
  <si>
    <t>江家巷方井</t>
  </si>
  <si>
    <t>浙江省金华市武义县壶山街道齐心社区江家巷6号西侧</t>
  </si>
  <si>
    <t>方井位于武义县城江家巷6号西侧，系抗战时期侵武日军所砌，专供日军使用。井深3米，井壁用条石砌置，无井圈，井口用石板铺砌，呈0.79×0.70米的方形。井水混浊，已不使用。_x005F_x000D_
江家巷方井建造原因特殊，记录了一段屈辱的历史，现虽已废弃不用，但仍具有一定的历史价值。</t>
  </si>
  <si>
    <t>东风莹石矿杨家0号大井</t>
  </si>
  <si>
    <t>浙江省金华市武义县茭道镇东莹社区大井口，西距330国道约300米的半山坡上</t>
  </si>
  <si>
    <t xml:space="preserve">东风莹石矿杨家0号大井位于武义县茭道镇东莹社区大井口，西距330国道约300米的半山坡上，含砩量高，储藏量大，井深170余米，东到八字墙火石岗，西到东湖水库底，东西长20公里。1943年日军侵占武义时，曾对此井进行过挖掘。60年代由东风莹石矿正式开掘，2000年东莹破产后停止开采。据矿业人士介绍，该井地下莹石储藏量还可供30年开采。0号大井井口呈方形，留存有卷扬机机架、井下抽水水管等设备，井口南侧约20米尚保存有卷扬机房及更衣房，西侧为的地面选矿工具房，均为青砖两坡悬山顶建筑；东侧约30米处的山坡筑有直径约4米的圆形块石水泥砌置的水池。 _x005F_x000D_
0号大井为1949年以后莹石开采较早的大井，含砩量高，储藏量大，在当时的开采中自力更生，采用较为先进的方法进行开采，在我县的莹石开采历史上具有重要的地位。 _x005F_x000D_
</t>
  </si>
  <si>
    <t>N28°59'06.0"
E119°53'08.0"
海拔高程133m</t>
  </si>
  <si>
    <t>该井为矿井，2000年东风萤石矿破产后停止开采，现井内积水较深，无法观测井内情况。该井已于2017年1月作为日军侵华掠矿遗址组成部分公布为浙江省级文物保护单位。</t>
  </si>
  <si>
    <t>设围栏和警示牌</t>
  </si>
  <si>
    <t>东莹社区</t>
  </si>
  <si>
    <t>该井为矿井，已于2017年1月作为日军侵华掠矿遗址组成部分公布为浙江省级文物保护单位</t>
  </si>
  <si>
    <t>芦北井</t>
  </si>
  <si>
    <t>浙江省金华市武义县桐琴镇芦北村洋房西北侧</t>
  </si>
  <si>
    <t>芦北井位于武义县桐琴镇芦北村洋房西北侧，建于民国九年（1920）。井圈外观呈八角形，对边宽82厘米，内壁为圆形，直径60厘米，高出地面31厘米，由上下两个井圈咬合连接而成。井圈一侧刻有“民国九年”字样。井内壁块石垒砌，水质清澈。该井是村落发展的产物，旧时与村民生产生活息息相关，见证了村庄的成长历史，虽然近年随芦北村自来水工程的建设而被废弃，仍具有一定的历史价值。</t>
  </si>
  <si>
    <t>N28°50'24.0"
E119°56'15.0"
海拔高程118m</t>
  </si>
  <si>
    <t>该井位于武义县桐琴镇芦北村洋房西北侧，外观呈八角形井圈，内壁为圆形，块石叠砌，井圈高出地面约0.3米，内直径为0.6米，由上下两个井圈咬合而成，井圈一侧刻有“民国九年”字样，井水清澈。现因自来水普及，该井已废弃不用。</t>
  </si>
  <si>
    <t>张忠清</t>
  </si>
  <si>
    <t>明招寺</t>
  </si>
  <si>
    <t>浙江省金华市武义县白洋街道下陈村北侧</t>
  </si>
  <si>
    <t>明招寺位于武义县白洋街道下陈村北侧，是南宋大儒吕祖谦讲学授徒之处。吕祖谦（1137～1181），字伯恭，学者称东莱先生。隆兴元年（1163）进士及第，同年又中博学宏词科。历任太学博士、秘书郎、国史院编修官、实录院检计官、著作郎等职。谥号“成”。一生著有《古周易》、《春秋左氏传说》、《东莱左氏博议》等共500卷。其学说在南宋理学中占有重要地位，是“婺学“的主要创立者，“金华学派”的代表，明招文化的创始人。明招寺分二条轴线，其西侧为朱吕讲堂，东侧为明招寺，均坐北朝南。明招寺起源于东晋镇东将军阮孚舍宅建寺，原名慧安寺，清乾隆时敕改智觉寺，俗称明招寺，中轴线上自南向北排列有放生池、大殿和大雄宝殿，其中大雄宝殿系90年代初从白溪村迁来的民国民居建筑经改造而成。朱吕讲堂自南往北依次排列影壁、门厅、传薪亭、讲堂、享堂，两侧为廊庑，地势依次抬高。朱吕讲堂西侧碑廊为2005年所新建。</t>
  </si>
  <si>
    <t>N28°56'31.0"
E119°52'58.0"
海拔高程68m</t>
  </si>
  <si>
    <t>该井位于明招寺内西北侧，井圈圆形，高0.34米，内直径0.36米，外直径0.54米；井壁石质，水质清澈，现作为文物观赏用。</t>
  </si>
  <si>
    <t>武义县文物保护管理所</t>
  </si>
  <si>
    <t>丁章井</t>
  </si>
  <si>
    <t>浙江省金华市婺城区罗埠镇丁章村中央</t>
  </si>
  <si>
    <t>丁章古井位于金华市婺城区罗埠镇丁章村中央，清道光三十年（1850年）建造。为单孔井，石质井圈圆形，外径0.64米，内径0.43米，高0.41米。井壁圆形，用青砖叠砌，直径约0.90米。井深约10米。井圈上刻有“大清道光叁拾年章通正”等字样。水质清澈，现已废弃不用。</t>
  </si>
  <si>
    <t>北纬N29°06′28.81″ 东经E119°21′58.23″</t>
  </si>
  <si>
    <t>位于丁章自然村中央，属圆形，青石材质</t>
  </si>
  <si>
    <t>有凉亭，有立牌</t>
  </si>
  <si>
    <t>渔田庄村丁章自然村</t>
  </si>
  <si>
    <t>铺下井</t>
  </si>
  <si>
    <t>浙江省金华市婺城区罗埠镇铺下村东北村口</t>
  </si>
  <si>
    <t>普下古井位于金华市婺城区罗埠镇铺下村东北村口，清咸丰元年（1851年）建造。为单孔井，石质井圈圆形，内径0.45米、外径六边形、边长0.35米，高0.40米。井壁圆形，用青砖叠砌，直径约0.60米。井圈上六边均刻有文字，分别为“咸丰”、“元年”、“亨六”、“一公”、“吴力”等字样。现已废弃不用。</t>
  </si>
  <si>
    <t>北纬N29°06′51.01″ 东经E119°21′51.08″</t>
  </si>
  <si>
    <t>位于甫下村村口，属青石，为六角</t>
  </si>
  <si>
    <t>渔田庄村甫下自然村</t>
  </si>
  <si>
    <t>花园后仓泉井</t>
  </si>
  <si>
    <t>浙江省金华市婺城区罗埠镇花园村中央</t>
  </si>
  <si>
    <t>花园后仓泉井位于金华市婺城区罗埠镇花园村中央，清代建造。为单孔井，石质井圈高0.43米，内径圆形直径0.54米，外径六边形、边长0.40米。井壁圆形，用青砖叠砌，直径约0.85米。井台用青条石铺设，长3.7米、宽3.3米。井圈上六面均刻有文字，分别为“出”、“时”、“泉”、“渊”、“博”、 “清”等字样，井圈北面“博”、“清”二字上方镌有“大清□□”、“贰拾叁年”等小字。水质清澈，现仍在使用中。</t>
  </si>
  <si>
    <t>北纬N29°07′31.38″ 东经E119°23′55.33″</t>
  </si>
  <si>
    <t>花园后仓泉井位于金华市婺城区罗埠镇花园村中央，清代建造。为单孔井，石质井圈高0.43米，内径圆形直径0.54米，外径六边形、边长0.40米。井壁圆形，用青砖叠砌，直径约0.85米。井台用青条石铺设，长3.7米、宽3.3米。井圈上六面均刻有文字，分别为“出”、“时”、“泉”、“渊”、“博”、 “清”等字样，井圈北面“博”、“清”二字上方镌有“大清□□”、“贰拾叁年”等小字。水质清澈，现仍在使用中</t>
  </si>
  <si>
    <t>罗埠三村花园自然村</t>
  </si>
  <si>
    <t>寺平娘娘井</t>
  </si>
  <si>
    <t>寺平村乡土建筑</t>
  </si>
  <si>
    <t>浙江省金华市婺城区汤溪镇寺平村北面</t>
  </si>
  <si>
    <t>寺平娘娘井位于金华市婺城区汤溪镇寺平村北面，建于明景泰六年。圆形井壁用鹅卵石叠砌而成，直径约0.45米。井圈圆形，高0.50米、内径0.45米、外径0.64米，为后加。井台长4.2米、宽3.8米，用鹅卵石铺设。水质清澈，仍在使用中。据说，明宪宗年间，寺平村一世祖戴宗碧的四儿子戴法银生有一女，后被选中进宫做了娘娘，因娘娘小时侯曾用过此井并留下了一个故事，故名。</t>
  </si>
  <si>
    <t>经度:119.35纬度:29.021海拔75米</t>
  </si>
  <si>
    <t>存在围栏及立牌等保护措施</t>
  </si>
  <si>
    <t>寺平村村委会</t>
  </si>
  <si>
    <t>东夏水井</t>
  </si>
  <si>
    <t>浙江省金华市婺城区汤溪镇东夏村中央</t>
  </si>
  <si>
    <t>东夏水井位于金华市婺城区汤溪镇东夏村中央，单孔井，石质井圈圆形，高约0.25米、外径0.79米、内径0.42米；井壁为天然岩石，约5米见方，井深约8米。水质清澈，现仍在使用中。</t>
  </si>
  <si>
    <t>经度;119.40 纬度;29.00 海拔80米</t>
  </si>
  <si>
    <t>东夏村村委会</t>
  </si>
  <si>
    <t>酒坊巷酒泉井</t>
  </si>
  <si>
    <t>浙江省金华市婺城区城东街道八咏楼社区酒坊巷98号旁</t>
  </si>
  <si>
    <t>酒坊巷酒泉井位于浙江省金华市区酒坊巷中段98号旁，宋代建筑；该井为单眼井，石构井圈，高0.38米，厚0.11米，内径0.41米。井内圆形，井壁用方石垒砌而成，深约2.1米。水质清澈。据光绪《金华县志》载：金华酒以此井酿酒，至清光绪年间，金华知府继良亲自命名为酒泉井。酒泉井是古代金华酿酒业所保留至今的一个遗址，为历史上的金华酒提供了以个部可多得的实物例证。该井被载入《中国井文化》一书。</t>
  </si>
  <si>
    <t>北纬29°06'13.7"东经119°39'29.9"海拔高程82米</t>
  </si>
  <si>
    <t>酒坊巷酒泉井位于浙江省金华市区酒坊巷中段98号旁，宋代建筑；该井为单眼井，石构井圈，高0.38米，厚0.11米，内径0.41米。井内圆形，井壁用方石垒砌而成，深约2.1米。据光绪《金华县志》载：金华酒以此井酿酒，至清光绪年间，金华知府继良亲自命名为酒泉井。酒泉井是古代金华酿酒业所保留至今的一个遗址，为历史上的金华酒提供了以个部可多得的实物例证。该井被载入《中国井文化》一书。</t>
  </si>
  <si>
    <t>金华市婺州古城文化旅游发现有限公司</t>
  </si>
  <si>
    <t>八咏路休文井</t>
  </si>
  <si>
    <t>浙江省金华市婺城区城东街道八咏楼社区八咏路中段八咏楼东侧30米处</t>
  </si>
  <si>
    <t>八咏路休文井位于金华市婺城区城东街道八咏楼社区八咏路中段北侧，年代不详（约隋唐五代以前），圆形井壁，用自然块石（较大卵石）叠砌而成，直径1米，石质圆形井圈，高0.35米，直径0.7米，水质清澈。_x005F_x000D_
据光绪《金华县志》载：“戚志：在府学门墙东相传沈约（字休文）为郡守时乘驴入井而故名”又载：宋嘉定十六年（1223）金华知州赵师岩书“休文井”三大字石碑立于井边。明正德年间，知府赵鹤有题撰《沈公泉铭》石碑立于井边，1851年，太平军进入金华时，一名府学教授蔡石南投此井自尽，因此井又名蔡公井，该井位沈约在金华的又一遗踪。</t>
  </si>
  <si>
    <t>北纬29°06'08.1"东经119°39'34.1"海拔高程60米</t>
  </si>
  <si>
    <t>八咏路休文井位于金华市婺城区城东街道八咏楼社区八咏路中段北侧，年代不详（约隋唐五代以前），圆形井壁，用自然块石（较大卵石）叠砌而成，直径1米，石质圆形井圈，高0.35米，直径0.7米，水质清澈。
据光绪《金华县志》载：“戚志：在府学门墙东相传沈约（字休文）为郡守时乘驴入井而故名”又载：宋嘉定十六年（1223）金华知州赵师岩书“休文井”三大字石碑立于井边。明正德年间，知府赵鹤有题撰《沈公泉铭》石碑立于井边，1851年，太平军进入金华时，一名府学教授蔡石南投此井自尽，因此井又名蔡公井，该井位沈约在金华的又一遗踪。</t>
  </si>
  <si>
    <t>八咏路拦路井</t>
  </si>
  <si>
    <t>浙江省金华市婺城区城东街道八咏楼社区八咏路东段尽头</t>
  </si>
  <si>
    <t>八咏路拦路井坐落在金华市古子城八咏楼和东市街交界处西侧，正好栏在八咏楼东入口中间。该井的北侧为和信园。_x005F_x000D_
井圈外围为六角形，内圈呈圆形，井口直径约45厘米，高35厘米，青石凿刻而成，外侧依稀可见“拦路井”三个大字，系清乾隆年间所刻。金华《光绪县志》称其为“瑞安井”，并有如下解释：在瑞安坊口上，为三窍一名拦路井，按乾隆年间易以石栏刊拦路井三打字。文革时该井被填盖。2004年，古子城管委会对此井进行了保护维修，现井台完好如初，井台四周是青石砌的排水沟。井壁同莲花井一样也用本地红纱条石砌成。</t>
  </si>
  <si>
    <t>北纬29°06'10.6"东经119°39'46.0"海拔高程48.95米</t>
  </si>
  <si>
    <t>八咏路拦路井坐落在金华市古子城八咏楼和东市街交界处西侧，正好栏在八咏楼东入口中间。该井的北侧为和信园。
井圈外围为六角形，内圈呈圆形，井口直径约45厘米，高35厘米，青石凿刻而成，外侧依稀可见“拦路井”三个大字，系清乾隆年间所刻。金华《光绪县志》称其为“瑞安井”，并有如下解释：在瑞安坊口上，为三窍一名拦路井，按乾隆年间易以石栏刊拦路井三打字。文革时该井被填盖。2004年，古子城管委会对此井进行了保护维修，现井台完好如初，井台四周是青石砌的排水沟。井壁同莲花井一样也用本地红纱条石砌成。</t>
  </si>
  <si>
    <t>鼓楼里镇东井</t>
  </si>
  <si>
    <t>浙江省金华市婺城区城东街道八咏楼社区古子城鼓楼里南段东侧</t>
  </si>
  <si>
    <t>鼓楼里镇东井位于金华市古子城鼓楼里南段的东侧，井的四周迁建认养的历史建筑。_x005F_x000D_
镇东井井壁用本地红砂石砌成，该井建于明清时期，外观井圈为连接在一起的三个圈口，每个圆直径约为43.5毫米，井口井圈总长约为2、38米，井圈高位30厘米。_x005F_x000D_
此井外观较为独特</t>
  </si>
  <si>
    <t>北纬29°06'11.8"东经119°39'39.7"海拔高程57.64米</t>
  </si>
  <si>
    <t>鼓楼里镇东井位于金华市古子城鼓楼里南段的东侧，井的四周迁建认养的历史建筑。
镇东井井壁用本地红砂石砌成，该井建于明清时期，外观井圈为连接在一起的三个圈口，每个圆直径约为43.5毫米，井口井圈总长约为2、38米，井圈高位30厘米。
此井外观较为独特。</t>
  </si>
  <si>
    <t>三清宫南侧井</t>
  </si>
  <si>
    <t>浙江省金华市婺城区城东街道旌孝街社区三清宫南侧</t>
  </si>
  <si>
    <t>该古井位于金华婺城区城东街道市文保点三清宫南侧，宋代古井、井圈质地为红砂岩石略呈鼓形状。残高49公分，内径宽度55.5公分，圈壁厚度8.5公分，在其一侧凸刻三行二十一字行楷“李都史宅政和（公元1116年）丙申年三月三日开此井口大吉大利”。经现场考察，进深约12-14米，水质清澈，井壁由红砂石错缝交错圈磊而砌。井底下宽逐层缩小为圆形体，这是市区至今发现有记载最早的铭文古井之一。</t>
  </si>
  <si>
    <t>北纬29°06'23.0"东经119°39'41.0"海拔高程59米</t>
  </si>
  <si>
    <t>该古井位于金华婺城区城东街道市文保点三清宫南侧，宋代古井、井圈质地为红砂岩石略呈鼓形状。残高49公分，内径宽度55.5公分，圈壁厚度8.5公分，在其一侧凸刻三行二十一字行楷“李都史宅政和（公元1116年）丙申年三月三日开此井口大吉大利”。经现场考察，进深约12-14米，水质清澈，井壁由红砂石错缝交错圈磊而砌。井底下宽逐层缩小为圆形体，这是市区至今发现有记载最早的铭文古井之一。因周边施工改造，该井被水泥砌筑封护。</t>
  </si>
  <si>
    <t>金华市道教协会</t>
  </si>
  <si>
    <t>因周边施工改造，该井被水泥砌筑封护。无法观察其本体。</t>
  </si>
  <si>
    <t>四牌楼四眼井</t>
  </si>
  <si>
    <t>浙江省金华市婺城区城中街道四牌楼社区四眼井巷</t>
  </si>
  <si>
    <t>四牌楼四眼井位于金华市婺城区城中街道四牌楼社区四眼井巷，古四眼井以青石垒砌而成，单口井圈。占地面积4.08平方米，外径1.3米，内径1、1米，井高0.72米，水深3米。水质尚可，清《光绪金华县志》就有记载。_x005F_x000D_
目前，此井镶嵌于巷内路边绿化带，井口有一大石封盖，为防止人为伤害，已弃之不用。</t>
  </si>
  <si>
    <t>北纬29°06'26.0"东经119°39'21.0"海拔高程60米</t>
  </si>
  <si>
    <t>四牌楼四眼井位于金华市婺城区城中街道四牌楼社区四眼井巷，古四眼井以青石垒砌而成，单口井圈。占地面积4.08平方米，外径1.3米，内径1、1米，井高0.72米，水深3米。</t>
  </si>
  <si>
    <t>四牌楼社区</t>
  </si>
  <si>
    <t>因该井上部有两层安全防护，无法观察井内水流情况。</t>
  </si>
  <si>
    <t>体育街7号水井</t>
  </si>
  <si>
    <t>浙江省金华市婺城区城中街道西市街社区体育街7号门前之人行道上</t>
  </si>
  <si>
    <t>体育街7号水井位于金华市婺城区城中街道西市街社区体育街7号门前人行道上，该井为清代古井，据《金华县志》记载为古城金华水系水井，形状为外方内圆，青石井圈，据当地群众反映该井1990年之前还是居民生活用水设施，该井水质清澈、水量丰富，由于城市扩建，道路铺设增高，现被水泥封口，已荒废不用，但仍可看出形制。</t>
  </si>
  <si>
    <t>明月楼消防水塘</t>
  </si>
  <si>
    <t>浙江省金华市婺城区城中街道明月楼社区老干部活动中心以西4米处</t>
  </si>
  <si>
    <t>该水塘位于金华市婺城区城中街道明月楼社区老年活动室以西三米处，占地面积187平方米，呈长方形布局，长约17米，宽约11米，为清代消防水塘，传水池中有碑记，池周围砌石勘，现至今还在使用，为观赏性池塘，并办消防水用。_x005F_x000D_
该处自唐开元年间（713-741）至现一直为金华公署所在地，解放后是县人民政府，后撤县改为婺城区办。</t>
  </si>
  <si>
    <t>北纬29°06'22.0"东经119°38'49.0"海拔高程72米</t>
  </si>
  <si>
    <t>该水塘位于金华市婺城区城中街道明月楼社区老年活动室以西三米处，占地面积187平方米，呈长方形布局，长约17米，宽约11米，为清代消防水塘，传水池中有碑记，池周围砌石勘，现至今还在使用，为观赏性池塘，并办消防水用。
该处自唐开元年间（713-741）至现一直为金华公署所在地，解放后是县人民政府，后撤县改为婺城区办。</t>
  </si>
  <si>
    <t>明月楼社区</t>
  </si>
  <si>
    <t>莲花井</t>
  </si>
  <si>
    <t>浙江省金华市婺城区城中街道明月楼社区解放东路与后街交叉口东北端</t>
  </si>
  <si>
    <t>莲花井位于浙江省金华市婺城区解放东路与后街交叉口东北端。三眼井，宋代建筑。据光绪《金华县志》载：“莲花井，《戚志》在弦歌坊内，泉为诸井第一”。现存井圈为清代建筑，青石质，平面八边形，高0.34米，内圈圆形，直径0.42米。井壁用打制成拱形的红砂岩砌筑，深13.5米。每眼井圈外侧阴刻“古莲花井”四字，在相对应的两面各辟0.05米直径的圆孔，以锁井盖。井水清澈，水源充足，大旱之年城内诸井水干，莲花井泉水不断。原建有歇山顶方亭，毁。现井亭2006年初建成。_x005F_x000D_
莲花井地处金华古之城以西，它见证了金华城区的繁华，并成为金华城区东向西发展的城市格局的文化坐标。_x005F_x000D_
1995年12月11日公布为市级文保单位。</t>
  </si>
  <si>
    <t>北纬29°06'21.0"东经119°39'05.5"海拔高程70米</t>
  </si>
  <si>
    <t>莲花井位于浙江省金华市婺城区解放东路与后街交叉口东北端。三眼井，宋代建筑。据光绪《金华县志》载：“莲花井，《戚志》在弦歌坊内，泉为诸井第一”。现存井圈为清代建筑，青石质，平面八边形，高0.34米，内圈圆形，直径0.42米。井壁用打制成拱形的红砂岩砌筑，深13.5米。每眼井圈外侧阴刻“古莲花井”四字，在相对应的两面各辟0.05米直径的圆孔，以锁井盖。井水清澈，水源充足，大旱之年城内诸井水干，莲花井泉水不断。原建有歇山顶方亭，毁。现井亭2006年初建成。</t>
  </si>
  <si>
    <t>公共设施</t>
  </si>
  <si>
    <t>五星水井</t>
  </si>
  <si>
    <t>浙江省金华市婺城区城北街道五星社区老年活动室以西12米处</t>
  </si>
  <si>
    <t>该水井位于浙江省金华市婺城区城北街道五星社区老年活动室以西12米处，建于清代。鼓形红石井圈，井深约10余米，该井内由青石园式垒砌而成，井台河卵石铺设，水量较大，至今社区民居还在使用。</t>
  </si>
  <si>
    <t>汤店水井</t>
  </si>
  <si>
    <t>浙江省金华市婺城区苏孟乡汤店村老街上</t>
  </si>
  <si>
    <t>汤店水井，位于苏孟乡汤店村老村上。清代建筑。圆形井圈用自然块石（较大卵石）叠砌而成，直径0.53米。红石质方形井圈高0.3米，宽0.92米，内圈圆形，直径0.53米。水质清澈。
汤店地处南山脚下，泉水清澈，水资源宝贵，掘井取水是当地人们生活的必备条件。汤店现存几口老井，反映了井队当地人生活的重要性。</t>
  </si>
  <si>
    <t>经度119.3743  纬度29.011、高度81</t>
  </si>
  <si>
    <t>汤店水井，位于苏孟乡汤店村老村上。清代建筑。圆形井圈用自然块石（较大卵石）叠砌而成，直径0.53米。红石质方形井圈高0.3米，宽0.92米，内圈圆形，直径0.53米。水质清澈，村民改用自然水后仍为村民洗涤用水。</t>
  </si>
  <si>
    <t>汤店村委会</t>
  </si>
  <si>
    <t>表面用铁皮盖覆盖</t>
  </si>
  <si>
    <t>汤店方炳根家水井</t>
  </si>
  <si>
    <t>浙江省金华市婺城区苏孟乡汤店村方炳根家门前</t>
  </si>
  <si>
    <t>方炳根家水井位于苏孟乡汤店村方炳根家围墙内，清代建筑。圆形井壁用自然块石（较大卵石）叠砌而成，直径0.43米，石质八棱馒头形井圈高0.6米，外圈直径0.55米，内圈直径0.43米。水质清澈。汤店地处南山脚下，泉水清澈，水资源宝贵，掘井取水是当地人们生活的必备条件，汤店现存几口古井，反映了井对当地人们生活的重要性。</t>
  </si>
  <si>
    <t>经度119.3744  纬度29.011、高度81</t>
  </si>
  <si>
    <t>方炳根家水井位于苏孟乡汤店村方炳根家围墙内，清代建筑。圆形井壁用自然块石（较大卵石）叠砌而成，直径0.43米，石质八棱馒头形井圈高0.6米，外圈直径0.55米，内圈直径0.43米。水质清澈，现用于庭院苗木灌溉。</t>
  </si>
  <si>
    <t>永康市</t>
  </si>
  <si>
    <t>白岩下双眼井</t>
  </si>
  <si>
    <t>浙江省金华市永康市舟山镇白岩下村村中</t>
  </si>
  <si>
    <t xml:space="preserve">    该井位于舟山镇白岩下村，根据村民介绍，建于解放后。两眼相连，东西走向。两眼均为正方形。单眼井圈为方形，内边长0.72米，外边长1.16米，高0.18米。井圈用条石铺砌。井内壁为长方形，用条石铺成，长3.10米，宽2.11米。井深约4米。水质清澈，井中养有鱼。该井为研究村庄的演变和发展提供了实物资料。</t>
  </si>
  <si>
    <t>东经：120°11′43″       北纬：28°50′10″</t>
  </si>
  <si>
    <t>井圈用条石铺砌。井内壁为长方形，用条石铺成，长3.10米，宽2.11米。井深约4米。</t>
  </si>
  <si>
    <t>白岩下村</t>
  </si>
  <si>
    <t>唐先一村三眼井</t>
  </si>
  <si>
    <t>浙江省金华市永康市唐先镇唐先一村昌常祠堂南侧</t>
  </si>
  <si>
    <t>三眼井位于永康市唐先镇唐先一村昌常祠堂南侧，建于1942年。井圈圆形，内置三个圆形，故名“三眼井”，外圈直径1.35米，三个圆形直径均为0.38米，井圈高0.20米，井深20米左右，井壁用大块石头砌成，村民至今用作生活用水。</t>
  </si>
  <si>
    <t>东经：120°7′8″       北纬：29°2′15″</t>
  </si>
  <si>
    <t>井圈圆形，内置三个圆形，故名“三眼井”，外圈直径1.35米，三个圆形直径均为0.38米，井圈高0.20米，井深20米左右，井壁用大块石头砌成</t>
  </si>
  <si>
    <t>唐先一村</t>
  </si>
  <si>
    <t>唐先三村四眼井</t>
  </si>
  <si>
    <t>浙江省金华市永康市唐先镇唐先三村鱼池小区230号门前</t>
  </si>
  <si>
    <t xml:space="preserve">    该建筑位于唐先镇唐先三村鱼池小区230号门前，根据村民介绍，始建于1934年，1998年重修。井壁形状为圆形，用自然块石交错叠砌而成，直径1.72米。井深约达12米左右。经1998年重修后，现井圈为长方形，长2.48米，宽1.87米。井眼为四孔，位于井面之中，两眼相连，呈西南至东北走向，井眼直径为0.41米，可同时从四个井眼取水。水质清澈，清甜可口。该井为研究村庄的演变和发展提供了实物资料。</t>
  </si>
  <si>
    <t>东经：120°7′6″       北纬：29°2′2″</t>
  </si>
  <si>
    <t>井壁形状为圆形，用自然块石交错叠砌而成，直径1.72米。井深约达12米左右。经1998年重修后，现井圈为长方形，长2.48米，宽1.87米。井眼为四孔，位于井面之中，两眼相连，呈西南至东北走向，井眼直径为0.41米</t>
  </si>
  <si>
    <t>有标识</t>
  </si>
  <si>
    <t>唐先三村</t>
  </si>
  <si>
    <t>唐先二村两眼井</t>
  </si>
  <si>
    <t>浙江省金华市永康市唐先镇唐先二村追美153号门前</t>
  </si>
  <si>
    <t xml:space="preserve">    两眼井位于唐先镇唐先二村追美路153号门前，根据村民介绍，始建于1968年，圆形井壁用自然块石叠砌而成，直径为1.42米，井深15米左右。现井圈为长方形，长2.16米，宽1.14米，井眼为两孔，两眼相连，为东西走向，井眼直径为0.49米。水质清澈。该井为研究村庄的演变和发展提供了实物资料。</t>
  </si>
  <si>
    <t>东经：120°7′5″       北纬：29°2′7″</t>
  </si>
  <si>
    <t>圆形井壁用自然块石叠砌而成，直径为1.42米，井深15米左右。现井圈为长方形，长2.16米，宽1.14米，井眼为两孔，两眼相连，为东西走向，井眼直径为0.49米</t>
  </si>
  <si>
    <t>唐先二村</t>
  </si>
  <si>
    <t>唐东新建井</t>
  </si>
  <si>
    <t>浙江省金华市永康市唐先镇唐东村</t>
  </si>
  <si>
    <t xml:space="preserve">    该井位于唐先镇唐东村，根据井圈铭文记载，建于中华乙未年冬月。圆形井壁用自然块石叠砌，直径为0.75米。井圈内壁为圆形，直径为0.75米，外圈为正六边形，边长为0.52米，井圈高0.19米。井深约5米。水质清澈。该井为研究村庄的演变和发展提供了实物资料。_x005F_x000D_
    井圈侧边写有“中华乙未冬月”，1986年10月重修。</t>
  </si>
  <si>
    <t>东经：120°7′23″       北纬：29°3′6″</t>
  </si>
  <si>
    <t>圆形井壁用自然块石叠砌，直径为0.75米。井圈内壁为圆形，直径为0.75米，外圈为正六边形，边长为0.52米，井圈高0.19米。井深约5米</t>
  </si>
  <si>
    <t>唐东村</t>
  </si>
  <si>
    <t>俞溪头小祠堂</t>
  </si>
  <si>
    <t>浙江省金华市永康市石柱镇俞溪头村小学西南角</t>
  </si>
  <si>
    <t xml:space="preserve">    该建筑位于石柱镇俞溪头村小学西南角，根据建筑的结构特征，建于民国时期。坐北朝南，占地面积441平方米。砖木结构，硬山顶。_x005F_x000D_
    该建筑为四合院式。前厅为五开间，单层，明、次间梁架结构为五架梁带前后双步用四柱，后檐用牛腿承托挑檐檩；梢间山面梁架结构为分心前后双步梁带前后双步用五柱。享堂为五间，明、次间梁架结构为五架梁带前后单步用四柱，梢间山面梁架结构为分心前后双步梁带前后单步用五柱。左右两边为厢房，上下两层。天井中建有一古井，该井井圈为正六边形，内壁为正方形。_x005F_x000D_
    牛腿上雕有狮子、鹿等，其他部件雕有荷花等吉祥花草。该建筑原做供销社使用。小祠堂保存完整，构造独特，具有一定的文物价值。</t>
  </si>
  <si>
    <t>东经：120°08′49″       北纬：28°52′23″</t>
  </si>
  <si>
    <t>井圈为正六边形，内壁为正方形。</t>
  </si>
  <si>
    <t>供销社</t>
  </si>
  <si>
    <t>后吴大众泉井</t>
  </si>
  <si>
    <t>70年代</t>
  </si>
  <si>
    <t>浙江省金华市永康市前仓镇后吴村丹桂路49号门前</t>
  </si>
  <si>
    <t xml:space="preserve">    该井位于前仓镇后吴村丹桂路49号门前，根据村民介绍，建于七十年代。井圈外圈为正六边形，边长为0.74米，内圈为圆形，直径为0.80米。井圈高0.44米。内内壁为自然块石砌成圆形，直径为1.15米。井深约9米。水质清澈。井圈边上写有“大众泉井”四字。该井为研究村庄的演变和发展提供了实物资料。</t>
  </si>
  <si>
    <t>东经：120°03′59″       北纬：28°48′00″</t>
  </si>
  <si>
    <t>内壁为自然块石砌成圆形，直径为1.15米。井深约9米。</t>
  </si>
  <si>
    <t>厚吴村</t>
  </si>
  <si>
    <t>后吴利群泉井</t>
  </si>
  <si>
    <t>浙江省金华市永康市前仓镇后吴村丹桂路192号门前</t>
  </si>
  <si>
    <t xml:space="preserve">    利群泉井位于前仓镇后吴村丹桂路192号门前，据村民介绍，建于解放后，距今约三、四十年。井圈外壁为正六边形，边长为0.56米，内壁为圆形，直径为0.75米。井圈高0.45米。井内壁为圆形，用自然块石叠砌而成，直径为1.10米。井深约8米。水质清澈。该井为研究村庄的演变和发展提供了实物资料。</t>
  </si>
  <si>
    <t>东经：120°12′27″       北纬：29°00′39″</t>
  </si>
  <si>
    <t>井圈外壁为正六边形，边长为0.56米，内壁为圆形，直径为0.75米。井圈高0.45米。井内壁为圆形，用自然块石叠砌而成，直径为1.10米。井深约8米。</t>
  </si>
  <si>
    <t>溪田下大基大井</t>
  </si>
  <si>
    <t>浙江省金华市永康市龙山镇溪田村下大基</t>
  </si>
  <si>
    <t xml:space="preserve">    据当地群众口碑及井边文字，建于1979年。井壁为圆形,卵石铺砌。井圈为方形，内圈边长0.7米,外圈边长1.10米,高0.26米。井边用碗料镶嵌“79年造”、“清洁卫生”等字。_x005F_x000D_
    保存完整，具有地方特性，具有一定文物价值。</t>
  </si>
  <si>
    <t>东经：120°13′26″       北纬：29°02′45″</t>
  </si>
  <si>
    <t>井口与地面持平，铁皮覆盖井口</t>
  </si>
  <si>
    <t>村</t>
  </si>
  <si>
    <t>四路口上村社教井</t>
  </si>
  <si>
    <t>浙江省金华市永康市龙山镇四路口上村井头沿41号前</t>
  </si>
  <si>
    <t xml:space="preserve">    据当地群众口碑及井圈文字记载，该井于1966年社教时，由兴无大队造。占地面积1.5平方米。深5米，井壁圆形，自然块石叠砌而成，上小下大，直径约2米。井圈高0.32米,宽0.72-0.97米。_x005F_x000D_
　　水井具有一定的地方特色，水质清澈、甘甜。_x005F_x000D_
</t>
  </si>
  <si>
    <t>东经：120°04′01″       北纬：28°47′60″</t>
  </si>
  <si>
    <t>井壁圆形，自然块石叠砌而成，上小下大，直径约2米。井圈高0.32米,宽0.72-0.97米。</t>
  </si>
  <si>
    <t>桥头周上大井</t>
  </si>
  <si>
    <t>浙江省金华市永康市龙山镇桥头村上大基东侧</t>
  </si>
  <si>
    <t xml:space="preserve">    据当地群众口碑及井外侧镶嵌文字，该建筑建于1953年。井壁圆形,用自然块石叠砌.直径0.8米,井圈高0.24米,宽0.17米,水质清澈.井圈外已铺上水泥,用碗碎片砌"1953"年。_x005F_x000D_
    该井保存完整，较具一定的地方代表性，具有一定的文物价值。</t>
  </si>
  <si>
    <t>东经：120°10′35″       北纬：29°00′23″</t>
  </si>
  <si>
    <t>井壁圆形,用自然块石叠砌.直径0.8米,井圈高0.24米,宽0.17米,</t>
  </si>
  <si>
    <t>象瑚里新井</t>
  </si>
  <si>
    <t>浙江省金华市永康市方岩镇象瑚里村瑚山路178号前</t>
  </si>
  <si>
    <t xml:space="preserve">    据当地群众口碑，该建筑建于解放后四清时期。井壁圆形,用石块叠砌而成，直径约2米。井圈圆形，外径1米，内径0.7米，高0.38米。_x005F_x000D_
    历史悠久，保存较好，文物价值较高。</t>
  </si>
  <si>
    <t>东经：120°13′00″       北纬：28°56′37″</t>
  </si>
  <si>
    <t>井壁圆形,用石块叠砌而成，直径约2米。井圈圆形，外径1米，内径0.7米，高0.38米。</t>
  </si>
  <si>
    <t>象瑚里村</t>
  </si>
  <si>
    <t>独松上田角井</t>
  </si>
  <si>
    <t>浙江省金华市永康市方岩镇独松村松东路66号旁</t>
  </si>
  <si>
    <t xml:space="preserve">    据当地群众口碑及建筑构件特征判断，该建筑为二十世纪五十年代建造，井壁圆形，卵石铺砌，外径1.1米,内径0.6米,井圈高0.28米,深0.9米。内壁直径2.5米。_x005F_x000D_
    风格独特，保存完整，文物价值较高。</t>
  </si>
  <si>
    <t>东经：120°12′11″       北纬：28°57′02″</t>
  </si>
  <si>
    <t>井壁圆形，卵石铺砌，外径1.1米,内径0.6米,井圈高0.28米,深0.9米。内壁直径2.5米。</t>
  </si>
  <si>
    <t>独松村</t>
  </si>
  <si>
    <t>舟山下井</t>
  </si>
  <si>
    <t>浙江省金华市永康市舟山镇舟山三村双井路9号民房以北</t>
  </si>
  <si>
    <t xml:space="preserve">  舟山三村下井位于舟山镇舟山三村双井路9号民房以北，据口碑相传，建于清代。井壁呈六边形，用六块长方形条石竖砌而成。石质圆鼓形井圈，外径0.80米，内径0.52米，高0.66米。水质清澈甘冽。_x005F_x000D_
　该井历史悠久，保存尚好，对研究村落形成与发展历史具有重要参考价值。_x005F_x000D_
　　_x005F_x000D_
</t>
  </si>
  <si>
    <t>东经：120°10′31″       北纬：28°48′18″</t>
  </si>
  <si>
    <t>井壁呈六边形，用六块长方形条石竖砌而成。石质圆鼓形井圈，外径0.80米，内径0.52米，高0.66米。</t>
  </si>
  <si>
    <t>舟三村</t>
  </si>
  <si>
    <t>上宅井</t>
  </si>
  <si>
    <t>浙江省金华市永康市舟山镇舟山二村昆山公祠后面</t>
  </si>
  <si>
    <t xml:space="preserve">    上宅井，位于舟山镇舟山二村昆山公祠后面。根据井的造型以及村民介绍，清代建筑。六边形井壁，边长为0.52米。井圈为圆形，内径为0.55米，外径0.92米，井圈高0.56米。井深约10米。井内壁设有踏步。目前已无人使用。该井对于研究村庄的发展历史提供了实物资料。</t>
  </si>
  <si>
    <t>东经：120°10′29″       北纬：28°48′12″</t>
  </si>
  <si>
    <t>六边形井壁，边长为0.52米。井圈为圆形，内径为0.55米，外径0.92米，井圈高0.56米。井深约10米。</t>
  </si>
  <si>
    <t>舟二村</t>
  </si>
  <si>
    <t>台门双眼井</t>
  </si>
  <si>
    <t>浙江省金华市永康市舟山镇台门村台门影剧院旁</t>
  </si>
  <si>
    <t xml:space="preserve">    该井位于舟山镇台门村台门影剧院旁，根据井的造型以及村民介绍，建于清代。该井内壁为正方形，用条石铺砌而成，边长2.48米。井深约5米。井圈为两眼相连，呈东西走向。现井圈为圆形，内径0.79米，外径1.44米。井圈高0.15米。井基用水泥铺砌，写有“保持清洁”“丙寅年初二修”。水质清澈。该井对于研究村庄的发展历史提供了实物资料。</t>
  </si>
  <si>
    <t>东经：120°11′39″       北纬：28°50′28″</t>
  </si>
  <si>
    <t>内壁为正方形，用条石铺砌而成，边长2.48米。井深约5米。井圈为两眼相连，呈东西走向。现井圈为圆形，内径0.79米，外径1.44米。井圈高0.15米。</t>
  </si>
  <si>
    <t>台门村</t>
  </si>
  <si>
    <t>上丁村后阶沿井</t>
  </si>
  <si>
    <t>浙江省金华市永康市舟山镇上丁村155号3层楼房后西北方向</t>
  </si>
  <si>
    <t>上丁村后阶沿井位于舟山镇上丁村155号西北方向，据口碑相传，为明代建筑。圆形井壁，用自然块石（较大卵石）叠砌而成，直径1.5米，石质六边形，井圈高0.58米、宽0.75米，井圈内径为0.50米，水质清澈先仍为居民用水之井。_x005F_x000D_
该井1989年已重修,井台边已铺设为水泥地面。_x005F_x000D_
  该井历史悠久，保存较好，对研究村落演变发展历史有参考价值。</t>
  </si>
  <si>
    <t>东经：120°13′46″       北纬：28°52′30″</t>
  </si>
  <si>
    <t>圆形井壁，用自然块石（较大卵石）叠砌而成，直径1.5米，石质六边形，井圈高0.58米、宽0.75米，井圈内径为0.50米，</t>
  </si>
  <si>
    <t>上丁村</t>
  </si>
  <si>
    <t>高下杨村里井</t>
  </si>
  <si>
    <t>浙江省金华市永康市舟山镇高下杨村119号前</t>
  </si>
  <si>
    <t>里井位于高下杨村119号前，据口碑相传，建造于清代，距今有200多年。该井井圈呈圆形，外形呈八角形井圈内径48厘米，井圈高60厘米，井深12米，井壁呈圆形，用自然块石叠砌而成，水质清澈。_x005F_x000D_
自村里安装了自来水后，该井已不再使用。_x005F_x000D_
  该井历史悠久，保存较好，对研究村落演变发展历史具有参考价值。</t>
  </si>
  <si>
    <t>东经：120°08′21″       北纬：28°56′25″</t>
  </si>
  <si>
    <t>井圈呈圆形，外形呈八角形井圈内径48厘米，井圈高60厘米，井深12米，井壁呈圆形，用自然块石叠砌而成，</t>
  </si>
  <si>
    <t>高下杨村</t>
  </si>
  <si>
    <t>后明堂大井</t>
  </si>
  <si>
    <t>浙江省金华市永康市芝英街道芝英三村鸿羽路35号门前</t>
  </si>
  <si>
    <t xml:space="preserve">    该古井位于芝英街道芝英三村鸿羽路35号门前，根据井的造型以及村民介绍，建于清代时期。圆形井壁用自然块石叠砌而成，直径为0.80米。石质井圈，内壁为圆形，直径为0.78米；外壁为抹角方形，边长为1.01米。井圈高0.80米。井深约5米。常年有水，水质清澈。该井对于研究村庄的发展历史提供了实物资料。</t>
  </si>
  <si>
    <t>东经：120°08′29″       北纬：28°56′17″</t>
  </si>
  <si>
    <t>圆形井壁用自然块石叠砌而成，直径为0.80米。石质井圈，内壁为圆形，直径为0.78米；外壁为抹角方形，边长为1.01米。井圈高0.80米。井深约5米。</t>
  </si>
  <si>
    <t>芝英三村</t>
  </si>
  <si>
    <t>芝英八村龙漩井</t>
  </si>
  <si>
    <t>浙江省金华市永康市芝英街道芝英八村龙漩井巷1号门前</t>
  </si>
  <si>
    <t xml:space="preserve">    该建筑位于芝英街道芝英八村龙漩井巷1号门前，根据井的造型以及村民介绍，建于清代时期。井圈为圆形，内径为0.48米。井内壁为七边形，用条石叠砌而成，最大长度为1.12米。井深约12米。水质清澈，清甜可口。该井对于研究村庄的发展历史提供了实物资料。</t>
  </si>
  <si>
    <t>东经：120°12′35″       北纬：28°51′45″</t>
  </si>
  <si>
    <t>井圈为圆形，内径为0.48米。井内壁为七边形，用条石叠砌而成，最大长度为1.12米。井深约12米。</t>
  </si>
  <si>
    <t>芝英八村</t>
  </si>
  <si>
    <t>芝英八村后井</t>
  </si>
  <si>
    <t>浙江省金华市永康市芝英街道芝英八村方塘里壁巷内应锦华宅前</t>
  </si>
  <si>
    <t xml:space="preserve">    该井位于芝英街道芝英八村方塘里壁巷内应锦华宅前，根据井的造型以及村民介绍，为清代建筑。圆形井壁用条石砌成。井圈为圆形，高0.6米，内径0.53米，外径0.82米。井深约4米。水质清澈。该井对于研究村庄的发展历史提供了实物资料。_x005F_x000D_
    井圈外围写有“公元一九七二年重修”。</t>
  </si>
  <si>
    <t>东经：120°08′25″       北纬：28°56′18″</t>
  </si>
  <si>
    <t>井圈为圆形，高0.6米，内径0.53米，外径0.82米。井深约4米。</t>
  </si>
  <si>
    <t>仙陵村前井</t>
  </si>
  <si>
    <t>浙江省金华市永康市芝英街道仙陵村坑口塘沿</t>
  </si>
  <si>
    <t xml:space="preserve">  仙陵村前井位于芝英街道仙陵村坑口塘沿，建造年代不详。圆形井壁用自然块石叠砌而成，直径0.65米。石质圆形井圈，高0.40米，内径0.56米。水质清澈，现仍为村民饮用水。_x005F_x000D_
  该井历史悠久，保存尚好，具有一定的历史文化价值。</t>
  </si>
  <si>
    <t>东经：120°08′11″       北纬：28°54′49″</t>
  </si>
  <si>
    <t>圆形井壁用自然块石叠砌而成，直径0.65米。石质圆形井圈，高0.40米，内径0.56米。</t>
  </si>
  <si>
    <t xml:space="preserve"> 仙陵村</t>
  </si>
  <si>
    <t>下蔡村上井</t>
  </si>
  <si>
    <t>浙江省金华市永康市芝英街道下蔡村上和路31号以西</t>
  </si>
  <si>
    <t xml:space="preserve">  下蔡村上井位于芝英街道上蔡村上和路31号大门前，清代建筑。圆形井壁用自然块石叠砌而成，圆形井圈高0.45米，直径0.90米，内圈圆形，直径0.66米。水质清澈。_x005F_x000D_
  该井历史悠久，保存较好，具有一定的历史文化价值。</t>
  </si>
  <si>
    <t>东经：120°08′47″       北纬：28°56′53″</t>
  </si>
  <si>
    <t>圆形井壁用自然块石叠砌而成，圆形井圈高0.45米，直径0.90米，内圈圆形，直径0.66米。</t>
  </si>
  <si>
    <t>下蔡村</t>
  </si>
  <si>
    <t>王上店村石板井</t>
  </si>
  <si>
    <t>浙江省金华市永康市芝英街道王上店村环村北路17号门前</t>
  </si>
  <si>
    <t xml:space="preserve">  王上店村石板井位于芝英街道王上店村环村北路17号门前，据口碑相传，为清代建筑。圆形井壁用较大块石叠砌而成，直径0.90米。圆形井圈用两块较大石板拼砌，石板长1.60米，宽1.50米，石板中间凿成半园，形成一个圆形井圈，内径0.55米。井沿现用水泥浇筑。_x005F_x000D_
  该井历史悠久，保存较好，具有一定的历史文化价值。</t>
  </si>
  <si>
    <t>东经：120°06′30″       北纬：28°54′20″</t>
  </si>
  <si>
    <t>圆形井壁用较大块石叠砌而成，直径0.90米。圆形井圈用两块较大石板拼砌，石板长1.60米，宽1.50米，石板中间凿成半园，形成一个圆形井圈，内径0.55米。</t>
  </si>
  <si>
    <t>王上店村</t>
  </si>
  <si>
    <t>上胡村八角井</t>
  </si>
  <si>
    <t>浙江省金华市永康市芝英街道上胡村村口</t>
  </si>
  <si>
    <t xml:space="preserve"> 上胡村八角井位于芝英街道上胡村村口，胡氏宗祠以东，据口碑相传，井建于清代。圆形井壁用自然块石垒砌而成，直径0.70米。石质井圈呈八角形，边长0.43米，高0.74米，内圈圆形，直径0.71米。水质清澈甘冽，现仍为村民饮用水。_x005F_x000D_
  该井历史悠久，保存较好，对研究村落形成与发展历史具有参考价值。</t>
  </si>
  <si>
    <t>东经：120°07′37″       北纬：28°58′59″</t>
  </si>
  <si>
    <t>圆形井壁用自然块石垒砌而成，直径0.70米。石质井圈呈八角形，边长0.43米，高0.74米，内圈圆形，直径0.71米。</t>
  </si>
  <si>
    <t>上胡村</t>
  </si>
  <si>
    <t>桥里村井</t>
  </si>
  <si>
    <t>浙江省金华市永康市芝英街道桥里村232号房屋以北</t>
  </si>
  <si>
    <t xml:space="preserve">    该建筑座落在永康市芝英街道桥里232号以北，据口碑相传，该井建于明代。井壁圆形，用大块石叠砌而成，井圈圆形，内径0.48米，外径0.28米，井深约3米，现已无人使用。_x005F_x000D_
  该井历史悠久，保存尚好，对研究村落形成与发展具有参考价值。</t>
  </si>
  <si>
    <t>东经：120°06′19″       北纬：28°55′34″</t>
  </si>
  <si>
    <t>井壁圆形，用大块石叠砌而成，井圈圆形，内径0.48米，外径0.28米，井深约3米，</t>
  </si>
  <si>
    <t>桥里村</t>
  </si>
  <si>
    <t>前陈村井</t>
  </si>
  <si>
    <t>浙江省金华市永康市芝英街道前陈村下厅明堂29号民居内</t>
  </si>
  <si>
    <t xml:space="preserve">  前陈村古井位于芝英街道前陈村下厅明堂29号民居内，1982年户主在挖基做地时发现，并作为家用饮水。古井呈圆形，井壁用青砖错缝叠砌而成，每层12块，井壁直径0.67米，深约10米。原井圈已毁，现已新砌。水质仍清澈甘冽。_x005F_x000D_
   该井历史悠久，保存尚好，对研究村落形成与发展具有参考价值。</t>
  </si>
  <si>
    <t>东经：120°07′36″       北纬：28°58′33″</t>
  </si>
  <si>
    <t>井圈新砌，青砖错缝叠砌而成，每层12块，井壁直径0.67米，深约10米。</t>
  </si>
  <si>
    <t>前陈村</t>
  </si>
  <si>
    <t>鲤鱼塘老井</t>
  </si>
  <si>
    <t>浙江省金华市永康市芝英街道鲤鱼塘村里川西路59号以西50米</t>
  </si>
  <si>
    <t>该井位于永康市芝英街道鲤鱼塘村里川路59号以西50米，据当地口碑相传，建于清代。圆形井壁用自然块石叠砌而成，直径1.06米，石质圆形井圈高0.30米，内圈圆形直径0.66米，水质清澈，村民至今用作饮用水源，井深7米左右。_x005F_x000D_
  该井历史悠久，保存较好，对研究村落形成与发展历史具有参考价值。</t>
  </si>
  <si>
    <t>东经：120°06′54″       北纬：28°58′04″</t>
  </si>
  <si>
    <t>水泥封盖</t>
  </si>
  <si>
    <t>鲤鱼塘村</t>
  </si>
  <si>
    <t>八口塘老井</t>
  </si>
  <si>
    <t>浙江省金华市永康市芝英街道八口塘村以东</t>
  </si>
  <si>
    <t>八口塘老井座落在永康市芝英街道八口塘村以东，据口碑相传，井始建于明代。现井圈用六角水泥浇注，原井圈为六边形，井壁用六块石板拼砌而成，每块石板高约1.7米，内六边形边长0.5米，外六边形边长0.75米，井深约5米，水质清澈。村民至今用作饮用水源。_x005F_x000D_
  该井历史悠久，保存尚好，对研究村落形成与发展历史具有参考价值。</t>
  </si>
  <si>
    <t>东经：120°06′08″       北纬：28°57′24″</t>
  </si>
  <si>
    <t>井圈用六角水泥浇注</t>
  </si>
  <si>
    <t>八口塘村</t>
  </si>
  <si>
    <t>竹川井</t>
  </si>
  <si>
    <t>浙江省金华市永康市象珠镇竹川村廿间头后</t>
  </si>
  <si>
    <t xml:space="preserve">    据当地群众口碑及建筑构件特征判断，该建筑建于清代。井壁圆形，卵石叠砌，井圈外径1.2米,内径0.6米,高0.2米,井深4米。_x005F_x000D_
    井水清澈，保存较好，建筑风格独特，文物价值较高。   </t>
  </si>
  <si>
    <t>东经：120°2′12″       北纬：29°1′16″</t>
  </si>
  <si>
    <t>井壁圆形，卵石叠砌，井圈外径1.2米,内径0.6米,高0.2米,井深4米</t>
  </si>
  <si>
    <t>竹川村</t>
  </si>
  <si>
    <t>朱川村</t>
  </si>
  <si>
    <t>象珠一村小井</t>
  </si>
  <si>
    <t>浙江省金华市永康市象珠镇象珠一村象珠北街215号店铺边</t>
  </si>
  <si>
    <t xml:space="preserve">  象珠一村小井位于象珠镇象珠一村象珠北街215号店铺边，清代建筑。圆形井壁用自然块石砌筑而成，直径0.60米。石质方形井圈，高0.50米，外边长0.66米，内圈圆形，直径0.45米。水质一般。_x005F_x000D_
   该井保存完整，具有一定的历史价值，为研究村落演变发展提供了实物资料。</t>
  </si>
  <si>
    <t>东经：120°4′17″       北纬：29°0′33″</t>
  </si>
  <si>
    <t>直径0.60米。石质方形井圈，高0.50米，外边长0.66米，内圈圆形，直径0.45米</t>
  </si>
  <si>
    <t>象珠一村</t>
  </si>
  <si>
    <t>里厅井</t>
  </si>
  <si>
    <t>浙江省金华市永康市象珠镇象珠四村里厅巷85号民居南侧</t>
  </si>
  <si>
    <t xml:space="preserve">  里厅古井位于象珠镇象珠四村里厅巷85号民居南侧，据口碑相传，建于明代。圆形井壁用自然块石垒砌而成，直径0.60米。石质圆形井圈高0.42米，直径0.98米，内圈圆形，直径0.51米。水质清澈。_x005F_x000D_
  里厅古井历史悠久，保存尚好，具有较高的文物价值，对研究村落演变发展状况提供了实物资料。</t>
  </si>
  <si>
    <t>东经：120°4′15″       北纬：29°0′5″</t>
  </si>
  <si>
    <t>圆形井壁用自然块石垒砌而成，直径0.60米。石质圆形井圈高0.42米，直径0.98米，内圈圆形，直径0.51米</t>
  </si>
  <si>
    <t>有围栏和立牌</t>
  </si>
  <si>
    <t>象珠四村</t>
  </si>
  <si>
    <t>象珠三村六份井</t>
  </si>
  <si>
    <t>浙江省金华市永康市象珠镇象珠三村六份井巷2号前</t>
  </si>
  <si>
    <t xml:space="preserve">    据当地群众口碑及建筑构件特征判断，该建筑建于清代。井壁圆形，卵石铺砌，深5米，内径0.54米。井圈为方形，边长1米，高为0.28米。井圈及井外已铺上水泥。_x005F_x000D_
    历史悠久，保存较好，文物价值较高。</t>
  </si>
  <si>
    <t>东经：120°4′17″       北纬：29°0′35″</t>
  </si>
  <si>
    <t>井壁圆形，卵石铺砌，深5米，内径0.54米。井圈为方形，边长1米，高为0.28米</t>
  </si>
  <si>
    <t>象珠三村</t>
  </si>
  <si>
    <t>象珠三村狮门井</t>
  </si>
  <si>
    <t>浙江省金华市永康市象珠镇象珠三村九进路2号前</t>
  </si>
  <si>
    <t xml:space="preserve">   据当地群众口碑及建筑构件特征判断，该建筑建于清代中期，井壁为圆形，卵石铺砌。井圈内圆外方，内径0.74米,外圈边长0.96米,高0,2米。井深5米。_x005F_x000D_
   历史悠久，风格独特，文物价值较高。</t>
  </si>
  <si>
    <t>东经：120°4′19″       北纬：29°0′38″</t>
  </si>
  <si>
    <t>井壁为圆形，卵石铺砌。井圈内圆外方，内径0.74米,外圈边长0.96米,高0,2米。井深5米</t>
  </si>
  <si>
    <t>象珠二村大麦饼井</t>
  </si>
  <si>
    <t>浙江省金华市永康市象珠镇象珠二村利民路176号民房北侧</t>
  </si>
  <si>
    <t xml:space="preserve">  象珠二村大麦饼井位于象珠镇象珠二村利民路176号民房北侧，清代建筑。圆形井壁用卵石叠砌而成，石质方形井圈，高0.20米，宽1.26米，内圈圆形，直径0.58米。水质清澈甘甜。_x005F_x000D_
大麦饼井保存完整，具有一定的历史价值，为研究村落演变发展提供了实物资料。</t>
  </si>
  <si>
    <t>东经：120°4′15″       北纬：29°0′42″</t>
  </si>
  <si>
    <t>圆形井壁用卵石叠砌而成，石质方形井圈，高0.20米，宽1.26米，内圈圆形，直径0.58米</t>
  </si>
  <si>
    <t xml:space="preserve">有围栏 </t>
  </si>
  <si>
    <t>象珠二村</t>
  </si>
  <si>
    <t>峡源溪中井</t>
  </si>
  <si>
    <t>浙江省金华市永康市象珠镇峡源村新源路626号前</t>
  </si>
  <si>
    <t xml:space="preserve">    据当地群众口碑及建筑构件特征判断，该建筑建于明代。井为太师椅形，井壁卵石铺砌。直径1.5米,深为4米,井圈高0.4米,厚0.2米。_x005F_x000D_
　　历名悠久，保存较好，风格独特，文物价值较高。</t>
  </si>
  <si>
    <t>东经：120°2′57″       北纬：29°3′08″</t>
  </si>
  <si>
    <t>井为太师椅形，井壁卵石铺砌。直径1.5米,深为4米,井圈高0.4米,厚0.2米</t>
  </si>
  <si>
    <t>峡源村</t>
  </si>
  <si>
    <t>石塘明村大井</t>
  </si>
  <si>
    <t>浙江省金华市永康市象珠镇石塘明村</t>
  </si>
  <si>
    <t xml:space="preserve">  石塘明村大井位于象珠镇石塘明村，清代建筑。圆形井壁用自然块石垒砌而成，直径0.70米。石质方形井圈高0.50米，内圈圈圆形，直径0.60米，井深约6米。井水一年四季不涸，清澈甘甜。至今仍在饮用。_x005F_x000D_
  大井保存完整，具有一定的历史价值。</t>
  </si>
  <si>
    <t>东经：120°3′39″       北纬：29°0′19″</t>
  </si>
  <si>
    <t>圆形井壁用自然块石垒砌而成，直径0.70米。石质方形井圈高0.50米，内圈圈圆形，直径0.60米，井深约6米</t>
  </si>
  <si>
    <t>石塘明村</t>
  </si>
  <si>
    <t>三渡溪泉井</t>
  </si>
  <si>
    <t>浙江省金华市永康市象珠镇三渡溪村228号前</t>
  </si>
  <si>
    <t xml:space="preserve">    据当地群众口碑及建筑构件特征判断，该建筑建于明代。井壁为方形，长1.01米,宽0.8米，卵石叠砌。井圈为方形，石板铺砌。_x005F_x000D_
　　历史悠久，保存较好，文物价值较高。</t>
  </si>
  <si>
    <t>东经：120°4′37″       北纬：29°1′45″</t>
  </si>
  <si>
    <t>井壁为方形，长1.01米,宽0.8米，卵石叠砌</t>
  </si>
  <si>
    <t>三渡溪村</t>
  </si>
  <si>
    <t>上徐前塘沿井</t>
  </si>
  <si>
    <t>浙江省金华市永康市象珠镇如春村上徐前塘沿</t>
  </si>
  <si>
    <t xml:space="preserve">    据当地群众口碑及建筑构件特征判断，该建筑建于明代。井壁圆形,卵石叠砌.井圈圆形,外径0.84米,内径0.54米,高0.20米。_x005F_x000D_
    历史悠久，保存完整，风格独特，文物价值较高。</t>
  </si>
  <si>
    <t>东经：120°4′18″       北纬：29°0′54″</t>
  </si>
  <si>
    <t>井壁圆形,卵石叠砌.井圈圆形,外径0.84米,内径0.54米,高0.20米</t>
  </si>
  <si>
    <t>如春村</t>
  </si>
  <si>
    <t>清渭街仙井</t>
  </si>
  <si>
    <t>浙江省金华市永康市象珠镇清渭街村仙井路15号前</t>
  </si>
  <si>
    <t xml:space="preserve">    根据民间口传及井及石碑判断，该井建于清代。井壁圆形，块石叠砌。直径0.6米，深2.5米。井圈为正六边形，已重修。井边立有石碑一块，记载着仙井的来历。_x005F_x000D_
　　历史悠久，保存较好，风格独特，文物价值较高。</t>
  </si>
  <si>
    <t>东经：120°4′49″       北纬：28°58′59″</t>
  </si>
  <si>
    <t>井壁圆形，块石叠砌。直径0.6米，深2.5米。井圈为正六边形</t>
  </si>
  <si>
    <t>清渭街村</t>
  </si>
  <si>
    <t>清渭街村李店井</t>
  </si>
  <si>
    <t>浙江省金华市永康市象珠镇清渭街村李氏祠堂北侧</t>
  </si>
  <si>
    <t xml:space="preserve">  清渭街村李店井位于象珠镇清渭街村李氏祠堂以北，清代建筑。圆形井壁用自然块石叠砌而成。井圈石质六边形，边长0.42米，高0.36米，内圈圆形，直径0.50米。水质清澈。_x005F_x000D_
  该井保存较完整，为研究村落演变与发展提供了实物资料。</t>
  </si>
  <si>
    <t>东经：120°4′42″       北纬：28°58′29″</t>
  </si>
  <si>
    <t>圆形井壁用自然块石叠砌而成。井圈石质六边形，边长0.42米，高0.36米，内圈圆形，直径0.50米</t>
  </si>
  <si>
    <t>清渭街村马店井</t>
  </si>
  <si>
    <t>浙江省金华市永康市象珠镇清渭街村花园巷3号民居西50米</t>
  </si>
  <si>
    <t xml:space="preserve">  清渭街村马店井位于象珠镇清渭街村花园巷3号民居以西。清代建筑。井壁呈正六边形，用石板砌筑，直径米。石质方形井圈，高0.70米，宽1.40米，内圈圆形，直径0.54米。水质清澈，现仍在饮用。_x005F_x000D_
  马店井形制独特，保存较好，为研究村落形成与发展提供了实物例证。_x005F_x000D_
  清渭街村村落形成较早，掘井取水是村民生活的必备条件，清渭街村至今保存较多的古井，从一个侧面反映了村落的形成与发展状况。</t>
  </si>
  <si>
    <t>东经：120°4′41″       北纬：28°59′1″</t>
  </si>
  <si>
    <t>井壁呈正六边形，用石板砌筑，直径米。石质方形井圈，高0.70米，宽1.40米，内圈圆形，直径0.54米</t>
  </si>
  <si>
    <t>派溪吕村派溪大井</t>
  </si>
  <si>
    <t>浙江省金华市永康市象珠镇派溪吕村岩驮塘北侧</t>
  </si>
  <si>
    <t xml:space="preserve">   派溪吕村派溪大井位于象珠镇派溪吕村，岩驮塘以北。明代建筑。井壁呈正六边形，用六块石板竖砌而成，边长0.43米。石质六边形井圈高0.27米。水质清澈。_x005F_x000D_
  派溪大井历史悠久，构造独特，具有一定的历史价值。</t>
  </si>
  <si>
    <t>东经：120°4′24″       北纬：28°58′29″</t>
  </si>
  <si>
    <t>井壁呈正六边形，用六块石板竖砌而成，边长0.43米。石质六边形井圈高0.27米</t>
  </si>
  <si>
    <t>派溪吕村</t>
  </si>
  <si>
    <t>南湖村大井</t>
  </si>
  <si>
    <t>浙江省金华市永康市象珠镇南湖村湖山路40号民房西侧1米</t>
  </si>
  <si>
    <t xml:space="preserve">  南湖村大井位于象珠镇南湖村湖山路40号民房西侧，据口碑相传，该井建于明代时期。圆形井壁用自然块石叠砌而成，直径0.81米。石质圆形井圈，二个垒砌而成，通高0.21米，直径0.92米，内圈圆形，直径0.40米。_x005F_x000D_
  南湖大井历史悠久，保存完整，具有一定的历史价值。</t>
  </si>
  <si>
    <t>东经：120°5′25″       北纬：28°58′29″</t>
  </si>
  <si>
    <t>圆形井壁用自然块石叠砌而成，直径0.81米。石质圆形井圈，二个垒砌而成，通高0.21米，直径0.92米，内圈圆形，直径0.40米</t>
  </si>
  <si>
    <t>南湖村</t>
  </si>
  <si>
    <t>柳墅村井</t>
  </si>
  <si>
    <t>浙江省金华市永康市象珠镇柳墅村上门头12号民居北侧</t>
  </si>
  <si>
    <t xml:space="preserve">  柳墅村古井位于象珠镇柳墅村上头门12号民居北侧，据当地老人介绍，井为清代建筑。圆形井壁用卵石垒砌而成，直径0.50米。石质六边形井圈，高0.44米，最大直径0.64米，内圈圆形，直径0.40米。水质清澈甘甜，现仍在饮用。_x005F_x000D_
 该井历史悠久，保存较好，具有一定的历史价值。</t>
  </si>
  <si>
    <t>东经：120°3′40″       北纬：28°59′33″</t>
  </si>
  <si>
    <t>圆形井壁用卵石垒砌而成，直径0.50米。石质六边形井圈，高0.44米，最大直径0.64米，内圈圆形，直径0.40米</t>
  </si>
  <si>
    <t>柳墅村</t>
  </si>
  <si>
    <t>郎川老井</t>
  </si>
  <si>
    <t>浙江省金华市永康市象珠镇郎川村老街路6号前</t>
  </si>
  <si>
    <t xml:space="preserve">    据当地群众口碑及建筑构件特征判断，该建筑于明洪武时始建。井壁圆形,块石叠砌。直径0.76米,深4米。井圈内径0.48米,外径0.84米。_x005F_x000D_
    历史悠久，保存完整，文物价值较高。</t>
  </si>
  <si>
    <t>东经：120°5′7″       北纬：28°57′55″</t>
  </si>
  <si>
    <t>井壁圆形,块石叠砌。直径0.76米,深4米。井圈内径0.48米,外径0.84米</t>
  </si>
  <si>
    <t>郎川村</t>
  </si>
  <si>
    <t>椒坑大井</t>
  </si>
  <si>
    <t>浙江省金华市永康市象珠镇椒坑村椒川路285号前</t>
  </si>
  <si>
    <t xml:space="preserve">    据当地群众口碑及建筑构件特征判断，该建筑为明代初期建造。井壁圆形，卵石铺砌。直径1.5米,深4米,井水清冽,从未枯竭。井圈原为方形，现已重置，现为圆形。_x005F_x000D_
    历史悠久，风格独特，保存完整，文物价值较高。 </t>
  </si>
  <si>
    <t>东经：119°59′41″       北纬：29°1′21″</t>
  </si>
  <si>
    <t>井壁圆形，卵石铺砌。直径1.5米,深4米</t>
  </si>
  <si>
    <t>椒坑村</t>
  </si>
  <si>
    <t>横坑泉角井</t>
  </si>
  <si>
    <t>浙江省金华市永康市象珠镇横坑村泉角</t>
  </si>
  <si>
    <t xml:space="preserve">    据当地群众口碑及建筑构件特征判断，该建筑建于清代。井壁圆形,卵石铺砌。内径0.8米,外径1.3米,井圈高0.21米。  _x005F_x000D_
    历史悠久，保存较好，文物价值较高。</t>
  </si>
  <si>
    <t>东经：120°3′19″       北纬：29°1′41″</t>
  </si>
  <si>
    <t>井壁圆形,卵石铺砌。内径0.8米,外径1.3米,井圈高0.21米</t>
  </si>
  <si>
    <t>横坑村</t>
  </si>
  <si>
    <t>荷沅后井</t>
  </si>
  <si>
    <t>浙江省金华市永康市象珠镇荷沅村上大门巷14号前</t>
  </si>
  <si>
    <t xml:space="preserve">    据当地群众口碑及建筑构件特征判断，该建筑建于清代。井壁圆形，块石叠砌。直径1.5米,深4米。井圈为方形，现已铺上水泥。_x005F_x000D_
    历史悠久，风格独特，文物价值较高。</t>
  </si>
  <si>
    <t>东经：120°4′51″       北纬：28°59′24″</t>
  </si>
  <si>
    <t>井壁圆形，块石叠砌。直径1.5米,深4米。井圈为方形，现已铺上水泥</t>
  </si>
  <si>
    <t>荷沅村</t>
  </si>
  <si>
    <t>荷沅前井</t>
  </si>
  <si>
    <t>浙江省金华市永康市象珠镇荷沅村37号</t>
  </si>
  <si>
    <t xml:space="preserve">    据当地群众口碑及建筑构件特征判断，该建筑建于清代，井壁为圆形，块石叠砌。直径1.2米,井深4米。现新置正六边形井圈，直径0.62米,外边长0.52米,高0.20米。_x005F_x000D_
    历史悠久，保存完整，风格独特，文物价值较高。</t>
  </si>
  <si>
    <t>东经：120°4′56″       北纬：28°59′23″</t>
  </si>
  <si>
    <t>井壁为圆形，块石叠砌。直径1.2米,井深4米。现新置正六边形井圈，直径0.62米,外边长0.52米,高0.20米</t>
  </si>
  <si>
    <t>白麻塘清水井</t>
  </si>
  <si>
    <t>浙江省金华市永康市象珠镇白麻塘村南</t>
  </si>
  <si>
    <t xml:space="preserve">    据当地群众口碑及建筑构件特征判断，该建筑建于200多年前。原名叫田和源。井壁圆形，卵石铺砌。直径0.8米,深为4米。井圈为六边形，外径1.3米,内径0.91米，高0.15米。井壁有刻字。_x005F_x000D_
　　历史悠久，保存完整，文物价值较高。</t>
  </si>
  <si>
    <t>东经：120°6′39″       北纬：28°58′50″</t>
  </si>
  <si>
    <t>井壁圆形，卵石铺砌。直径0.8米,深为4米。井圈为六边形，外径1.3米,内径0.91米，高0.15米</t>
  </si>
  <si>
    <t>白麻塘村</t>
  </si>
  <si>
    <t>大园井</t>
  </si>
  <si>
    <t>浙江省金华市永康市象珠镇白窖村大园自然村大园村218号民房旁</t>
  </si>
  <si>
    <t xml:space="preserve">  大园古井位于象珠镇白窖村大园自然村，大园村218号民房以东。清代建筑。圆形井壁用较大卵石叠砌而成，直径0.60米，深度约3米。原为石质方形井圈，内圈圆形，现井口在原基础上加高，新做水泥圆形井圈，直径0.53米。井水一年四季不干涸，水质清澈甘甜。村民至今仍在饮用。_x005F_x000D_
大园古井历史悠久，保存较好。</t>
  </si>
  <si>
    <t>东经：120°0′24″       北纬：29°0′44″</t>
  </si>
  <si>
    <t>圆形井壁用较大卵石叠砌而成，直径0.60米，深度约3米。原为石质方形井圈，内圈圆形，现井口在原基础上加高，新做水泥圆形井圈，直径0.53米</t>
  </si>
  <si>
    <t>白窖村大园自然村大园村</t>
  </si>
  <si>
    <t>白窖井</t>
  </si>
  <si>
    <t>浙江省金华市永康市象珠镇白窖村白窖8号民居边</t>
  </si>
  <si>
    <t xml:space="preserve">  白窖古井位于象珠镇白窖村白窖8号民居以西。据村中老人说，有村就有此井，村始建于宋代。古井呈椭圆形，井壁用自然块石垒砌而成，长1.53米，宽0.96米，井深约2米。水质清澈，四季不涸。_x005F_x000D_
  白窖古井历史悠久，砌筑自然朴素，从某一侧面反映了当时人们的生活状况乃至村落的形成与发展状况。</t>
  </si>
  <si>
    <t>东经：120°0′49″       北纬：29°0′46″</t>
  </si>
  <si>
    <t>古井呈椭圆形，井壁用自然块石垒砌而成，长1.53米，宽0.96米，井深约2米</t>
  </si>
  <si>
    <t>白窖村</t>
  </si>
  <si>
    <t>徐达夫故居</t>
  </si>
  <si>
    <t>浙江省金华市永康市西城街道紫微社区武义巷50号</t>
  </si>
  <si>
    <t xml:space="preserve">    该建筑位于西城街道紫微社区武义巷50号，根据浙江省第三次历史文物普查登记该建筑建于清代晚期。坐北朝南，占地面积127平方米。砖木结构，上下两层，硬山顶。_x005F_x000D_
    该建筑为三合院式。正屋为三间，明间梁架结构为分心前后单步梁带前后单步用五柱。左右厢房各一间。天井中建有古井一口，该井井圈为六边形，内壁用自然块石叠砌而成圆形。_x005F_x000D_
    门窗基本无雕刻。照墙内壁绘有多幅山水壁画，清晰可见。地面为青砖墁地。徐达夫故居保存较好，构造独特，具有一定的文物价值。_x005F_x000D_
    徐达夫为永康民国时期参议院副议长。</t>
  </si>
  <si>
    <t>东经：120°01′22″       北纬：29°54′08″</t>
  </si>
  <si>
    <t>井圈为六边形，内壁用自然块石叠砌而成圆形。</t>
  </si>
  <si>
    <t>市文保所</t>
  </si>
  <si>
    <t>永康市人民政府</t>
  </si>
  <si>
    <t>城区劳动巷井</t>
  </si>
  <si>
    <t>浙江省金华市永康市西城街道紫微社区劳动巷18号门前</t>
  </si>
  <si>
    <t xml:space="preserve">    该井位于西城街道城区劳动巷18号门前，根据井的造型以及附近居民介绍，建于清代时期。井内壁为圆形，用自然块石叠砌而成。直径为0.98米。井圈为圆形，用石制成，内径为0.50米，外径为0.82米，井圈高0.32米。井深约5米，水质清澈，是人们取水的好地方。该井对于研究劳动巷的发展历史提供了实物资料。</t>
  </si>
  <si>
    <t>城区三眼井</t>
  </si>
  <si>
    <t>浙江省金华市永康市西城街道紫微社区华溪西路以西三眼井巷东巷口</t>
  </si>
  <si>
    <t xml:space="preserve">    该井位于西城街道紫微社区华溪西路以西三眼井巷东巷口，根据市保单位记载，建于清康熙十三年（1674），井壁为六边形，石板竖砌，井深5.3米。井口分三孔，三孔直径分别为0.54米，0.45米，0.48米，孔间距为0.16米，井圈为方形。井水冬暖夏凉，清冽可口。可供常年饮用。从未干竭。在井的西侧竖有文物保护碑一块。该井对于研究城市的发展历史提供了实物资料。</t>
  </si>
  <si>
    <t>东经120°1′34″
北纬28°54′10″</t>
  </si>
  <si>
    <t>井边有立文物保护标志碑，四周有石质护栏。井眼覆盖石板。</t>
  </si>
  <si>
    <t>溪边大井</t>
  </si>
  <si>
    <t>浙江省金华市永康市西城街道溪边村新塘路71号</t>
  </si>
  <si>
    <t xml:space="preserve">  大井位于西城街道溪边村新塘路77号，据口碑相传，建于明代。圆形井壁，用自然块石叠砌而成，大井直径0.73米，内径0.20米，水质清澈，村民还在饮用。_x005F_x000D_
  该井历史悠久，保存较好，对研究村落演变发展历史有参考价值。</t>
  </si>
  <si>
    <t>东经120°3′1″
北纬28°58′31″</t>
  </si>
  <si>
    <t>圆形井壁，用自然块石叠砌而成，大井直径0.73米，内径0.20米，</t>
  </si>
  <si>
    <t>溪边村</t>
  </si>
  <si>
    <t>中山大石头井</t>
  </si>
  <si>
    <t>浙江省金华市永康市唐先镇中山村</t>
  </si>
  <si>
    <t xml:space="preserve">    该井位于唐先镇中山村，根据井的造型以及村民介绍，建于清代时期。圆形井壁用自然块石叠砌而成，直径为1.20米。井圈为圆形，内径0.47米，外径0.72米，井圈高.34米。井深约10米。水质清澈。该井为研究村庄的演变和发展提供了实物资料。</t>
  </si>
  <si>
    <t>东经：120°7′19″       北纬：29°4′14″</t>
  </si>
  <si>
    <t>圆形井壁用自然块石叠砌而成，直径为1.20米。井圈为圆形，内径0.47米，外径0.72米，井圈高.34米。井深约10米</t>
  </si>
  <si>
    <t>中山村</t>
  </si>
  <si>
    <t>岩前村中排老井</t>
  </si>
  <si>
    <t>浙江省金华市永康市唐先镇岩前村岩前南区498号民居前</t>
  </si>
  <si>
    <t xml:space="preserve">  中排老井位于唐先镇岩前村岩前南区498号民居前，据当地老者介绍，为清代建筑。圆形井壁用大块卵石砌筑而成。直径0。72米。石质井圈高0.35米，内圈圆形，直径0.47米。水质清澈，现仍在饮用。_x005F_x000D_
  该井历史悠久，保存尚好，对研究村落形成与发展历史具有参考价值。</t>
  </si>
  <si>
    <t>东经：120°7′24″       北纬：29°3′6″</t>
  </si>
  <si>
    <t>圆形井壁用大块卵石砌筑而成。直径0。72米。石质井圈高0.35米，内圈圆形，直径0.47米</t>
  </si>
  <si>
    <t>岩前村</t>
  </si>
  <si>
    <t>岩前井</t>
  </si>
  <si>
    <t>浙江省金华市永康市唐先镇岩前村岩前东区52号门前</t>
  </si>
  <si>
    <t xml:space="preserve">    该井位于唐先镇岩前村岩前东区52号门前，根据村民介绍，建于1848年。圆形井壁用块石砌成。井圈为圆形，内径0.47米，外径0.78米，井圈高0.33米，井深约4米。水质清澈。该井对于研究村庄的发展历史提供了实物资料。</t>
  </si>
  <si>
    <t>东经：120°7′29″       北纬：29°3′4″</t>
  </si>
  <si>
    <t>圆形井壁用块石砌成。井圈为圆形，内径0.47米，外径0.78米，井圈高0.33米，井深约4米</t>
  </si>
  <si>
    <t>唐下舒后面井</t>
  </si>
  <si>
    <t>浙江省金华市永康市唐先镇唐下舒村29号门前</t>
  </si>
  <si>
    <t xml:space="preserve">    该井位于唐先镇唐下舒村29号门前，根据井的造型以及村民介绍，建于清代时期。圆形井壁用自然块石砌成，内径为0.35米，外径0.52，井圈高0.40米，深约7.3米。井水清澈。该井对于研究村庄的发展历史提供了实物资料。</t>
  </si>
  <si>
    <t>东经：120°7′46″       北纬：29°1′49″</t>
  </si>
  <si>
    <t>圆形井壁用自然块石砌成，内径为0.35米，外径0.52，井圈高0.40米，深约7.3米</t>
  </si>
  <si>
    <t>唐下舒村</t>
  </si>
  <si>
    <t>唐东前处井</t>
  </si>
  <si>
    <t>浙江省金华市永康市唐先镇唐东村井头塘边上</t>
  </si>
  <si>
    <t xml:space="preserve">    该井位于唐先镇唐东村，根据井的造型以及村民介绍，建于清代时期。圆形井壁用自然块石叠砌，直径为1.06米。圆形井圈，内径为0.54米，外径为0.94米，井圈高0.23米。井深约4米。水质清澈。该井对于研究村庄的发展历史提供了实物资料。</t>
  </si>
  <si>
    <t>东经：120°7′46″       北纬：29°2′53″</t>
  </si>
  <si>
    <t>圆形井壁用自然块石叠砌，直径为1.06米。圆形井圈，内径为0.54米，外径为0.94米，井圈高0.23米。井深约4米</t>
  </si>
  <si>
    <t>马槽井</t>
  </si>
  <si>
    <t>浙江省金华市永康市唐先镇石桥头村村中部智广街68号门前</t>
  </si>
  <si>
    <t xml:space="preserve">    该建筑位于唐先镇石桥头村智广街68号门前，浙江省第三次文化遗产普查时登记该建筑为宋代建筑，井为圆形井壁，用块石叠砌而成。井圈为圆形，外直径0.79米，内直径0.68米，井深约4米。古井的西侧有一马槽，该马槽为长方形，外长1.14米，宽0.72米；内长0.95米，宽0.53米。古井井水，水质清澈。马槽古井造型独特，保存较好，对于研究村庄的发展历史提供了实物资料。</t>
  </si>
  <si>
    <t>东经：120°2′8″       北纬：29°6′53″</t>
  </si>
  <si>
    <t>井为圆形井壁，用块石叠砌而成。井圈为圆形，外直径0.79米，内直径0.68米，井深约4米。古井的西侧有一马槽，该马槽为长方形，外长1.14米，宽0.72米；内长0.95米，宽0.53米</t>
  </si>
  <si>
    <t>有立牌有围栏</t>
  </si>
  <si>
    <t>石桥头村</t>
  </si>
  <si>
    <t>上仁村李家井</t>
  </si>
  <si>
    <t>浙江省金华市永康市唐先镇上仁村前塘以南</t>
  </si>
  <si>
    <t>李家井位于永康市唐先镇上仁村前塘以南，据口碑相传，建于宋代。圆形井壁用自然块石叠砌而成，直径0.65米。石质圆形井圈高0.37米，内圆圆形，直径0.45米。井深约7米，水质清澈。该村村民至今取水使用。_x005F_x000D_
  该井历史悠久，保存尚好，对研究村落形成与发展历史具有参考价值。</t>
  </si>
  <si>
    <t>东经：120°7′8″       北纬：29°2′29″</t>
  </si>
  <si>
    <t>圆形井壁用自然块石叠砌而成，直径0.65米。石质圆形井圈高0.37米，内圆圆形，直径0.45米。井深约7米</t>
  </si>
  <si>
    <t>上仁村</t>
  </si>
  <si>
    <t>前渡金村后井</t>
  </si>
  <si>
    <t>浙江省金华市永康市唐先镇前渡金村瓦窑塘以南</t>
  </si>
  <si>
    <t xml:space="preserve">  前渡金村后井当地名后井头，位于永康市唐先镇前渡金村瓦窑塘以南，据口碑相传，始建于清代初期。用大块卵石砌成，井圈六边形，边长0.55米，内圈圆径0.55米，井圈高0.56米，进深16米，水质清澈，村民至今用作生活用水。_x005F_x000D_
  该井历史修久，保存较好，对研究村落形成与发展历史具有参考价值。</t>
  </si>
  <si>
    <t>东经：120°6′27″       北纬：28°59′59″</t>
  </si>
  <si>
    <t>用大块卵石砌成，井圈六边形，边长0.55米，内圈圆径0.55米，井圈高0.56米，进深16米</t>
  </si>
  <si>
    <t>前渡金村</t>
  </si>
  <si>
    <t>龙山街井</t>
  </si>
  <si>
    <t>浙江省金华市永康市唐先镇龙山村上考畈自然村上考畈11号民居东北侧</t>
  </si>
  <si>
    <t xml:space="preserve">  龙山街古井位于唐先镇龙山村上考畈自然村，上考畈11号民居东北，据口碑相传，建于宋代。井壁呈八角形，用自然块石垒砌而成，直径1.05米。石质井圈高0.30米，边长0.23米，抹角做法，内圈圆形，直径0.60米。水质一般。_x005F_x000D_
  上考畈自然村始建于宋代，据说有村就有此井，曾废弃深埋，上世纪六十年代发现，经修缮重新使用至今。</t>
  </si>
  <si>
    <t>东经：120°6′17″       北纬：29°1′32″</t>
  </si>
  <si>
    <t>井壁呈八角形，用自然块石垒砌而成，直径1.05米。石质井圈高0.30米，边长0.23米，抹角做法，内圈圆形，直径0.60米</t>
  </si>
  <si>
    <t>有围栏</t>
  </si>
  <si>
    <t>龙山村上考畈自然村</t>
  </si>
  <si>
    <t>后力坑井</t>
  </si>
  <si>
    <t>浙江省金华市永康市唐先镇后力坑村后山脚43号门前</t>
  </si>
  <si>
    <t xml:space="preserve">    该井位于唐先镇后力坑村后山脚43号门前，根据井的造型以及村民介绍，清代建筑。圆形井壁用自然块石叠砌而成，直径为0.77米。石质方形井圈高0.30米，宽0.83米，抹角做法，内圈圆形，直径0.57米。水质清澈，清甜可口。该井对于研究村庄的发展历史提供了实物资料。</t>
  </si>
  <si>
    <t>东经：120°7′13″       北纬：28°59′42″</t>
  </si>
  <si>
    <t>圆形井壁用自然块石叠砌而成，直径为0.77米。石质方形井圈高0.30米，宽0.83米，抹角做法，内圈圆形，直径0.57米</t>
  </si>
  <si>
    <t>后力坑村</t>
  </si>
  <si>
    <t>官英堂村后井</t>
  </si>
  <si>
    <t>浙江省金华市永康市唐先镇官英堂村应氏宗祠北侧</t>
  </si>
  <si>
    <t>后井位于永康市唐先镇官英堂村应氏宗祠北侧，据口碑相传，建于宋代。圆形井壁，用自然块石砌成，外径0.79米，内径0.55米，井圈高0.42米，井深5米左右。水质清澈，村民至今用作生活用水。_x005F_x000D_
 该井历史悠久，保存较好，对研究村落形成与发展历史具有参考价值。</t>
  </si>
  <si>
    <t>东经：120°5′54″       北纬：29°0′29″</t>
  </si>
  <si>
    <t>圆形井壁，用自然块石砌成，外径0.79米，内径0.55米，井圈高0.42米，井深5米左右</t>
  </si>
  <si>
    <t>官英堂村</t>
  </si>
  <si>
    <t>俞溪头永泉井</t>
  </si>
  <si>
    <t>浙江省金华市永康市石柱镇俞溪头村大井头</t>
  </si>
  <si>
    <t xml:space="preserve">    该井位于石柱镇俞溪头村大井头，根据井的造型以及村民介绍，为清代时期建筑。井圈为正六边形，内边长为0.54米，外边长为0.89米，井圈高0.06米。井圈用条石铺砌。井深约3米。井内壁为正八边形，边长0.41米，用大块条石铺砌。水质清澈，井中养鱼。该井对于研究村庄的发展历史提供了实物资料。</t>
  </si>
  <si>
    <t>东经：120°8′52″       北纬：28°52′24″</t>
  </si>
  <si>
    <t>井圈为正六边形，内边长为0.54米，外边长为0.89米，井圈高0.06米。井圈用条石铺砌。井深约3米。井内壁为正八边形，边长0.41米，用大块条石铺砌。</t>
  </si>
  <si>
    <t>俞溪头村</t>
  </si>
  <si>
    <t>新店新屋井</t>
  </si>
  <si>
    <t>浙江省金华市永康市石柱镇新店村</t>
  </si>
  <si>
    <t xml:space="preserve">    新屋井位于石柱镇新店村新厅东20米，根据井的造型以及村民介绍，为明代建筑。井圈为正六边形，外边长0.66米，内边长0.50米，井圈高0.52米。井内壁用条石砌成正六边形，边长为0.50米。井深约5米。水质混浊，但年代久远。该井对于研究村庄的发展历史提供了实物资料。</t>
  </si>
  <si>
    <t>下杨外井</t>
  </si>
  <si>
    <t>浙江省金华市永康市石柱镇下杨村里半处168号门前</t>
  </si>
  <si>
    <t xml:space="preserve">    该井位于石柱镇下杨村里半处168号门前，根据井的造型以及村民介绍，为清代时期所建。该井井圈外围为正八边形，边长0.45米；内壁为圆形，直径0.47米，井圈高0.24米。井内壁为圆形，直径1.18米。井深5米。水质清澈，井水永不干涸。该井对于研究村庄的发展历史提供了实物资料。</t>
  </si>
  <si>
    <t>东经：120°7′7″       北纬：28°51′2″</t>
  </si>
  <si>
    <t>井圈外围为正八边形，边长0.45米；内壁为圆形，直径0.47米，井圈高0.24米。井内壁为圆形，直径1.18米。井深5米。</t>
  </si>
  <si>
    <t>下杨村</t>
  </si>
  <si>
    <t>田畈林村隆兴新井</t>
  </si>
  <si>
    <t>浙江省金华市永康市石柱镇田畈林村湖沿75号民居南侧</t>
  </si>
  <si>
    <t xml:space="preserve">  隆兴新井位于石柱镇田畈林村，湖沿75号民居南侧，建于清乾隆年间。圆形井壁用自然块石垒砌而成，直径0.90米。井圈呈八角形，高0.43米，边长0.25米，内圈圆形，直径0.48米。井圈外壁刻有“隆兴新井”、“乾隆□□□□”字样。井沿石板铺筑。水质清澈，现仍为饮用。_x005F_x000D_
  该井历史悠久，建造年代明确，保存尚好，具有较高的文物价值。</t>
  </si>
  <si>
    <t>东经：120°6′13″       北纬：28°53′56″</t>
  </si>
  <si>
    <t>圆形井壁用自然块石垒砌而成，直径0.90米。井圈呈八角形，高0.43米，边长0.25米，内圈圆形，直径0.48米。</t>
  </si>
  <si>
    <t>田畈林村</t>
  </si>
  <si>
    <t>湖塘卢宅老井</t>
  </si>
  <si>
    <t>浙江省金华市永康市石柱镇湖塘村厅头155号隔壁</t>
  </si>
  <si>
    <t xml:space="preserve">    该井位于石柱镇湖塘村厅头155号隔壁，根据井的造型以及村民介绍，为清代时期建筑。井圈为凹凸不平的石质圆形，内径0.45米，外为正八边形，边长0.26米，井圈高0.47米。井深4米。井内壁用石块砌成，外正方形，边长0.46米，水质清澈，冬暖夏凉。井边置有洗衣槽一个，在边上还有一个洗浴槽。该井对于研究村庄的发展历史提供了实物资料。</t>
  </si>
  <si>
    <t>厚仁上马石井</t>
  </si>
  <si>
    <t>浙江省金华市永康市石柱镇厚仁村厚仁街6号旁</t>
  </si>
  <si>
    <t xml:space="preserve">    上马石井位于石柱镇厚仁村厚仁街6号旁，根据井的造型以及村民介绍，建于宋末元初。该井为不规则形状，面积3平方米。井四周用护栏围成，在入口处设有踏跺四级。井最长处为2.03米，最宽处1.31米。该井深约2米，井水清澈。该井对于研究村庄的发展历史提供了实物资料。</t>
  </si>
  <si>
    <t>东经120°3＇22〞北纬28°49＇31〞</t>
  </si>
  <si>
    <t>该井为不规则形状，面积3平方米。井四周用护栏围成，在入口处设有踏跺四级。井最长处为2.03米，最宽处1.31米。该井深约2米，</t>
  </si>
  <si>
    <t>有栏杆</t>
  </si>
  <si>
    <t>厚仁村</t>
  </si>
  <si>
    <t>榭垛井</t>
  </si>
  <si>
    <t>浙江省金华市永康市前仓镇榭垛村井头塘东侧</t>
  </si>
  <si>
    <t xml:space="preserve">    该井位于前仓镇榭垛村井头塘东侧，根据井的造型以及村民介绍，为清代时期建筑，井圈为正六边形，内边长为0.50米，外边长为0.80米，井圈高0.37米，井深约4米。该井内壁用条石及石块砌成正六边形，边长为0.63米。该井对于研究村庄的发展历史提供了实物资料。_x005F_x000D_
    井水清澈。</t>
  </si>
  <si>
    <t>东经120°06＇02〞北纬28°46＇40〞</t>
  </si>
  <si>
    <t>井圈为正六边形，内边长为0.50米，外边长为0.80米，井圈高0.37米，井深约4米。该井内壁用条石及石块砌成正六边形，边长为0.63米。</t>
  </si>
  <si>
    <t>榭垛村</t>
  </si>
  <si>
    <t>溪坦村龙泉井</t>
  </si>
  <si>
    <t>浙江省金华市永康市前仓镇溪坦村溪南147号民居以北</t>
  </si>
  <si>
    <t xml:space="preserve">  溪坦村龙泉井位于前仓镇溪坦村溪南140号民居北侧，清道光二十年建造。圆形井壁用自然块石垒砌而成，直径0.70米。石质井圈呈六角形，边长0.50米，高0.50米，内圈圆形，直径0.60米。井圈外壁刻有“溪坦龙泉”、“道光念年造”字样。水质清澈，现仍为饮用水。_x005F_x000D_
  该井历史悠久，建造年代确凿，保存较好，具有较高的文物价值。</t>
  </si>
  <si>
    <t>东经120°05＇47〞北纬28°48＇03〞</t>
  </si>
  <si>
    <t>圆形井壁用自然块石垒砌而成，直径0.70米。石质井圈呈六角形，边长0.50米，高0.50米，内圈圆形，直径0.60米。</t>
  </si>
  <si>
    <t>溪坦村</t>
  </si>
  <si>
    <t>大路金井</t>
  </si>
  <si>
    <t>浙江省金华市永康市前仓镇麻车店村大路金自然村西端</t>
  </si>
  <si>
    <t xml:space="preserve">  大路金古井位于前仓镇麻车店村大路金自然村西端，据口碑相传，为清代建筑。圆形井壁用自然块石垒筑而成，直径0.60米，井深5-6米。石质井圈呈八角形，边长0.40米，高0.40米，内圈圆形，直径0.50米。水质清澈甘冽，现仍在饮用。_x005F_x000D_
  该井历史悠久，保存较好，具有一定的文物价值。</t>
  </si>
  <si>
    <t>东经120°07＇22〞北纬28°49＇49〞</t>
  </si>
  <si>
    <t>圆形井壁用自然块石垒筑而成，直径0.60米，井深5-6米。石质井圈呈八角形，边长0.40米，高0.40米，内圈圆形，直径0.50米。</t>
  </si>
  <si>
    <t>大路金村</t>
  </si>
  <si>
    <t>荆州漩井</t>
  </si>
  <si>
    <t>浙江省金华市永康市前仓镇荆州村廿间头前</t>
  </si>
  <si>
    <t xml:space="preserve">    该井位于前仓镇荆州村廿间头前，根据井的造型以及村民介绍，建于清代时期。该井位长方形，长4.06米，宽2.57米，深2.5米。井壁为石子砌成。水质清澈，清凉可口。该井对于研究村庄的发展历史提供了实物资料。</t>
  </si>
  <si>
    <t>东经120°3＇06〞北纬28°47＇48〞</t>
  </si>
  <si>
    <t>长方形，长4.06米，宽2.57米，深2.5米。井壁为石子砌成。</t>
  </si>
  <si>
    <t>荆州村</t>
  </si>
  <si>
    <t>醴泉井</t>
  </si>
  <si>
    <t>厚吴村古建筑群</t>
  </si>
  <si>
    <t>浙江省金华市永康市前仓镇后吴村南峰拱秀宅对面</t>
  </si>
  <si>
    <t xml:space="preserve">    醴泉井位于前仓镇后吴村南峰拱秀宅对面，根据村里提供的信息，清光绪八年重修，始建不详。该井内井大，井圈小。井圈高0.58米，内径为0.68米，外径1.02米，深约8米。井圈上写有“醴泉井”字样，现井边保存有一块修缮醴泉井的石碑，上面记载了三次修建的时间。_x005F_x000D_
　　醴为甘甜之意。始建于清道光辛丑年（1841），光绪八年（1882）及宣传三年（1911）又分别作了一次维修。最近一次维修为1963年。_x005F_x000D_
　　水质清澈冬暖夏凉。亢旱不涸。该井对于研究村庄的发展历史提供了实物资料。</t>
  </si>
  <si>
    <t>东经120°3＇58〞北纬28°47＇53〞</t>
  </si>
  <si>
    <t>该井内井大，井圈小。井圈高0.58米，内径为0.68米，外径1.02米，深约8米。井圈上写有“醴泉井”字样，现井边保存有一块修缮醴泉井的石碑</t>
  </si>
  <si>
    <t>后吴天井潭</t>
  </si>
  <si>
    <t>浙江省金华市永康市前仓镇后吴村环村北路3号西北边</t>
  </si>
  <si>
    <t xml:space="preserve">    天井潭位于前仓镇后吴村环村北路3号西北边，根据村民提供的信息，始建于明代，清代重修。该潭为正方形，边长为4.5米，深5米，井潭壁垒石叠彻，沿宽1米，高1米。天井潭造型独特，具有一定的文物价值。</t>
  </si>
  <si>
    <t>东经120°3＇22〞北纬28°49＇37〞</t>
  </si>
  <si>
    <t>正方形，边长为4.5米，深5米，井潭壁垒石叠彻，沿宽1米，高1米。</t>
  </si>
  <si>
    <t>光瑶村井</t>
  </si>
  <si>
    <t>浙江省金华市永康市前仓镇光瑶村村南部</t>
  </si>
  <si>
    <t xml:space="preserve">  光瑶村古井位于前仓镇光瑶村村南，清道光十九年建造。圆形井壁用自然块石垒砌而成，直径0.67米。石质八角形井圈，外边长0.24米，高0.44米，内圈圆形，直径0.49米。井圈外壁南侧刻“道光十九年褚德志助“字样。_x005F_x000D_
  该井历史悠久，建造年代确凿，保存尚好，具有一定的文物价值。</t>
  </si>
  <si>
    <t>东经120°05＇12〞北纬28°46＇55〞</t>
  </si>
  <si>
    <t>圆形井壁用自然块石垒砌而成，直径0.67米。石质八角形井圈，外边长0.24米，高0.44米，内圈圆形，直径0.49米。</t>
  </si>
  <si>
    <t>光瑶村</t>
  </si>
  <si>
    <t>下奠口千年井</t>
  </si>
  <si>
    <t>浙江省金华市永康市龙山镇下奠口村大基</t>
  </si>
  <si>
    <t xml:space="preserve">   据当地群众口碑，该建筑 建于唐代，井壁圆形，自然块石叠砌。直径1.5米,深3.5米,原井圈为正方形,二十世纪六十年代,解放军驻该村时,新打上一个井圈,2003年又打上一个井圈。_x005F_x000D_
    现井圈为六棱锥形，内为圆形，井圈内径0.37米,外径上0.6米,下0.3米,高0.3米。_x005F_x000D_
　　历史悠久，保存较好，文物价值较高。</t>
  </si>
  <si>
    <t>东经120°11＇37〞北纬28°00＇54〞</t>
  </si>
  <si>
    <t>有护栏，有文字简介</t>
  </si>
  <si>
    <t>保护</t>
  </si>
  <si>
    <t>下奠口村</t>
  </si>
  <si>
    <t>太平上仁宅井</t>
  </si>
  <si>
    <t>浙江省金华市永康市龙山镇太平村323号前</t>
  </si>
  <si>
    <t xml:space="preserve">    据当地群众口碑，该井建于清代。井深为2.16米,井壁圆形,用自然块石叠砌,井圈高0.1米,井圈外圈为正六边形,直径0.9米,内圈为圆形,直径0.52米。该井保存完整，水质清澈，地方特征明显，具有较高的价值。</t>
  </si>
  <si>
    <t>东经120°09＇11〞北纬28°02＇33〞</t>
  </si>
  <si>
    <t>井口与地面持平，水泥井盖</t>
  </si>
  <si>
    <t>太平村</t>
  </si>
  <si>
    <t>梅陇下井</t>
  </si>
  <si>
    <t>浙江省金华市永康市龙山镇梅陇村洗塘北侧</t>
  </si>
  <si>
    <t xml:space="preserve">    据当地群众口碑及建筑构件特征判断，该建筑建于明代。井壁圆形,用自然块石叠砌,井圈为正方形。_x005F_x000D_
历史悠久，保存较好，文物价值较高。</t>
  </si>
  <si>
    <t>东经120°11＇41〞北纬28°00＇57〞</t>
  </si>
  <si>
    <t>井壁圆形,用自然块石叠砌,井圈为正方形。</t>
  </si>
  <si>
    <t>梅陇村</t>
  </si>
  <si>
    <t>梅陇上新屋上井</t>
  </si>
  <si>
    <t>浙江省金华市永康市龙山镇梅陇村上新屋30号东北</t>
  </si>
  <si>
    <t xml:space="preserve">    据当地群众口碑及建筑构件特征判断，该建筑建于明代。井深4米，井壁圆形，用自然块石叠砌，井圈为正方形。_x005F_x000D_
历史悠久，造型独特，保存完整，价值较高。</t>
  </si>
  <si>
    <t>胡塘下红祠堂井</t>
  </si>
  <si>
    <t>浙江省金华市永康市龙山镇胡塘下村学堂前操场</t>
  </si>
  <si>
    <t xml:space="preserve">    据当地群众口碑，建于清代。井壁圆形,卵石铺砌，井圈为长方形,井水清澈。1997年为纪念香港回归，又做了一个水泥井圈，书有“香港回归”、“一九九七年七月一日重建”等字。_x005F_x000D_
　　历史悠久，保存完整，有较强的地方特色，具有一定的文物价值。</t>
  </si>
  <si>
    <t>东经120°12＇42〞北纬28°00＇24〞</t>
  </si>
  <si>
    <t>胡塘下村</t>
  </si>
  <si>
    <t>夏溪上井</t>
  </si>
  <si>
    <t>浙江省金华市永康市东城街道夏溪村上塔59号对面</t>
  </si>
  <si>
    <t xml:space="preserve">    上井位于经济开发区夏溪村上塔59号对面，根据井的造型以及村民介绍，建于清代时期。井圈为石质圆形，内径为0.56米，外径为0.92米，井圈高0.31米。井内壁用大块石叠砌而成，圆形，直径0.62米，井深约5米。水质清澈。该井对于研究村庄的发展历史提供了实物资料。</t>
  </si>
  <si>
    <t>东经120°03＇49〞北纬28°55＇44〞</t>
  </si>
  <si>
    <t>井圈为石质圆形，内径为0.56米，外径为0.92米，井圈高0.31米。井内壁用大块石叠砌而成，圆形，直径0.62米，井深约5米。</t>
  </si>
  <si>
    <t>夏溪村</t>
  </si>
  <si>
    <t>兰街东川明堂井</t>
  </si>
  <si>
    <t>浙江省金华市永康市东城街道兰街村东川明堂里58号门前</t>
  </si>
  <si>
    <t xml:space="preserve">    该井位于经济开发区兰街村东川明堂里58号门前，根据井的造型以及村民介绍，清代时期建筑。井圈为圆形，内直径0.54米，外直径为0.79米，井圈高0.31米，井圈为石质。井内壁为正六边形，用条石砌成。边长0.42米。井深约4米。水质好。该井对于研究村庄的发展历史提供了实物资料。</t>
  </si>
  <si>
    <t>东经120°04＇32〞北纬28°56＇44〞</t>
  </si>
  <si>
    <t>井圈为圆形，内直径0.54米，外直径为0.79米，井圈高0.31米，井圈为石质。井内壁为正六边形，用条石砌成。边长0.42米。井深约4米。</t>
  </si>
  <si>
    <t>兰街村</t>
  </si>
  <si>
    <t>长恬后井</t>
  </si>
  <si>
    <t>浙江省金华市永康市东城街道长恬村后新小区26号前</t>
  </si>
  <si>
    <t xml:space="preserve">    后井位于济开发区长恬村后新小区26号前，根据井的造型以及村民介绍，建于清代时期。水泥浇筑的圆形井圈，内径0.63米，外径0.91米，井圈高0.38米。井内壁用圆形，用石块砌成，直径为0.65米，井深为5米。该井对于研究村庄的发展历史提供了实物资料。</t>
  </si>
  <si>
    <t>东经120°04＇17〞北纬28°56＇37〞</t>
  </si>
  <si>
    <t>水泥浇筑的圆形井圈，内径0.63米，外径0.91米，井圈高0.38米。井内壁用圆形，用石块砌成，直径为0.65米，井深为5米。</t>
  </si>
  <si>
    <t>长恬村</t>
  </si>
  <si>
    <t>长恬龙眼井</t>
  </si>
  <si>
    <t>浙江省金华市永康市东城街道长恬村大明小区118号屋角</t>
  </si>
  <si>
    <t xml:space="preserve">    龙眼井位于济开发区长恬村大明小区118号屋角，根据井的造型以及村民介绍，建于清代时期。井圈为圆形石质，内径0.52米，外径0.77米，井圈高0.42米。井内壁用块石砌成，圆形，直径为0.54米，井深为4.5米。水质清澈。该井对于研究村庄的发展历史提供了实物资料。</t>
  </si>
  <si>
    <t>东经120°04＇24〞北纬28°56＇38〞</t>
  </si>
  <si>
    <t>井圈为圆形石质，内径0.52米，外径0.77米，井圈高0.42米。井内壁用块石砌成，圆形，直径为0.54米，井深为4.5米。</t>
  </si>
  <si>
    <t>前仙井</t>
  </si>
  <si>
    <t>浙江省金华市永康市东城街道长恬村外厅小区23号门前</t>
  </si>
  <si>
    <t xml:space="preserve">    前仙井位于济开发区长恬村外厅小区23号门前，根据井的造型以及村民介绍，为清代时期建筑。井圈为圆形石质，内径0.45米，外径0.68米，井圈高0.38米。井内壁用条石砌成，形状为六边形，边长为0.44米，井深为5米。水质清澈。该井对于研究村庄的发展历史提供了实物资料。</t>
  </si>
  <si>
    <t>东经120°04＇25〞北纬28°56＇32〞</t>
  </si>
  <si>
    <t>井圈为圆形石质，内径0.45米，外径0.68米，井圈高0.38米。井内壁用条石砌成，形状为六边形，边长为0.44米，井深为5米。</t>
  </si>
  <si>
    <t>文保点</t>
  </si>
  <si>
    <t>长恬大歇间后井</t>
  </si>
  <si>
    <t>浙江省金华市永康市东城街道长恬村大西小区35号后檐</t>
  </si>
  <si>
    <t xml:space="preserve">    大歇间后井位于济开发区长恬村大西小区35号后檐，根据井的造型以及村民介绍，建于清代时期。井圈为凹凸不平的圆台形，上内径0.33米，外径0.56米，下内径0.62米，外径0.80米，井圈高0.47米。井内壁用块石砌成，圆形，直径为0.62米，井深为5米。水质清澈。该井对于研究村庄的发展历史提供了实物资料。</t>
  </si>
  <si>
    <t>东经120°04＇26〞北纬28°56＇35〞</t>
  </si>
  <si>
    <t>井圈为凹凸不平的圆台形，上内径0.33米，外径0.56米，下内径0.62米，外径0.80米，井圈高0.47米。井内壁用块石砌成，圆形，直径为0.62米，井深为5米。</t>
  </si>
  <si>
    <t>长恬楼下井</t>
  </si>
  <si>
    <t>浙江省金华市永康市东城街道长恬村大西小区215号斜对面</t>
  </si>
  <si>
    <t xml:space="preserve">    楼下井位于济开发区长恬村大西小区215号斜对面，根据井的造型以及村民介绍，建于清代时期。井圈为圆形石质，内径0.52米，外径0.66米，井圈高0.40米。井内壁用条石砌成，形状为六边形，边长为0.40米，井深为4米。水质清澈。该井对于研究村庄的发展历史提供了实物资料。</t>
  </si>
  <si>
    <t>东经120°04＇24〞北纬28°56＇35〞</t>
  </si>
  <si>
    <t>井圈为圆形石质，内径0.52米，外径0.66米，井圈高0.40米。井内壁用条石砌成，形状为六边形，边长为0.40米，井深为4米。</t>
  </si>
  <si>
    <t>栗园村泉下井</t>
  </si>
  <si>
    <t>浙江省金华市永康市江南街道栗园村下半处72号民居旁</t>
  </si>
  <si>
    <t xml:space="preserve">  泉下井位于江南街道栗园村下半处72号民居右侧，清代建筑。圆形井壁用较大自然块石叠砌而成，直径1.50米，石质六边形井圈，分二层叠砌，直径1.40米，边长0.75米，高0.40米。水质清澈，现仍为该村村民饮用。_x005F_x000D_
  该井历史悠久，保存较好，地方特色明显，具有一定的历史文化价值。</t>
  </si>
  <si>
    <t>东经120°58＇07〞北纬28°50＇50〞</t>
  </si>
  <si>
    <t>圆形井壁用较大自然块石叠砌而成，直径1.50米，石质六边形井圈，分二层叠砌，直径1.40米，边长0.75米，高0.40米。</t>
  </si>
  <si>
    <t>栗园村</t>
  </si>
  <si>
    <t>傅店小井</t>
  </si>
  <si>
    <t>浙江省金华市永康市江南街道傅店村虎山路198号斜对面</t>
  </si>
  <si>
    <t xml:space="preserve">    该井位于江南街道傅店村，根据井的造型以及村民介绍，建于清代时期。井圈为长方形，用条石叠成，外边长1.83米，宽1.24米；内边长1.03米，宽0.50米，井圈高0.15米。井内壁为圆形，用自然块石砌成，直径1.27米。水质较好。该井对于研究村庄的发展历史提供了实物资料。</t>
  </si>
  <si>
    <t>东经120°00＇30〞北纬28°51＇06〞</t>
  </si>
  <si>
    <t>井圈为长方形，用条石叠成，外边长1.83米，宽1.24米；内边长1.03米，宽0.50米，井圈高0.15米。井内壁为圆形，用自然块石砌成，直径1.27米。</t>
  </si>
  <si>
    <t>傅店村</t>
  </si>
  <si>
    <t>白垤里村麻车井</t>
  </si>
  <si>
    <t>浙江省金华市永康市江南街道白垤里村新屋里西南侧20米</t>
  </si>
  <si>
    <t xml:space="preserve">  白垤里村麻车井位于江南街道白垤里村，据口碑相传，建于明代。圆形井壁由较大块石垒砌而成，直径0.78米，石质圆形井圈，直径0.88米，高0.50米，内圈圆形，直径0.58米。水质清澈，现仍为该村村民饮用。_x005F_x000D_
  该井历史悠久，保存尚好，对研究村落形成与发展历史具有参考价值。</t>
  </si>
  <si>
    <t>东经120°03＇33〞北纬28°51＇26〞</t>
  </si>
  <si>
    <t>圆形井壁由较大块石垒砌而成，直径0.78米，石质圆形井圈，直径0.88米，高0.50米，内圈圆形，直径0.58米。</t>
  </si>
  <si>
    <t xml:space="preserve"> 白垤里村</t>
  </si>
  <si>
    <t>白垤里村外屋井</t>
  </si>
  <si>
    <t>浙江省金华市永康市江南街道白垤里村廿间头前30米</t>
  </si>
  <si>
    <t xml:space="preserve">  外屋井位于江南街道白垤里村廿间头前30米，据口碑相传，为清代建筑。圆形井壁用自然块石叠砌而成，直径0.90米，石质六边形井圈，井圈高0.41米，边长0.35米，内圈圆形，直径0.61米。水质清澈，冬暖夏凉。_x005F_x000D_
  该井历史悠久，保存尚好，具有一定的历史文化价值。</t>
  </si>
  <si>
    <t>东经120°03＇29〞北纬28°51＇26〞</t>
  </si>
  <si>
    <t>圆形井壁用自然块石叠砌而成，直径0.90米，石质六边形井圈，井圈高0.41米，边长0.35米，内圈圆形，直径0.61米。</t>
  </si>
  <si>
    <t>下殿大井</t>
  </si>
  <si>
    <t>浙江省金华市永康市花街镇下殿村马路边</t>
  </si>
  <si>
    <t xml:space="preserve">    该井位于花街镇下殿村，根据井的造型以及村民介绍，为清代建筑。井圈为长方形，东西走向，长1.30米，宽0.87米。井内壁为圆形，用自然块石铺砌而成。井深约8米，井水清澈。该井对于研究村庄的发展历史提供了实物资料。</t>
  </si>
  <si>
    <t>东经120°56＇17〞北纬28°57＇54〞</t>
  </si>
  <si>
    <t>井圈为长方形，东西走向，长1.30米，宽0.87米。井内壁为圆形，用自然块石铺砌而成。井深约8米，井水浑浊。</t>
  </si>
  <si>
    <t>下殿村</t>
  </si>
  <si>
    <t>炉村井</t>
  </si>
  <si>
    <t>浙江省金华市永康市花街镇炉村炉村138号民居东侧5米</t>
  </si>
  <si>
    <t xml:space="preserve">  炉村古井位于炉村138号民居东侧5米，据当地老者介绍，为清代建筑。圆形井壁，用自然块石磊砌而成，直径0.63米；石质圆形井圈，井圈高0.36米，直径0.73米，井沿原为卵石铺筑，现改为水泥。井水清澈，现仍为该村村民饮用。_x005F_x000D_
  该井历史悠久，保存尚好，对研究村落演变发展历史具有参考价值。</t>
  </si>
  <si>
    <t>东经120°55＇16〞北纬29°00＇20〞</t>
  </si>
  <si>
    <t xml:space="preserve">
圆形井壁，用自然块石磊砌而成，直径0.63米；石质圆形井圈，井圈高0.36米，直径0.73米，井沿原为卵石铺筑，现改为水泥。</t>
  </si>
  <si>
    <t>炉村</t>
  </si>
  <si>
    <t>连枝店后井</t>
  </si>
  <si>
    <t>浙江省金华市永康市花街镇连枝村卫生所后面</t>
  </si>
  <si>
    <t xml:space="preserve">    该井位于花街镇连枝村卫生所后面，根据井的造型以及村民介绍，为清代建筑。圆形井壁用自然块石叠砌而成，直径为1.14米。井圈用砖块砌成圆形，外直径为0.90米，内直径为0.63米，井圈高0.26米。井深约6米。该井对于研究村庄的发展历史提供了实物资料。_x005F_x000D_
    现井中的水已受到溪滩水的盛入，水质清甜可口。</t>
  </si>
  <si>
    <t>金杜路下井</t>
  </si>
  <si>
    <t>浙江省金华市永康市花街镇金杜村金杜南区138号门前</t>
  </si>
  <si>
    <t xml:space="preserve">    该古井位于花街镇金杜村金杜南区138号门前，根据井的造型以及村民介绍，为清代建筑。圆形井壁用自然块石叠砌而成。直径1.58米。石质方形井圈，外边长1.20米，内边长0.80米，井圈高0.30米。井深约10米。水质清甜可口。该井对于研究村庄的发展历史提供了实物资料。</t>
  </si>
  <si>
    <t>东经120°58＇08〞北纬29°00＇39〞</t>
  </si>
  <si>
    <t>直径1.58米。石质方形井圈，外边长1.20米，内边长0.80米，井圈高0.30米。井深约10米。</t>
  </si>
  <si>
    <t>金杜村</t>
  </si>
  <si>
    <t>雪塘大井</t>
  </si>
  <si>
    <t>浙江省金华市永康市古山镇雪塘村富民路88弄13号东侧</t>
  </si>
  <si>
    <t xml:space="preserve">    据当地群众口碑及建筑构件特征判断，该建筑建于清代中期。井壁为圆形，块石叠砌。直径1.2米,深4米.井圈为方形。_x005F_x000D_
    历史悠久，保存完整，风格独特，文物价值较高。</t>
  </si>
  <si>
    <t>东经120°09＇44〞北纬29°56＇59〞</t>
  </si>
  <si>
    <t>井壁为圆形，块石叠砌。直径1.2米,深4米.井圈为方形。</t>
  </si>
  <si>
    <t>雪塘村</t>
  </si>
  <si>
    <t>世雅上村后井</t>
  </si>
  <si>
    <t>浙江省金华市永康市古山镇世雅上村华溪西路四百二十弄东部</t>
  </si>
  <si>
    <t xml:space="preserve">   世雅上村后井位于古山镇世雅上村华溪西路420弄东部，据口碑相传，该井建于明代。圆形井壁用卵石叠砌而成，直径0.60米。石质井圈呈六边形，高0.49米，外径0.76米，内圈圆形，直径0.50米。水质清澈。_x005F_x000D_
　该井历史悠久，保存完整，对研究村落形成与发展状况有重要参考价值。_x005F_x000D_
　　</t>
  </si>
  <si>
    <t>东经120°09＇00〞北纬29°58＇15〞</t>
  </si>
  <si>
    <t>圆形井壁用卵石叠砌而成，直径0.60米。石质井圈呈六边形，高0.49米，外径0.76米，内圈圆形，直径0.50米。</t>
  </si>
  <si>
    <t>世雅上村</t>
  </si>
  <si>
    <t>寮前村祠堂前井</t>
  </si>
  <si>
    <t>浙江省金华市永康市古山镇寮前村骆氏宗祠前2米处</t>
  </si>
  <si>
    <t xml:space="preserve">  寮前村祠堂前井位于古山镇寮前村骆氏宗祠前，清代建筑。古井为石质六角形，圆形井壁用自然块石砌筑而成，直径0.65米。石质六边形井圈，外径1.20米，高0.34米，内圈圆形，直径0.57米。水质清澈，现仍在饮用。_x005F_x000D_
  祠堂前井历史悠久，为研究村落形成与发展历史提供了实物资料。</t>
  </si>
  <si>
    <t>楼下井</t>
  </si>
  <si>
    <t>浙江省金华市永康市古山镇坑口村金城街218弄</t>
  </si>
  <si>
    <t xml:space="preserve">  楼下井位于坑口村金城街218弄以西，据口碑相传，有四百年左右的历史。_x005F_x000D_
  井圈六边形，井壁呈圆形，用鹅卵石叠砌而成，井圈高度0.38米，颈圈直径0.70米，井内径0.38米，井深3.2米，边长0.38，井边高0.36米。井水清澈，造型古朴至今仍在饮用。六、七十年代用红砖加高重修。_x005F_x000D_
 该井历史悠久，保存尚好，对研究村落形成与发展历史有重要参考价值。</t>
  </si>
  <si>
    <t>东经120°11＇41〞北纬29°59＇07〞</t>
  </si>
  <si>
    <t>井圈六边形，井壁呈圆形，用鹅卵石叠砌而成，井圈高度0.38米，颈圈直径0.70米，井内径0.38米，井深3.2米，边长0.38，井边高0.36米。</t>
  </si>
  <si>
    <t>坑口村</t>
  </si>
  <si>
    <t>古山四村前塘沿小井</t>
  </si>
  <si>
    <t>浙江省金华市永康市古山镇古山四村前塘路47号</t>
  </si>
  <si>
    <t xml:space="preserve">  古山四村前塘沿小井位于古山镇古山四村前塘路2号民居内，据口碑相传，为明代建筑。圆形井壁用自然块石叠砌而成，直径0。50米。石质圆形井圈高0.40米，直径00.71米，内圈圆形，直径0.37米。水质清澈。_x005F_x000D_
  该井历史悠久，保存尚完整，对研究村落形成与发展状况有参考价值。</t>
  </si>
  <si>
    <t>东经120°09＇56〞北纬29°58＇59〞</t>
  </si>
  <si>
    <t>圆形井壁用自然块石叠砌而成，直径0。50米。石质圆形井圈高0.40米，直径00.71米，内圈圆形，直径0.37米。</t>
  </si>
  <si>
    <t>古山四村</t>
  </si>
  <si>
    <t>古山大井</t>
  </si>
  <si>
    <t>浙江省金华市永康市古山镇古山四村横街45号门前</t>
  </si>
  <si>
    <t xml:space="preserve">    古山大井位于古山镇古山四村横街与大井头之间，根据井的造型以及村民介绍，建于明代时期。该井的井圈为正方形，内边长为0.92米，外边长为1.21米，井圈高0.25米，井深约5米。井内壁用自然块石叠砌而成，圆形，直径1.08米。井水清澈。该井对于研究村庄的发展历史提供了实物资料。</t>
  </si>
  <si>
    <t>东经120°09＇51〞北纬29°58＇02〞</t>
  </si>
  <si>
    <t>井圈为正方形，内边长为0.92米，外边长为1.21米，井圈高0.25米，井深约5米。</t>
  </si>
  <si>
    <t>方岩山井</t>
  </si>
  <si>
    <t>浙江省金华市永康市方岩镇岩上村方岩山顶</t>
  </si>
  <si>
    <t xml:space="preserve">  方岩山古井位于方岩镇岩上村方岩山顶，据口碑相传，为清代建筑。圆形井壁用青砖错缝砌筑，直径0.76米。石质井圈呈六角形，高0.68米，外径0.80米。水质一般。</t>
  </si>
  <si>
    <t>东经120°11＇15〞北纬29°55＇32〞</t>
  </si>
  <si>
    <t>圆形井壁用青砖错缝砌筑，直径0.76米。石质井圈呈六角形，高0.68米，外径0.80米。</t>
  </si>
  <si>
    <t>景区公司</t>
  </si>
  <si>
    <t>方岩镇人民政府</t>
  </si>
  <si>
    <t>铜坑村大井</t>
  </si>
  <si>
    <t>浙江省金华市永康市方岩镇铜坑村东首铜坑溪边</t>
  </si>
  <si>
    <t xml:space="preserve">  铜坑村大井位于方岩镇铜坑村东首铜坑溪边，据口碑相传，井建于清代。圆形井壁用大卵石叠砌而成，直径0.65米。石质圆形井圈高0.20米，外径0.70米，内圈圆形，直径0.54米。水质清澈，现仍在饮用。_x005F_x000D_
　大井历史悠久，保存较完整，为研究村落形成与发展提供了实物资料。</t>
  </si>
  <si>
    <t>东经120°12＇52〞北纬29°57＇12〞</t>
  </si>
  <si>
    <t>。圆形井壁用大卵石叠砌而成，直径0.65米。石质圆形井圈高0.20米，外径0.70米，内圈圆形，直径0.54米。</t>
  </si>
  <si>
    <t>铜坑村</t>
  </si>
  <si>
    <t>派溪后塘井</t>
  </si>
  <si>
    <t>浙江省金华市永康市方岩镇派溪村五千塘</t>
  </si>
  <si>
    <t xml:space="preserve">    据当地群众口碑及建筑构件特征判断，该建筑建于清代。井壁圆形,块石叠砌。直径1.2米，深3米。井圈为方形。_x005F_x000D_
历史悠久，保存完整，风格独特，文物价值较高。</t>
  </si>
  <si>
    <t>东经120°11＇39〞北纬29°56＇57〞</t>
  </si>
  <si>
    <t>井壁圆形,块石叠砌。直径1.2米，深3米。井圈为方形。</t>
  </si>
  <si>
    <t>派溪村</t>
  </si>
  <si>
    <t>两头门村后井</t>
  </si>
  <si>
    <t>浙江省金华市永康市方岩镇两头门村两头门150号民房东侧</t>
  </si>
  <si>
    <t xml:space="preserve">  两头门村后井位于方岩镇两头门村两头门150号民房东侧，清代建筑。圆形井壁用较大卵石叠砌而成，直径0.78米。圆形井圈，直径1.46米。井水一年四季不干涸，水质清澈甘甜。村民至今仍在饮用。_x005F_x000D_
  后井历史悠久，保存较好，为研究村落形成与发展提供了实物资料。</t>
  </si>
  <si>
    <t>东经120°10＇15〞北纬29°56＇50〞</t>
  </si>
  <si>
    <t>圆形井壁用较大卵石叠砌而成，直径0.78米。圆形井圈，直径1.46米。</t>
  </si>
  <si>
    <t>两头门村</t>
  </si>
  <si>
    <t>思源井</t>
  </si>
  <si>
    <t>浙江省金华市永康市方岩镇后山头村二百三祠堂侧</t>
  </si>
  <si>
    <t xml:space="preserve">    根据井圈石刻，该井为嘉庆六年建，井壁圆形，块石砌叠。直径1米，水深4米。井圈外为正八边形，内为圆形。内径0.47米,外径0.70米,高0.27米。井圈外侧刻“嘉庆六年”等字。_x005F_x000D_
   历史悠久，保存完整，风格独特，文物价值较高。</t>
  </si>
  <si>
    <t>东经120°11＇23〞北纬29°53＇06〞</t>
  </si>
  <si>
    <t>井壁圆形，块石砌叠。直径1米，水深4米。井圈外为正八边形，内为圆形。内径0.47米,外径0.70米,高0.27米。</t>
  </si>
  <si>
    <t>后山头村</t>
  </si>
  <si>
    <t>独松后井</t>
  </si>
  <si>
    <t>浙江省金华市永康市方岩镇独松村松东路60弄27号前</t>
  </si>
  <si>
    <t xml:space="preserve">    据当地群众口碑及建筑构件特征判断，该建筑建于清代晚期。井壁圆形,卵石铺砌，内壁2米,水深5米。进圈圆形，内径0.57米,外径0.85米,井圈高0.23米。_x005F_x000D_
    历史悠久，保存完整，文物价值较高。</t>
  </si>
  <si>
    <t>东经120°13＇01〞北纬29°56＇39〞</t>
  </si>
  <si>
    <t>井壁圆形,卵石铺砌，内壁2米,水深5米。进圈圆形，内径0.57米,外径0.85米,井圈高0.23米。</t>
  </si>
  <si>
    <t>独松村老井</t>
  </si>
  <si>
    <t>浙江省金华市永康市方岩镇独松村</t>
  </si>
  <si>
    <t xml:space="preserve">  独松村老井位于方岩镇独松村尚书巷45号民房以南，据口碑相传，建于明代。圆形井壁用鹅卵石叠砌而成，石质圆形井圈，外径0.66米，高0.60米，内圈圆形，直径0.46米。水质清澈，现仍为独松村村民饮用。_x005F_x000D_
  独松村老井历史悠久，保存完整，为研究村落形成与发展提供实物例证。</t>
  </si>
  <si>
    <t>东经：120°12′59″       北纬：28°56′29″</t>
  </si>
  <si>
    <t>井圈为石头，圆，直径0.6米，井壁为石头</t>
  </si>
  <si>
    <t>黄棠老井</t>
  </si>
  <si>
    <t>浙江省金华市永康市东城街道黄棠村后宅72号斜对面</t>
  </si>
  <si>
    <t xml:space="preserve">    该井位于东城街道黄棠村后宅72号斜对面，根据井的造型以及村民介绍，建于明代时期，井深约9米。井圈为正六边形，内边长0.25米，外边长0.42米，井圈高0.40米。井内壁用自然块石砌成，井内径0.58米，水质清晰。该井对于研究村庄的发展历史提供了实物资料。</t>
  </si>
  <si>
    <t>北纬28。52’43"  东经120。3'27"</t>
  </si>
  <si>
    <t>井深约9米。井圈为正六边形，内边长0.25米，外边长0.42米，井圈高0.40米。井内壁用自然块石砌成，井内径0.58米，</t>
  </si>
  <si>
    <t>黄棠村</t>
  </si>
  <si>
    <t>楼店井</t>
  </si>
  <si>
    <t>浙江省金华市永康市东城街道高镇村金城路349弄6幢房东北面</t>
  </si>
  <si>
    <t>楼店井位于东城街道高镇村金城路349弄6幢房右侧7米处，据口碑相传，为清代建筑。井壁用八块长石板砌成八边形，石质六边形井圈，井圈高0.37米，直径0.47米，内圈圆形。井深3.2米左右，目前已弃之不用。_x005F_x000D_
  该井历史悠久，保存较好，地方特色明显，具有一定的文物价值。</t>
  </si>
  <si>
    <t>北纬28。53’15"东经120。3’6"</t>
  </si>
  <si>
    <t>井壁用八块长石板砌成八边形，石质六边形井圈，井圈高0.37米，直径0.47米，内圈圆形。井深3.2米左右，</t>
  </si>
  <si>
    <t>高镇经济合作社</t>
  </si>
  <si>
    <t>高镇</t>
  </si>
  <si>
    <t>金东区</t>
  </si>
  <si>
    <t>王明塘八角井</t>
  </si>
  <si>
    <t>浙江省金华市金东区塘雅镇王明塘村南部</t>
  </si>
  <si>
    <t xml:space="preserve">王明堂八角井位于金东区塘雅镇王明堂村南部，1966年造。_x005F_x000D_
井圈外圈呈等边八角形，内径0.57米、外径0.69米，石质略红，井圈处壁各边阴刻“吃水不忘记开井人”、落款“公元一九六六年”字样。井壁用块石叠砌而成，井水略浑。_x005F_x000D_
该井是1996年为解决旱灾时，当地村民自筹资金开凿，具有明显时代特征，有一定的历史价值。_x005F_x000D_
</t>
  </si>
  <si>
    <t>东经119°45'02.0"  北纬29°08'34.0"</t>
  </si>
  <si>
    <t xml:space="preserve">王明堂八角井位于金东区塘雅镇王明堂村南部，1966年造。 
井圈外圈呈等边八角形，内径0.57米、外径0.69米，石质略红，井圈处壁各边阴刻“吃水不忘记开井人”、落款“公元一九六六年”字样。井壁用块石叠砌而成，井水略浑。 
该井是1996年为解决旱灾时，当地村民自筹资金开凿，具有明显时代特征，有一定的历史价值。 </t>
  </si>
  <si>
    <t>有围栏无立牌</t>
  </si>
  <si>
    <t>王明堂村委会</t>
  </si>
  <si>
    <t>畈田蒋八角井</t>
  </si>
  <si>
    <t>浙江省金华市金东区傅村镇畈田蒋村西部</t>
  </si>
  <si>
    <t xml:space="preserve">畈田蒋八角井位于金东傅村镇畈田蒋村西部，清代建造。_x005F_x000D_
井圈分上下两屋，每层由四块边长约0.84米的青石交错平砌呈八边形，故称“八角井”。井壁呈六边形，每边由规则青石错缝叠砌，井深约4米。井水清澈。_x005F_x000D_
该井造型别致，设计精美，有较高的文物价值。_x005F_x000D_
_x005F_x000D_
</t>
  </si>
  <si>
    <t>东经119°53'15.0"  北纬29°15'12.0"</t>
  </si>
  <si>
    <t xml:space="preserve">畈田蒋八角井位于金东傅村镇畈田蒋村西部，清代建造。 
井圈分上下两屋，每层由四块边长约0.84米的青石交错平砌呈八边形，故称“八角井”。井壁呈六边形，每边由规则青石错缝叠砌，井深约4米。井水清澈。 
该井造型别致，设计精美，有较高的文物价值。 </t>
  </si>
  <si>
    <t>畈田蒋村委会</t>
  </si>
  <si>
    <t>傅村八角井</t>
  </si>
  <si>
    <t>浙江省金华市金东区傅村镇傅一村中部</t>
  </si>
  <si>
    <t xml:space="preserve">傅村八角井位于金东区傅村镇傅一村中部，从井旁碑记考证，始建明代，现存清代修建。_x005F_x000D_
外表呈八边形，井圈现低于地表约一米，西侧设出入口，往内设台阶十一级。井口由青石条对称合围铺就成八边形，故称八角井。井口南北直径4.081米，东西直径3.811米，井壁由不规则块状青石垒砌。_x005F_x000D_
八角井始建时间有据可查，造型古朴大方，为研究当时村民生活习俗提供了实物例证。_x005F_x000D_
</t>
  </si>
  <si>
    <t>东经119°53'27.0"  北纬29°14'33.0"</t>
  </si>
  <si>
    <t xml:space="preserve">傅村八角井位于金东区傅村镇傅一村中部，从井旁碑记考证，始建明代，现存清代修建。 
外表呈八边形，井圈现低于地表约一米，西侧设出入口，往内设台阶十一级。井口由青石条对称合围铺就成八边形，故称八角井。井口南北直径4.081米，东西直径3.811米，井壁由不规则块状青石垒砌。 
八角井始建时间有据可查，造型古朴大方，为研究当时村民生活习俗提供了实物例证。 </t>
  </si>
  <si>
    <t>傅一村委会</t>
  </si>
  <si>
    <t>苍头陪嫁井</t>
  </si>
  <si>
    <t>浙江省金华市金东区傅村镇苍头村中部</t>
  </si>
  <si>
    <t xml:space="preserve">苍头陪嫁井位于金东区傅村镇苍头村中部，清代建筑。_x005F_x000D_
井圈整块青石凿砌而成，内径0.764米、外径0.928米，井壁用自然块石叠砌而成，井水清澈。_x005F_x000D_
井圈破损后青砖修复，该井至今村民还用于生产生活，有一定的历史价值。_x005F_x000D_
</t>
  </si>
  <si>
    <t>东经119°53'58.0"  北纬29°13'26.0"</t>
  </si>
  <si>
    <t xml:space="preserve">苍头陪嫁井位于金东区傅村镇苍头村中部，清代建筑。 
井圈整块青石凿砌而成，内径0.764米、外径0.928米，井壁用自然块石叠砌而成，井水清澈。 
井圈破损后青砖修复，该井至今村民还用于生产生活，有一定的历史价值。 </t>
  </si>
  <si>
    <t>苍头村委会</t>
  </si>
  <si>
    <t>石龙头井</t>
  </si>
  <si>
    <t>浙江省金华市金东区孝顺镇杨村石龙头自然村西约二公里处</t>
  </si>
  <si>
    <t xml:space="preserve">石龙头井位于金东区孝顺镇杨村石龙头自然村西约二公里处，清代建造。_x005F_x000D_
井口呈正方形，用四块青石合围，边长约0.70米，现表面与地表持平。井壁呈圆形用规则块石垒砌，井水有轻度污染。_x005F_x000D_
该井现只用于村民的生产活动需要，在饮用自然水之前是附近村民主要饮用水源，有较大的历史价值。_x005F_x000D_
</t>
  </si>
  <si>
    <t>东经119°44'18.0"  北纬29°15'29.0"</t>
  </si>
  <si>
    <t xml:space="preserve">石龙头井位于金东区孝顺镇杨村石龙头自然村西约二公里处，清代建造。 
井口呈正方形，用四块青石合围，边长约0.70米，现表面与地表持平。井壁呈圆形用规则块石垒砌，井水有轻度污染。 
该井现只用于村民的生产活动需要，在饮用自然水之前是附近村民主要饮用水源，有较大的历史价值。 </t>
  </si>
  <si>
    <t>杨村委会</t>
  </si>
  <si>
    <t>杨村井</t>
  </si>
  <si>
    <t>浙江省金华市金东区孝顺镇杨村中部，鞋塘至源东乡公路西侧。</t>
  </si>
  <si>
    <t xml:space="preserve">杨村井位于金东区孝顺镇处杨村中部，鞋塘至源东乡公路西侧，清代建造。_x005F_x000D_
圆形井圈由两块青石合围，上小下大，高约0.50米，内径0.487米、外径0.627米；底部设青石台基，井壁由块石叠砌而成，井水清澈。_x005F_x000D_
据村民传载，此井在50-70年代是邻村的主要饮用水源。现只用于村民的生产活动需要，有较大的历史价值。_x005F_x000D_
</t>
  </si>
  <si>
    <t>东经119°44'18.0"  北纬29°15'00.0</t>
  </si>
  <si>
    <t xml:space="preserve">杨村井位于金东区孝顺镇处杨村中部，鞋塘至源东乡公路西侧，清代建造。 
圆形井圈由两块青石合围，上小下大，高约0.50米，内径0.487米、外径0.627米；底部设青石台基，井壁由块石叠砌而成，井水清澈。 
据村民传载，此井在50-70年代是邻村的主要饮用水源。现只用于村民的生产活动需要，有较大的历史价值。 </t>
  </si>
  <si>
    <t>上钱牌楼井</t>
  </si>
  <si>
    <t>浙江省金华市金东区赤松镇上钱村中部</t>
  </si>
  <si>
    <t xml:space="preserve">上钱牌楼井位于金东区赤松镇上钱村中部，清代建造。_x005F_x000D_
井圈由整块青石凿砌而成，外圈上小下大，内直径0.425米、外直径0.565米、现距地表高0.355米，井圈外围地表铺青石。井壁块石叠砌，上部分略呈椭圆形、往下呈圆形。井水清澈，现仅用于生产需要。_x005F_x000D_
据村民讲，上钱村以前有四座牌楼，牌楼井因此得名，牌楼现已全毁，该井有一定的文物价值。_x005F_x000D_
</t>
  </si>
  <si>
    <t>东经119°42'10.0"  北纬29°08'30.0"</t>
  </si>
  <si>
    <t xml:space="preserve">上钱牌楼井位于金东区赤松镇上钱村中部，清代建造。 
井圈由整块青石凿砌而成，外圈上小下大，内直径0.425米、外直径0.565米、现距地表高0.355米，井圈外围地表铺青石。井壁块石叠砌，上部分略呈椭圆形、往下呈圆形。井水清澈，现仅用于生产需要。 
据村民讲，上钱村以前有四座牌楼，牌楼井因此得名，牌楼现已全毁，该井有一定的文物价值。 </t>
  </si>
  <si>
    <t>上钱村委会</t>
  </si>
  <si>
    <t>上钱小厅井</t>
  </si>
  <si>
    <t xml:space="preserve">上钱小厅井位于金东区赤松镇上钱村中部，清代建造。_x005F_x000D_
圆形井圈由整块红石凿砌而成，内直径0.444米、外直径0.669米、现距地表高0.4米，圆形井壁用块石错缝叠砌。井圈外围设台基，往处有正方形出水凹槽，井水清澈。_x005F_x000D_
该井设计科学合理。据村民讲，小厅井正前有处建筑叫小厅，小厅井也因此得名，现仅用于生产需要，有一定的历史价值，为研究当时村民生活习性提供了实物例证。_x005F_x000D_
</t>
  </si>
  <si>
    <t>东经119°42'11.0"  北纬29°08'29.0"</t>
  </si>
  <si>
    <t xml:space="preserve">上钱小厅井位于金东区赤松镇上钱村中部，清代建造。 
圆形井圈由整块红石凿砌而成，内直径0.444米、外直径0.669米、现距地表高0.4米，圆形井壁用块石错缝叠砌。井圈外围设台基，往处有正方形出水凹槽，井水清澈。 
该井设计科学合理。据村民讲，小厅井正前有处建筑叫小厅，小厅井也因此得名，现仅用于生产需要，有一定的历史价值，为研究当时村民生活习性提供了实物例证。 </t>
  </si>
  <si>
    <t>石耕背平安井</t>
  </si>
  <si>
    <t>浙江省金华市金东区赤松镇石耕背村平安街11号门前</t>
  </si>
  <si>
    <t xml:space="preserve">石耕背平安井位于金东区赤松镇石耕背村平安街11号门前，清代建造。_x005F_x000D_
圆形井圈由两块青石凿砌拼接而成，外圈呈八角形，内圈圆形直径0.462米、外圈对角长0.742米、现距地表高0.336米。井水水位近于井圈，几乎与地表持平，井壁不可见，井水浑浊。_x005F_x000D_
该井所载资料无处查询，现无人使用。_x005F_x000D_
</t>
  </si>
  <si>
    <t>下牌塘宝石井</t>
  </si>
  <si>
    <t>浙江省金华市金东区赤松镇下牌塘村宝石桥边上</t>
  </si>
  <si>
    <t xml:space="preserve">下牌塘宝石井位于金东区赤松镇下牌塘村宝石桥边上，从现场考证看，应为清代建造。_x005F_x000D_
井圈红石质，外圈呈八角形，内圈圆形直径0.438米、外圈对边直径长0.821米、现距现地表高0.335米。井圈下用四块青条石正方形掌托，井壁呈九边形略大于井圈、用青条石叠砌，井水清澈。_x005F_x000D_
该井原名不详，所载资料无处查询，村民一直以宝石井称呼，现仅用于生产用途。_x005F_x000D_
</t>
  </si>
  <si>
    <t>东经119°42'06.0"  北纬29°09'17.0"</t>
  </si>
  <si>
    <t xml:space="preserve">下牌塘宝石井位于金东区赤松镇下牌塘村宝石桥边上，从现场考证看，应为清代建造。 
井圈红石质，外圈呈八角形，内圈圆形直径0.438米、外圈对边直径长0.821米、现距现地表高0.335米。井圈下用四块青条石正方形掌托，井壁呈九边形略大于井圈、用青条石叠砌，井水清澈。 
该井原名不详，所载资料无处查询，村民一直以宝石井称呼，现仅用于生产用途。 </t>
  </si>
  <si>
    <t>下牌塘村委会</t>
  </si>
  <si>
    <t>上古井</t>
  </si>
  <si>
    <t>浙江省金华市金东区多湖街道上古井村中部</t>
  </si>
  <si>
    <t xml:space="preserve">上古井位于金东区多湖街道上古井村中部，从现场考证看应为清代建造。_x005F_x000D_
圆形井圈由整块青石凿砌而成，内直径0.37米、外直径0.543米、现距现地表高0.347米。圆形井壁大于井圈，由不规则块石垒砌，井水清澈。_x005F_x000D_
该井原名响鼓井，上古井村因井得名，所载资料无处查询，在未有自来水之前是附近村民的主要饮用水源之一，现仅用于生产用途，有重要的文物价值。_x005F_x000D_
</t>
  </si>
  <si>
    <t>黄山塘胜利井</t>
  </si>
  <si>
    <t>浙江省金华市金东区东孝街道黄山塘村西部郊外田野中，金丽温高速公路东侧十米左右。</t>
  </si>
  <si>
    <t xml:space="preserve">黄山塘胜利井位于金东区多湖街道黄山塘村西部郊外田野中，金丽温高速公路东侧十米左右，清代建造。_x005F_x000D_
胜利井原名不详，现名为解放后起，圆形井圈由整块青石凿砌而成，井圈外壁阴刻“胜利井”字样，距现地面高约0.213米、内径0.482米、外径0.688米，井壁由块石错缝叠砌而成，井水清澈。现只用于村民的生产活动需要，有一定的历史价值。_x005F_x000D_
</t>
  </si>
  <si>
    <t>东经119°44'18.0"  北纬29°07'37.0"</t>
  </si>
  <si>
    <t xml:space="preserve">黄山塘胜利井位于金东区多湖街道黄山塘村西部郊外田野中，金丽温高速公路东侧十米左右，清代建造。 
胜利井原名不详，现名为解放后起，圆形井圈由整块青石凿砌而成，井圈外壁阴刻“胜利井”字样，距现地面高约0.213米、内径0.482米、外径0.688米，井壁由块石错缝叠砌而成，井水清澈。现只用于村民的生产活动需要，有一定的历史价值。 </t>
  </si>
  <si>
    <t>黄山塘村委会</t>
  </si>
  <si>
    <t>前溪边井</t>
  </si>
  <si>
    <t>浙江省金华市金东区塘雅镇前溪边村西南部</t>
  </si>
  <si>
    <t xml:space="preserve">前溪边井位于金东区塘雅镇前溪边村西南部，现场考证，初步判定为清代建筑。_x005F_x000D_
井圈质红，由整块凿砌而成，内径0.474米、外径0.678米，圆形井壁用青砖叠砌而成，井深约8米，井圈底部外围1.354米处设出水凹槽，井水清澈。_x005F_x000D_
该井设计实用古朴，据当地村民回忆，原井旁边有立碑，现已移放它处，至今村民还用于生产生活，有一定的文物价值。_x005F_x000D_
</t>
  </si>
  <si>
    <t>东经119°46'50.0"  北纬29°06'50.0"</t>
  </si>
  <si>
    <t xml:space="preserve">前溪边井位于金东区塘雅镇前溪边村西南部，现场考证，初步判定为清代建筑。 
井圈质红，由整块凿砌而成，内径0.474米、外径0.678米，圆形井壁用青砖叠砌而成，井深约8米，井圈底部外围1.354米处设出水凹槽，井水清澈。 
该井设计实用古朴，据当地村民回忆，原井旁边有立碑，现已移放它处，至今村民还用于生产生活，有一定的文物价值。 </t>
  </si>
  <si>
    <t>前溪边村委会</t>
  </si>
  <si>
    <t>下吴井</t>
  </si>
  <si>
    <t>浙江省金华市金东区塘雅镇下吴村东部</t>
  </si>
  <si>
    <t xml:space="preserve">下吴古井位于金东区塘雅镇下吴村东部，始建宋代，现存清代修建。_x005F_x000D_
井圈质略红，由整块凿砌而成，内径1.024米、外径0.812米，井圈下部由两块半圆青石作基石。圆形井壁用鹅卵石垒砌而成，井深约7米，井水已干涸。_x005F_x000D_
现井旁边东侧约二米处有“立碑”说明，字迹模糊无法辨认。据当地村民回忆，井始建时期与建村同期，现已荒弃，文物价值较高。_x005F_x000D_
</t>
  </si>
  <si>
    <t>东经119°46'21.0"  北纬29°06'27.0"</t>
  </si>
  <si>
    <t xml:space="preserve">下吴古井位于金东区塘雅镇下吴村东部，始建宋代，现存清代修建。 
井圈质略红，由整块凿砌而成，内径1.024米、外径0.812米，井圈下部由两块半圆青石作基石。圆形井壁用鹅卵石垒砌而成，井深约7米，井水已干涸。 
现井旁边东侧约二米处有“立碑”说明，字迹模糊无法辨认。据当地村民回忆，井始建时期与建村同期，现已荒弃，文物价值较高。 </t>
  </si>
  <si>
    <t>下吴村委会</t>
  </si>
  <si>
    <t>马头方柏树下鱼池</t>
  </si>
  <si>
    <t>浙江省金华市金东区塘雅镇马头方村东燕贻堂正前</t>
  </si>
  <si>
    <t xml:space="preserve">柏树下鱼池位于金东区塘雅镇马头方村东燕贻堂正前，建于明代，民国重修。_x005F_x000D_
该池土名“鱼池塘”，为池塘东侧燕贻堂的风水池，人工开凿而成。水池大致呈长方形，南北向宽，东西向窄，长约40米、宽约20米。东侧及西南角设有埠头，其中西南角上为转角埠头，东侧埠头用一块清代道光年间古墓的青石构件铺就，局部用砂合土修补。西侧塘塍较高，布满吸壁藤，其上设有青石护栏（石质呈紫红色），现存17柱17板，平均每块栏板长2.2米、高0.7米，厚0.195米，护栏石柱高约1米，柱头有圆形、棱瓜形、花篮形等3种式样，错落排列，蔚为壮观。池水较浅，水质呈轻度污染。_x005F_x000D_
燕贻堂正门前设有青石板铺地，两侧为鹅卵石花街铺地，鹅卵石地面残损严重。燕贻堂正门前偏北位置池塘的栏板上刻有两行阴文小字，落款为“大明方廷锡公造，民国岁次甲戌重修”。_x005F_x000D_
鱼池格局基本完整，对当地的风水学说有重要的研究价值。_x005F_x000D_
</t>
  </si>
  <si>
    <t>东经119°47'32.0"  北纬29°07'17.0"</t>
  </si>
  <si>
    <t xml:space="preserve">柏树下鱼池位于金东区塘雅镇马头方村东燕贻堂正前，建于明代，民国重修。 
该池土名“鱼池塘”，为池塘东侧燕贻堂的风水池，人工开凿而成。水池大致呈长方形，南北向宽，东西向窄，长约40米、宽约20米。东侧及西南角设有埠头，其中西南角上为转角埠头，东侧埠头用一块清代道光年间古墓的青石构件铺就，局部用砂合土修补。西侧塘塍较高，布满吸壁藤，其上设有青石护栏（石质呈紫红色），现存17柱17板，平均每块栏板长2.2米、高0.7米，厚0.195米，护栏石柱高约1米，柱头有圆形、棱瓜形、花篮形等3种式样，错落排列，蔚为壮观。池水较浅，水质呈轻度污染。 
燕贻堂正门前设有青石板铺地，两侧为鹅卵石花街铺地，鹅卵石地面残损严重。燕贻堂正门前偏北位置池塘的栏板上刻有两行阴文小字，落款为“大明方廷锡公造，民国岁次甲戌重修”。 
鱼池格局基本完整，对当地的风水学说有重要的研究价值。 </t>
  </si>
  <si>
    <t>马头方村委会</t>
  </si>
  <si>
    <t>砖塘衣冠塘井</t>
  </si>
  <si>
    <t>浙江省金华市金东区塘雅镇砖塘村北约100米处衣冠塘旁边</t>
  </si>
  <si>
    <t xml:space="preserve">砖塘衣冠塘井位于金东区塘雅镇砖塘村北约100米处衣冠塘旁边，据当地村民讲，井建于清中期。井西侧为山坡，利用岩石渗水依势而建井，井周围铺块石设台基方便取水。井圈直径0.695米，井壁用自然块石垒砌而成，井水清澈，长年不干。_x005F_x000D_
该井设计简单实用，至今还为村民发挥着农田灌溉作用，有一定的历史价值。_x005F_x000D_
</t>
  </si>
  <si>
    <t>东经119°48'49.0"  北纬29°11'39.0"</t>
  </si>
  <si>
    <t xml:space="preserve">砖塘衣冠塘井位于金东区塘雅镇砖塘村北约100米处衣冠塘旁边，据当地村民讲，井建于清中期。井西侧为山坡，利用岩石渗水依势而建井，井周围铺块石设台基方便取水。井圈直径0.695米，井壁用自然块石垒砌而成，井水清澈，长年不干。 
该井设计简单实用，至今还为村民发挥着农田灌溉作用，有一定的历史价值。 </t>
  </si>
  <si>
    <t>砖塘村委会</t>
  </si>
  <si>
    <t>塘三后新塘井</t>
  </si>
  <si>
    <t>浙江省金华市金东区塘雅镇塘三村文明路20号正对面水塘边</t>
  </si>
  <si>
    <t xml:space="preserve">塘三后新塘井位于金东区塘雅镇塘三村文明路20号正对面水塘边，建于明代。_x005F_x000D_
井圈由当地整块青石凿砌而成，外圈呈八边形，各边长0.28米、外径0.644米、内径0.485米，井壁为地下自然岩石开凿而成，深约12米，井水清澈。现仅用于生产活动用途。_x005F_x000D_
该井在塘三村无饮用自然水之前是他们的主要饮用水源，发挥过较大的作用，有一定的历史价值。_x005F_x000D_
</t>
  </si>
  <si>
    <t>东经119°47'31.0"  北纬29°09'48.0"</t>
  </si>
  <si>
    <t xml:space="preserve">塘三后新塘井位于金东区塘雅镇塘三村文明路20号正对面水塘边，建于明代。 
井圈由当地整块青石凿砌而成，外圈呈八边形，各边长0.28米、外径0.644米、内径0.485米，井壁为地下自然岩石开凿而成，深约12米，井水清澈。现仅用于生产活动用途。 
该井在塘三村无饮用自然水之前是他们的主要饮用水源，发挥过较大的作用，有一定的历史价值。 </t>
  </si>
  <si>
    <t>塘三村委会</t>
  </si>
  <si>
    <t>横山东园井</t>
  </si>
  <si>
    <t>浙江省金华市金东区塘雅镇横山村中部</t>
  </si>
  <si>
    <t xml:space="preserve">横山东园井位于金东区塘雅镇横山村中部，清代建筑。_x005F_x000D_
六角形井圈由当地整块青石凿砌而成，现距地表高0.352米、圆形内径0.445米、外径对角长0.695米，井壁用青砖错缝叠砌而成，井水清澈，现仅用于生产活动用途。_x005F_x000D_
该井无现存资料查证，据当地村民讲，在本村无饮用自然水之前是他们的生产生活主要水源，从侧面反映了当时的生活现状。_x005F_x000D_
</t>
  </si>
  <si>
    <t>东经119°46'40.0"  北纬29°08'45.0"</t>
  </si>
  <si>
    <t xml:space="preserve">横山东园井位于金东区塘雅镇横山村中部，清代建筑。 
六角形井圈由当地整块青石凿砌而成，现距地表高0.352米、圆形内径0.445米、外径对角长0.695米，井壁用青砖错缝叠砌而成，井水清澈，现仅用于生产活动用途。 
该井无现存资料查证，据当地村民讲，在本村无饮用自然水之前是他们的生产生活主要水源，从侧面反映了当时的生活现状。 </t>
  </si>
  <si>
    <t>横山村委会</t>
  </si>
  <si>
    <t>雅河银杏树下井</t>
  </si>
  <si>
    <t>浙江省金华市金东区塘雅镇雅河村中银杏树下</t>
  </si>
  <si>
    <t xml:space="preserve">雅河银杏树下井位于金东区塘雅镇雅河村中银杏树下，清代建造。_x005F_x000D_
圆形井圈由当地整块青石凿砌而成，现距地表高0.477米、内径0.527米、外径0.565米、圆形井壁用青砖错缝叠砌而成，井水清澈，现仅用于生产活动用途。_x005F_x000D_
井旁边有一棵银杏树，所以村民取此井名，是一处独特的文化景观。_x005F_x000D_
</t>
  </si>
  <si>
    <t>东经119°46'07.0"  北纬29°09'38.0"</t>
  </si>
  <si>
    <t xml:space="preserve">雅河银杏树下井位于金东区塘雅镇雅河村中银杏树下，清代建造。 
圆形井圈由当地整块青石凿砌而成，现距地表高0.477米、内径0.527米、外径0.565米、圆形井壁用青砖错缝叠砌而成，井水清澈，现仅用于生产活动用途。 
井旁边有一棵银杏树，所以村民取此井名，是一处独特的文化景观。 </t>
  </si>
  <si>
    <t>雅河村委会</t>
  </si>
  <si>
    <t>雅河前井</t>
  </si>
  <si>
    <t>浙江省金华市金东区塘雅镇雅河村前井巷中部</t>
  </si>
  <si>
    <t xml:space="preserve">雅河前井位于金东区塘雅镇雅河村前井巷中部，建于清代。_x005F_x000D_
圆形井圈整块凿砌而成，质略红，现距地表高0.533米、内径0.547米、外径0.706米、圆形井壁用当地鹅卵石垒砌而成，井水清澈，深约三米。_x005F_x000D_
该村现存古井保存都较好，从侧面反映了当时村民的生活现状，井所在的巷名依井名而取。_x005F_x000D_
</t>
  </si>
  <si>
    <t>东经119°46'09.0"  北纬29°09'38.0"</t>
  </si>
  <si>
    <t xml:space="preserve">雅河前井位于金东区塘雅镇雅河村前井巷中部，建于清代。 
圆形井圈整块凿砌而成，质略红，现距地表高0.533米、内径0.547米、外径0.706米、圆形井壁用当地鹅卵石垒砌而成，井水清澈，深约三米。 
该村现存古井保存都较好，从侧面反映了当时村民的生活现状，井所在的巷名依井名而取。 </t>
  </si>
  <si>
    <t>莲塘井</t>
  </si>
  <si>
    <t>浙江省金华市金东区江东镇莲塘村东部</t>
  </si>
  <si>
    <t xml:space="preserve">莲塘井位于金东区江东镇莲塘村东部，清代建造。_x005F_x000D_
井圈三边用三块青石围合平砌，另一边铺就一块条石、质略红。井圈长0.845米、宽0.685米。井水清澈，现井深约三米，井壁块石垒砌。_x005F_x000D_
该村村民反映，在本村未有自然水之前，是村民的主要饮用水源，从侧面反映了当时村民的生活现状，有一定的历史价值。_x005F_x000D_
</t>
  </si>
  <si>
    <t>东经119°45'11.0"  北纬29°02'36.0"</t>
  </si>
  <si>
    <t xml:space="preserve">莲塘井位于金东区江东镇莲塘村东部，清代建造。 
井圈三边用三块青石围合平砌，另一边铺就一块条石、质略红。井圈长0.845米、宽0.685米。井水清澈，现井深约三米，井壁块石垒砌。 
该村村民反映，在本村未有自然水之前，是村民的主要饮用水源，从侧面反映了当时村民的生活现状，有一定的历史价值。 </t>
  </si>
  <si>
    <t>莲塘村委会</t>
  </si>
  <si>
    <t>岭下朱野毛塘井</t>
  </si>
  <si>
    <t>浙江省金华市金东区岭下镇岭三村中部</t>
  </si>
  <si>
    <t xml:space="preserve">岭下朱野毛塘井位于金东区岭下镇岭三村中部，清代建造。_x005F_x000D_
圆形井圈整块青石凿砌而成，内径0.395米、外径0.54米，井壁用自然块石垒砌而成，井水清澈。现基本不用。_x005F_x000D_
1980年无自然水之前，该井是本村的主要饮用水源，有重要的历史价值。_x005F_x000D_
</t>
  </si>
  <si>
    <t>东经119°45'42.0"  北纬29°03'14.0"</t>
  </si>
  <si>
    <t xml:space="preserve">岭下朱野毛塘井位于金东区岭下镇岭三村中部，清代建造。 
圆形井圈整块青石凿砌而成，内径0.395米、外径0.54米，井壁用自然块石垒砌而成，井水清澈。现基本不用。 
1980年无自然水之前，该井是本村的主要饮用水源，有重要的历史价值。 </t>
  </si>
  <si>
    <t>岭三村委会</t>
  </si>
  <si>
    <t>洞泉井</t>
  </si>
  <si>
    <t>浙江省金华市金东区源东乡洞井村南部</t>
  </si>
  <si>
    <t xml:space="preserve">洞泉井位于金东区源东乡洞井村南部，始建时间不详，明天啓三年孝昌整修，1979年和2006年村庄整治时修缮。_x005F_x000D_
依次往南分别为井碑、井台、水池，底部相通，占地24.8平方米。井碑立于井口北部口沿上，长1.15米、高0.80米，两侧立石柱，柱头上雕刻狮子，中阴刻横书“洞泉”二字，落款为“天启三年（1623）夏季、曹氏重整修造”字样。往下设井台方口两眼（原为圆形）和水池，现方口长0.90米、宽0.55米，井台青石覆盖。水池井壁用溪中大石叠砌，深1.50米，水清而甘，终年不枯。_x005F_x000D_
洞井村布局依山而建，据村民反映，井水就是来自于山上岩石渗水，设计科学合理实用，井台设眼用于村民取水饮用，往下设水池方便村民日常洗涤，集中体现了立井者的超才智慧。现虽只用于村民日常洗涤，但确见证了洞井村的历史变迁，有重要的文物价值。_x005F_x000D_
</t>
  </si>
  <si>
    <t>东经119°45'58.0"  北纬29°15'46.0"</t>
  </si>
  <si>
    <t xml:space="preserve">洞泉井位于金东区源东乡洞井村南部，始建时间不详，明天啓三年孝昌整修，1979年和2006年村庄整治时修缮。 
依次往南分别为井碑、井台、水池，底部相通，占地24.8平方米。井碑立于井口北部口沿上，长1.15米、高0.80米，两侧立石柱，柱头上雕刻狮子，中阴刻横书“洞泉”二字，落款为“天启三年（1623）夏季、曹氏重整修造”字样。往下设井台方口两眼（原为圆形）和水池，现方口长0.90米、宽0.55米，井台青石覆盖。水池井壁用溪中大石叠砌，深1.50米，水清而甘，终年不枯。 
洞井村布局依山而建，据村民反映，井水就是来自于山上岩石渗水，设计科学合理实用，井台设眼用于村民取水饮用，往下设水池方便村民日常洗涤，集中体现了立井者的超才智慧。现虽只用于村民日常洗涤，但确见证了洞井村的历史变迁，有重要的文物价值。 </t>
  </si>
  <si>
    <t>洞井村委会</t>
  </si>
  <si>
    <t>雅高报恩井</t>
  </si>
  <si>
    <t>浙江省金华市金东区源东乡雅高村中部</t>
  </si>
  <si>
    <t xml:space="preserve">雅高报恩井位于金东区源东乡雅高村中部，清代建造。_x005F_x000D_
青石井圈外表呈六边形，现距地表0.6米、井圈内径0.424米、外径0.485米、井深约6米，井圈外壁阴刻“报恩井”、“周林子素*先母为我吃斋”、落款“道光二一年冬月陈礼柞”等字样。井壁由当地鹅卵石垒砌。_x005F_x000D_
井建造时间确凿，蕴含深意，为研究当时村民生活习俗提供了实物例证。_x005F_x000D_
_x005F_x000D_
</t>
  </si>
  <si>
    <t xml:space="preserve">雅高报恩井位于金东区源东乡雅高村中部，清代建造。 
青石井圈外表呈六边形，现距地表0.6米、井圈内径0.424米、外径0.485米、井深约6米，井圈外壁阴刻“报恩井”、“周林子素*先母为我吃斋”、落款“道光二一年冬月陈礼柞”等字样。井壁由当地鹅卵石垒砌。 
井建造时间确凿，蕴含深意，为研究当时村民生活习俗提供了实物例证。 </t>
  </si>
  <si>
    <t>雅高村委会</t>
  </si>
  <si>
    <t>曹宅曹氏宗祠</t>
  </si>
  <si>
    <t>浙江省金华市金东区曹宅镇曹宅村协和路96号</t>
  </si>
  <si>
    <t xml:space="preserve">曹宅曹氏宗祠位于金东区曹宅镇曹宅村协和路96号，据《协和曹氏宗谱》载，“东溪明洪八年，始祖曹伯康自坦溪西浒迁居东溪之东浒，于洪武十一年创建祠堂，始称曹宅，道光元年重修”，2004村自筹资金再修。_x005F_x000D_
坐北朝南，占地921.2平方米，平面呈长方形，前后三进、左右过廊、中间穿廊，屋顶硬山顶。一进门厅五开间有楼重檐带两弄，明间前檐辟正门，水磨砖门面，石质门框上门额阴刻“曹氏宗祠”字样；明间梁架抬梁式用三柱，次梢间混合式用四柱，两弄迎面辟边门。一二进中间设穿廊，梁架抬梁式，二柱七檩。左右设天井，两侧过廊二开间。二进正厅五开间有楼重檐带两弄，明次间梁架五架抬梁带前后双步用四柱，明次梢间前檐柱和金柱间置弯椽卷棚顶，梢间穿斗式用中柱，两弄山墙承重。二三进中间设穿廊施天花，左右设天井，两侧过廊二开间。三进后厅五开间重檐带两弄，明次间梁架五架抬梁带前单步，四柱十一檩，梢间和两弄混合式用中柱。_x005F_x000D_
井位于迎面西弄边门外1.65米处，井圈外呈四边形，边长约0.80米，内呈圆形直径0.468米，井壁圆形鹅卵石叠砌。现已荒弃。_x005F_x000D_
格局完整，规模较大，做工考究，牛腿、雀替等木构件雕刻精细，有较高的历史、艺术价值。_x005F_x000D_
</t>
  </si>
  <si>
    <t>东经119°43'06.0" 北纬29°12'21.0"</t>
  </si>
  <si>
    <t xml:space="preserve">曹宅曹氏宗祠位于金东区曹宅镇曹宅村协和路96号，据《协和曹氏宗谱》载，“东溪明洪八年，始祖曹伯康自坦溪西浒迁居东溪之东浒，于洪武十一年创建祠堂，始称曹宅，道光元年重修”，2004村自筹资金再修。 
坐北朝南，占地921.2平方米，平面呈长方形，前后三进、左右过廊、中间穿廊，屋顶硬山顶。一进门厅五开间有楼重檐带两弄，明间前檐辟正门，水磨砖门面，石质门框上门额阴刻“曹氏宗祠”字样；明间梁架抬梁式用三柱，次梢间混合式用四柱，两弄迎面辟边门。一二进中间设穿廊，梁架抬梁式，二柱七檩。左右设天井，两侧过廊二开间。二进正厅五开间有楼重檐带两弄，明次间梁架五架抬梁带前后双步用四柱，明次梢间前檐柱和金柱间置弯椽卷棚顶，梢间穿斗式用中柱，两弄山墙承重。二三进中间设穿廊施天花，左右设天井，两侧过廊二开间。三进后厅五开间重檐带两弄，明次间梁架五架抬梁带前单步，四柱十一檩，梢间和两弄混合式用中柱。 
井位于迎面西弄边门外1.65米处，井圈外呈四边形，边长约0.80米，内呈圆形直径0.468米，井壁圆形鹅卵石叠砌。现已荒弃。 
格局完整，规模较大，做工考究，牛腿、雀替等木构件雕刻精细，有较高的历史、艺术价值。 </t>
  </si>
  <si>
    <t>曹宅村委会</t>
  </si>
  <si>
    <t>曹宅有孚井</t>
  </si>
  <si>
    <t>浙江省金华市金东区曹宅镇曹宅村中部，市基菜场西北角。</t>
  </si>
  <si>
    <t xml:space="preserve">曹宅有孚井位于金东区曹宅镇曹宅村中部，市基菜场西北角，建于清光绪，2007年村委自筹资金修复。_x005F_x000D_
双眼井，井圈分上下两层，上层为圆形，下层为正方形，井壁块石叠砌，现井圈已加高新修。井口外围设七柱六边实体护栏，西北侧设出入口，从出入口顺时针第三块和第五块护栏上分别阴刻“玉液、甘泉”；中间阴刻“有孚井”、落款“光绪癸卯春正月吉立”字样。现已无生产和生活用途。_x005F_x000D_
该井设计美观大方，旧时为当地村民的主要饮用水源，有较高的文物价值。_x005F_x000D_
</t>
  </si>
  <si>
    <t>东经119°45'02.0"  北纬29°12'17.0"</t>
  </si>
  <si>
    <t xml:space="preserve">曹宅有孚井位于金东区曹宅镇曹宅村中部，市基菜场西北角，建于清光绪，2007年村委自筹资金修复。 
双眼井，井圈分上下两层，上层为圆形，下层为正方形，井壁块石叠砌，现井圈已加高新修。井口外围设七柱六边实体护栏，西北侧设出入口，从出入口顺时针第三块和第五块护栏上分别阴刻“玉液、甘泉”；中间阴刻“有孚井”、落款“光绪癸卯春正月吉立”字样。现已无生产和生活用途。 
该井设计美观大方，旧时为当地村民的主要饮用水源，有较高的文物价值。 </t>
  </si>
  <si>
    <t>夏宅三元井</t>
  </si>
  <si>
    <t>浙江省金华市金东区孝顺镇夏宅村中部</t>
  </si>
  <si>
    <t xml:space="preserve">夏宅三元井位于金东区孝顺镇夏宅村中部，从井东侧民居院墙上内嵌的残破井重建说明碑上得知，井始建于大清雍正年间，民国重修。_x005F_x000D_
圆形井圈整块青石凿砌而成，内径0.416米、外径0.6米、现距地面高0.3米，井壁每层由两块半圆形青石叠砌而成，井圈外围有台基设圆形出水槽，现已废弃。_x005F_x000D_
现井圈上有两眼小洞，据村民反映是在抗日战争时期，村民为防止当地汉奸投毒而凿加井盖，对当地群众在抗日战争时期抵抗侵略和卫家园有很大的研究意义。_x005F_x000D_
</t>
  </si>
  <si>
    <t>东经119°53'07.0"  北纬29°09'54.0"</t>
  </si>
  <si>
    <t xml:space="preserve">夏宅三元井位于金东区孝顺镇夏宅村中部，从井东侧民居院墙上内嵌的残破井重建说明碑上得知，井始建于大清雍正年间，民国重修。 
圆形井圈整块青石凿砌而成，内径0.416米、外径0.6米、现距地面高0.3米，井壁每层由两块半圆形青石叠砌而成，井圈外围有台基设圆形出水槽，现已废弃。 
现井圈上有两眼小洞，据村民反映是在抗日战争时期，村民为防止当地汉奸投毒而凿加井盖，对当地群众在抗日战争时期抵抗侵略和卫家园有很大的研究意义。 </t>
  </si>
  <si>
    <t>夏宅村委会</t>
  </si>
  <si>
    <t>岭下及时新井</t>
  </si>
  <si>
    <t>浙江省金华市金东区岭下镇岭五村坡阳路38号对面小弄里</t>
  </si>
  <si>
    <t xml:space="preserve">岭下及时新井位于金东区岭下镇岭五村坡阳路38号对面小弄里，建于清代。_x005F_x000D_
井圈整块红石凿砌而成，外圈呈八边形，边长0.3米，内壁呈圆形直径0.52米，井圈外壁分别阴刻“元、常、已、造、及、时、新、井”、落款“乾隆戊申年仲冬月吉旦立”字样。井壁呈六边形，每边用自然青条石叠砌而成，井水散发轻微臭味。_x005F_x000D_
该井外观大方，有一定的文物价值。_x005F_x000D_
</t>
  </si>
  <si>
    <t>东经119°45'49.0"  北纬29°03'23.0"</t>
  </si>
  <si>
    <t xml:space="preserve">岭下及时新井位于金东区岭下镇岭五村坡阳路38号对面小弄里，建于清代。 
井圈整块红石凿砌而成，外圈呈八边形，边长0.3米，内壁呈圆形直径0.52米，井圈外壁分别阴刻“元、常、已、造、及、时、新、井”、落款“乾隆戊申年仲冬月吉旦立”字样。井壁呈六边形，每边用自然青条石叠砌而成，井水散发轻微臭味。 
该井外观大方，有一定的文物价值。 </t>
  </si>
  <si>
    <t>岭五村委会</t>
  </si>
  <si>
    <t>里秧田井</t>
  </si>
  <si>
    <t>浙江省金华市金东区多湖街道里秧田村中部</t>
  </si>
  <si>
    <t xml:space="preserve">里秧田井位于金东区多湖街道里秧田村中部，建造时间不详，初步判断为清代建造。_x005F_x000D_
圆形井圈青石质，内圈直径0.424米、外圈直径长0.582米、现距地表高0.25米。井壁用青砖错缝叠砌呈圆形，井水清澈。_x005F_x000D_
该井原名不详，所载资料无处查询，现加盖基本荒废，无任何用途。_x005F_x000D_
</t>
  </si>
  <si>
    <t>东经119°49'02.0"  北纬29°16'15.0"</t>
  </si>
  <si>
    <t xml:space="preserve">里秧田井位于金东区多湖街道里秧田村中部，建造时间不详，初步判断为清代建造。 
圆形井圈青石质，内圈直径0.424米、外圈直径长0.582米、现距地表高0.25米。井壁用青砖错缝叠砌呈圆形，井水清澈。 
该井原名不详，所载资料无处查询，现加盖基本荒废，无任何用途。 </t>
  </si>
  <si>
    <t>里秧田村委会</t>
  </si>
  <si>
    <t>竹村小明堂井</t>
  </si>
  <si>
    <t>浙江省金华市金东区塘雅镇竹村中部</t>
  </si>
  <si>
    <t xml:space="preserve">竹村小明堂井位于金东区塘雅镇竹村中部，清代建造。_x005F_x000D_
圆形井圈由两块青石并接而成，内圈直径0.57米、外圈直径0.682米。井壁用青砖错缝叠砌，井水较浑浊。_x005F_x000D_
该井原名不详，所载资料无处查询，现只用于村民日常生活洗涤。_x005F_x000D_
</t>
  </si>
  <si>
    <t>东经119°46'02.0"  北纬29°08'42.0"</t>
  </si>
  <si>
    <t xml:space="preserve">竹村小明堂井位于金东区塘雅镇竹村中部，清代建造。 
圆形井圈由两块青石并接而成，内圈直径0.57米、外圈直径0.682米。井壁用青砖错缝叠砌，井水较浑浊。 
该井原名不详，所载资料无处查询，现只用于村民日常生活洗涤。 </t>
  </si>
  <si>
    <t>竹村委会</t>
  </si>
  <si>
    <t>摩诃后天井</t>
  </si>
  <si>
    <t>浙江省金华市金东区岭下镇摩诃村南部</t>
  </si>
  <si>
    <t xml:space="preserve">摩诃后天井位于金东区岭下镇摩诃村南部，建造时间不详，初步判断为清代建造。_x005F_x000D_
方形井圈由规则块石组合而成，长0.658米、宽0.428米，井壁用自然块石叠砌而成，井水较浑浊。_x005F_x000D_
该井所载资料无处查询，现只用于村民生产洗涤，有一定的文物价值。_x005F_x000D_
</t>
  </si>
  <si>
    <t>东经119°47'32.0"  北纬29°02'52.0"</t>
  </si>
  <si>
    <t xml:space="preserve">摩诃后天井位于金东区岭下镇摩诃村南部，建造时间不详，初步判断为清代建造。 
方形井圈由规则块石组合而成，长0.658米、宽0.428米，井壁用自然块石叠砌而成，井水较浑浊。 
该井所载资料无处查询，现只用于村民生产洗涤，有一定的文物价值。 </t>
  </si>
  <si>
    <t>摩诃村委会</t>
  </si>
  <si>
    <t>岭二后龙井</t>
  </si>
  <si>
    <t>浙江省金华市金东区岭下镇岭二村后龙井巷25号民居对面</t>
  </si>
  <si>
    <t xml:space="preserve">岭二后龙井位于金东区岭下镇岭二村后龙井巷25号民居对面，建造时间不详，初步判定为清代建造。_x005F_x000D_
圆形井圈残损严重，由于后用水泥浇筑，无法看清石质，现内圈直径0.58米，井壁用青砖错缝叠砌，井水较浑浊。_x005F_x000D_
该井原名不详，所载资料无处查询，现基本荒废。_x005F_x000D_
</t>
  </si>
  <si>
    <t>潘村上井</t>
  </si>
  <si>
    <t>浙江省金华市金东区赤松镇潘村中部</t>
  </si>
  <si>
    <t xml:space="preserve">潘村上井位于金东区赤松镇潘村中部，建于清代。_x005F_x000D_
圆形井圈由两块青石组合而成，内径0.49米，井壁用自然块石叠砌而成，井水较清澈。_x005F_x000D_
该井所载资料无处查询，现只用于村民生产洗涤，有一定的文物价值。_x005F_x000D_
</t>
  </si>
  <si>
    <t>兰溪市</t>
  </si>
  <si>
    <t>殿前金兰花井</t>
  </si>
  <si>
    <t>浙江省金华市兰溪市横溪镇新胜行政村殿前金自然村中</t>
  </si>
  <si>
    <t xml:space="preserve">殿前金兰花井位于兰溪市横溪镇新胜行政村殿前金自然村中，为圆形古井，面积0.39平方米，民国时期建筑。
该井为青石圆形井，外径0.70米，内径0.52米，井圈高0.41米，井内壁用当地石子垒砌，井深大约有5米，井基石用鹅卵石铺设。_x005F_x000D_
该井为当地村民的生活用水提供了便利，具有一定的文物价值。
</t>
  </si>
  <si>
    <t>北纬29°22'02.1" 东经119°48'53.5"</t>
  </si>
  <si>
    <t>圆形古井，面积0.39平方米，民国时期建筑。
该井为青石圆形井，外径0.70米，内径0.52米，井圈高0.41米，井内壁用当地石子垒砌，井深大约有5米，井基石用鹅卵石铺设。</t>
  </si>
  <si>
    <t>井圈等构件完好</t>
  </si>
  <si>
    <t>新胜村</t>
  </si>
  <si>
    <t>殿前金水井</t>
  </si>
  <si>
    <t xml:space="preserve">殿前金水井位于兰溪市横溪镇新胜行政村殿前金自然村中，为圆形古井，面积为0.35平方米，民国时期建筑。
该井井圈用当地红石打造，圆形井圈，外径0.67米，内径0.49米，高0.35米。井壁用当地石子垒砌，井深约有5米。
该井为当地村民的生活用水提供了便利，具有一定的文物价值。
</t>
  </si>
  <si>
    <t>北纬29°22'04.4" 东经119°48'53.8"</t>
  </si>
  <si>
    <t>圆形古井，面积为0.35平方米，民国时期建筑。
该井井圈用当地红石打造，圆形井圈，外径0.67米，内径0.49米，高0.35米。井壁用当地石子垒砌，井深约有5米。</t>
  </si>
  <si>
    <t>徐家光裕堂备井</t>
  </si>
  <si>
    <t>浙江省金华市兰溪市游埠镇周门行政村徐家村光裕堂西南边</t>
  </si>
  <si>
    <t>徐家光裕堂备井位于兰溪市游埠镇周门行政村徐家村光裕堂西南边，外八角内圆形古井，面积0.40平方米，民国时期建筑。_x005F_x000D_
该井井圈用当地红石，外八角形内圆形，内壁用当地红石并联垒砌而成。井外径0.75米，内径0.51米，井圈高0.45米，井深大约十多米，井深由上至下向外延伸，面积较大。该井井圈北边刻有“民国戊寅光裕堂备”字样。_x005F_x000D_
该井具有一的文物价值。</t>
  </si>
  <si>
    <t>北纬29º9‘33“东经119º22‘15“</t>
  </si>
  <si>
    <t>外八角内圆形古井，面积0.40平方米，民国时期建筑。
该井井圈用当地红石，外八角形内圆形，内壁用当地红石并联垒砌而成。井外径0.75米，内径0.51米，井圈高0.45米，井深大约十多米，井深由上至下向外延伸，面积较大。该井井圈北边刻有“民国戊寅光裕堂备”字样</t>
  </si>
  <si>
    <t>周门村</t>
  </si>
  <si>
    <t>徐家自然村</t>
  </si>
  <si>
    <t>湖谷头徐姓水井</t>
  </si>
  <si>
    <t>浙江省金华市兰溪市游埠镇湖谷头行政村湖谷头村门口塘东南边</t>
  </si>
  <si>
    <t>湖谷头徐姓水井位于兰溪市游埠镇湖谷头行政村湖谷头村门口塘东南边，为圆形古井，占地面积0.97平方米，民国十八年（1929）造。_x005F_x000D_
该井为圆形麻石井圈，井口内径0.46米，外径0.62米，井圈高0.44米。井圈边刻有“民国十八年湖谷徐姓古井叙伦堂重修”字样。内壁用当地红石垒砌。该井台基用青石铺设，现部分用水泥浇筑，井圈抬高0.25米，井深大约有6-7米。_x005F_x000D_
该井为当地村民的生活用水提供了便利，具有一定的文物价值。</t>
  </si>
  <si>
    <t>北纬29º9‘20“东经119º20‘17“</t>
  </si>
  <si>
    <t>圆形古井，占地面积0.97平方米，民国十八年（1929）造。
该井为圆形麻石井圈，井口内径0.46米，外径0.62米，井圈高0.44米。井圈边刻有“民国十八年湖谷徐姓古井叙伦堂重修”字样。内壁用当地红石垒砌。该井台基用青石铺设，现部分用水泥浇筑，井圈抬高0.25米，井深大约有6-7米。</t>
  </si>
  <si>
    <t>前童村</t>
  </si>
  <si>
    <t>泽基水井</t>
  </si>
  <si>
    <t>浙江省金华市兰溪市女埠街道泽基行政村泽基自然村井塘边</t>
  </si>
  <si>
    <t>泽基水井位于女埠街道泽基行政村泽基自然村井塘边。民国时期建筑。圆形井壁用黄石垒砌而成，青石井圈，上刻“民国十一年（1922）秋吉”，直径0.74米，高0.40米，内圈圆形，直径为0.46米。水质清澈。_x005F_x000D_
泽基水井的存在从一个侧面反映了旧时山区人民的生活状况乃至村落的形成与发展状况。</t>
  </si>
  <si>
    <t>北纬29°16'33.1" 东经119°27'54.8"</t>
  </si>
  <si>
    <t>民国时期建筑。圆形井壁用黄石垒砌而成，青石井圈，上刻“民国十一年（1922）秋吉”，直径0.74米，高0.40米，内圈圆形，直径为0.46米。水质清澈。该井完好。</t>
  </si>
  <si>
    <t>泽基自然村</t>
  </si>
  <si>
    <t>厚伦方甘泉古井</t>
  </si>
  <si>
    <t>浙江省金华市兰溪市诸葛镇厚伦方行政村厚伦方村西南面</t>
  </si>
  <si>
    <t>厚伦方甘泉古井位于诸葛厚伦方行政村厚伦方村西南面,为正方形古井,面积为5.87平方米,始建不详,民国三十七年（1948）重修。_x005F_x000D_
该井井圈为正方形，用青石造，内壁用当地红石垒砌，井圈高0.2m,井圈长1.69m，井深3m左右。台基用当地青石打造，台基南面青石上刻有“甘泉古井重修题记”。_x005F_x000D_
该井为该村村民提供了生活用水，具有一定的价值。</t>
  </si>
  <si>
    <t>北纬29°13'11.8" 东经119°17'32.7"</t>
  </si>
  <si>
    <t>基本情况于简述一致，现不用做饮用水</t>
  </si>
  <si>
    <t>厚伦方村</t>
  </si>
  <si>
    <t>黄店村笔筒井</t>
  </si>
  <si>
    <t>浙江省金华市兰溪市黄店镇黄店行政村黄店街62号门口</t>
  </si>
  <si>
    <t xml:space="preserve">黄店村笔筒井位于兰溪市黄店镇黄店村黄店街62号门口，东距春晖堂50米，占地19.36㎡。据村民讲述，春晖堂始建于明代，有春晖堂就有该井，井状如笔筒，称笔筒井，是春晖堂的风水井，据此断为明代。青石铺设台基4.4米见方。井圈下部为六边形，边宽5.1米，上圆口，内径0.42米，外径0.7米，井圈高0.45米，用整块麻石圈成。_x005F_x000D_
黄店村保存古井多处，从一个侧面反映了旧时人们的生活状况乃至村落的形成与发展状况。_x005F_x000D_
</t>
  </si>
  <si>
    <t>北纬29°18'11.3" 东经119°24'54.6"</t>
  </si>
  <si>
    <t>井状如笔筒，称笔筒井，是春晖堂的风水井，据此断为明代。青石铺设台基4.4米见方。井圈下部为六边形，边宽5.1米，上圆口，内径0.42米，外径0.7米，井圈高0.45米，用整块麻石圈成。</t>
  </si>
  <si>
    <t>所在村</t>
  </si>
  <si>
    <t>所在村村集体</t>
  </si>
  <si>
    <t>黄店祠堂井</t>
  </si>
  <si>
    <t>浙江省金华市兰溪市黄店镇黄店行政村黄店街十弄4号民居门口</t>
  </si>
  <si>
    <t xml:space="preserve">黄店祠堂井建在兰溪市黄店镇黄店村一祠堂边上，故名祠堂井，祠堂已毁。黄店村在南宋淳佑年建村，村落最先聚居地在祠堂井边上，故断为南宋。井圈用整块麻石圈成，内径44厘米，外径60厘米，内壁用鹅卵石垒砌，井圈高41厘米。原有青石台基，现已浇成水泥面，与地面水平。该井水甘冽，现仍在使用。_x005F_x000D_
黄店村保存有古井多处，从一个侧面反映了当时村民的生活状况乃至村落形成，应予以保护。_x005F_x000D_
</t>
  </si>
  <si>
    <t>北纬29°18'10.2" 东经119°25'00.0"</t>
  </si>
  <si>
    <t>井圈用整块麻石圈成，内径44厘米，外径60厘米，内壁用鹅卵石垒砌，井圈高41厘米。原有青石台基，现已浇成水泥面，与地面水平。</t>
  </si>
  <si>
    <t>黄店东篱井</t>
  </si>
  <si>
    <t>浙江省金华市兰溪市黄店镇黄店行政村黄店街三弄20号</t>
  </si>
  <si>
    <t xml:space="preserve">黄店东篱井位于兰溪市黄店镇黄店村黄店街三弄20号东侧。占地面积1.54平方米，开凿年代有待考证。_x005F_x000D_
井圈用整块青石做成，圆形，高0.5米，内径0.43米，外径0.68米。圆形红石台基，直径1.40米。井内壁用杂石垒砌。井水甘冽，现仍在使用。_x005F_x000D_
黄店村保存有水井多处，从一个侧面反映了当时村民的生活状况乃至村落的形成，应予以保护。_x005F_x000D_
_x005F_x000D_
    </t>
  </si>
  <si>
    <t>北纬29°18'14.9" 东经119°24'52.6"</t>
  </si>
  <si>
    <t>占地面积1.54平方米，开凿年代有待考证。_x005F_x000D_井圈用整块青石做成，圆形，高0.5米，内径0.43米，外径0.68米。圆形红石台基，直径1.40米。井内壁用杂石垒砌。</t>
  </si>
  <si>
    <t>徐村麻坪水井</t>
  </si>
  <si>
    <t>浙江省金华市兰溪市黄店镇徐村行政村麻坪西路21号民居门口</t>
  </si>
  <si>
    <t xml:space="preserve">徐村麻坪水井位于兰溪市黄店镇徐村行政村麻坪自然村麻坪西路20号民居门口，占地面积4.4㎡，八角形麻石井圈，高42厘米，井圈北侧刻有“明正德六年八月”，当为建造年代。井圈内径50厘米，外径85厘米，内壁用条石砌置。麻石方形台基，边宽210厘米，井水甘冽，现仍在使用。_x005F_x000D_
该井明确记载了建造年代，在兰溪的乡村尚不多见。同时从一个侧面反映了旧时农村的生活状况及村落的形成与发展状况。_x005F_x000D_
</t>
  </si>
  <si>
    <t>北纬29°17'43.1" 东经119°24'22.8"</t>
  </si>
  <si>
    <t>占地面积4.4㎡，八角形麻石井圈，高42厘米，井圈北侧刻有“明正德六年八月”，当为建造年代。井圈内径50厘米，外径85厘米，内壁用条石砌置。麻石方形台基，边宽210厘米</t>
  </si>
  <si>
    <t>徐村余庆堂水井</t>
  </si>
  <si>
    <t>浙江省金华市兰溪市黄店镇徐村行政村徐村自然村呈瑞堂后面</t>
  </si>
  <si>
    <t xml:space="preserve">余庆堂水井位于徐村自然村村南呈瑞堂祠堂后面，据村民介绍，呈瑞堂又称余庆堂，前几年祠堂内尚存“余庆堂”匾额，因呈瑞堂中进尚存明代建筑风格，有祠堂即有该井，所以断为明代建筑。该井六角形井圈，边宽45厘米，用当地麻石做成，高49厘米。内径52厘米，外径76厘米。麻石台基。井内壁用条石砌垒。井水甘冽，现仍在使用。_x005F_x000D_
余庆堂水井是一个风水井，一般建祠堂即有该井，从一个侧面反映了旧时农村的生活状况，同时对研究民俗民风都有重要价值。         </t>
  </si>
  <si>
    <t>北纬29°17'32.9" 东经119°24'25.1"</t>
  </si>
  <si>
    <t>该井六角形井圈，边宽45厘米，用当地麻石做成，高49厘米。内径52厘米，外径76厘米。麻石台基。井内壁用条石砌垒。</t>
  </si>
  <si>
    <t>新塘水井</t>
  </si>
  <si>
    <t>浙江省金华市兰溪市黄店镇刘家行政村新塘自然村村东</t>
  </si>
  <si>
    <t>新塘水井位于兰溪市黄店镇新塘自然村新厅南侧，占地面积0.61平方米，清代时期开凿。_x005F_x000D_
圆形麻石井圈，内径56厘米，外径88厘米，高40厘米，内壁用当地杂石堆砌，井深8米余，现已不用。新塘水井位于新厅旁边，当为兰溪农村的祠堂井，因新厅是清代建筑，故断为清代。_x005F_x000D_
该井从侧面反映了旧时该村村民的生活状况。</t>
  </si>
  <si>
    <t>北纬29°20'32.2" 东经119°24'45.3"</t>
  </si>
  <si>
    <t>占地面积0.61平方米，清代时期开凿。圆形麻石井圈，内径56厘米，外径88厘米，高40厘米，内壁用当地杂石堆砌，井深8米余。</t>
  </si>
  <si>
    <t>清塘何水井</t>
  </si>
  <si>
    <t>浙江省金华市兰溪市黄店镇清塘何行政村清塘何村东北</t>
  </si>
  <si>
    <t xml:space="preserve">清塘何水井位于兰溪市黄店镇清塘何村东北部，建造年代不详。占地面积0.41㎡。_x005F_x000D_
该井麻石圆形井圈，内径52厘米，外径72厘米，高42厘米。井内壁用青砖砌置，井深10余米。该井做工考究，井水清澈，现仍在使用。_x005F_x000D_
掘井取水是旧时农村生活的必备条件，清塘何水井反映了旧时农村的生活状况乃至村落的形成和发展。_x005F_x000D_
</t>
  </si>
  <si>
    <t>北纬29°20'27.0" 东经119°22'55.8"</t>
  </si>
  <si>
    <t>建造年代不详。占地面积0.41㎡。_x005F_x000D_该井麻石圆形井圈，内径52厘米，外径72厘米，高42厘米。井内壁用青砖砌置，井深10余米。</t>
  </si>
  <si>
    <t>冷水塘水井</t>
  </si>
  <si>
    <t>浙江省金华市兰溪市黄店镇上唐行政村村北</t>
  </si>
  <si>
    <t xml:space="preserve">冷水塘水井位于兰溪市黄店镇上唐村村北，唐品华宅门口，因位于冷水塘边而得名。占地面积1.98㎡，长方形井圈，内宽89厘米×95厘米，外宽138厘米×142厘米。井圈用当地麻石砌置。内壁圆形，用杂石垒砌，井深6米。现井水较少。_x005F_x000D_
上唐村地处偏远，周围多山，至今未用上自来水，掘井取水是当地人们生活的必备条件，该村保存古井较多，从一个侧面反映了旧时山区人们的生活状况乃至村落形式与发展状况。_x005F_x000D_
</t>
  </si>
  <si>
    <t>北纬29°19'51.8" 东经119°21'14.2"</t>
  </si>
  <si>
    <t>占地面积1.98㎡，长方形井圈，内宽89厘米×95厘米，外宽138厘米×142厘米。井圈用当地麻石砌置。内壁圆形，用杂石垒砌，井深6米。</t>
  </si>
  <si>
    <t>浙江省金华市兰溪市黄店镇八角井行政村八角井村中部</t>
  </si>
  <si>
    <t xml:space="preserve">八角井位于兰溪市黄店镇八角井村中部，41号民居北侧。东靠通村公路，占地面积0.58㎡，建于南宋时期。_x005F_x000D_
八角井井圈为内圆外方八角形，用青石打造。内壁直径为0.56米，外圈直径为0.87米，井圈高0.65米。西侧井壁上阴刻“乾道三年□月   董世伟□”字样。据家谱记载，该井为当时金华名石匠蔡伦打造，至元末，胡大海经过此地，曾为该井题词“冬日如汤   夏日如冰”。_x005F_x000D_
该村因此井而得名，随着生活发展，自来水的普及，现已废弃不用。但古井从一个侧面反映当时人们的生活状况乃至村落形成状况，具有一定的文物价值。_x005F_x000D_
</t>
  </si>
  <si>
    <t>北纬29°18'26.2"  东经119°22'09.5"</t>
  </si>
  <si>
    <t>占地面积0.58㎡，建于南宋时期。_x005F_x000D_八角井井圈为内圆外方八角形，用青石打造。内壁直径为0.56米，外圈直径为0.87米，井圈高0.65米。西侧井壁上阴刻“乾道三年□月   董世伟□”字样。据家谱记载，该井为当时金华名石匠蔡伦打造，至元末，胡大海经过此地，曾为该井题词“冬日如汤   夏日如冰”</t>
  </si>
  <si>
    <t>后杨水井</t>
  </si>
  <si>
    <t>浙江省金华市兰溪市上华街道上吴行政村后杨村52号后面</t>
  </si>
  <si>
    <t xml:space="preserve">后杨水井位于兰溪市上华街道上吴行政村后杨村52号后面，占地面积15.9平方米，为圆形古井，年代不明。_x005F_x000D_
该井有井基，用长条青石砌筑而成，青石宽50-70厘米之间，长2400-2700厘米之间。古井用鼓形井圈，上小下大，高50厘米，内径48厘米，外径57厘米。古井内壁用当地鹅卵石砌成，深约10米，近年已废弃不用。_x005F_x000D_
后杨水井在当时为该村400余人提供了生活用水，从侧面反映了村落的形成及农村生活习俗，具有一定的文物价值。_x005F_x000D_
_x005F_x000D_
</t>
  </si>
  <si>
    <t>北纬：
29°8＇31.8＂
东径：
119°23＇51.132＂</t>
  </si>
  <si>
    <t>2016年村对该井进行修缮改造，井台四周刻有动物花草图案的青石围栏围砌而成，围栏用青石柱固定，围栏高度0.78米，整个围栏长4.67米，宽4.58米。</t>
  </si>
  <si>
    <t>后杨自然村</t>
  </si>
  <si>
    <t>柳家畈银其堂</t>
  </si>
  <si>
    <t>浙江省金华市兰溪市横溪镇施宅行政村柳家畈村55号</t>
  </si>
  <si>
    <t>柳家畈银其堂位于兰溪市横溪镇施宅行政村柳家畈55号，为三间三进二明堂带二偏屋，前设一古井，面积1281.61平方米，坐东朝西，为清末时期建筑。
该民居前进明间楼下用回字纹扁作梁承重，上有木墩，下有雀替。次间为穿枋。前、中进间设天井，天井四周檐柱上置卷龙纹牛腿。中进设走廊，走廊楼下用回字纹扁作梁承重。明间楼下用回字纹扁作梁承重，上有木墩，下有雀替，次间为穿枋。中、后进间设天井。后进设走廊，走廊楼下用扁作梁承重。明、次间楼下都用穿枋。偏屋两边各为十间带二楼梯弄和三小天井。鼓形柱础，三合土地面，屋面设望砖，方栅，硬山顶。北偏屋前设一圆形古井，井圈用当地红石打造，内径0.54米，外径0.77米，井圈高0.47米，井深约3米，井圈上写有“施银其堂”“民国十八年（1929）立”。
该民居规模较大，具有一定的文物价值。</t>
  </si>
  <si>
    <t>北纬29°22'24.7"  东经119°49'43.9"</t>
  </si>
  <si>
    <t>井圈用当地红石打造，内径0.54米，外径0.77米，井圈高0.47米，井深约3米，井圈上写有“施银其堂”“民国十八年（1929）立”。井已封闭</t>
  </si>
  <si>
    <t>井圈等构件较好</t>
  </si>
  <si>
    <t>施宅村</t>
  </si>
  <si>
    <t>渔塘下上房井</t>
  </si>
  <si>
    <t>浙江省金华市兰溪市横溪镇渔塘下行政村渔塘下村75号门前</t>
  </si>
  <si>
    <t>渔塘下上房井位于兰溪市横溪镇渔塘下村75号门前，为内圆外八角形井，面积为0.53平方米，清代时期建筑。
上房八角井井口用当地磨石造，井圈高0.5米，内经0.65米，外经0.9米，井壁用当地磨石垒砌，井深6米左右。
该井为当地村民的饮用和生活用水提供了便利，具有一定的文物价值。</t>
  </si>
  <si>
    <t>北纬29°23'13.6"  东经119°49'30.0"</t>
  </si>
  <si>
    <t>内圆外八角形井，面积为0.53平方米，清代时期建筑。
上房八角井井口用当地磨石造，井圈高0.5米，内经0.65米，外经0.9米，井壁用当地磨石垒砌，井深6米左右。</t>
  </si>
  <si>
    <t>渔塘下村</t>
  </si>
  <si>
    <t>塘表陈修聚公井</t>
  </si>
  <si>
    <t>浙江省金华市兰溪市横溪镇新胜行政村塘表村中</t>
  </si>
  <si>
    <t>塘表陈修聚公井位于兰溪市横溪镇新胜村塘表村中，为圆形口古井。面积0.44平方米，为清代时期建筑。
该井井圈为圆形，青石条打造，内径为0.53米，外径0.70米，井壁用当地石子垒砌，井深为2米，井基座用当地小石块堆砌。井圈外壁上刻有“陈修聚公”字样。
该井为当地村民提供了生产，生活便利，具有一定的文物价值。</t>
  </si>
  <si>
    <t>北纬29°22'16.6" 东经119°49'44.8"</t>
  </si>
  <si>
    <t>圆形口古井。面积0.44平方米，为清代时期建筑。该井井圈为圆形，青石条打造，内径为0.53米，外径0.70米井壁用当地石子垒砌，井深为2米，井基座用当地小石块堆砌。井圈外壁上刻有“陈修聚公”字样。</t>
  </si>
  <si>
    <t>塘表村</t>
  </si>
  <si>
    <t>下蒋槐花井</t>
  </si>
  <si>
    <t>浙江省金华市兰溪市水亭乡下蒋行政村下蒋67号南面</t>
  </si>
  <si>
    <t>下蒋槐花井位于兰溪市水亭乡下蒋行政村下蒋村67号门口，为八角形井，面积为5.76平方米，建筑年代为不详。_x005F_x000D_
该井井圈为外八角内圆形，井圈高0.2米内圆直径为0.78米，外圆直径为0.94米。井圈四周用四块青石板铺筑，青石板长2.4米，宽为0.38米。井内壁也用八角青石垒砌而成，井深约2.5米。_x005F_x000D_
该井在《光绪兰溪县志》上有明确记载，具有较高的文物价值。</t>
  </si>
  <si>
    <t>北纬29°10′55″
东经119°15′47″</t>
  </si>
  <si>
    <t>为八角形井，面积为5.76平方米，建筑年代为不详。该井井圈为外八角内圆形，井圈高0.2米内圆直径为0.78米，外圆直径为0.94米。井圈四周用四块青石板铺筑，青石板长2.4米，宽为0.38米。井内壁也用八角青石垒砌而成，井深约2.5米</t>
  </si>
  <si>
    <t>下蒋村</t>
  </si>
  <si>
    <t>黄村坞双井</t>
  </si>
  <si>
    <t>浙江省金华市兰溪市水亭乡黄村坞行政村黄村坞16号门前</t>
  </si>
  <si>
    <t>黄村坞双井位于兰溪市水亭乡黄村坞行政村黄村坞村16号门前,为青石八角井,面积1.21平方米,挖凿于明代。_x005F_x000D_
黄村坞双井在该村大厅两边，厅左边一口井因建房被掩埋，仅剩右边这口井。该井井圈用青石打造，内圆外八角形，井圈内径0.5米，外圈直径0.72米，井圈高0.43米，井圈周边用青石加固，井内壁用当地青石叠砌横放，为四方形，井深约8米，井水清澈。_x005F_x000D_
该井现仍在使用，为当地村民提供了生活用水，同时从一个侧面反映了农村生活状况及村落的形成与发展。</t>
  </si>
  <si>
    <t>北纬29°10′41″
东经119°15′1″</t>
  </si>
  <si>
    <t>为青石八角井,面积1.21平方米,挖凿于明代。该井井圈用青石打造，内圆外八角形，井圈内径0.5米，外圈直径0.72米，井圈高0.43米，井圈周边用青石加固，井内壁用当地青石叠砌横放，为四方形，井深约8米</t>
  </si>
  <si>
    <t>黄村坞村</t>
  </si>
  <si>
    <t>凤岗一号龙眼井</t>
  </si>
  <si>
    <t>浙江省金华市兰溪市水亭乡西姜行政村西姜60号门前</t>
  </si>
  <si>
    <t>凤岗一号龙眼井位于兰溪市水亭乡西姜行政村西姜村60号门前，井圈为八角红石，面积3.23为平方米，明代开凿。_x005F_x000D_
该井井圈为外八角内圆形，用当地红石打凿。井圈高为0.4米，外径1米，内径为0.7米。井基用三块长条红石砌筑，内壁用青砖砌筑成圆形，井深约10米。据当地老人回忆说，该井在太平天国时曾经掩埋掉，在民国初年重新挖掘。因前几年有人掉井里淹死而废弃不用。_x005F_x000D_
该井具有一定的文物价值。</t>
  </si>
  <si>
    <t>北纬29°10′53″
东经119°17′11″</t>
  </si>
  <si>
    <t>井圈为八角红石，面积3.23为平方米，明代开凿。该井井圈为外八角内圆形，用当地红石打凿。井圈高为0.4米，外径1米，内径为0.7米。井基用三块长条红石砌筑，内壁用青砖砌筑成圆形，井深约10米。</t>
  </si>
  <si>
    <t>西姜村</t>
  </si>
  <si>
    <t>凤岗二号龙眼井</t>
  </si>
  <si>
    <t>浙江省金华市兰溪市水亭乡西姜行政村西姜91号门前</t>
  </si>
  <si>
    <t>凤岗二号龙眼井位于兰溪市水亭乡西姜行政村西姜91号门前，现存井圈为圆形，面积4.4平方米，挖于明代时期。_x005F_x000D_
该井井圈原为内圆外八角形，两井都相同，因井圈分化，在1978年大旱时，井圈改为圆形，现圆形井圈东边海写有“一九八七年 大旱建”字样。现井圈高0.75米，外径为0.87米，内径为0.60米，井深约12米。井内壁用青砖砌成圆形。现仍在使用之中。该井同（1）相同，也于太平天国封闭，民国初期启用。_x005F_x000D_
该井自建至今仍在使用，在大旱之年为当地村民提供了水源，具有较高的文物价值。</t>
  </si>
  <si>
    <t>北纬29°10′51″
东经119°17′11″</t>
  </si>
  <si>
    <t>现存井圈为圆形，面积4.4平方米，挖于明代时期。该井井圈原为内圆外八角形，两井都相同，因井圈分化，在1978年大旱时，井圈改为圆形，现圆形井圈东边海写有“一九八七年 大旱建”字样。现井圈高0.75米，外径为0.87米，内径为0.60米，井深约12米。井内壁用青砖砌成圆形。现仍在使用之中。</t>
  </si>
  <si>
    <t>芳茗叶村大井</t>
  </si>
  <si>
    <t>浙江省金华市兰溪市水亭乡芳茗叶行政村芳茗叶58号门口</t>
  </si>
  <si>
    <t>芳茗叶村大井位于兰溪市水亭乡芳茗叶行政村芳茗叶58号门口，为八角形井，面积0.35平方米，建于明早期。_x005F_x000D_
该井井圈为当地麻石打造，为外八角形内圆形，八个面上分别打造有字，字迹模糊，仅有“礼、泉、井”等字样可辩，据老人回忆，字为东坂叶礼泉井六字。井圈高0.4米，内径0.49米，外径0.70米。内壁用当地红条石垒砌，井深约6米，井圈周边用沙合土浇筑。_x005F_x000D_
该井建筑时代久远，至今仍为当地居民提供饮用水，具有较高的价值。</t>
  </si>
  <si>
    <t>北纬29°12′52″
东经119°15′23″</t>
  </si>
  <si>
    <t>八角形井，面积0.35平方米，建于明早期。该井井圈为当地麻石打造，为外八角形内圆形，八个面上分别打造有字，字迹模糊，仅有“礼、泉、井”等字样可辩，据老人回忆，字为东坂叶礼泉井六字。井圈高0.4米，内径0.49米，外径0.70米。内壁用当地红条石垒砌，井深约6米，井圈周边用沙合土浇筑。</t>
  </si>
  <si>
    <t>芳茗叶村</t>
  </si>
  <si>
    <t>河伯沿水井</t>
  </si>
  <si>
    <t>浙江省金华市兰溪市水亭乡河伯沿行政村33号东面</t>
  </si>
  <si>
    <t xml:space="preserve">河伯沿水井位于兰溪市水亭乡河伯沿行政村33号东面，为圆形井，面积为0.15平方米，清代时期建筑。_x005F_x000D_
该井井圈为圆形，用当地红石打造。井圈高为30厘米，内径为44厘米，外径为63厘米，内壁用当地红石垒砌，井深5米左右。_x005F_x000D_
该井的存在为村民提供了生活便利，侧面反映了村落的形成及村民生活习俗，具有一定的文物价值。_x005F_x000D_
</t>
  </si>
  <si>
    <t>北纬29°11′49″
东经119°15′59″</t>
  </si>
  <si>
    <t>圆形井，面积为0.15平方米，清代时期建筑。该井井圈为圆形，用当地红石打造。井圈高为30厘米，内径为44厘米，外径为63厘米，内壁用当地红石垒砌，井深5米左右。</t>
  </si>
  <si>
    <t>河伯沿村</t>
  </si>
  <si>
    <t>新宅八角井</t>
  </si>
  <si>
    <t>浙江省金华市兰溪市水亭乡尚方行政村新宅自然村西南部</t>
  </si>
  <si>
    <t>新宅八角井位于兰溪市水亭乡尚方行政村新宅自然村西南部，为八角井，面积为10.87平方米，清代嘉庆十年（1805）建造。_x005F_x000D_
该井井圈内圆外八角，用清石打造，井圈外八角上分别打造有“大清嘉庆十年立”，方时盛、方绍梁修造字样。井圈高0.29米，内径0.64米，外径1.10米，内壁用当地红石垒砌，台基原用青石打造，后于1968年12月8日重修。_x005F_x000D_
该井为村民提供了生活用水，具有较高的文物价值。</t>
  </si>
  <si>
    <t>北纬29°11′27″
东经119°15′34″</t>
  </si>
  <si>
    <t>八角井，面积为10.87平方米，清代嘉庆十年（1805）建造。该井井圈内圆外八角，用清石打造，井圈外八角上分别打造有“大清嘉庆十年立”，方时盛、方绍梁修造字样。井圈高0.29米，内径0.64米，外径1.10米，内壁用当地红石垒砌，台基原用青石打造，后于1968年12月8日重修。</t>
  </si>
  <si>
    <t>尚方村</t>
  </si>
  <si>
    <t>上吴六角井</t>
  </si>
  <si>
    <t>浙江省金华市兰溪市水亭乡上吴行政村上吴97号东面</t>
  </si>
  <si>
    <t xml:space="preserve">上吴六角井位于兰溪市水亭乡上吴行政村上吴97号东面，为六角井，面积1.54平方米，清代时期建筑。_x005F_x000D_
该井内外都为六角形，井圈用当地红石条打造，内壁用当地红石垒砌。井深5米左右，外径为1.54米，内径为0.95米，井圈高0.2米。_x005F_x000D_
该井为村民提供了生活用水，具有较高的文物价值。_x005F_x000D_
_x005F_x000D_
</t>
  </si>
  <si>
    <t>北纬29°10′16″
东经119°15′42″</t>
  </si>
  <si>
    <t>六角井，面积1.54平方米，清代时期建筑。该井内外都为六角形，井圈用当地红石条打造，内壁用当地红石垒砌。井深5米左右，外径为1.54米，内径为0.95米，井圈高0.2米。</t>
  </si>
  <si>
    <t>上吴村</t>
  </si>
  <si>
    <t>下方泉后井</t>
  </si>
  <si>
    <t>浙江省金华市兰溪市水亭乡下方泉行政村下方村76号门前</t>
  </si>
  <si>
    <t xml:space="preserve">下方泉后井位于兰溪市水亭乡下方泉行政村下方76号门前，为八角形井，面积0.70平方米。清代建筑。_x005F_x000D_
该井井圈为内圆外八角，用青石打造，内壁用青砖垒砌而成，井圈高为0.33米，内径为0.82米，外径为1米，井深5米左右，井水清澈。_x005F_x000D_
该井为该村村民提供了生活用水，具有较高的文物价值。_x005F_x000D_
</t>
  </si>
  <si>
    <t>北纬29°9′53″
东经119°17′20″</t>
  </si>
  <si>
    <t>八角形井，面积0.70平方米。清代建筑。该井井圈为内圆外八角，用青石打造，内壁用青砖垒砌而成，井圈高为0.33米，内径为0.82米，外径为1米，井深5米左右，井水清澈。</t>
  </si>
  <si>
    <t>下方泉村</t>
  </si>
  <si>
    <t>珠带式水井</t>
  </si>
  <si>
    <t>浙江省金华市兰溪市水亭乡珠带式行政村珠带式村南</t>
  </si>
  <si>
    <t>珠带式水井位于兰溪市水亭乡珠带式行政村珠带式村南，为正方形古井，面积0.98平方米，清道光六年(1826)建。_x005F_x000D_
该井内壁用当地红石垒砌，井深3米左右，长宽为90厘米。现井上面被覆盖一层红砖。离井西部1.8米处立青石碑记一块，碑高83厘米，宽45厘米，厚11厘米，碑上写有“道光六年”字样。_x005F_x000D_
该井为该村村民提供了生活便利，碑记年代明确，具有一定的文物价值。</t>
  </si>
  <si>
    <t>北纬29°8′45″
东经119°15′14″</t>
  </si>
  <si>
    <t>正方形古井，面积0.98平方米，清道光六年(1826)建。该井内壁用当地红石垒砌，井深3米左右，长宽为90厘米。现井上面被覆盖一层红砖。离井西部1.8米处立青石碑记一块，碑高83厘米，宽45厘米，厚11厘米，碑上写有“道光六年”字样。</t>
  </si>
  <si>
    <t>井边有立碑，但因年代久远，字迹不清，难以辨认内容</t>
  </si>
  <si>
    <t>珠带式村</t>
  </si>
  <si>
    <t>姚村八角水井</t>
  </si>
  <si>
    <t>浙江省金华市兰溪市兰江街道姚村行政村姚村上下塘间</t>
  </si>
  <si>
    <t xml:space="preserve">姚村八角水井位于兰溪市兰江街道姚村行政村姚村上下塘之间，为八角形，占地面积7.43平方米，据家谱记载，于元至顺四年（1333）开凿。_x005F_x000D_
该井为青石外八角形，内圆形古井，井深为15米左右，井圈外径0.83米，内径为0.55米，高0.70米。井内壁用当地麻石并联垒砌而成，井台基后期用水泥浇筑。_x005F_x000D_
该井为当地村民生产生活提供了便利，从侧面反映了村落的形成，具有较高的文物价值。_x005F_x000D_
</t>
  </si>
  <si>
    <r>
      <rPr>
        <sz val="12"/>
        <rFont val="宋体"/>
        <family val="3"/>
        <charset val="134"/>
        <scheme val="minor"/>
      </rPr>
      <t>北纬19</t>
    </r>
    <r>
      <rPr>
        <sz val="11"/>
        <rFont val="Arial Unicode MS"/>
        <family val="2"/>
        <charset val="134"/>
      </rPr>
      <t>〫</t>
    </r>
    <r>
      <rPr>
        <sz val="11"/>
        <rFont val="宋体"/>
        <family val="3"/>
        <charset val="134"/>
      </rPr>
      <t>15'7"东经19</t>
    </r>
    <r>
      <rPr>
        <sz val="11"/>
        <rFont val="Arial Unicode MS"/>
        <family val="2"/>
        <charset val="134"/>
      </rPr>
      <t>〫</t>
    </r>
    <r>
      <rPr>
        <sz val="11"/>
        <rFont val="宋体"/>
        <family val="3"/>
        <charset val="134"/>
      </rPr>
      <t xml:space="preserve">25'31"                               </t>
    </r>
  </si>
  <si>
    <t>为八角形，占地面积7.43平方米，据家谱记载，于元至顺四年（1333）开凿。该井为青石外八角形，内圆形古井，井深为15米左右，井圈外径0.83米，内径为0.55米，高0.70米。井内壁用当地麻石并联垒砌而成，井台基后期用水泥浇筑。保存完好</t>
  </si>
  <si>
    <t>姚村</t>
  </si>
  <si>
    <t>姚村水井</t>
  </si>
  <si>
    <t>浙江省金华市兰溪市兰江街道姚村行政村姚村328号民居门前</t>
  </si>
  <si>
    <t>姚村水井位于兰溪市兰江街道姚村行政村328号民居门前，为上方形下圆形平口井，面积0.59平方米，清代时期建筑。_x005F_x000D_
该井为平口井，井口为四方形，井壁为圆形，其井口边长0.77米，井深大约有4至5米。井口用青石，井内壁用当地红石并联垒砌。因浇筑水泥地面，井口筑高0.61米。_x005F_x000D_
据当地村民介绍，该井为骅骝黄村之女的嫁妆，并铺有青石板作桥，带有一荷花塘，说是喝姚村水，洗姚村水，具有一定的文物价值。</t>
  </si>
  <si>
    <r>
      <rPr>
        <sz val="12"/>
        <rFont val="宋体"/>
        <family val="3"/>
        <charset val="134"/>
        <scheme val="minor"/>
      </rPr>
      <t>北纬29</t>
    </r>
    <r>
      <rPr>
        <sz val="11"/>
        <rFont val="Arial Unicode MS"/>
        <family val="2"/>
        <charset val="134"/>
      </rPr>
      <t>〫</t>
    </r>
    <r>
      <rPr>
        <sz val="11"/>
        <rFont val="宋体"/>
        <family val="3"/>
        <charset val="134"/>
      </rPr>
      <t>15'7"东经19</t>
    </r>
    <r>
      <rPr>
        <sz val="11"/>
        <rFont val="Arial Unicode MS"/>
        <family val="2"/>
        <charset val="134"/>
      </rPr>
      <t>〫</t>
    </r>
    <r>
      <rPr>
        <sz val="11"/>
        <rFont val="宋体"/>
        <family val="3"/>
        <charset val="134"/>
      </rPr>
      <t xml:space="preserve">25'34"                               </t>
    </r>
  </si>
  <si>
    <t>上方形下圆形平口井，面积0.59平方米，清代时期建筑。该井为平口井，井口为四方形，井壁为圆形，其井口边长0.77米，井深大约有4至5米。井口用青石，井内壁用当地红石并联垒砌。因浇筑水泥地面，井口筑高0.61米。保存完好</t>
  </si>
  <si>
    <t>孙家圩水井</t>
  </si>
  <si>
    <t>浙江省金华市兰溪市游埠镇孙家圩行政村孙家圩村中</t>
  </si>
  <si>
    <t>孙家圩水井位于兰溪市游埠镇孙家圩村中，为八角形古井，面积2.56平方米，清乾隆二十八年（1763）建。_x005F_x000D_
该井井圈为外八角内圆形。青石打造，井圈各面书有“乾隆癸未新宅孙”字样，井圈高0.58米，外径0.80米，内径0.56米，井壁六角形，用当地红石垒砌，井深大约有6米，井台基用两块青石铺设。_x005F_x000D_
该井年代久远，保存较好，为村民的生活用水提供了便利，具有一定的文物价值。</t>
  </si>
  <si>
    <t>北纬29.129767东经119.348064</t>
  </si>
  <si>
    <t>为八角形古井，面积2.56平方米，清乾隆二十八年（1763）建。该井井圈为外八角内圆形。青石打造，井圈各面书有“乾隆癸未新宅孙”字样，井圈高0.58米，外径0.80米，内径0.56米，井壁六角形，用当地红石垒砌，井深大约有6米，井台基用两块青石铺设。</t>
  </si>
  <si>
    <t>孙家圩村</t>
  </si>
  <si>
    <t>裘家水井</t>
  </si>
  <si>
    <t>浙江省金华市兰溪市游埠镇裘家行政村裘家村村中</t>
  </si>
  <si>
    <t>裘家水井位于兰溪市游埠镇裘家村村中。为内圆外八角形古井，面积0.38平方米，清乾隆时期建筑。_x005F_x000D_
该井井圈为内圆外八角形，麻石打造，井圈高0.54米，内径0.47米，外径0.74米。井壁用当地红石并联垒砌成四方形，井深有8米左右。井圈上刻有“乾隆丙申年，道光丙午年，云贵首事，重修井圈”字样。现古井已废弃不用。_x005F_x000D_
该井具有一定的文物价值。</t>
  </si>
  <si>
    <t>北纬29.12215东经119.346209</t>
  </si>
  <si>
    <t>内圆外八角形古井，面积0.38平方米，清乾隆时期建筑。该井井圈为内圆外八角形，麻石打造，井圈高0.54米，内径0.47米，外径0.74米。井壁用当地红石并联垒砌成四方形，井深有8米左右。井圈上刻有“乾隆丙申年，道光丙午年，云贵首事，重修井圈”字样。现古井已废弃不用</t>
  </si>
  <si>
    <t>裘家村</t>
  </si>
  <si>
    <t>下章凌家井</t>
  </si>
  <si>
    <t>浙江省金华市兰溪市游埠镇下章行政村下章村大厅南侧</t>
  </si>
  <si>
    <t>下章凌家井位于兰溪市游埠镇下章行政村下章村大厅南侧，为外长方形内圆形古井，面积6.53平方米，清代建筑。_x005F_x000D_
该井井圈用六根望柱与青石板相连而成，其长2.98米，宽2.45米，望柱高0.65米，青石板长为1.22米，高0.49米，厚0.06米。内壁原为挖凿而成，现改红砖垒砌成圆形，井深大约6米。_x005F_x000D_
该井造型独特，为兰溪市内所少见，具有一定的文物研究价值。</t>
  </si>
  <si>
    <t>北纬29º9‘48“东经119º20‘58“</t>
  </si>
  <si>
    <t>外长方形内圆形古井，面积6.53平方米，清代建筑。该井井圈用六根望柱与青石板相连而成，其长2.98米，宽2.45米，望柱高0.65米，青石板长为1.22米，高0.49米，厚0.06米。内壁原为挖凿而成，现改红砖垒砌成圆形，井深大约6米。四周空旷石材围栏良好</t>
  </si>
  <si>
    <t>下王村</t>
  </si>
  <si>
    <t>下章自然村</t>
  </si>
  <si>
    <t>湖谷头方形水井</t>
  </si>
  <si>
    <t>浙江省金华市兰溪市游埠镇湖谷头行政村湖谷头村东边</t>
  </si>
  <si>
    <t xml:space="preserve">湖谷头方形水井位于兰溪市游埠镇湖谷头行政村湖谷头村东边，为方形古井，面积8.06平方米，清代时期建筑。_x005F_x000D_
该井为青石方井，井口用青石板铺设，长0.57米，井圈长为1.7米，井内壁用当地红石垒砌，井深大约2-3米。井台基现用水泥浇筑。_x005F_x000D_
该井为当地村民的生活提供了便利，具有一定的文物价值。_x005F_x000D_
</t>
  </si>
  <si>
    <t>北纬29º9‘23“东经119º20‘22“</t>
  </si>
  <si>
    <t>方形古井，面积8.06平方米，清代时期建筑。该井为青石方井，井口用青石板铺设，长0.57米，井圈长为1.7米，井内壁用当地红石垒砌，井深大约2-3米。</t>
  </si>
  <si>
    <t>毛村水井</t>
  </si>
  <si>
    <t>浙江省金华市兰溪市游埠镇毛村行政村毛村大厅南边</t>
  </si>
  <si>
    <t>毛村水井位于兰溪市游埠镇毛村行政村毛村大厅南边，为八角形古井，占地面积0.52平方米，清代时期建筑。_x005F_x000D_
该井为八角形古井，青石井圈内径0.54米，外径0.81米，高0.43米。在井圈各边刻有“毛村祖姓龙山古井”字样。内壁用红石垒砌而成，井深约有12米。_x005F_x000D_
该井具有一定的文物价值。</t>
  </si>
  <si>
    <t>八角形古井，占地面积0.52平方米，清代时期建筑。
该井为八角形古井，青石井圈内径0.54米，外径0.81米，高0.43米。在井圈各边刻有“毛村祖姓龙山古井”字样。内壁用红石垒砌而成，井深约有12米。</t>
  </si>
  <si>
    <t>山背童家竹节井</t>
  </si>
  <si>
    <t>浙江省金华市兰溪市赤溪街道山背行政村童家自然村46号民居门口</t>
  </si>
  <si>
    <t xml:space="preserve">竹节井位于兰溪市赤溪街道山背行政村童家自然村46号民居门口。建筑年代不详，八角形井圈，以整块红石砌成，高约0.6m。井内壁圆形以红石垒砌，做工较讲究。井外径0.22m，内径0.5m。水质清澈。现仍在使用。_x005F_x000D_
掘井取水是旧时当地人民生活的必备条件，竹节井从一个侧面反映了旧时农村的生活状况乃至村落的形成与发展状况。_x005F_x000D_
</t>
  </si>
  <si>
    <t>北纬29°10'32.0" 东经119°21'49.0"</t>
  </si>
  <si>
    <t>完好石材</t>
  </si>
  <si>
    <t>童家村</t>
  </si>
  <si>
    <t>毛驯水井</t>
  </si>
  <si>
    <t>浙江省金华市兰溪市赤溪街道俞家行政村毛驯自然村西部</t>
  </si>
  <si>
    <r>
      <rPr>
        <sz val="12"/>
        <rFont val="宋体"/>
        <family val="3"/>
        <charset val="134"/>
        <scheme val="minor"/>
      </rPr>
      <t>毛驯水井位于兰溪市赤溪街道毛驯自然村村西，建造年代不详。六角形井圈，用六块红石拼接而成，井圈内圆形，外径1.05m，内径0.65m，高0.44m。井内部方形，用条石垒砌。井台圆形，用青石圈成。水质清澈，现已不用。</t>
    </r>
    <r>
      <rPr>
        <sz val="11"/>
        <rFont val="Arial"/>
        <family val="2"/>
      </rPr>
      <t xml:space="preserve">	</t>
    </r>
    <r>
      <rPr>
        <sz val="11"/>
        <rFont val="宋体"/>
        <family val="3"/>
        <charset val="134"/>
      </rPr>
      <t xml:space="preserve">_x005F_x000D_
掘井取水是旧时毛驯村民生活的必备条件，该井的存在从一个侧面反映了当时农村的生活状况乃至村落的形成与发展。_x005F_x000D_
</t>
    </r>
  </si>
  <si>
    <t>北纬29°11'44.0" 东经119°21'57.0"</t>
  </si>
  <si>
    <t>毛驯村</t>
  </si>
  <si>
    <t>汪庄水井</t>
  </si>
  <si>
    <t>浙江省金华市兰溪市赤溪街道郑麻车行政村汪庄自然村</t>
  </si>
  <si>
    <t xml:space="preserve">汪庄水井位于兰溪市赤溪街道郑麻车行政村汪庄自然村西南部，建筑年代不详。井圈外方内圆，用两块青石砌成。边宽0.8m，内径0.45m，井圈高0.2m。井内壁方形，用条石垒砌。井水甘冽，现仍在使用。_x005F_x000D_
汪庄水井是旧时当地人们生活的必备条件，同时从一个侧面反映了村落形成和发展的历史，有一定的研究保存价值。_x005F_x000D_
</t>
  </si>
  <si>
    <t>北纬29°11'47.0" 东经119°23'54.7"</t>
  </si>
  <si>
    <t>郑麻车村</t>
  </si>
  <si>
    <t>下余经堂水井</t>
  </si>
  <si>
    <t>浙江省金华市兰溪市赤溪街道朱犁行政村下余经堂自然村和睦堂北侧</t>
  </si>
  <si>
    <t xml:space="preserve">下余经堂水井位于兰溪市赤溪街道朱犁行政村下余堂自然村和睦堂的北侧，紧靠和睦堂。建筑年代不详。井圈已改，现为圆形，原状不详。用青石垒砌，呈八角形。现井圈外径1.02m，内径0.53m。水质清澈，仍在使用。_x005F_x000D_
水井的存在从一个侧面反映了农村的生活状况乃至村落的形成与发展。_x005F_x000D_
</t>
  </si>
  <si>
    <t>北纬29°10'03.9" 东经119°21'49.2"</t>
  </si>
  <si>
    <t>朱犁村</t>
  </si>
  <si>
    <t>郑家天生井</t>
  </si>
  <si>
    <t>浙江省金华市兰溪市赤溪街道郑家行政村郑家自然村63号民居前</t>
  </si>
  <si>
    <t>古井位于兰溪市赤溪街道郑家行政村郑家自然村63号民居前，因利用自然泉眼建成，俗称天生井，始建不详。井圈用整块麻石圈成，高0.4m，外径1.10m，内径为0.6m。井圈下以四块方石组成方形井口，内壁无从测量，为不规则自然状。井水甘冽。由于没有使用上自来水，该村村民仍作为饮用水。</t>
  </si>
  <si>
    <t>北纬29°10'42.1" 东经119°22'01.0"</t>
  </si>
  <si>
    <t>郑家村</t>
  </si>
  <si>
    <t>下方水井</t>
  </si>
  <si>
    <t>浙江省金华市兰溪市永昌街道下方行政村下方自然村北部</t>
  </si>
  <si>
    <t>下方水井位于兰溪市永昌街道下方行政村下方自然村北部，建造年代无考。圆形井圈，井圈用当地麻石整块圈成。井内壁用红石垒砌。井圈内径0.6m，外径1.02m。现仍在使用，井水甘冽。_x005F_x000D_
水井的存在一定程度上反映了旧时农村的生活状况乃至村落的形成，有一定的研究价值</t>
  </si>
  <si>
    <t>北纬29°16'48.2" 东经119°20'21.2"</t>
  </si>
  <si>
    <t>井圈完整</t>
  </si>
  <si>
    <t>有保护</t>
  </si>
  <si>
    <t>溪童水井</t>
  </si>
  <si>
    <t>浙江省金华市兰溪市永昌街道溪童行政村溪童自然村中部</t>
  </si>
  <si>
    <t xml:space="preserve">溪童水井位于兰溪市永昌街道溪童行政村溪童自然村中部，建于清乾隆八年（1743）。井圈呈六边形，用当地麻石圈成。外径66cm，内径46cm，井圈高46cm。井内壁用红石垒砌。井圈外壁刻有“山童第一泉”，“大清乾隆八年菊月吉旦”等字样。井水甘冽，现仍在使用。_x005F_x000D_
溪童水井对研究村落的形成及发展有一定的价值。_x005F_x000D_
</t>
  </si>
  <si>
    <t>北纬29°11'28.5" 东经119°18'16.3"</t>
  </si>
  <si>
    <t>无损坏</t>
  </si>
  <si>
    <t>溪童村</t>
  </si>
  <si>
    <t>龙门青莲水井</t>
  </si>
  <si>
    <t>浙江省金华市兰溪市永昌街道夏李行政村杨店自然村北部</t>
  </si>
  <si>
    <t xml:space="preserve">龙门青莲水井位于兰溪市永昌街道夏李行政村杨店自然村北部，建于清乾隆年间。井圈呈六边形，外径1.5m，内径0.48m，高0.35m，用整块青石砌成。内壁呈六角形，用红石垒砌。圆形井台，青石砌。井圈外壁刻“大清乾隆□□年……造”等字样。_x005F_x000D_
该井保存较差，井圈与井分离，井水水质较好，现仍在使用。_x005F_x000D_
</t>
  </si>
  <si>
    <t>北纬29°11'21.8" 东经119°17'43.3"</t>
  </si>
  <si>
    <t>严重破损</t>
  </si>
  <si>
    <t>伊山头水井</t>
  </si>
  <si>
    <t>浙江省金华市兰溪市永昌街道夏李行政村伊山头自然村东部</t>
  </si>
  <si>
    <t>伊山头水井位于兰溪市永昌街道夏李行政村伊山头自然村东部，清代建筑。井圈外呈八边形，用整块青石圈成，外径2.3m，内径0.45m。井内壁圆形，用青砖垒砌。井圈外壁刻有“大清□□年建”字样。该井井水清澈，现仍在使用。伊山头村伊山头水井的存在，从一定程度反映了该村的历史及形成过程。</t>
  </si>
  <si>
    <t>北纬29°11'42.1" 东经119°18'00.2"</t>
  </si>
  <si>
    <t>青石圈保存完整</t>
  </si>
  <si>
    <t>永昌庵头水井</t>
  </si>
  <si>
    <t>浙江省金华市兰溪市永昌街道永昌行政村永昌古街徽州会馆东侧</t>
  </si>
  <si>
    <t>永昌庵头水井位于兰溪市永昌街道永昌行政村永昌古街徽州会馆东南侧，建于宋代，由郑、陈等四姓共同出资开凿。井圈用红石砌成十边形，井内壁用红石砌成八边形。井内径0.2米，外径1.73米。现已废弃不用。该井规模较大，历史悠久。</t>
  </si>
  <si>
    <t>北纬29°13'33.8" 东经119°21'14.0"</t>
  </si>
  <si>
    <t>井圈改用水泥浇筑</t>
  </si>
  <si>
    <t>古楼下水井</t>
  </si>
  <si>
    <t>浙江省金华市兰溪市永昌街道永昌行政村古楼下自然村中部</t>
  </si>
  <si>
    <t xml:space="preserve">古楼下水井位于兰溪市永昌街道永昌行政村古楼下自然村中部道路中间，建筑年代不详。井圈用整块青石圈成圆形，高0.48米，内径0.48米，外径0.63米。井内壁圆形，用红石垒砌。井位于道路中间，路面已改成水泥路面。该井井水清澈，现仍为村民的主要饮水及生活用水来源。_x005F_x000D_
古楼下水井的存在从一个侧面反映了村落的形成及发展，有一定的研究价值。_x005F_x000D_
</t>
  </si>
  <si>
    <t>北纬29°13'33.7" 东经119°20'41.5"</t>
  </si>
  <si>
    <t>无立牌无保护</t>
  </si>
  <si>
    <t>永昌新村</t>
  </si>
  <si>
    <t>马四水井</t>
  </si>
  <si>
    <t>浙江省金华市兰溪市马涧镇马四行政村中部</t>
  </si>
  <si>
    <t xml:space="preserve">马四水井位于兰溪市马涧镇马四行政村中部，建于清道光三年（1832年），井圈八边形，用整块青石圈成，高0.47m，内径0.54m，外径1.1mm。井内壁圆形，用鹅卵石垒砌，井圈外壁刻有“清道光三年吉旦”，“馥庭”字样。_x005F_x000D_
该井井水清澈，现仍在使用。_x005F_x000D_
</t>
  </si>
  <si>
    <t>北纬29°18'34.4" 东经119°35'50.6"</t>
  </si>
  <si>
    <t>保存完好使用</t>
  </si>
  <si>
    <t>马涧村</t>
  </si>
  <si>
    <t>黄湓二仙井</t>
  </si>
  <si>
    <t>浙江省金华市兰溪市云山街道黄湓行政村黄大仙故居内</t>
  </si>
  <si>
    <t>黄湓二仙井，位于兰溪市云山街道黄湓行政村黄湓自然村内，二仙井路22号，为纪念晋黄初平兄弟而凿。青石井圈，外八边形，外壁上镌有“二仙井”及“大明崇祯”字样。井内壁圆形，用红条石垒砌。井内径47cm，井圈厚15cm。井边尚存有一乾隆庚戊年夏月刻的青石匾，上书“仙井”二字。_x005F_x000D_
黄湓二仙井现供游人参观。</t>
  </si>
  <si>
    <t>北纬29°13'41''东经119°27’54''</t>
  </si>
  <si>
    <t>二仙井路22号，内外保存良好</t>
  </si>
  <si>
    <t>黄湓村</t>
  </si>
  <si>
    <t>星宫巷双眼井</t>
  </si>
  <si>
    <t>浙江省金华市兰溪市云山街道天福山社区星宫巷22号边</t>
  </si>
  <si>
    <t>星宫巷双眼井位于兰溪市云山街道天福山社区星宫巷22号，创始莫详。相传郑姓巨富嫁女至星宫巷，近处无水源，用水不便，故出资开凿此井，作为嫁妆给女儿。井水清澈甘冽，现仍在使用。_x005F_x000D_
现存井圈位于地面以上，红石质，外径1m，内径0.8m，圈厚0.1m，高0.55m，用二层弧形石砌，上层四块，下层五块，连接处有榫卯结构。圈内与地坪水平处有一块双眼青石覆盖，眼圆形，直径0.38m，井壁为红石垒砌，吊桶只能从这两眼中上、下吊水。_x005F_x000D_
此双眼井在兰溪尚不多见，有较高的文物价值。</t>
  </si>
  <si>
    <t>北纬29°12'39.0" 东经119°28'21.1"</t>
  </si>
  <si>
    <t>星宫巷22号边</t>
  </si>
  <si>
    <t>无围栏，有文物保护标牌</t>
  </si>
  <si>
    <t>云山街道</t>
  </si>
  <si>
    <t>章府里水井</t>
  </si>
  <si>
    <t>浙江省金华市兰溪市云山街道天福山社区章府里章懋故居边</t>
  </si>
  <si>
    <t>章府里水井位于兰溪市云山街道天福山社区章府里章懋故居边，清代建筑。青石井圈，外呈六边形，内部圆形，井圈高53cm，内径40cm，外径64cm，井内壁情况不明。青石井台。现井已废弃不用。_x005F_x000D_
章府里水井做工考究，现已废弃不用。该井的存在，从一个侧面反映了章府里发展的历史。</t>
  </si>
  <si>
    <t>北纬29°12'33.5" 东经119°28'22.7"</t>
  </si>
  <si>
    <t>章府里11号旁边</t>
  </si>
  <si>
    <t>无围栏及立牌</t>
  </si>
  <si>
    <t>桃花坞王家井</t>
  </si>
  <si>
    <t>浙江省金华市兰溪市云山街道桃花坞社区南后街70号院内</t>
  </si>
  <si>
    <t xml:space="preserve">桃花坞王家井位于兰溪市云山街道桃花坞社区南后街70号院内，清代建筑。占地0.8㎡。此井为清代中期王姓人家在家门口为生活用水而开凿。原为六边形井口，内壁圆形，红石垒砌。上世纪70年代初兰溪市在边上建造酒厂，将井加高1m。现井口方形，青石井圈，边宽0.88m，北侧青石板上刻有“王家井”三字。_x005F_x000D_
该井冬暖夏凉，井水清澈，现仍在使用。_x005F_x000D_
</t>
  </si>
  <si>
    <t>北纬29°12'13''东经119度28'29''</t>
  </si>
  <si>
    <t>内外保存良好</t>
  </si>
  <si>
    <t>桃花坞水井</t>
  </si>
  <si>
    <t>浙江省金华市兰溪市云山街道桃花坞社区右巷巷口</t>
  </si>
  <si>
    <t>桃花坞水井位于兰溪市云山街道桃花坞社区右巷巷口，清代建筑。外呈八边形、内圆形麻石井圈，内径53cm，高48cm。井内壁圆形，用麻石垒砌。现仍在使用。_x005F_x000D_
桃花坞水井的存在从一个侧面反映了城市发展和人类聚居的历史，有一定的研究价值。</t>
  </si>
  <si>
    <t>北纬29°12'26''东经119度28'26''</t>
  </si>
  <si>
    <t>福源泉水井</t>
  </si>
  <si>
    <t>浙江省金华市兰溪市云山街道天福山社区福源巷10号蔡氏民居前</t>
  </si>
  <si>
    <t>福源泉水井位于兰溪市云山街道天福山社区福源巷10号，蔡氏民居前，建于清康熙二十一年（1682）。圆形青石井圈，内径32cm，外径74cm。内壁圆形，用条石垒砌。井外壁刻有“福源泉”及“康熙二十一年”落款。_x005F_x000D_
福源泉水井的存在从一个侧面反映了城市的发展和人类聚居的历史，有一定的研究价值。</t>
  </si>
  <si>
    <t>东经 119°28′13.2〃  北纬 29°12′49.2〃</t>
  </si>
  <si>
    <t>福源巷10号</t>
  </si>
  <si>
    <t>房管所</t>
  </si>
  <si>
    <t>赶山水井</t>
  </si>
  <si>
    <t>浙江省金华市兰溪市灵洞乡杨清桥行政村赶山自然村东南部</t>
  </si>
  <si>
    <t xml:space="preserve">赶山水井位于兰溪市灵洞乡杨清桥行政村赶山自然村的东南部路边，清代时期建筑，占地5.2㎡。方形井，内壁用青石、红石等杂石砌置，井沿用青石铺设，基本与路面相平。现不作饮用水，作为其他生活用水。结构较简单。_x005F_x000D_
赶山水井是旧时村民生活用水的主要来源，从一个侧面反映了村落形成和发展的历史。_x005F_x000D_
</t>
  </si>
  <si>
    <t>北纬29°11'18.9" 东经119°30'55.5"</t>
  </si>
  <si>
    <t>清代时期建筑，占地5.2㎡。方形井，内壁用青石、红石等杂石砌置，井沿用青石铺设，基本与路面相平。现不作饮用水，作为其他生活用水。结构较简单。
传说四方井对圆筒仓井下必定有宝藏，抗战时期有一队日本听说了这个传说，在这个井里挖了好几天，什么也没有挖到，因而破坏了井壁。现在这个井的井壁还是呈楼梯形向下的</t>
  </si>
  <si>
    <t>有方形围栏</t>
  </si>
  <si>
    <t>杨清桥村</t>
  </si>
  <si>
    <t>板桥潘后塘水井</t>
  </si>
  <si>
    <t>浙江省金华市兰溪市灵洞乡板桥行政村板桥自然村潘后塘南侧</t>
  </si>
  <si>
    <t xml:space="preserve">板桥潘后塘水井位于兰溪市灵洞乡板桥行政村板桥自然村潘后塘西南侧，建筑年代不详，占地面积0.5㎡。该井为圆形井圈，高出地面0.46m，井圈用本地整块红麻石砌成。井内径0.53m，外径0.83m。井内壁圆形，用鹅卵石砌成。井水清澈。_x005F_x000D_
板桥潘后塘古井的存在，从一个侧面反映了村落形成和发展的历史，现仍是该村村民的生活用水来源。_x005F_x000D_
</t>
  </si>
  <si>
    <t xml:space="preserve">  北纬29°09'19.1" 东经29°09'19.1"</t>
  </si>
  <si>
    <t xml:space="preserve">  占地面积0.5㎡。该井为圆形井圈，高出地面0.46m，井圈用本地整块红麻石砌成。井内径0.53m，外径0.83m。井内壁圆形，用鹅卵石砌成。</t>
  </si>
  <si>
    <t>板桥村</t>
  </si>
  <si>
    <t xml:space="preserve"> 板桥村</t>
  </si>
  <si>
    <t>将军岩八角仙井</t>
  </si>
  <si>
    <t>浙江省金华市兰溪市香溪镇下杨行政村将军岩庙后</t>
  </si>
  <si>
    <t>将军岩八角仙井位于兰溪市香溪镇下杨行政村将军岩狮岩庙后,与建德交界处，占地面积17.64平方米，明代建。原井圈为八角形，已毁，现用水泥改成六角形井圈。圆形井台，外直径1.41米，内径0.56米。内壁用条块石垒砌而成。井水较清澈。据传，自有狮岩庙，就有八角仙井，香客每上狮岩庙上香拜佛后，必去庙后的八角仙井鉴容，据说能照出香客的前生后世，这也是佛教劝人向善的说教。现该井仍是狮岩庙的日常用水来源。它对研究狮岩寺庙及当地的民俗民风有一定的意义。</t>
  </si>
  <si>
    <t>北纬29°22' 8"    东经119°31' 13"</t>
  </si>
  <si>
    <t>将军岩八角仙井位于兰溪市香溪镇将军村将军岩狮岩庙后,与建德交界处，占地面积17.64平方米，明代建。原井圈为八角形，已毁，现用水泥改成六角形井圈。圆形井台，外直径1.41米，内径0.56米。内壁用条块石垒砌而成。井水较清澈。据传，自有狮岩庙，就有八角仙井，香客每上狮岩庙上香拜佛后，必去庙后的八角仙井鉴容，据说能照出香客的前生后世，这也是佛教劝人向善的说教。现该井仍是狮岩庙的日常用水来源。它对研究狮岩寺庙及当地的民俗民风有一定的意义。</t>
  </si>
  <si>
    <t>狮岩寺</t>
  </si>
  <si>
    <t>香二东井</t>
  </si>
  <si>
    <t>浙江省金华市兰溪市香溪镇香二行政村东井弄6号民居旁</t>
  </si>
  <si>
    <t>香溪东井位于兰溪市香溪镇香二行政村东井弄6号民居边，建造年代无考。方形井台，用麻石砌成。井内壁圆形，用砾石垒砌。外边宽1.2m，内径0.7m。_x005F_x000D_
井水甘冽，现仍在使用。香溪东井从一个侧面反映了旧时村落的形成和发展。</t>
  </si>
  <si>
    <t>北纬29°17' 16"     东经119°32' 4"</t>
  </si>
  <si>
    <t>位于兰溪市香溪镇宝塔村香一自然村东井弄6号民居边，建造年代无考，按照香溪范氏宗谱上的《肃公庙记》推断，至少有上千年的历史。方形井台，用麻石砌成。井内壁圆形，用砾石垒砌。外边宽1.2m，内径0.7m。井水甘冽，现仍在使用。据说东井的出水量，足够香一、香二两个村85%以上村民用水，香溪东井从一个侧面反映了旧时村落的形成和发展。</t>
  </si>
  <si>
    <t>边上四周围有青石护栏</t>
  </si>
  <si>
    <t>宝塔村</t>
  </si>
  <si>
    <t>垷坦上水井</t>
  </si>
  <si>
    <t>浙江省金华市兰溪市女埠街道垷坦行政村仁份路58号门口</t>
  </si>
  <si>
    <t>垷坦上水井位于兰溪市女埠街道垷坦行政村仁份路58号民居门口，建于元代，占地0.4㎡。井圈用整块青石做成，内径48cm，外径70cm，高38cm，内壁用青砖堆砌，井深约5米。_x005F_x000D_
该井井水甘冽，依然为村民提供生活用水，同时从一个侧面反映了旧时山区人们的生活状况乃至村落的形成与发展。</t>
  </si>
  <si>
    <t>北纬29°19'47.3" 东经119°26'26.5"</t>
  </si>
  <si>
    <t>建于元代，占地0.4㎡。井圈用整块青石做成，内径48cm，外径70cm，高38cm，内壁用青砖堆砌，井深约5米。该井完好</t>
  </si>
  <si>
    <t>垷坦村</t>
  </si>
  <si>
    <t>下舒村口水井</t>
  </si>
  <si>
    <t>浙江省金华市兰溪市女埠街道下舒行政村村口塘边</t>
  </si>
  <si>
    <t xml:space="preserve">下舒村口水井位于兰溪市女埠街道下舒行政村村口塘边，占地面积0.38平方米，建造年代不详。井圈用整块青石圈成，外径70厘米，内径54厘米，高39厘米。内壁用当地杂石垒砌而成。井水甘冽，现仍为村民提供生活用水。_x005F_x000D_
下舒村保存有水井多处，从一个侧面反映了旧时农村的生活状况乃至村落的形成与发展状况。_x005F_x000D_
</t>
  </si>
  <si>
    <t>北纬29°19'00.0" 东经119°27'16.5"</t>
  </si>
  <si>
    <t>占地面积0.38平方米，建造年代不详。井圈用整块青石圈成，外径70厘米，内径54厘米，高39厘米。内壁用当地杂石垒砌而成。</t>
  </si>
  <si>
    <t>下舒村</t>
  </si>
  <si>
    <t>下舒里水井</t>
  </si>
  <si>
    <t>浙江省金华市兰溪市女埠街道下舒行政村中部</t>
  </si>
  <si>
    <t>下舒里水井位于兰溪市女埠街道下舒村中部，建造年代不详，占地0.41㎡。井圈用整块青石圈成，外径72㎝，内径51㎝，高36㎝。内壁用当地杂石垒砌而成，井水甘冽，现仍在使用。_x005F_x000D_
下舒村保存有水井多处，从一个侧面反映了旧时农村的生活状况乃至村落的形成与发展状况。</t>
  </si>
  <si>
    <t>北纬29°19'00.8" 东经119°27'14.9"</t>
  </si>
  <si>
    <t>建造年代不详，占地0.41㎡。井圈用整块青石圈成，外径72㎝，内径51㎝，高36㎝。内壁用当地杂石垒砌而成</t>
  </si>
  <si>
    <t>渡一水井</t>
  </si>
  <si>
    <t>浙江省金华市兰溪市女埠街道渡一行政村渡渎自然村</t>
  </si>
  <si>
    <t>渡一水井位于兰溪市女埠街道渡一行政村渡渎自然村，座落在省保单位余庆堂的西南侧，建造年代不详。青石台基边长1.5m，麻石井圈内径39.7cm，外径58.6cm，高51.2cm。井内壁呈六边形，用麻石堆砌。_x005F_x000D_
该井形制古朴，历史悠久，从一个侧面反映了旧时山区人们的生活状况乃至村落的形成与发展状况。</t>
  </si>
  <si>
    <t>北纬29°17'24.5" 东经119°26'45.8"</t>
  </si>
  <si>
    <t>建造年代不详。青石台基边长1.5m，麻石井圈内径39.7cm，外径58.6cm，高51.2cm。井内壁呈六边形，用麻石堆砌</t>
  </si>
  <si>
    <t>渡渎村</t>
  </si>
  <si>
    <t>下店水井</t>
  </si>
  <si>
    <t>浙江省金华市兰溪市女埠街道上新屋行政村下店自然村中部</t>
  </si>
  <si>
    <t>下店水井位于兰溪市女埠街道上新屋行政村下店自然村中部，始建不详，占地面积0.25㎡。圆形井内壁用鹅卵石块叠砌而成。青石八边形井圈，边宽26cm,高36 cm，厚12 cm。井内圈圆形，直径46 cm。井水甘洌，冬暖夏凉。_x005F_x000D_
据村民反映，该井井底有青石板，记载了建造年月，该村《章氏宗谱》已称古井，说明了该井的历史悠久。掘井取水是旧时人们生活的必备条件，从一个侧面反映了村落的形成及发展状况。</t>
  </si>
  <si>
    <t>北纬29°17'25.7" 东经119°27'33.0"</t>
  </si>
  <si>
    <t>始建不详，占地面积0.25㎡。圆形井内壁用鹅卵石块叠砌而成。青石八边形井圈，边宽26cm,高36 cm，厚12 cm。井内圈圆形，直径46 cm。</t>
  </si>
  <si>
    <t>下店村</t>
  </si>
  <si>
    <t>虹霓山水井</t>
  </si>
  <si>
    <t>浙江省金华市兰溪市女埠街道虹霓山行政村西部</t>
  </si>
  <si>
    <t>虹霓山水井位于兰溪市女埠街道虹霓山行政村西部，童友良民居南，据《宗谱》记载，开凿于宋，“日可供万人”。井直径0.8m，井内壁用鹅卵石垒砌。井水较清澈，由于自来水普及，该井已基本废弃不用。_x005F_x000D_
水井的存在从一个侧面反映了旧时山区的生活状态和村落发展历史，有一定的保存意义。</t>
  </si>
  <si>
    <t>北纬29°18'33.3" 东经119°26'25.6"</t>
  </si>
  <si>
    <t>据《宗谱》记载，开凿于宋，“日可供万人”。井直径0.8m，井内壁用鹅卵石垒砌。</t>
  </si>
  <si>
    <t>虹霓山村</t>
  </si>
  <si>
    <t>郎家叶家井</t>
  </si>
  <si>
    <t>浙江省金华市兰溪市游埠镇郎家行政村郎家村裘家路18号</t>
  </si>
  <si>
    <t xml:space="preserve">郎家叶家井位于兰溪市游埠镇郎家行政村郎家村裘家路18号，为圆形古井，面积7.8平方米，清道光年间建筑。_x005F_x000D_
该井为圆形青石井圈，上刻有“道光囗囗囗年季春囗囗上已重囗囗叶家井”井圈内径0.66米，外径0.95米，高0.5米，井圈底部两边凿有两洞，用于锁井盖之用。井内壁用当地麻石垒砌而成，井口稍大，井底逐渐缩小。井深大约有6-7米，井台基用青石板铺设。_x005F_x000D_
该井为当地村民的生活提供了便利，具有一定的文物价值。_x005F_x000D_
</t>
  </si>
  <si>
    <t>北纬29.12279东经119.326372</t>
  </si>
  <si>
    <t>圆形古井，面积7.8平方米，清道光年间建筑。该井为圆形青石井圈，上刻有“道光囗囗囗年季春囗囗上已重囗囗叶家井”井圈内径0.66米，外径0.95米，高0.5米，井圈底部两边凿有两洞，用于锁井盖之用。井内壁用当地麻石垒砌而成，井口稍大，井底逐渐缩小。井深大约有6-7米，井台基用青石板铺设</t>
  </si>
  <si>
    <t>郎家村</t>
  </si>
  <si>
    <t>桥头朱水井</t>
  </si>
  <si>
    <t>浙江省金华市兰溪市诸葛镇横畈行政村桥头朱村西部</t>
  </si>
  <si>
    <t>桥头朱水井位于兰溪市诸葛镇横畈行政村桥头朱村西部，为八角形古井，占地面积7.29平方米，始建不详。_x005F_x000D_
该井井圈内圆外八角形，用当地麻石打造井口，内壁用砖垒砌，下面用当地石子垒砌。井圈内径0.5米，外径0.83米，井深约有6米，井水冬暖夏凉。_x005F_x000D_
该井为村民提供了生活便利，具有一定的文物价值。</t>
  </si>
  <si>
    <t>北纬29°13'08.8" 东经119°18'39.8"</t>
  </si>
  <si>
    <t>现状与简述一致，并村后属厚伦村</t>
  </si>
  <si>
    <t>厚伦村</t>
  </si>
  <si>
    <t>葛塘朱上井</t>
  </si>
  <si>
    <t>浙江省金华市兰溪市诸葛镇葛塘朱行政村葛塘朱村101号前面</t>
  </si>
  <si>
    <t xml:space="preserve">葛塘朱上井位于兰溪市诸葛镇葛塘朱行政村葛塘朱村101号前面，为六角形古井，面积1.12平方米，清代时期建筑。_x005F_x000D_
该井井圈现用水泥浇成，内外都为六角形，内壁用当地红石垒砌，井深约6米，外径1.32米，内径1.02米，现井圈高0.5米。_x005F_x000D_
该井为该村提供了生活用水，具有一定的文物价值。_x005F_x000D_
</t>
  </si>
  <si>
    <t>北纬29°13'57.3" 东经119°16'45.4"</t>
  </si>
  <si>
    <t>现状与简述一致，并村后属新塘胡村</t>
  </si>
  <si>
    <t>新塘胡村</t>
  </si>
  <si>
    <t>上蒋关王井</t>
  </si>
  <si>
    <t>浙江省金华市兰溪市诸葛镇双牌行政村上蒋36号东南面</t>
  </si>
  <si>
    <t>上蒋关王井位于兰溪市诸葛镇双牌行政村上蒋36号东南面，为圆形古井，面积为0.64平方米，清代时期建筑。_x005F_x000D_
该井井圈内外都为圆形，用红石打造，内壁用方红条垒砌，井圈高45厘米，外径为90厘米，内径为50厘米，井深约5米。_x005F_x000D_
该井具有一定的文物价值。</t>
  </si>
  <si>
    <t>北纬29°13'34.1" 东经119°15'29.1"</t>
  </si>
  <si>
    <t>现状与简述一致</t>
  </si>
  <si>
    <t>双牌村</t>
  </si>
  <si>
    <t>处塘水井</t>
  </si>
  <si>
    <t>浙江省金华市兰溪市诸葛镇银塘行政村处塘坞126号前面</t>
  </si>
  <si>
    <t xml:space="preserve">处塘水井位于兰溪市诸葛镇银塘行政村处塘坞126号前面，为圆形古井，面积为0.51平方米，清代时期建筑。_x005F_x000D_
该井井圈内外都为圆形，用当地麻石打造。内径0.66米，外径0.82平方米，井圈高52厘米，井深约4米，内壁用红石垒砌。_x005F_x000D_
该井为该村村民提供了生活用水，具有一定的文物价值。_x005F_x000D_
</t>
  </si>
  <si>
    <t>北纬29°16'19.2" 东经119°19'23.8"</t>
  </si>
  <si>
    <t>银塘村</t>
  </si>
  <si>
    <t>长乐花厅井</t>
  </si>
  <si>
    <t>诸葛、长乐村民居</t>
  </si>
  <si>
    <t>浙江省金华市兰溪市诸葛镇长乐行政村长乐村大夫第东巷2号门前</t>
  </si>
  <si>
    <t>长乐花厅井位于兰溪市诸葛镇长乐行政村长乐村大夫第东巷2号门前，井圈为六角形，面积0.19平方米，清代时期建筑。_x005F_x000D_
该井井圈外六角形内圆形，青石造。井圈高0.40米，外径0.58米，内径0.48米。井壁为后期改造，水泥浇筑。井台基也为水泥浇筑。_x005F_x000D_
该井为当地村民的生活提供了便利，具有一定的文物价值。</t>
  </si>
  <si>
    <t>北纬29°15'36.6" 东经119°16'27.0"</t>
  </si>
  <si>
    <t>长乐村</t>
  </si>
  <si>
    <t>长乐大塘井</t>
  </si>
  <si>
    <t>浙江省金华市兰溪市诸葛镇长乐行政村上大塘边</t>
  </si>
  <si>
    <t>长乐大塘井位于兰溪市诸葛镇长乐行政村长乐村上大塘边，为圆形古井一口，占地面积4.0平方米，明代建筑。_x005F_x000D_
该井为麻石圆形井圈，内径0.55米，外径0.83米。井壁为当地石子垒砌而成，井深约有9米。井基石长2米，由四根望柱与三块青石栏板合围。一侧置一对抱鼓石，望柱高0.87米，栏板宽1.9米。_x005F_x000D_
该井为村民生产、生活提供了便利，具有一定的文物价值。</t>
  </si>
  <si>
    <t>北纬29°15'39.1"东经119°16'29.7"</t>
  </si>
  <si>
    <t>有，有大理石围栏设置。</t>
  </si>
  <si>
    <t>诸葛信堂井</t>
  </si>
  <si>
    <t>浙江省金华市兰溪市诸葛镇诸葛行政村诸葛村大公堂门前</t>
  </si>
  <si>
    <t>诸葛信堂井位于兰溪市诸葛镇诸葛行政村诸葛村大公堂门前，为圆形古井一口，面积3.69平方米，清代时期建筑。_x005F_x000D_
该井井圈为圆形，井圈底用二层红石垒砌成四方形，井身为圆形，井内壁用当地红石垒砌。其井圈外径0.81米，内径0.67米，高0.29米。井台基用红石铺设，四方形，其长1.92米。_x005F_x000D_
该井年代较早，具有较高的文物价值。</t>
  </si>
  <si>
    <t>北纬29°15'02.7" 东经119°17'30.0"</t>
  </si>
  <si>
    <t>诸葛村</t>
  </si>
  <si>
    <t>诸葛春晖堂</t>
  </si>
  <si>
    <t>浙江省金华市兰溪市诸葛镇诸葛行政村诸葛村长寿路24号</t>
  </si>
  <si>
    <t>诸葛春晖堂位于兰溪市诸葛镇诸葛行政村诸葛村长寿路24号，为三间三进二明堂前厅后堂楼，坐西北朝东南，面积344.50平方米，明代时期建筑。_x005F_x000D_
该建筑前进设四柱三楼设砖雕门楼，铁皮泡钉大门。顶楼置葫芦宝瓶，各楼两端置鸱鱼正吻。顶楼下置“恩荣”竖匾，小额枋刻“荷寵凝庥”四字，并饰有“寿”字及瑞兽、花卉等图案，雕刻精致。前进明间梁架抬梁式五架梁带前后单步，月梁造。次间抬梁穿斗相结合，各柱柱头置坐斗。中进与前进相仿，梁架抬梁式五架梁带前后双步，月梁造。次间穿斗式梁架，各柱柱头置坐斗，明间后额枋置“工”拱，后金柱间设堂门。后进带一楼梯弄，设双层楼板。楼下明间月梁承重，前廊升起，前廊用月梁，次间为穿枋，前额枋皆月梁。楼上梁架抬梁式五架梁带前后单步，月梁造，上饰龙须纹，前廊设廊台。屋面设望砖，礩形柱础，三合土地面，硬山顶。在春晖堂门前10米处有一圆形古井，井圈外径0.81米，内径0.60米，井壁用当地红石叠砌，深约7米。_x005F_x000D_
该建筑年代早，用材较大，雕刻精美，具有较高的文物研究价值。</t>
  </si>
  <si>
    <t>北纬29°15'03.5" 东经119°17'23.3"</t>
  </si>
  <si>
    <t>诸葛樟坞井</t>
  </si>
  <si>
    <t>浙江省金华市兰溪市诸葛镇诸葛行政村诸葛村樟坞塘边</t>
  </si>
  <si>
    <t xml:space="preserve">樟坞井位于兰溪市诸葛镇诸葛行政村诸葛村樟坞塘边，为圆形古井，现井圈加高，面积0.75平方米，清代时期建筑。_x005F_x000D_
该井为圆形井圈，后于1998年加高、加固，现外径0.98米，内径0.67米，井内壁为当地红石垒砌成四方形，井台基后期用水泥浇筑。_x005F_x000D_
该井为当地村民生产、生活提供了便利，具有一定的文物价值。_x005F_x000D_
</t>
  </si>
  <si>
    <t>北纬29°15'14.4"东经119°17'28.8"</t>
  </si>
  <si>
    <t>义乌市</t>
  </si>
  <si>
    <t>陇头朱龙眼井</t>
  </si>
  <si>
    <t>浙江省金华市义乌市义亭镇陇头朱一村377号东侧距围墙4.3米处</t>
  </si>
  <si>
    <t xml:space="preserve">    该井位于义乌市义亭镇陇头朱一村337号旁边，具体建造年代待考。圆形井壁，内径约2米，为天然洞穴，壁上略有开凿痕迹。石质方形井圈高0.38米，厚0.10米，呈六边形，抹角做法，内圈圆形，直径0.51米，下垫置外六边形内圆孔的石板。现水深约6.5米，距井圈口沿2.5米，水质清澈。</t>
  </si>
  <si>
    <t>北纬：29°11'36.3"东经：119°55'53.7"</t>
  </si>
  <si>
    <t>石质方形井圈高0.38米，厚0.10米，呈六边形，抹角做法，内圈圆形，直径0.51米，下垫置外六边形内圆孔的石板</t>
  </si>
  <si>
    <t>龙眼井除井圈有破损外，其余保存较好。</t>
  </si>
  <si>
    <t>陇头朱一村</t>
  </si>
  <si>
    <t>西田井</t>
  </si>
  <si>
    <t>浙江省金华市义乌市义亭镇西田村229号门前3米处</t>
  </si>
  <si>
    <t xml:space="preserve">    该水井位于义乌市义亭镇西田村229号前面，为清代建筑。圆形井壁用青砖叠砌而成，直径0.8米，通高4.2米，井圈用四块红岩条石板铺就，内径为0.55米，条石长1.7米，宽0.57米，厚0.15米。现水深3.2米，水质清澈。</t>
  </si>
  <si>
    <t>村道路改造时移位已无法使用</t>
  </si>
  <si>
    <t>西楼村里头井</t>
  </si>
  <si>
    <t>浙江省金华市义乌市义亭镇西楼村里头井33号东面距山墙1.5米处</t>
  </si>
  <si>
    <t xml:space="preserve">    里头井位于义乌市义亭镇西楼村里头井33号东面距山墙1.55米，为清代建筑。_x005F_x000D_
    圆形井壁用青砖竖砌叠筑而成，上窄下宽，最宽处直径为0.70米，通深3.45米。石质圆形井圈直径0.60米。高0.40米，厚0.10米。口沿部分磨损严重。该井现水深2.1米.水质清澈。</t>
  </si>
  <si>
    <t>北纬：29°13'35.3"东经：119°54'42.9"</t>
  </si>
  <si>
    <t xml:space="preserve"> 圆形井壁用青砖竖砌叠筑而成，上窄下宽，最宽处直径为0.70米，通深3.45米。石质圆形井圈直径0.60米。高0.40米，厚0.10米</t>
  </si>
  <si>
    <t>该井主要遭受村民取水过程中磨损破坏，造成井圈口沿部分损坏。</t>
  </si>
  <si>
    <t>西楼村委</t>
  </si>
  <si>
    <t>大楼水井</t>
  </si>
  <si>
    <t>浙江省金华市义乌市义亭镇大楼村118号东北面距墙角2.04米处</t>
  </si>
  <si>
    <t xml:space="preserve">    该井位于义乌市义亭镇大楼村118号东北面距墙角2.04处，清代建筑。圆形井壁用青砖竖砌叠筑而成，直径0.86米。石质井圈用两块半圆形石板拼接成圆形井圈，内径0.64米，宽0.24米，高0.20米。该井现水深2.85米，水质清澈。_x005F_x000D_
    现在在原井圈上复筑水泥井圈，以抬高度，避免小孩溺水。周边地面全部铺筑水泥地面。</t>
  </si>
  <si>
    <t>北纬：29°13'47.7"东经：119°54'54.0"</t>
  </si>
  <si>
    <t>圆形井壁用青砖竖砌叠筑而成，直径0.86米。石质井圈用两块半圆形石板拼接成圆形井圈，内径0.64米，宽0.24米，高0.20米。</t>
  </si>
  <si>
    <t>该井保存较好，村民偶尔使用。</t>
  </si>
  <si>
    <t>大楼村村委</t>
  </si>
  <si>
    <t>石塔六角井</t>
  </si>
  <si>
    <t>浙江省金华市义乌市义亭镇石塔村小学西北面10米处</t>
  </si>
  <si>
    <t xml:space="preserve">   该井位于义乌市义亭镇石塔村小学西北面10米处，始建年代待考。井壁呈六边形，用长0.45米、宽0.30米青石板叠砌而成，井圈因水井地势较低，地面抬高被拆掉。井圈垫板内圈外方，内径为0.5米。_x005F_x000D_
   水井现已弃之不用，里面漂浮许多生活垃圾，水质被污染。井口目前用条石封掉。</t>
  </si>
  <si>
    <t>上周村水井</t>
  </si>
  <si>
    <t>浙江省金华市义乌市福田街道上周村二区48号前面</t>
  </si>
  <si>
    <t xml:space="preserve">   该井位于义乌市稠城街道上周村二区48号前面，明代建筑。井壁分上下两部分，上部分用条石板呈方形叠砌，边长约1米，下半部分呈圆形，在地下红岩层上挖凿而成，为后期所加，原井不设井圈，与地面相平。井通深5.6米，现水深2.5米，村民仍在使用。</t>
  </si>
  <si>
    <t>北纬：29°22'38.4"东经：120°05'39.5"</t>
  </si>
  <si>
    <t>井壁分上下两部分，上部分用条石板呈方形叠砌，边长约1米，下半部分呈圆形，在地下红岩层上挖凿而成，为后期所加，原井不设井圈，与地面相平。井通深5.6米，现水深2.5米</t>
  </si>
  <si>
    <t xml:space="preserve"> 该井结构牢固，保存较好</t>
  </si>
  <si>
    <t>上周村委</t>
  </si>
  <si>
    <t>圣寿禅寺井</t>
  </si>
  <si>
    <t>浙江省金华市义乌市城西街道夏演村东北的圣寿禅寺内</t>
  </si>
  <si>
    <t xml:space="preserve">    该井位于义乌市城西街道夏演村东北的圣寿禅寺内，具体始建年代不详。井壁呈圆形，用青砖竖砌叠筑而成，通高5.4米，上窄下宽，最宽处直径约1米。圆形井圈，石质，内径0.47米，厚0.075米，高0.30米，现水深3.6米，水质清澈，寺院仍在使用。</t>
  </si>
  <si>
    <t>北纬：29°19'33.0"东经：119°56'20.6"</t>
  </si>
  <si>
    <t>井壁呈圆形，用青砖竖砌叠筑而成，通高5.4米，上窄下宽，最宽处直径约1米。圆形井圈，石质，内径0.47米，厚0.075米，高0.30米，现水深3.6米</t>
  </si>
  <si>
    <t>该井结构保存较好，但井圈口沿磨损严重，井壁内青砖有少许脱落。</t>
  </si>
  <si>
    <t>城西街道办事处</t>
  </si>
  <si>
    <t>八尺弄四角井</t>
  </si>
  <si>
    <t>浙江省金华市义乌市城西街道夏楼村八尺弄123号东南角</t>
  </si>
  <si>
    <t xml:space="preserve">    该井位于义乌市城西街道夏楼村八尺弄123号东南角，清早期建筑。_x005F_x000D_
    井壁呈四方形，用条石板叠筑而成，通深2.34米，内径约1.6米。井壁上面三层呈六边形交错盘筑。原井圈为四方形，现改为圆形，直径0.90米，厚0.20米，现水深1.12米，水质清澈，村民沿用至今。</t>
  </si>
  <si>
    <t>北纬：29°17'14.2"东经：119°57'28.7"</t>
  </si>
  <si>
    <t>井壁呈四方形，用条石板叠筑而成，通深2.34米，内径约1.6米。井壁上面三层呈六边形交错盘筑。原井圈为四方形，现改为圆形，直径0.90米，厚0.20米，现水深1.12米</t>
  </si>
  <si>
    <t>该井结构保存较好，井圈因村路硬面化改掉。</t>
  </si>
  <si>
    <t>夏楼村委</t>
  </si>
  <si>
    <t>井头沿水井</t>
  </si>
  <si>
    <t>浙江省金华市义乌市城西街道桥头村井头沿182号（东北角3米处)</t>
  </si>
  <si>
    <t xml:space="preserve">    该井位于义乌市城西街道桥头村井头沿182号（东北角3米处)，建于清代。_x005F_x000D_
    井壁分上下两层，下面为圆形，人工挖掘而成，上面用条石板呈四方形叠砌，上方下圆，下窄上宽的井身，通深约10米，最宽处直径有0.85米。圆形井圈，石质，内径0.5米，厚0.14米，高0.42米，口沿磨损严重。现水井已干涸无水，弃置不用。</t>
  </si>
  <si>
    <t>夏演村西宅井</t>
  </si>
  <si>
    <t>浙江省金华市义乌市城西街道夏演村西塘巷19号西侧3米处</t>
  </si>
  <si>
    <t xml:space="preserve">    该井位于义乌市城西街道夏演村西塘巷19号西侧3米处，清代建筑。_x005F_x000D_
    井壁呈圆形，用自然块石叠筑而成，通高3.55米，内径约1米。圆形井圈内径0.6米，厚0.13米，高0.50米，现水深_x005F_x000D__x005F_x000D_
2.5米，水质清澈，村民沿用至今。</t>
  </si>
  <si>
    <t>北纬：29°18'01.7"东经：119°57'52.1"</t>
  </si>
  <si>
    <t>井壁呈圆形，用自然块石叠筑而成，通高3.55米，内径约1米。圆形井圈内径0.6米，厚0.13米，高0.50米</t>
  </si>
  <si>
    <t>除口沿有腐损外，其余无损毁</t>
  </si>
  <si>
    <t>夏演村委</t>
  </si>
  <si>
    <t>井头徐村上徐58号厚井</t>
  </si>
  <si>
    <t>上徐58号厚井</t>
  </si>
  <si>
    <t>浙江省金华市义乌市城西街道井头徐村上徐58号西南角</t>
  </si>
  <si>
    <t xml:space="preserve">    厚井位于义乌市城西街道井头徐村上徐58号西南角，建于明代。据村民王基贵说：该井为其祖上徐氏太婆嫁至时，由其浦江娘家人所挖掘，后又携子改嫁回浦江，将井圈带走，具体情况有待细考。_x005F_x000D_
    该井井壁分上下两部分，上面呈六边形，由十八层用红岩石块交错盘筑而成，下面呈圆形，为人工凿挖掘而成，现通深为11.7米，水深3.6米，最宽处0.76米。目前已经弃之不用。</t>
  </si>
  <si>
    <t>北纬：29°18'56.0"东经：119°59'16.0"</t>
  </si>
  <si>
    <t>该井井壁分上下两部分，上面呈六边形，由十八层用红岩石块交错盘筑而成，下面呈圆形，为人工凿挖掘而成，现通深为11.7米，水深3.6米，最宽处0.76米</t>
  </si>
  <si>
    <t>该井除井圈外，井壁结构保存基本完整</t>
  </si>
  <si>
    <t>井头徐村委</t>
  </si>
  <si>
    <t>市级文物保护单位，公布名称为上徐58号厚井</t>
  </si>
  <si>
    <t>大元村恒常井</t>
  </si>
  <si>
    <t>浙江省金华市义乌市江东街道大元村前院147号后面1米处</t>
  </si>
  <si>
    <t>　　恒常井位于义乌市江东街道大元村前院１４７号后面距后墙１米处。清代建筑。圆形井壁用鹅卵石叠砌而成，内径最宽处约０.９米，呈上窄下宽状，通深５.７米。石质圆形井圈高０.４４米，内径０.４４米，厚０.１０米。井壁上长满青苔，水质清澈，现水深２.１米，村民仍在沿用。</t>
  </si>
  <si>
    <t>2014年旧改已填</t>
  </si>
  <si>
    <t>大元村前院172号水井</t>
  </si>
  <si>
    <t>浙江省金华市义乌市江东街道大元村前院172号处</t>
  </si>
  <si>
    <t xml:space="preserve">   该井位于义乌市江东街道大元村前院172号边，清代建筑。圆形井壁用青砖叠砌而成，内径0.80米，通深6.7米，现水深2.4米。石质圆形井圈高0.36米，内径0.45米，厚0.12米。井壁上长满青苔，水质清澈，村名仍在取水沿用。</t>
  </si>
  <si>
    <t>大元村太守府15号水井</t>
  </si>
  <si>
    <t>浙江省金华市义乌市江东街道大元村太守厅15号前面5米处</t>
  </si>
  <si>
    <t xml:space="preserve">   该水井位于义乌市江东街道大元村太守厅15号前面5米处，清代建筑。圆形井壁用鹅卵石叠砌而成，内径0.60米，通深5.1米，现水深1.57米。石质圆形井圈厚0.12米，内径0.40米，高0.30米。水质清澈。</t>
  </si>
  <si>
    <t>大元村前院92号水井</t>
  </si>
  <si>
    <t>浙江省金华市义乌市江东街道大元村前院92号后面距墙1米处</t>
  </si>
  <si>
    <t xml:space="preserve">    该井位于义乌市江东街道大元村前院92号后面距墙1米处，清代建筑。圆形井壁用青砖叠砌而成，内径约0.8米，通深5.33米。现水深2.27米。井圈呈不规则四方形，口沿部分为圆形内径0.41米。边长为0.55×0.63米，高0.49米。水质清澈，村民仍在沿用。</t>
  </si>
  <si>
    <t>北纬：29°17'40.6"东经：120°08'25.6"</t>
  </si>
  <si>
    <t>圆形井壁用青砖叠砌而成，内径约0.8米，通深5.33米。现水深2.27米。井圈呈不规则四方形，口沿部分为圆形内径0.41米。边长为0.55×0.63米，高0.49米</t>
  </si>
  <si>
    <t>村民在安装自来水管时，井壁局部被破坏</t>
  </si>
  <si>
    <t>大元村委</t>
  </si>
  <si>
    <t>大元村花院117号六角井</t>
  </si>
  <si>
    <t>浙江省金华市义乌市江东街道大元村花院117号前面5米处</t>
  </si>
  <si>
    <t xml:space="preserve">   该井位于义乌市江东街道大元村花院117号前面5米处，清代建筑。圆形井壁用青砖叠砌而成，内径0.7米，通深约5.5米，现水深2.1米。井圈内圆外六边形，内径0.49米，边长0.40米，高0.45米。水质清澈，但已弃之不用。</t>
  </si>
  <si>
    <t>大元村尚书府32号四太婆井</t>
  </si>
  <si>
    <t>浙江省金华市义乌市江东街道大元村尚书府32号对面</t>
  </si>
  <si>
    <t xml:space="preserve">   该井位于义乌市江东街道大元村尚书府32号对面，清代建筑。圆形井壁用青砖叠砌而成，内径0.7米，通深5.58米，现水深2.4米。圆形井圈高0.35米，内径0.38米，厚0.18米，水质清澈。_x005F_x000D_
    据村民介绍，四井为倪仁吉嫁至大元村时，由娘家人挖掘而成。</t>
  </si>
  <si>
    <t>北纬：29°17'45.2"东经：120°08'26.8"</t>
  </si>
  <si>
    <t>圆形井壁用青砖叠砌而成，内径0.7米，通深5.58米，现水深2.4米。圆形井圈高0.35米，内径0.38米，厚0.18米</t>
  </si>
  <si>
    <t>大元村尚书府49号后井</t>
  </si>
  <si>
    <t>浙江省金华市义乌市江东街道大元村尚书府49号东侧距九成堂后墙3米处</t>
  </si>
  <si>
    <t xml:space="preserve">  该井位于义乌市江东街道大元村尚书府49号东侧距九成堂后墙3米处，清代建筑。圆形井壁用鹅卵石叠砌而成，内径0.7米。井通深7.4米，现水深4.0米。石质圆形井圈高0.38米，内径0.37米，厚0.12米。水质清澈，村民仍在沿用。</t>
  </si>
  <si>
    <t>北纬：29°17'48.9"东经：120°08'26.5"</t>
  </si>
  <si>
    <t>圆形井壁用鹅卵石叠砌而成，内径0.7米。井通深7.4米，现水深4.0米。石质圆形井圈高0.38米，内径0.37米，厚0.12米</t>
  </si>
  <si>
    <t>村民在安装自来水管时，井壁局部被毁坏</t>
  </si>
  <si>
    <t>大元村上院水井</t>
  </si>
  <si>
    <t>浙江省金华市义乌市江东街道大元村上院28号西侧5米处围墙边</t>
  </si>
  <si>
    <t xml:space="preserve">  该井位于义乌市江东街道大元村上院28号西侧5米处围墙边，清代建筑。圆形井壁用鹅卵石叠砌而成，内径约0.8米。井通深4.86米，现水深4.15米。圆形井圈内径0.54米，高0.34米，厚0.13米，原井圈已毁，现为后作水泥井圈，水质清澈。</t>
  </si>
  <si>
    <t>西谷村146号水井</t>
  </si>
  <si>
    <t>浙江省金华市义乌市江东街道西谷村146号西侧8.9米处</t>
  </si>
  <si>
    <t xml:space="preserve">   该井位于义乌市江东街道西谷村146号西侧8.9米处，清代建筑。圆形井壁用自然块石叠砌而成，上窄下宽，内径0.6-0.9米。井通深约3.68米，现水深2.86米，水质清澈。圆形井圈现用水泥沙浆加固，高0.36米，厚0.13米，内径0.58米，村民现仍在沿用。</t>
  </si>
  <si>
    <t>2010年旧村改造已拆</t>
  </si>
  <si>
    <t>供店水井</t>
  </si>
  <si>
    <t>浙江省金华市义乌市江东街道供店村100号后面8.5米处</t>
  </si>
  <si>
    <t xml:space="preserve">  该水井位于义乌市江东街道供店村100号后面8.5米处，清代建筑。圆形井壁用青砖叠砌而成，内径0.65米，通深4.2米，现水深1.77米。井壁上长满青苔，水质清澈。井圈已毁。</t>
  </si>
  <si>
    <t>北纬：29°14'42.7"东经：120°02'09.3"</t>
  </si>
  <si>
    <t>圆形井壁用青砖叠砌而成，内径0.65米，通深4.2米，现水深1.77米</t>
  </si>
  <si>
    <t>该水井井壁结构保存完好，井圈已毁，周围改建成水泥地面。井中安装了两根自来水管</t>
  </si>
  <si>
    <t>供店村委</t>
  </si>
  <si>
    <t>麻车村水井</t>
  </si>
  <si>
    <t>浙江省金华市义乌市江东街道红星村麻车自然村75号右侧4.5米处</t>
  </si>
  <si>
    <t xml:space="preserve">  该水井位于义乌市江东街道红星村麻车自然村75号右侧4.5米处，清代建筑。圆形井壁用青砖叠砌而成，内径0.7米，通深4.25米，现水深2.4米。井圈呈内圆外方，用二块石板拼接，内径0.53米，边长1.35米，厚0.20米。井壁上长满青苔，水质清澈，村民仍在沿用。</t>
  </si>
  <si>
    <t>北纬：29°15'06.1"东经：120°02'05.3"</t>
  </si>
  <si>
    <t>圆形井壁用青砖叠砌而成，内径0.7米，通深4.25米，现水深2.4米。井圈呈内圆外方，用二块石板拼接，内径0.53米，边长1.35米，厚0.20米</t>
  </si>
  <si>
    <t>该井保存较好</t>
  </si>
  <si>
    <t>青岩傅村四补井</t>
  </si>
  <si>
    <t>浙江省金华市义乌市江东街道青岩傅村逸溪1号前面5米处</t>
  </si>
  <si>
    <t xml:space="preserve">   四补井位于义乌市江东街道青岩傅村逸溪1号前面5米处。据该村老人述说，民国戊寅年（1938年）由侵华日军所挖掘建造而成，为义乌市域迄今为止唯一发现由日军所建的生活设施方面的构筑物。_x005F_x000D_
    该井井壁用不规则的石块叠砌而成，呈正方形，边长约2米，通深4.75米，现水深2.8米。八边形井圈里面呈圆形，内径0.56米，外面八边形边长0.33米，高0.34米。井圈架在两根长条石板上面。井圈上面阳刻“四補井”。落款为“蒋方奎 民国戊寅”等字样。_x005F_x000D_
   四補井建造纪年确凿，构造牢固，保存尚好。水质清澈，村民沿用至今。</t>
  </si>
  <si>
    <t>北纬：29°16'06.6"东经：120°05'07.6"</t>
  </si>
  <si>
    <t xml:space="preserve">   四补井位于义乌市江东街道青岩傅村逸溪1号前面5米处。据该村老人述说，民国戊寅年（1938年）由侵华日军所挖掘建造而成，为义乌市域迄今为止唯一发现由日军所建的生活设施方面的构筑物。 
   四補井建造纪年确凿，构造牢固，保存尚好。水质清澈，村民沿用至今。
    该井井壁用不规则的石块叠砌而成，呈正方形，边长约2米，通深4.75米，现水深2.8米。八边形井圈里面呈圆形，内径0.56米，外面八边形边长0.33米，高0.34米。井圈架在两根长条石板上面。井圈上面阳刻“四補井”。落款为“蒋方奎 民国戊寅”等字样。 </t>
  </si>
  <si>
    <t>保存较好</t>
  </si>
  <si>
    <t>青岩傅村委</t>
  </si>
  <si>
    <t>四補井为侵华日军所建造，是当时日军侵华的主要历史证据，该井目前保存较好</t>
  </si>
  <si>
    <t>何宅村井头沿井</t>
  </si>
  <si>
    <t>浙江省金华市义乌市廿三里街道何宅村东区138号边</t>
  </si>
  <si>
    <t xml:space="preserve">      井位于义乌市廿三里街道何宅村东区138号旁，明代建筑。圆形井壁用自然块石（较大卵石）叠砌而成，直径0.92米。石质圆形井圈高0.62米,宽0.81米,内圈圆形,直径0.50米。现井口已封闭，已弃之不用。</t>
  </si>
  <si>
    <t>北纬：29°18'45.6"东经：120°11'12.3"</t>
  </si>
  <si>
    <t>圆形井壁用自然块石（较大卵石）叠砌而成，直径0.92米。石质圆形井圈高0.62米,宽0.81米,内圈圆形,直径0.50米</t>
  </si>
  <si>
    <t>2011年，因位于路中间，行人跌入后，已掩埋</t>
  </si>
  <si>
    <t>何宅村东区43号水井</t>
  </si>
  <si>
    <t>浙江省金华市义乌市廿三里街道何宅村东区43号</t>
  </si>
  <si>
    <t xml:space="preserve">    水井位于义乌市廿三里街道何宅村东区43号正前，明代建筑，圆形井壁用自然块石（鹅卵石）叠砌而成，直径0.70米,石质圆形井圈高0.29米,宽0.67米,内圈圆形直径0.46米,水质清澈,现村民仍在使用。</t>
  </si>
  <si>
    <t>北纬：29°18'48.4"东经：120°11'14.4"</t>
  </si>
  <si>
    <t>圆形井壁用自然块石（鹅卵石）叠砌而成，直径0.70米,石质圆形井圈高0.29米,宽0.67米,内圈圆形直径0.46米</t>
  </si>
  <si>
    <t>何宅村村委会</t>
  </si>
  <si>
    <t>李塘村六角井</t>
  </si>
  <si>
    <t>浙江省金华市义乌市廿三里街道李塘村十三家头46号前</t>
  </si>
  <si>
    <t xml:space="preserve">    六角井位于义乌市廿三里街道李塘村十三家头46号前，明代建筑。圆形井壁用自然块石叠砌而成，直径0.62米。石质六角井井圈高0.44米，宽0.68米，内圈圆形，直径0.48米。水质清澈。_x005F_x000D_
    李塘村至今保存古井，古建筑较多，从一个侧面反映了旧时人们的生活状况乃至村落的形成与发展状况。</t>
  </si>
  <si>
    <t>北纬：29°22'01.6"东经：120°10'58.2"</t>
  </si>
  <si>
    <t>圆形井壁用自然块石叠砌而成，直径0.62米。石质六角井井圈高0.44米，宽0.68米，内圈圆形，直径0.48米</t>
  </si>
  <si>
    <t>无损坏状况</t>
  </si>
  <si>
    <t>李塘村村委会</t>
  </si>
  <si>
    <t>大岭村八角井</t>
  </si>
  <si>
    <t>浙江省金华市义乌市廿三里街道大岭村</t>
  </si>
  <si>
    <t xml:space="preserve">     八角井位于义乌市廿三里街道大岭村，清代建筑，八角形井壁用0.43×0.30米青石叠砌而成，直径0.77米。石质方形井圈高0.14米，宽1.10米，内圈为八角形，直径0.64米，水质清澈。_x005F_x000D_
    该井原有一亭现已毁，用四柱，现仅存二柱础。</t>
  </si>
  <si>
    <t>北纬：29°21'40.2"东经：120°10'27.2"</t>
  </si>
  <si>
    <t>八角形井壁用0.43×0.30米青石叠砌而成，直径0.77米。石质方形井圈高0.14米，宽1.10米，内圈为八角形，直径0.64米</t>
  </si>
  <si>
    <t>大岭村村委会</t>
  </si>
  <si>
    <t>华溪村独井</t>
  </si>
  <si>
    <t>华溪村古井群</t>
  </si>
  <si>
    <t>浙江省金华市义乌市廿三里街道华溪村六区151号正前1米处</t>
  </si>
  <si>
    <t xml:space="preserve">     古井位于义乌市廿三里街道华溪村华溪六区151号，明代建筑。圆形井壁用自然块石（较大卵石）叠砌而成，直径0.82米。石质圆形井圈高0.46米，圆形内圈直径0.60米,井深6.72米。水质清澈。_x005F_x000D_
    华溪地处山地，水资源比较宝贵，掘井取水是当地人们生活的必备条件，华溪至今保存较多古井，从一个侧面反映旧时山区人们的生活状况及村落的形成与发展状况。</t>
  </si>
  <si>
    <t>北纬：29°21'11.6"东经：120°12'03.1"</t>
  </si>
  <si>
    <t>圆形井壁用自然块石（较大卵石）叠砌而成，直径0.82米。石质圆形井圈高0.46米，圆形内圈直径0.60米,井深6.72米</t>
  </si>
  <si>
    <t>华溪村村委会</t>
  </si>
  <si>
    <t>市级文物保护单位，公布名称为华溪村古井群</t>
  </si>
  <si>
    <t>华溪村双眼水井</t>
  </si>
  <si>
    <t>浙江省金华市义乌市廿三里街道华溪村六区169号正前</t>
  </si>
  <si>
    <t xml:space="preserve">     双眼水井位于义乌市廿三里街道华溪村六区169号，明代建筑，六角形井壁用0.7×0.32米块石叠砌而成，石质长方形井圈长1.13米，宽0.70米，高0.32米，井圈设双孔，井孔内径0.39米。井深8.64米，水质清澈。_x005F_x000D_
    华溪村地处山区，水资源较宝贵，华溪村至今仍保存古井、古建筑较多，从一个侧面反映了旧时山区人民的生活状况乃至村落的形成与发展状况。</t>
  </si>
  <si>
    <t>北纬：29°21'10.1"东经：120°12'02.7"</t>
  </si>
  <si>
    <t>六角形井壁用0.7×0.32米块石叠砌而成，石质长方形井圈长1.13米，宽0.70米，高0.32米，井圈设双孔，井孔内径0.39米。井深8.64米</t>
  </si>
  <si>
    <t>华溪七区129号井</t>
  </si>
  <si>
    <t>浙江省金华市义乌市廿三里街道华溪村七区129号正前</t>
  </si>
  <si>
    <t xml:space="preserve">     古井位于义乌市廿三里街道华溪村华溪七区129号，清代建筑。圆形井壁用自然块石（较大卵石）叠砌而成，直径0.74米。石质圆形井圈高0.40米，圆形内圈直径0.40米,井深5.42米。水质清澈。_x005F_x000D_
    华溪地处山地，水资源比较宝贵，掘井取水是当地人们生活的必备条件，华溪至今保存较多古井，从一个侧面反映旧时山区人们的生活状况及村落的形成与发展状况。</t>
  </si>
  <si>
    <t>北纬：29°21'06.5"东经：120°12'03.5"</t>
  </si>
  <si>
    <t>圆形井壁用自然块石（较大卵石）叠砌而成，直径0.74米。石质圆形井圈高0.40米，圆形内圈直径0.40米,井深5.42米</t>
  </si>
  <si>
    <t>华溪七区96号水井</t>
  </si>
  <si>
    <t>浙江省金华市义乌市廿三里街道华溪村七区96号正前</t>
  </si>
  <si>
    <t xml:space="preserve">    水井位于义乌市廿三里街道华溪村华溪七区96号，清代建筑。圆形井壁用自然大卵石叠砌而成，直径0.62米。石质圆形井圈高0.39米，外径0.58米，圆形内圈直径0.40米,井深5.42米。水质清澈。_x005F_x000D_
    华溪地处山地，水资源比较宝贵，掘井取水是当地人们生活的必备条件，华溪至今保存较多古井，从一个侧面反映旧时山区人们的生活状况及村落的形成与发展状况。</t>
  </si>
  <si>
    <t>北纬：29°21'06.2"东经：120°12'00.2"</t>
  </si>
  <si>
    <t>圆形井壁用自然大卵石叠砌而成，直径0.62米。石质圆形井圈高0.39米，外径0.58米，圆形内圈直径0.40米,井深5.42米</t>
  </si>
  <si>
    <t>华溪村下街头井</t>
  </si>
  <si>
    <t>浙江省金华市义乌市廿三里街道华溪村八区82号正前</t>
  </si>
  <si>
    <t xml:space="preserve">    古井位于义乌市廿三里街道华溪村华溪八区82号，清代建筑。圆形井壁用自然块石（较大卵石）叠砌而成，直径0.74米。石质圆形井圈高0.46米，圆形内圈直径0.50米,井深4.73米。水质清澈。_x005F_x000D_
    华溪地处山地，水资源比较宝贵，掘井取水是当地人们生活的必备条件，华溪至今保存较多古井，从一个侧面反映旧时山区人们的生活状况及村落的形成与发展状况。</t>
  </si>
  <si>
    <t>北纬：29°21'04.8"东经：120°12'05.8"</t>
  </si>
  <si>
    <t>圆形井壁用自然块石（较大卵石）叠砌而成，直径0.74米。石质圆形井圈高0.46米，圆形内圈直径0.50米,井深4.73米</t>
  </si>
  <si>
    <t>华溪五区97号井</t>
  </si>
  <si>
    <t>浙江省金华市义乌市廿三里街道华溪村五区97号旁</t>
  </si>
  <si>
    <t xml:space="preserve">    古井位于义乌市廿三里街道华溪村华溪五区97号，清代建筑。圆形井壁用自然块石（较大卵石）叠砌而成，直径0.68米。石质圆形井圈高0.42米，圆形内圈直径0.40米,井深4.56米。水质清澈。_x005F_x000D_
    华溪地处山地，水资源比较宝贵，掘井取水是当地人们生活的必备条件，华溪至今保存较多古井，从一个侧面反映旧时山区人们的生活状况及村落的形成与发展状况。</t>
  </si>
  <si>
    <t>北纬：29°21'10.9"东经：120°12'05.7"</t>
  </si>
  <si>
    <t>圆形井壁用自然块石（较大卵石）叠砌而成，直径0.68米。石质圆形井圈高0.42米，圆形内圈直径0.40米,井深4.56米</t>
  </si>
  <si>
    <t>华溪二区6号水井</t>
  </si>
  <si>
    <t>浙江省金华市义乌市廿三里街道华溪村二区6号对面</t>
  </si>
  <si>
    <t xml:space="preserve">     水井位于义乌市廿三里街道华溪村二区6号，明代建筑，圆形井壁用自然大卵石叠砌而成。石质圆形井圈高0.42米，圆形内圈直径0.47米,井深4.82米，水质清澈。据当地村民介绍该井曾为宗泽用过之水井，有待考证。_x005F_x000D_
    华溪地处山地，水资源比较宝贵，掘井取水是当地人们生活的必备条件，华溪至今保存较多古井，从一个侧面反映旧时山区人们的生活状况及村落的形成与发展状况。</t>
  </si>
  <si>
    <t>北纬：29°21'25.0"东经：120°12'05.7"</t>
  </si>
  <si>
    <t>圆形井壁用自然大卵石叠砌而成。石质圆形井圈高0.42米，圆形内圈直径0.47米,井深4.82米，水质清澈。据当地村民介绍该井曾为宗泽用过之水井，有待考证</t>
  </si>
  <si>
    <t>华溪一区92号井</t>
  </si>
  <si>
    <t>浙江省金华市义乌市廿三里街道华溪村一区92号对面</t>
  </si>
  <si>
    <t xml:space="preserve">     古井位于义乌市廿三里街道华溪村一区92号，明代建筑，圆形井壁用自然大卵石叠砌而成，直径0.83米。石质圆形井圈高0.40米，圆形内圈内径0.53米,井深5.4米。水质清澈。_x005F_x000D_
    华溪地处山地，水资源比较宝贵，掘井取水是当地人们生活的必备条件，华溪至今保存较多古井，从一个侧面反映旧时山区人们的生活状况及村落的形成与发展状况。</t>
  </si>
  <si>
    <t>北纬：29°21'17.5"东经：120°12'11.8"</t>
  </si>
  <si>
    <t>圆形井壁用自然大卵石叠砌而成，直径0.83米。石质圆形井圈高0.40米，圆形内圈内径0.53米,井深5.4米</t>
  </si>
  <si>
    <t>华溪村一区102号水井</t>
  </si>
  <si>
    <t>浙江省金华市义乌市廿三里街道华溪村一区102号旁</t>
  </si>
  <si>
    <t xml:space="preserve">      水井位于义乌市廿三里街道华溪村华溪一区102号，明代建筑。圆形井壁用自然大卵石叠砌而成，直径0.73米。石质圆形井圈高0.43米，圆形内圈直径0.54米,井深5.62米。水质清澈。_x005F_x000D_
    华溪地处山地，水资源比较宝贵，掘井取水是当地人们生活的必备条件，华溪至今保存较多古井，从一个侧面反映旧时山区人们的生活状况及村落的形成与发展状况。</t>
  </si>
  <si>
    <t>北纬：29°21'18.2"东经：120°12'10.68"</t>
  </si>
  <si>
    <t>圆形井壁用自然大卵石叠砌而成，直径0.73米。石质圆形井圈高0.43米，圆形内圈直径0.54米,井深5.62米</t>
  </si>
  <si>
    <t>华溪二区17号井</t>
  </si>
  <si>
    <t>浙江省金华市义乌市廿三里街道华溪村华溪二区17号</t>
  </si>
  <si>
    <t xml:space="preserve">    古井位于义乌市廿三里街道华溪村华溪二区17号，明代建筑。圆形井壁用自然大卵石叠砌而成，直径1.23米。青石方形井圈0.15米高，长1.40米，宽1.23米，内圈圆形，直径0.46米。水质清澈。_x005F_x000D_
    华溪地处山地，水资源比较宝贵，掘井取水是当地人们生活的必备条件，华溪至今保存较多古井，从一个侧面反映旧时山区人们的生活状况及村落的形成与发展状况。</t>
  </si>
  <si>
    <t>北纬：29°21'23.0"东经：120°12'07.0"</t>
  </si>
  <si>
    <t>圆形井壁用自然大卵石叠砌而成，直径1.23米。青石方形井圈0.15米高，长1.40米，宽1.23米，内圈圆形，直径0.46米</t>
  </si>
  <si>
    <t>廿三里街道</t>
  </si>
  <si>
    <t>华溪一区190号六角井</t>
  </si>
  <si>
    <t>浙江省金华市义乌市廿三里街道华溪村一区190号左侧</t>
  </si>
  <si>
    <t xml:space="preserve">     六角井位于义乌市廿三里街道华溪村一区190号，明代建筑。圆形井壁用自然块石（较大卵石）叠砌而成，直径1.10米。石质六角形井圈高0.57米，内径0.45米，水质清澈。</t>
  </si>
  <si>
    <t>北纬：29°21'19.0"东经：120°12'11.20"</t>
  </si>
  <si>
    <t>圆形井壁用自然块石（较大卵石）叠砌而成，直径1.10米。石质六角形井圈高0.57米，内径0.45米</t>
  </si>
  <si>
    <t>六角井整体保存较好，井圈四周被水泥覆盖</t>
  </si>
  <si>
    <t>塘边村界井</t>
  </si>
  <si>
    <t>浙江省金华市义乌市赤岸镇塘边村</t>
  </si>
  <si>
    <t>　　界井位于义乌市赤岸镇塘边村村南边，清代建筑。井圈为圆型砂岩石井圈。井圈高0.33米，井内圈直径0.52米，外圈直径0.84米。界井水深约3.4米，井内壁用鹅卵石砌置。该井为塘边村与蜀墅塘分界的井，故曰“界井”，井前大路为佛堂至下端，朱店、尚阳的必经之路。_x005F_x000D_
   该井反映塘边村的村落形成与发展状况及生活状况。</t>
  </si>
  <si>
    <t>北纬：29°09'18.0"东经：120°00'36.0"</t>
  </si>
  <si>
    <t>井圈为圆型砂岩石井圈。井圈高0.33米，井内圈直径0.52米，外圈直径0.84米。界井水深约3.4米，井内壁用鹅卵石砌置。该井为塘边村与蜀墅塘分界的井，故曰“界井”，井前大路为佛堂至下端，朱店、尚阳的必经之路。</t>
  </si>
  <si>
    <t>井圈上用水泥封口，保存完整</t>
  </si>
  <si>
    <t>塘边村村委</t>
  </si>
  <si>
    <t>雅治街310号水井</t>
  </si>
  <si>
    <t>浙江省金华市义乌市赤岸镇雅治街村310号朱大干房屋西墙1.5米处</t>
  </si>
  <si>
    <t xml:space="preserve">    古井位于义乌市赤岸镇雅治街村310号朱大干房屋西墙1.5米处,始建年代待考。_x005F_x000D_
    五边形井壁用石块叠砌而成，直径约1米；圆形井圈上沿窄下沿宽，剖面呈梯形状高为0.3米,内径0.45米; 井圈下垫正方形四块条石,水深约4.6米。水质清澈。据村民说，早先供大半个村村民生活用水，几乎每年都进行清污，井底有一石雕狮子，现基本不使用。</t>
  </si>
  <si>
    <t>北纬：29°09'50.8"东经：120°04'37.5"</t>
  </si>
  <si>
    <t>五边形井壁用石块叠砌而成，直径约1米；圆形井圈上沿窄下沿宽，剖面呈梯形状高为0.3米,内径0.45米; 井圈下垫正方形四块条石,水深约4.6米。</t>
  </si>
  <si>
    <t>赤岸镇人民政府</t>
  </si>
  <si>
    <t>雅治街六边形水井</t>
  </si>
  <si>
    <t>浙江省金华市义乌市赤岸镇雅治街村325号门前9.27米处</t>
  </si>
  <si>
    <t xml:space="preserve">   古井位于义乌市赤岸镇雅治街村325号住户门前9.27米处，清代建筑。圆形井壁用天然石块（卵石）叠砌而成，直径约0.80米。石质六边形井圈直径0.33米，边长0.40米，内圈圆形直径0.51米。水质较清澈，是当地村民生活的主要水源，至今仍在使用。雅治街地下水以河谷平原潜水为主，泉水入渗系数为0.05左右。 </t>
  </si>
  <si>
    <t>北纬：29°09'53.9"东经：120°04'39.8"</t>
  </si>
  <si>
    <t>圆形井壁用天然石块（卵石）叠砌而成，直径约0.80米。石质六边形井圈直径0.33米，边长0.40米，内圈圆形直径0.51米。</t>
  </si>
  <si>
    <t>雅治街八角井</t>
  </si>
  <si>
    <t>浙江省金华市义乌市赤岸镇雅治街村以东佛王线9号界桩处</t>
  </si>
  <si>
    <t xml:space="preserve">   八角井位于义乌市赤岸镇雅治街村以东佛王线9号界桩附近，一雅治街村村民田地中，大约建于明代，具体时间待考。井口以一块岩石和几块青砖遮盖。圆形井壁用青砖叠砌而成，直径0.74米，深约3.5米。八角形井圈用青砖叠砌，内圈圆形，直径0.58米。水质清澈。_x005F_x000D_
    该井地处农田区，当地村民均不知最早建于何时，从一个侧面反映出该井所处旧时曾是人们聚居之地，所以该井具有较高的考古价值。</t>
  </si>
  <si>
    <t>北纬：29°09'07.5"东经：120°04'00.5"</t>
  </si>
  <si>
    <t xml:space="preserve">井口以一块岩石和几块青砖遮盖。圆形井壁用青砖叠砌而成，直径0.74米，深约3.5米。八角形井圈用青砖叠砌，内圈圆形，直径0.58米。
</t>
  </si>
  <si>
    <t>该井保存较好，但现已被土掩没，弃之不用</t>
  </si>
  <si>
    <t>雅治街村村委会</t>
  </si>
  <si>
    <t>雅治街圆口水井</t>
  </si>
  <si>
    <t>浙江省金华市义乌市赤岸镇雅治街村447号前5米处</t>
  </si>
  <si>
    <t xml:space="preserve">   圆口水井位于义乌市赤岸镇雅治街村。清代建筑。圆形井壁用自然块石（较大卵石）叠砌而成，直径0.75米。石质圆形井圈高0.23米,内圈圆形直径0.54米。水质清澈。</t>
  </si>
  <si>
    <t>北纬：29°09'49.2"东经：120°04'34.7"</t>
  </si>
  <si>
    <t>圆形井壁用自然块石（较大卵石）叠砌而成，直径0.75米。石质圆形井圈高0.23米,内圈圆形直径0.54米。</t>
  </si>
  <si>
    <t>保存完好，目前弃之不用</t>
  </si>
  <si>
    <t>雅治街196号水井</t>
  </si>
  <si>
    <t>浙江省金华市义乌市赤岸镇雅治街村196号往南2米处</t>
  </si>
  <si>
    <t xml:space="preserve">    该井位于义乌市赤岸镇雅治街村,清代建筑。圆形井壁用自然块石（较大卵石）叠砌而成，直径0.75米。石质圆形井圈高0.23米,外壁因后期加高水泥路面，露出地面0.10米，左右已以混凝土砌成竖条状，内圈圆形直径0.554米。水质较清澈。_x005F_x000D_
    雅治街村至今保存较多古井，从一个侧面反映了旧时人们的生活状况乃至村落的形成与发展状况。</t>
  </si>
  <si>
    <t>北纬：29°09'52.8"东经：120°04'35.1"</t>
  </si>
  <si>
    <t xml:space="preserve">圆形井壁用自然块石（较大卵石）叠砌而成，直径0.75米。石质圆形井圈高0.23米,外壁因后期加高水泥路面，露出地面0.10米，左右已以混凝土砌成竖条状，内圈圆形直径0.554米。
</t>
  </si>
  <si>
    <t>赤峰路圆形井</t>
  </si>
  <si>
    <t>浙江省金华市义乌市赤岸镇赤岸一村赤峰路55弄1号前1.5米处</t>
  </si>
  <si>
    <t xml:space="preserve">    赤峰路圆形古井位于义乌市赤岸镇赤岸一村赤峰路55弄1号前1.5米处。该井为圆形井，深4米，内径为0.90米,现水深1米。圆形井圈，内径0.5米,井圈壁厚约0.23米,高0.3米,井圈下垫有河卵石一层及一块圆形空心石板。井壁用石块叠筑而成,内长满鲜苔,井水清澈见底,供附近一带村民生活用水。</t>
  </si>
  <si>
    <t>北纬：29°08'40.3"东经：120°01'50.6"</t>
  </si>
  <si>
    <t>该井为圆形井，深4米，内径为0.90米,现水深1米。圆形井圈，内径0.5米,井圈壁厚约0.23米,高0.3米,井圈下垫有河卵石一层及一块圆形空心石板</t>
  </si>
  <si>
    <t>保存较好，井圈口沿部有破损裂缝</t>
  </si>
  <si>
    <t>赤岸一村村委</t>
  </si>
  <si>
    <t>赤岸一村六角井</t>
  </si>
  <si>
    <t>浙江省金华市义乌市赤岸镇赤岸一村赤峰路140号靠东正前方8米处</t>
  </si>
  <si>
    <t xml:space="preserve">    六角井位于义乌市赤岸镇赤岸一村,明代建筑。圆形井壁用自然块石（较大卵石）叠砌而成，石质六边形井圈高37厘米，壁厚6.5厘米,内径33.8厘米，水质清澈。_x005F_x000D_
    赤岸一村至今保存较多古井和建筑，从一个侧面反映了旧时人们的生活乃至村落的形成与发展状况。</t>
  </si>
  <si>
    <t>北纬：29°08'43"东经：120°01'50.0"</t>
  </si>
  <si>
    <t>圆形井壁用自然块石（较大卵石）叠砌而成，石质六边形井圈高37厘米，壁厚6.5厘米,内径33.8厘米</t>
  </si>
  <si>
    <t>基本无损坏状况</t>
  </si>
  <si>
    <t>赤岸一村村委会</t>
  </si>
  <si>
    <t>赤岸一村骑墙井</t>
  </si>
  <si>
    <t>浙江省金华市义乌市赤岸镇赤岸一村赤峰路49弄6号正前方2米处</t>
  </si>
  <si>
    <t xml:space="preserve">   骑墙井位于义乌市赤岸镇赤岸一村,燕贻堂以南，明代建筑，圆形井壁用自然块石（较大卵石）叠砌而成，A井石质六角形井圈高39厘米，厚11厘米，外径70厘米，内径48厘米。B井石质六角形井圈高39厘米，厚11.5厘米，外径50厘米，内径37厘米，二井深4.5米。深70厘米处两井水源互通，两井井圈相隔43厘米，原有一道砖墙，现已拆毁。该水井旁还存有2水槽。_x005F_x000D_
    骑墙井处于“燕贻堂”和“中和堂”中间，两处建筑均为明代建筑现已毁，该井据说为两处建筑原主人使用。</t>
  </si>
  <si>
    <t>北纬：29°08'3"东经：120°01'51"</t>
  </si>
  <si>
    <t>圆形井壁用自然块石（较大卵石）叠砌而成，A井石质六角形井圈高39厘米，厚11厘米，外径70厘米，内径48厘米。B井石质六角形井圈高39厘米，厚11.5厘米，外径50厘米，内径37厘米，二井深4.5米。深70厘米处两井水源互通，两井井圈相隔43厘米</t>
  </si>
  <si>
    <t>骑墙井保存较好，A井井圈有部分损毁，B井保存较好。</t>
  </si>
  <si>
    <t>赤岸一村前车门六角井</t>
  </si>
  <si>
    <t>浙江省金华市义乌市赤岸镇赤岸一村赤峰路59弄5号</t>
  </si>
  <si>
    <t xml:space="preserve">   六角井位于义乌市赤岸镇赤岸一村赤峰路59弄5号的光裕堂边。_x005F_x000D_
    该井为六角形，井深4米，内径为0.68米,现水深约1米。井圈呈六边形，最大内径0.44米,圈壁厚0.12米,高0.46米；井壁用条石，石块叠筑而成，井水清澈见底。_x005F_x000D_
    该井现弃之不用，周边环境较差。</t>
  </si>
  <si>
    <t>北纬：29°08'39.1"东经：120°01'51.5"</t>
  </si>
  <si>
    <t>该井为六角形，井深4米，内径为0.68米,现水深约1米。井圈呈六边形，最大内径0.44米,圈壁厚0.12米,高0.46米；井壁用条石，石块叠筑而成</t>
  </si>
  <si>
    <t>井圈口沿部一角破损</t>
  </si>
  <si>
    <t>赤岸一村冯渭君民居</t>
  </si>
  <si>
    <t>浙江省金华市义乌市赤岸镇赤岸一村赤峰路39号</t>
  </si>
  <si>
    <t xml:space="preserve">    该民居位于义乌市赤岸镇赤岸一村赤峰路39号。民国时期建筑。_x005F_x000D_
    该建筑坐北朝南，方位角5°为前后二进左右厢房前廊式二层楼的四合院落，占地面积266.25平方米。硬山顶，阴阳合瓦，铺望砖。天井以鹅卵石墁地，中间镶嵌成圆形图案，四角设钱纹滴水石。前厅面阔三间，为穿抬混合式，用四柱七檩，前檐墙辟石库门，半圆形门头贴塑宝相花，门额阳刻“瑞气盈庭”四字。额枋上雕人物故事、火车、汽车、自行车等现代交通工具。堂楼三开间，穿斗式，用五柱七檩。东西厢房各二间，穿斗式。牛腿、雀替、枋上雕刻有人物故事、梅花鹿寿星、刘海戏金蟾等吉祥图案，为典型的民国时期江南特色的院落。_x005F_x000D_
    大门前右侧有一水井，距墙角0.98米，井深4米，井圈高0.5米。井圈为圆形，内径0.41米，壁厚为0.10米；井壁呈方形，用条石叠砌而成，水质尚清，周边村民在使用；据住户讲，该井约在20世纪二十年代，由冯汉兴兄弟5人挖掘而成。</t>
  </si>
  <si>
    <t>北纬：29°08'46.9"东经：120°01'51.4"</t>
  </si>
  <si>
    <t>井深4米，井圈高0.5米。井圈为圆形，内径0.41米，壁厚为0.10米；井壁呈方形，用条石叠砌而成，水质尚清</t>
  </si>
  <si>
    <t>赤岸二村川堂水井</t>
  </si>
  <si>
    <t>浙江省金华市义乌市赤岸镇赤岸二村姓叶街44号</t>
  </si>
  <si>
    <t xml:space="preserve">   川堂井位于义乌市赤岸镇赤岸二村姓叶街44号下杨宅以东3米处，明代建筑。 圆形井壁用自然块石（河卵石）叠砌而成，直径约0.9米，深约4.5米。石质六边形井圈高0.45米，厚0.09米，内径0.42米。现水深1.6米，水质清澈。井圈南侧阴刻“川堂”“已井一口”“余基一塊”字样。盖井石已毁。_x005F_x000D_
    该水井为当时赤岸村民就近取水之源，方便生活。周边於一九八二年用水泥地整固，现弃之不用。</t>
  </si>
  <si>
    <t>北纬：29°08'42.2"东经：120°01'47"</t>
  </si>
  <si>
    <t>圆形井壁用自然块石（河卵石）叠砌而成，直径约0.9米，深约4.5米。石质六边形井圈高0.45米，厚0.09米，内径0.42米。现水深1.6米</t>
  </si>
  <si>
    <t>赤岸二村铜门井</t>
  </si>
  <si>
    <t>浙江省金华市义乌市赤岸镇赤岸二村姓叶街35号</t>
  </si>
  <si>
    <t xml:space="preserve">   铜门井于义乌市赤岸镇赤岸二村姓叶街35号,铜门厅东侧1.5米处。建于明代。圆形井壁，上窄下宽，近井口约井深1/3处，用砖块错缝砌筑，近底部用河卵石叠砌而成，通高为5.8米。圆形井圈於1991年修建水泥路时拆掉。现弃于一旁。现水深4.1米，水质清澈，现用水泥板封住井口，弃之不用。</t>
  </si>
  <si>
    <t>已经和水泥路一样平，由于修路，井圈拿下来放在在旁边</t>
  </si>
  <si>
    <t>赤岸三村双眼井</t>
  </si>
  <si>
    <t>浙江省金华市义乌市赤岸镇赤岸三村赤街112号</t>
  </si>
  <si>
    <t xml:space="preserve">     双眼井位于义乌市赤岸镇赤岸三村赤街112号距墙壁0.6米处。据传建于宋代。井壁为不规则椭圆形，用砖块错缝砌筑而成，最宽处约1.34米处,通高约4.83米,长满青苔;石质井圈呈倒“8”形，直径为0.68米,厚为0.1米,高0.3米。现水深约3.9米，水质清澈，村民沿用至今。</t>
  </si>
  <si>
    <t>北纬：29°08'45.8"东经：120°01'46.7"</t>
  </si>
  <si>
    <t>井壁为不规则椭圆形，用砖块错缝砌筑而成，最宽处约1.34米处,通高约4.83米,长满青苔;石质井圈呈倒“8”形，直径为0.68米,厚为0.1米,高0.3米。现水深约3.9米</t>
  </si>
  <si>
    <t>由于年代久远，受自然侵蚀和村民取水过程中磨损，对井圈造成一定的损坏。</t>
  </si>
  <si>
    <t>石城大井</t>
  </si>
  <si>
    <t>浙江省金华市义乌市赤岸镇石城村103号正前一米处</t>
  </si>
  <si>
    <t xml:space="preserve">    石城大井位于义乌市赤岸镇石城村103号正前方1米处总占地面积2.78米，明代建筑。_x005F_x000D_
    该井为双眼井，井口呈“8”字形，井壁用青石砌筑，呈正方形，边长为110cm。井沿用两块青条石，宽78cm，长170cm，厚17cm，中间开口，两块条石互相对称，井深3.1米，井旁开一排水沟。</t>
  </si>
  <si>
    <t>北纬：29°09'11"东经：120°02'43.3"</t>
  </si>
  <si>
    <t>该井为双眼井，井口呈“8”字形，井壁用青石砌筑，呈正方形，边长为110cm。井沿用两块青条石，宽78cm，长170cm，厚17cm，中间开口，两块条石互相对称，井深3.1米，井旁开一排水沟。</t>
  </si>
  <si>
    <t>无损坏状况。</t>
  </si>
  <si>
    <t>石城村村委</t>
  </si>
  <si>
    <t>东朱冯宅井</t>
  </si>
  <si>
    <t>浙江省金华市义乌市赤岸镇东朱村梅溪北区132号北侧9米处</t>
  </si>
  <si>
    <t xml:space="preserve">     冯宅井位于义乌市赤岸镇东朱村梅溪北区132号北侧9米处，清代建筑。圆形井圈，内径0.48米，厚0.06米，高0.36米。井呈上窄下宽，通高约4.47米。鹅卵石砌筑而成的圆形井壁，井现水深约2.85米，水质清澈。井距塘沿1.55米，据附近村民说井的水位比冯宅塘要高，村民沿用至今。</t>
  </si>
  <si>
    <t>北纬：29°08'24.3"东经：120°03'55.9"</t>
  </si>
  <si>
    <t>圆形井圈，内径0.48米，厚0.06米，高0.36米。井呈上窄下宽，通高约4.47米。鹅卵石砌筑而成的圆形井壁，井现水深约2.85米</t>
  </si>
  <si>
    <t>仓里井</t>
  </si>
  <si>
    <t>浙江省金华市义乌市赤岸镇尚阳村，距朱萃东屋前1.4米处</t>
  </si>
  <si>
    <t xml:space="preserve">    仓里井位于义乌市赤岸镇尚阳村，距朱萃东户屋前1.4米处，清代建筑。圆形井壁用自然块石叠砌而成，直径0.6米，井口略小。石质圆形井圈高0.36米，圈壁厚为0.24米。壁上阴刻“朱国宝造”四字。井通深约6.12米，现水深约2.45米，水质清澈。据村民说该井距今约有300余年，供尚阳大半个村生活饮用水，至今仍在使用。</t>
  </si>
  <si>
    <t>北纬：29°05'52.8"东经：119°57'41.5"</t>
  </si>
  <si>
    <t>圆形井壁用自然块石叠砌而成，直径0.6米，井口略小。石质圆形井圈高0.36米，圈壁厚为0.24米。壁上阴刻“朱国宝造”四字。井通深约6.12米，现水深约2.45米</t>
  </si>
  <si>
    <t>朱一新故居</t>
  </si>
  <si>
    <t>赤岸朱宅建筑群</t>
  </si>
  <si>
    <t>浙江省金华市义乌市赤岸镇朱店村</t>
  </si>
  <si>
    <t xml:space="preserve">   朱一新故居，又名“约经堂”，位于义乌市赤岸镇朱店村，始建于清光绪年间。建筑坐北朝南，南偏东13度，占地面积534.303平方米，前后两进三开间，左右两厢各六间，为前廊式四合院结构。硬山顶、阴阳合瓦、铺望砖，二层重檐。廊用抬梁式，余皆穿斗。堂楼明间设井口天花，出檐用牛腿，雕刻精美，二楼前檐用直棂窗，四周内、外檐装修极精。大额枋上雕夔龙纹和折枝花卉；隔扇门、窗制作精美，采用浅浮雕、烫漆工艺雕刻图案；东西厢走廊安落地花罩，镂空雕玉兰花和如意祥云等，西厢书房内有方整板壁，刻有八幅由当时书画家、官宦题赠的书法作品，具有很高的艺术性。在朱一新故居东厢前有一口六角井，保存较好。_x005F_x000D_
    朱一新（1846-1894年）字蓉生，号鼎甫。光绪二年（1876年）中士，历任内阁中书舍人，翰林院编修，陕西道监察御史。著述颇丰，精研经学。</t>
  </si>
  <si>
    <t>北纬：29°05'55.6"东经：119°58'04.2"</t>
  </si>
  <si>
    <t>东厢前有一口六角井，保存较好。</t>
  </si>
  <si>
    <t>朱店村委会</t>
  </si>
  <si>
    <t>全国重点文物保护单位，公布名称赤岸朱宅建筑群</t>
  </si>
  <si>
    <t>朱店姓张井</t>
  </si>
  <si>
    <t>浙江省金华市义乌市赤岸镇朱店村姓张距朱师喜户西南角2.4米处</t>
  </si>
  <si>
    <t xml:space="preserve">   “姓张”井位于义乌市赤岸镇朱店村姓张，距朱师喜户西南角2.4米处。为清代建筑。_x005F_x000D_
    该井为圆形井，通高约4.3米，现水深2.32米，井壁用鹅卵石叠筑而成，上窄下宽，最宽处内径约0.7米，壁上长满青苔；圆形井圈高0.32米，内径0.34米，圈壁厚0.16米。井水清澈见底，在自来水紧张的时候，该井水仍为在饮用。</t>
  </si>
  <si>
    <t>北纬：29°05'46.1"东经：119°57'58.1"</t>
  </si>
  <si>
    <t>该井为圆形井，通高约4.3米，现水深2.32米，井壁用鹅卵石叠筑而成，上窄下宽，最宽处内径约0.7米，壁上长满青苔；圆形井圈高0.32米，内径0.34米，圈壁厚0.16米。</t>
  </si>
  <si>
    <t>后金宅双眼井</t>
  </si>
  <si>
    <t>浙江省金华市义乌市赤岸镇后金宅村</t>
  </si>
  <si>
    <t xml:space="preserve">    双眼井位于义乌市赤岸镇后金宅村，大祠堂以北，明代建筑，圆形井壁用自然块石（较大卵石）叠砌而成。石质八角形井圈高0.37米，宽0.62米。井深5.5米。水质清澈。_x005F_x000D_
    后金宅村至今保存较多古井，从一个侧面反映了旧时山区人们的生活状况乃至村落的形成与发展状况。至今村民仍在使用该井。</t>
  </si>
  <si>
    <t>北纬：29°06'18.1"东经：119°59'45.2"</t>
  </si>
  <si>
    <t>形井壁用自然块石（较大卵石）叠砌而成。石质八角形井圈高0.37米，宽0.62米。井深5.5米。</t>
  </si>
  <si>
    <t>后金宅村村委会</t>
  </si>
  <si>
    <t>城中中路金井遗址</t>
  </si>
  <si>
    <t>晋</t>
  </si>
  <si>
    <t>浙江省金华市义乌市稠城街道前大路社区黄大宗祠前面约30米城中中路上</t>
  </si>
  <si>
    <t xml:space="preserve">   该井遗址位于义乌市稠城街道前大路社区黄大宗祠前面约30米处，城中中路上。据明万历《义乌县志》载：县城有富、贵、贫、贱（以泉之多少和清浊为辨）4井，相传系东晋郭璞所凿。富井在原绣川门外百步……；贵井在原朝阳门外50步门前塘边，遇旱不涸。又据《洞门黄氏宗谱》卷1，《贵井铭（并序）》载：贵井为晋郭璞所凿，井既浅又小，井壁以小石环砌，年代久远，井壁颓圮。……宋政和间，黄氏始迁祖黄琳命人对井重加疏浚，井深挖至20尺有余，井口加宽原先的一半。“复命匠氏伐巨石，周方为砌，下以及泉，上可容四人并汲。由是乡人德之，又名琳公井。”该井一直沿用至上世纪90年代，后因城中中路改造时，井圈和部分井壁被破坏，现用窨井圈封掉。现存井壁呈方形，用条石平砌，残高约1.9米，宽1.2米，井壁距路面0.95米为垫层。_x005F_x000D_
    从地理位置分析，四井位居县治东、东南、正南、西偏北方位，很有可能是古代的“里井”。古代五家为邻，五邻为里，邻里相称，代表住家相邻，又喝着同口井的水，因而相亲，叫“相里相亲。”从四个方位，和其中的距离关系推断，这四个地方均为古代义乌人口密集的居民区，因此推断，四井所处范围，极有可能是晋时邑城所处的范围，对研究当时义乌古城的布局有着积极的作用。_x005F_x000D_
_x005F_x000D_
</t>
  </si>
  <si>
    <t>北纬：29°18'22.9"东经：120°04'22.4"</t>
  </si>
  <si>
    <t>据明万历《义乌县志》载：县城有富、贵、贫、贱（以泉之多少和清浊为辨）4井，相传系东晋郭璞所凿。富井在原绣川门外百步……；贵井在原朝阳门外50步门前塘边，遇旱不涸。又据《洞门黄氏宗谱》卷1，《贵井铭（并序）》载：贵井为晋郭璞所凿，井既浅又小，井壁以小石环砌，年代久远，井壁颓圮。……宋政和间，黄氏始迁祖黄琳命人对井重加疏浚，井深挖至20尺有余，井口加宽原先的一半。“复命匠氏伐巨石，周方为砌，下以及泉，上可容四人并汲。由是乡人德之，又名琳公井。”该井一直沿用至上世纪90年代，后因城中中路改造时，井圈和部分井壁被破坏，现用窨井圈封掉。现存井壁呈方形，用条石平砌，残高约1.9米，宽1.2米，井壁距路面0.95米为垫层。_x005F_x000D_</t>
  </si>
  <si>
    <t>现存井壁保存较好，其余部分均已破坏  该井在城中中路改造过程中遭破坏</t>
  </si>
  <si>
    <t>义乌市人民政府</t>
  </si>
  <si>
    <t>下车门八角井</t>
  </si>
  <si>
    <t>浙江省金华市义乌市稠城街道下车门居委会城中中路147号东北面1.8米处</t>
  </si>
  <si>
    <t xml:space="preserve">   八角井（又名富井）位于义乌市稠城街道下车门居委会城中中路147号东北面1.8米处。明万历《义乌县志》载：县城有富、贵、贫、贱（以泉之多少和清浊为辨）4井，相传系东晋郭璞所凿。富井原在绣川门外百步，即现在下车门八角井，水位常年不变；贵井在原朝阳门外50米门前塘边，遇旱不涸……。四井一直沿用至上世纪９０年代。其中贫、贱２井在旧城改造时填埋，现存富井和贵井遗址。_x005F_x000D_
　　　八角井（富井）井壁呈八角形，通深５.１０米，每层用８根等长的条石平砌，宽为１.２０米，井口为正方形，用４根等长的条石压在井壁上。原井无井圈，为安全和水质清洁考虑，现所用的方形井圈用三合土，为后来所添加。井现水深３.４米，水质清澈，附近市民仍在沿用。_x005F_x000D_
　　　从地理位置分析，四井位居县治东、东南、正南、西偏北方位，很有可能是古代的“里井”。古代五家为邻，五邻为里，邻里相称，代表住家相邻，又喝着同口井的水，因而相亲，叫“相里相亲。”从四个方位，和其中的距离关系推断，这四个地方均为古代义乌人口密集的居民区，因此推断，四井所处范围，极有可能是晋时邑城所处的范围，对研究当时义乌古城的布局有着积极的作用。_x005F_x000D_
_x005F_x000D_
</t>
  </si>
  <si>
    <t>北纬：29°18'17.0"东经：120°04'14.7"</t>
  </si>
  <si>
    <t>明万历《义乌县志》载：县城有富、贵、贫、贱（以泉之多少和清浊为辨）4井，相传系东晋郭璞所凿。富井原在绣川门外百步，即现在下车门八角井，水位常年不变；贵井在原朝阳门外50米门前塘边，遇旱不涸……。四井一直沿用至上世纪９０年代。其中贫、贱２井在旧城改造时填埋，现存富井和贵井遗址。八角井（富井）井壁呈八角形，通深５.１０米，每层用８根等长的条石平砌，宽为１.２０米，井口为正方形，用４根等长的条石压在井壁上。原井无井圈，为安全和水质清洁考虑，现所用的方形井圈用三合土，为后来所添加。井现水深３.４米_</t>
  </si>
  <si>
    <t>无损毁状况</t>
  </si>
  <si>
    <t>市级文物保护单位，公布名称为下车门八角井</t>
  </si>
  <si>
    <t>春秋水井遗址</t>
  </si>
  <si>
    <t>周（春秋战国）</t>
  </si>
  <si>
    <t>浙江省金华市义乌市稠城街道绣湖社区市民广场东北侧距市政府约65米</t>
  </si>
  <si>
    <t xml:space="preserve">   该井在原朝阳门南侧金山岭顶的小山坡下，现位于义乌市市民广场东北侧。水井距离地表约4米，于2000年5月2日在旧城改造取土过程中被发现，在水井中曾出土春秋战国时期细方格纹红陶罐一件。_x005F_x000D_
   水井残深4.1米，木质井架残存8层，高1.42米，方形，每层用4根条木搭成“井”字形，条木上有榫扣，互相咬合，条木长1.03米，宽0.05米，高0.18米；底层岩石部分高2.68米，为圆形，直径0.97米。该水井遗址为义乌境内迄今发现的时代最早的水井，木质井架保存完整，具有较高的历史和科学研究价值。</t>
  </si>
  <si>
    <t>北纬：29°18'26.0"东经：120°04'15.5"</t>
  </si>
  <si>
    <t>水井距离地表约4米，于2000年5月2日在旧城改造取土过程中被发现，在水井中曾出土春秋战国时期细方格纹红陶罐一件。 水井残深4.1米，木质井架残存8层，高1.42米，方形，每层用4根条木搭成“井”字形，条木上有榫扣，互相咬合，条木长1.03米，宽0.05米，高0.18米；底层岩石部分高2.68米，为圆形，直径0.97米</t>
  </si>
  <si>
    <t>已保护修缮</t>
  </si>
  <si>
    <t>市级文物保护单位，公布名称为春秋战国水井</t>
  </si>
  <si>
    <t>后傅村八角井</t>
  </si>
  <si>
    <t>浙江省金华市义乌市后宅街道后傅村367号对面2米处</t>
  </si>
  <si>
    <t xml:space="preserve">    八角井位于义乌市后宅街道后傅村，宋代建筑，正方形井壁用长条石，长118厘米，厚25——35厘米，叠砌而成，直径120厘米。石质正方形井圈分上下二层，高22厘米，宽118厘米，井全深8米。水质清澈。_x005F_x000D_
    后傅村地处丘陵地带，水资源比较宝贵，掘井取水是当地人们生活的必备条件，从一个侧面反映了旧时人们生活状况乃至村落的形成与发展状况。</t>
  </si>
  <si>
    <t>北纬：29°24'50.0"东经：120°04'00.8"</t>
  </si>
  <si>
    <t>正方形井壁用长条石，长118厘米，厚25——35厘米，叠砌而成，直径120厘米。石质正方形井圈分上下二层，高22厘米，宽118厘米，井全深8米</t>
  </si>
  <si>
    <t>后傅村村委会</t>
  </si>
  <si>
    <t>市级文物保护点，公布名称为后傅八角井</t>
  </si>
  <si>
    <t>后山坞井</t>
  </si>
  <si>
    <t>浙江省金华市义乌市稠江街道下柳村后山坞自然村水塘边</t>
  </si>
  <si>
    <t xml:space="preserve"> 古井位于义乌市稠江街道下柳村后山坞自然村村中心，清代建筑。为方形井，自井口到井壁用整块条石叠砌而成。井口长0.735米，宽0.672米。无井圈，水质清澈。_x005F_x000D_
   后山坞地处丘陵山地，水资源比较宝贵，掘井取水是当地人们生活的必备条件，古井保存至今，从一个侧面反映了旧时山区人们的生活状态乃至村落的形成与发展的状况。</t>
  </si>
  <si>
    <t>北纬：29°16'09.0"东经：120°00'51.0"</t>
  </si>
  <si>
    <t>方形井，自井口到井壁用整块条石叠砌而成。井口长0.735米，宽0.672米</t>
  </si>
  <si>
    <t>古井保存完整</t>
  </si>
  <si>
    <t>下柳村村委会</t>
  </si>
  <si>
    <t>老市基村吴棋记民居</t>
  </si>
  <si>
    <t>佛堂吴宅</t>
  </si>
  <si>
    <t>浙江省金华市义乌市佛堂镇老市基村大文头35号</t>
  </si>
  <si>
    <t xml:space="preserve">    吴棋记民居位于义乌市佛堂镇老市基村大文头35号，由民国时期当地富商“同顺丰”老板吴茂棋所建，是义乌现存最早一幢三层半高砖木结构楼房。总占地478平方米，分前后两进三开间，左右厢房各六间及东西南北四条“井”字形弄堂围成一个四合院。_x005F_x000D_
    建筑坐北朝南，前厅为二层楼房，面阔三间，前檐设屏门，后檐敞开，明间五架抬梁，前穿抬后月梁，四柱七檩，次间为穿斗式。后进为三层楼，四楼楼梯间带阁楼通平台，一楼明间为厅堂，前檐敞开，后檐屏门隔断，前廊用月梁，余皆穿斗。_x005F_x000D_
   该建筑布局精巧，花园内设有“井”，“防空洞”用亭台装饰，围墙开一大门，设一影壁，布局精巧，在当地具有代表性。花园中有一个井，井圈中有高浮雕龙纹装饰。穿过花园往北走，即是建筑外檐墙。</t>
  </si>
  <si>
    <t>北纬：29°12'19.9"东经：120°00'47.0"</t>
  </si>
  <si>
    <t>花园中有一个井，井圈中有高浮雕龙纹装饰。</t>
  </si>
  <si>
    <t>佛堂镇镇政府</t>
  </si>
  <si>
    <t>省级文物保护单位，公布名称为佛堂吴宅</t>
  </si>
  <si>
    <t>稽亭村凤凰井</t>
  </si>
  <si>
    <t>浙江省金华市义乌市佛堂镇稽亭村丁光德房西侧3.39米处</t>
  </si>
  <si>
    <t xml:space="preserve">  凤凰井位于义乌市佛堂镇稽亭村丁光德房西侧3.39米处，确凿年代待考，据村内丁成福老同志说，有该村就有凤凰井。_x005F_x000D_
  该井为圆形井壁，用自然块石叠砌而成，上长满青苔，直径约0.6米；井圈为内圆外方，高0.2米，内径为0.47米，梯形状的外壁边长不等。井通深约9.65米，现水深7.30米，水质清澈。_x005F_x000D_
  井圈由于路面提高也随之上升了0.6米。_x005F_x000D_
</t>
  </si>
  <si>
    <t>北纬：29°12'29.2"东经：120°02'00.9"</t>
  </si>
  <si>
    <t>直径约0.6米；井圈为内圆外方，高0.2米，内径为0.47米，梯形状的外壁边长不等。井通深约9.65米，现水深7.30米</t>
  </si>
  <si>
    <t>倍磊四村后杭1号八角井</t>
  </si>
  <si>
    <t>浙江省金华市义乌市佛堂镇倍磊四村后杭1号善庆堂东侧</t>
  </si>
  <si>
    <t xml:space="preserve">    水井位于义乌市佛堂镇倍磊四村后杭1号善庆堂东侧墙角边，为清代建筑。该井为圆形井壁，用条石和自然块石垒砌而成，内径0.6米。井圈为内圆外八边形，内径0.4米，外径0.55米，高为0.4米。井通深为3.1米，水深为2.2米，水质清澈，井壁长满青苔。</t>
  </si>
  <si>
    <t>北纬：29°10'14.6"东经：119°58'50.9"</t>
  </si>
  <si>
    <t>该井为圆形井壁，用条石和自然块石垒砌而成，内径0.6米。井圈为内圆外八边形，内径0.4米，外径0.55米，高为0.4米。井通深为3.1米，水深为2.2米</t>
  </si>
  <si>
    <t>倍磊四村西街六角井</t>
  </si>
  <si>
    <t>倍磊西街    六角井</t>
  </si>
  <si>
    <t>浙江省金华市义乌市佛堂镇倍磊四村</t>
  </si>
  <si>
    <t xml:space="preserve">    水井位于义乌市佛堂镇倍磊四村西街38弄8号王兰芳户西墙角边上，为清代建筑。该井为圆形井壁，用自然块石叠筑而成内径0.52米，外径0.86米，高0.4米，井圈东外壁有字迹，水深约10余米，水质清澈。村民沿用至今。_x005F_x000D_
    井圈因筑造水泥路路基抬高，井圈被抬高0.3米。</t>
  </si>
  <si>
    <t>北纬：29°10'13.3"东经：119°58'50.8"</t>
  </si>
  <si>
    <t>该井为圆形井壁，用自然块石叠筑而成内径0.52米，外径0.86米，高0.4米，井圈东外壁有字迹，水深约10余米</t>
  </si>
  <si>
    <t>市级文物保护单位，公布名称为倍磊西街    六角井</t>
  </si>
  <si>
    <t>倍磊四村里塘沿六角井</t>
  </si>
  <si>
    <t>浙江省金华市义乌市佛堂镇倍磊四村里塘沿4号新德堂东南角5米处</t>
  </si>
  <si>
    <t xml:space="preserve">    该井位于义乌市佛堂镇倍磊四村里塘沿4号新德堂东南角5米处，为明代建筑，总占地 0.71 平方米，该井井圈已毁。早时用二块石板覆盖，现用水泥砌筑，井壁用石板砌筑长85厘米，宽50厘米依序叠砌而成，井深9.8米。_x005F_x000D_
    该井水质清澈，现村民仍在使用。</t>
  </si>
  <si>
    <t>北纬：29°10'16"东经：119°58'55.6"</t>
  </si>
  <si>
    <t>该井井圈已毁。早时用二块石板覆盖，现用水泥砌筑，井壁用石板砌筑长85厘米，宽50厘米依序叠砌而成，井深9.8米。</t>
  </si>
  <si>
    <t>倍磊四村村委会</t>
  </si>
  <si>
    <t>云山方形水井</t>
  </si>
  <si>
    <t>浙江省金华市义乌市佛堂镇云山村26号屋前</t>
  </si>
  <si>
    <t xml:space="preserve">    水井位于义乌市佛堂镇云山村26号前，为清代建筑。该井为圆形井壁，用石块叠筑而成，通高2.54米，内径1.10米，现水深1.77米。井圈用四块长方形石板相扣铺作，呈四方形，边长为0.74米，宽0.30米，厚0.15米。水质清澈，现弃之不用。</t>
  </si>
  <si>
    <t>北纬：29°12'08.6"东经：120°03'37.4"</t>
  </si>
  <si>
    <t>该井为圆形井壁，用石块叠筑而成，通高2.54米，内径1.10米，现水深1.77米。井圈用四块长方形石板相扣铺作，呈四方形，边长为0.74米，宽0.30米，厚0.15米。</t>
  </si>
  <si>
    <t>云山村委</t>
  </si>
  <si>
    <t>剡溪八角井</t>
  </si>
  <si>
    <t>浙江省金华市义乌市佛堂镇剡溪村东136号南山墙边2.6米处</t>
  </si>
  <si>
    <t xml:space="preserve">    八角井位于义乌市佛堂镇剡溪村东136号南侧2.6米处，始建年代待考，但据村中老人说有村就有该井。井壁呈不规则六边形，用条石叠砌而成，内径约0.9米。石质井圈内圆外八边形，高0.36米，内径0.68米，井通深为5米，现水深约3.2米，水质清澈，村民沿用至今。</t>
  </si>
  <si>
    <t>北纬：29°10'50.4"东经：120°02'37.7"</t>
  </si>
  <si>
    <t>井壁呈不规则六边形，用条石叠砌而成，内径约0.9米。石质井圈内圆外八边形，高0.36米，内径0.68米，井通深为5米，现水深约3.2米</t>
  </si>
  <si>
    <t>剡溪村委</t>
  </si>
  <si>
    <t>平望大井</t>
  </si>
  <si>
    <t>浙江省金华市义乌市佛堂镇联盟村平望宋大宗祠北侧七米处</t>
  </si>
  <si>
    <t xml:space="preserve">      大井位于义乌市佛堂镇联盟平望村宋大宗祠以北。明代建筑。圆形井壁用青砖叠砌而成，直径1.3米。石质长方形井圈东西条石长0.70米，宽0.59米，南北条石长2.2,宽0.45米。井全深4.8米，水深3.8米。水质清澈。_x005F_x000D_
     联盟平望村地处大山腹地，水资源比较宝贵，掘井取水是当地人们生活的必备条件，该村至今保存较多古建筑、古井，从一个侧面反映了旧时山区人们的生活状况乃至村落的形成与发展状况。</t>
  </si>
  <si>
    <t>圆形井壁用青砖叠砌而成，直径1.3米。石质长方形井圈东西条石长0.70米，宽0.59米，南北条石长2.2,宽0.45米。井全深4.8米，水深3.8米。</t>
  </si>
  <si>
    <t>联盟村村委会</t>
  </si>
  <si>
    <t>田心一村水井</t>
  </si>
  <si>
    <t>浙江省金华市义乌市佛堂镇田心一村125号门前</t>
  </si>
  <si>
    <t>田心一村水井位于义乌市佛堂镇田心一村125号门前，为清代建筑。圆形井壁用自然块石（较大卵石）叠砌而成，直径0.64米。石质圆形井圈高0.21米，宽0.15米，直径0.48米。水井深3.35米，水质清澈，仍在使用。_x005F_x000D_
    以前水资源比较宝贵，掘井取水是当地人们生活的必备条件，田心村保存古井较多，从一个侧面反映旧时人们的生活状况乃至村落的形成发展状况。</t>
  </si>
  <si>
    <t>北纬：29°10'50.0"东经：120°01'04.0"</t>
  </si>
  <si>
    <t>圆形井壁用自然块石（较大卵石）叠砌而成，直径0.64米。石质圆形井圈高0.21米，宽0.15米，直径0.48米。水井深3.35米</t>
  </si>
  <si>
    <t>无人为损坏状况</t>
  </si>
  <si>
    <t>田心三村八角井</t>
  </si>
  <si>
    <t>浙江省金华市义乌市佛堂镇田心三村563号正对面</t>
  </si>
  <si>
    <t xml:space="preserve">      八角井位于义乌市佛堂镇田心三村563号正对面,为明代建筑,总占地面积2.13平方米。圈形井壁用自然块石（较大卵石）叠砌而成，直径1.3米。石质八角形井圈高0.28米,厚0.13米,内圈为圆形。井全深3.3米,水质清澈。_x005F_x000D_
     田心村至今保存较多古井，从一个侧面反映旧时人们的生活状况乃至村楼的形成与发展状况。_x005F_x000D_
   _x005F_x000D_
    </t>
  </si>
  <si>
    <t>北纬：29°10'44.3"东经：120°00'55.8"</t>
  </si>
  <si>
    <t>圈形井壁用自然块石（较大卵石）叠砌而成，直径1.3米。石质八角形井圈高0.28米,厚0.13米,内圈为圆形。井全深3.3米</t>
  </si>
  <si>
    <t>田心三村村委会</t>
  </si>
  <si>
    <t>黄山一村后井</t>
  </si>
  <si>
    <t>浙江省金华市义乌市上溪镇黄山一村220号边</t>
  </si>
  <si>
    <t xml:space="preserve">     后井位于义乌市上溪镇黄山一村220号边,明代建筑,六角形井壁,用六块长条石长2.4米,宽60厘米,依序砌筑,直径0.46米,石质圆形井圈高0.20米,宽0.20米,水质清澈。_x005F_x000D_
      黄山村地处大山腹地,水资源比较宝贵,掘井取水是当地人们生活的必备条件,黄山村至今保存较多古井,从一个侧面反映了旧时山区人们的生活状况乃至村落形成与发展状况。</t>
  </si>
  <si>
    <t>北纬：29°20'15.7"东经：119°54'27.8"</t>
  </si>
  <si>
    <t>六角形井壁,用六块长条石长2.4米,宽60厘米,依序砌筑,直径0.46米,石质圆形井圈高0.20米,宽0.20米</t>
  </si>
  <si>
    <t>黄山一村村委会</t>
  </si>
  <si>
    <t>岩口村六角井</t>
  </si>
  <si>
    <t>浙江省金华市义乌市上溪镇岩口村</t>
  </si>
  <si>
    <t xml:space="preserve">     六角井，位于义乌市上溪镇岩口村，明代建筑。六角形井壁用大块长条石叠砌而成，直径1.2米.石质方形井圈高0.21米,抹角做法,井深3.3米,水质清澈。_x005F_x000D_
     岩口村地处大山腹地,水资源比较宝贵,岩口村至今保存较多古井,从一个侧面反映了旧时山区人们的生活状况乃至村落的形成与发展状况。</t>
  </si>
  <si>
    <t>北纬：29°17'17.2"东经：119°55'16.7"</t>
  </si>
  <si>
    <t>六角形井壁用大块长条石叠砌而成，直径1.2米.石质方形井圈高0.21米,抹角做法,井深3.3米</t>
  </si>
  <si>
    <t>岩口村村委会</t>
  </si>
  <si>
    <t>上清寺井</t>
  </si>
  <si>
    <t>浙江省金华市义乌市上溪镇水碓村上清寺</t>
  </si>
  <si>
    <t xml:space="preserve">   上清寺古井位于义乌市上溪镇水碓村上清寺旁，该井曾出土宋代四系陶罐等文物，宋代建筑，圆形井壁用大块青石依序排列成圆形，直径1.03米。石质圆形井圈高0.18米，宽0.15米，直径0.71米，水质清澈。_x005F_x000D_
    上清寺古井为上清寺庙内人员取水之场所，从一个侧面反映了寺庙的形成与发展状况。_x005F_x000D_
 </t>
  </si>
  <si>
    <t>北纬：29°14'54.2"东经：119°54'53.0"</t>
  </si>
  <si>
    <t>圆形井壁用大块青石依序排列成圆形，直径1.03米。石质圆形井圈高0.18米，宽0.15米，直径0.71米</t>
  </si>
  <si>
    <t>上清寺古井保存完整，现用于开放参观</t>
  </si>
  <si>
    <t>水碓村村委会</t>
  </si>
  <si>
    <t>柳二村水井</t>
  </si>
  <si>
    <t>浙江省金华市义乌市北苑街道柳二村</t>
  </si>
  <si>
    <t xml:space="preserve">   水井位于义乌市北苑街道柳二村，明代建筑。圆形井壁用青砖叠砌而成，直径0.85米，石质圆形井圈（现已被水泥覆盖）直径0.63米，高0.20米，井深2.85米，水质清澈。_x005F_x000D_
    柳二村至今保存古建筑，古井较多，从一个侧面反映了旧时人们的生活状况乃至村落的形成与发展状况。</t>
  </si>
  <si>
    <t>据村民反馈于2012年至2013年前后消失</t>
  </si>
  <si>
    <t>柳三村六角井</t>
  </si>
  <si>
    <t>浙江省金华市义乌市北苑街道柳三村</t>
  </si>
  <si>
    <t xml:space="preserve">     六角井位于义乌市北苑街道柳三村，清代建筑。圆形井壁上窄下宽用青砖叠砌而成，直径0.95－2.50米，石质六角形井圈直径0.57米，井深3.5米，水质清澈。_x005F_x000D_
    柳三村至今保存古建筑，古井较多，从一个侧面反映了旧时人们的生活状况乃至村落的形成与发展状况。</t>
  </si>
  <si>
    <t>北纬：29°20'43.9"东经：120°02'27.4"</t>
  </si>
  <si>
    <t>圆形井壁上窄下宽用青砖叠砌而成，直径0.95－2.50米，石质六角形井圈直径0.57米，井深3.5米</t>
  </si>
  <si>
    <t>保存完整（在原来的基础上加高60cm）</t>
  </si>
  <si>
    <t>柳三村村委会</t>
  </si>
  <si>
    <t>上山下村水井</t>
  </si>
  <si>
    <t>浙江省金华市义乌市苏溪镇上山下村67号门前</t>
  </si>
  <si>
    <t xml:space="preserve">     古井位于义乌市苏溪镇上山下村67号门前，明代建筑，古井原为下沉式，现周围被填平，仅留井口，青石井口长宽各74厘米，71厘米，井深约3米。_x005F_x000D_
    古井保存较完整，仍在使用，有一定的文物价值。</t>
  </si>
  <si>
    <t>北纬：29°24'15.0"东经：120°10'28.0"</t>
  </si>
  <si>
    <t xml:space="preserve"> 古井位于义乌市苏溪镇上山下村67号门前，明代建筑，古井原为下沉式，现周围被填平，仅留井口，青石井口长宽各74厘米，71厘米，井深约3米。</t>
  </si>
  <si>
    <t>苏溪镇镇政府</t>
  </si>
  <si>
    <t>下屋村井</t>
  </si>
  <si>
    <t>浙江省金华市义乌市苏溪镇下屋村村中心</t>
  </si>
  <si>
    <t xml:space="preserve">     古井位于义乌市苏溪镇下屋村村中心，清代古井。古井为下沉式古井，由一条1.25米宽的条石台阶通到井口，高度为1.80米，古井深为2.60米。井壁由大块鹅卵石至地面之上1米左右。井口呈圆形，直径为4.70米。_x005F_x000D_
     古井保存尚好，形制特殊，有一定的文物价值。</t>
  </si>
  <si>
    <t>北纬：29°24'49.0"东经：120°09'36.0"</t>
  </si>
  <si>
    <t xml:space="preserve"> 水井位于义乌市苏溪镇下屋村村中心，清代古井。古井为下沉式古井，由一条1.25米宽的条石台阶通到井口，高度为1.80米，古井深为2.60米。井壁由大块鹅卵石至地面之上1米左右。井口呈圆形，直径为4.70米。 </t>
  </si>
  <si>
    <t>东陶黄井</t>
  </si>
  <si>
    <t>浙江省金华市义乌市苏溪镇东陶村村口</t>
  </si>
  <si>
    <t xml:space="preserve">    黄井位于义乌市苏溪镇东陶村，明代古井。明嘉靖年间，东陶始祖置地黄泥塘，定居力行，陲挖此井，即名“黄井”。_x005F_x000D_
    井口直径1.22米，重修井壁、井圈。井壁用清石砖纵磊，井圈八角用江石，高0.53米，厚0.11米。</t>
  </si>
  <si>
    <t>北纬：29°22'52.0"东经：120°07'47.0"</t>
  </si>
  <si>
    <t>井口直径1.22米，重修井壁、井圈。井壁用清石砖纵磊，井圈八角用江石，高0.53米，厚0.11米。</t>
  </si>
  <si>
    <t>已重修，无损毁。围栏保护。</t>
  </si>
  <si>
    <t>磐安县</t>
  </si>
  <si>
    <t>岭溪小台门民居</t>
  </si>
  <si>
    <t>浙江省金华市磐安县窈川乡岭溪村170号</t>
  </si>
  <si>
    <t>岭溪小台门位于磐安县窈川乡岭溪村，据建筑风格，建于民国，坐东朝西，占地318平方米，由正屋三开间、北厢房四间组成一个“L”形，为穿斗式二层楼屋，七檩前后用五柱，北厢房通道内有一口水井，全为二层牛腿，雕花卉，窗户斗槅，雀替雕花草等，屋面为硬山顶，柱础为鼓形或方形。_x005F_x000D_
该建筑结构完整，保存较好，雕刻尚可，有一定的文物价值。</t>
  </si>
  <si>
    <t>北纬29°6'45"东经120°34'11"</t>
  </si>
  <si>
    <t xml:space="preserve">    小台门古井位于磐安县窈川乡岭溪村吴顺其农户阶沿，据户主介绍及建筑风格，建于民国。圆形井壁用自然块石叠砌而成。圆形井圈高50厘米，外圈直径为65厘米，内圈直径为50厘米，井深大约2米，地面用石板铺砌。小台门古井建造年代较久，保存较好，具有一定的文物价值。</t>
  </si>
  <si>
    <t>吴顺其</t>
  </si>
  <si>
    <t>墨林250～256号民居</t>
  </si>
  <si>
    <t>浙江省金华市磐安县墨林乡墨林村250-256号</t>
  </si>
  <si>
    <t>墨林250～256号民居位于磐安县墨林乡墨林村，据建筑风格，建于民国。坐东朝西，占地1508平方米，由正屋、厢房、水井、天井组成一个三合院，正屋三开间，为穿斗与抬梁结合的二层楼屋，七檩前后用五柱，明间后半间建有楼梯，牛腿雕狮子等，南厢房13间，北厢房12间，为穿斗式二层楼屋，七檩前后用五柱，无牛腿，最西边半间一层都为通道，南厢房中间设有通道，最西一间为三层楼，屋面为硬山顶，柱础鼓形或方形，天井内有一水井。_x005F_x000D_
该建筑布局严谨，用材粗大，做工考究，有一定的文物价值。</t>
  </si>
  <si>
    <t>北纬29°2'57"东经120°32'16"</t>
  </si>
  <si>
    <t xml:space="preserve">    长门堂古井位于磐安县安文街道墨林村，据老人回忆及建筑风格，始建于清代。井身圆形，井壁用卵石叠砌。井圈用混凝土浇筑，高22厘米，是现代重做，井圈内形为圆形，内圈直径为80厘米，外形为八角形，外圈直径为100厘米。井深大约5米。井圈外地面用卵石铺设，保存基本完好。</t>
  </si>
  <si>
    <t>墨林村委会</t>
  </si>
  <si>
    <t>新宅街路下1、2号民居</t>
  </si>
  <si>
    <t>浙江省金华市磐安县尖山镇新宅村街路下1-2号</t>
  </si>
  <si>
    <t>新宅街路下1、2号民居位于尖山镇新宅村，据建筑风格，建于民国，坐北朝南，占地122平方米，三开间加二弄，七檩前后用五柱，为穿斗式二层楼屋，明间门面为六扇排门，并斗槅，东次间阶沿石边有一古井，窗户斗槅，硬山顶，盖阴阳合瓦，椽上垫木编，方形柱础，黄泥土地面。_x005F_x000D_
新宅街路下1、2号民居保存较完整，当地建筑风格明显，有一定的文物价值。</t>
  </si>
  <si>
    <t>新宅街路下井</t>
  </si>
  <si>
    <t>浙江省金华市磐安县尖山镇新宅村街路下１－２号前廊</t>
  </si>
  <si>
    <t>新宅街路下古井位于尖山镇新宅村街路下民居前廊，据老人回忆及建筑风格，建于明代，占地0.63平方米，井圈高20CM，外围直径90CM，内圈直径55CM，井深2米，井圈用青石打制，井内壁用块石叠砌。_x005F_x000D_
新宅街路下古井保存较好，年代久远，有一定的文物价值。</t>
  </si>
  <si>
    <t>新宅大井</t>
  </si>
  <si>
    <t>浙江省金华市磐安县尖山镇新宅村中部</t>
  </si>
  <si>
    <t>新宅大井位于磐安县尖山镇新宅村，据历代相传，大井与村同建。建于宋代，井圈于清代重建，占地26.4平方米，井口呈椭圆形，外长直径为1.25米，外短直公径为0.86米，井圈厚0.1米，井身用块石叠砌，井圈四周用卵石铺砌，井边有一石碑，刻“不准捣衣”四字。_x005F_x000D_
新宅大井保存一般，有一定的文物价值。</t>
  </si>
  <si>
    <t>白岩125号民居</t>
  </si>
  <si>
    <t>浙江省金华市磐安县冷水镇白岩村125号</t>
  </si>
  <si>
    <t>白岩125号民居（俗称“九十田后坎民居”）位于磐安县冷水镇白岩村，据建筑风格，始建于民国。坐东朝西，占地207.7平方米，由正屋、南北厢房、天井组成一个完整的三合院，正屋五开间，穿斗式二层建筑结构，九檩七柱，南北厢房各一间，七檩五柱，窗户斗格并雕有鱼、花卉等，横披窗斗槅，天井内有一口古井，该三合院屋面为硬山顶，阶沿石为条块石，柱础为圆形、方形，天井用石块铺砌。_x005F_x000D_
白岩125号民居结构完整，保存较好，有一定的文物价值。</t>
  </si>
  <si>
    <t>潘潭仓园井</t>
  </si>
  <si>
    <t>浙江省金华市磐安县冷水镇潘潭村西部</t>
  </si>
  <si>
    <t>潘潭仓园古井位于磐安县冷水镇潘潭村，据建筑风格，建于明代。圆形井壁用自然石块叠砌而成。圆形井圈高50厘米，外圈直径为93厘米，内圈为65厘米，井圈外壁写有四个大字。井旁放一洗衣石盒。便于当地村民的洗涤。水质较好。_x005F_x000D_
潘潭仓园古井建造年代较久，保存较好，具有一定的文物价值。</t>
  </si>
  <si>
    <t>北纬28°53'39.0"东经120°18'46.0"</t>
  </si>
  <si>
    <t xml:space="preserve">    潘潭仓园古井位于磐安县冷水镇潘潭村，据建筑风格，建于明代。圆形井壁用自然石块叠砌而成。圆形井圈高50厘米，外圈直径为93厘米，内圈为65厘米，井圈外壁写有“卢骅騄办”四个大字。井旁放一洗衣石盒，便于当地村民的洗涤。水质较好。现部分农户直接在井里装上抽水泵装置用电取水。潘潭仓园古井建造年代较久，保存较好，具有一定的文物价值。</t>
  </si>
  <si>
    <t>潘潭村委会</t>
  </si>
  <si>
    <t>宅口井</t>
  </si>
  <si>
    <t>浙江省金华市磐安县新渥镇宅口村上田畈23号附近</t>
  </si>
  <si>
    <t>宅口古井位于磐安县新渥镇宅口村，据老人回忆及建筑风格，始建于清代。井身圆形，块石砌筑，内圆外方青石井圈，方形宽95㎝，内圈呈圆形，直径为62㎝，井圈高24㎝，井身内壁用石块叠砌而成。现井水一直被使用，井水较深，较清澈，井圈由石块磨砌而成。_x005F_x000D_
宅口古井保存较完整，形状较好，从一个侧面反映了早先山区人们生活状况及村落形成与发展状况。</t>
  </si>
  <si>
    <t>北纬28°57'08.0"东经20°22'47.0"</t>
  </si>
  <si>
    <t xml:space="preserve">    宅口古井位于磐安县新渥镇宅口村，据老人回忆及建筑风格，始建于清代。井身圆形，块石砌筑，内圆外方青石井圈，方形宽95㎝，内圈呈圆形，直径为62㎝，因村庄建设，现井圈在原有基础上升高30㎝(升高部分用混凝土浇筑)，井身内壁用石块叠砌而成。现井水一直被使用，井水较深，较清澈，井圈由石块磨砌而成。
宅口古井保存较完整，形状较好，从一个侧面反映了早先山区人们生活状况及村落形成与发展状况。</t>
  </si>
  <si>
    <t>宅口村委会</t>
  </si>
  <si>
    <t>百央发孙民居</t>
  </si>
  <si>
    <t>浙江省金华市磐安县新渥镇百央村158、161、163、165号</t>
  </si>
  <si>
    <t>百央发孙民居位于磐安县新渥镇百央村，建于民国。坐北朝南，占地804平方米，由正屋、东西厢房、对屋、天井组成。正屋三开间，穿斗式二层楼房建筑，七檩七柱，窗户及横披窗斗格，雕有蝙蝠图案。东西厢房各五间，穿斗式二层楼房建筑，七檩五柱。对屋三开间，结构如同东西厢房。天井铺块石，内置一口水井。屋面硬山顶，椽上垫木编，盖阴阳合瓦，柱础为鼓形或方形，阶沿石为长条石，灰土地面。_x005F_x000D_
百央发孙民居布局合理，保存较好。</t>
  </si>
  <si>
    <t>佳村井</t>
  </si>
  <si>
    <t>浙江省金华市磐安县玉山镇佳村东部</t>
  </si>
  <si>
    <t>佳村古井位于玉山镇佳村，据建筑风格，建于清代。井圈呈圆形，材质为青石，井圈高0.33米，内圈直径0.55米，外圈直径0.79米，井身岩石挖掘成圆形，深4.2米。井水较清澈，现为生产用水。_x005F_x000D_
佳村古井历史较久，水质较清澈，具有一定的实用价值。</t>
  </si>
  <si>
    <t>北纬29°13'31.0"东经120°41'24.0"</t>
  </si>
  <si>
    <t xml:space="preserve">    佳村古井位于玉山镇佳村，据建筑风格，建于清代。井圈呈圆形，材质为青石，井圈高0.33米，内圈直径0.55米，外圈直径0.79米，井身岩石挖掘成圆形，深4.2米。井水较清澈，现为生产用水。现因村里搞旅游开发，在井所在地建起了龙头公园，这井是龙眼之一。
佳村古井历史较久，水质较清澈，具有一定的实用价值。</t>
  </si>
  <si>
    <t>佳村村委会</t>
  </si>
  <si>
    <t>斐湖井</t>
  </si>
  <si>
    <t>浙江省金华市磐安县万苍乡斐湖村中部</t>
  </si>
  <si>
    <t>斐湖古井位于磐安县万苍乡斐湖村，据建筑风格，建于元代。占地2.65平方米。井口呈圆形，直径为0.6米，井深3.8米，井内壁用石块叠砌，井身为圆形。青石井圈，井圈直径为1.8米。_x005F_x000D_
斐湖古井保存完整，目前仍在使用，有一定的文物价值。</t>
  </si>
  <si>
    <t>北纬29°11'32.0"东经120°42'40.0"</t>
  </si>
  <si>
    <t xml:space="preserve">    斐湖古井位于磐安县万苍乡斐湖村，据建筑风格，建于元代。占地2.65平方米。井口呈圆形，直径为0.6米，井深3.8米，井内壁用石块叠砌，井身为圆形。青石井圈，井圈直径为1.8米。斐湖古井保存完整，目前仍在使用，有一定的文物价值。</t>
  </si>
  <si>
    <t>斐湖村委会</t>
  </si>
  <si>
    <t>横路井</t>
  </si>
  <si>
    <t>浙江省金华市磐安县胡宅乡横路村南部</t>
  </si>
  <si>
    <t>横路水井位于磐安县胡宅乡横路村，据老人回忆，建于明代。一井两口，口中间铺有一长条石，井圈呈长方形，井内圈长2.75米、宽1米，井深2米，井外圈长4米、宽2.1米，占地8.67平方米。井内上口四周用木头支撑，上用长条石铺成井圈，井壁用块石叠砌。该井整体保存较好，造型美观，现为横路村生活用水，对研究古井建造及村民水源设置有重要的历史研究价值。</t>
  </si>
  <si>
    <t>北纬29°14'54.0"东经120°44'46.0"</t>
  </si>
  <si>
    <t xml:space="preserve">    横路水井位于磐安县胡宅乡横路村，据老人回忆，建于明代。一井两口，口中间铺有一长条石，井圈呈长方形，井内圈长2.75米、宽1米，井深2米，井外圈长4米、宽2.1米，占地8.67平方米。井内上口四周用木头支撑，上用长条石铺成井圈，井壁用块石叠砌。该井整体保存较好，造型美观，现为横路村生活用水，对研究古井建造及村民水源设置有重要的历史研究价值。</t>
  </si>
  <si>
    <t>横路村委会</t>
  </si>
  <si>
    <t>后张井</t>
  </si>
  <si>
    <t>浙江省金华市磐安县胡宅乡岭西村村口</t>
  </si>
  <si>
    <t>后张古井位于磐安县胡宅乡后张村，据老人回忆，建于宋代。占地4.4平方米。井圈呈圆形，内直径4.5米，外直径0.65米，井圈高0.3米，井深2.5米。井圈四周铺有石块，井水清澈。该古井整体保存较好，反映了旧时人们的生活方式乃至村落的发展史。</t>
  </si>
  <si>
    <t>北纬29°18'15.0"东经120°45'09.0"</t>
  </si>
  <si>
    <t xml:space="preserve">    后张古井位于磐安县胡宅乡后张村，据老人回忆，建于宋代。占地4.4平方米。井圈呈圆形，内直径4.5米，外直径0.65米，井圈高0.3米，井深2.5米。井圈四周铺有石块，井水清澈。该古井整体保存较好，反映了旧时人们的生活方式乃至村落的发展史。</t>
  </si>
  <si>
    <t>后张村委会</t>
  </si>
  <si>
    <t>尚湖井</t>
  </si>
  <si>
    <t>浙江省金华市磐安县尚湖镇尚湖村中部</t>
  </si>
  <si>
    <t>尚湖古井位于磐安县尚湖镇尚湖村，据建筑风格，建于明代。占地1.56平方米。井口圆形，由两个半圆组合而成。井圈内径58厘米，外经64厘米，井圈高20厘米，井高4.0米。井内壁呈圆形，内壁用石块叠砌，井圈用青石铺砌，井圈外围呈长方形，长1.3米，宽1.2米。_x005F_x000D_
尚湖古井水质清澈，冬暖夏凉，现井水为居民生活洗涤用水。</t>
  </si>
  <si>
    <t>北纬29°08'51.0"东经20°39'28.0"</t>
  </si>
  <si>
    <t xml:space="preserve">    尚湖古井位于磐安县尚湖镇尚湖村，据建筑风格，建于明代。占地1.56平方米。井口圆形，由两个半圆组合而成。井圈内径58厘米，外经64厘米，井圈高20厘米，井高4.0米。井内壁呈圆形，内壁用石块叠砌，井圈用青石铺砌，井圈外围呈长方形，长1.3米，宽1.2米。  因2017年新农村建设，尚湖井井身升高一米多，井貌被改变，井圈被拆除，古井样子被破坏。   </t>
  </si>
  <si>
    <t>尚湖村委会</t>
  </si>
  <si>
    <t>东阳市</t>
  </si>
  <si>
    <t>三景头血防井</t>
  </si>
  <si>
    <t>浙江省金华市东阳市横店镇禹阳社区三景头小区东北部</t>
  </si>
  <si>
    <t>三景头血防井位于浙江省金华市东阳市横店镇禹阳社区三景头小区东北部，为双眼井，井体方形，井口圆形，井口内径60cm，外径70cm，井壁用八面山火山石叠砌，井周为水泥地面，水质清甜。据村民介绍，此井是20世纪60年代为防止血吸虫病而专门建造，对根治血吸虫病发曾挥过重要作用。此井，作为一个时代重要事件的产物，已具有一定的历史纪念价值和意义。</t>
  </si>
  <si>
    <t>北纬29°10'29.0" 东经120°19'59.0"</t>
  </si>
  <si>
    <t>社区自管</t>
  </si>
  <si>
    <t>三景头小区</t>
  </si>
  <si>
    <t>夏源井</t>
  </si>
  <si>
    <t>浙江省金华市东阳市横店镇维风社区夏源自然村中西部</t>
  </si>
  <si>
    <t>夏源古井位于浙江省金华市东阳市横店镇维风社区夏源自然村中西部，井口圆形，井圈用整块石头制成，上阴刻“民国廿三年”、“杜才友助”字样，井口周边铺石板，井壁用块石叠砌，井水清澈，现在仍在使用。旧时为全村主要饮用水源之一。此井建造年代明确，结构稳定，保存较好，具有一定的文物价值。</t>
  </si>
  <si>
    <t>里府厅民居</t>
  </si>
  <si>
    <t>浙江省金华市东阳市横店镇七一行政村里府自然村中部</t>
  </si>
  <si>
    <t>里府厅民居位于浙江省金华市东阳市横店镇七一行政村里府自然村中部，坐北朝南，前后三进，后二进已毁，通面阔26.29米，总进深50.56米，占地1329.22平方米。第一进由院墙、前厅及两侧厢房组成，呈三合院平面布局。前厅，三开间单檐硬山敞厅，采用八架前单步后双步构架，明间抬梁式设五架梁，次间穿斗式分心造用五柱，檐柱设锁壳形牛腿。左、右厢房各五间，均为单檐硬山顶穿斗式二层楼屋，但不对称。瓜楞柱础，三合土地面。院墙大门上方嵌石刻“履忠握信”，西厢前廊门嵌石刻“南极光辉”。根据住户介绍和综合工艺情况，里府厅为清中后期所建。建筑原格局保存较差，但留存部分保存较好，基本保存原历史风貌，有一定的历史、艺术和科学价值。</t>
  </si>
  <si>
    <t>赵宅井</t>
  </si>
  <si>
    <t>浙江省金华市东阳市横店镇禹阳社区赵宅小区中部</t>
  </si>
  <si>
    <t>赵宅古井位于浙江省金华市东阳市横店镇禹阳社区赵宅小区中部。井口呈圆形，井口内径43cm，外径57cm，井壁用不规则的石头叠砌，井圈四周地面用鹅卵石铺垫。根据村民介绍，该井掘于清代，水源充足，水质清甜，曾是村中的重要饮用水源，现在仍在使用。井现状保存较好，在东阳清代水井中有一定的代表性，具有一定的文物保护价值。</t>
  </si>
  <si>
    <t>北纬29°09'58.0" 东经120°19'31.0"</t>
  </si>
  <si>
    <t>小区自管</t>
  </si>
  <si>
    <t>赵宅小区</t>
  </si>
  <si>
    <t>良渡井</t>
  </si>
  <si>
    <t>浙江省金华市东阳市横店镇横店社区良渡小区</t>
  </si>
  <si>
    <t>良渡古井位于浙江省金华市东阳市横店镇横店社区良渡小区中心，在老官街与横街的交接处，根据村民介绍古井掘于明代成化年间，井口呈圆形，井口内径46cm，外径66cm ，井壁用块石叠砌。井圈周边地面用水泥硬化成一方形区域，长15.30，宽14.30，占地22平方米。据介绍，井圈原设在一个用基石叠成正方形的平台上，四周的基石可供人坐，现平台、基石已拆，井旁增建了水槽。该井渗水快，水质清甜，一直以来是村内的重要饮用水源，历史悠久，做工考究，具有一定的历史、艺术和科学价值。</t>
  </si>
  <si>
    <t>北纬29°08'25.0" 东经120°19'36.0"</t>
  </si>
  <si>
    <t>良渡小区</t>
  </si>
  <si>
    <t>东街铜井</t>
  </si>
  <si>
    <t>浙江省金华市东阳市吴宁街道东街社区东街39-1西边的空弄</t>
  </si>
  <si>
    <t>东街铜井位于浙江省金华市东阳市吴宁街道东街社区东街39-1西边的空弄处（或38号对面的空弄），据以往记录资料和附近市民介绍，铜井掘于明代，井口圆形，井壁用块石砌叠，井深约三丈，水质清甜，水源较活，井体保存较好。井因旧城改造和建设时，现暂以水泥盖覆上。铜井是原市区城东村的坐标性建筑和重要饮用水源，不仅历史悠久，也代表着市区的一方地理位置，因此具有较高的文物价值，已于1997年7月23日公布为东阳市文物保护单位。</t>
  </si>
  <si>
    <t>北纬29°15'56.0" 东经120°13'45.0"</t>
  </si>
  <si>
    <t>铜井位于浙江省金华市东阳市吴宁街道东街社区东街39-1西边的空弄处（或38号对面的空弄），据以往记录资料和附近市民介绍，铜井掘于明代，井口圆形，井壁用块石砌叠，井深约三丈，水质清甜，水源较活，井体保存较好。井因旧城改造和建设时，现暂以水泥盖覆上。铜井是原市区城东村的坐标性建筑和重要饮用水源，不仅历史悠久，也代表着市区的一方地理位置，因此具有较高的文物价值。</t>
  </si>
  <si>
    <t>东街社区</t>
  </si>
  <si>
    <t xml:space="preserve">旧城改造和建设，现暂以水泥盖覆上
</t>
  </si>
  <si>
    <t>东街东井</t>
  </si>
  <si>
    <t>浙江省金华市东阳市吴宁街道东街社区东街95-1号前面人行道上</t>
  </si>
  <si>
    <t>东街东井位于浙江省金华市东阳市吴宁街道东街社区东街95-1号前面人行道上，据以往记录资料和附近市民介绍，掘于宋代，井口圆形，直径约1.1米，井壁用块石砌叠，井深约三丈，水质清甜，水源较活，曾在大旱之年起过重要作用。井因处在人行道上，现暂以水泥盖覆上。东井是东阳城区现存时代最早的一口古井，城市多变，水井依旧，历史悠久，具有较高的文物价值，已于1997年7月23日公布为东阳市文物保护单位。</t>
  </si>
  <si>
    <t>北纬29°15'54.0" 东经120°13'55.0"</t>
  </si>
  <si>
    <t>东井位于浙江省金华市东阳市吴宁街道东街社区东街95-1号前面人行道上，据以往记录资料和附近市民介绍，掘于宋代，井口圆形，直径约1.1米，井壁用块石砌叠，井深约三丈，水质清甜，水源较活，曾在大旱之年起过重要作用。井因处在人行道上，现暂以花岗岩盖覆其上。东井是东阳城区现存时代最早的一口古井，城市多变，水井依旧，历史悠久，具有较高的文物价值。</t>
  </si>
  <si>
    <t xml:space="preserve">处于人行道上，现用一块花岗岩覆盖其上
</t>
  </si>
  <si>
    <t>盛东路新屋前1～4民居</t>
  </si>
  <si>
    <t>浙江省金华市东阳市横店镇横店社区郭新宅小区盛东路新屋前1－4号</t>
  </si>
  <si>
    <t xml:space="preserve">盛东路新屋前1～4民居俗称新屋，位于浙江省金华市东阳市横店镇郭新宅小区，坐北朝南，由正屋与两侧厢房组成三合院平面布局，通面阔29.3米，总进深21米左右，建筑占地面积589平方米左右，根据住户介绍为民国时期建筑。正屋，三间，东、西厢房各五间，均为重檐硬山顶二层楼屋，采用八架前骑廊用五柱构架。正屋明间敞开，檐柱施人物牛腿，雕刻精细，东西山墙前廊门洞上方镶嵌“资忠”、“履信”阳刻石额。院墙上有水墨画，但“文革”期间有改敷。鼓形柱础，三合土地面。天井改用水泥铺砌。天井东北角挖有井一口，井壁用小鹅卵石砌筑，现仍在使用。建筑布局规整，做工较细，木雕精美，民国时代风格明显，基本保存历史原貌，具有一定的文物保护价值。_x005F_x000D_
</t>
  </si>
  <si>
    <t>北纬29°08'49.0" 东经120°19'01.0"</t>
  </si>
  <si>
    <t>盛东路新屋前1～4民居俗称新屋，位于浙江省金华市东阳市横店镇郭新宅小区，坐北朝南，由正屋与两侧厢房组成三合院平面布局，通面阔29.3米，总进深21米左右，建筑占地面积589平方米左右，根据住户介绍为民国时期建筑。正屋，三间，东、西厢房各五间，均为重檐硬山顶二层楼屋，采用八架前骑廊用五柱构架。正屋明间敞开，檐柱施人物牛腿，雕刻精细，东西山墙前廊门洞上方镶嵌“资忠”、“履信”阳刻石额。院墙上有水墨画，但“文革”期间有改敷。鼓形柱础，三合土地面。天井改用水泥铺砌。天井东北角挖有井一口，井壁用小鹅卵石砌筑，外层用水泥粉刷加固。建筑布局规整，做工较细，木雕精美，民国时代风格明显，基本保存历史原貌，具有一定的文物保护价值。</t>
  </si>
  <si>
    <t>村里自管</t>
  </si>
  <si>
    <t>郭新宅小区</t>
  </si>
  <si>
    <t>井位于古建筑天井里</t>
  </si>
  <si>
    <t>郭新宅井</t>
  </si>
  <si>
    <t>浙江省金华市东阳市横店镇横店社区郭新宅小区大房处</t>
  </si>
  <si>
    <t xml:space="preserve">郭新宅古井，位于浙江省东阳市横店镇郭新宅小区大房处，据井圈石刻为明正德六年构筑，井体圆形，井壁用石块叠砌而成。石质圆环形井圈高0.5米，内径0.45米，外径0.7米。水质清澈，现在仍在使用。井圈外壁镌刻“正德六年花月”字样，年代确切，历史悠久，保存较好，具有一定的文物保护价值。_x005F_x000D_
</t>
  </si>
  <si>
    <t>北纬29°08'51.0" 东经120°19'06.0"</t>
  </si>
  <si>
    <t xml:space="preserve">郭新宅古井，位于浙江省东阳市横店镇郭新宅小区大房处，据井圈石刻为明正德六年构筑，井体圆形，井壁用石块叠砌而成。石质圆环形井圈高0.5米，内径0.45米，外径0.7米。水质清澈，现在仍在使用。井圈外壁镌刻“正德六年花月”字样，年代确切，历史悠久，保存较好，具有一定的文物保护价值。
</t>
  </si>
  <si>
    <t>吴宅井</t>
  </si>
  <si>
    <t>浙江省金华市东阳市画水镇吴宅行政村吴宅自然村中部</t>
  </si>
  <si>
    <t>吴宅古井位于浙江省金华市东阳市画水镇吴宅行政村吴宅自然村中部，根据村上老人介绍为清代早期所掘。井体为圆形，井壁用块石砌叠。井圈为独块石头制成，内径60厘米，外径80厘米。井水清甜清澈，吴宅村民一直在使用。井圈石口沿磨损较大，使用年代久远，保存较好，具有一定的文物价值。</t>
  </si>
  <si>
    <t>北纬29°09'41.0" 东经120°08'56.0"</t>
  </si>
  <si>
    <t>吴宅古井位于浙江省金华市东阳市画水镇吴宅行政村吴宅自然村中部，根据村上老人介绍为清代早期所掘。井体为圆形，井壁用块石砌叠。井圈为独块石头制成，内径60厘米，外径80厘米。井水清甜清澈，吴宅村民一直在使用。井圈石口沿磨损较大，使用年代久远，保存较好，具有一定的文物价值，2017年6月8日被评为东阳市文物保护点</t>
  </si>
  <si>
    <t>吴宅村</t>
  </si>
  <si>
    <t>东阳市文物保护点</t>
  </si>
  <si>
    <t>巍山三眼井</t>
  </si>
  <si>
    <t>浙江省金华市东阳市巍山镇巍山社区三眼井路43号对面</t>
  </si>
  <si>
    <t>巍山三眼井位于浙江省金华市东阳市巍山镇巍山社区三眼井路43号对面，根据镇上老人介绍为清代古井。井口由三个井眼组成，二口井为八角形，一口呈圆形，口井组成品字形平面布局，均为石质井圈，均由整块石头制成。八角形井圈内为圆形，直径40厘米，壁厚8厘米。圆形井圈，内径42厘米，外径58厘米。井体圆形，井壁用块石叠砌。井圈周围改用水泥铺地。井水清澈，一直为附近居民所使用。此井形制较为少见，保存较好，基本保存历史原貌，具有一定的文物价值。</t>
  </si>
  <si>
    <t>北纬29°19'33.0" 东经120°25'43.0"</t>
  </si>
  <si>
    <t>巍山社区</t>
  </si>
  <si>
    <t>横祥应家井</t>
  </si>
  <si>
    <t>浙江省金华市东阳市横店镇禹山社区横祥自然村中南</t>
  </si>
  <si>
    <t>横祥应家井位于浙江省金华市东阳市横店镇禹山社区横祥村村中南，根据村民介绍和井圈上阴刻有“光绪丁亥，应六常”字样，井掘于清光绪丁亥年，即公元1887年，由应代祖先，应六常所建。井圈由独块石头制成，内径47厘米，外径72厘米，井壁用小石砌筑。村民反映该井水源充足，水位高，水味甘甜，至今仍然取此水饮用。井体保存完整，结构稳定，建造年代明确，具有一定的文物保护价值。</t>
  </si>
  <si>
    <t>北纬29°08'07.0" 东经120°19'20.0"</t>
  </si>
  <si>
    <t>横祥村</t>
  </si>
  <si>
    <t>绕溪后井</t>
  </si>
  <si>
    <t>浙江省金华市东阳市横店镇绕溪行政村绕溪自然村北</t>
  </si>
  <si>
    <t>绕溪后井位于浙江省金华市东阳市横店镇绕溪行政村绕溪自然村北，建于池塘边，井口长方形，现与地面基本相平，由四块石板围成，井口长130厘米，宽60厘米。该井历史，已无从具体要求考证，据村民介绍，其上祖先就一直饮用此水井的水，大约建于清后期。此井水源充足，水味带甜又不结垢，所以至今村民仍然有人饮用，井体保存较好，具有一定的文物保护价值。</t>
  </si>
  <si>
    <t>北纬29°06'40.0" 东经120°19'13.0"</t>
  </si>
  <si>
    <t>绕溪村</t>
  </si>
  <si>
    <t>金宅前井</t>
  </si>
  <si>
    <t>浙江省金华市东阳市横店镇桥下社区金宅小区坟前山脚下</t>
  </si>
  <si>
    <t>金宅前井位于浙江省金华市东阳市横店镇桥下社区金宅小区伏虎山（坟前山）脚，井体大致呈圆形，井外围直径5.4米，内围3米，占地23平方米。井口上边外围设石护坎，现表面用水泥封涂。井体圆形，一侧设有台阶下井，井壁以自然石块砌叠而成。根据村民介绍，古井掘于明洪武末年。此井水质清澈，水味甘甜有味，天旱其水不断，一直是村中的重要饮用水源之一，现基本保存历史面貌，具有一定的文物保护价值。</t>
  </si>
  <si>
    <t>北纬29°08'13.0" 东经120°16'38.0"</t>
  </si>
  <si>
    <t>金宅小区</t>
  </si>
  <si>
    <t>四眼井</t>
  </si>
  <si>
    <t>浙江省金华市东阳市吴宁街道东街社区爱国北路北端</t>
  </si>
  <si>
    <t>四眼井位于浙江省金华市东阳市吴宁街道东街社区爱国北路北端，据以前记载为掘于明代，井体圆形，井盖由两块各凿有两个圆口的石板铺设而成，共四个井眼，故曰四眼井。井盖下，井口中间，设有约2米厚、50厘米宽的南北向石梁支撑井盖，井壁用块石叠砌，下部在岩石中凿进。井径1.6米，井深约10米。水质清甜，现在仍在使用。是东阳城区中较为有名的一处古井，井体结构稳定，造型少见，保存较好，具有较高的历史和文物价值。已于1997公布为东阳市文物保护单位。</t>
  </si>
  <si>
    <t>北纬29°15'51.0" 东经120°14'02.8"</t>
  </si>
  <si>
    <t>四眼井位于浙江省金华市东阳市吴宁街道东街社区爱国北路北端，据以前记载为掘于明代，井体圆形，井盖由两块各凿有两个圆口的石板铺设而成，共四个井眼，故曰四眼井。井盖下，井口中间，设有约2米厚、50厘米宽的南北向石梁支撑井盖，井壁用块石叠砌，下部在岩石中凿进。井径1.6米，井深约10米。水质清甜，现在仍在使用。是东阳城区中较为有名的一处古井，井体结构稳定，造型少见，保存较好，具有较高的历史和文物价值。</t>
  </si>
  <si>
    <t>双泉井</t>
  </si>
  <si>
    <t>浙江省金华市东阳市吴宁街道东街社区十字街以西</t>
  </si>
  <si>
    <t>双泉井位于浙江省金华市东阳市吴宁街道东街社区十字街以西，吴宁一小操场边，以前记载：南宋之初，龙游义门徐伯川来到东阳，择地邑城北隅定居，开掘水井，既解决饮食水源，又可作防火用水。此井深至岩层，周圆丈余，如井如池。选用大石板铺盖，中开两个井眼。井大水旺，久旱不涸。双泉古井在明嘉靖元年（1522）进行过一次大修，主持人徐涛（东郊野毛墩徐姓始迁祖）。挖尽淤泥，凿深拓宽，扩大容积，两只井圈分别凿上方正的“双”、“泉”两个大字。双泉井为双眼井，单井眼直径0.63米。2003年，对古井作了保护，周边青石铺面，增设围栏，并立碑以纪念。双泉井历史悠久，保存较好，是东阳省级历史文化名城保护的重要建筑之一，井于1996年8月公布为东阳市文物保护点。</t>
  </si>
  <si>
    <t>北纬29°16'29.4" 东经120°13'43.8"</t>
  </si>
  <si>
    <t>双泉井位于浙江省金华市东阳市吴宁街道东街社区十字街以西，吴宁一小操场边，以前记载：南宋之初，龙游义门徐伯川来到东阳，择地邑城北隅定居，开掘水井，既解决饮食水源，又可作防火用水。此井深至岩层，周圆丈余，如井如池。选用大石板铺盖，中开两个井眼。井大水旺，久旱不涸。双泉古井在明嘉靖元年（1522）进行过一次大修，主持人徐涛（东郊野毛墩徐姓始迁祖）。挖尽淤泥，凿深拓宽，扩大容积，两只井圈分别凿上方正的“双”、“泉”两个大字。双泉井为双眼井，单井眼直径0.63米。2003年，对古井作了保护，周边青石铺面，增设围栏，并立碑以纪念。双泉井历史悠久，保存较好，是东阳省级历史文化名城保护的重要建筑之一。</t>
  </si>
  <si>
    <t>周边青石铺面，增设围栏，并立碑以纪念。</t>
  </si>
  <si>
    <t>上梓城巷贻经堂</t>
  </si>
  <si>
    <t>浙江省金华市东阳市吴宁街道东街社区上梓城巷6号</t>
  </si>
  <si>
    <t>上梓城巷贻经堂位于浙江省金华市东阳市吴宁街道东街社区上梓城巷6号，根据建筑风格和木雕装饰特点判定为清乾隆年间建筑，坐北朝南，由正屋和东西厢房组成十三间头三合院平面布局，通面阔26米，总进深19.9米，建筑占地面积517平方米。正屋三间，重檐硬山二层楼屋，穿斗式构架，檐檩前后设弯椽做成船篷轩状。两侧厢房各五间，单檐硬山顶穿斗式二层楼屋，檐柱设斜撑式牛腿，东厢最南一间设大门。天井后来挖有一口井。瓜楞柱础，三合土地面，鹅卵石天井。建筑用材规整，做工细致，木雕精美，时代风格明显，基本保存原有历史风貌，具有较高的文物价值，已确定为东阳省级历史文化名城保护的古建筑之一。</t>
  </si>
  <si>
    <t>北镇楼</t>
  </si>
  <si>
    <t>浙江省金华市东阳市吴宁街道西街社区张府前巷与龙井巷交叉处</t>
  </si>
  <si>
    <t xml:space="preserve">北镇楼位于浙江省金华市东阳市吴宁街道西街社区张府前巷与龙井巷交叉处，原处于东阳吴宁老城中轴线北端，是东阳老城的坐标性和标志性建筑。据记载为明万历三十二年（1604）始建，清康熙三年（1664）重修。三开间，面阔10.8米，进深8.2米，建筑占地面积89平方米，重檐歇山顶，两层抬梁式构架，平面列柱二十个，楼下东、南、西、北各开一门。楼下西墙壁嵌着一块“李侯重修北镇楼碑记”。建筑翼角高翘，木雕精美，保存完整，有较高的历史、艺术和科学价值，是东阳省级历史文化名城保护的重要建筑之一，已于1997年被列为东阳市文物保护单位。北镇楼西边道路上有龙井一眼，掘于明代，现上面加盖作保护。_x005F_x000D_
</t>
  </si>
  <si>
    <t>北纬29°16'09.3" 东经120°13'40.1"</t>
  </si>
  <si>
    <t>古井位于吴宁街道西街社区北镇楼以西。东阳道光志载“在县治北二百八十步，今北镇楼右。广四尺五寸，深十余丈，凿岩出水。旧云“坎方无水，扦龙井”，谓此也。一云泉涌可畏，故以石窒之，而凿为穴，令水微通。水常盈，汲之不竭。偶一日水浅石出，好事者缒而入，闻石下水活活作声。或云龙居其中，旱岁亦常乞灵。明甲子年间，邑人迎神，用乳虎置台上，以像虎北渡河故事。适台架井栏，水实时涌起，其夜井骤崩，谓龙虎相斗云。后重修。” 是东阳省级历史文化名城保护的重要建筑之一。</t>
  </si>
  <si>
    <t>现上面加盖作保护</t>
  </si>
  <si>
    <t>西街社区</t>
  </si>
  <si>
    <t>东阳市文物保护单位的组成部分</t>
  </si>
  <si>
    <t>马上桥花厅民居</t>
  </si>
  <si>
    <t>马上桥花厅</t>
  </si>
  <si>
    <t>浙江省金华市东阳市湖溪镇镇西行政村马上桥自然村北</t>
  </si>
  <si>
    <t>马上桥花厅民居位于浙江省金华市东阳市湖溪镇镇西行政村马上桥自然村北，建筑始建于清嘉庆庚辰，落成于道光庚寅。全宅前后四进，由门楼、正厅、中堂、后堂与两侧厢楼组成，总体呈“且”字形平面布局，建筑面积约2973平方米。门楼倒座式，中开八字大门，门额上方嵌“锦丽绮章”石刻一方，具徽派建筑风格。正厅为敞厅，三开间，采用九架前轩后双步构架，山墙穿枋下及后檐墙内侧磨砖贴面，前廊左右开设青石门洞，门额设“培兰”、“植桂”石刻，屋脊、马头和院墙都施有花脊。中堂十三间，后堂九间。整座建筑以木雕装饰为主要特色，融砖雕、堆塑、淡彩墨画为一体，技艺超群，是东阳木雕建筑的杰出代表。1997年8月29日，公布为第四批省级重点文物保护单位。有“大清道光”纪年的水井1口。</t>
  </si>
  <si>
    <t>北纬29°11'2"   东经120°22'56"</t>
  </si>
  <si>
    <t>马上桥花厅民居位于浙江省金华市东阳市湖溪镇镇西行政村马上桥自然村北，建筑始建于清嘉庆庚辰，落成于道光庚寅。全宅前后四进，由门楼、正厅、中堂、后堂与两侧厢楼组成，总体呈“且”字形平面布局，建筑面积约2973平方米。门楼倒座式，中开八字大门，门额上方嵌“锦丽绮章”石刻一方，具徽派建筑风格。正厅为敞厅，三开间，采用九架前轩后双步构架，山墙穿枋下及后檐墙内侧磨砖贴面，前廊左右开设青石门洞，门额设“培兰”、“植桂”石刻，屋脊、马头和院墙都施有花脊。中堂十三间，后堂九间。整座建筑以木雕装饰为主要特色，融砖雕、堆塑、淡彩墨画为一体，技艺超群，是东阳木雕建筑的杰出代表。古井在第四进后楼的天井东北角，井沿刻字：“大清道光辛卯年（1831）吕尔祥建造。”传用此井水酿造的东阳红曲酒，醇厚芳香，口感清冽，可延年益寿。2013年，花厅被评为全国重点文物保护单位，它是全国唯一单体审批通过的文保单位。</t>
  </si>
  <si>
    <t>马上桥村</t>
  </si>
  <si>
    <t>全国重点文物保护单位的组成部分</t>
  </si>
  <si>
    <t>槐荫井</t>
  </si>
  <si>
    <t>浙江省金华市东阳市歌山镇林头行政村林头自然村中部</t>
  </si>
  <si>
    <t>槐荫井位于浙江省金华市东阳市歌山镇林头行政村林头自然村中部，据井旁石碑刻文，此井开凿于元朝顺帝年间，原为圆口井，2004年时改为方口，长1.3米，宽0.75米，井壁用小石块砌筑。水质清甜，以前很多村民都饮用此井的水。槐荫古井历史悠久，井与村历史同龄，堪比母亲井，具有一定的历史文物价值。</t>
  </si>
  <si>
    <t>北纬29°15'53.0" 东经120°26'24.0"</t>
  </si>
  <si>
    <t>林头村</t>
  </si>
  <si>
    <t>邵飘萍故居</t>
  </si>
  <si>
    <t>浙江省金华市东阳市南市街道紫溪行政村紫溪自然村中心</t>
  </si>
  <si>
    <t>邵飘萍故居位于浙江省金华市东阳市南市街道紫溪行政村紫溪自然村中心，1997年7月被公布为东阳市文物保护单位，公布名称为邵飘萍出生地。坐东朝西，正屋三间，面阔11.3米，进深8.4米，占地面积84平方米。建筑为御史第正厅的东厢房，单檐硬山顶二层楼屋，穿斗式结构，檐柱间砌有槛墙，槛墙上设直棂式窗，明间中开二扇格扇门。建筑结构、装饰简单。鼓形柱础，三合土地面。屋前三米处有一口八角形石井，溪石井壁。邵飘萍（1886--1926），我国著名新闻学先驱。曾创办《京报》，揭露北洋军阀的暴政。在李大钊、罗章龙的介绍下，1925年加入中国共产党，1926年被军阀张作霖处死。解放后，被追认为烈士。</t>
  </si>
  <si>
    <t>北纬29°10'02.0" 东经120°10'58.0"</t>
  </si>
  <si>
    <t>紫溪村</t>
  </si>
  <si>
    <t>路西井</t>
  </si>
  <si>
    <t>浙江省金华市东阳市横店镇路西行政村路西自然村中心</t>
  </si>
  <si>
    <t>古井位于浙江省金华市东阳市横店镇路西行政村路西自然村中心，据村民介绍，齐中兴二年元宝后裔从仁义里复迁路西，人丁兴旺，于公元508年掘此井，距今已有1500余年历史。井圆形，井圈内径为1.2米、外径为1.4米、高度为0.5米，井深约3.5米。井现处于村路中间，为方便交通，现已用钢板覆盖，周边为水泥路。该井历史悠久，历史记载确切详细，虽现状较差，但也有一定的文物价值。</t>
  </si>
  <si>
    <t>北纬29°07'14.0" 东经120°15'20.0"</t>
  </si>
  <si>
    <t>夏溪滩井</t>
  </si>
  <si>
    <t>浙江省金华市东阳市横店镇南上湖社区夏溪滩自然村中部</t>
  </si>
  <si>
    <t>夏溪滩古井位于浙江省东阳市横店镇南上湖社区夏溪滩自然村中心西路38号旁，古井上有石质井圈，外呈六边形，内呈圆形，内径40厘米，井壁用大块鹅卵石砌筑，井周围用水泥铺改，井水清澈，附近村民仍在使用。村里对古井作了保护，设有不锈钢围栏，并有一块立碑。根据村民介绍和井边上的碑志，古井掘于明代。井圈口磨损较深，见证了夏溪滩村500多年的历史，具有较高的历史和文物价值，2006年6月10日由东阳市文化局公布为东阳市文物保护点。</t>
  </si>
  <si>
    <t>北纬29°15'44.91" 东经120°16'41"</t>
  </si>
  <si>
    <t>夏溪滩古井位于浙江省东阳市横店镇南上湖社区夏溪滩自然村中心西路38号旁，古井上有石质井圈，外呈六边形，内呈圆形，内径40厘米，井壁用大块鹅卵石砌筑，井周围用水泥铺改，井水清澈，附近村民仍在使用。村里对古井作了保护，设有不锈钢围栏，并有一块立碑。根据村民介绍和井边上的碑志，古井掘于明代。井圈口磨损较深，见证了夏溪滩村500多年的历史，具有较高的历史和文物价值。</t>
  </si>
  <si>
    <t>设有不锈钢围栏，并有一块立碑</t>
  </si>
  <si>
    <t>夏溪滩村</t>
  </si>
  <si>
    <t>锁形方井</t>
  </si>
  <si>
    <t>浙江省金华市东阳市横店镇屏岩社区岩前自然村中部</t>
  </si>
  <si>
    <t>锁形方井位于浙江省东阳市横店镇屏岩社区岩前自然村中部，井呈长方形，宽1.7米、深0.75米，上有两个长方形井口，下则连为一体，青石井圈，四周井壁用块石砌成，井底用石磨石铺底，两井口中间设有锁形石眼，故外观象一具横卧的锁。水清爽甘甜，冬暖夏凉，不管天旱多久，其水不断，现村民仍在使用。根据村民介绍，古井掘于明代。此井造型少见，做工考究，保存较好，风格古朴，具有较高的文物价值。</t>
  </si>
  <si>
    <t>北纬29°11'00.0" 东经120°17'36"</t>
  </si>
  <si>
    <t>锁形方井位于浙江省东阳市横店镇屏岩社区岩前自然村中部，井呈长方形，宽1.7米、深0.75米，上有两个长方形井口，下则连为一体，青石井圈，四周井壁用块石砌成，井底用石磨石铺底，两井口中间设有锁形石眼，故外观象一具横卧的锁。水清爽甘甜，冬暖夏凉，不管天旱多久，其水不断，现村民仍在使用。根据村民介绍，古井掘于明代。此井造型少见，做工考究，保存较好，风格古朴，具有较高的文物价值。2011年6月3日古井被公布为东阳市文物保护点。</t>
  </si>
  <si>
    <t>东阳卢宅</t>
  </si>
  <si>
    <t>浙江省金华市东阳市吴宁街道卢宅社区卢宅街</t>
  </si>
  <si>
    <t xml:space="preserve">卢宅位于浙江省金华市东阳市吴宁街道卢宅社区卢宅街，为东阳雅溪卢氏家族聚居之地，建村于南宋初年，三峰峙其南，两水环其北，山水形胜，风物宜人。明清两朝，卢氏家世鼎盛，书香不绝，科第绵延，名臣学士辈出，可谓地灵人杰，根沃枝荣。现为一组大型的明清住宅建筑群，主要有“肃雍堂”、“树德堂”、“嘉会堂”、“世德堂”、“惇叙堂”、“善庆堂”、“存义堂”、“大夫第东吟堂”、“世进士第忠孝堂”、“方伯第冰玉堂”、“荷亭书院”等。“肃雍堂”、“树德堂”雄踞群舍之中；厢房、廊院依连厅堂之间；木雕、彩绘装饰端庄典雅。肃雍堂主轴前后九进，纵深320米，从建筑形式、空间序列、匾额题名等各个方面充分反映了明代以后理学思想和伦理宗法观念对民居的深刻影响，其多重院落和厅堂完全是长幼、尊卑、主次、内外礼制秩序的具体诠释。_x005F_x000D_
整个建筑组群规模宏敞，结构精巧，具有鲜明的地方特色，是我国明、清民居建筑的珍贵遗产。_x005F_x000D_
</t>
  </si>
  <si>
    <t xml:space="preserve">卢宅位于浙江省金华市东阳市吴宁街道卢宅社区卢宅街，为东阳雅溪卢氏家族聚居之地，建村于南宋初年，三峰峙其南，两水环其北，山水形胜，风物宜人。明清两朝，卢氏家世鼎盛，书香不绝，科第绵延，名臣学士辈出，可谓地灵人杰，根沃枝荣。现为一组大型的明清住宅建筑群，主要有“肃雍堂”、“树德堂”、“嘉会堂”、“世德堂”、“惇叙堂”、“善庆堂”、“存义堂”、“大夫第东吟堂”、“世进士第忠孝堂”、“方伯第冰玉堂”、“荷亭书院”等。“肃雍堂”、“树德堂”雄踞群舍之中；厢房、廊院依连厅堂之间；木雕、彩绘装饰端庄典雅。肃雍堂主轴前后九进，纵深320米，从建筑形式、空间序列、匾额题名等各个方面充分反映了明代以后理学思想和伦理宗法观念对民居的深刻影响，其多重院落和厅堂完全是长幼、尊卑、主次、内外礼制秩序的具体诠释。善庆堂东侧现存有明代六角形古井一口，整个建筑组群规模宏敞，结构精巧，具有鲜明的地方特色，是我国明、清民居建筑的珍贵遗产。
</t>
  </si>
  <si>
    <t>东阳市文物保护所管理</t>
  </si>
  <si>
    <t>佐村井</t>
  </si>
  <si>
    <t>浙江省金华市东阳市佐村镇佐村行政村佐村自然村上街中部</t>
  </si>
  <si>
    <t>佐村古井位于浙江省金华市东阳市佐村镇佐村行政村佐村自然村上街中部路边。据村民介绍该井建于宋代。井圈古朴厚重，像鼓形，用整块当地石头制成。井壁用大块溪石叠砌。井水清澈，现在村民仍在使用，井圈周围原为鹅卵石铺地，现覆上了一层水泥。整体保存尚好，山区中如此早的井不多，具有较高的历史价值，1997年已公布为东阳市文物保护单位。</t>
  </si>
  <si>
    <t>北纬29°19'18.0" 东经120°29'47"</t>
  </si>
  <si>
    <t>佐村古井位于浙江省金华市东阳市佐村镇佐村行政村佐村自然村上街中部路边。据村民介绍该井建于宋代。井圈古朴厚重，像鼓形，用整块当地石头制成。井壁用大块溪石叠砌。井水清澈，现在村民仍在使用，井圈周围原为鹅卵石铺地，现覆上了一层水泥。整体保存尚好，山区中如此早的井不多，具有较高的历史价值。</t>
  </si>
  <si>
    <t>佐村村</t>
  </si>
  <si>
    <t>南莘塘下井</t>
  </si>
  <si>
    <t>浙江省金华市东阳市湖溪镇新塘行政村南莘塘下自然村东北</t>
  </si>
  <si>
    <t>南莘塘下晋代古井位于浙江省金华市东阳市湖溪镇新塘行政村南莘塘下自然村东北。于1999年7月5日清理，发现唐、宋瓷碎片，井底铺以砾石，残井深约2.9米。纪年砖铭文和纹饰为：太康八年八月廿日暨始阳壁、有铜钱纹加鱼纹加梳蓖纹（长面）、栅栏纹、麦穗纹（短面）、麦穗纹加铜钱纹（大面）。青砖平面铺底，井底四周全用竖立青砖排列砌成，此上均用平砖错位叠砌而成，共二十层。层与层之间用泥巴粘接。井底由于15块竖砖围砌而成。古井纪年确切，历史悠久，具有较高的文物价值，已于2003年8月22日公布为东阳市文物保护点。</t>
  </si>
  <si>
    <t>北纬29°12'38.0" 东经120°23'35"</t>
  </si>
  <si>
    <t>晋代古井位于浙江省金华市东阳市湖溪镇新塘行政村南莘塘下自然村东北。于1999年7月5日清理，发现唐、宋瓷碎片，井底铺以砾石，残井深约2.9米。纪年砖铭文和纹饰为：太康八年八月廿日暨始阳壁、有铜钱纹加鱼纹加梳蓖纹（长面）、栅栏纹、麦穗纹（短面）、麦穗纹加铜钱纹（大面）。青砖平面铺底，井底四周全用竖立青砖排列砌成，此上均用平砖错位叠砌而成，共二十层。层与层之间用泥巴粘接。井底由于15块竖砖围砌而成。古井纪年确切，历史悠久，具有较高的文物价值，已于2003年8月22日公布为东阳市文物保护点。</t>
  </si>
  <si>
    <t>南莘塘下自然村</t>
  </si>
  <si>
    <t xml:space="preserve">现暂用水泥盖覆上
</t>
  </si>
  <si>
    <t>李孟宅村六角井</t>
  </si>
  <si>
    <t>浙江省金华市义乌市大陈镇李孟宅村</t>
  </si>
  <si>
    <t xml:space="preserve">    古井位于义乌市大陈镇李孟宅村中心，明代建筑。古井井圈为六角，井口直径52厘米，井圈高22厘米，井深5.5米，井圈厚度5-13厘米，井圈残破。四周用青石铺就正方形边框垫石，长2米。井壁用青砖砌置。</t>
  </si>
  <si>
    <t>北纬：29°27'47.0"东经：120°07'30.0"</t>
  </si>
  <si>
    <t>古井井圈为六角，井口直径52厘米，井圈高22厘米，井深5.5米，井圈厚度5-13厘米</t>
  </si>
  <si>
    <t>除井圈开裂外，四周保存都较好。</t>
  </si>
  <si>
    <t>大陈镇政府</t>
  </si>
  <si>
    <t>丽水市</t>
  </si>
  <si>
    <t>莲都区</t>
  </si>
  <si>
    <t>下湾村水井</t>
  </si>
  <si>
    <t>浙江省丽水市莲都区岩泉街道秋塘行政村下湾自然村东南侧</t>
  </si>
  <si>
    <t>下湾村水井位于丽水市岩泉街道秋塘行政村下湾自然村东南侧，北面不远处为金温铁路，建于民国时期。_x005F_x000D_
井口圆形，内空直径64厘米，外沿直径84厘米。井底、井壁卵石砌筑，原井口与地面高差约50厘米，后因道路改造被改建后与路面持平，现水深约1米，井水清澈，井内壁有少量青苔。_x005F_x000D_
该井历史较久，原为下湾村村民日常汲用水水源之一，后因全村迁至河对岸的新村而弃用，它是下湾村历史的见证，有一定的历史保护价值。</t>
  </si>
  <si>
    <t>北纬28°28'52.7",东经119°58'36.9"</t>
  </si>
  <si>
    <t>井口圆形，内空直径64厘米，外沿直径84厘米。井底、井壁卵石砌筑，井口与路面持平，现水深约1米，井水清澈，井内壁有少量青苔。</t>
  </si>
  <si>
    <t>为三普点</t>
  </si>
  <si>
    <t xml:space="preserve">秋塘行政村
</t>
  </si>
  <si>
    <t>火烧本村水井</t>
  </si>
  <si>
    <t>浙江省丽水市莲都区水阁街道垟店行政村火烧本自然村西面田地间</t>
  </si>
  <si>
    <t>火烧本村水井位于丽水市水阁街道垟店行政村火烧本自然村西面的田地间，上世纪初期建筑。井口圆形，内空直径2.4米。井口西高东低，高低落差约50厘米。井底岩石，井壁块石砌筑，井口东沿至水面60厘米，水深80厘米，西面井大致与地面沿平，沿外地面向外低斜，与田地相连。井内条石横跨南北，供村民取水踩踏之用，井壁有少量青苔。
该井多年来是火烧本村与柴岗圩两自然村的主要生活用水水源之一，对两村村民的生产生活有很大的影响，有一定的保护价值。现村中通了自来水，该井仍保留作为村民生产取水之用。</t>
  </si>
  <si>
    <t>北纬28°26'42.4",东经119°52'09.8"</t>
  </si>
  <si>
    <t>井口圆形，内空直径2.4米。井口西高东低，高低落差约50厘米。井底岩石，井壁块石砌筑，井口东沿至水面60厘米，水深80厘米，西面井大致与地面沿平，沿外地面向外低斜，与田地相连。井内条石横跨南北，供村民取水踩踏之用，井壁有少量青苔。</t>
  </si>
  <si>
    <t>垟店政村</t>
  </si>
  <si>
    <t>寺窑村水井</t>
  </si>
  <si>
    <t>浙江省丽水市莲都区水阁街道垟店行政村寺窑自然村12号东侧17米处</t>
  </si>
  <si>
    <t>寺窑村水井位于丽水市水阁街道垟店行政村寺窑自然村12号民宅东侧17米处的田间，为上世纪一二十年代建筑。井口呈椭圆形。内空径长分别为2.3、1.9米。井口南高北低，高低落差为50厘米。井底岩石、井壁卵石砌筑，井口南侧距水面30厘米，井水深60厘米，北侧井口大致与田地持平、相连。井内有一条石横跨井口东西，供村民汲水踩踏时所用，井内壁长有大量青苔。
该井是寺窑村村民长期来主要的灌溉生产用水汲水水源之一，现仍在使用，该井有一定的保护价值。</t>
  </si>
  <si>
    <t>北纬28°27'06.9",东经119°52'29.5"</t>
  </si>
  <si>
    <t>井口呈椭圆形。内空径长分别为2.3、1.9米。井口南高北低，高低落差为50厘米。井底岩石、井壁卵石砌筑，井口南侧距水面30厘米，井水深60厘米，北侧井口大致与田地持平、相连。井内有一条石横跨井口东西，供村民汲水踩踏时所用，井内壁长有大量青苔。</t>
  </si>
  <si>
    <t>吴垵村141号宅前水井</t>
  </si>
  <si>
    <t>浙江省丽水市莲都区水阁街道吴垵行政村141号门前</t>
  </si>
  <si>
    <t>吴垵村141号宅前水井位于丽水市水阁街道办事处吴垵行政村141号门前，民国建筑。_x005F_x000D_
该井井台为砾石铺地。井口以条石筑成方形。井圈为圆形，石质，井高50厘米，外径为72厘米，内径为52厘米。井内壁为圆形由卵石砌成。井圈无落款。
吴垵村141号宅前水井保存基本完整，具有一定的历史和科学价值。</t>
  </si>
  <si>
    <t>青田县</t>
  </si>
  <si>
    <t>安店村周琼瑶民居</t>
  </si>
  <si>
    <t>浙江省丽水市青田县阜山乡安店村安店街22号</t>
  </si>
  <si>
    <t xml:space="preserve">安店村周琼瑶民居位于安店村22号，坐东朝西，约建于民国时期，系三合院式二层砖木结构建筑，总体布局有前厢房、正楼、后厢房，占地面积428平方米。正楼面阔三间带两侧夹屋，明次间梁架为九檩五柱带前后下檐，穿斗式。前厢房各面阁一间，梁架为五檩三柱，穿斗式，马头墙，后厢房结构与前厢房相同。三合土地面，悬山顶屋面，冷摊小青瓦。天井西南角有一口水井。
安店村周琼瑶民居建筑布局合理，具有民国时期建筑风格。
</t>
  </si>
  <si>
    <t>北纬28°4＇23",东经120°10＇55"</t>
  </si>
  <si>
    <t>直筒，圆形，井圈直径60厘米，井圈厚8厘米，高38厘米，井圈材质为花岗岩，井壁由鹅卵石砌筑而成，房屋坐东朝西，水井位于天井西北角。</t>
  </si>
  <si>
    <t>安店村周云芝民居</t>
  </si>
  <si>
    <t>浙江省丽水市青田县阜山乡安店村38号</t>
  </si>
  <si>
    <t xml:space="preserve">安店村周云芝民居位于阜山乡安店村38号，坐东北朝西南，据资料记载建于民国二十五年（1936），系三合院式二层砖木结构建筑，总体布局有门台、前后厢房、正楼，占地面积788平方米。门台门额书“秀挹屏峰”四字，正楼面阔三间带两侧夹房，梁架十三檩七柱，穿斗式，硬山顶屋面。前厢房面阔三间，后厢房面阔一间，天井南侧有水井一口。
安店村周云芝民居具有中西合璧建筑风格。
</t>
  </si>
  <si>
    <t>圩仁村詹景华民居</t>
  </si>
  <si>
    <t>浙江省丽水市青田县鹤城镇圩仁村179号</t>
  </si>
  <si>
    <t xml:space="preserve">圩仁村詹景华民居坐落于鹤城镇圩仁村179号，坐东北朝西南，约建于民国时期，为二层砖木结构四合院式建筑，占地面积350平方米。
民居四周砌砖墙，设窗，窗额手绘花纹装饰，宅院设两个门台，位于南北中轴线大门台为砖石混合结构，塑花卉装饰，位于主楼左侧夹屋辟小门台，外墙塑松鹤花卉装饰；主楼面阔三间带两侧夹屋，进深十四檩七柱带前后下檐，均穿斗式，檐间施牛腿，硬山顶；厢房面阔二间，进深五檩三柱，带前下檐，冷摊青瓦，主楼后附耳房一间，同厢房，后天井设水井一口。
圩仁村詹景华民居具有中西合璧建筑风格。
</t>
  </si>
  <si>
    <t>北纬28°8＇26",东经120°19＇28"</t>
  </si>
  <si>
    <t>直筒，圆形，直径70厘米，井圈高30厘米，井圈厚10厘米，井圈由砖砌而成，井壁材料为花岗岩。</t>
  </si>
  <si>
    <t>油竹上村陈梅勇民居</t>
  </si>
  <si>
    <t>浙江省丽水市青田县鹤城镇油竹上村85号</t>
  </si>
  <si>
    <t xml:space="preserve">油竹上村陈梅勇民居坐落在鹤城镇油竹上村85号，坐西朝东，约建于民国时期，系二层砖木结构建筑，占地面积190平方米。
主楼面阔五间，梁架为九檩五柱中心分柱双步梁，明间置砖砌结构门台，门额“颖川旧家”，两侧塑花卉、人物故事；主楼东侧有水井一口；三合土地面，硬山顶屋面，冷摊小青瓦。
油竹上村陈梅勇民居布局合理，形制典雅，具有民国时期建筑风格。
</t>
  </si>
  <si>
    <t>北纬28°5＇46",东经120°19＇3"</t>
  </si>
  <si>
    <t>直筒，圆形，老井圈直径70厘米，新井圈直径80厘米，井圈加高50厘米，新井圈口高70厘米，井圈厚5厘米，井圈井壁均由水泥浇筑而成。</t>
  </si>
  <si>
    <t>油竹上村陈志松民居</t>
  </si>
  <si>
    <t>浙江省丽水市青田县鹤城镇油竹上村166号</t>
  </si>
  <si>
    <t xml:space="preserve">油竹上村陈志松民居坐落在鹤城镇油竹上村166号，坐西朝东，约建于民国时期，系三合院式二层砖木结构建筑，占地面积200平方米。
主楼北侧置砖砌结构门台，东北朝向，门额“颖川旧家”；主楼面阔三间带两侧夹屋，梁架为十一檩六柱；南侧厢房面阔一间；天井有水井一口，三合土地面，硬山顶屋面，冷摊小青瓦。
油竹上村陈志松民居具有民国时期中西合璧建筑风格。
</t>
  </si>
  <si>
    <t>北纬28°5＇51",东经120°19＇1"</t>
  </si>
  <si>
    <t>直筒，圆形，井圈直径110厘米，厚25厘米，高30厘米，水泥浇筑而成</t>
  </si>
  <si>
    <t>油竹下村朱海彬民居</t>
  </si>
  <si>
    <t>浙江省丽水市青田县鹤城镇油竹下村196号</t>
  </si>
  <si>
    <t xml:space="preserve">油竹下村朱海彬民居坐落在鹤城镇油竹下村196号，坐西朝东，据村民口述建于民国三十六年（1947），系二层砖木结构建筑，占地面积206平方米。_x005F_x000D_
主楼面阔五间，梁架为十三檩七柱中心分柱双步梁，天井有水井一口， 三合土地面，硬山顶屋面，冷摊小青瓦。_x005F_x000D_
油竹下村朱海彬民居建筑布局合理，具有民国时期建筑风格。_x005F_x000D_
</t>
  </si>
  <si>
    <t>北纬28°6＇3",东经120°19＇0"</t>
  </si>
  <si>
    <t>直筒，圆形，井圈直径80厘米，厚5厘米，高70厘米，井壁和井圈均由水泥浇筑而成</t>
  </si>
  <si>
    <t>油竹下村朱竹山民居</t>
  </si>
  <si>
    <t>浙江省丽水市青田县鹤城镇油竹下村279号</t>
  </si>
  <si>
    <t>油竹下村朱竹山民居坐落在青田县油竹下村279号，坐西朝东，据村民口述建于民国二十一年（1932），系三合院式二层砖木结构建筑，占地面积750平方米。_x005F_x000D_
主楼东北侧置砖砌牌楼结构门台，门额“京兆旧家”，上施花卉图案；主楼面阔五间带两侧夹屋，梁架为十二檩七柱带前檐；两侧厢房各面阔二间，梁架为八檩四柱带前檐，南侧厢房东侧设有楼台；主楼西侧有水井一口；三合土地面，硬山顶屋面，冷摊小青瓦。_x005F_x000D_
油竹下村朱竹山民居建筑布局合理，具有民国时期中西合璧建筑风格。_x005F_x000D_</t>
  </si>
  <si>
    <t>北纬28°6＇10",东经120°18＇55"</t>
  </si>
  <si>
    <t>井圈四方形，规格为60厘米×70厘米，井圈由四块青石砌成，井壁圆形，由鹅卵石砌筑而成，直径90厘米。</t>
  </si>
  <si>
    <t>王岙村叶根才民居</t>
  </si>
  <si>
    <t>浙江省丽水市青田县舒桥乡王岙村后半山</t>
  </si>
  <si>
    <t>王岙村叶根才民居坐落在青田县舒桥乡王岙村后半山，坐北朝南，约建于民国时期，系三层木结构建筑，占地面积400平方米。_x005F_x000D_
主楼面阔三间带两侧夹屋，梁架为九檩五柱中心分柱双步梁，明间置砖砌结构门台，门额“南阳旧家”，两侧施装饰图案；主楼北侧有水井一口，三合土地面，硬山顶屋面，冷摊小青瓦。_x005F_x000D_
王岙村叶根才民居具有浙西南山区建筑风格。_x005F_x000D_</t>
  </si>
  <si>
    <t>北纬28°26＇18",东经120°6＇8"</t>
  </si>
  <si>
    <t>水井位于后天井，方形，规格为205厘米×115厘米，井圈高15厘米，厚35厘米，老井圈材质花岗岩，现水泥加固，井壁卵石叠砌</t>
  </si>
  <si>
    <t>缙云县</t>
  </si>
  <si>
    <t>古楼村30号南侧井</t>
  </si>
  <si>
    <t>浙江省丽水市缙云县东方镇古楼村30号往南三米处</t>
  </si>
  <si>
    <t xml:space="preserve">古楼村30号南侧井位于缙云县东方镇古楼村30号往南三米处，井四周为民宅，建于民国时期，占地面积约9平方米。每角立面都刻了字，分别为（中华民国三十年立，田锡坤公井），井栏六角，内圆，内径为50公分，高60公分，井圈厚度10公分，井壁用块石砌成，井周范围用溪石和水泥铺成。井深约五米，水质较清，现还至用。_x005F_x000D_
古楼村地处于田野之中，当地村民掘井取水是生活必备条件，井至今保留，从一个侧面反映了人们的生活状况乃至村落的形成与发展状况，具有一定的历史意义。_x005F_x000D_
</t>
  </si>
  <si>
    <t>北纬28°44ˊ56″, 东经120°09ˊ18″</t>
  </si>
  <si>
    <t>古楼村30号南侧井位于缙云县东方镇古楼村30号往南三米处，井四周为民宅，建于民国时期。井圈为六角型，每立面都刻了字，分别为（中华民国三十年立，田锡坤公井），井壁内圆，内径为50厘米，井圈高60厘米，井圈厚度10厘米，井壁用块石砌成，井周范围用溪石和水泥铺成。井深约五米，水质一般，现已不饮用，仅作洗涤。整体保存一般。</t>
  </si>
  <si>
    <t>村双委</t>
  </si>
  <si>
    <t>笕川村东街51号南侧井</t>
  </si>
  <si>
    <t>浙江省丽水市缙云县新建镇笕川村东街51号南侧二米处</t>
  </si>
  <si>
    <t xml:space="preserve">笕川村东街51号南侧井位于缙云县新建镇笕川村东街51号门牌南侧二米处，井西侧为贤一公祠堂(为朱氏宗祠，在此次普查登记中)，据该村村民施秀清口述，此井是当时贤一公打造，井边现还留有竖式二行行楷，贤一公、朱正于\民国六年字款。井栏为正方形抹角石质，内圆，井内径为489公分，井高560公分，井圈厚140公分，井壁用块石彻成，井台为条石铺就，方圆约2平方米。井深约三米，水质较清。现还在使用当中。_x005F_x000D_
早些年，村里的人们为了方便取水，富裕的人会在自家门口打井，远近的人们都会来井里打水，造福了一方的邻居，现在村里全装上了自来水，井的用处渐渐离生活远去，但先人的智慧和助人为乐的精神将永存人们的心中。该井保存尚好，具有一定的历史意义，值得保护。_x005F_x000D_
</t>
  </si>
  <si>
    <t>北纬28°43ˊ33″,东经120°02ˊ30″</t>
  </si>
  <si>
    <t>笕川村东街51号南侧井位于缙云县新建镇笕川村东街51号门牌南侧二米处，井西侧为贤一公祠堂。据村民口述，此井是当时贤一公打造，井边现还留有竖式二行刻字，行楷，贤一公、朱正于\民国六年字款。井圈为正方形抹角石质，内圆，井内径为49厘米，井圈高56厘米，井圈厚140厘米，井壁用块石彻成，井台为条石铺就，方圆约2平方米。井深约三米，水质一般，现已不饮用，仅作洗涤。整体保存一般。</t>
  </si>
  <si>
    <t>山根村16号民居水井</t>
  </si>
  <si>
    <t>浙江省丽水市莲都区高溪乡山根村16号内</t>
  </si>
  <si>
    <t xml:space="preserve">   山根村16号民居水井位于莲都区高溪乡山根村叶子娟宅内，建于清代，井圈高39厘米、直径43厘米，井深约6米。井圈采用当地优质岩石雕琢而成，井壁一周用卵石垒砌而成。_x005F_x000D_
   山根村16号民居水井是山根村现存不多的古井之一，水质清澈，一直使用到装自来水前，具有一定的使用价值。</t>
  </si>
  <si>
    <t>东经119°46′41.0″,北纬28°24′0.2″</t>
  </si>
  <si>
    <t>宅内</t>
  </si>
  <si>
    <t>严溪村二十四间井</t>
  </si>
  <si>
    <t>浙江省丽水市莲都区黄村乡严溪村 79号东侧门前</t>
  </si>
  <si>
    <t xml:space="preserve">严溪村二十四间古井位于丽水市莲都区黄村乡严溪村 79号东侧门前，清代建筑，占地面积约3平方米，呈长方形平面。_x005F_x000D_
井口长1.25米，宽0.9米，井口东、南、北侧表面采用三块条石，西侧用三块块石墁铺，成为中心微高四周稍低，呈长方形的井表保护层，井口表面现被水泥硬化。井壁深约3.5米，自井底至井口以河卵石砌成略呈长方形井壁。_x005F_x000D_
严溪村二十四间古井呈长方形结构，在莲都一带极为少见，加强保护对地方古井建造史的研究，具有一定的历史、艺术和科学价值。_x005F_x000D_
</t>
  </si>
  <si>
    <t>东经120°06′48.0″,北纬28°31′16.0″</t>
  </si>
  <si>
    <t>该井深度10米左右，四周用块石墁铺，长期未使用，保护还算良好，但水质较为浑浊。</t>
  </si>
  <si>
    <t>严溪村</t>
  </si>
  <si>
    <t>严溪村64号民居</t>
  </si>
  <si>
    <t>浙江省丽水市莲都区黄村乡严溪村64号</t>
  </si>
  <si>
    <t>严溪村64号民居位于莲都区黄村乡严溪村64号，清代建筑，座北朝南，占地473平方米，建筑由门厅、正厅和厢房组成，夯土地面，方形木质柱础，小青瓦阴阳合铺，硬山顶。_x005F_x000D_
门厅三开间，明间设大门，门额砖雕“南明拱秀”四字楷书，门额上设15组砖质丁字拱承托门檐，门墙置一个砖雕葫芦和两条砖雕鲤鱼，葫芦在中，鲤鱼分于两侧。正厅三开间，进深五柱七檩，梁架为穿斗式带前下檐单步。正厅明间开一后门，门外设古井，古井呈方形，宽1米，深约2米，原为房屋饮用水。_x005F_x000D_
严溪村64号民居格局清晰，用材讲究，具有一定的历史、艺术和科学价值。</t>
  </si>
  <si>
    <t>东经120°06′46.0″,北纬28°31′17.0″</t>
  </si>
  <si>
    <t>该井深度7米左右，长期未使用，保护还算良好，水质较为浑浊。</t>
  </si>
  <si>
    <t>金村水井</t>
  </si>
  <si>
    <t>浙江省丽水市莲都区仙渡乡何金富村金村自然村</t>
  </si>
  <si>
    <t xml:space="preserve">金村水井位于莲都区仙渡乡何金富村金村自然村，清代建筑，占地面积约3平方米，呈六边形平面。_x005F_x000D_
井口宽0.93米，井口表面采用六块条石砌成六边形状，条石边长0.4米，周围用卵石墁铺，成为中心微高四周稍低的井表保护层，卵石表面现被水泥硬化。井壁深约2.3米，自井底至井口以河卵石砌成呈圆形井壁。_x005F_x000D_
金村水井的保护对地方古井建造史的，有一定的研究价值。_x005F_x000D_
_x005F_x000D_
</t>
  </si>
  <si>
    <t>东经119°54′24.0″,北纬28°35′35.0″</t>
  </si>
  <si>
    <t xml:space="preserve">该井深约2.3米，自井底至井口以河卵石砌成呈圆形井壁。
</t>
  </si>
  <si>
    <t>普慈寺遗址水井</t>
  </si>
  <si>
    <t>浙江省丽水市莲都区仙渡乡何金富村富村自然村</t>
  </si>
  <si>
    <t xml:space="preserve">普慈寺遗址水井又称仙井，位于莲都区仙渡乡何金富村富村自然村，清代建筑，占地面积约3平方米，井口表面原为条石铺砌，后期改为圆形井圈，井口直径1.00米，周围用卵石墁铺，成为中心微高四周稍低的井表保护层，卵石表面现被水泥硬化。井壁深约4.00米，自井底至井口以河卵石砌成呈圆形井壁。_x005F_x000D_
普慈寺遗址水井的保护对地方古井和普慈寺建造史，有一定研究价值。_x005F_x000D_
</t>
  </si>
  <si>
    <t>东经119°54′34.0″,北纬28°35′24.0″</t>
  </si>
  <si>
    <t>井口表面原为条石铺砌，后期改为圆形井圈，井口直径1.00米，周围用卵石墁铺，井壁深约4.00米。</t>
  </si>
  <si>
    <t>仁和寺村水井</t>
  </si>
  <si>
    <t>浙江省丽水市莲都区联城镇路湾行政村仁和寺村西北面</t>
  </si>
  <si>
    <t xml:space="preserve">    仁和寺水井位于丽水市联城镇路湾行政村仁和寺自然村西南面，据村民讲村落明代始建时已有，推断为明代。八边形井圈沿口，圆形井壁用天然块石凿筑而成，内直径1.1米，外八边形井圈直径1.4米，壁厚为0.15米，井圈高0.8米，水质一般。 _x005F_x000D_
    仁和寺村地处山脉边缘，水资源比较宝贵，掘井是该村民的取水之道，仁和寺村老井做为该村的唯一一口古井，对村落形成有一定的历史价值。</t>
  </si>
  <si>
    <t>东经119°52′49.2″,北纬28°28′08.2″</t>
  </si>
  <si>
    <t>在使用，完好的</t>
  </si>
  <si>
    <t>路湾村</t>
  </si>
  <si>
    <t>官桥八边井</t>
  </si>
  <si>
    <t>浙江省丽水市莲都区联城镇官桥村西北面</t>
  </si>
  <si>
    <t xml:space="preserve">   八边井位于位于丽水市联城镇官桥村，林家新屋里的东北面，清代建筑，据村名介绍，该井自村落祠堂前建造，以此推断。圆形井壁用较规整卵石叠砌而成，直径0.46米，石质八边形井圈高0.5米，宽0.3米，水位1.0米，井水清澈，井壁长满青苔，为青灰色石质，齿边做法。_x005F_x000D_
该井造型精致，古朴、细腻，至今仍被当地村民使用，具有一定的历史研究价值。</t>
  </si>
  <si>
    <t>东经119°50′46.1″,北纬28°28′49.3″</t>
  </si>
  <si>
    <t>完好，井圈周围采用围栏保护</t>
  </si>
  <si>
    <t>官桥村</t>
  </si>
  <si>
    <t>水井头水井</t>
  </si>
  <si>
    <t>浙江省丽水市莲都区碧湖镇平一村</t>
  </si>
  <si>
    <t>水井头水井位于莲都区碧湖平一村，井圈外铭刻井建于清嘉庆二十年（1817），为平一村村民的主要取水地方。水井头古井呈圆形，井壁卵石砌筑，井深8米左右；井圈为圆形，整石打制而成，直径70厘米，沿宽九厘米。井圈下砌二块高25厘米，经加工的半圆形块石。_x005F_x000D_
水井头水井历史悠久，经久耐用，具有一定的文物价值。</t>
  </si>
  <si>
    <t>东经119°48′54.0″,北纬28°22′40.0″</t>
  </si>
  <si>
    <t xml:space="preserve"> 位于道路中间</t>
  </si>
  <si>
    <t>平一村</t>
  </si>
  <si>
    <t>章庄东门头井</t>
  </si>
  <si>
    <t>浙江省丽水市莲都区碧湖镇下季村章庄自然村</t>
  </si>
  <si>
    <t>章庄东门头井位于莲都区碧湖镇下季村章庄自然村村尾，清代建筑，井壁由卵石砌筑，井直径80厘米，井圈为新砌砖筑结构。章庄东门头井水质较好，冬暖夏凉，井深不详。_x005F_x000D_
章庄东门头井对研究古代井文化，提供了实例。</t>
  </si>
  <si>
    <t>东经119°48′32.0″,北纬28°23′34.0″</t>
  </si>
  <si>
    <t>砌砖筑结构</t>
  </si>
  <si>
    <t>章庄村</t>
  </si>
  <si>
    <t>章塘水井</t>
  </si>
  <si>
    <t>浙江省丽水市莲都区碧湖镇章塘村中</t>
  </si>
  <si>
    <t xml:space="preserve">章塘水井位于莲都区碧湖镇章塘村村中，清代建筑，占地约3平方米，由井圈、井石和井壁组成。井圈直径60厘米，厚8厘米，高50厘米，井圈外围表面采用条石墁铺，现被水泥硬化。井壁呈圆柱形，直径90厘米，深约600厘米，井壁由精选卵石砌筑，水质较好。_x005F_x000D_
章塘水井中对研究古代井文化提供不可多得的实例。_x005F_x000D_
</t>
  </si>
  <si>
    <t>东经119°56′58.0″,北纬28°22′15.0″</t>
  </si>
  <si>
    <t>水泥硬化</t>
  </si>
  <si>
    <t>章塘村</t>
  </si>
  <si>
    <t>周村仙人井</t>
  </si>
  <si>
    <t>浙江省丽水市莲都区碧湖镇周村65号门前</t>
  </si>
  <si>
    <t>仙人井位于莲都区碧湖镇周村65号门前，由井圈、井石和井壁组成，井圈直径约50厘米，厚8.5厘米，高371厘米，圈外围采用一块正方形（规格100×100厘米）平石块石墁铺；井壁直径100厘米，深约350厘米，由较规则的卵石垒砌而成。_x005F_x000D_
仙人井制造规整，井圈造型独特，对研究古代井文化提供了不可多得的实例。</t>
  </si>
  <si>
    <t>东经119°47′18.0″,北纬28°21′53.0″</t>
  </si>
  <si>
    <t>周村</t>
  </si>
  <si>
    <t>下概头村水井</t>
  </si>
  <si>
    <t>浙江省丽水市莲都区碧湖镇下概头村1号门前</t>
  </si>
  <si>
    <t>下概头村水井位于莲都区碧湖镇下概头村21号门前，由井圈、井石和井壁组成。井圈直径60厘米，厚8厘米，高50厘米，井圈外围表面采用10块条石墁铺，呈正方形的井表保护层。井壁直径90厘米，深约500厘米，由较大规则的卵石叠砌而成。_x005F_x000D_
下概头村水井制造规整，井圈造型独特，对研究古代井文化提供不可多得的实例。</t>
  </si>
  <si>
    <t>东经119°46′50.0″,北纬28°21′53.0″</t>
  </si>
  <si>
    <t>条石墁铺</t>
  </si>
  <si>
    <t>下概头村</t>
  </si>
  <si>
    <t>大陈水井</t>
  </si>
  <si>
    <t>浙江省丽水市莲都区碧湖镇大陈村89号后门</t>
  </si>
  <si>
    <t>大陈水井位于莲都区碧湖镇大陈村89号后门处，清代建筑，占地约5.5平方米，由井圈、井石和井壁组成。_x005F_x000D_
井圈直径60厘米，厚8厘米，高45厘米，井圈处围石采用4块条石(规格：40厘米×120厘米）墁铺，呈正方形的井表保护层。井壁呈正方形，边长110厘米，深650厘米，井壁下部用条石，上部分用卵石垒砌而成。_x005F_x000D_
大陈水井造型独特，对研究古代井文化提供了不可多得的实例。</t>
  </si>
  <si>
    <t>东经119°47′22.0″,北纬28°22′42.0″</t>
  </si>
  <si>
    <t>大陈村</t>
  </si>
  <si>
    <t>里河村龙眠井</t>
  </si>
  <si>
    <t>浙江省丽水市莲都区碧湖镇里河村</t>
  </si>
  <si>
    <t>里河村龙眠井位于莲都区碧湖镇里河村，建于清代，井口呈四边形，井圈由条石铺砌，井壁由石板叠砌而成，井壁上有“年”、“光”等字，据推测为清光绪年间重修。_x005F_x000D_
据村民介绍，井水下降时，可见井壁刻有较多字，井水较满时，仅见二字。井水较河水高0.5米。井口南侧开一小口，与河相通，供井水满时，流往河中。据《丽水县志》记载：“在县西三十里河庄。井旁溪，而井水高于溪水尺许。”</t>
  </si>
  <si>
    <t>东经119°48′01.0″,北纬28°23′03.0″</t>
  </si>
  <si>
    <t>条石铺砌</t>
  </si>
  <si>
    <t>里河村</t>
  </si>
  <si>
    <t>保定村洪塘</t>
  </si>
  <si>
    <t>浙江省丽水市莲都区碧湖镇保定村</t>
  </si>
  <si>
    <t xml:space="preserve">保定村洪塘位于丽水市莲都区碧湖镇保定村，水面面积100亩左右，主要灌溉保定、周巷农田。现为保定、周巷两村共有，承包给村民养鱼、放养珍珠等。_x005F_x000D_
据清道光二十六年刊本《丽水縣綕》记载：“洪塘，在县西五十里宝定庄。周九百八十二弓，计额三百三十四亩八分三厘四毫七丝二忽。（案：旧传宋开禧间，郡人参政何澹奏调本州兵三千浚通济渠竣，命凿此塘，《府志》因之。又传何澹调洪州兵所凿，《浙江通志》因之。论者颇以调兵为疑，今考宋制，大兴作故得调发，如丁宝臣《杭州石堤记》称”知府杨偕条上方略，诏发江淮南、二浙、福建兵”是也。惟一以为本州，一以为洪州，靡所征信，故《括苍汇记》并没其文）”。_x005F_x000D_
《何氏名人录》&lt;丽水籍何德宝整理&gt;有：“1205年主持重修《通济堰》，并奏清朝廷调兵3000，灌溉良田二十多万亩。又在丽水保定凿洪塘一口，使2000多亩良田保收”。_x005F_x000D_
洪塘西南、东北的后窑山有宋、元、明时期古窑址五处，洪塘东南通济堰堰渠两侧有元、明古窑址八处。民间相传洪塘为取泥烧瓷所致。_x005F_x000D_
</t>
  </si>
  <si>
    <t>东经119°44′39.0″,北纬28°18′59.0″</t>
  </si>
  <si>
    <t>保定村洪塘位于丽水市莲都区碧湖镇保定村，水面面积100亩左右，主要灌溉保定、周巷农田。现为保定、周巷两村共有，承包给村民养鱼、放养珍珠等。</t>
  </si>
  <si>
    <t>保定、周巷两村共有</t>
  </si>
  <si>
    <t>非水井</t>
  </si>
  <si>
    <t>道士奔水井</t>
  </si>
  <si>
    <t>浙江省丽水市莲都区碧湖镇道士奔村16号旁</t>
  </si>
  <si>
    <t>道士奔水井位于莲都区碧湖镇道士奔16号旁，清代建筑，分布面积3平方米，由井沿和井壁组成。_x005F_x000D_
井壁用卵石堆砌而成，井壁直径约0.8米，井深约2.4米。井壁上铺条石，条石上置井沿，井沿为青石质，整个井圈由一块石雕刻而成，井沿直径0.58米，厚0.06米。_x005F_x000D_
道士奔水井为道士奔村日常生活饮用水主要取水地，井水清澈，冬暖夏凉。井结构简单，坚实耐用，具有一定的文物价值。</t>
  </si>
  <si>
    <r>
      <rPr>
        <sz val="12"/>
        <rFont val="宋体"/>
        <family val="3"/>
        <charset val="134"/>
        <scheme val="minor"/>
      </rPr>
      <t>北纬28.3685212,东经119.</t>
    </r>
    <r>
      <rPr>
        <sz val="11"/>
        <rFont val="等线"/>
        <charset val="134"/>
      </rPr>
      <t>7753294</t>
    </r>
  </si>
  <si>
    <t>道士奔村</t>
  </si>
  <si>
    <t>杨山村水井</t>
  </si>
  <si>
    <t>浙江省丽水市莲都区大港头镇杨山村中部</t>
  </si>
  <si>
    <t>杨山村水井位于莲都区大港头镇杨山村，建于清代。_x005F_x000D_
杨山村水井直径0.9米，深3米，井壁由乱石块垒砌而成，井口于2002年水泥浇筑，井边放置一石槽，长1.25米，宽0.48米，深0.25米，石槽正面刻“民国八年二房袁记仰之办用”12字。_x005F_x000D_
杨山村水井结实耐用，具有一定的文物价值。</t>
  </si>
  <si>
    <t>北纬28.297902,东经119.692163</t>
  </si>
  <si>
    <t>杨山村水井位于莲都区大港头镇杨山村，井深2米，实心水泥砖砌井圈直径1.6米，井圈顶高出地面30cm，无井盖</t>
  </si>
  <si>
    <t>北埠村</t>
  </si>
  <si>
    <t>石候村龙眠井</t>
  </si>
  <si>
    <t>浙江省丽水市莲都区大港头镇石候村二弄22号屋后</t>
  </si>
  <si>
    <t>龙眠井位于莲都区大港头镇石候村二弄22号屋后，井口直径0.62米，深约3米，井内壁为块石卵石垒砌而成，井圈为青石质，由整块石头打造而成，厚9mm。_x005F_x000D_
龙眠井水质终年清冽甘甜，水质极佳，传说有“冬天暖暖可当开水喝，夏季井水冰冻成块，寒气逼人。”故有“六月冻”或“石侯冻”之说。_x005F_x000D_
龙眠井坚实耐用，水质良好，具有一定的文物价值。</t>
  </si>
  <si>
    <t>北纬28.31099,东经119.767155</t>
  </si>
  <si>
    <t>井口直径0.62米，深约4.5米，井内壁为块石卵石垒砌而成，井圈为青石质，由整块石头打造而成，厚9mm，现井口为铁质井盖并上锁。</t>
  </si>
  <si>
    <t>石侯村</t>
  </si>
  <si>
    <t>西溪村八角井</t>
  </si>
  <si>
    <t>西溪村乡土建筑</t>
  </si>
  <si>
    <t>浙江省丽水市莲都区雅溪镇西溪村北侧</t>
  </si>
  <si>
    <t>西溪村八角井又名高楼井，位于丽水市莲都区雅溪镇西溪村北侧，清代建筑，占地1平方米，由八角井圈和井壁组成。_x005F_x000D_
八角井圈用青石凿刻而成，呈八角形状，高0.48米，宽0.66米，内径0.21米，制作规整，现已移位。八角井井壁由卵石垒砌而成，深约3米。据清光绪二十六年版《丽水县志》卷三（水刘）篇载：“高楼井，在县前六十里西溪庙。浑不盈大，而无旱不竭。”八角井既解决了村民的用水问题，又为当地井文化的研究，以及村史等提供了可靠的历史依据，具有一定的文物价值。_x005F_x000D_
西溪村八角井规模不大，但结构结实，对研究井文化有重要的作用。2011年西溪村乡土建筑被公布为浙江省文物保护单位。</t>
  </si>
  <si>
    <t>北纬28.6404267103,东经119.8751317137</t>
  </si>
  <si>
    <t>八角井圈用青石凿刻而成，呈八角形状，高0.48米，宽0.66米，内径0.21米，制作规整，现已移位。</t>
  </si>
  <si>
    <t>上塘畈村58号民居</t>
  </si>
  <si>
    <t>浙江省丽水市莲都区丽新乡上塘畈村58号</t>
  </si>
  <si>
    <t>上塘畈村58号民居位于莲都区丽新乡上塘畈村58号，清末建筑，坐北朝南，占地228.6平方米，长方形平面，建筑由门厅、正厅和厢房组成，夯土地面，小青瓦阴阳合铺，硬山顶。_x005F_x000D_
门厅一开间，进深二柱二檩。正厅面阔三开间，通面宽14.6米，进深八柱八檩，梁架为抬梁穿斗混合式。正厅与门厅之间设厢房，均两层一开间。大门朝南，两侧马头墙均施两个小型太极图案。正厅后有一水井，用卵石垒砌，水质清澈。_x005F_x000D_
上塘畈村58号民居规模不大，但结构复杂，坚实耐用，具有一定的文物价值。</t>
  </si>
  <si>
    <t>北纬28.506927,东经119.702316</t>
  </si>
  <si>
    <t>水质清澈，正常使用</t>
  </si>
  <si>
    <t>上塘畈</t>
  </si>
  <si>
    <t>畎岸村月桂寺</t>
  </si>
  <si>
    <t>浙江省丽水市莲都区丽新乡畎岸村村外向东100米处</t>
  </si>
  <si>
    <t>畎岸村月桂寺位于莲都区丽新乡畎岸村村外向东100米处，清代建筑，坐北朝南，占地315.9平方米，小青瓦阴阳合铺，硬山顶。建筑由正殿和偏殿组成。正殿三开间，进深四柱七檩，明间梁架为抬梁式，五架抬梁带前后单步，后单步设佛龛，供奉平水大王等8尊佛像。东偏殿一开间，进深四柱七檩，供奉十四夫人等10尊佛像；西偏殿四开间，供奉佛祖，十八罗汉等29尊佛像。正殿前有两颗200多年的桂花树，十分珍贵。寺外有一古井，为原寺内人员提供生活用水，井沿由一整块岩石雕成，外方内圆，十分美观。_x005F_x000D_
畎岸村月桂寺规模较大，具有一定的文物价值。</t>
  </si>
  <si>
    <t>古井已损毁，实物无存</t>
  </si>
  <si>
    <t>丁公村水井</t>
  </si>
  <si>
    <t>浙江省丽水市莲都区老竹镇丁公村村中心</t>
  </si>
  <si>
    <t>丁公村水井位于莲都区老竹镇丁公村村中心，建于宋代，由井及井圈二部分组成，井台用石板铺就，面积约48平方米。_x005F_x000D_
据对可见部分的观察，该井是以石板砌筑井壁而成的方井，各面为一条石板，规格统一，打凿精细，砌缝严合。有下大上小的收口趋势，井深4.90m。_x005F_x000D_
井圈为内圆外八角形，其内圆径56mm，八角外径8mm6，圈高45cm。石质为细砂积岩。八角棱部扩制成竹圆形，将圈子面分为八格，每格有浮雕纹，但已不清。井圈内有二道深深的绳磨凹痕，反映出时代的久远。_x005F_x000D_
水井用材讲究、布局规整耐用，对研究浙西南地区的井文化有重要的借鉴作用。</t>
  </si>
  <si>
    <t xml:space="preserve">北纬28.540052,东经119.771163
</t>
  </si>
  <si>
    <t>水质清澈，正常使用，主要用来饮用。
村里定期会进行清理</t>
  </si>
  <si>
    <t>丁公村委会</t>
  </si>
  <si>
    <t>曳岭脚八角井</t>
  </si>
  <si>
    <t>浙江省丽水市莲都区老竹镇曳岭脚村西北侧</t>
  </si>
  <si>
    <t>曳岭脚八角井位于莲都区老竹镇曳岭脚村西北侧，传开挖于北宋时期，现建筑为清代时期重修。_x005F_x000D_
八角井实为六边形，井沿用长0.94米的六块条石垒砌，井壁用石块垒砌而成，井沿上方经重新整理，用水泥浇筑。据村中老人讲：丽水地区有名的“金盘露”酒是取自该井的水生产出来的。_x005F_x000D_
八角井结构简单，但坚实耐用，为研究浙西南井文化提供了实例。</t>
  </si>
  <si>
    <t xml:space="preserve">北纬28.533946,东经119.727893 
</t>
  </si>
  <si>
    <t>八角井实为六边形，井沿用长0.94米的六块条石垒砌，井壁用石块垒砌而成，井沿上方经重新整理，用水泥浇筑结构简单，但坚实耐用</t>
  </si>
  <si>
    <t>曳岭脚
村委会</t>
  </si>
  <si>
    <t>观前井</t>
  </si>
  <si>
    <t>浙江省丽水市莲都区万象街道丽华行政村大猷街217号东面</t>
  </si>
  <si>
    <t xml:space="preserve">观前井今名“大井”，位于丽水厦河门丽华村，关帝庙以南。井东、西均为民宅，圆形井壁用自然块石(较大卵石)叠砌而成，直径1.5米，石质六角井圈高0.8米，圈口厚度为13厘米。井口外壁阴刻有“皇明万历七年重修（字径9×8cm）、大清同治甲子三年重修（字径6×4cm）、民国二十五年合村重修（字径7×7cm），冬立”等字样。 _x005F_x000D_
该井历史较久，历史上水质良佳，为厦河门一带居民饮用井，1983年前后水渐枯竭，现虽废弃不用，但有较高的保护价值。 </t>
  </si>
  <si>
    <t xml:space="preserve">北纬28°26'31.5",东经
119°54'49.6"
</t>
  </si>
  <si>
    <t xml:space="preserve">又名“大井”，在厦河门原天庆观前。六边形石井圈，口径1.5米，高0.8米。外壁刻“皇明万历七年重修”、“大清同治甲子三年重修”、“民国二十五年合村重修，冬立”等题记。井圈口沿绳纹使用痕迹明显。圆形井壁，用规整卵石砌成。2011年，公布为市级文物保护单位。
</t>
  </si>
  <si>
    <t>已竖立市级文物保护单位标志碑</t>
  </si>
  <si>
    <t>市文旅体局</t>
  </si>
  <si>
    <t xml:space="preserve">丽华行政村
</t>
  </si>
  <si>
    <t>龙门岭7号民居</t>
  </si>
  <si>
    <t>浙江省丽水市莲都区万象街道厦河门社区龙门岭7号</t>
  </si>
  <si>
    <t>龙门岭7号民居位于丽水市莲都区龙门岭7号，民国建筑，坐西朝东。_x005F_x000D_
该民居由前院、厢房、天井、正楼组成，平面呈方形。整体格局一进三开间两层楼，砖木结构。通面阔23.4米，进深31.5米，占地面积739平方米。门楼为拱券式，上墨书“紫气东来”字样，文化大革命中被毁，正楼面阔三间带两侧夹房，明次间梁架七檩五柱，穿斗式。天井块石阶沿，卵石铺就。天井旁有有一水井。四坡顶，冷滩小青瓦。_x005F_x000D_
据《丽水市志》记载，“民国初丽水城区有大同鞋店，规模较大”，高氏以鞋庄起家,原店铺设在今市区三坊口附近。_x005F_x000D_
该民居装饰简洁，是一处具有民国时期风格时期的近现代建筑，具有一定历史、人文价值。</t>
  </si>
  <si>
    <t>白塔井</t>
  </si>
  <si>
    <t>浙江省丽水市莲都区万象街道大水门社区桂山路109号正西面3米处</t>
  </si>
  <si>
    <t>白塔井位于浙江省丽水市桂山路109号（土名白塔头）。始建于清代，在丽水县志、处州府志中均有所记载，为丽水古井之一，一直沿用至今。_x005F_x000D_
白塔井井身以卵石砌筑，原天井栏圈，1976年左右加做六角形栏圈，现已厘米改宽60为水泥圈及水泥浇井场，正方形井口宽60厘米。_x005F_x000D_
据考证，古时这里有一座白塔庙，故将该井命名为“白塔井”。白塔古井在当时是当地人们生活用水和防火的一大水源。</t>
  </si>
  <si>
    <t xml:space="preserve">北纬28°26'47.0",东经
119°54'26.7"
</t>
  </si>
  <si>
    <t xml:space="preserve">白塔井位于浙江省丽水市桂山路109号（土名白塔头）。始建于清代，在丽水县志、处州府志中均有所记载，为丽水古井之一，一直沿用至今。 
据考证，古时这里有一座白塔庙，故将该井命名为“白塔井”。白塔古井在当时是当地人们生活用水和防火的一大水源。
白塔井井身以卵石砌筑，原天井栏圈，1976年左右加做六角形栏圈，现已厘米改宽60为水泥圈及水泥浇井场，正方形井口宽60厘米。 </t>
  </si>
  <si>
    <t>大水门社区</t>
  </si>
  <si>
    <t>高井弄高井</t>
  </si>
  <si>
    <t>浙江省丽水市莲都区万象街道丽阳门社区高井弄55号东侧</t>
  </si>
  <si>
    <t>高井弄高井位于浙江省丽水市莲都区高井弄55号东侧，明代建筑。石质圆形井圈高0.50米，抹角做法，内圈圆形直径0.38米。圆形井壁用自然块石砌筑而成，直径0.78米。_x005F_x000D_
丽水地处山区，水资源比较丰富，历来为附近高井弄居民的主要水井。据《丽水县志》记载，石栏刻“明嘉靖某年重修，道光五年（1825）记。”_x005F_x000D_
高井弄高井是丽水城区现存不多的古井之一，具有一定的使用价值和历史价值。</t>
  </si>
  <si>
    <t xml:space="preserve">北纬28°27'01.4",东经
119°54'10.9"
</t>
  </si>
  <si>
    <t>在高井弄内，建于明代。石质圆形井圈，厚20厘米，高50厘米，内径38厘米。井内壁用卵石垒砌而成。高井古时为附近高井弄居民的主要生活用水来源，现井水依旧清澈，延用至今。高井弄，渊源于宋，盛于清，因有高井而名。2014年，公布为市级文物保护单位。</t>
  </si>
  <si>
    <t>丽阳门社区</t>
  </si>
  <si>
    <t>槐花井</t>
  </si>
  <si>
    <t>浙江省丽水市莲都区万象街道大水门社区残疾人联合会办公楼东侧（土名槐花树下）</t>
  </si>
  <si>
    <t>槐花井位于丽水市莲都区残疾人联合会办公楼东侧(土名槐花树下)。槐花井井壁由卵石砌筑而成，井圈采用当地岩石雕琢而成。井圈高0.43米，直径0.6米，厚0.17米，井深约5米。_x005F_x000D_
槐花井始建清代，《丽水县志》，《处州府志》中均有记载，一直沿用至今，具一定历史价值。</t>
  </si>
  <si>
    <t xml:space="preserve">北纬28°26'55.2",东经
119°54'27.1"
</t>
  </si>
  <si>
    <t>槐花井井壁由卵石砌筑而成，井圈采用当地岩石雕琢而成。井圈高0.43米，直径0.6米，厚0.17米，井深约5米。槐花井始建清代，《丽水县志》，《处州府志》中均有记载，一直沿用至今，具一定历史价值。</t>
  </si>
  <si>
    <t>关公泉井</t>
  </si>
  <si>
    <t>浙江省丽水市莲都区万象街道大水门社区桂山路10号（土名棺材弄）</t>
  </si>
  <si>
    <t>关公泉井位于丽水市桂山路10号。建于北宋，距地方志记载，“该井为北宋处州知府关景晖所建。”该井挖凿深，井身大，以卵石砌筑井壁，井台以条石构筑，井口用条石筑成方形，井外圈长1.2米，宽0.8米，该井井水水质干寒，水旱不涸，历来是丽水的名井。《处州府志》、道光《丽水县志稿》、光绪《丽水县志》等都对其有所记载。_x005F_x000D_
该井历史悠久，至今仍在使用，具有一定的历史价值。</t>
  </si>
  <si>
    <t xml:space="preserve">北纬28°26'46.3",东经
119°54'27.3"
</t>
  </si>
  <si>
    <t>建于北宋，距地方志记载，“该井为北宋处州知府关景晖所建。”该井挖凿深，井身大，以卵石砌筑井壁，井台以条石构筑，井口用条石筑成方形，井外圈长1.2米，宽0.8米，该井井水水质干寒，水旱不涸，历来是丽水的名井。《处州府志》、道光《丽水县志稿》、光绪《丽水县志》等都对其有所记载。</t>
  </si>
  <si>
    <t>余庄弄村水井</t>
  </si>
  <si>
    <t>浙江省丽水市莲都区水阁街道垟店行政村余庄弄自然村20号东侧</t>
  </si>
  <si>
    <t>余庄弄村水井位于浙江省丽水市水阁街道垟店行政村余庄弄自然村20号民宅东侧，与20号民宅为同期建筑，建与清末。_x005F_x000D_
该井呈圆形，井深约5米，内径1.2米，外径1.4米，井圈厚0.2米。井壁又块石砌筑，该井井壁布满青苔。据村民介绍，该井是村中最老的一口井，至今仍为村民生活取水的一大水源，长年不涸，清澈味甘。近几年村民出资对该井进行了重修，外接水管，供村民方便使用。_x005F_x000D_
该井历史悠久，是余庄弄村保存至今最古老的一口井，具有一定的历史保护价值。</t>
  </si>
  <si>
    <t>金桥头村15号民居</t>
  </si>
  <si>
    <t>浙江省丽水市莲都区白云街道城西行政村金桥头自然村15号</t>
  </si>
  <si>
    <t>周金桥头村15号民居位于浙江省丽水市莲都区城西行政村金桥头自然村15号，清代建筑，坐西朝东。_x005F_x000D_
该民居为一进三开间楼屋，二层木架结构，由正楼、厢房、天井组成。通面阔14.2米，进深16.0米，建筑占地面积228平方米。明间为堂，梁架穿斗式九檩用七柱，前后单步廊；次间为房；后厢为杂物间，内设楼梯。建筑构建如牛腿、斗拱、月梁等处有少量简单雕刻。正门为双开木扇门，进内为天井，天井两侧为左右厢房。天井条石砌阶，卵石内铺，筑有排水沟。天井内现存老井一口。硬山顶，阴阳合瓦，泥墙。_x005F_x000D_
周氏家族由秋塘村迁至此，该民居是金桥头村最早、最大的一座建筑，具有一定的历史纪念价值。</t>
  </si>
  <si>
    <t>周畈村水井</t>
  </si>
  <si>
    <t>浙江省丽水市莲都区白云街道城西行政村周畈自然村东南侧</t>
  </si>
  <si>
    <t>周畈村水井位于浙江省丽水市莲都区城西行政村周畈自然村东南侧，建于清代。_x005F_x000D_
井圆柱形，井深约有5米，内径0.9米，外径1.25米，圈口厚度为0.35米，井高0.37米。圆形井壁用自然块石(较大卵石)叠砌而成，1977年村委对该井进行重修，用水泥覆面，现井壁上留有“建于一九七七年四月十日完工”的字样（重修时间）。_x005F_x000D_
据村中老人介绍，此井是村中最老的井，至今仍为该村居民取水洗涤之用，长年不涸，清冽味甘。具有一定的历史保护价值。</t>
  </si>
  <si>
    <t>吴垵村86号宅前水井</t>
  </si>
  <si>
    <t>浙江省丽水市莲都区水阁街道吴垵行政村86号门前</t>
  </si>
  <si>
    <t>吴垵村86号宅前水井位于丽水市水阁街道办事处吴垵行政村86号门前，清代建筑。_x005F_x000D_
老井井台原为砾石铺地，现为水泥地。井口用条石筑成。井圈为方形，井宽为54厘米，井高45厘米，井内径42厘米。井内壁为圆形由卵石砌成。井圈无落款。_x005F_x000D_
该井保存基本完整，具有一定的历史和科学价值。</t>
  </si>
  <si>
    <t>吴垵村130号宅前水井</t>
  </si>
  <si>
    <t>浙江省丽水市莲都区水阁街道吴垵行政村130号门前</t>
  </si>
  <si>
    <t>吴垵村130号宅前水井位于丽水市水阁街道办事处吴垵行政村130号门前，清代建筑。_x005F_x000D_
井台原为砾石铺地，现为水泥地，井台面积1.6平方米。井圈为圆形，石质，井高50厘米，井内径48厘米，井外径60厘米。井深约2米，井内壁为圆形由卵石砌成。井圈无落款。_x005F_x000D_
吴垵村130号水井保存基本完整，具有一定的历史和科学价值。</t>
  </si>
  <si>
    <t>北纬28°25'42.9",东经119°51'21.4"</t>
  </si>
  <si>
    <t>井台原为砾石铺地，现为水泥地，井台面积1.6平方米。井圈为圆形，石质，井高50厘米，井内径48厘米，井外径60厘米。井深约2米，井内壁为圆形由卵石砌成。井圈无落款。</t>
  </si>
  <si>
    <t>吴垵行政村</t>
  </si>
  <si>
    <t>桐岭村水井</t>
  </si>
  <si>
    <t>浙江省丽水市莲都区水阁街道桐岭行政村12号北面</t>
  </si>
  <si>
    <t>桐岭村水井位于丽水市莲都区水阁街道桐岭行政村12号北面，清代建筑。石质圆形井圈，圆形井壁用大小不一的块石叠砌而成，内径0.65米，高0.55米，外径0.89米，井圈厚0.12米。水质清澈，至今仍被当地村民使用。_x005F_x000D_
该井为村中保留的唯一一口还可以饮用的古井，从另一个侧面反映了旧时候该村人们的生活状况。</t>
  </si>
  <si>
    <t>北纬28°25'57.9",东经119°52'38.9",</t>
  </si>
  <si>
    <t>石质圆形井圈，圆形井壁用大小不一的块石叠砌而成，内径0.65米，高0.55米，外径0.89米，井圈厚0.12米。</t>
  </si>
  <si>
    <t>桐岭行政村</t>
  </si>
  <si>
    <t>丽沙村水井</t>
  </si>
  <si>
    <t>浙江省丽水市莲都区水阁街道丽沙行政村135号南面</t>
  </si>
  <si>
    <t>丽沙村水井位于丽水市莲都区水阁街道丽沙行政村135号南面，清代建筑。石质勺形井圈，圆形井壁用均匀对称的卵石叠砌而成，内径0.42米，外径0.54米，高0.42米，井圈厚0.1米，水深约10米左右。形制规整，做工细腻，水质清澈，至今仍在饮用。_x005F_x000D_
该井是井村落中较好的古井，从另一个方面反映出旧时候该村的生活情况。</t>
  </si>
  <si>
    <t>北纬28°22'59.8",东经119°49'50.8"</t>
  </si>
  <si>
    <t>石质勺形井圈，圆形井壁用均匀对称的卵石叠砌而成，内径0.42米，外径0.54米，高0.42米，井圈厚0.1米，水深约10米左右。</t>
  </si>
  <si>
    <t>丽沙行政村</t>
  </si>
  <si>
    <t>梨园井</t>
  </si>
  <si>
    <t>浙江省丽水市莲都区万象街道大水门社区卢镗街</t>
  </si>
  <si>
    <t>梨园井位于丽水市城区卢镗街24号北侧道路旁，清代建筑。道路东西走向，井口长方形，井圈由四块较大石板合砌而成。井直径0.4米，高0.52米，宽0.9—1.0米，井口南沿至水面52厘米。圆形井壁用自然块石交错叠砌而成。井沿平沿口有使用痕迹，沿外地面北高南低，东西两侧紧靠民房，井水较清澈。 井壁块石上有少量青苔， 梨园井历史上因为北面有梨园殿而得名。_x005F_x000D_
梨园井历史上为卢镗街部分居民的生活用水，八十年代自来水普及后作为洗涤生活用水，与周边的生活区域有一定的渊源关系，具有较高的历史研究价值。</t>
  </si>
  <si>
    <t>底宅村水井</t>
  </si>
  <si>
    <t>浙江省丽水市莲都区富岭街道叶村行政村北侧</t>
  </si>
  <si>
    <t>底宅村水井位于丽水市富岭街道叶村行政村北侧，始建于清代。圆形井壁用较为均匀的卵石叠砌而成，直径0.96米，距水面高约0.70米，没有井圈，上铺两块条石拚砌，内心由人工凿成井口大小，铺在井口之上，周边原卵石铺地，现改为水泥覆面，形制较特别，水质较为清澈，但受农业生产污染已弃食用。_x005F_x000D_
叶村地处大山腹地，水资源较为宝贵，历史上掘井取水是当地村民生活的必备条件。叶村至今只保留老井一口，从一个侧面反映旧时山区人们的缺水及生活状况的落后有息息相关的联系。</t>
  </si>
  <si>
    <t>北纬28°24'55.1",东经119°56'10.2"</t>
  </si>
  <si>
    <t>圆形井壁用较为均匀的卵石叠砌而成，直径0.96米，距水面高约0.70米，没有井圈，上铺两块条石拚砌，内心由人工凿成井口大小，铺在井口之上，周边原卵石铺地，现改为水泥覆面，形制较特别</t>
  </si>
  <si>
    <t>叶村行政村</t>
  </si>
  <si>
    <t>巾山下村水井</t>
  </si>
  <si>
    <t>浙江省丽水市莲都区富岭街道叶村行政村巾山下自然村西北侧</t>
  </si>
  <si>
    <t>巾山下村水井位于丽水市富岭街道叶村行政村巾山下自然村西北侧，清代建筑。石质方形井圈高0.2米，宽1.0--1.15米，抹角做法，用四大块条石板交砌而成。圆形井壁用自然卵石叠砌而成，直径0.9米，内圈圆形，直径0.8米，水质清澈。_x005F_x000D_
巾山下村地处大山腹地，掘井取水是当地村民生活的必备条件。巾山村至今保留老井不多，从一个侧面反映当时人们生活状况乃至村落的原始形成与发展状况的演变。</t>
  </si>
  <si>
    <t>北纬28°25'06.1",东经119°55'25.0"</t>
  </si>
  <si>
    <t>石质方形井圈高0.2米，宽1.0—1.15米，抹角做法，用四大块条石板交砌而成。圆形井壁用自然卵石叠砌而成，直径0.9米，内圈圆形，直径0.8米</t>
  </si>
  <si>
    <t>巾山下自然村</t>
  </si>
  <si>
    <t>林村水井</t>
  </si>
  <si>
    <t>浙江省丽水市莲都区富岭街道张垵行政村林村自然村</t>
  </si>
  <si>
    <t>林村水井位于丽水市富岭街道张垵行政村林村自然村的南侧，清代建筑。椭园形井壁用自然的卵石叠砌而成，整体地势东高西低，呈洼地式。西北侧井壁后期被浇筑水泥台阶，缩小了井的使用面积。井最大径2.4米，中轴线上用一大块条石平铺作为踩踏取水之用，条石长2.6米，宽0.5米，形制较特别，水质清澈。_x005F_x000D_
林村地处大梁山东南侧的腹地，当时掘井取水是当地村民生活用水的必备条件。林村至今还保留较完整的老井，从一个侧面反映了当时村民生活状况及村落的原始形成与发展状况的演变。</t>
  </si>
  <si>
    <t>北纬28°23'28.5",东经119°54'45.3"</t>
  </si>
  <si>
    <t>井最大径2.4米，中轴线上用一大块条石平铺作为踩踏取水之用，条石长2.6米，宽0.5米</t>
  </si>
  <si>
    <t>张垵行政村</t>
  </si>
  <si>
    <t>大坑口村水井</t>
  </si>
  <si>
    <t>浙江省丽水市莲都区富岭街道大坑口行政村西南侧</t>
  </si>
  <si>
    <t>大坑口村水井位于丽水市富岭街道大坑口行政村。清代建筑，石质圆形井圈。圆形井壁用较匀称的卵石叠砌而成。内径0.48米，高0.45米，外径0.7米，井圈厚0.11米，井壁腹部有四个大小对称的小孔，为便于井圈移动而打造。形制特别，做工较细腻，水质清澈。_x005F_x000D_
大坑口村地处大山腹地，水资源比较宝贵，当时掘井取水是人们生活的必备条件。大梁山涧穿村而过，水资源丰富，对该井的利用价值有所忽略，但目前还可以饮用。从该村的保存的只有一口古井的现状，从一个侧面反映了旧时该村人们的生活状况，乃至村落的形成与发展状况。</t>
  </si>
  <si>
    <t>北纬28°24'31.8",东经119°55'08.0"</t>
  </si>
  <si>
    <t>石质圆形井圈。圆形井壁用较匀称的卵石叠砌而成。内径0.48米，高0.45米，外径0.7米，井圈厚0.11米，井壁腹部有四个大小对称的小孔</t>
  </si>
  <si>
    <t>大坑口行政村</t>
  </si>
  <si>
    <t>王灯华宅前水井</t>
  </si>
  <si>
    <t>浙江省丽水市莲都区紫金街道水东行政村水东老村王灯华宅前</t>
  </si>
  <si>
    <t>王灯华宅前水井位于丽水市水东老村王灯华宅通道上，路南北走向，建于清代。_x005F_x000D_
该井圈鼓墩形，井圈由整块岩石穿凿而成，直口，平唇，鼓腹，井壁由大小均匀卵石叠筑，井圈壁厚0．07米，高0．50米，内径0．55米，外径0．65米，井台基周边原卵石铺地，后期水泥浇筑。上世纪八十年代，村内自来水普及后弃用。_x005F_x000D_
该井使用年限较长，井水仍长年不涸，但水质后期受污染已弃用，只为村民生活洗涤灌溉用水，具有一定的历史价值。</t>
  </si>
  <si>
    <t>徐细蓝宅前水井</t>
  </si>
  <si>
    <t>浙江省丽水市莲都区紫金街道水东行政村水东老村徐细蓝宅前</t>
  </si>
  <si>
    <t>徐细蓝宅前水井位于丽水市水东老村徐细蓝宅前通道上，路南北走向，建于清代。_x005F_x000D_
该井圈圆台形，由整块岩石穿凿而成，直口，斜腹，上小下大，内壁人工穿凿痕迹明显。井壁由大小均匀卵石叠筑，井圈壁厚0．10米，高0．56米，内径0．60米，外径0．80米，井台基周边原卵石铺地，后期水泥浇筑，据村民介绍，该井原凿深有7～8米有余，也是老村几代人主要的生活生产汲水水源，水质特别纯清，虽上世纪八十年代，村内自来水普及，但该井至今还在使用。_x005F_x000D_
现该井井水仍长年不涸，且水质较为清澈，还为村民日常洗涤灌溉用水，具有一定的历史价值。</t>
  </si>
  <si>
    <t xml:space="preserve">北纬28°26'56.8",东经
119°57'16.5"
</t>
  </si>
  <si>
    <t xml:space="preserve">该井圈圆台形，由整块岩石穿凿而成，直口，斜腹，上小下大，内壁人工穿凿痕迹明显。井壁由大小均匀卵石叠筑，井圈壁厚0．10米，高0．56米，内径0．60米，外径0．80米，井台基周边原卵石铺地，后期水泥浇筑
</t>
  </si>
  <si>
    <t xml:space="preserve">水东行政村
</t>
  </si>
  <si>
    <t>田村后山村水井</t>
  </si>
  <si>
    <t>浙江省丽水市莲都区紫金街道水岭根行政村田村后山自然村西北侧</t>
  </si>
  <si>
    <t>田村后山村水井位于丽水市紫金街道水岭根行政村田村后山自然村西北面山坡上，清代建筑，路东西走向，圆形块石井沿，井口沿至水面0．20米，井外径3．50米，内径2．50米，井壁块石自然垒砌，地势东高西低，傍山而建。井台面为山地，周围杂草丛生，东北面有竹林，西面有民房，井水为自然山脉水，水质清澈，井壁上有少量青苔。_x005F_x000D_
该井据传为建村始有，时代久远，现农村虽自来水普及，但该村有些地方自来水还是未普及，所以至今还在饮用，保存较好，有一定的保护价值。</t>
  </si>
  <si>
    <t xml:space="preserve">北纬28°27'46.1",东经
120°00'06.2"
</t>
  </si>
  <si>
    <t xml:space="preserve">井口沿至水面0．20米，井外径3．50米，内径2．50米，井壁块石自然垒砌，地势东高西低，傍山而建。
</t>
  </si>
  <si>
    <t xml:space="preserve">水岭根行政村
</t>
  </si>
  <si>
    <t>开潭村水井</t>
  </si>
  <si>
    <t>浙江省丽水市莲都区紫金街道开潭行政村西北侧</t>
  </si>
  <si>
    <t>开潭村水井位于丽水市紫金街道开潭行政村西北面山坡处。清代建筑，路东西走向。圆形卵石井沿，上铺二条石，中留取水口，条石长1．40米，宽0．51米。井口沿至水面0．89米。外径1．74米，内径0．96米，井壁卵石均匀叠砌，地势北高南低，依山而建。井台面泥地，周围杂草丛生，一周有民房，井水较清澈，井壁上有少量青苔。_x005F_x000D_
该水井使用时间较长，且保存完整，八十年代自来水普及到村后弃用，但还在起到洗涤、生产等功能，有一定的保护价值。</t>
  </si>
  <si>
    <t xml:space="preserve">北纬28°25'25.3",东经
119°57'12.1"
</t>
  </si>
  <si>
    <t xml:space="preserve">圆形卵石井沿，上铺二条石，中留取水口，条石长1．40米，宽0．51米。井口沿至水面0．89米。外径1．74米，内径0．96米，井壁卵石均匀叠砌
</t>
  </si>
  <si>
    <t>开潭行政村</t>
  </si>
  <si>
    <t>牛头坟村水井</t>
  </si>
  <si>
    <t>浙江省丽水市莲都区紫金街道下坑行政村牛头坟自然村西南侧</t>
  </si>
  <si>
    <t>牛头坟村水井位于丽水市紫金街道下坑行政村牛头坟自然村西北面路基下，始建年代不详，路东西走向。_x005F_x000D_
井沿圆形，后期筑路被压呈半圆形，井口沿一周为块石砌筑，最大径2．9米，内径1．2米，井口沿承水面高度0．2米。井壁乱石叠砌，东北西井底为自然岩坡，地势东高西低，依山而建。井沿与路基高度落差约2．8米，东北面村口设条石台阶，顺势而下便于汲水，周围杂草丛生，井水清澈，至今还可饮用。_x005F_x000D_
该水井历史较久，为建村始有，八十年代自来水普及后弃用，虽不完整，但保存较好，有一定的保护价值。</t>
  </si>
  <si>
    <t xml:space="preserve">北纬28°26'18.3",东经
119°58'10.7"
</t>
  </si>
  <si>
    <t xml:space="preserve">井沿圆形，后期筑路被压呈半圆形，井口沿一周为块石砌筑，最大径2．9米，内径1．2米，井口沿承水面高度0．2米。
</t>
  </si>
  <si>
    <t xml:space="preserve">下坑行政村
</t>
  </si>
  <si>
    <t>河村老村水井</t>
  </si>
  <si>
    <t>浙江省丽水市莲都区紫金街道河村行政村河村老村东南侧</t>
  </si>
  <si>
    <t>河村老村水井位于丽水市紫金街道河村行政村老村东南面山坡上，始建年代不详，路南北走向。_x005F_x000D_
井沿长方形，长1．6米，宽1．3米，井口沿承水面1．6米，内口原圆形改为椭圆形，内径1．2米，井壁乱石叠砌，东北面井底为自然岩坡。地势东高西低，依山而建，井沿与山坡高度落差约1．4米，东北面设条石台阶二级，顺势而下便于汲水，井台面后期浇注水泥地，周围杂草丛生。井水清澈，至今还在食用。_x005F_x000D_
该水井使用历史较久，为建村时即有，八十年代自来水普及后弃用，保存较好，有一定的保护价值。</t>
  </si>
  <si>
    <t xml:space="preserve">北纬28°28'08.8",东经
119°58'05.6"
</t>
  </si>
  <si>
    <t xml:space="preserve">井沿长方形，长1．6米，宽1．3米，井口沿承水面1．6米，内口原圆形改为椭圆形，内径1．2米，井壁乱石叠砌
</t>
  </si>
  <si>
    <t xml:space="preserve">河村行政村
</t>
  </si>
  <si>
    <t>邱先强宅水井</t>
  </si>
  <si>
    <t>浙江省丽水市莲都区紫金街道水东行政村水东老村邱先强宅天井内</t>
  </si>
  <si>
    <t>邱先强宅水井位于丽水市水东老村自然村水东小学附属幼儿园北面50米处邱先强宅天井内，建于清代。_x005F_x000D_
该井圆形井圈由整块岩石穿凿而成，直口，腹微鼓，井圈顶部带单耳，为方便系绳取水之用，井壁由大块卵石均匀叠筑。井圈壁厚0．10米，高0．54米，井内径0．45米，外径0．64米，井台基由两块石板铺筑，周边卵石铺地。据户主介绍，该井原凿深7米有余，是老村几代人主要的生活生产汲水水源，用该井水酿造的酒特别香甜，上世纪八十年代，村内自来水普及后该井弃用。_x005F_x000D_
现该井井水仍长年不涸，但水质浑浊，反为村民灌溉用水，具有一定的历史价值。</t>
  </si>
  <si>
    <t>中处村水井</t>
  </si>
  <si>
    <t>浙江省丽水市莲都区紫金街道杨梅岗行政村中处自然村西北侧</t>
  </si>
  <si>
    <t>中处村水井位于丽水市紫金街道杨梅岗行政村中处自然村西北侧杨云祥老屋后，清早期建筑，路东西走向，井沿圆形，水泥浇注。基本与地面持平，井内径1．28米，外径1．58米，井底岩石，井壁块石砌筑，井口路面东高西低，高差约20厘米，井口沿承水面0．45米，井台面为块石铺就，靠东南面为块石山墙。井水清澈，水面有少量青苔，还可食用。_x005F_x000D_
该水井历史较久，为建村始即有，九十年代自来水普及后还在使用，保存较好，有一定的保护价值。</t>
  </si>
  <si>
    <t xml:space="preserve">北纬28°25'52.2",东经
119°59'31.5"
</t>
  </si>
  <si>
    <t xml:space="preserve">井内径1．28米，外径1．58米，井底岩石，井壁块石砌筑
</t>
  </si>
  <si>
    <t xml:space="preserve">个人：杨云祥等
</t>
  </si>
  <si>
    <t>黄泥墩村水井</t>
  </si>
  <si>
    <t>浙江省丽水市莲都区紫金街道黄泥墩行政村西北侧</t>
  </si>
  <si>
    <t>黄泥墩村水井位于紫金街道黄泥墩行政村西北面小路旁，清早期建筑，路西北走向。井口圆形，井圈鼓腹。圈高0.51米，井壁厚0.08米，内径0.66米，外径0.82米。井底岩石，井壁块石砌筑，井口路面北高南低，高差约0.03米，井口沿至水面高度0.53米。井台面为洼地，周围杂草丛生，井水清澈，水面有少量青苔。_x005F_x000D_
该村历史较悠久，有近400年历史，八十年代自来水普及到村后弃用，保存一般，有一定文物价值。</t>
  </si>
  <si>
    <t xml:space="preserve">北纬28°27'35.3",东经
119°57'45.2"
</t>
  </si>
  <si>
    <t xml:space="preserve">井口圆形，井圈鼓腹。圈高0.51米，井壁厚0.08米，内径0.66米，外径0.82米。井底岩石，井壁块石砌筑
</t>
  </si>
  <si>
    <t xml:space="preserve">黄泥墩行政村
</t>
  </si>
  <si>
    <t>陈店村水井</t>
  </si>
  <si>
    <t>浙江省丽水市莲都区水阁街道陈店行政村老戏台南面</t>
  </si>
  <si>
    <t>陈店村水井位于莲都区陈店行政村老戏台南面，建于清代，井口形同半月，由块石铺砌而成，南面为四级台阶。井口直径3米，半周长6米。井深2米，水清见底。井水永不干涸，冬暖夏凉，味醇甘甜。以前夏天外村的人都来挑水吃。_x005F_x000D_
该井是陈店行政村较好的水井，原为全村人的引用水。从另一个方面反映出旧时候该村的生活情况。</t>
  </si>
  <si>
    <t>余岭头村水井</t>
  </si>
  <si>
    <t>浙江省丽水市莲都区岩泉街道余岭行政村余岭头自然村东北侧</t>
  </si>
  <si>
    <t>余岭头村水井井位于丽水市岩泉街道余岭行政村余岭头自然村大雄宝殿东面，坐北朝南，清代建筑。_x005F_x000D_
井口椭圆形，面积约0.8平方米。最长数1.02米，最宽数0.75米，井壁块石砌筑，井口大致与田地持平、相连，供括苍古道路人及大雄宝殿内和尚饮用。_x005F_x000D_
该井历史上曾为括苍古道路人饮用水，与古道的生活区域有一定的渊源关系，具有较高的研究价值。</t>
  </si>
  <si>
    <t xml:space="preserve">北纬28°32'35.3",东经
119°56'51.4"
</t>
  </si>
  <si>
    <t xml:space="preserve">井口椭圆形，面积约0.8平方米。最长数1.02米，最宽数0.75米，井壁块石砌筑
</t>
  </si>
  <si>
    <t xml:space="preserve">余岭行政村
</t>
  </si>
  <si>
    <t>岩泉村八角井</t>
  </si>
  <si>
    <t>浙江省丽水市莲都区岩泉街道岩泉行政村230号宅北面</t>
  </si>
  <si>
    <t>岩泉村八角井位于丽水市岩泉街道岩泉行政村230号宅北面，建于清代。_x005F_x000D_
井口八角形，井圈由八块石板合砌而成，高0.45米，厚0.17米，内直径0.6米。井沿平，沿口有使用痕迹，井水较清澈，井内壁有少量青苔。_x005F_x000D_
八角井历史上曾为岩泉村居民饮用的水源之一，八十年代自来水普及后为洗涤生活用水，与周边的生活区域有一定的渊源关系，具有较高的历史研究价值。</t>
  </si>
  <si>
    <t xml:space="preserve">北纬28°30'03.4",东经
119°57'22.4"
</t>
  </si>
  <si>
    <t>井口八角形，井圈由八块石板合砌而成，高0.45米，厚0.17米，内直径0.6米。井沿平，沿口有使用痕迹，井水较清澈，井内壁有少量青苔。为文保点</t>
  </si>
  <si>
    <t>已挂置市级文保点标志牌</t>
  </si>
  <si>
    <t xml:space="preserve">岩泉行政村
</t>
  </si>
  <si>
    <t>和尚岗村水井</t>
  </si>
  <si>
    <t>浙江省丽水市莲都区岩泉街道天宁寺行政村和尚岗自然村</t>
  </si>
  <si>
    <t>和尚岗村水井位于丽水市岩泉街道天宁寺行政村和尚岗自然村内，清代建筑。_x005F_x000D_
该水井井壁由卵石砌筑而成，井口用条石筑成正方形，井外圈长1.2米，宽1.2米，井高0.5米。据村中老人介绍，此井是村中最老的井，至今仍为该村居民取水洗涤之用，长年不涸，清冽味甘。_x005F_x000D_
该水井基本保存完整，具有一定的历史保护价值。</t>
  </si>
  <si>
    <t xml:space="preserve">北纬28°27'57.8",东经
119°55'40.6"
</t>
  </si>
  <si>
    <t xml:space="preserve">该水井井壁由卵石砌筑而成，井口用条石筑成正方形，井外圈长1.2米，宽1.2米，井高0.5米。
</t>
  </si>
  <si>
    <t xml:space="preserve">天宁寺行政村
</t>
  </si>
  <si>
    <t>岙底村倪梦英民居</t>
  </si>
  <si>
    <t>浙江省丽水市青田县阜山乡岙底村41号</t>
  </si>
  <si>
    <t>岙底村倪梦英民居坐落于阜山乡岙底村41号，坐西朝东，据村民口述该宅建于民国二十年（1931），系三合院二层木结构建筑，占地面积655平方米，正楼面阔五间带两侧夹房，明次间梁架九檩五柱带前后下檐，穿斗式。南北厢房各面阔三间。三合土地面，悬山顶屋面，冷摊小青瓦。天井以鹅卵石墁地，后天井有水井一口。_x005F_x000D_
岙底村倪梦英民居具有浙西南山区民宅建筑风格。 _x005F_x000D_</t>
  </si>
  <si>
    <t>北纬28°3＇36",东经120°11＇9"</t>
  </si>
  <si>
    <t>筒形，井圈圆形，直径103厘米，厚15厘米，高18厘米，井圈材质为鹅卵石，水泥加固而成，井壁由鹅卵石砌成。房屋坐西朝东，水井位于后天井南侧。</t>
  </si>
  <si>
    <t>陈宅村陈富彬民居</t>
  </si>
  <si>
    <t>浙江省丽水市青田县阜山乡陈宅村75-2-3号</t>
  </si>
  <si>
    <t>陈宅村陈富彬民居位于阜山乡陈宅村75-2-3号，坐北朝南，约建于清中后期，系三合院二层木结构建筑，总体布局有门台、东西厢房、正楼，占地面积680平方米。天井西南侧设门台。正楼面阔五间带两侧夹房，明次间梁架为七檩五柱带前后下檐，穿斗式。东西厢房各面阔三间。地面为三合土，悬山顶屋面，冷摊小青瓦，正楼前上檐口设麟兽（用于民间避邪）。天井以鹅卵石墁地，天井东南角一口水井。_x005F_x000D_
陈宅村陈富彬民居具有浙西南山区居宅建筑风格。_x005F_x000D_</t>
  </si>
  <si>
    <t>北纬28°3＇51",东经120°11＇7"</t>
  </si>
  <si>
    <t>筒形，井圈圆形，直径74厘米，厚5厘米，高45厘米，井圈井壁材质均为水泥。房屋坐北朝南，水井位于天井东南侧。</t>
  </si>
  <si>
    <t>陈宅村陈金星民居</t>
  </si>
  <si>
    <t>浙江省丽水市青田县阜山乡陈宅村14号</t>
  </si>
  <si>
    <t>陈宅村陈金星民居坐落于阜山乡陈宅村14号，坐北朝南，约建于清代，系三合院式二层木结构建筑，总体布局有门台、左右厢房、正楼，占地面积1370平方米。_x005F_x000D_
砖砌三牌楼门台；正楼面阔五间带东西夹屋，明次间梁架九檩五柱带前后下檐，穿斗式，悬山顶，小青瓦冷摊；东西厢房各五间，构架同正楼；后耳房各面阔二间。_x005F_x000D_
陈宅村陈金星民居建筑布局规整，月梁、门扇均作雕刻，具有浙西南山区建筑特色。_x005F_x000D_</t>
  </si>
  <si>
    <t>北纬28°3＇53",东经120°11＇3"</t>
  </si>
  <si>
    <t>筒形，井圈圆形，直径80厘米，厚6厘米，高43厘米，井圈井壁材质均为水泥。房屋坐北朝南，水井位于东厢房外侧。</t>
  </si>
  <si>
    <t>县保</t>
  </si>
  <si>
    <t>陈宅村周志平民居</t>
  </si>
  <si>
    <t>浙江省丽水市青田县阜山乡陈宅村83号</t>
  </si>
  <si>
    <t>陈宅村周志平民居位于阜山乡陈宅村83号，坐东朝西，据村民口述约建于清乾隆间（1736－1796），系四合院二层木结构建筑，占地面积1394平米方。总体布局有：门楼、南北厢房、正楼、南耳房。门楼面阔七间，明间置门台。正楼面阔五间带两侧夹房，明次间梁架九檩五柱带前后下檐，穿斗式。南北厢房各面阔四间。正楼后附耳房二间。地面为三合土，悬山顶屋面，冷摊青瓦，施勾头滴水。_x005F_x000D_
陈宅村周志平民居建筑布局规整严密，具有浙西南山区居宅建筑风格。</t>
  </si>
  <si>
    <t>北纬28°3＇51",东经120°11＇6"</t>
  </si>
  <si>
    <t>筒形，井圈圆形，直径65厘米，与地平，井壁材质青石砌筑，房屋坐东朝西，房屋后天井南、北方向各一口井。</t>
  </si>
  <si>
    <t>王费潭村陈志方民居</t>
  </si>
  <si>
    <t>浙江省丽水市青田县阜山乡阜山村王费潭197号</t>
  </si>
  <si>
    <t>王费潭村陈志方民居位于阜山乡阜山村王费潭197号，坐东北朝西南，约建于清末，总体布局有门台、东西厢房、正楼、前后耳房，系三合院式二层木结构建筑，占地面积2552平方米。门台为砖砌仿木结构三牌楼。正楼面阔五间带两侧夹屋，明次间梁架为九檩五柱带前后下檐，穿斗式，悬山顶，冷摊小青瓦。两侧厢房各面阔五间。天井以方形花岗石墁地，西角有一口古井。_x005F_x000D_
王费潭村陈志方民居具有浙西南居宅建筑风格，建筑布局得体，檐廊、门窗雕刻精致。</t>
  </si>
  <si>
    <t>北纬28°4＇34",东经120°10＇55"</t>
  </si>
  <si>
    <t>筒形，井圈圆形，直径70厘米，井圈厚10厘米，高35厘米，材质为花岗岩，井壁材质为鹅卵石，房屋坐东北朝西南，水井位于天井西侧，水井台规格172厘米×180厘米，高15厘米。</t>
  </si>
  <si>
    <t>阜山村清真禅寺</t>
  </si>
  <si>
    <t>浙江省丽水市青田县阜山乡阜山村“眠牛”山麓</t>
  </si>
  <si>
    <t>阜山村清真禅寺坐落在阜山乡阜山村“眠牛”山麓，坐北朝南，据传始建于南宋元初，元、明、清、民国历有修建、增建，系复合式院落建筑，占地面积5000平方米。1987年公布为县级文物保护单位。_x005F_x000D_
山门面阔三间，梁架为五檩三柱，歇山顶；钟鼓楼分别位于山门内两旁，二层楼阁式，四角攒尖顶；门堂面阔七间，梁架为五檩三柱，明次间开门，悬山顶；白衣丞相殿面阔三间，带两侧通道、夹屋，梁架十二檩五柱，明间抬梁式，上施八角藻井，重檐歇山顶；大雄宝殿面阔三间带两侧夹屋，梁架为十二檩六柱，明间抬梁式，上施八角藻井，重檐歇山顶，前、后两侧厢房各面阔三间，五檩三柱。夫人殿紧依白衣丞相殿西面，门厅天王殿面阔三间带夹屋，梁架为七檩六柱，重檐歇山顶；夫人宫面阔三间带西厢房，东面附过廊，梁架为七檩五柱，重檐歇山顶；观音阁面阔三间带两侧夹屋，梁架为十三檩八柱，明间上施八角藻井，重檐歇山顶。寺北面有后花园一座。南山门内有甬桥、放生池。_x005F_x000D_
清真禅寺建筑布局宏伟、有致，殿内雕梁画栋，建筑艺术具有民族建筑风格和观赏价值。</t>
  </si>
  <si>
    <t>北纬28°4＇47",东经120°10＇49"</t>
  </si>
  <si>
    <t>钵形，井圈下大上小，井口圆形，上口直径70厘米，高35厘米，井圈厚10厘米，井圈底部直径83厘米，材质花岗岩，井壁材质鹅卵石，寺庙坐北朝南，水井位于二进天井西南角。</t>
  </si>
  <si>
    <t>清真禅寺</t>
  </si>
  <si>
    <t>岗下村陈迪光民居</t>
  </si>
  <si>
    <t>浙江省丽水市青田县阜山乡岗下村3～7号</t>
  </si>
  <si>
    <t>岗下村陈迪光民居位于阜山乡岗下村3～7号，坐东北朝西南，约建于清代，原为三合院式二层木结构建筑，现仅存门台和主楼，占地面积1186平方米。_x005F_x000D_
门台面阔一间，悬山顶；主楼面阔五间带两侧夹屋，明次间梁架为十一檩六柱带前后下檐，檐柱施牛腿，三合土地面，悬山顶，小青瓦冷摊，施勾头滴水；北侧夹屋外置一口水井。_x005F_x000D_
民居院建筑规整，月梁、牛腿和门扇等均雕刻花鸟鱼虫、戏曲人物，雕刻精美，具有一定的艺术价值。</t>
  </si>
  <si>
    <t>北纬28°5＇34",东经120°11＇38"</t>
  </si>
  <si>
    <t>井口不规则圆形，直径100厘米，井壁青石砌筑，房屋坐东北朝西南，水井位于房屋东侧。</t>
  </si>
  <si>
    <t>红富垟村陈伟修民居</t>
  </si>
  <si>
    <t>浙江省丽水市青田县阜山乡红富垟村2～10号</t>
  </si>
  <si>
    <t>红富垟村陈伟修民居坐落在阜山乡红富垟村2～10号，坐西北朝东南，据屋主口述由其祖父陈琴勋、陈瑶笙合建于民国八年（1919），系二层砖木结构建筑，总体布局有门台、正楼、南北厢房组成，占地面积1552平方米。_x005F_x000D_
门楼面阔三间，为砖砌中西合璧风格；正楼面阔六间带两侧夹屋，进深九柱，檐间立面砖墙，开拱门，楼檐置栏杆；南侧厢房面阔四间，进深三柱，中柱分心三步梁，硬山顶。后北厢房面阔三间，进深二柱，中柱分心双步梁，抬梁式。_x005F_x000D_
红富垟村陈伟修民居具有民国时期建筑风格。</t>
  </si>
  <si>
    <t>北纬28°4＇34",东经120°10＇54"</t>
  </si>
  <si>
    <t>钵形，井圈下大上小，井口圆形，上口直径70厘米，井圈厚10厘米，高35厘米，材质花岗岩，井壁材质鹅卵石，房屋坐西朝东，水井位于二进天井东北角。</t>
  </si>
  <si>
    <t>林宅村张丁厚民居</t>
  </si>
  <si>
    <t>浙江省丽水市青田县阜山乡周宅村林宅158号</t>
  </si>
  <si>
    <t>林宅村张丁厚民居坐落在阜山乡周宅村林宅158号，坐东北朝西南，据村民口述建于清同治九年（1870），系三合院式二层木结构建筑，左厢房毁于火灾，右厢房改建三层砖混结构建筑，占地面积1378平方米。_x005F_x000D_
民居西南侧置砖砌牌楼结构门台，正楼面阔五间带两侧夹屋，梁架为穿斗式九檩五柱，带前后下檐，三合土地面，悬山顶，冷摊小青瓦，后天井置水井一口。_x005F_x000D_
林宅村张丁厚民居前檐廊作两支轩券蓬，梁枋雕刻精致，建筑格局合理，具有浙西南山区建筑风格。</t>
  </si>
  <si>
    <t>北纬28°4＇5",东经120°11＇1"</t>
  </si>
  <si>
    <t>钵形，井圈下大上小，井口圆形，直径63厘米，井圈厚8厘米，高36厘米，材质整块花岗岩，井壁材质花岗岩，房屋坐东朝西，水井位于后天井东南角。</t>
  </si>
  <si>
    <t>澎湖村柳伯品民居</t>
  </si>
  <si>
    <t>浙江省丽水市青田县仁宫乡澎湖村倪山8号</t>
  </si>
  <si>
    <t xml:space="preserve">澎湖村柳伯品民居位于仁宫乡澎湖村倪山8号，坐东朝西，据村民口述：建于民国元年（1912），2006年柳伯品出资修缮，占地面积609平方米。_x005F_x000D_
宅院平面呈方形，二层砖木结构三合院式建筑，外墙砌条砖，作马头墙，门台门额书“河东旧家”，旁边塑花草图案，顶上作半圆形造型，壁柱塑蓝花，主楼面阔三间带两侧夹屋，进深七柱带前后下檐，悬山顶，厢房面阔三间，进深三柱，后耳房面阔二间，同厢房，天井菱形青石墁地，屋后设水井一口。_x005F_x000D_
澎湖村柳伯品民居是典型的浙西南山区建筑风格。_x005F_x000D_
</t>
  </si>
  <si>
    <t>北纬28°7＇33",东经120°8＇34"</t>
  </si>
  <si>
    <t>井圈长方形，规格100厘米×130厘米，高93厘米，井圈厚10厘米，井圈由砖水泥砌筑而成，井壁由鹅卵石砌筑。</t>
  </si>
  <si>
    <t>寺岙村法昌寺</t>
  </si>
  <si>
    <t>浙江省丽水市青田县仁宫乡寺岙村中部</t>
  </si>
  <si>
    <t xml:space="preserve">寺岙村法昌寺坐落在仁宫乡寺岙村，坐西北朝东南，据资料记载：建于唐大中二年（848），屡建屡圮，现为四合院式砖木结构建筑，占地面积668平方米。_x005F_x000D_
一进已改为学校，原貌已失；两侧厢房各面阔三间，梁架为五檩三柱；二进大雄宝殿面阔三间带两侧夹房，梁架为十四檩七柱，明间抬梁式，悬山顶屋面，冷摊小青瓦。大殿内有光绪二十六年（1900）铸造的铁钟。_x005F_x000D_
法昌寺是当地宗教文化活动场所。_x005F_x000D_
</t>
  </si>
  <si>
    <t>北纬28°9＇18",东经120°9＇40"</t>
  </si>
  <si>
    <t>井圈呈梯形，依墙而建，嵌入墙内，规格为90厘米×90厘米×65厘米，井圈材质为花岗岩，井壁材质为鹅卵石，半椭圆形，深约2米。</t>
  </si>
  <si>
    <t>法昌寺</t>
  </si>
  <si>
    <t>罗溪村郑氏宗祠</t>
  </si>
  <si>
    <t>浙江省丽水市青田县仁庄镇罗溪村中央巷</t>
  </si>
  <si>
    <t xml:space="preserve">罗溪村郑氏宗祠坐落在仁庄镇罗溪村中央巷，坐北朝南，约建于清代，为复合式四合院木结构建筑，占地面积约490平方米。_x005F_x000D_
郑氏宗祠平面呈长方形，东西长18.54米，南北宽27.85米；一进门厅面阔三间带两侧夹房，明间设门，东夹房内置水井1口，井口呈圆形；二进中厅面阔三间带两侧过廊，进深为九檩五柱，明间抬梁式；三进主祠面阔三间带两侧夹房，进深五檩三柱；各厅之间设过廊，贯穿南北；宗祠均以三合土铺地，方形木柱方石础，悬山顶，冷摊小青瓦。_x005F_x000D_
罗溪村郑氏宗祠是宗族重要的活动场所，具有参考价值。_x005F_x000D_
</t>
  </si>
  <si>
    <t>北纬28°3＇58",东经120°15＇31"</t>
  </si>
  <si>
    <t>井圈圆形，直径110厘米，厚30厘米，高30厘米，材质青石，井壁材质鹅卵石。</t>
  </si>
  <si>
    <t>宗祠</t>
  </si>
  <si>
    <t>章旦村吴正华民居</t>
  </si>
  <si>
    <t>浙江省丽水市青田县章旦乡章旦村下桥头23号</t>
  </si>
  <si>
    <t xml:space="preserve">章旦村吴正华民居坐落在章旦乡章旦村下桥头23号，坐西北朝东南，名为“渤海旧家”，五开间二层砖木结构建筑，约建于民国时期，占地面积625平方米。_x005F_x000D_
正楼通面阔七间，进深七柱，穿斗式，后檐设牛腿、吊柱，两侧厢房各面阔一间，天井中有水井一口，现已废弃；地面三合土地面，庑殿式屋面，冷摊小青瓦。_x005F_x000D_
章旦村吴正华民居具有民国时期建筑风格。_x005F_x000D_
</t>
  </si>
  <si>
    <t>北纬28°7＇37",东经120°15＇1"</t>
  </si>
  <si>
    <t>井圈圆形，直径80厘米，厚10厘米，高25厘米，井圈由砖和水泥砌成，井壁材质鹅卵石。</t>
  </si>
  <si>
    <t>朱垟村叶展舒民居</t>
  </si>
  <si>
    <t>浙江省丽水市青田县章旦乡章旦村朱垟25号</t>
  </si>
  <si>
    <t xml:space="preserve">朱垟村叶展舒民居坐落在章旦村朱垟25号，坐南朝北，建于清光绪五年（1879），四合院式二层木结构建筑，占地面积约2058平方米。_x005F_x000D_
民居布局成回字形，中轴线东西横向延伸有独立小天井院落，四周砌石墙，南北纵向依次设照壁、门楼、厢房、正楼，三合土地面，冷摊青瓦，施勾头滴水；门楼面阔三间，进深三柱，前设砖砌门台，后置挑檐，天井条石墁地，四周压阶檐石，正楼面阔五间带两侧夹屋，进深七柱，东西横向侧厢为杂房，整个民居设4口水井，条石砌筑。_x005F_x000D_
朱垟村叶展舒民居又名垟新大屋，据史书、青田县志章旦志载，静远堂为增贡生试用训导补嘉兴府嘉善县教瑜叶展舒所建，章旦人，字秀三，号兰仙，生于清道光七年（1827），终于光绪二十九年（1903）。扶贫济困，热衷家乡建设，在村口助资修建朱垟桥亭。_x005F_x000D_
朱垟村叶展舒民居为典型的浙西南四合院建筑，具有较高建筑、艺术价值。_x005F_x000D_
</t>
  </si>
  <si>
    <t>北纬28°7＇27",东经120°15＇4"</t>
  </si>
  <si>
    <t>水井位于房屋东南方，正方形，边长90厘米，井圈高40厘米，厚10厘米，材质花岗岩，井壁材质鹅卵石，其余三口井分布与房屋西南，西北，东北角，均被填埋。</t>
  </si>
  <si>
    <t>湖边村梵宗寺</t>
  </si>
  <si>
    <t>浙江省丽水市青田县鹤城镇湖边村口半月山</t>
  </si>
  <si>
    <t>湖边村梵宗寺坐落在鹤城镇湖边村村口半月山，坐西南朝东北，据资料记载：始建于北宋咸平间，清道光年间(1821—1850)重建，占地面积564平方米。_x005F_x000D_
原有五进建筑，现存二进，均面阔五间，进深五柱，悬山顶，厢房面阔三间，进深二柱。天井中央造水井一口，六边形青石砌筑，至今可饮用。_x005F_x000D_
湖边村梵宗寺始建年间较早，破坏较大，属一般宗教场所。</t>
  </si>
  <si>
    <t>北纬28°10＇25",东经120°14＇19"</t>
  </si>
  <si>
    <t>水井地基抬高，老井口在基地下，新建井圈材质花岗岩，六边形，边长70厘米，直径120厘米，井口直径85厘米，井圈厚20厘米，井圈高75厘米，老水井井圈材质花岗岩，井壁鹅卵石。</t>
  </si>
  <si>
    <t>梵宗寺</t>
  </si>
  <si>
    <t>汤思退旧居遗址</t>
  </si>
  <si>
    <t>浙江省丽水市青田县鹤城镇一村金巷底</t>
  </si>
  <si>
    <t xml:space="preserve">汤思退旧居遗址位于鹤城镇一村金巷底。初时，旧居自南至北依次建有轿房、仪门、半月池、客厅、官厅、内房、厢房、书房等。时过境迁，故建筑群体皆圯。现存半月池一处，原名“汤宅塘”，后改名“留宅塘”。书房遗址东侧有口井，称“汤府井”。水井井圈用单块花岗岩镌制，为正方形，边长0.8米，井口镌成圆形，直径0.45米，井深约5米，井壁用卵石叠砌，书房的东面尚有一段30于米长的石垒围墙遗址。_x005F_x000D_
汤思退（1117—1164），字进之，号湘水，青田县人。曾任南宋丞相。事迹见《青田历代名人》一书。_x005F_x000D_
</t>
  </si>
  <si>
    <t>北纬28°8＇48",东经120°16＇50"</t>
  </si>
  <si>
    <t>井圈正方形，边长80厘米，井圈高30厘米，井口呈圆形，井口直径50厘米，井圈材质为花岗岩，井壁由卵石叠砌</t>
  </si>
  <si>
    <t>一村李柏翠民居</t>
  </si>
  <si>
    <t>浙江省丽水市青田县鹤城镇一村金巷底10号</t>
  </si>
  <si>
    <t xml:space="preserve">一村李柏翠民居坐落在鹤城镇一村金巷底10号，坐北朝南，据村民口述约建于清咸丰年间（1851—1862），为三合院式二层木结构建筑，占地面积748平方米。_x005F_x000D_
正楼面阔三间带两侧夹房，明次间梁架为九檩五柱带前后下檐；东厢房面阔四间，西厢房面阔三间，梁架为六檩三柱带前后下檐，东厢房辟正门，门台为砖砌牌楼结构；正楼后附耳房2座，东北耳房东侧辟门台1座；后天井东北侧有水井1口。屋面为硬山顶，冷摊小青瓦，地面为三合土。_x005F_x000D_
一村李柏翠民居具有浙西南山区居宅建筑风格。_x005F_x000D_
</t>
  </si>
  <si>
    <t>北纬28°8＇47",东经120°16＇48"</t>
  </si>
  <si>
    <t>直筒，圆形，井圈直径65厘米，高40厘米，厚10厘米，井圈由整块花岗岩砌成。</t>
  </si>
  <si>
    <t>油竹上村金爱青民居</t>
  </si>
  <si>
    <t>浙江省丽水市青田县鹤城镇油竹上村242号</t>
  </si>
  <si>
    <t xml:space="preserve">油竹上村金爱青民居坐落在油竹新区油竹上村242号，坐西朝东，约建于民国时期，后多次修缮，系二层木结构传统民居建筑，占地面积1433平方米。_x005F_x000D_
民居平面成“凹”形，三合土地面，天井卵石墁地，卵石外墙，高腰线上薄砖错缝砌筑，主楼屋顶升起，悬山式屋顶，主楼面阔五间带两侧夹屋，进深九檩五柱带前后下檐一柱，共七柱，厢房面阔三间，进深六檩四柱带前下檐一柱，后院天井北首置水井一口，青石质，现已废弃。_x005F_x000D_
油竹上村金爱青民居是典型的浙西南山区建筑，具有一定的历史参考价值。_x005F_x000D_
</t>
  </si>
  <si>
    <t>北纬28°5＇56",东经120°18＇59"</t>
  </si>
  <si>
    <t>直筒，圆形，井圈直径2米，高25厘米，厚55厘米，井圈由鹅卵石、水泥砌筑，井壁由鹅卵石叠砌。</t>
  </si>
  <si>
    <t>油竹上村尹德彬民居</t>
  </si>
  <si>
    <t>浙江省丽水市青田县鹤城镇油竹上村206号</t>
  </si>
  <si>
    <t xml:space="preserve">油竹上村尹德彬民居坐落在鹤城镇油竹上村206号，坐西朝东，约建于清代，曾作石料加工厂。系二层木结构传统民居建筑，占地面积509平方米。_x005F_x000D_
民居为五开间带门台，平面呈方形。三合土地面，天井卵石墁地，外墙卵石垒砌，高腰线，门台简易做法，前后三柱，悬山顶，两侧连接山墙；主楼面阔三间，进深九檩五柱带前后下檐一柱，共七柱，檐柱头圆斗铺做华栱承托撩檐枋，檐间月梁、阑枋雕刻花纹，天井有水井一口，硬山顶，冷摊青瓦。_x005F_x000D_
建筑单体简易朴实，浙西南山区建筑特色。_x005F_x000D_
</t>
  </si>
  <si>
    <t>北纬28°5＇52",东经120°18＇58"</t>
  </si>
  <si>
    <t>直筒，圆形，井圈直径140厘米，高25厘米，厚30厘米，井圈由鹅卵石、水泥砌筑，井壁由鹅卵石叠砌。</t>
  </si>
  <si>
    <t>吴村王氏民居</t>
  </si>
  <si>
    <t>浙江省丽水市青田县章村乡吴村46号</t>
  </si>
  <si>
    <t xml:space="preserve">吴村王氏民居坐落在章村乡吴村46号，坐南朝北，约建于清晚期，系三合院式土木结构建筑，占地面积819平方米。_x005F_x000D_
民居北侧置木结构门台，两侧院墙卵石垒砌，腰线以上为夯土墙；主楼面阔五间带两侧夹屋，梁架为十三檩七柱中心分柱双步梁，设挑檐；后东耳房面阔二间，梁架为五檩三柱双步梁，西耳房面阔一间，设挑檐；后天井有水井口；三合土地面，硬山顶屋面，冷摊小青瓦。_x005F_x000D_
吴村王氏民居具有浙西南山区建筑风格。_x005F_x000D_
</t>
  </si>
  <si>
    <t>叶店村范朝连民居</t>
  </si>
  <si>
    <t>浙江省丽水市青田县舒桥乡叶店村南面</t>
  </si>
  <si>
    <t xml:space="preserve">叶店村范朝连民居坐落在青田县舒桥乡叶店村南面，坐南朝北，据村民口述约建于清道光年间（1821—1850），系复合式四合院建筑，占地面积1756平方米。_x005F_x000D_
民居北侧置牌楼结构门台，门额书“文峰远映”4字；前厅面阔五间带两侧夹屋，梁架为七檩五柱带前后下檐；前院两侧厢房各面阔二间；主楼面阔五间带两侧夹屋，梁架为九檩五柱带前后下檐；后院两侧厢房各面阔三间，梁架为七檩五柱带前后下檐；后主楼两侧各带耳房一间；宅院四周置马头墙，东侧天井有水井一口，天井卵石墁地，三合土地面，硬山顶屋面，施勾头滴水，冷摊小青瓦。_x005F_x000D_
叶店村范朝连民居门、窗、檐廊、牛腿木雕精美，具有传统民宅建筑艺术欣赏研究价值。_x005F_x000D_
</t>
  </si>
  <si>
    <t>北纬28°25＇30",东经120°5＇17"</t>
  </si>
  <si>
    <t>井圈外方内圆，边长130厘米，井口50厘米，整块花岗岩打造，井壁鹅卵石叠砌，位于房屋东侧天井</t>
  </si>
  <si>
    <t>罗西村胡先途民居</t>
  </si>
  <si>
    <t>浙江省丽水市青田县舒桥乡罗西村西南面</t>
  </si>
  <si>
    <t xml:space="preserve">罗西村胡先途民居坐落在舒桥乡罗西村西南面，坐西北朝东南，约建于清代，系四合院式二层木结构建筑，占地面积660平方米。_x005F_x000D_
民居东侧置外门台，东北朝向；主楼东南侧置门台，内为单檐木质过廊，两侧置马头墙；主楼面阔三间带两侧夹屋，梁架为九檩五柱中心分柱双步梁带前后下檐；厢房面阔三间，梁架为五檩三柱带前下檐；主楼西北侧各附带耳房一间；后天井有水井一口，天井鹅卵石墁地，三合土地面，硬山顶屋面，施勾头滴水，冷摊小青瓦。_x005F_x000D_
罗西村胡先途民居建筑布局合理，具有浙西南山区建筑风格。_x005F_x000D_
</t>
  </si>
  <si>
    <t>北纬28°25＇51",东经120°3＇6"</t>
  </si>
  <si>
    <t>井口圆形，直径80厘米，与地平，井壁鹅卵石叠砌。</t>
  </si>
  <si>
    <t>王岙村王银根民居</t>
  </si>
  <si>
    <t xml:space="preserve">王岙村王银根民居坐落在青田县舒桥乡王岙村后半山，坐北朝南，约建于清代，系三合院式二层木结构建筑，占地面积410平方米。_x005F_x000D_
主楼南侧置砖砌结构门台，两侧置马头墙；主楼面阔三间带两侧夹屋，梁架为七檩五柱带前后下檐，明间隔断上写有毛主席语录；两侧厢房各面阔二间，梁架为五檩三柱中心分柱双步梁带前下檐；主楼北侧各附带耳房一间，后天井有水井一口；天井卵石墁地，三合土地面，硬山顶屋面，冷摊小青瓦。_x005F_x000D_
王岙村王银根民居建筑布局合理，具有浙西南山区建筑风格。_x005F_x000D_
</t>
  </si>
  <si>
    <t>北纬28°26＇14",东经120°6＇8"</t>
  </si>
  <si>
    <t>直筒，圆形，井圈直径92厘米，高15厘米，厚20厘米，井圈由花岗岩整体打造，有防滑纹路，井壁由鹅卵石叠砌。</t>
  </si>
  <si>
    <t>王岙村叶美兰民居</t>
  </si>
  <si>
    <t xml:space="preserve">王岙村叶美兰民居坐落在青田县舒桥乡王岙村后半山，坐西北朝东南，据村民口述建于清咸丰丙辰年（1856），系复合三合院式二层木结构建筑，占地面积1900平方米。_x005F_x000D_
民居东南侧置砖砌门台，两侧立旗杆一对；前厅面阔五间带两侧夹屋，梁架为七檩五柱带后下檐，明间辟过道；一、二进两侧厢房各面阔一间；主楼面阔五间带两侧夹屋，梁架为九檩五柱带前后下檐；二、三进两侧厢房各面阔三间，梁架为七檩五柱带前下檐；主楼西北侧各附带耳房二间，后天井有水井一口；天井卵石墁地，三合土地面，硬山顶屋面，冷摊小青瓦。_x005F_x000D_
王岙村叶美兰民居建筑布局合理，具有浙西南山区建筑风格。_x005F_x000D_
</t>
  </si>
  <si>
    <t>北纬28°26＇14",东经120°6＇6"</t>
  </si>
  <si>
    <t>后天井一口方井，规格130厘米×105厘米，井圈厚17厘米，高20厘米，靠背井圈高32厘米，厚24厘米，井圈材质花岗岩，井壁由鹅卵石叠砌。</t>
  </si>
  <si>
    <t>叶村叶新荣民居</t>
  </si>
  <si>
    <t>浙江省丽水市青田县舒桥乡叶村中部</t>
  </si>
  <si>
    <t xml:space="preserve">叶村叶新荣民居坐落在舒桥乡叶村中部，坐西北朝东南，约建于清代，系四合院式木结构建筑，占地面积1006平方米。_x005F_x000D_
民居东侧置外门台，夯土院墙连接主楼；前厅面阔三间带两侧夹屋，梁架为七檩五柱带前下檐，明间为过道；主楼面阔三间带两侧夹屋，梁架为七檩五柱带前后下檐；两侧厢房各面阔三间，梁架为五檩三柱带前下檐；主楼西北侧附带耳房各二间；天井有水井一口，三合土地面，悬山顶屋面，冷摊小青瓦。_x005F_x000D_
叶村叶新荣民居具有青田西北部山区建筑风格。_x005F_x000D_
</t>
  </si>
  <si>
    <t>北纬28°25＇41",东经120°4＇45"</t>
  </si>
  <si>
    <t>天井西南侧一口水井，井圈正方形，边长90厘米，高30厘米，厚20厘米，井圈材质花岗岩，水泥加固，井壁鹅卵石叠砌</t>
  </si>
  <si>
    <t>八石田村章志维民居</t>
  </si>
  <si>
    <t>浙江省丽水市青田县舒桥乡章杉村八石田自然村中部</t>
  </si>
  <si>
    <t xml:space="preserve">八石田村章志维民居坐落在青田县舒桥乡章杉村八石田自然村中部，坐北朝南，约建于清代，系四合院式二层木结构建筑，占地面积1000平方米。_x005F_x000D_
门楼面阔三间带两侧过道、夹屋，过道通后耳房，梁架为五檩三柱带后下檐，明间置砖砌门台，门额“南山拱秀”；主楼面阔三间带两侧过道、夹屋，梁架为七檩五柱带前后下檐；两侧厢房各面阔三间，梁架为七檩五柱带前下檐；主楼北侧各附带耳房一间，后天井有水井二口；天井卵石墁地，三合土地面，悬山顶屋面，冷摊小青瓦。_x005F_x000D_
八石田村章志维民居建筑布局合理，具有浙西南山区建筑风格。_x005F_x000D_
</t>
  </si>
  <si>
    <t>北纬28°27＇3",东经120°5＇2"</t>
  </si>
  <si>
    <t>井圈不规则圆形，直径60厘米，靠墙而建，井壁卵石叠砌，井口与地平，房屋坐东北朝西南，后天井东北两侧各有一口水井</t>
  </si>
  <si>
    <t>道彭村管友林民居</t>
  </si>
  <si>
    <t>浙江省丽水市青田县舒桥乡道彭村东部</t>
  </si>
  <si>
    <t xml:space="preserve">道彭村管友林民居坐落在舒桥乡道彭村“下新屋”土名，坐西南朝东北，约建于清代，系四合院式木结构建筑，占地面积675平方米。_x005F_x000D_
前厅面阔三间带两侧夹屋，梁架为五檩三柱带前下檐柱；主楼面阔三间带两侧夹屋及过道，过道辟门，梁架为七檩五柱带前后下檐柱；两侧厢房各面阔三间，梁架为五檩三柱带前下檐柱；主楼西南侧各带耳房一间；天井有水井一口，三合土地面，夯土院墙，悬山顶屋面，冷摊小青瓦。_x005F_x000D_
道彭村管友林民居布局合理，具有浙西南山区建筑风格。_x005F_x000D_
</t>
  </si>
  <si>
    <t>北纬28°27＇10",东经120°5＇6"</t>
  </si>
  <si>
    <t>井圈正方形，边长115厘米，厚20厘米，高5厘米，井圈材质花岗岩，井壁卵石叠砌</t>
  </si>
  <si>
    <t>雷公岙李德忠民居</t>
  </si>
  <si>
    <t>浙江省丽水市青田县腊口镇大坑村雷公岙12号</t>
  </si>
  <si>
    <t xml:space="preserve">雷公岙李德忠民居坐落在腊口镇大坑村雷公岙12号，坐东北朝西南，建于清代，具体年间待考，系颖川郡陈氏树棠公兴建。复合式三合院二层木结构传统民居建筑，占地面积900平方米。_x005F_x000D_
民居平面呈“回”字形，三合土地面，天井卵石墁地，粘土夯墙，硬山顶，两山作封火墙。门台位于宅院西面，简易做法，两侧连接山墙，门厅面阔三间，进深五檩二柱，抬梁式，明间辟门出入，门面砖砌，门额砖塑“颖川旧家”；主楼面阔五间，带两侧过弄，进深七檩七柱，带前后下檐柱；厢房面阔三间，进深五檩三柱带前下檐，后耳房面阔二间，进深同前厢房。天井四周檐柱施牛腿装饰，在门台不远处有一口花岗石打造井壁的水井，现已废。_x005F_x000D_
雷公岙李德忠民居是典型的西南山区传统民居建筑，具有一定的文物价值。_x005F_x000D_
</t>
  </si>
  <si>
    <t>虞宅村李娇红民居</t>
  </si>
  <si>
    <t>浙江省丽水市青田县腊口镇虞宅村“李家”（土名）</t>
  </si>
  <si>
    <t xml:space="preserve">虞宅村李娇红民居坐落在腊口镇虞宅村“李家”（土名），坐东朝西，约建于民国时期，三合院式木结构传统民居建筑，占地面积368平方米。_x005F_x000D_
民居平面布局呈“H”形，三合土地面，天井卵石墁地，卵石墙基，腰线上黏土夯筑，硬山顶，两山做封火墙。无正门，主楼檐间两侧辟门出入，主楼面阔五间，进深九檩五柱，厢房面阔二间，进深五檩三柱，主楼后厢房面阔一间，进深同前厢房，后天井置水井一口。天井四周檐柱施牛腿装饰，后天井外墙白灰抹面，彩绘花草装饰。_x005F_x000D_
虞宅村李娇红民居建筑简易，典型的西北山区建筑特色。_x005F_x000D_
</t>
  </si>
  <si>
    <t>北纬28°22＇18",东经119°57＇49"</t>
  </si>
  <si>
    <t>直筒，圆形，井圈直径67厘米，井圈厚8厘米，高10厘米，井圈材质为花岗岩，井壁由鹅卵石砌筑而成，水井位于后天井南侧。</t>
  </si>
  <si>
    <t>石帆村水井塘</t>
  </si>
  <si>
    <t>浙江省丽水市青田县腊口镇石帆村下街口田贩处</t>
  </si>
  <si>
    <t xml:space="preserve">石帆村水井塘位于腊口镇石帆村下街口田贩处，据村民口述，该水井塘开凿至今有300多年，具体不详，2008年修缮。水井塘整体呈半圆形，占地面积260平方米。_x005F_x000D_
水井塘低于地面1.6米，东首中央设步道，步道两侧凿有方形水井，水井均条石压边，水深约1.5米，水质清澈，可饮用；水塘呈半圆形，水深约2米，卵石砌围边，西面设出水口，在东南角筑有导流槽，水质浑浊。在水井塘岸边有一尊狮子雕像，只露头部在地面，造型形象生动。_x005F_x000D_
水井塘是村中农业灌溉和生活用水的共生系统，设计合理，具有一定的历史参考价值。_x005F_x000D_
</t>
  </si>
  <si>
    <t>北纬28°22＇41",东经119°57＇21"</t>
  </si>
  <si>
    <t>水井南北方向各一个，均低于地面1.6米，呈方形，鹅卵石砌筑，条石压边，北边长2米，宽1.1米，井圈厚0.3米，水质较清澈；南边水井长1.8米，宽1.3米，水质较浑浊。</t>
  </si>
  <si>
    <t>外垟村大王殿</t>
  </si>
  <si>
    <t>浙江省丽水市青田县腊口镇外垟村东侧</t>
  </si>
  <si>
    <t xml:space="preserve">外垟村大王殿坐落在腊口镇外垟村，坐北朝南，始建于宋代，清代重建，1996年重修，现仅存门楼、主殿，占地面积1200平方米。_x005F_x000D_
门楼面阔三间，梁架为七檩三柱三步梁，明间辟大门；大雄宝殿面阔三间，梁架为九檩五柱中心分柱双步梁，前檐施卷蓬，抬梁、穿斗混合式梁架，明、次间设佛龛；主殿南侧有水井一口；三合土地面，硬山顶屋面，冷摊小青瓦。_x005F_x000D_
外垟村大王殿具有浙西南山区建筑风格。_x005F_x000D_
</t>
  </si>
  <si>
    <t>浮弋村吴建清民居</t>
  </si>
  <si>
    <t>浙江省丽水市青田县腊口镇浮弋村198号</t>
  </si>
  <si>
    <t xml:space="preserve">浮弋村吴建清民居坐落在腊口镇浮弋村198号，坐北朝南，约建于清代，系四合院式木结构建筑，占地面积886平方米。_x005F_x000D_
门楼面阔三间带两侧夹屋，梁架为五檩三柱中心分柱双步梁，设挑檐，明间辟大门，两侧置马头墙；主楼面阔三间带两侧夹屋，梁架为七檩五柱带前下檐；两侧厢房各面阔三间，梁架为五檩三柱中心分柱双步梁，前檐施牛腿；主楼北侧有水井一口；天井卵石墁地，三合土地面，硬山顶屋面，冷摊小青瓦。_x005F_x000D_
浮弋村吴建清民居建筑布局合理，具有浙西南山区建筑风格。_x005F_x000D_
</t>
  </si>
  <si>
    <t xml:space="preserve">北纬28°21＇2",东经119°56＇15"
</t>
  </si>
  <si>
    <t>直筒，圆形，井圈直径130厘米，井圈厚15厘米，高66厘米，，井壁由鹅卵石砌筑，水泥加固，水井位于主楼北侧。</t>
  </si>
  <si>
    <t>武垟村章伟定民居</t>
  </si>
  <si>
    <t>浙江省丽水市青田县腊口镇武垟村27号</t>
  </si>
  <si>
    <t xml:space="preserve">武垟村章伟定民居坐落在腊口镇武垟村27号，坐北朝南，据村民口述建于清光绪三十二年（1906），土改时分5户村民。系三合院式二层木结构建筑，占地面积480平方米。_x005F_x000D_
民居平面呈方形，黏土夯筑外墙，白石灰抹墙，三合土地面，硬山顶，两山做封火墙。门台砖砌，拱形门框，门额塑弧形线条装饰，门台两侧连接厢房山墙，后续二柱后檐；主楼面阔五间，进深九檩五柱，带前后下檐柱，檐柱外施牛腿；厢房面阔三间，进深五檩三柱，带前挑檐，后厢房面阔二间，梁架同前厢房；后天井置水井一口。_x005F_x000D_
武垟村章伟定民居具有典型的西南山区建筑风格，具有一定的历史参考价值。_x005F_x000D_
</t>
  </si>
  <si>
    <t>北纬28°21＇48",东经119°56＇9"</t>
  </si>
  <si>
    <t>直筒，圆形，井圈直径125厘米，井圈厚27厘米，高50厘米，，井壁由青石砌筑，水泥加固，水井位于后天井。</t>
  </si>
  <si>
    <t>陈篆村慈明寺</t>
  </si>
  <si>
    <t>浙江省丽水市青田县祯埠乡陈篆村南面</t>
  </si>
  <si>
    <t xml:space="preserve">陈篆村慈明寺坐落于祯埠乡陈篆村南面，坐东南朝西北，据资料记载始建于北宋咸平年间（998—1003），历代有修建，现存建筑系清嘉庆年间和清光绪三十二年（1906），系复合四合院式木结构建筑，占地面积1100平方米。_x005F_x000D_
一进原面阔五间，1971年改建为村中心学校；二进面阔五间，梁架为九檩五柱中心分柱双步梁，明间设佛龛；三进面阔五间，梁架为九檩五柱中心分柱双步梁，明间设佛龛；两侧厢庑面阔三间，梁架为六檩五柱；一进，二、三进天井各有水井一口，三合土地面，悬山顶屋面，冷摊小青瓦。_x005F_x000D_
陈篆村慈明寺是一所村宗教场所，常年有村民前往祭拜。_x005F_x000D_
</t>
  </si>
  <si>
    <t>黄岙底村李碧玉民居</t>
  </si>
  <si>
    <t>浙江省丽水市青田县海溪乡海溪村黄岙底村口</t>
  </si>
  <si>
    <t xml:space="preserve">黄岙底村李碧玉民居坐落在海溪乡黄岙底村口，坐西北朝东南，据《李氏宗谱》载，系陇西郡三房第七世孙景奎公所建，建于清晚期。系四合院式二层木结构传统民居建筑，占地面积1525平方米。_x005F_x000D_
民居平面呈“回”字形，三合土地面，天井卵石墁地，粘土夯墙，悬山顶。无正门，两侧设门台入内，过廊连接主楼，三山式门台，两侧连接山墙；倒座与主楼均面阔五间带两侧夹屋、进深九檩五柱带前后下檐柱，两侧连接花园；厢房面阔三间，进深七檩五柱带前后下檐，主楼后带耳房一间；后天井有二口水井。_x005F_x000D_
民居檐间施牛腿、月梁，门扇花板、牛腿雕刻戏曲人物故事、花鸟鱼虫等图案。黄岙底村李碧玉民居建筑完整，典型的浙西南山区建筑，具有较高的文物价值。_x005F_x000D_
</t>
  </si>
  <si>
    <t>北纬28°24＇13",东经120°4＇59"</t>
  </si>
  <si>
    <t>后天井西侧和北侧各一口水井，井圈呈椭圆形，最大最小直径为90厘米，65厘米，靠墙而建，井壁卵石叠砌</t>
  </si>
  <si>
    <t>马岙村李国英民居</t>
  </si>
  <si>
    <t>浙江省丽水市青田县海溪乡马岙村马岙口崛</t>
  </si>
  <si>
    <t xml:space="preserve">马岙村李国英民居坐落于海溪乡马岙村马岙口崛，坐北朝南，据《李氏宗谱》载，系永昌公三子锡福所建，约清道光年，具体时间待考。四合院式木结构二层传统民居建筑，占地面积1700平方米。_x005F_x000D_
民居平面呈“回”字形，三合土地面，天井卵石墁地，黏土夯墙，悬山顶，施勾头滴水，厢房两山作封火墙。门厅面阔五间，进深七檩五柱，前置土照壁，明间辟门，青砖砌外墙；主楼面阔五间带两侧夹屋，明次间屋面升起，进深九檩五柱，带前后下檐柱；厢房面阔四间，明次间屋面升起，进深五檩三柱，带前下檐柱，主楼后带耳房一间。后天井置水井一口。_x005F_x000D_
马岙村李国英民居建筑布局完整，具有一定的文物价值。_x005F_x000D_
</t>
  </si>
  <si>
    <t>北纬28°24＇4",东经120°5＇8"</t>
  </si>
  <si>
    <t>后天井东侧和西侧各一口水井，东侧水井已掩埋，西侧水井井圈呈椭圆形，最大最小直径为70厘米，50厘米，靠墙而建，井壁卵石叠砌</t>
  </si>
  <si>
    <t>马岙村李妹荣民居</t>
  </si>
  <si>
    <t>浙江省丽水市青田县海溪乡马岙村村“后半屋”（土名）</t>
  </si>
  <si>
    <t xml:space="preserve">马岙村李妹荣民居坐落于海溪乡马岙村“后半屋”（土名），坐西北朝东南，据《李氏宗谱》载，约建于清咸丰元年前后，李氏第六世孙继纲所建，宗谱载“鼻祖源从守德起，耳孙登第继纲先”，是第一个考取功名的。民居系四合院式木结构二层传统民居建筑，占地面积1030平方米。_x005F_x000D_
民居平面呈“回”字形，俗称“走马楼”。三合土地面，天井卵石墁地，黏土夯墙，悬山顶。无正门，倒座主楼均面阔五间，带两侧夹屋，倒座进深七檩五柱，带后双步下檐，主楼进深九檩五柱，带前后下檐柱，厢房面阔三间，进深五檩三柱，带前后下檐柱，主楼后带耳房一间。天井中置水井、水塘。_x005F_x000D_
马岙村李妹荣民居建筑布局讲究，具有一定的历史参考价值。_x005F_x000D_
</t>
  </si>
  <si>
    <t>北纬28°24＇5",东经120°4＇44"</t>
  </si>
  <si>
    <t>井圈呈正方形，边长130厘米，厚度规格不等，24厘米，27厘米，30厘米，花岗岩材质，井口与地平，井壁卵石叠砌，位于天井西侧</t>
  </si>
  <si>
    <t>正教寺村朱友章民居</t>
  </si>
  <si>
    <t>浙江省丽水市青田县海溪乡海溪村正教寺村东侧</t>
  </si>
  <si>
    <t xml:space="preserve">正教寺村朱友章民居坐落在海溪乡正教寺村，坐东北朝西南，约建于清代原为三合院式木结构建筑，后毁于火灾，仅存门台，后重建主楼、厢房、耳房，占地面积2660平方米。_x005F_x000D_
民居西侧置砖砌牌楼结构门台，设步道通宅院；主楼西南侧置砖砌牌楼结构门台，门额“义阳旧家”；主楼面阔五间带两侧夹屋，梁架为九檩五柱中心分柱双步梁带前后下檐柱；两侧厢房各面阔三间，梁架为七檩三柱三步梁带前后下檐柱；主楼后各附带耳房三间；后天井有水井2口，天井卵石墁地，三合土地面，悬山顶屋面，冷摊小青瓦。_x005F_x000D_
</t>
  </si>
  <si>
    <t>北纬28°23＇48",东经120°5＇30"</t>
  </si>
  <si>
    <t>后天井现存一口水井，井圈方形，规格125厘米×120厘米，厚16厘米，高20厘米，水泥砌筑，靠墙而建，井壁卵石叠砌</t>
  </si>
  <si>
    <t>正教寺村诸葛松岳民居</t>
  </si>
  <si>
    <t>浙江省丽水市青田县海溪乡海溪村正教寺村73号</t>
  </si>
  <si>
    <t xml:space="preserve">正教寺村诸葛松岳民居坐落在海溪乡正教寺村73号，坐东北朝西南，据村民口述建于清光绪三十二年（1906），为三合院式木结构建筑，占地面积536平方米。_x005F_x000D_
主楼原为店铺，面阔五间带两侧夹屋，梁架为九檩五柱中心分柱双步梁带前下檐，后檐施牛腿，明间辟门；两侧厢房各面阔三间，梁架为五檩三柱带前下檐；天井有水井一口，三合土地面，硬山顶屋面，冷摊小青瓦。_x005F_x000D_
正教寺村诸葛松岳民居建筑规整，具有清晚期建筑风格。_x005F_x000D_
</t>
  </si>
  <si>
    <t>北纬28°23＇56",东经120°5＇17"</t>
  </si>
  <si>
    <t>水井位于天井东侧，方形，190厘米×140厘米，井口与地平，井壁卵石叠砌</t>
  </si>
  <si>
    <t>乌楼村娄岳勋民居</t>
  </si>
  <si>
    <t>浙江省丽水市青田县海溪乡乌楼村村中央</t>
  </si>
  <si>
    <t xml:space="preserve">乌楼村娄岳勋民居坐落于海溪乡乌楼村村中央，坐西朝北，约建于民国时期，系三合院式木结构建筑，占地面积316平方米。_x005F_x000D_
民居东置木结构门台，简易作法；主楼面阔三间带两侧夹屋，梁架为七檩五柱带前下檐柱；两侧厢房各面阔二间，梁架为五檩三柱带前下檐柱；宅南侧有水井一口；三合土地面，天井卵石墁地，悬山顶屋面，冷摊小青瓦。 _x005F_x000D_
乌楼村娄岳勋民居布局合理，具有浙西南山区建筑风格。_x005F_x000D_
</t>
  </si>
  <si>
    <t>北纬28°23＇52",东经120°5＇3"</t>
  </si>
  <si>
    <t>井口为不规则六边形，直径115厘米，边长40厘米至95厘米不等，井圈为水泥后来加固，高15厘米，井壁卵石叠砌，老井口与地平</t>
  </si>
  <si>
    <t>大元村徐银庚民居</t>
  </si>
  <si>
    <t>浙江省丽水市青田县海溪乡大元村北侧</t>
  </si>
  <si>
    <t xml:space="preserve">大元村徐银庚民居坐落在海溪乡大元村北侧，坐西朝东，约建于清代，系三合院式木结构建筑，占地面积326平方米。_x005F_x000D_
主楼面阔三间带两侧夹屋，梁架为九檩五柱带前下檐柱；两侧厢房各面阔一间，梁架为五檩三柱带前下檐，南侧厢房辟门而入；主楼西侧各带耳房一间，后天井有水井一口；三合土地面，悬山顶屋面，冷摊小青瓦。_x005F_x000D_
大元村徐银庚民居具有浙西南山区建筑风格。_x005F_x000D_
</t>
  </si>
  <si>
    <t>北纬28°24＇15",东经120°3＇43"</t>
  </si>
  <si>
    <t>井圈呈梯形，依墙而建，嵌入墙内，规格为45厘米×80厘米×100厘米，井圈材质为花岗岩，井口直径85厘米，井壁材质为鹅卵石。</t>
  </si>
  <si>
    <t>东江村黄松明民居</t>
  </si>
  <si>
    <t>浙江省丽水市青田县海口镇东江村南侧</t>
  </si>
  <si>
    <t>东江村黄松明民居坐落在海口镇底东江村南侧，坐东南朝西北，约建于清代，系三合院式木结构建筑，占地面积784平方米。_x005F_x000D_
民居西侧原设门台，西南朝向，后倒塌，设卵石步道通宅院；主楼面阔五间带两侧夹屋，梁架为七檩五柱带前后下檐柱，施牛腿；两侧厢房各面阔二间，梁架为五檩三柱，设挑檐；主楼东南侧各附带耳房一间，后天井有水井一口；天井卵石墁地，三合土地面，悬山顶屋面，冷摊小青瓦。东江村黄松明民居门、窗、檐廊、牛腿木雕精美，具有较高的欣赏价值。</t>
  </si>
  <si>
    <t>北纬28°22＇16",东经120°6＇3"</t>
  </si>
  <si>
    <t>水井位于后天井东侧，方形，规格为50厘米×90厘米，井圈厚20厘米，两节台阶高20厘米，井壁卵石叠砌</t>
  </si>
  <si>
    <t>高湖村季申波民居</t>
  </si>
  <si>
    <t>浙江省丽水市青田县高湖镇高湖村中央街69号</t>
  </si>
  <si>
    <t>高湖村季申波民居坐落在高湖镇中央街69号，坐东朝西，据季先保老人（92岁）口述建于清乾隆十八年（1753），系复合式四合院木结构建筑，占地面积2800平方米。_x005F_x000D_
民居西侧置照壁；前厅面阔五间带两侧夹屋，梁架为五檩三柱带前后下檐，明间升起；中厅原面阔五间带两侧夹屋，90年代毁于火灾；主楼面阔五间带两侧夹屋，梁架为九檩五柱带前后下檐；两侧厢房均面阔三间，梁架为五檩三柱带前后下檐；主楼东侧各附带耳房二间；天井条石墁地，三合土地面，悬山顶屋面，施勾头滴水，冷摊小青瓦。</t>
  </si>
  <si>
    <t>底黄垟村陈爱平民居</t>
  </si>
  <si>
    <t>浙江省丽水市青田县黄垟乡底黄垟村32号</t>
  </si>
  <si>
    <t xml:space="preserve">底黄垟村陈爱平民居坐落在黄垟乡底黄垟村32号，坐东南朝西北，约建于民国时期，系四合院式木结构建筑，占地面积780平方米。_x005F_x000D_
门厅面阔五间，梁架为五檩三柱，明间置砖砌结构门台，门额书“颖川旧家”；主楼面阔五间带两侧夹屋，梁架为九檩五柱带前后下檐；两侧厢房各面阔四间，梁架为五檩三柱带前后下檐；后天井有水井一口；三合土地面，悬山顶屋面，冷摊小青瓦。_x005F_x000D_
底黄垟村陈爱平民居建筑布局合理，具有浙西南山区建筑风格。_x005F_x000D_
</t>
  </si>
  <si>
    <t>东源村叶德本民居</t>
  </si>
  <si>
    <t>浙江省丽水市青田县东源镇东源村花地巷5号</t>
  </si>
  <si>
    <t xml:space="preserve">东源村叶德本民居坐落在东源镇东源村花地巷5号，坐北朝南，约建于清代，系复合式三合院二层木结构建筑，占地面积950平方米。_x005F_x000D_
门台为砖砌结构，施彩绘图案，两侧置马头墙，南侧设庭院，有水井一口；中厅面阔三间带两侧夹屋，梁架为七檩五柱带后下檐，两侧厢房各面阔一间；主楼面阔三间带两侧夹屋，梁架为九檩五柱带前后下檐，两侧厢房各面阔三间，梁架为七檩三柱，设挑檐施牛腿；主楼北侧各附耳房一间，三合土地面，悬山顶屋面，施勾头滴水，冷摊小青瓦。_x005F_x000D_
东源村叶德本民居建筑布局合理，具有浙西南山区建筑风格。
</t>
  </si>
  <si>
    <t>北纬28°19＇10",东经120°13＇60"</t>
  </si>
  <si>
    <t>井圈外方内圆，边长115厘米，井口圆形，直径60厘米，高20厘米，厚30厘米，井圈水泥浇筑，井壁鹅卵石叠砌</t>
  </si>
  <si>
    <t>芝溪村廖迅甫民居</t>
  </si>
  <si>
    <t>浙江省丽水市青田县船寮镇芝溪村“老公社”（土名）</t>
  </si>
  <si>
    <t>芝溪村廖迅甫民居坐落在船寮镇芝溪村“老公社”（土名）处，坐西朝东，据廖迅甫侄女廖丽青口述，原建筑为清代，抗日战争爆发后于1942年毁于战火，1946年廖迅甫主持修建，解放后曾作为乡公社、区政府、卫生院等。宅院为两层砖木结构建筑，占地面积约 920  平方米。_x005F_x000D_
民居平面布局呈方形，主楼为五开间二层建筑，砖砌山墙，进深十一檩七柱，前后檐廊置砖柱，歇山顶，前后院置外墙；主楼西南面附厢房三间，与主楼后檐廊贯通，厢房西南角附数间柴房；主楼后天井置水井一方，水口呈方形，青石板凹凸槽相扣，四面均刻字。_x005F_x000D_
廖迅甫，私塾先生，解放后任省文史馆馆员，其次子廖公劭参加抗日凇沪战争阵亡，1987年追认为抗日阵亡烈士。</t>
  </si>
  <si>
    <t>北纬28°16＇39",东经120°9＇44"</t>
  </si>
  <si>
    <t>井圈方形，边长85厘米×81厘米，厚12厘米，高40厘米，井圈材质青石，凹凸槽相扣，四面均刻字，井壁材质卵石。</t>
  </si>
  <si>
    <t>仁川村水井</t>
  </si>
  <si>
    <t>浙江省丽水市青田县船寮镇仁川村幸福路与创新路交叉口处</t>
  </si>
  <si>
    <t xml:space="preserve">仁川村水井位于船寮镇仁川村幸福路与创新路交叉口处，凿于清代。井口为圆形，距地面高0.3米，以花岗岩凿成，井深约5米，内壁以鹅卵石砌成。_x005F_x000D_
水井保存完好，因村中安装自来水后，现已无人使用。_x005F_x000D_
</t>
  </si>
  <si>
    <t>港头村周碎宝民居</t>
  </si>
  <si>
    <t>浙江省丽水市青田县温溪镇港头村大峙街37号</t>
  </si>
  <si>
    <t xml:space="preserve">港头村周碎宝民居坐落在温溪镇港头村大峙街37号，坐西朝东，约建于清代，系三合院式木结构建筑，占地面积486平方米。_x005F_x000D_
民居东侧置砖砌结构门台，门台已改；主楼面阔五间，梁架为九檩五柱带前后下檐柱；两侧厢房各面阔三间，梁架为七檩四柱，设吊楼；主楼西侧各带耳房一间，北侧带附楼二间，内有水井一口；三合土地面，硬山顶屋面，冷摊小青瓦。_x005F_x000D_
港头村周碎宝民居布局合理，具有浙西南山区建筑风格。_x005F_x000D_
</t>
  </si>
  <si>
    <t>北纬28°7＇55",东经120°22＇16"</t>
  </si>
  <si>
    <t>直筒，圆形，直径80厘米，井圈高50厘米，井圈厚10厘米，井圈材料为花岗岩，井壁材料为大鹅卵石，井深2.4米。</t>
  </si>
  <si>
    <t>凝碧村碧西33号东侧井</t>
  </si>
  <si>
    <t>浙江省丽水市缙云县新建镇凝碧村碧西33号东侧</t>
  </si>
  <si>
    <t>凝碧村碧西33号东侧井位于缙云县新建镇凝碧村碧西33号东侧。据建筑风格判断应为清代。面积有12.45平方米。_x005F_x000D_
井呈八边形。井高50厘米，井栏长480厘米，井栏宽320厘米，井深约10米，井内壁用鹅卵石砌成，呈一定规律排列，井台面积有12.45平方米，井台于1987年8月份重修过。2005年以后井水用于生活洗漱为主，之前用于饮用和生活洗漱用水。_x005F_x000D_
整体保存基本完整，具有一定的文物保护价值。</t>
  </si>
  <si>
    <t>北纬28°45ˊ6″, 东经120°0ˊ4″</t>
  </si>
  <si>
    <t>位于缙云县新建镇凝碧村碧西33号东侧，村民楼耀富家旁，井口89cm*89cm，内径61cm，井栏高40cm,角边长45cm,后砌上升高度20cm。保存较好。</t>
  </si>
  <si>
    <t>基本完好</t>
  </si>
  <si>
    <t>凝碧村碧西122号东侧井</t>
  </si>
  <si>
    <t>浙江省丽水市缙云县新建镇凝碧村碧西122号东侧</t>
  </si>
  <si>
    <t>凝碧村碧西122号东侧井俗称下井，位于缙云县新建镇凝碧村碧西122号东侧。据南侧井壁刻字，建于宋嘉祐六年（1061）。井台面积6.25平方米。井台原为砾石铺地，现为水泥地。井圈为六角形，角厚20厘米，石质，井高50厘米，井内径48厘米，井外径72厘米。井深约10米，井内壁为圆形由卵石砌成。井圈南面有落款，竖式五行，楷书。为嘉祐六年（1061年）九月二十八日僧从爽募施五造井一所六僧为活。从其落款内容看，此井为当时僧人募捐而建。_x005F_x000D_
    整体保存完整，具有较高的文物保护价值。</t>
  </si>
  <si>
    <t>北纬28°45ˊ11″,东经120°0ˊ7″</t>
  </si>
  <si>
    <t>位于缙云县新建镇凝碧村碧西122号东侧，俗称下井。据南侧井壁刻字，建于宋嘉祐六年（1061）。井台面积6.25平方米。井台原为砾石铺地，现为水泥地。井圈为六角形；井口直径72cm,，内径60cm,井栏高50cm,井角厚18cm，井栏边长45cm。井圈南面有落款，竖式五行，楷书。为嘉祐六年（1061年）九月二十八日僧从爽募施五造井一所六僧为活。从其落款内容看，此井为当时僧人募捐而建。</t>
  </si>
  <si>
    <t>田寮村20号民居</t>
  </si>
  <si>
    <t>浙江省丽水市缙云县舒洪镇田寮村20号</t>
  </si>
  <si>
    <t>田寮村20号民居俗称九间头道坛，位于缙云县舒洪镇田寮村20号，据结构判断富有清代建筑风格，坐西南朝东北，占地面积318.96平方米，土木结构，四合院式，结构保存完整，依次为门廊、天井、正屋、厢房、水井。_x005F_x000D_
    门廊面阔三开间，进深二柱三檩，结构较简单，东次间用条石砌成。天井大砾石铺地，天井中有水井一口，现水质较为混浊，用于日常洗衣、洗菜等生活洗涤之用。正屋面阔五开单，进深五柱五檩，带前檐柱，金柱与金柱间有大的雕花月梁（横立面，刻有凤凰图案）。金柱与檐柱间有小的雕花朋梁，刻有植物纹花纹。月梁上托波浪式雕花构件。檐柱柱头上有十分精美的动物雕花牛腿（狮子戏球）。顺檩及跳檐柱分别刻有暗八仙图案及两凤争鸣图案，雕工精美，十分好看。西北梢间房屋上有十分精美的窗花雕刻。东南、西北厢房面阔各二开间，进深三柱五檩，带一前檐柱，檐柱柱头上设仙鹤图案雕花牛腿，十分好看，双层。_x005F_x000D_
    整体保存完整，具有一定的文物保护价值。</t>
  </si>
  <si>
    <t>北纬28°38ˊ21″,东经120°12ˊ17″</t>
  </si>
  <si>
    <t>位于缙云县舒洪镇田寮村20号天井内，四周杂草丛生。井口84cm*84cm，内径51cm,井栏高30cm。整体保存良好。</t>
  </si>
  <si>
    <t>昆坑村潜悦友井</t>
  </si>
  <si>
    <t>浙江省丽水市缙云县舒洪镇昆坑村上方自然村村北</t>
  </si>
  <si>
    <t>昆坑村潜悦友井位于缙云县舒洪镇昆坑村上方自然村村北，据建筑风格判断为清代，占地面积0.54平方米。_x005F_x000D_
井质地石头，井内壁鹅卵石砌成。井深约8米，井口内径53cm  厚10cm 井栏圈高 37cm 。_x005F_x000D_
    整体保存完整，具有一定的文物价值。</t>
  </si>
  <si>
    <t>北纬28°40ˊ55″,东经120°10ˊ33″</t>
  </si>
  <si>
    <t>位于缙云县舒洪镇昆坑村上方自然村村北，占地面积0.54平方米。
井质地石头，井内壁鹅卵石砌成。井深约8米，井口直径75cm，内径54cm,井栏高50cm，井角边长30cm。整体保存完整，具有一定的文物价值。</t>
  </si>
  <si>
    <t>南顿村下蔡巷101号民居</t>
  </si>
  <si>
    <t>浙江省丽水市缙云县壶镇镇南顿村下蔡巷101号</t>
  </si>
  <si>
    <t xml:space="preserve">南顿村下蔡巷101号民居位于缙云县壶镇镇南顿村下蔡巷101号，据结构判断富有民国建筑风格，坐西北朝东南，占地面积243.81平方米，砖木结构，三层楼，整体结构保存较完整，外墙十分美观，内部装饰较简单，依次为井、前天井、正屋、后天井、厢房。_x005F_x000D_
    大门门额上书“济阳别墅”四字，大门东南侧有一建造于民国十年的井，井水清澈，现仍用于日常洗漱用水。前天井用条石铺成，十分美观。正屋面阔三开间，进深四柱五檩，无装饰，结构简单。后天井为黄泥铺地。东北、西南厢房面阔各一开间，进深三柱五檩，西南厢房屋顶倒塌。_x005F_x000D_
    整体保存完整，具有一定的文物价值。_x005F_x000D_
</t>
  </si>
  <si>
    <t>北纬28°48ˊ2″,东经120°14ˊ28″</t>
  </si>
  <si>
    <t>位于缙云县壶镇镇南顿村下蔡巷101号民居大门东南侧，东西南北均为房屋。井圈为石质板围栏，外形为六边形，内部为圆形，井栏口径为74厘米，内径为53厘米，角厚15厘米，井栏高50厘米，边长44厘米。井栏地面为220厘米*212厘米，建造于民国十年，水质清，现为生活洗涤用，古有“南顿义茶亭与水井和长寿老人”之说，具有一定的研究价值。</t>
  </si>
  <si>
    <t>南顿村委会</t>
  </si>
  <si>
    <t>黄龙村26号南侧井</t>
  </si>
  <si>
    <t>浙江省丽水市缙云县城北乡黄龙村26号南侧2米</t>
  </si>
  <si>
    <t>黄龙村26号南侧井俗称井头塘井，位于缙云县城北乡黄龙村26号南侧2米，据建筑风格判断为清代，质地石头，占地面积11.84平方米。_x005F_x000D_
    井栏圈呈八角形，井栏高40厘米，厚10厘米。井深约6米，井内壁为鹅卵石砌成，井内径47厘米，外径67厘米。水质清，现为黄龙村村民生活洗涤之用，食用水为自来水。_x005F_x000D_
    整体保存完整，具有一定的文物价值。</t>
  </si>
  <si>
    <t>北纬28°41ˊ46″,东经120°3ˊ50″</t>
  </si>
  <si>
    <t>位于城北乡黄龙村26号南侧2米（上世纪隧道，330国道金温线公路下方），上为公路，其余各面是隧道，为清代造，为八边形井栏，石质，口径为95厘米，内径为55厘米，内径为55厘米，高为15厘米，边长为46厘米，角厚为20厘米，井深约为4米，水清澈，现为当地村民取水的重要源头，对研究当地池塘井泉具有一定的文物价值。</t>
  </si>
  <si>
    <t>城北乡</t>
  </si>
  <si>
    <t>旸村村19号东侧井</t>
  </si>
  <si>
    <t>浙江省丽水市缙云县白竹乡旸村村19号东侧约5米处</t>
  </si>
  <si>
    <t>旸村村19号东侧井俗称尚书井，位于白竹乡旸村19号东侧约5米处，据当地老人口述建于清代，井台面积4.80平方米，保存较好。_x005F_x000D_
井深约6米，井栏厚50厘米，井栏高31厘米，井内径39厘米，井内壁由两部分组成，下部由鹅卵石砌成，上部大的由环形条石砌成。现仍为日常用水。_x005F_x000D_
旸村村19号东侧井整体保存一般，具有一定的文物保护价值。</t>
  </si>
  <si>
    <t>纬度28°54 ′31.0″经度120 °17.9′ ″</t>
  </si>
  <si>
    <t>旸村村19号东侧井俗称尚书井，位于白竹乡旸村19号东侧约5米处，四周为民居。井台面积4.80平方米，井口圆形。井深约6米，井栏厚50厘米，井栏高31厘米，井内径39厘米，井内壁由两部分组成，下部由鹅卵石砌成，上部大的由环形条石砌成。现仍为日常生活用水。
水井对于人类文明的发展有着重大意义。旸村村19号东侧井建于清代，整体保存好，具有一定的文物保护价值。</t>
  </si>
  <si>
    <t>井圈外围有两米宽的水泥地，只用于洗涤，</t>
  </si>
  <si>
    <t>胪膛一村胪西二路53号东侧井</t>
  </si>
  <si>
    <t>浙江省丽水市缙云县东方镇胪膛一村胪西二路53号东侧空场地上</t>
  </si>
  <si>
    <t xml:space="preserve">胪膛一村胪西二路53号东侧井俗称杨纯五公古井，位于缙云县东方镇胪膛一村胪西二路53号民居东侧空场地上，据井栏侧面所刻为清•光绪丁未年（1907）年间修建。_x005F_x000D_
圆形井壁用石板围成，为八角形井沿井栏，直径为0.5米，石质方形井圈高为0.43米，厚为0.1米，抹角做法，内圈圆形，外井壁由八面石壁围成，每一面刻一字，为：“清光绪杨纯五公建”的字样，清晰可辨。井台面为正方形，井壁离井台外围0.65米。水质清澈。_x005F_x000D_
从古至今，在使用自来水之前，民间村子里以掘井取水为当地人们生活的必备条件，此井至今仍为村民所用，多用于洗涤，曾是该村村民最好的饮用水。_x005F_x000D_
</t>
  </si>
  <si>
    <t>北纬28°45ˊ16″,东经120°9ˊ50″</t>
  </si>
  <si>
    <t>位于缙云县东方镇胪膛一村胪西二路53号民居东侧空场地上，据井栏侧面所刻为清•光绪丁未年（1907）年间修建。圆形井壁用石板围成，为八角形井沿井栏。井口直径71cm，内径50cm,井角边长30cm,内角边长30cm,井栏高38cm，井角厚12cm。外井壁由八面石壁围成，每一面刻一字，为：“清光绪杨纯五公建”的字样，清晰可辨。</t>
  </si>
  <si>
    <t>东渡村底街62号民居</t>
  </si>
  <si>
    <t>浙江省丽水市缙云县东渡镇东渡村底街62号</t>
  </si>
  <si>
    <t>东渡村底街62号民居位于缙云县东渡镇东渡村底街62号，建于民国（住户自述），坐东朝西，占地面积约370.9平方米，由二进二天井式土木结构，硬山顶。_x005F_x000D_
门屋双披单檐，由二柱三檩，南北带两夹弄，组成前天井，正厅三层，不设正房，由一屏风前后隔断，用五柱五檩带前后下檐，檐下设穿廊，前后两天井地面用溪石铺地，前天井中挖有一井，为当时住户生活取水及防火之用。南北两侧设厢楼。_x005F_x000D_
该宅在一层、二层楼檐下四周全饰有精美的回纹、花鸟牛腿、和独特的月梁雕刻，护栏用葫芦线装饰。整体格局保存完整。此建造风格在民国中此风格及为少见，具有一定的代表性。</t>
  </si>
  <si>
    <t>北纬28°37ˊ13″,东经120°3ˊ14″</t>
  </si>
  <si>
    <t>位于缙云县东渡镇东渡村底街62号前天井内，东南西北均为房屋，天井地面长满杂草。井圈为石质板围栏，水井外方内圆，井栏口径为53厘米，高为,16厘米，内径为42厘米，角厚14厘米，边长53厘米，保存完好，现为生活洗涤用水，有较高的研究当地池塘井泉的文物价值。</t>
  </si>
  <si>
    <t>郑成竹</t>
  </si>
  <si>
    <t>金竹三村消灭血吸虫井</t>
  </si>
  <si>
    <t>浙江省丽水市缙云县雁岭乡金竹三村南143号北侧约5米处</t>
  </si>
  <si>
    <t>金竹三村消灭血吸虫井位于位于金竹三村东南侧，北侧临通村小水泥路。于1956年挖凿。用水泥浇注，13.69平方米。井台呈圆形；井圈外壁呈六边形，高48厘米。井圈内壁呈圆形，直径64厘米。井圈外壁刻“消灭血吸虫”五字。井深约3米。_x005F_x000D_
金竹当时为缙云县血吸虫重发区域，1956年前患血吸虫病人数甚多，1956年开始县防疫站组织医护人员前来消灭钉螺与防治血吸虫病工作，并拨款挖扦水井，使群众能饮用卫生水井。_x005F_x000D_
金竹三村消灭血吸虫井反映了当时我国血吸虫病的严重性，同时也反映出我国对治理血吸虫病的决心和开展预防工作的普遍性。具一定的时代意义。</t>
  </si>
  <si>
    <t>纬度28°50′1″经度120 °18.15′ ″</t>
  </si>
  <si>
    <t>金竹三村消灭血吸虫井位于位于金竹三村东南侧，北侧临通村小水泥路。于1956年挖凿。用水泥浇注，井台一周约13.69平方米呈圆形；井圈外壁呈六边形，高48厘米。井圈内壁呈圆形，直径64厘米。井圈外壁刻“消灭血吸虫”五字。井深约3米。金竹当时为缙云县血吸虫重发区域，1956年前患血吸虫病人数甚多，1956年开始县防疫站组织医护人员前来消灭钉螺与防治血吸虫病工作，并拨款挖扦水井，使群众能饮用卫生水井。现全村通用自来水后，此井就作为时代特征来保护。金竹三村消灭血吸虫井反映了当时我国血吸虫病的严重性，同时也反映出我国对治理血吸虫病的决心和开展预防工作的普遍性。具一定的时代意义。</t>
  </si>
  <si>
    <t>井圈外围有水泥地，现已废弃，</t>
  </si>
  <si>
    <t>上东方村张柄权宅西侧井</t>
  </si>
  <si>
    <t>浙江省丽水市缙云县东方镇上东方村张柄权宅西侧墙根</t>
  </si>
  <si>
    <t xml:space="preserve">上东方村张柄权宅西侧井俗称东方大井头,位于缙云县东方镇上东方村张柄权宅西侧墙根，西、北、东侧均临墙，南侧临路。据井的基本特征和磨损情况判断约为清代。面积约3平方米，深约6米。为石质井圈，直径为60厘米，井圈厚为10厘米井圈外壁呈八边形，刻一周楷书“民国十五年重修”，井圈内口沿斜削一周。井身内壁卵石叠砌。井台为块石。_x005F_x000D_
据村民梅花儿（现年82岁）口述，东方大井头为上东方村建起时候就有，到现在已经修过三回。由于井的水质很好，东暖夏凉，之前整个卢膛村民及周边村民都在此取水，在解放前周边村民特意到此井来取水酿酒。到现在井周边的几户村民在酿酒时还在此井取水。原为张姓人道坛内的私人井。_x005F_x000D_
随着社会经济的加快发展，自来水基本普及，用古井的居民越来越少，但众多古井从一个侧面反映当时人们的生活状况及村落的形成状况等，具有一定的历史意义。_x005F_x000D_
</t>
  </si>
  <si>
    <t>北纬28°44ˊ30″,东经120°9ˊ38″</t>
  </si>
  <si>
    <t>位于缙云县东方镇上东方村张柄权宅西侧墙根，西、北、东侧均临墙，南侧临路。据井的基本特征和磨损情况判断约为清代。井口81cm，内径60cm,井栏高46cm，井角边长33cm，井外沿地面条石150cm*142cm。据村民梅花儿（现年82岁）口述，东方大井头为上东方村建起时候就有，到现在已经修过三回。由于井的水质很好，东暖夏凉，之前整个卢膛村民及周边村民都在此取水，在解放前周边村民特意到此井来取水酿酒。到现在井周边的几户村民在酿酒时还在此井取水。原为张姓人道坛内的私人井</t>
  </si>
  <si>
    <t>靖岳二村11号民居北侧井</t>
  </si>
  <si>
    <t>浙江省丽水市缙云县东方镇靖岳二村11号民房北侧2米处</t>
  </si>
  <si>
    <t xml:space="preserve">靖岳二村11号民居北侧井俗称姓褚井，位于缙云县东方镇靖二村11号民房北侧2米处，由于该井当时由靖二村姓褚的人家所凿，故名。具当地年长者回忆大约为清代所凿。井壁用缙云当地所盛产的凝灰块石凿成圆桶状，再由一圈圈石圈套筑而成，井圈高出地表50厘米，外壁成八边形（现已基本磨损成员形），内壁为圆形，内壁直径为52厘米。_x005F_x000D_
该井水质冬暖夏凉，在没通自来水之前东方镇靖一、靖二、靖三、靖四四村的村民大部分跑到此井取水。现在村里办喜事或办丧事到该井取点水已经成为一种习俗。_x005F_x000D_
随着社会经济的加快发展，自来水基本普及，用古井的居民越来越少，但众多古井从一个侧面反映当时人们的生活状况及村落的形成状况等，具有一定的历史意义。_x005F_x000D_
</t>
  </si>
  <si>
    <t>北纬28°44ˊ7″,东经120°8ˊ49″</t>
  </si>
  <si>
    <t>位于缙云县东方镇靖二村11号民房北侧2米处，由于该井当时由靖二村姓褚的人家所凿，故名。外壁成八边形（现已基本磨损成员形），内壁为圆形.井口直径64cm，内径53cm，井栏高67cm，井角边长25cm。该井水质冬暖夏凉，在没通自来水之前东方镇靖一、靖二、靖三、靖四四村的村民大部分跑到此井取水。现在村里办喜事或办丧事到该井取点水已经成为一种习俗。_</t>
  </si>
  <si>
    <t>金竹三村南40号井</t>
  </si>
  <si>
    <t>浙江省丽水市缙云县雁岭乡金竹三村南40号</t>
  </si>
  <si>
    <t>金竹三村南40号井位于缙云县雁岭乡金竹三村南40号南侧，为40号房屋的院内。从井壁上雕刻年间为清时所凿的井。_x005F_x000D_
井圈采用整石采圈制作，呈八边形，井深2.5M，井栏高54CM，井壁厚为15CM，井圈内直径56CM，外径86CM。井圈内壁呈圆形，用卵石砌筑。外壁东南角刻有“乾隆五十年”，西北角的为“吉旦季冬”，西南角的为“卐 ”。_x005F_x000D_
该井整体保存较好，井栏上有确切打造年间与“卐”纹在我县较为少见，有一定的保护价值。</t>
  </si>
  <si>
    <t>纬度28°50. ′01″经度120 °18.15′ ″</t>
  </si>
  <si>
    <r>
      <rPr>
        <sz val="12"/>
        <rFont val="宋体"/>
        <family val="3"/>
        <charset val="134"/>
        <scheme val="minor"/>
      </rPr>
      <t>金竹三村南40号井位于缙云县雁岭乡金竹三村南</t>
    </r>
    <r>
      <rPr>
        <sz val="11"/>
        <rFont val="Calibri"/>
        <family val="2"/>
      </rPr>
      <t>40</t>
    </r>
    <r>
      <rPr>
        <sz val="11"/>
        <rFont val="宋体"/>
        <family val="3"/>
        <charset val="134"/>
      </rPr>
      <t>号南侧，为</t>
    </r>
    <r>
      <rPr>
        <sz val="11"/>
        <rFont val="Calibri"/>
        <family val="2"/>
      </rPr>
      <t>40</t>
    </r>
    <r>
      <rPr>
        <sz val="11"/>
        <rFont val="宋体"/>
        <family val="3"/>
        <charset val="134"/>
      </rPr>
      <t>号房屋的院内。从井壁上雕刻年间为清时所凿。井圈采用整石采圈制作，呈八边形，井深2.5米，井栏高0.54米，井壁厚为0.15，井圈内直径0.56，外径0.86。井圈内壁呈圆形，用卵石砌筑。外壁东南角刻有“乾隆五十年”，西北角的为“吉旦季冬”，西南角的为“卐 ”。现40号房屋已全部倒塌，只留此井荒在杂草中。</t>
    </r>
  </si>
  <si>
    <t>现已废弃，</t>
  </si>
  <si>
    <t>石松村133号北侧井</t>
  </si>
  <si>
    <t>浙江省丽水市缙云县东渡镇石松村133号北侧2米处</t>
  </si>
  <si>
    <t xml:space="preserve">石松村133号北侧井位于缙云县东渡镇石松村133号屋后北侧2米处。从村民口述和井壁原有的落款此井建于明。现井壁字迹已模糊。面积约4平方米。_x005F_x000D_
井东、西、北三面环山。上屋井井沿外形为八角，内为圆形。井高58厘米，内径44厘米，井圈厚18厘米，井内壁溪块石彻成，井台四周混泥土地面，井台四周约2米宽。井深约4米，水质较好，现还使用。古井八角面都有文字记载，北侧被山泥掩饰约30厘米。_x005F_x000D_
石松地处于山盆之谷，当地人掘井取水是生活必备条件，至今保留，从一个侧面反映了旧时山区人们的生活状况乃至村落的形成与发展状况。况且古井保存基本完整，具有一定的文物保护价值。_x005F_x000D_
</t>
  </si>
  <si>
    <t>北纬28°36ˊ28″,东经120°7ˊ9″</t>
  </si>
  <si>
    <t>位于缙云县东渡镇石松村133号屋后北侧2米处，井东、西、北三面环山，南面为房屋。水井外形为八角，内为圆形。井栏口76厘米，井高52厘米，内径42厘米，井圈厚20厘米，边长30厘米。井深约4米，井内壁溪块石彻成，井台四周水泥地面。从村民口述和井壁原有的落款此井建于明，水质较好，现还使用。古井八角面都有文字记载，具有一定的文物保护价值。</t>
  </si>
  <si>
    <t>石松村委会</t>
  </si>
  <si>
    <t>上田村博士路7号东北侧井</t>
  </si>
  <si>
    <t>浙江省丽水市缙云县壶镇镇上田村博士路7号东北侧</t>
  </si>
  <si>
    <t>上田村博士路7号东北侧井位于缙云县壶镇镇上田村中博士路7号东北侧，古井栏八角，内圆，井高60公分，内直径为54公分，井圆厚为22公分，井内壁用块石彻成，井台水泥地面，方圆1平方米。井深约二米。保存一般。_x005F_x000D_
据传掘此井是因当时附近有户养猪人家，有几条猪总是关不住，常串出在屋前屋后乱串，不知何时在此处被锗啄出了一个小水塘，可奇怪的事，不管夏天怎么干旱，此处的水都不会干枯，而且水涌不断，且水质较清，后来附近的村民就在此处扦了水井，加修了井栏，成了而今的饮用之水。于是此井一直沿用至今，具有一定的历史意义。</t>
  </si>
  <si>
    <t>北纬28°49ˊ35″,东经120°15ˊ0″</t>
  </si>
  <si>
    <t>上田村博士路7号东北侧井位于缙云县壶镇镇上田村中博士路7号东北侧，周围房屋都已拆除，现为荒地，杂草丛生。古井栏八角，内圆，井栏口径72厘米，井高48公分，内直径为52公分，井圆厚为13公分，边长31厘米。井内壁用块石彻成，井台水泥地面，方圆1平方米。井深约二米。据传掘此井是因当时附近有户养猪人家，有几条猪总是关不住，常串出在屋前屋后乱串，不知何时在此处被锗啄出了一个小水塘，可奇怪的事，不管夏天怎么干旱，此处的水都不会干枯，而且水涌不断，且水质较清，后来附近的村民就在此处扦了水井，加修了井栏，成了而今的饮用之水。于是此井一直沿用至今，具有一定的历史意义。</t>
  </si>
  <si>
    <t>美里村水井</t>
  </si>
  <si>
    <t>浙江省丽水市缙云县壶镇镇美里村村中</t>
  </si>
  <si>
    <t xml:space="preserve">美里村水井位于缙云县壶镇镇美里村村中，据村民介绍，此井已无人能记起始建年代。据村中老人介绍，最迟可推为清代。古井栏六角，无落款，内圆，内径为60厘米，井圆厚为20厘米，高40厘米，井深约三米，井水较清，井内壁用块石彻成，井台方圆1.5平方米为水泥地面。村没通自来水时是四周居民取水必然之处。_x005F_x000D_
壶镇整个镇饮用水水源不够理想，美里村同样有此现象，清水资源较为宝贵，掘井取水是当地人们生活必备条件，虽现村村通有自来水，但每村饮用水井至今仍有保留，以此可从一个侧面反映了旧时山区人们的生活状况乃至村落的形成与发展状况。水井保存一般。值得保护。_x005F_x000D_
</t>
  </si>
  <si>
    <t>笕川村中街246号南侧井</t>
  </si>
  <si>
    <t>浙江省丽水市缙云县新建镇笕川村中街246号南侧门口</t>
  </si>
  <si>
    <t xml:space="preserve">笕川村中街246号南侧井位于缙云县新建镇笕川村中街246号门牌南侧一米处，井北为陈店庄(为此次普查登记中)，据该村村民丁桂相等几位住户口述，此井是当时的陪嫁井，清代所建。古井栏为方形石质，内圆，井内径为520公分，井高540公分，井圈厚60，井壁用块石彻成，井台水泥地面，方圆约2平方米。井深约三米七，水质较清。现还在使用当中。_x005F_x000D_
早些年，村里的人们为了方便取水，富裕的人会在自家门口打井，远近的人们都会来井里打水，造福了一方的邻居，现在村里全装上了自来水，井的用处渐渐离生活远去，但先人的智慧和助人为乐的精神将永存人们的心中，具有一定的历史人文意义。值得保护。_x005F_x000D_
_x005F_x000D_
</t>
  </si>
  <si>
    <t>北纬28°43ˊ32″,东经120°2ˊ32″</t>
  </si>
  <si>
    <t>位于缙云县新建镇笕川村中街246号门牌南侧一米处。古井栏为方形石质，内圆；井外沿61cm*61cm,井内径51cm,井栏高50cm，井外围地面条石尺寸167cm*150cm,井角厚20cm。此井是当时的陪嫁井，清代所建。早些年，村里的人们为了方便取水，富裕的人会在自家门口打井，远近的人们都会来井里打水，造福了一方的邻居，现在村里全装上了自来水，井的用处渐渐离生活远去，但先人的智慧和助人为乐的精神将永存人们的心中，具有一定的历史人文意义</t>
  </si>
  <si>
    <t>后宅村环球路20号民居东北侧井</t>
  </si>
  <si>
    <t>浙江省丽水市缙云县壶镇镇后宅村环球路20号民居东北侧</t>
  </si>
  <si>
    <t>后宅村环球路20号民居东北侧井位于缙云县壶镇后宅环球路20号，始建年代不祥。圆形井壁用鹅卵石叠砌而成，井深约6米，井圈为石质内圆外呈六角，高0.57米，外径0.75米，内径0.44米，厚约0.15米，井台原为鹅卵石，现为水泥地面，面积70平方米。_x005F_x000D_
    井南边、东西为房屋，北侧为壶卢公路。_x005F_x000D_
    后宅村环球路20号民居东北侧井保存良好，附近村民生活用水均在此取用，具有一定的历史和文化价值。</t>
  </si>
  <si>
    <t>纬度28°49. ′3″经度120 °16.14′ ″</t>
  </si>
  <si>
    <r>
      <rPr>
        <sz val="12"/>
        <rFont val="宋体"/>
        <family val="3"/>
        <charset val="134"/>
        <scheme val="minor"/>
      </rPr>
      <t>后宅村环球路20号民居东北侧井位于缙云县壶镇后宅环球路20号，始建年代不祥。圆形井壁用鹅卵石叠砌而成，井深约</t>
    </r>
    <r>
      <rPr>
        <sz val="10.5"/>
        <rFont val="Calibri"/>
        <family val="2"/>
      </rPr>
      <t>6</t>
    </r>
    <r>
      <rPr>
        <sz val="10.5"/>
        <rFont val="宋体"/>
        <family val="3"/>
        <charset val="134"/>
      </rPr>
      <t>米，井圈为石质内圆外呈六角，高</t>
    </r>
    <r>
      <rPr>
        <sz val="10.5"/>
        <rFont val="Calibri"/>
        <family val="2"/>
      </rPr>
      <t>0.57</t>
    </r>
    <r>
      <rPr>
        <sz val="10.5"/>
        <rFont val="宋体"/>
        <family val="3"/>
        <charset val="134"/>
      </rPr>
      <t>米，外径</t>
    </r>
    <r>
      <rPr>
        <sz val="10.5"/>
        <rFont val="Calibri"/>
        <family val="2"/>
      </rPr>
      <t>0.75</t>
    </r>
    <r>
      <rPr>
        <sz val="10.5"/>
        <rFont val="宋体"/>
        <family val="3"/>
        <charset val="134"/>
      </rPr>
      <t>米，内径</t>
    </r>
    <r>
      <rPr>
        <sz val="10.5"/>
        <rFont val="Calibri"/>
        <family val="2"/>
      </rPr>
      <t>0.44</t>
    </r>
    <r>
      <rPr>
        <sz val="10.5"/>
        <rFont val="宋体"/>
        <family val="3"/>
        <charset val="134"/>
      </rPr>
      <t>米，厚约</t>
    </r>
    <r>
      <rPr>
        <sz val="10.5"/>
        <rFont val="Calibri"/>
        <family val="2"/>
      </rPr>
      <t>0.15</t>
    </r>
    <r>
      <rPr>
        <sz val="10.5"/>
        <rFont val="宋体"/>
        <family val="3"/>
        <charset val="134"/>
      </rPr>
      <t>米，井台原为鹅卵石，井周面积约70平方米，是当时附近村民主要生活用水。现为水泥地面，至今仍为附近村民所用，用于洗涤。</t>
    </r>
  </si>
  <si>
    <t>立碑保护</t>
  </si>
  <si>
    <t>工联村东大宅39号民居西侧井</t>
  </si>
  <si>
    <t>浙江省丽水市缙云县壶镇镇工联村东大宅39号吕统安民居西侧</t>
  </si>
  <si>
    <t>工联村东大宅39号民居西侧井位于壶镇镇工联村东大宅39号（吕统安宅）西侧，时间为清。原有井盖， 井圈圆形石质，八角，井圈口径为0.75米，高0.56米，外围2.51米，井深7米，井壁为圆形，直径为0.85 米 ，溪石筑成。 井台以条石铺就，现在局部是水泥地面。 _x005F_x000D_
工联村东大宅39号民居西侧井从一个侧面反映人们的生活状况乃至村落形成于发展，有一定的研究价值。</t>
  </si>
  <si>
    <t>纬度28°48. ′32″经度120 °11.16′ ″</t>
  </si>
  <si>
    <r>
      <rPr>
        <sz val="12"/>
        <rFont val="宋体"/>
        <family val="3"/>
        <charset val="134"/>
        <scheme val="minor"/>
      </rPr>
      <t>工联村东大宅39号民居西侧井位于壶镇镇工联村东大宅</t>
    </r>
    <r>
      <rPr>
        <sz val="11"/>
        <rFont val="Calibri"/>
        <family val="2"/>
      </rPr>
      <t>39</t>
    </r>
    <r>
      <rPr>
        <sz val="11"/>
        <rFont val="宋体"/>
        <family val="3"/>
        <charset val="134"/>
      </rPr>
      <t>号（吕统安宅）西侧，建于清。原有井盖， 井圈圆形石质，八角，井圈口径为0.75米，高</t>
    </r>
    <r>
      <rPr>
        <sz val="11"/>
        <rFont val="Calibri"/>
        <family val="2"/>
      </rPr>
      <t>0.56</t>
    </r>
    <r>
      <rPr>
        <sz val="11"/>
        <rFont val="宋体"/>
        <family val="3"/>
        <charset val="134"/>
      </rPr>
      <t>米，外围</t>
    </r>
    <r>
      <rPr>
        <sz val="11"/>
        <rFont val="Calibri"/>
        <family val="2"/>
      </rPr>
      <t>2.51</t>
    </r>
    <r>
      <rPr>
        <sz val="11"/>
        <rFont val="宋体"/>
        <family val="3"/>
        <charset val="134"/>
      </rPr>
      <t>米，井深</t>
    </r>
    <r>
      <rPr>
        <sz val="11"/>
        <rFont val="Calibri"/>
        <family val="2"/>
      </rPr>
      <t>7</t>
    </r>
    <r>
      <rPr>
        <sz val="11"/>
        <rFont val="宋体"/>
        <family val="3"/>
        <charset val="134"/>
      </rPr>
      <t>米，井壁为圆形，直径为</t>
    </r>
    <r>
      <rPr>
        <sz val="11"/>
        <rFont val="Calibri"/>
        <family val="2"/>
      </rPr>
      <t xml:space="preserve">0.85 </t>
    </r>
    <r>
      <rPr>
        <sz val="11"/>
        <rFont val="宋体"/>
        <family val="3"/>
        <charset val="134"/>
      </rPr>
      <t>米 ，溪石筑成。 井台以条石铺就，是当时附近村民主要取水之用，现在局部是水泥地面。 随着社会经济的加快发展，自来水基本普及，用古井的居民越来越少，但众多古井从一个侧面反映当时人们的生活状况及村落的形成状况等。（此井后期加了水泥质地井盖）。</t>
    </r>
  </si>
  <si>
    <t>偶使用</t>
  </si>
  <si>
    <t>工联村解放上街45号北侧井</t>
  </si>
  <si>
    <t>浙江省丽水市缙云县壶镇镇工联村解放上街45号北侧</t>
  </si>
  <si>
    <t xml:space="preserve">工联村解放上街45号北侧井位于缙云县壶镇镇工联村解放上街45号侧, 为明嘉靖间建（《壶溪吕氏族志》载），有。井东北面为民居,北侧为“公井巷”,南为解放上街,距井4.9米。_x005F_x000D_
井圈石质，已斑驳,内径0.6米，外径为0.78米,高0.49米，厚0.1米左右。井壁用溪石垒成，内圆，直径为0.9米。井深5-6米。井台东西为4.5米，南北为3.5米。                 _x005F_x000D_
 据1998年《壶溪吕氏族志》第一本p11记载，“过去饮用水，均凭五口井，水质颇大胜于农兴，”此井位其中之一。_x005F_x000D_
 _x005F_x000D_
</t>
  </si>
  <si>
    <t>纬度28°48′26.0″经度120 °15.17′ ″</t>
  </si>
  <si>
    <r>
      <rPr>
        <sz val="12"/>
        <rFont val="宋体"/>
        <family val="3"/>
        <charset val="134"/>
        <scheme val="minor"/>
      </rPr>
      <t>工联村解放上街45号北侧井位于缙云县壶镇镇工联村解放上街</t>
    </r>
    <r>
      <rPr>
        <sz val="11"/>
        <rFont val="Calibri"/>
        <family val="2"/>
      </rPr>
      <t>45</t>
    </r>
    <r>
      <rPr>
        <sz val="11"/>
        <rFont val="宋体"/>
        <family val="3"/>
        <charset val="134"/>
      </rPr>
      <t>号侧</t>
    </r>
    <r>
      <rPr>
        <sz val="11"/>
        <rFont val="Calibri"/>
        <family val="2"/>
      </rPr>
      <t xml:space="preserve">, </t>
    </r>
    <r>
      <rPr>
        <sz val="11"/>
        <rFont val="宋体"/>
        <family val="3"/>
        <charset val="134"/>
      </rPr>
      <t>为明嘉靖间建（《壶溪吕氏族志》载）有。井东北面为民居</t>
    </r>
    <r>
      <rPr>
        <sz val="11"/>
        <rFont val="Calibri"/>
        <family val="2"/>
      </rPr>
      <t>,</t>
    </r>
    <r>
      <rPr>
        <sz val="11"/>
        <rFont val="宋体"/>
        <family val="3"/>
        <charset val="134"/>
      </rPr>
      <t>北侧为“公井巷”</t>
    </r>
    <r>
      <rPr>
        <sz val="11"/>
        <rFont val="Calibri"/>
        <family val="2"/>
      </rPr>
      <t>,</t>
    </r>
    <r>
      <rPr>
        <sz val="11"/>
        <rFont val="宋体"/>
        <family val="3"/>
        <charset val="134"/>
      </rPr>
      <t>南为解放上街</t>
    </r>
    <r>
      <rPr>
        <sz val="11"/>
        <rFont val="Calibri"/>
        <family val="2"/>
      </rPr>
      <t>,</t>
    </r>
    <r>
      <rPr>
        <sz val="11"/>
        <rFont val="宋体"/>
        <family val="3"/>
        <charset val="134"/>
      </rPr>
      <t>距井</t>
    </r>
    <r>
      <rPr>
        <sz val="11"/>
        <rFont val="Calibri"/>
        <family val="2"/>
      </rPr>
      <t>4.9</t>
    </r>
    <r>
      <rPr>
        <sz val="11"/>
        <rFont val="宋体"/>
        <family val="3"/>
        <charset val="134"/>
      </rPr>
      <t>米。井圈石质，已斑驳</t>
    </r>
    <r>
      <rPr>
        <sz val="11"/>
        <rFont val="Calibri"/>
        <family val="2"/>
      </rPr>
      <t>,</t>
    </r>
    <r>
      <rPr>
        <sz val="11"/>
        <rFont val="宋体"/>
        <family val="3"/>
        <charset val="134"/>
      </rPr>
      <t>内径</t>
    </r>
    <r>
      <rPr>
        <sz val="11"/>
        <rFont val="Calibri"/>
        <family val="2"/>
      </rPr>
      <t>0.6</t>
    </r>
    <r>
      <rPr>
        <sz val="11"/>
        <rFont val="宋体"/>
        <family val="3"/>
        <charset val="134"/>
      </rPr>
      <t>米，外径为</t>
    </r>
    <r>
      <rPr>
        <sz val="11"/>
        <rFont val="Calibri"/>
        <family val="2"/>
      </rPr>
      <t>0.78</t>
    </r>
    <r>
      <rPr>
        <sz val="11"/>
        <rFont val="宋体"/>
        <family val="3"/>
        <charset val="134"/>
      </rPr>
      <t>米</t>
    </r>
    <r>
      <rPr>
        <sz val="11"/>
        <rFont val="Calibri"/>
        <family val="2"/>
      </rPr>
      <t>,</t>
    </r>
    <r>
      <rPr>
        <sz val="11"/>
        <rFont val="宋体"/>
        <family val="3"/>
        <charset val="134"/>
      </rPr>
      <t>高</t>
    </r>
    <r>
      <rPr>
        <sz val="11"/>
        <rFont val="Calibri"/>
        <family val="2"/>
      </rPr>
      <t>0.49</t>
    </r>
    <r>
      <rPr>
        <sz val="11"/>
        <rFont val="宋体"/>
        <family val="3"/>
        <charset val="134"/>
      </rPr>
      <t>米，厚</t>
    </r>
    <r>
      <rPr>
        <sz val="11"/>
        <rFont val="Calibri"/>
        <family val="2"/>
      </rPr>
      <t>0.1</t>
    </r>
    <r>
      <rPr>
        <sz val="11"/>
        <rFont val="宋体"/>
        <family val="3"/>
        <charset val="134"/>
      </rPr>
      <t>米左右。井壁用溪石垒成，内圆，直径为</t>
    </r>
    <r>
      <rPr>
        <sz val="11"/>
        <rFont val="Calibri"/>
        <family val="2"/>
      </rPr>
      <t>0.9</t>
    </r>
    <r>
      <rPr>
        <sz val="11"/>
        <rFont val="宋体"/>
        <family val="3"/>
        <charset val="134"/>
      </rPr>
      <t>米。井深</t>
    </r>
    <r>
      <rPr>
        <sz val="11"/>
        <rFont val="Calibri"/>
        <family val="2"/>
      </rPr>
      <t>5-6</t>
    </r>
    <r>
      <rPr>
        <sz val="11"/>
        <rFont val="宋体"/>
        <family val="3"/>
        <charset val="134"/>
      </rPr>
      <t>米。井台东西为</t>
    </r>
    <r>
      <rPr>
        <sz val="11"/>
        <rFont val="Calibri"/>
        <family val="2"/>
      </rPr>
      <t>4.5</t>
    </r>
    <r>
      <rPr>
        <sz val="11"/>
        <rFont val="宋体"/>
        <family val="3"/>
        <charset val="134"/>
      </rPr>
      <t>米，南北为</t>
    </r>
    <r>
      <rPr>
        <sz val="11"/>
        <rFont val="Calibri"/>
        <family val="2"/>
      </rPr>
      <t>3.5</t>
    </r>
    <r>
      <rPr>
        <sz val="11"/>
        <rFont val="宋体"/>
        <family val="3"/>
        <charset val="134"/>
      </rPr>
      <t>米。 据1998年《壶溪吕氏族志》第一本</t>
    </r>
    <r>
      <rPr>
        <sz val="11"/>
        <rFont val="Calibri"/>
        <family val="2"/>
      </rPr>
      <t>p11</t>
    </r>
    <r>
      <rPr>
        <sz val="11"/>
        <rFont val="宋体"/>
        <family val="3"/>
        <charset val="134"/>
      </rPr>
      <t>记载，“过去饮用水，均凭五口井，水质颇大胜于农兴，”此井位其中之一。随着社会经济的加快发展，自来水基本普及，用古井的居民越来越少，但众多古井从一个侧面反映当时人们的生活状况及村落的形成状况等，具有一定的历史意义。</t>
    </r>
  </si>
  <si>
    <t>只用于洗涤，</t>
  </si>
  <si>
    <t>农兴村新兴路1号东侧井</t>
  </si>
  <si>
    <t>浙江省丽水市缙云县壶镇镇农兴村新兴路1号东侧</t>
  </si>
  <si>
    <t xml:space="preserve">农兴村新兴路1号东侧井位于缙云县壶镇镇农兴村新兴路1号东侧，正对解放上街，南为十三间,四周为民居,南离解放上街仅1.5米，东边紧靠民居,井圈与墙距离为1.9米、北与民居0.98米。为明朝洪武间康公所建（据村民说为康公所建，康公生于洪武戊申1388年—景泰甲戍1454年） _x005F_x000D_
 井圈圆形石质，一股古旧的气息扑面而来，井圈外径是0.70米，内径是0.56米，圈厚为0.10米，高是0.48米，外围是2.3米。 井壁内圆，直径为0.8米，大卵石筑成。现井深是5到6米，据说以前是有10多米。井台面积不大，2平方米，紧缩在街的一侧。井台上还有一个半月形石质的水槽，可能是与井同期。_x005F_x000D_
农兴村新兴路1号东侧井建造年代较早，保存完整，反映了当时掘井取水普遍性和一定程度上村落的形成和发展状况。 _x005F_x000D_
 _x005F_x000D_
               _x005F_x000D_
</t>
  </si>
  <si>
    <t>纬度28°48 ′25.″经度120 °15.18′ ″</t>
  </si>
  <si>
    <r>
      <rPr>
        <sz val="12"/>
        <rFont val="宋体"/>
        <family val="3"/>
        <charset val="134"/>
        <scheme val="minor"/>
      </rPr>
      <t>农兴村新兴路1号东侧井位于缙云县壶镇镇农兴村新兴路</t>
    </r>
    <r>
      <rPr>
        <sz val="11"/>
        <rFont val="Calibri"/>
        <family val="2"/>
      </rPr>
      <t>1</t>
    </r>
    <r>
      <rPr>
        <sz val="11"/>
        <rFont val="宋体"/>
        <family val="3"/>
        <charset val="134"/>
      </rPr>
      <t>号东侧，正对解放上街，南为十三间</t>
    </r>
    <r>
      <rPr>
        <sz val="11"/>
        <rFont val="Calibri"/>
        <family val="2"/>
      </rPr>
      <t>,</t>
    </r>
    <r>
      <rPr>
        <sz val="11"/>
        <rFont val="宋体"/>
        <family val="3"/>
        <charset val="134"/>
      </rPr>
      <t>四周为民居</t>
    </r>
    <r>
      <rPr>
        <sz val="11"/>
        <rFont val="Calibri"/>
        <family val="2"/>
      </rPr>
      <t>,</t>
    </r>
    <r>
      <rPr>
        <sz val="11"/>
        <rFont val="宋体"/>
        <family val="3"/>
        <charset val="134"/>
      </rPr>
      <t>南离解放上街仅</t>
    </r>
    <r>
      <rPr>
        <sz val="11"/>
        <rFont val="Calibri"/>
        <family val="2"/>
      </rPr>
      <t>1.5</t>
    </r>
    <r>
      <rPr>
        <sz val="11"/>
        <rFont val="宋体"/>
        <family val="3"/>
        <charset val="134"/>
      </rPr>
      <t>米，东边紧靠民居</t>
    </r>
    <r>
      <rPr>
        <sz val="11"/>
        <rFont val="Calibri"/>
        <family val="2"/>
      </rPr>
      <t>,</t>
    </r>
    <r>
      <rPr>
        <sz val="11"/>
        <rFont val="宋体"/>
        <family val="3"/>
        <charset val="134"/>
      </rPr>
      <t>井圈与墙距离为</t>
    </r>
    <r>
      <rPr>
        <sz val="11"/>
        <rFont val="Calibri"/>
        <family val="2"/>
      </rPr>
      <t>1.9</t>
    </r>
    <r>
      <rPr>
        <sz val="11"/>
        <rFont val="宋体"/>
        <family val="3"/>
        <charset val="134"/>
      </rPr>
      <t>米、北与民居</t>
    </r>
    <r>
      <rPr>
        <sz val="11"/>
        <rFont val="Calibri"/>
        <family val="2"/>
      </rPr>
      <t>0.98</t>
    </r>
    <r>
      <rPr>
        <sz val="11"/>
        <rFont val="宋体"/>
        <family val="3"/>
        <charset val="134"/>
      </rPr>
      <t>米。为明朝洪武间康公所建。 井圈圆形石质，井圈外径0.70米，内径</t>
    </r>
    <r>
      <rPr>
        <sz val="11"/>
        <rFont val="Calibri"/>
        <family val="2"/>
      </rPr>
      <t>0.56</t>
    </r>
    <r>
      <rPr>
        <sz val="11"/>
        <rFont val="宋体"/>
        <family val="3"/>
        <charset val="134"/>
      </rPr>
      <t>米，圈厚</t>
    </r>
    <r>
      <rPr>
        <sz val="11"/>
        <rFont val="Calibri"/>
        <family val="2"/>
      </rPr>
      <t>0.10</t>
    </r>
    <r>
      <rPr>
        <sz val="11"/>
        <rFont val="宋体"/>
        <family val="3"/>
        <charset val="134"/>
      </rPr>
      <t>米，高</t>
    </r>
    <r>
      <rPr>
        <sz val="11"/>
        <rFont val="Calibri"/>
        <family val="2"/>
      </rPr>
      <t>0.48</t>
    </r>
    <r>
      <rPr>
        <sz val="11"/>
        <rFont val="宋体"/>
        <family val="3"/>
        <charset val="134"/>
      </rPr>
      <t>米，外围</t>
    </r>
    <r>
      <rPr>
        <sz val="11"/>
        <rFont val="Calibri"/>
        <family val="2"/>
      </rPr>
      <t>2.3</t>
    </r>
    <r>
      <rPr>
        <sz val="11"/>
        <rFont val="宋体"/>
        <family val="3"/>
        <charset val="134"/>
      </rPr>
      <t>米。 井壁内圆，直径</t>
    </r>
    <r>
      <rPr>
        <sz val="11"/>
        <rFont val="Calibri"/>
        <family val="2"/>
      </rPr>
      <t>0.8</t>
    </r>
    <r>
      <rPr>
        <sz val="11"/>
        <rFont val="宋体"/>
        <family val="3"/>
        <charset val="134"/>
      </rPr>
      <t>米，大卵石筑成。井深</t>
    </r>
    <r>
      <rPr>
        <sz val="11"/>
        <rFont val="Calibri"/>
        <family val="2"/>
      </rPr>
      <t>5</t>
    </r>
    <r>
      <rPr>
        <sz val="11"/>
        <rFont val="宋体"/>
        <family val="3"/>
        <charset val="134"/>
      </rPr>
      <t>至6米。井台</t>
    </r>
    <r>
      <rPr>
        <sz val="11"/>
        <rFont val="Calibri"/>
        <family val="2"/>
      </rPr>
      <t>2</t>
    </r>
    <r>
      <rPr>
        <sz val="11"/>
        <rFont val="宋体"/>
        <family val="3"/>
        <charset val="134"/>
      </rPr>
      <t>平方米，井台上还有一个半月形石质的水槽，紧缩在街的一侧。可能是与井同期。农兴村新兴路1号东侧井建造年代较早，保存完整，反映了当时掘井取水普遍性和一定程度上村落的形成和发展状况。</t>
    </r>
  </si>
  <si>
    <t>中兴村解放中街64号西侧井</t>
  </si>
  <si>
    <t>浙江省丽水市缙云县壶镇镇中兴村解放中街64号西侧</t>
  </si>
  <si>
    <t xml:space="preserve">中兴村解放中街64号西侧井位于壶镇镇中兴村解放中街64号西侧,建造年代不详，西面为壶镇镇供销社，东与民居64号相连, 井圈离解放街0.94米,西离市心路为1.04米,东离民居为1.91米,南离民居为3.34米,南侧民房墙脚有一“双眼井”石碑.两个“六角”的井圈并列而设,形如双眼,井外径为0.73米,内径为0.61米,圈厚为0.06米, 井深现在约5米左右,井台南北长为5.18米,东西为4.99米.井台用条石铺成,1962年重修。井壁为条石，井内空间内壁为长方形，容量大，取水可两人同时从各自的井眼中取,可见巧思。 _x005F_x000D_
中兴村解放中街64号西侧井保存完整，反映了当时掘井取水普遍性和一定程度上村落的形成和发展状况。 _x005F_x000D_
                _x005F_x000D_
</t>
  </si>
  <si>
    <t>纬度28°48 ′29.″经度120 °15.9′ ″</t>
  </si>
  <si>
    <r>
      <rPr>
        <sz val="12"/>
        <rFont val="宋体"/>
        <family val="3"/>
        <charset val="134"/>
        <scheme val="minor"/>
      </rPr>
      <t>中兴村解放中街64号西侧井位于壶镇镇中兴村解放中街</t>
    </r>
    <r>
      <rPr>
        <sz val="11"/>
        <rFont val="Calibri"/>
        <family val="2"/>
      </rPr>
      <t>64</t>
    </r>
    <r>
      <rPr>
        <sz val="11"/>
        <rFont val="宋体"/>
        <family val="3"/>
        <charset val="134"/>
      </rPr>
      <t>号西侧</t>
    </r>
    <r>
      <rPr>
        <sz val="11"/>
        <rFont val="Calibri"/>
        <family val="2"/>
      </rPr>
      <t>,</t>
    </r>
    <r>
      <rPr>
        <sz val="11"/>
        <rFont val="宋体"/>
        <family val="3"/>
        <charset val="134"/>
      </rPr>
      <t>建造年代不详，西面为壶镇镇供销社，东与民居</t>
    </r>
    <r>
      <rPr>
        <sz val="11"/>
        <rFont val="Calibri"/>
        <family val="2"/>
      </rPr>
      <t>64</t>
    </r>
    <r>
      <rPr>
        <sz val="11"/>
        <rFont val="宋体"/>
        <family val="3"/>
        <charset val="134"/>
      </rPr>
      <t>号相连</t>
    </r>
    <r>
      <rPr>
        <sz val="11"/>
        <rFont val="Calibri"/>
        <family val="2"/>
      </rPr>
      <t xml:space="preserve">, </t>
    </r>
    <r>
      <rPr>
        <sz val="11"/>
        <rFont val="宋体"/>
        <family val="3"/>
        <charset val="134"/>
      </rPr>
      <t>井圈离解放街</t>
    </r>
    <r>
      <rPr>
        <sz val="11"/>
        <rFont val="Calibri"/>
        <family val="2"/>
      </rPr>
      <t>0.94</t>
    </r>
    <r>
      <rPr>
        <sz val="11"/>
        <rFont val="宋体"/>
        <family val="3"/>
        <charset val="134"/>
      </rPr>
      <t>米</t>
    </r>
    <r>
      <rPr>
        <sz val="11"/>
        <rFont val="Calibri"/>
        <family val="2"/>
      </rPr>
      <t>,</t>
    </r>
    <r>
      <rPr>
        <sz val="11"/>
        <rFont val="宋体"/>
        <family val="3"/>
        <charset val="134"/>
      </rPr>
      <t>西离市心路为</t>
    </r>
    <r>
      <rPr>
        <sz val="11"/>
        <rFont val="Calibri"/>
        <family val="2"/>
      </rPr>
      <t>1.04</t>
    </r>
    <r>
      <rPr>
        <sz val="11"/>
        <rFont val="宋体"/>
        <family val="3"/>
        <charset val="134"/>
      </rPr>
      <t>米</t>
    </r>
    <r>
      <rPr>
        <sz val="11"/>
        <rFont val="Calibri"/>
        <family val="2"/>
      </rPr>
      <t>,</t>
    </r>
    <r>
      <rPr>
        <sz val="11"/>
        <rFont val="宋体"/>
        <family val="3"/>
        <charset val="134"/>
      </rPr>
      <t>东离民居为</t>
    </r>
    <r>
      <rPr>
        <sz val="11"/>
        <rFont val="Calibri"/>
        <family val="2"/>
      </rPr>
      <t>1.91</t>
    </r>
    <r>
      <rPr>
        <sz val="11"/>
        <rFont val="宋体"/>
        <family val="3"/>
        <charset val="134"/>
      </rPr>
      <t>米</t>
    </r>
    <r>
      <rPr>
        <sz val="11"/>
        <rFont val="Calibri"/>
        <family val="2"/>
      </rPr>
      <t>,</t>
    </r>
    <r>
      <rPr>
        <sz val="11"/>
        <rFont val="宋体"/>
        <family val="3"/>
        <charset val="134"/>
      </rPr>
      <t>南离民居为</t>
    </r>
    <r>
      <rPr>
        <sz val="11"/>
        <rFont val="Calibri"/>
        <family val="2"/>
      </rPr>
      <t>3.34</t>
    </r>
    <r>
      <rPr>
        <sz val="11"/>
        <rFont val="宋体"/>
        <family val="3"/>
        <charset val="134"/>
      </rPr>
      <t>米</t>
    </r>
    <r>
      <rPr>
        <sz val="11"/>
        <rFont val="Calibri"/>
        <family val="2"/>
      </rPr>
      <t>,</t>
    </r>
    <r>
      <rPr>
        <sz val="11"/>
        <rFont val="宋体"/>
        <family val="3"/>
        <charset val="134"/>
      </rPr>
      <t>南侧民房墙脚有一“双眼井”石碑</t>
    </r>
    <r>
      <rPr>
        <sz val="11"/>
        <rFont val="Calibri"/>
        <family val="2"/>
      </rPr>
      <t>.</t>
    </r>
    <r>
      <rPr>
        <sz val="11"/>
        <rFont val="宋体"/>
        <family val="3"/>
        <charset val="134"/>
      </rPr>
      <t>两个“六角”的井圈并列而设</t>
    </r>
    <r>
      <rPr>
        <sz val="11"/>
        <rFont val="Calibri"/>
        <family val="2"/>
      </rPr>
      <t>,</t>
    </r>
    <r>
      <rPr>
        <sz val="11"/>
        <rFont val="宋体"/>
        <family val="3"/>
        <charset val="134"/>
      </rPr>
      <t>形如双眼</t>
    </r>
    <r>
      <rPr>
        <sz val="11"/>
        <rFont val="Calibri"/>
        <family val="2"/>
      </rPr>
      <t>,</t>
    </r>
    <r>
      <rPr>
        <sz val="11"/>
        <rFont val="宋体"/>
        <family val="3"/>
        <charset val="134"/>
      </rPr>
      <t>井外径为</t>
    </r>
    <r>
      <rPr>
        <sz val="11"/>
        <rFont val="Calibri"/>
        <family val="2"/>
      </rPr>
      <t>0.73</t>
    </r>
    <r>
      <rPr>
        <sz val="11"/>
        <rFont val="宋体"/>
        <family val="3"/>
        <charset val="134"/>
      </rPr>
      <t>米</t>
    </r>
    <r>
      <rPr>
        <sz val="11"/>
        <rFont val="Calibri"/>
        <family val="2"/>
      </rPr>
      <t>,</t>
    </r>
    <r>
      <rPr>
        <sz val="11"/>
        <rFont val="宋体"/>
        <family val="3"/>
        <charset val="134"/>
      </rPr>
      <t>内径为</t>
    </r>
    <r>
      <rPr>
        <sz val="11"/>
        <rFont val="Calibri"/>
        <family val="2"/>
      </rPr>
      <t>0.61</t>
    </r>
    <r>
      <rPr>
        <sz val="11"/>
        <rFont val="宋体"/>
        <family val="3"/>
        <charset val="134"/>
      </rPr>
      <t>米</t>
    </r>
    <r>
      <rPr>
        <sz val="11"/>
        <rFont val="Calibri"/>
        <family val="2"/>
      </rPr>
      <t>,</t>
    </r>
    <r>
      <rPr>
        <sz val="11"/>
        <rFont val="宋体"/>
        <family val="3"/>
        <charset val="134"/>
      </rPr>
      <t>圈厚为</t>
    </r>
    <r>
      <rPr>
        <sz val="11"/>
        <rFont val="Calibri"/>
        <family val="2"/>
      </rPr>
      <t>0.06</t>
    </r>
    <r>
      <rPr>
        <sz val="11"/>
        <rFont val="宋体"/>
        <family val="3"/>
        <charset val="134"/>
      </rPr>
      <t>米</t>
    </r>
    <r>
      <rPr>
        <sz val="11"/>
        <rFont val="Calibri"/>
        <family val="2"/>
      </rPr>
      <t xml:space="preserve">, </t>
    </r>
    <r>
      <rPr>
        <sz val="11"/>
        <rFont val="宋体"/>
        <family val="3"/>
        <charset val="134"/>
      </rPr>
      <t>井深现在约</t>
    </r>
    <r>
      <rPr>
        <sz val="11"/>
        <rFont val="Calibri"/>
        <family val="2"/>
      </rPr>
      <t>5</t>
    </r>
    <r>
      <rPr>
        <sz val="11"/>
        <rFont val="宋体"/>
        <family val="3"/>
        <charset val="134"/>
      </rPr>
      <t>米左右</t>
    </r>
    <r>
      <rPr>
        <sz val="11"/>
        <rFont val="Calibri"/>
        <family val="2"/>
      </rPr>
      <t>,</t>
    </r>
    <r>
      <rPr>
        <sz val="11"/>
        <rFont val="宋体"/>
        <family val="3"/>
        <charset val="134"/>
      </rPr>
      <t>井台南北长为</t>
    </r>
    <r>
      <rPr>
        <sz val="11"/>
        <rFont val="Calibri"/>
        <family val="2"/>
      </rPr>
      <t>5.18</t>
    </r>
    <r>
      <rPr>
        <sz val="11"/>
        <rFont val="宋体"/>
        <family val="3"/>
        <charset val="134"/>
      </rPr>
      <t>米</t>
    </r>
    <r>
      <rPr>
        <sz val="11"/>
        <rFont val="Calibri"/>
        <family val="2"/>
      </rPr>
      <t>,</t>
    </r>
    <r>
      <rPr>
        <sz val="11"/>
        <rFont val="宋体"/>
        <family val="3"/>
        <charset val="134"/>
      </rPr>
      <t>东西为</t>
    </r>
    <r>
      <rPr>
        <sz val="11"/>
        <rFont val="Calibri"/>
        <family val="2"/>
      </rPr>
      <t>4.99</t>
    </r>
    <r>
      <rPr>
        <sz val="11"/>
        <rFont val="宋体"/>
        <family val="3"/>
        <charset val="134"/>
      </rPr>
      <t>米</t>
    </r>
    <r>
      <rPr>
        <sz val="11"/>
        <rFont val="Calibri"/>
        <family val="2"/>
      </rPr>
      <t>.</t>
    </r>
    <r>
      <rPr>
        <sz val="11"/>
        <rFont val="宋体"/>
        <family val="3"/>
        <charset val="134"/>
      </rPr>
      <t>井台用条石铺成</t>
    </r>
    <r>
      <rPr>
        <sz val="11"/>
        <rFont val="Calibri"/>
        <family val="2"/>
      </rPr>
      <t>,1962</t>
    </r>
    <r>
      <rPr>
        <sz val="11"/>
        <rFont val="宋体"/>
        <family val="3"/>
        <charset val="134"/>
      </rPr>
      <t>年重修。井壁为条石，井内空间内壁为长方形，容量大，取水可两人同时从各自的井眼中取</t>
    </r>
    <r>
      <rPr>
        <sz val="11"/>
        <rFont val="Calibri"/>
        <family val="2"/>
      </rPr>
      <t>,</t>
    </r>
    <r>
      <rPr>
        <sz val="11"/>
        <rFont val="宋体"/>
        <family val="3"/>
        <charset val="134"/>
      </rPr>
      <t>可见巧思。从古至今，在使用自来水之前，民间村子里以掘井取水为当地人们生活的必备条件，此井一直以来是镇里最集中取水之地，曾是该镇最中心位置最好的饮用水，至今保留完整。中兴村解放中街64号西侧井目前仍在使用中。</t>
    </r>
  </si>
  <si>
    <t>石明堂村新区9号东侧井</t>
  </si>
  <si>
    <t>浙江省丽水市缙云县壶镇镇石明堂村新区9号东侧</t>
  </si>
  <si>
    <t xml:space="preserve">石明堂村新区9号东侧井位于缙云县壶镇镇石明堂村新区9号东侧，掘于明代（据村民口述）。 _x005F_x000D_
井栏为圆形石质，口径为0.61米，高为0.37米，井深为3米。圆形井壁用溪石垒成，直径为0。75米。井台在2006年重修，面积为约20平方米。水质好，至今仍使用。 _x005F_x000D_
  石明堂水资源比较宝贵，掘井取水是当时的一种生活方式后水阙古井年代较早，从一个侧面反映山区人们的生活状况乃至村落形成于发展。 _x005F_x000D_
_x005F_x000D_
                 _x005F_x000D_
</t>
  </si>
  <si>
    <t>北纬28°49ˊ5″,东经120°15ˊ37″</t>
  </si>
  <si>
    <t>石明堂村新区9号东侧井位于缙云县壶镇镇石明堂村新区9号东侧，井西侧为房屋，东、南、北侧均为空地。井栏为圆形石质，井栏口径为79厘米，高为39厘米，内径65厘米，边厚7厘米，井深为3米。圆形井壁用溪石垒成，直径为75厘米。井台在2006年重修，面积为约20平方米。石明堂水资源比较宝贵，掘井取水是当时的一种生活方式后水阙古井年代较早，从一个侧面反映山区人们的生活状况乃至村落形成于发展。</t>
  </si>
  <si>
    <t>石明堂村委会</t>
  </si>
  <si>
    <t>潜陈村275号南侧井</t>
  </si>
  <si>
    <t>浙江省丽水市缙云县白竹乡潜陈村275号民居南侧</t>
  </si>
  <si>
    <t xml:space="preserve">潜陈村275号南侧井位于浙江省缙云县白竹乡潜陈村275号民居南侧，西侧为民居。建于明代（据村民口述，明万历前有黄姓居住，此后无黄姓人，此井为当时所具有，故名为后黄井）。 _x005F_x000D_
井口不设井栏，方形，井口径为0.65米0.72米。井壁内径较大，圆形，为溪石，井底基础为石，水自石缝中渗出。井台椭圆形，井台低于路面和屋基。在路面之下有三级踏步，三面由条石围成，面积为6平方米，现为水泥。井深：2米。水质清冽。 _x005F_x000D_
  潜陈村275号南侧井正好反映了当时村落居民的姓氏，有一定的历史信息。_x005F_x000D_
_x005F_x000D_
</t>
  </si>
  <si>
    <t>五丰村67号民居西侧井</t>
  </si>
  <si>
    <t>浙江省丽水市缙云县壶镇镇五丰村67号西面</t>
  </si>
  <si>
    <t xml:space="preserve">五丰村67号民居西侧井位于缙云县壶镇镇五丰村67号西面，100号东面，井南2米即为广济堰。建于宋（村民口述）。 _x005F_x000D_
古井井圈八角、内圆，内径为0.6米，高0.6米，厚0.1米。 井壁内圆、块石砌成内径为0.8米。 井台为1平方米方圆的水泥地。 井深约3.7米。 水质肉眼看较浑浊。 _x005F_x000D_
五丰村67号民居西侧井据传年代久远，从一个侧面反映就是山区人们的生活状况乃至村落形成于发展。 _x005F_x000D_
</t>
  </si>
  <si>
    <t>胪膛四村胪南352号东侧井</t>
  </si>
  <si>
    <t>浙江省丽水市缙云县东方镇胪膛四村胪南352号东侧</t>
  </si>
  <si>
    <t xml:space="preserve">胪膛四村胪南352号东侧井位于缙云县东方鎮胪膛四村胪南352号东侧（约2米）,井在村路中央，年代为清（村民口述）。_x005F_x000D_
井圈为正方形，石质，内圆外方，四角，0.6米见方，内径为0.5米，圈高为0.5米，井璧内圆，为溪石，直径为0.6 米，井深约6米；井台即为村路，为水泥。_x005F_x000D_
水质好，烧开水没有污垢。              _x005F_x000D_
掘井取水是当地人们生活必备条件，从一个侧面反映当时人们的生活状况乃至村落的形成和发展。_x005F_x000D_
</t>
  </si>
  <si>
    <t>北纬28°45ˊ12″,东经120°9ˊ53″</t>
  </si>
  <si>
    <t>位于缙云县东方鎮胪膛四村胪南352号东侧（约2米）,井在村路中央，年代为清，井圈为正方形，石质，内圆外方，四角,。井口59cm*59cm，内径45cm，井栏高35cm，井角厚16cm。掘井取水是当地人们生活必备条件，从一个侧面反映当时人们的生活状况乃至村落的形成和发展。</t>
  </si>
  <si>
    <t>村民</t>
  </si>
  <si>
    <t>下洋村济川丁步桥东侧井</t>
  </si>
  <si>
    <t>浙江省丽水市缙云县五云镇下洋村济川丁步桥东</t>
  </si>
  <si>
    <t xml:space="preserve">下洋村济川丁步桥东侧井位于缙云县五云镇下洋村济川丁步桥东，井南约10米为好溪，北为缙云到壶镇公路。清建造（村民口述）。 _x005F_x000D_
井圈四角（抹角），高0.51米，内径为0.58米，圈厚0.12米，角厚0.15米，井内壁圆形，用溪石筑成，直径为0.6米。井深4米，井台四周约一米。 _x005F_x000D_
水资源比较宝贵，掘井取水时当地人们生活必备条件，从一个侧面反映人们的生活状况。_x005F_x000D_
</t>
  </si>
  <si>
    <r>
      <rPr>
        <sz val="12"/>
        <rFont val="宋体"/>
        <family val="3"/>
        <charset val="134"/>
        <scheme val="minor"/>
      </rPr>
      <t>北纬28</t>
    </r>
    <r>
      <rPr>
        <sz val="11"/>
        <rFont val="宋体"/>
        <family val="3"/>
        <charset val="134"/>
      </rPr>
      <t>°</t>
    </r>
    <r>
      <rPr>
        <sz val="11"/>
        <rFont val="等线"/>
        <charset val="134"/>
      </rPr>
      <t>41</t>
    </r>
    <r>
      <rPr>
        <sz val="11"/>
        <rFont val="宋体"/>
        <family val="3"/>
        <charset val="134"/>
      </rPr>
      <t>ˊ</t>
    </r>
    <r>
      <rPr>
        <sz val="11"/>
        <rFont val="等线"/>
        <charset val="134"/>
      </rPr>
      <t>03.4</t>
    </r>
    <r>
      <rPr>
        <sz val="11"/>
        <rFont val="宋体"/>
        <family val="3"/>
        <charset val="134"/>
      </rPr>
      <t>″</t>
    </r>
    <r>
      <rPr>
        <sz val="11"/>
        <rFont val="宋体"/>
        <family val="3"/>
        <charset val="134"/>
        <scheme val="minor"/>
      </rPr>
      <t>,东经</t>
    </r>
    <r>
      <rPr>
        <sz val="11"/>
        <rFont val="等线"/>
        <charset val="134"/>
      </rPr>
      <t>120°06ˊ58″</t>
    </r>
  </si>
  <si>
    <t>位于五云街道东门村下洋村济川丁步桥东北侧公路上，南侧为好溪，东、西、北为公路，井圈为石质板围栏，四角为抹角，外方内圆，内壁用溪石筑成，井栏口径为84*81厘米，内径为64厘米，角厚18厘米，高50厘米，边长为50厘米，抹角边长为22厘米，井栏地台面为1.4米*1.4米，井深4米，为清代建，水质清，现为生活洗涤用，具有一定的池塘井泉研究价值。</t>
  </si>
  <si>
    <t>五云街道</t>
  </si>
  <si>
    <t>姓王村仙井巷26号东侧井</t>
  </si>
  <si>
    <t>浙江省丽水市缙云县舒洪镇姓王村仙井巷26号东侧</t>
  </si>
  <si>
    <t xml:space="preserve">姓王村仙井巷26号东侧井位于缙云县舒洪镇姓王仙井巷26号东侧，据判断为清代建筑。_x005F_x000D_
井圈正方形，四角抹角，内圆，直径为0.75米，圈厚0.15米，高1.55米，井圈四周刻有“仙人义井”四字，行书；井台原为卵石铺成，现为水泥，面积为9平方米；井内壁为溪石筑成，直径为0.9 米。_x005F_x000D_
姓王村仙井巷26号东侧井原水质好，原为全村取水所在，该井的存在，从一个侧面反映就是山区人们的生活状况乃至村落形成于发展。_x005F_x000D_
</t>
  </si>
  <si>
    <t>北纬28°38ˊ55″,东经120°10ˊ0″</t>
  </si>
  <si>
    <t>位于缙云县舒洪镇姓王仙井巷26号东侧，井圈正方形，四角抹角，内圆。井内径75cm，井栏高55cm，井口100cm*100cm，井角厚22cm。井圈四周刻有“仙人义井”四字，行书；井台原为卵石铺成，现为水泥，面积为9平方米；井内壁为溪石筑成。姓王村仙井巷26号东侧井原水质好，原为全村取水所在，该井的存在，从一个侧面反映就是山区人们的生活状况乃至村落形成于发展。</t>
  </si>
  <si>
    <t>学宫泮池</t>
  </si>
  <si>
    <t>浙江省丽水市缙云县五云镇东门村实验中学校区内（五云镇胜利街118号）</t>
  </si>
  <si>
    <t xml:space="preserve">学宫泮池位于缙云县五云镇东门村实验中学校区内（五云镇胜利街118号），为明代建筑，据明田汝《重修文庙纪略》可知：“规定草定，不竞事而代去，今县令周世远毅然鸠工，夙夜纵理，三旬而露台平，五旬而泮池浚”。周世远为嘉靖进士，嘉靖二十六年1547任缙云县令，由此可知泮池建于此五年间。_x005F_x000D_
现学宫泮池由状元桥、泮池组成，面积约146平方米。桥位单孔石拱桥，池一分为二。桥南北走向，全长为10.6米，桥面宽为2.56米，桥矢高2米，净跨为5米。桥面为条石横排错缝，桥台为“回”字形，南北为引桥，坡高0.35米。桥两侧为石质栏板，分别有六根望柱，两望柱间为1.7米。泮池被状元桥一斩为二，两侧均为半月形，池长13.9米，宽9.3米，深1.2米，池周围均施望柱，两侧各有6 个望柱。_x005F_x000D_
学宫泮池为明代建筑，石桥、泮池构件简约而风格独具，对研究明朝建筑史有很重要意义。_x005F_x000D_
</t>
  </si>
  <si>
    <r>
      <rPr>
        <sz val="12"/>
        <rFont val="宋体"/>
        <family val="3"/>
        <charset val="134"/>
        <scheme val="minor"/>
      </rPr>
      <t>北纬28</t>
    </r>
    <r>
      <rPr>
        <sz val="11"/>
        <rFont val="宋体"/>
        <family val="3"/>
        <charset val="134"/>
      </rPr>
      <t>°</t>
    </r>
    <r>
      <rPr>
        <sz val="11"/>
        <rFont val="等线"/>
        <charset val="134"/>
      </rPr>
      <t>39</t>
    </r>
    <r>
      <rPr>
        <sz val="11"/>
        <rFont val="宋体"/>
        <family val="3"/>
        <charset val="134"/>
      </rPr>
      <t>ˊ</t>
    </r>
    <r>
      <rPr>
        <sz val="11"/>
        <rFont val="等线"/>
        <charset val="134"/>
      </rPr>
      <t>3</t>
    </r>
    <r>
      <rPr>
        <sz val="11"/>
        <rFont val="宋体"/>
        <family val="3"/>
        <charset val="134"/>
      </rPr>
      <t>″</t>
    </r>
    <r>
      <rPr>
        <sz val="11"/>
        <rFont val="宋体"/>
        <family val="3"/>
        <charset val="134"/>
        <scheme val="minor"/>
      </rPr>
      <t>,东经</t>
    </r>
    <r>
      <rPr>
        <sz val="11"/>
        <rFont val="等线"/>
        <charset val="134"/>
      </rPr>
      <t>120°3ˊ56″</t>
    </r>
  </si>
  <si>
    <t xml:space="preserve">位于五云街道东门村老实验中学校区内（五云街道胜利街118号），东、南、西均设围墙，北为楼房，泮池四周用石质板材围绕一圈，为半月形，泮池被状元桥一斩为二，池长13.9米，宽9.3米，深1.2米，栏板高为55厘米，厚为10厘米，望柱高为80厘米，池周围施望柱，两侧各有7个。据明田汝《重修文庙纪略》知：“规定草定，不竞事而代去，今县令周世远毅然鸠工，夙夜纵理，三旬而露台平，五旬而泮池浚”。周世远为嘉靖进士，嘉靖二十六年1547任缙云县令，由此可知泮池建于此五年间。学宫泮池为明代建筑，石桥、泮池构件简约而风格独具，对研究明朝建筑史有很重要意义。
</t>
  </si>
  <si>
    <t>隘头村后山脚井</t>
  </si>
  <si>
    <t>浙江省丽水市缙云县东渡镇隘头村后山脚（教堂东侧）</t>
  </si>
  <si>
    <t xml:space="preserve">隘头村后山脚井位于浙江省丽水市缙云县东渡镇隘头村后山脚（教堂东侧），南侧为大会堂。据村民口述为明建造。_x005F_x000D_
井栏为四方形，有四块条石组成，长为1米，宽为0.9米，高为0.35米。厚0.14米。井壁滑石到底，井底就为山体岩质，内部为方形。井深约3米左右。井台面积为6.75米，用乱石铺成。局部为水泥。_x005F_x000D_
隘头村后山脚井年代早，保存完好，从一个侧面反映就是山区人们的生活状况乃至村落形成于发展，有一定的历史价值。_x005F_x000D_
</t>
  </si>
  <si>
    <t>北纬28°35ˊ4″,东经119°59ˊ25″</t>
  </si>
  <si>
    <t>隘头村后山脚井位于浙江省丽水市缙云县东渡镇隘头村后山脚（教堂东侧），北侧为山、其余各面均为房屋。井栏为四方形，有四块条石组成，100厘米*90厘米，高为31厘米，边宽14厘米，内径63厘米*79厘米。井壁滑石到底，井底就为山体岩质，内部为方形。井深约3米左右。井台170厘米*190厘米，为水泥材质。隘头村后山脚井年代早，保存完好，从一个侧面反映就是山区人们的生活状况乃至村落形成于发展，有一定的历史价值。</t>
  </si>
  <si>
    <t>隘头村委会</t>
  </si>
  <si>
    <t>白岩村23号东南侧井</t>
  </si>
  <si>
    <t>浙江省丽水市缙云县城北乡白岩村23号东南侧</t>
  </si>
  <si>
    <t>白岩村23号东南侧井位于缙云县城北乡23号东南侧。依据井上刻字为清代水井，占地面积8.89平方米。_x005F_x000D_
井六边形。井栏高52cm，井栏厚12cm，井深15m，井内径55cm。井内壁以块石垒砌，条石井栏。井南侧台面上刻“光绪弍拾壹年盛恒公重立” （1885年），字径0.7×0.7cm。井栏磨损严重。水泥台面，台面直径2.44m。井一直使用至今，为村民日常饮用，水质清澈。_x005F_x000D_
随着经济社会的快速发展，自来水基本普及，大多的古井遂之不用，但众多的古井从一个侧面反映了当时人们的生活状况及至村落形成状况，建议该村对古井加以保护。</t>
  </si>
  <si>
    <r>
      <rPr>
        <sz val="12"/>
        <rFont val="宋体"/>
        <family val="3"/>
        <charset val="134"/>
        <scheme val="minor"/>
      </rPr>
      <t>北纬28</t>
    </r>
    <r>
      <rPr>
        <sz val="11"/>
        <rFont val="宋体"/>
        <family val="3"/>
        <charset val="134"/>
      </rPr>
      <t>°</t>
    </r>
    <r>
      <rPr>
        <sz val="11"/>
        <rFont val="等线"/>
        <charset val="134"/>
      </rPr>
      <t>42</t>
    </r>
    <r>
      <rPr>
        <sz val="11"/>
        <rFont val="宋体"/>
        <family val="3"/>
        <charset val="134"/>
      </rPr>
      <t>ˊ</t>
    </r>
    <r>
      <rPr>
        <sz val="11"/>
        <rFont val="等线"/>
        <charset val="134"/>
      </rPr>
      <t>43</t>
    </r>
    <r>
      <rPr>
        <sz val="11"/>
        <rFont val="宋体"/>
        <family val="3"/>
        <charset val="134"/>
      </rPr>
      <t>″</t>
    </r>
    <r>
      <rPr>
        <sz val="11"/>
        <rFont val="宋体"/>
        <family val="3"/>
        <charset val="134"/>
        <scheme val="minor"/>
      </rPr>
      <t>,东经</t>
    </r>
    <r>
      <rPr>
        <sz val="11"/>
        <rFont val="等线"/>
        <charset val="134"/>
      </rPr>
      <t>120°5ˊ18″</t>
    </r>
  </si>
  <si>
    <t>位于城北乡白岩村23号民居东南侧，为清光绪21年（1895）建，周围均为民居，设井栏，石质，为六边形，外方内圆，井栏口外径为81厘米，内径为55厘米，角厚为12厘米，边长为47厘米，高为50厘米，井深约为15米，水质清澈，内壁以块石垒砌，条石井栏，井南侧面上刻：“光绪弍拾壹年盛恒公重立”，字径为0.7×0.7cm。</t>
  </si>
  <si>
    <t>坑沿村溪沿西侧井</t>
  </si>
  <si>
    <t>浙江省丽水市缙云县壶镇镇坑沿村溪沿西侧</t>
  </si>
  <si>
    <t>坑沿村溪沿西侧井位于缙云县壶镇镇坑沿村村中，分上、下两井，因村中自南北有一坑将村分为两半，坑西侧有一主街道，南侧为下井，也叫溪沿井，北侧为上井。据井的风格应为清时期所建。_x005F_x000D_
下井井栏内圆外八角，八角八面刻图案，有字，一面尚有“记”字，一面有“陈”字残迹。水清彻。目前村中还常常有人取水使用，以前为村落主要饮用水源。据采访，文革前井侧墙上有碑，文革中改建宗祠时取下，纪录水井建造因由，建于乾隆年间。下井井栏井在食堂时与文革中怕坏人投毒，曾设盖。现安装了自来水，使用人已经减少。但附近洗菜一类还是常用的；上井井圈内外皆圆，现在也还在用。两井井壁都是以溪间块石砌就。但据说建年间略晚于下井。_x005F_x000D_
上井与下井在古代一直为坑沿村村民饮用与生活来源，虽现用较少，但它见证了坑沿村的历史沿革，具有一定的保护价值。</t>
  </si>
  <si>
    <t>下井:北纬28°48ˊ53″,东经120°13ˊ53″
上井：北纬28°48ˊ58″,东经120°13ˊ55″</t>
  </si>
  <si>
    <t>坑沿村溪沿西侧井位于缙云县壶镇镇坑沿村村中，分上、下两井，因村中自南北有一坑将村分为两半，坑西侧有一主街道，南侧为下井，也叫溪沿井，北侧为上井。据井的风格应为清时期所建。下井井栏内圆外八角，八角八面刻图案，有字，一面尚有“记”字，一面有“陈”字残迹。井栏口径106厘米，高41厘米，内径80厘米，角厚20厘米，边长50厘米。现已废弃不用，水质浑浊。上井井圈内外皆圆，井栏口径82厘米，内径67厘米，井栏高52厘米，边厚8厘米，现已废弃不用。两井井壁都是以溪间块石砌就。</t>
  </si>
  <si>
    <t>坑沿村委会</t>
  </si>
  <si>
    <t>笕川村笕中街276号民居</t>
  </si>
  <si>
    <t>浙江省丽水市缙云县新建镇笕川村笕中街276号</t>
  </si>
  <si>
    <t>笕川村笕中街276号民居位于浙江省丽水市缙云县新建镇笕川村笕中街276号，据建筑风格判断及屋主介绍为民国所建，坐北朝南，占地面积297.91平方米。_x005F_x000D_
笕川村笕中街276号硬山顶，为土木结构，纵轴线上依次门屋、天井、正屋及厢房。门屋面阔三开间，进深二柱三檩。天井东南角有一口水井，西立面井壁上刻有“民国六年，元昌公立”。正屋面阔五间带两弄，进深五柱五檩带前檐柱，双层重檐。东西厢房各两间，五柱五檩带前下檐。_x005F_x000D_
笕川村笕中街276号民居虽然内部木制构件较为简单，但合院保存较为完整，为民国建筑的典型特征，有一定的保护价值。建议住户自行修缮保护，做好防火等工作。</t>
  </si>
  <si>
    <t>北纬28°43ˊ35″,东经120°2ˊ27″</t>
  </si>
  <si>
    <t>位于缙云县新建镇笕川村笕中街276号，西立面井壁上刻有“民国六年，元昌公立”。井外沿64cm*64cm,井内径54cm,井栏高45cm,井角厚23cm,井外围地面条石尺寸101cm*115cm。</t>
  </si>
  <si>
    <t>笕川村施朱街61号东侧井</t>
  </si>
  <si>
    <t>浙江省丽水市缙云县新建镇笕川村施朱街61号东侧5米</t>
  </si>
  <si>
    <t>笕川村施朱街61号东侧井位于浙江省丽水市缙云县新建镇笕川村施朱街61号东侧5米。依据井上刻字为清代水井，占地面积3平方米。_x005F_x000D_
井八边形，井南栏圈磨损严重。井栏高50cm，井栏厚13cm，井深4.5m，井内径50cm。井内以卵石铺砌，条石井栏。井栏圈南立面刻“道光九年（1829年）”。井栏磨损严重。水泥台面，台面直径2.44m。井一直使用至今。_x005F_x000D_
随着经济社会的快速发展，自来水基本普及，大多的古井遂之不用，但众多的古井从一个侧面反映了当时人们的生活状况及至村落形成状况，建议该村对古井加以保护。</t>
  </si>
  <si>
    <t>北纬28°43ˊ35″,东经120°2ˊ29″</t>
  </si>
  <si>
    <t>位于浙江省丽水市缙云县新建镇笕川村施朱街61号东侧5米，村民刘夏琼家旁。井外延直径81cm,内径51cm,井栏高51cm,井边长31cm（不规则），井角厚16cm。井内以卵石铺砌，条石井栏。井栏圈南立面刻“道光九年（1829年）”随着经济社会的快速发展，自来水基本普及，大多的古井遂之不用，但众多的古井从一个侧面反映了当时人们的生活状况及至村落形成状况，建议该村对古井加以保护。</t>
  </si>
  <si>
    <t>井栏磨损</t>
  </si>
  <si>
    <t>梧源村吴氏宗祠及牌坊</t>
  </si>
  <si>
    <t>浙江省丽水市缙云县五云镇梧源村水口</t>
  </si>
  <si>
    <t>　梧源吴氏宗祠及牌坊位于五云镇梧源村水口，吴氏宗祠据《吴氏宗谱》载，为明代嘉靖始建，1916年梁架大修。又据建筑风格判断建于清代，坐西南朝东北，占地面积912.85平方米。轴线依次为门厅、戏台、天井、上厅、厢房。_x005F_x000D_
门厅面阔三开间，明间设戏台（保存完整），上厅面阔七开间，东南、西北两侧设厢房。东北立面的北侧一间半与西北侧厢房已于八十年代火灾毁，东南侧厢房现存四开间，其它基本保存；天井用长条石铺砌。牌坊立于吴氏宗祠门前约50米处，据《吴氏宗谱》载，始建于嘉靖万历间，富有明代建筑风格，坐西南朝东北，占地面积24.85平方米。牌坊为石质，面阔三开间，用四柱三间，四柱两面各夹有一对高大的抱鼓石。抱鼓石双面有雕花图案，较气派。牌坊梁架基本保存完整，但柱头斗拱部分在文革中有毁损。部分构件散落村中收藏。_x005F_x000D_
宗祠外围四周有一米多高的完整的围墙保存，俗叫“祠堂套”，祠堂套东北面正中为牌坊，牌坊两侧为影壁，上装饰斗拱，为明代风格。而牌坊前设方池、拱桥与水井。牌坊进去即有一方池塘，塘上跨一拱桥，石砌，方池塘东北侧有一古井。井栏呈方形。_x005F_x000D_
 吴氏宗祠保存较差，但牌坊保存较好，具有悠久的历史与艺术价值，有相当的意义。</t>
  </si>
  <si>
    <r>
      <rPr>
        <sz val="12"/>
        <rFont val="宋体"/>
        <family val="3"/>
        <charset val="134"/>
        <scheme val="minor"/>
      </rPr>
      <t>北纬28</t>
    </r>
    <r>
      <rPr>
        <sz val="11"/>
        <rFont val="宋体"/>
        <family val="3"/>
        <charset val="134"/>
      </rPr>
      <t>°</t>
    </r>
    <r>
      <rPr>
        <sz val="11"/>
        <rFont val="等线"/>
        <charset val="134"/>
      </rPr>
      <t>43</t>
    </r>
    <r>
      <rPr>
        <sz val="11"/>
        <rFont val="宋体"/>
        <family val="3"/>
        <charset val="134"/>
      </rPr>
      <t>ˊ</t>
    </r>
    <r>
      <rPr>
        <sz val="11"/>
        <rFont val="等线"/>
        <charset val="134"/>
      </rPr>
      <t>30</t>
    </r>
    <r>
      <rPr>
        <sz val="11"/>
        <rFont val="宋体"/>
        <family val="3"/>
        <charset val="134"/>
      </rPr>
      <t>″</t>
    </r>
    <r>
      <rPr>
        <sz val="11"/>
        <rFont val="宋体"/>
        <family val="3"/>
        <charset val="134"/>
        <scheme val="minor"/>
      </rPr>
      <t>,东经</t>
    </r>
    <r>
      <rPr>
        <sz val="11"/>
        <rFont val="等线"/>
        <charset val="134"/>
      </rPr>
      <t>120°6ˊ29″</t>
    </r>
  </si>
  <si>
    <t>位于五云街道梧源村水口处吴氏宗祠内牌坊前天井东北侧，东为村民房屋，南为宗祠一进（现已基本倒塌），西为一池塘，上跨一拱桥，石砌，北为门牌坊（围墙已毁），为四边形，井栏用石质栏板，井栏口径为117厘米*105厘米，高为31厘米，内径为82厘米*70厘米，井圈厚18厘米，井深约为2米，有较高的研究当地池塘井泉的文物价值。</t>
  </si>
  <si>
    <t>河阳村河西路18号民居东侧井</t>
  </si>
  <si>
    <t>河阳村乡土建筑</t>
  </si>
  <si>
    <t>浙江省丽水市缙云县新建镇河阳村河西路18号民居东门口</t>
  </si>
  <si>
    <t xml:space="preserve">河阳村河西路18号民居东侧井位于缙云县新建镇河阳村河西路18号民居东门口，其南侧即为环绕村东南的八士门坑，东南约20米处即是村中的八士门，故称八士门井。据村民朱益清口述，为清代建筑。_x005F_x000D_
圆形井壁用自然块石（较大卵石）叠砌而成，直径0.5米，石质方形井圈高0.27米，宽0.1米，抹角做法，内圈圆形，直径0.4米；方形井圈上再置一凹形石质方形井圈，内圈圆形，高0.43米，两侧凹槽为20×35厘米。由于紧挨民居及八士门坑，八士门井无井台，内储有枯水，已废弃不用。_x005F_x000D_
该井在当地又名“陪嫁井”，在明清时期，河阳曾富甲一方，有“有女嫁河阳，赛过做娘娘”之说，当时讲究门当户对，二十八世朱元夏公五房儿子就娶了一个富家女，十里嫁妆，甚至连掘井取水都想到了，故一直称“陪嫁井”。现在是古村落旅游人文资源的重要组成部分，具有一定的保护价值。_x005F_x000D_
</t>
  </si>
  <si>
    <t>北纬28°43ˊ36″,东经120°0ˊ7″</t>
  </si>
  <si>
    <t>位于缙云县新建镇河阳村河西路18号民居东门口，其南侧即为环绕村东南的八士门坑，东南约20米处即是村中的八士门，故称八士门井。据村民朱益清口述，为清代建筑。井口74cm*74cm，内径53cm,井栏底70cm*70cm,井栏高（外）66cm,井栏高（内）54cm。该井在当地又名“陪嫁井”，在明清时期，河阳曾富甲一方，有“有女嫁河阳，赛过做娘娘”之说，当时讲究门当户对，二十八世朱元夏公五房儿子就娶了一个富家女，十里嫁妆，甚至连掘井取水都想到了，故一直称“陪嫁井”。现在是古村落旅游人文资源的重要组成部分，具有一定的保护价值</t>
  </si>
  <si>
    <t>国保</t>
  </si>
  <si>
    <t>章村村北49号南侧井</t>
  </si>
  <si>
    <t>浙江省丽水市缙云县胡源乡章村村北49号</t>
  </si>
  <si>
    <t>章村村北49号南侧井位于浙江省丽水市缙云县胡源乡章村村北49号门口（南面），据井栏雕刻该井为南宋淳祐三年（1243年），占地面积2.02平方米。_x005F_x000D_
章村村北49号南侧井现存井与井圈。井栏八角，内圆外方，边长为28㎝，栏厚6㎝，外直径56㎝，内直径41㎝，栏高50㎝。现已不常用，井圈上盖有石板。有铭文三行：“淳祐三年八月/十五公置用/匠人周百二”字径6㎝，行五六字，楷书。井栏上有二小孔相对，相传为串绳移动用。井南有古宅为陈宅，当地呼此井为陈宅井。 _x005F_x000D_
这是有纪年的古代水井实物，有特殊的历史意义。随着经济社会的快速发展，自来水基本普及，大多的古井遂之不用，但众多的古井从一个侧面反映了当时人们的生活状况及至村落形成状况，建议该村对古井加以保护。</t>
  </si>
  <si>
    <t>北纬28°36ˊ26″,东经120°12ˊ6″</t>
  </si>
  <si>
    <t>位于浙江省丽水市缙云县胡源乡章村村北49号门口（南面），据井栏雕刻该井为南宋淳祐三年（1243年），占地面积2.02平方米。井栏八角，内圆外方.井口58cm，内径43cm，井栏高49cm，井角边长25cm，井外围地面条石尺寸呢120cm*120cm。井圈上盖有石板。有铭文三行：“淳祐三年八月/十五公置用/匠人周百二”字径6㎝，行五六字，楷书。井栏上有二小孔相对，相传为串绳移动用。井南有古宅为陈宅，当地呼此井为陈宅井。</t>
  </si>
  <si>
    <t>水南村88弄6号民居</t>
  </si>
  <si>
    <t>浙江省丽水市缙云县五云镇水南村88弄6号</t>
  </si>
  <si>
    <t xml:space="preserve"> 水南村88弄6号民居位于五云镇水南村88弄6号，据户主黄丁富介绍建于民国初的民国十八年，据建筑结构判断富有民国风格。坐东北朝西南，占地面积254.75平方米，三合院式。砖木结构。二层单檐。_x005F_x000D_
  正屋面阔三开间，带两夹屋，东南、西北厢房各两开间。厢房靠墙，对称。大门不从正面出入，而是从西北侧小门出入。正屋南次间的窗户雕刻特别精美，上两扇主槅心为“乔木双麒麟”、“乔木双狮”，副槅心为“双鲤”，以万字纹为底纹。下方槅扇为一组雕刻，中部槅心为“乔木双虎画屏”，两侧槅心则为乔木双虎，与乔木双犬。周边花窗原来都有，但为其子孙拆卖，仅存此一窗，极为精致。天井以水泥抹封，中有当年建房时即有的水井。天井周边的梁架檐柱上有精美的木雕牛腿，牛腿明间为双鹿，两角为双犬，两厢内为马，虎，均为动物雕刻。生动活泼。_x005F_x000D_
  建筑不早，但艺术丰满，丰富多彩，具有相当的历史与艺术价值。_x005F_x000D_
</t>
  </si>
  <si>
    <t>北纬28°38ˊ47″,东经120°3ˊ41″</t>
  </si>
  <si>
    <t>位于五云镇水南村68号民居天井中，天井以水泥抹封，古井南侧为围墙，东、西、北侧为房屋。古井栏八角，内圆，井栏口径67厘米，内径48厘米，井栏高45厘米，角厚10厘米，边长30厘米。有较高的研究当地井泉的文物价值。</t>
  </si>
  <si>
    <t>水南村委</t>
  </si>
  <si>
    <t>河阳村卷洞门井</t>
  </si>
  <si>
    <t>浙江省丽水市缙云县新建镇河阳村卷洞门东、西侧</t>
  </si>
  <si>
    <t>河阳村卷洞门井位于缙云县新建镇河阳村卷洞门东西侧，据村民口述及风格判断为清代所建。占地约为2平方米。_x005F_x000D_
卷洞门井分为东、西两井，东井位于“循规”卷洞门东侧，西井位于下轮坑边。东井内径为0.5米，井栏厚为0.1米，高为0.6米，井圈内圆外四方，边长为0.7米，井台周边为1米，井深为6米，以块石砌成；西井内井约为0.5米，无井栏，当地村民称之为酒井，水清见底，传以此井酿成的酒特别香淳，西井，井圈毁，后人用水泥圈子做成，两井相似，相对称。_x005F_x000D_
卷洞门井保存不甚完整，一般，是清代以来村民们饮用水的重要水源之一，具有一定的历史研究和保护价值。</t>
  </si>
  <si>
    <t>北纬28°43ˊ39″,东经120°0ˊ14″</t>
  </si>
  <si>
    <t>位于缙云县新建镇河阳村卷洞门东西侧，据村民口述及风格判断为清代所建。占地约为2平方米。
卷洞门井分为东、西两井，东井位于“循规”卷洞门东侧，西井位于下轮坑边。东井：井口74cm*74cm,内径55cm，井栏高58cm,井外围地面条石尺寸171cm*232cm,内径底直径53cm。西井：井口63cm*63cm，内径47cm，井栏高48cm,井外围地面条石尺寸115cm*100cm。据村民朱楚强口述，统称为双眼井，古时候东井用来做酒，西井用来烧鸦片。</t>
  </si>
  <si>
    <t>河阳村委</t>
  </si>
  <si>
    <t>遂昌县</t>
  </si>
  <si>
    <t>官坑源村李法和民居</t>
  </si>
  <si>
    <t>浙江省丽水市遂昌县湖山乡塘垵村官坑源自然村中部</t>
  </si>
  <si>
    <t>官坑源村李法和民居位于官坑源村中，坐北朝南偏东10度，清代建筑。门前空坛宽29.49米，深15.13米。主屋与东附屋平排，西侧围墙边有一口小水井。主屋砖大门，门额青石刻题“云汉倬章”四大字。一进五开间，二进三开间，天井、厢房二开间，楼屋。一进明间抬梁用三柱，次间穿斗五柱，二进明次间穿斗六柱。天井间重檐，檐柱饰牛腿，刻狮子、人物，一二进梁和雀替刻花。两厢房工字窗，上是部饰花板。天井青石条铺筑，保存完整。鼓形础，泥地。封火山墙，板瓦阴阳合铺。_x005F_x000D_
该屋主体完整，装饰较细，有一定的保护价值。</t>
  </si>
  <si>
    <t>北纬28°37'32.6",东经119°00'35.3"</t>
  </si>
  <si>
    <t>差</t>
  </si>
  <si>
    <t>住户</t>
  </si>
  <si>
    <t>住户私人所有</t>
  </si>
  <si>
    <t>奕山村乾隆丙午水井</t>
  </si>
  <si>
    <t>浙江省丽水市遂昌县湖山乡奕山村中部</t>
  </si>
  <si>
    <t>奕山村乾隆丙午水井位于奕山村上村，井台整块大石凿成。外方内圆，东西边宽100厘米，南边宽87厘米，井口内径53厘米，口沿高起0.5厘米，宽4.5厘米的圆边，井台外高28厘米，内高34厘米，井壁块石砌筑。上圆径76厘米，井台口至水面94厘米，水面至井底深380厘米，总深474厘米。井台南侧壁刻字，可辩“乾隆丙午孟秋□□□”，后面字不辩。_x005F_x000D_
该井历史较久，并有铭文，具有文物保护价值。</t>
  </si>
  <si>
    <t>北纬28°36'36.9",东经118°59'15.9"</t>
  </si>
  <si>
    <t>较好</t>
  </si>
  <si>
    <t>奕山村</t>
  </si>
  <si>
    <t>奕山村水井</t>
  </si>
  <si>
    <t>浙江省丽水市遂昌县湖山乡奕山村大塘北20米</t>
  </si>
  <si>
    <t>奕山水井位于村大塘北20米民居间路边，井口方形，由四块条石砌筑，边长1.34米，高0.34米，井口壁厚0.23米。井四周条石铺砌，长5.44米，宽4.2米，井壁圆形，块石叠砌，内径1.18米，井深3.24米。井口东侧条石外刻楷体“乾隆辛丑夏朱常房重建”十字。_x005F_x000D_
该井历史较久，并有铭文，具有文物保护价值。</t>
  </si>
  <si>
    <t xml:space="preserve">北纬28°36'23.6",东经118°59'15.4" </t>
  </si>
  <si>
    <t>县级文物保护点</t>
  </si>
  <si>
    <t>姚岭村水井</t>
  </si>
  <si>
    <t>浙江省丽水市遂昌县湖山乡姚岭村中心</t>
  </si>
  <si>
    <t>姚岭村水井位于浙江省遂昌县湖山乡姚岭村中心，距湖山乡政府23公里，清康熙年间挖建，为开山祖赖世全公所建。_x005F_x000D_
水井由南北相邻的上井、下井构成，呈半圆形。上井半径2.98米，大块石砌井沿，小块石铺底。下井半径2.63米，块石磊砌，井台为大小不一的块石砌成。上井东西两边各有八级台阶至井后村道。_x005F_x000D_
姚岭村水井具有一定的历史、艺术价值。</t>
  </si>
  <si>
    <t>北纬28°30'22.6",东经118°57'18.2"</t>
  </si>
  <si>
    <t>姚岭村</t>
  </si>
  <si>
    <t>苎埠洋村水井</t>
  </si>
  <si>
    <t>浙江省丽水市遂昌县湖山乡苎埠洋村中部</t>
  </si>
  <si>
    <t>苎埠洋村水井位于浙江省遂昌县湖山乡苎埠洋村中心，掘至田堪内，呈自然护顶，遮挡风沙、落叶，保持井水清洁。方形井壁，用块石叠砌而成。边长4.84米，井台以条石铺设，略高于地面，水质清澈。_x005F_x000D_
苎埠洋村地处大山腹地，取水不便，掘井取水和承接山泉为主要手段，以此可反映出旧时村庄的生活状况和发展状况。</t>
  </si>
  <si>
    <t>北纬28°32'32.7",东经118°54'23.3"</t>
  </si>
  <si>
    <t>长濂村水井</t>
  </si>
  <si>
    <t>浙江省丽水市遂昌县云峰镇长濂村</t>
  </si>
  <si>
    <t>长濂村水井位于长濂村中路边，明代建筑。东南侧是195号民宅，西南是191号民宅。村路由南向北经过。井口整块八边形石板，对边长1.41米，井口孔径43厘米，石板厚15厘米。井壁卵石砌筑，呈上小下大的喇叭型。井深5.7米，水深1.65米，水面位置井内径约2.5米。井水清澈，村民至今饮用。_x005F_x000D_
该井历史较久，具有一定的保护价值。</t>
  </si>
  <si>
    <t>北纬28°36'28.2",东经119°21'31.2"</t>
  </si>
  <si>
    <t>长濂村</t>
  </si>
  <si>
    <t>东源村水井</t>
  </si>
  <si>
    <t>浙江省丽水市遂昌县云峰镇下马村东源自然村村头</t>
  </si>
  <si>
    <t>东源村水井位于东源村头，汤关书屋北侧墙外，清代建筑。花岗石井口，长1.4米，宽1.2米，井口径44厘米，厚23厘米。井圈圆形，高38厘米，外方内圆形。对角长63厘米，对边60厘米，内圆径44厘米。井口至水面90厘米，水面至井底160厘米，井壁卵石砌筑，内径约110厘米。_x005F_x000D_
该井历史较久，有一定的保护价值。</t>
  </si>
  <si>
    <t>北纬28°40'25.3",东经119°24'06.0"</t>
  </si>
  <si>
    <t>下马村</t>
  </si>
  <si>
    <t>下岩村水井</t>
  </si>
  <si>
    <t>浙江省丽水市遂昌县云峰镇东姑村下岩自然村小边</t>
  </si>
  <si>
    <t>下岩村水井位于东姑村下岩自然村村尾山脚，年代不祥。据村中老人介绍，此井为村落始成之时，全村用水之所。_x005F_x000D_
水井为方形，自然块石垒砌。上置石板遮盖防止落尘，井台以大块石铺设。村道自井前通过，井后为屋后山。井水至今清澈见底，尚有人使用。_x005F_x000D_
此井可为村落提供一定参考，对研究古井有一定参考价值。</t>
  </si>
  <si>
    <t>北纬28°38'52.8",东经119°23'55.3"</t>
  </si>
  <si>
    <t>下岩村</t>
  </si>
  <si>
    <t>上市村水井</t>
  </si>
  <si>
    <t>浙江省丽水市遂昌县云峰镇东姑村上市自然村中部</t>
  </si>
  <si>
    <t>上市村水井位于云峰镇上市村村中潘雷根屋后，村道沿。井口直径0.50米，圆形井口，井水面距井口0.58米。_x005F_x000D_
井圈为自然块石，中间取孔为井口，实为罕见。据村中老人介绍自有村起，有二口井，此井为下村取水之处，上村之井已圯。_x005F_x000D_
此井为研究村落布局、历史有一定研究价值。</t>
  </si>
  <si>
    <t>北纬28°39'35.9",东经119°23'33.9"</t>
  </si>
  <si>
    <t>东姑村</t>
  </si>
  <si>
    <t>连头村水井</t>
  </si>
  <si>
    <t>浙江省丽水市遂昌县云峰镇连头村中部</t>
  </si>
  <si>
    <t>连头村水井群位于边壮头村村中，分布四个点。据村中老人介绍，村中在明朝时期曾有36口井，72个水塘，现存四口古井即为36口井中的四口，具体时代不祥。_x005F_x000D_
水井群含四口井，其中上村古井位于133号宅西南角，井口直径44厘米，圆形井圈；塘下古井井口直径44厘米，圆形井圈，井台自东向西微斜；中村古井位于87号宅旁，原井口以两块石板封口，后置鼓形井圈，井口内径50厘米；郑桂发宅古井，圆形井圈，井台混凝土浇筑，井口内径42厘米。_x005F_x000D_
连头村水井群是连头村落建成、发展的见证，具有一定的历史意义。</t>
  </si>
  <si>
    <t>北纬28°40'47.7",东经119°21'06.5"</t>
  </si>
  <si>
    <t>连头村</t>
  </si>
  <si>
    <t>下马头村水井</t>
  </si>
  <si>
    <t>浙江省丽水市遂昌县云峰镇下马头村中心</t>
  </si>
  <si>
    <t>下马头村水井位于下马头村中心，具体年代不祥。六边形井圈，花岗石制。井圈每边长0.32米，井口内径0.46米，井圈距井台0.32米，井深1.78米，井台现已由混凝土浇筑，为村中共同的饮用水源，至今仍在使用，井水清冽。古井可为村落形成见证，有一定的历史价值。</t>
  </si>
  <si>
    <t>北纬28°42'03.6",东经119°20'39.1"</t>
  </si>
  <si>
    <t>下码头村</t>
  </si>
  <si>
    <t>祥川村水井</t>
  </si>
  <si>
    <t>浙江省丽水市遂昌县云峰镇祥川村东部</t>
  </si>
  <si>
    <t>祥川村水井位于祥川村东山垅田边，清代建筑。三口井南北方向呈八字形排列。北边井边长方形，长4.45米，宽1.5—2.00米当中井方形1.00×1.00米，南边井长方形，长4.9米，宽1.8米，井壁和边沿块石砌筑。北井深1.45米，井口至水面0.35厘米，水深1.10米，其中淤泥0.20米。中井深0.70米，井口至水面0.30米，水深0.40米，其中淤泥0.10米。古井深1.55米，井至水面0.15米，水深1.40米，其中淤泥0.65米。_x005F_x000D_
北井为饮用水，中井洗菜用，南井洗涤用，三井之间有水沟联通。_x005F_x000D_
该井历史较久，形制独特，有一定的保护价值。</t>
  </si>
  <si>
    <t>北纬28°41'16.4",东经119°24'24.8"</t>
  </si>
  <si>
    <t>龙祥村</t>
  </si>
  <si>
    <t>上马头村张发强民居</t>
  </si>
  <si>
    <t>浙江省丽水市遂昌县云峰镇上马头村80号</t>
  </si>
  <si>
    <t>上马头村张发强民居位于上马头村80号，座东朝西，清代建筑。通面阔40.75米，进深22.74米，面积584.60平方米。_x005F_x000D_
上马头村张发强民居中轴线上为二进五开间两厢布局，第一进五开间，明间为门厅，五架穿斗分心用三柱。第二进五开间，明间梁架七架前后单步廊，两厢五架穿斗。天井上下檐，置封檐板，檐柱施牛腿。正堂檐廊南北山墙开门通附屋。条石阶沿，卵石拼花。夯土墙，石库大门，折偏南 。门墙为两级马头墙，错砖挑檐，鼓形础。_x005F_x000D_
上马头村张发强民居南北轴线上为附屋，南附屋三开间，座南朝北，五架穿斗，明间后开门通柴间，水井。水井卵石排砌井台，石板井圈，条石阶沿，天井卵石排砌。_x005F_x000D_
布局规整，有一定的艺术价值。</t>
  </si>
  <si>
    <t>北纬28°41'45.5",东经119°19'49.3"</t>
  </si>
  <si>
    <t>马头村</t>
  </si>
  <si>
    <t>治岭头村水井</t>
  </si>
  <si>
    <t>浙江省丽水市遂昌县濂竹乡治岭头村中部</t>
  </si>
  <si>
    <t>治岭头村水井位于治岭头村路当中，路南北走向，井口方形，内空168×146厘米。井底岩石，井壁块石砌筑。井口低，路势北高南低，高差约30厘米。井口南沿至水面52厘米，水深87厘米。南井沿平，沿外地面向外低斜，东西两侧后段和北边设石砌挡水墙。井水清澈，水面有少量青苔。_x005F_x000D_
该井历史较久，至今为村中汲用水，有一定的保护价值。</t>
  </si>
  <si>
    <t>北纬28°36'49.2",东经119°25'31.5"</t>
  </si>
  <si>
    <t>治岭头村</t>
  </si>
  <si>
    <t>外坌村水井</t>
  </si>
  <si>
    <t>浙江省丽水市遂昌县濂竹乡千义坑村外坌自然村</t>
  </si>
  <si>
    <t>外坌村水井位于千义坑村外坌自然村中，村道边，块石砌筑。东、南、北三向块石砌筑井壁，西向井台廊为村道，道宽1.78米，方形井口，西井口内宽2.27米，东井口内宽1.60米，南面村道为石阶铺设。井水至今尚为外坌居民取水洗涤之用，清澈见底，水质良好，有一定的历史价值。</t>
  </si>
  <si>
    <t>北纬28°35'06.0",东经119°27'40.1"</t>
  </si>
  <si>
    <t>千义坑村</t>
  </si>
  <si>
    <t>小岱上村水井</t>
  </si>
  <si>
    <t>浙江省丽水市遂昌县濂竹乡小岱村上村45号屋东南</t>
  </si>
  <si>
    <t>小岱上村水井位于上岱村45号民宅东南50米处。块石砌筑，井圈略高于井口，井口宽为1.36—1.39米不等，井深1.40米，四周为民宅、村道，块石井壁、井台。_x005F_x000D_
小岱上村水井为村落中二口古井之一，传为五祖太公{即智浩公（1478—1536）}所筑，可断为明代建筑。</t>
  </si>
  <si>
    <t>北纬28°36'09.4",东经119°27'23.3"</t>
  </si>
  <si>
    <t>上岱村</t>
  </si>
  <si>
    <t>小岱村新屋下水井</t>
  </si>
  <si>
    <t>浙江省丽水市遂昌县濂竹乡小岱村新屋下</t>
  </si>
  <si>
    <t>小岱村新屋下水井位于小岱村新屋下仓库旁，半圆形古井，块石砌筑。井圈略高于井口，平均23厘米。井口宽2.20米，井深2.15米，井台开于古井西北向，自然块石砌筑，井台置五级台阶至井底。古井南为新屋下仓库村道，西为民宅和村道，东为小岱坑。_x005F_x000D_
小岱村新屋下水井为小岱村二口古井之一，传为五祖太公{智浩公（1478—1536）}所筑，可断为明代建筑。曾为半村人生活用水。</t>
  </si>
  <si>
    <t>北纬28°36'05.4",东经119°27'23.8"</t>
  </si>
  <si>
    <t>小岱村</t>
  </si>
  <si>
    <t>横坑村内屋水井</t>
  </si>
  <si>
    <t>浙江省丽水市遂昌县濂竹乡横坑村57号屋后</t>
  </si>
  <si>
    <t>横坑村内屋水井位于横坑村上内屋57号民宅屋后，方形水井，块石筑砌。古井内口东西宽2.00米，南北宽1.40米。井沿宽0.25—0.35米不等，井深1.15米，块石砌筑井台。古井东向为石砌堪壁，周围民宅。_x005F_x000D_
根据村中老人介绍，潘氏传自今已28代，水井即为村落始建始即有，可断为明朝建筑。具备历史文物价值。</t>
  </si>
  <si>
    <t>北纬28°35'02.2",东经119°28'33.8"</t>
  </si>
  <si>
    <t>横坑村塘垣水井</t>
  </si>
  <si>
    <t>浙江省丽水市遂昌县濂竹乡横坑村36号门前</t>
  </si>
  <si>
    <t>横坑村塘垣水井位于村中，横坑村36号门前，类方形古井。乱石砌筑，南北宽1.70米，东西宽1.80米，井底至井台深0.95米，井台为36号民宅门前通道，东、北、西面井壁上沿与村道边堪相连。_x005F_x000D_
据村中老人介绍此井为村中最古之井，为建村伊始即有，而潘氏自宣平上坦迁徙至此已历二十八代，可断此井应为明代建筑，曾为村人饮用水源，至今仍作洗涤之用。具备一定的历史价值。</t>
  </si>
  <si>
    <t>金竹村水井</t>
  </si>
  <si>
    <t>浙江省丽水市遂昌县金竹镇金竹村水井头</t>
  </si>
  <si>
    <t>金竹村水井位于金竹村水井头，方位角55度。自然块石砌筑，圆形井圈。水井内径0.54米，井深3.94米。井台水泥浇筑，井南侧为石堪，井西为民宅，井东为村道，井北为水田。</t>
  </si>
  <si>
    <t>北纬28°36'49.2",东经119°02'23.6"</t>
  </si>
  <si>
    <t>金竹村</t>
  </si>
  <si>
    <t>大苎村水井</t>
  </si>
  <si>
    <t>浙江省丽水市遂昌县金竹镇早坞村大苎自然村28号屋后</t>
  </si>
  <si>
    <t>大苎村水井位于大苎村78号民宅屋后，自然块石砌筑。东面井沿置一长条石横断成半园型。条石长1.13米，宽0.3米。古井东西井口宽度为1.02米，井深4.20米，井口至水面深0.65米。古井东、南面皆为民宅，西、北面为稻田。井台沿即为村道。_x005F_x000D_
大苎村水井为古时汲水之用，后因水质不佳（铁含量过大）而弃用。</t>
  </si>
  <si>
    <t>北纬28°37'35.0",东经119°00'23.0"</t>
  </si>
  <si>
    <t>早坞村</t>
  </si>
  <si>
    <t>大苎村涂小平民居</t>
  </si>
  <si>
    <t>浙江省丽水市遂昌县金竹镇早坞村大苎自然村59号</t>
  </si>
  <si>
    <t>大苎村涂小平民居位于大苎村中，坐东朝西方位260度。一进五开间前天井两厢式，民国初期建筑。面宽21.78米，进深13.26米，面积282.61平方米。正屋五间泥墙前廊林质构造。北梢间为楼梯间，北次间二层楼。南梢间为夹弄。明间至南面三间三层。房间泥墙间隔，明间为厅堂，次梢间墙前部设木质门。前廊木结构，二楼楼沿下设斜工字格围栏，上饰正工字格挂檐。中部原设方格窗。二楼南梢间设木楼梯通三楼。三楼楼沿下部设直棂围栏，上部原设方格窗。廊顶饰卍格天花板。檐柱饰牛腿出挑，简洁无装饰。_x005F_x000D_
屋面木结构九架。明、次间平墙顶部设木构架，两坡用斜梁承托檩条。北面墙顶悬山式，南面庑殿式。_x005F_x000D_
阶沿前天井，两次间前位置设长方形水池。两梢间前部为一层门厅，现有南门厅，五架两柱屋面。南梢间外有附屋。两门厅前墙门筑花窗围墙。_x005F_x000D_
地面砖铺，屋面板瓦阴阳合铺。_x005F_x000D_
该屋系涂小平曾祖建造，至今近百年。三层楼以墙体承重，前廊木构，具有近代建筑风格。有一定的保护价值。</t>
  </si>
  <si>
    <t>北纬28°37'31.8",东经119°00'24.5"</t>
  </si>
  <si>
    <t>早坞村水井</t>
  </si>
  <si>
    <t>浙江省丽水市遂昌县金竹镇早坞村47号屋旁</t>
  </si>
  <si>
    <t>早坞村水井位于早坞村47号孟根新房屋东南角，清代建筑。岩石井圈。内径41厘米，外径58厘米，高38厘米(圈厚8厘米)。圈沿至水面深57厘米，水深4.17米。井西北为民房，西至墙边0.35米，北至墙边1.98米，井至墙2.34米(围墙、墙外空地)，东至墙3.9米。西北民房，东南村路。井圈高出地面0.17米，嵌入地下0.21米。_x005F_x000D_
此井旧时为村民饮用水源，近年不用，井尚存。对于研究历吏文化有一定的价值。</t>
  </si>
  <si>
    <t>北纬28°37'40.9",东经119°00'50.3"</t>
  </si>
  <si>
    <t>岭上村水井</t>
  </si>
  <si>
    <t>浙江省丽水市遂昌县金竹镇岭胜村27号叶金陶房屋东南角</t>
  </si>
  <si>
    <t>岭上村水井位于村中叶金陶屋东南角，清代建筑。西距屋墙2.25米，井口石板约105×130厘米，厚13厘米，井口内径46厘米，井壁块石砌筑，内径约1米，井深2.9米，其中井口至水面深0.45米。_x005F_x000D_
据村民介绍，此井历史很久，为村民汲用水，近年村中安装自来水，此井不用。对于研究地方历史文化具有一定的价值。</t>
  </si>
  <si>
    <t>北纬28°38'02.7",东经119°01'17.3"</t>
  </si>
  <si>
    <t>岭胜村</t>
  </si>
  <si>
    <t>兰蓬村唐家水井</t>
  </si>
  <si>
    <t>浙江省丽水市遂昌县金竹镇兰蓬村叶家自然村东山脚</t>
  </si>
  <si>
    <t>兰蓬村唐家水井位于叶家自然村东山脚民居间，清代建筑。大块卵石砌，井口径1.00—0.80厘米，井深1米，水深0.45米。井水清澈，至今为村民汲用。_x005F_x000D_
传说村中早年有唐姓人居住，村中就有水井，后唐姓人已迁出，古土名称唐家。村东山脉为龙，该井与樟树下古井是村中两龙眼睛。_x005F_x000D_
该井历史较久，对研究地方历史文化具一定的价值。</t>
  </si>
  <si>
    <t>北纬28°35'26.0",东经119°03'49.0"</t>
  </si>
  <si>
    <t>兰蓬村</t>
  </si>
  <si>
    <t>兰蓬村樟树下水井</t>
  </si>
  <si>
    <t>浙江省丽水市遂昌县金竹镇兰蓬村叶家自然村东北角</t>
  </si>
  <si>
    <t>兰蓬村樟树下水井位于叶家自然村东北叶绍华屋后，清代建筑。卵石砌筑，井口径0.95—0.80米，进深0.40米，水深0.45米。井水清澈，村民汲用。_x005F_x000D_
传说，该井与唐家古井同时，井东山是村中龙脉，两井是龙眼睛。_x005F_x000D_
该井历史较久，对研究地方历史文化有一定的价值。</t>
  </si>
  <si>
    <t>北纬28°35'29.9",东经119°03'49.4"</t>
  </si>
  <si>
    <t>百万突村水井</t>
  </si>
  <si>
    <t>浙江省丽水市遂昌县金竹镇百万突村3号屋后</t>
  </si>
  <si>
    <t>百万突村水井位于百万突村3号民宅厨房后，为自然块石凿砌，具体年代不详。_x005F_x000D_
大块石井圈，泥筑井台，四角皆为民宅墙基，古井内径78—89厘米，井深27厘米，水深25厘米，水质良好，清澈。原井深，后因填至现状，今为农户洗涮之用。_x005F_x000D_
百万突村水井保存较好，具有一定的历史价值。</t>
  </si>
  <si>
    <t>北纬28°37'48.0",东经119°03'07.0"</t>
  </si>
  <si>
    <t>百万突村</t>
  </si>
  <si>
    <t>岩上村水井</t>
  </si>
  <si>
    <t>浙江省丽水市遂昌县金竹镇回龙寨村岩上自然村23号屋旁</t>
  </si>
  <si>
    <t>岩上村水井位于回龙寨村岩上自然村23号民宅旁，自然块石凿砌，五边形井圈。东南、南、西南三边均为自然长条石相连成，东北、西北两边为块石叠砌，高出另三边井圈0.45米，剖面成“h“形。井圈五边0.8—1.20米不等，厚度0.10米，井深1.50米，井水深0.70米，井台混凝土浇筑。_x005F_x000D_
岩上村水井凿砌自建村伊始，至今仍为全村主要水源，水质甘甜，通透清澈。</t>
  </si>
  <si>
    <t>北纬28°38'33.0",东经119°03'19.7"</t>
  </si>
  <si>
    <t>回龙寨村</t>
  </si>
  <si>
    <t>金苏村水井</t>
  </si>
  <si>
    <t>浙江省丽水市遂昌县石练镇金苏村村头</t>
  </si>
  <si>
    <t>金苏村水井位于石练镇金苏村头，年代不详，面积9.55米。_x005F_x000D_
水井分内外两井，内井饮用，外井洗涤。为方形水井，块石垒砌，条石、混凝土井沿，混凝土井台。内井方形规格186×110厘米，井深1.05米。外井方形，规格163×125厘米，井深0.95米，井北、井西为村道，二级台阶下井台。水质清冽，现仍在使用。_x005F_x000D_
金苏村水井为建村伊始即有，是村落形成的见证。有一定的历史价值。</t>
  </si>
  <si>
    <t>北纬28°29'44.9",东经119°03'05.2"</t>
  </si>
  <si>
    <t>金苏村</t>
  </si>
  <si>
    <t>内龙口村水井</t>
  </si>
  <si>
    <t>浙江省丽水市遂昌县龙洋乡内龙口村内龙口自然村</t>
  </si>
  <si>
    <t>内龙口村水井位于内龙口自然村39号民房东侧路边，清代建筑。井口1.10米×1.20米，井深0.70米，水深0.40米，井壁块石砌筑，南侧大块石井沿，东侧与路堪连筑一起。_x005F_x000D_
几百年来，村民汲用。至今井水清澈，有一定保护价值。</t>
  </si>
  <si>
    <t>北纬28°18'23.0",东经118°56'05.6"</t>
  </si>
  <si>
    <t>内龙口村</t>
  </si>
  <si>
    <t>官溪村水井</t>
  </si>
  <si>
    <t>浙江省丽水市遂昌县新路湾镇官溪村官溪自然村60-1号屋后</t>
  </si>
  <si>
    <t>官溪村水井位于新路湾官溪村60-1号屋后，建筑年代不详。_x005F_x000D_
官溪村水井为方口竖井，井口以两块青石板镂空圆形为井圈，两块井圈石之间有梯形闩相连用以固定。井壁卵石叠砌 。古井井圈为83×76cm内孔为圆形，直径43cm，井深3.16米，井直径65cm。井水至今清冽甘甜。_x005F_x000D_
官溪古井为本村昔日“三十六口井”之一，由于社会发展，农村建设现存无多，有一定的历史价值。</t>
  </si>
  <si>
    <t>蕉川村叶氏宗祠</t>
  </si>
  <si>
    <t>浙江省丽水市遂昌县新路湾镇一村村中部</t>
  </si>
  <si>
    <t>蕉川叶氏宗祠位于新路湾镇一村村中心，座南朝北，明代建筑，面阔13.26米，进深21.68米，面积287.48平方米。_x005F_x000D_
叶氏宗祠为二进三开间。一进三开间，明间梁架为五架抬梁带前双步，金柱间设戏台，次间穿斗结构。一、二进间设天井，条石阶沿，条石铺砌，天井两边为厢廊，三架抬梁，面阔二间，东厢廊后间山墙开门至祠外，与一、二进柱架相连，第二进明间五架抬梁带前单步后双步，后金柱间设牌位龛，额题“聚斯堂”，次间穿斗结构。西次间有鼓一架，檐 柱饰牛腿，宗祠一、二进明间质形柱础，次间鼓形础。八字砖砌门墙，四开木大门，门额上悬匾“叶氏宗祠”。泥墙，三合土地面，阴阳合瓦。东山墙外块石门道貌岸然，南首有十三级踏跺，俗称“十三踏步”。_x005F_x000D_
叶氏宗祠大门外东侧掘有一井，为宗祠族产。八角莲瓣井圈，圈沿面雕饰鹿、卷草、耳环等，花岗石制。条石井沿，井口吧圆形石板镂口，块石垒砌。井口直径0.47米，井深1.87米。_x005F_x000D_
叶氏宗祠时代特征较为明显（质形础。卷杀）用材较大，装饰古朴，有一定的历史价值。</t>
  </si>
  <si>
    <t>北纬28°41'05.0",东经119°17'56.0"</t>
  </si>
  <si>
    <t>蕉川村</t>
  </si>
  <si>
    <t>蕉川一村周祠后水井</t>
  </si>
  <si>
    <t>浙江省丽水市遂昌县新路湾镇一村村周氏宗祠后</t>
  </si>
  <si>
    <t>蕉川一村周祠后水井位于周氏宗祠后约20米路边坛中，村人俗称周家祠堂后井，清代建筑。井口条石铺砌，呈长方形，宽0.45米，长0.90米，井身圆形，卵石砌筑，内径0.90—1.00米，井深2.10米，水深1.20米。井水清冽，一直为村民汲用。_x005F_x000D_
井周三角形井台，南边宽7米，西边长8.20米，水泥浇面，南北及东北三面设排水沟。_x005F_x000D_
该井历史较久，井水仍清，有保护利用价值。</t>
  </si>
  <si>
    <t>北纬28°41'05.9",东经119°18'04.0"</t>
  </si>
  <si>
    <t>蕉川一村后井头水井</t>
  </si>
  <si>
    <t>浙江省丽水市遂昌县新路湾镇一村村后井头</t>
  </si>
  <si>
    <t>蕉川一村后井头水井位于蕉川一村土名后井头，村路南北走向，古井位于路当中，清代建筑。井面花岗石板盖，石板长1.30米，宽0.90米，原0.13米，井口圆形，直径0.45米。井深5米，水深4.5米，水面井壁内径1.00米，据说井身呈鼓形，中部大，卵石砌筑。井台宽2.70米，长3.10米，东侧民房墙坎，西侧石坎门墙，南北连接村路。_x005F_x000D_
该井位于村路当中，村民传说井造得很是少，自古以来没有淹死过人，偶有小孩不慎跌如井中，也会扶到井口沿被人救出。_x005F_x000D_
如今井水清冽，村人汲用，有保护价值。</t>
  </si>
  <si>
    <t>北纬28°41'02.6",东经119°17'58.3"</t>
  </si>
  <si>
    <t>蕉川一村灵公堂水井</t>
  </si>
  <si>
    <t>浙江省丽水市遂昌县新路湾镇一村村土名灵公堂</t>
  </si>
  <si>
    <t>蕉川一村灵公堂水井位于土名灵公堂的民居间，清代建筑，井面花岗石板覆盖，井口直径46厘米，石板上覆浇水泥做成圆形井面，直径1.30米，水泥厚0.05米，石板厚0.20米，井深3.90米，水深3.50米，井内卵石砌壁，内径1.00米，井水清冽，村民仍西汲用。古时，附近有灵公堂，故今村人称灵公堂井。_x005F_x000D_
该井历史较久，至今汲用，有保护价值。</t>
  </si>
  <si>
    <t>北纬28°41'02.9",东经119°17'51.3"</t>
  </si>
  <si>
    <t>南渡桥水井</t>
  </si>
  <si>
    <t>浙江省丽水市遂昌县新路湾镇二村村南渡桥北端</t>
  </si>
  <si>
    <t>南渡桥水井位于村中南渡桥北下游蕉溪边，清代建筑，井面花岗石板覆盖，石板约方形，边长1.30米，井口圆形，内径0.50米，口边沿凸起宽7厘米，高1.5厘米。井口厚15厘米，井深2.32米，水深1.32米，井内圆形，井壁卵石砌筑，内径1.10米。_x005F_x000D_
该井过去为村人汲用，近年安装了自来水，无人汲用。</t>
  </si>
  <si>
    <t>北纬28°41'12.0",东经119°18'11.0"</t>
  </si>
  <si>
    <t>蕉川二村后龙头水井</t>
  </si>
  <si>
    <t>浙江省丽水市遂昌县新路湾镇二村村土名后龙头山脚田边</t>
  </si>
  <si>
    <t>蕉川二村后龙头水井位于村东南土名后龙头的山脚田边，以前村民无人知道，二十多年前村民程祥根挖地种菜，发现有石板，撬开后发现是水井，清理汲用。井口方形50×45厘米，石板压沿，井壁倒喇叭形，卵石砌筑，井深4.50米，水深2.50米。根据井体构造，拟为清早期构筑。_x005F_x000D_
近年村中安装自来水，平时无人汲用，无自来水日，村民仍会使用。</t>
  </si>
  <si>
    <t>北纬28°41'02.4",东经119°18'14.0"</t>
  </si>
  <si>
    <t>蕉川二村周姓菜园水井</t>
  </si>
  <si>
    <t>浙江省丽水市遂昌县新路湾镇二村村62号周祥仙屋东边围墙内</t>
  </si>
  <si>
    <t>蕉川二村周姓菜园水井位于周祥仙房屋东边围墙内，此处旧为周姓园地，俗称周家菜园古井，井口圆形花岗石构筑，内径0.6米，口沿边高起2-3厘米，宽10-15厘米。井口石下部有条石东西向砌筑，内壁石块不规格凹凸，井深2.10米，水深1.60米，井水较清，过去村民汲用，安装自来水后弃用。住户曾打算填埋，村民建议保护，以供防火之用，故保存下来。_x005F_x000D_
根据周姓名历史推测，应系清早期构筑，且具消防之备，有保护研究价值。</t>
  </si>
  <si>
    <t>北纬28°41'05.1",东经119°18'14.4"</t>
  </si>
  <si>
    <t>蕉川一村村头水井</t>
  </si>
  <si>
    <t>浙江省丽水市遂昌县新路湾镇一村村头</t>
  </si>
  <si>
    <t>蕉川一村村头水井位于新路湾镇一村村头，建筑年代不详，面积1.2平方米。村头古井为方形，三面砌堪。一面为井台，井台位于北向，块石砌筑，后为方便，上浇水泥。堪为乱石砌筑，井周为农田，菜地。古井东西向宽1.20米，南北向宽1.00米，井深2.10米。_x005F_x000D_
蕉川一村村头水井据村中年老人讲，已久远，为建村始既开凿，一直为村民汲水所用，够自来水建成后废弃。对研究村落布局，形成历史有一定的参考价值。</t>
  </si>
  <si>
    <t>北纬28°41'03.0"
东经119°17'47.0"</t>
  </si>
  <si>
    <t>蕉川二村周发成民居</t>
  </si>
  <si>
    <t>浙江省丽水市遂昌县新路湾镇二村村52号</t>
  </si>
  <si>
    <t>蕉川二村周发成民居位于新路湾镇二村52号，座南朝北，偏东10度，清代建筑，共进深16.42米，通面阔19.20米，面积315.26平方米。_x005F_x000D_
周发成民居为二进两厢式楼房，一进五开间梁架为五架穿斗，明间为门厅，前全柱间设内大门，为三孔木门。次稍间槛窗。一、二进间为天井，条石阶沿，卵石拼花铺砌。天井两侧为边厢，面阔二间，前间双开格扇门，后间四格扇门。二进五架穿斗，前檐柱与前全柱间为穿弄，东西通屋外，次间前廊以木格扇隔断，前檐柱与全柱间双开木门隔断，次稍间木格窗，檐柱饰牛腿。一进东山墙外，内角有古井一口，条石井沿，块石垒砌井台，块石砌凿。_x005F_x000D_
蕉川二村周发成民居泥墙，砖大门，泥地，鼓形础，阴阳合瓦，有一定的文物价值。</t>
  </si>
  <si>
    <t>北纬28°41'09.4",东经119°18'15.3"</t>
  </si>
  <si>
    <t>蕉川二村外李水井</t>
  </si>
  <si>
    <t>浙江省丽水市遂昌县新路湾镇二村村李子林屋东北侧坛边</t>
  </si>
  <si>
    <t>蕉川二村外李水井位于村中李子林房屋东北侧路坛间，当地旧时李姓居住，有内李，外李之称，该井屋外李位置，俗称外李井。清早期建筑，井楼方形，条石拘框，内空102×66厘米，厚18厘米。井壁不归整，呈桃形，卵石砌筑，井深2.40米，水深1.36米。井水清澈，此井水自古以来村民汲用，近年村里安装自来水，仍有人取用洗涤。_x005F_x000D_
该井历史较久，有保护研究价值。</t>
  </si>
  <si>
    <t>北纬28°41'08.6",东经119°18'08.9"</t>
  </si>
  <si>
    <t>蕉川三村井头坛水井</t>
  </si>
  <si>
    <t>浙江省丽水市遂昌县新路湾镇三村村后岗自然村中部</t>
  </si>
  <si>
    <t>蕉川三村井头坛水井位于后岗自然村土名井头坛，因井而名。清初建筑，井口方形，50×80厘米，石板和块石压沿，井身鼓形，卵石砌筑，井深2.75米，水深1.85米，水面位置井壁内径1.10米。井水清澈，周围居民仍汲取饮用。井坛呈三角形约30平方米。_x005F_x000D_
该井历史较久，至今汲用，有保护价值。</t>
  </si>
  <si>
    <t>北纬28°41'20.0",东经119°18'07.4"</t>
  </si>
  <si>
    <t>蕉川二村周家水井塘</t>
  </si>
  <si>
    <t>浙江省丽水市遂昌县新路湾镇二村村东端</t>
  </si>
  <si>
    <t>蕉川二村周家水井塘位于蕉川二村周家大屋东部约50米处，民房间，三角形地块，古井与池塘相连，清代建筑，总占地面积约141平方米。古井位于池塘东北角，井盖有两块岗花石拼石，外框160×160厘米。井口圆形，内径0.60米，口沿高起3厘米，宽10厘米的口沿边。井身鼓形，卵石砌筑，井深2.10米，水深1.80米，水面井内径1.20米，池塘呈三角形，北边长13.50米，西边长10.00米，东北角斜边2.30米，古边长5米。塘边卵石砌筑，南边块石砌堪。塘深0.70米，水深0.50米，其中淤泥约0.10—0.15米。_x005F_x000D_
此处旧系周家大屋后院，井塘为家族日用及景观消防之需，至今井塘尚存，对当地民俗有研究参考价值。</t>
  </si>
  <si>
    <t>北纬28°41'06.4",东经119°18'15.2"</t>
  </si>
  <si>
    <t>双溪口村水井</t>
  </si>
  <si>
    <t>浙江省丽水市遂昌县应村乡双溪口村周氏宗祠后</t>
  </si>
  <si>
    <t>双溪口村水井位于应村乡双溪口村周氏宗祠后，建筑年代不详，据传应在清初。_x005F_x000D_
水井前为周氏宗祠废墟，后为民居，井台即为村道，井台南侧有七级石阶，古井为方形井口，南北向0.92米，东西向0.80米，井深1.60米，块石砌凿，井水清澈，至今仍为村民洗灌之用。_x005F_x000D_
双溪口村水井对村落历史研究有一定的参考价值。</t>
  </si>
  <si>
    <t>北纬28°42'56.0",东经119°06'42.6"</t>
  </si>
  <si>
    <t>双溪口村</t>
  </si>
  <si>
    <t>龙藏村水井</t>
  </si>
  <si>
    <t>浙江省丽水市遂昌县三仁乡小忠村龙藏自然村</t>
  </si>
  <si>
    <t>龙藏村水井位于龙藏村中路边，清代建筑，井口近代用水泥浇筑，井口圆形，内径0.90米，口沿水泥浇筑井边。井壁喇叭形，井深3.20米，水深1.60米，井壁卵石砌筑，水面内径约1.50米。井水清冽。_x005F_x000D_
该井保存较好，有保护价值。</t>
  </si>
  <si>
    <t>北纬28°34'22.3",东经119°11'15.8"</t>
  </si>
  <si>
    <t>小忠村</t>
  </si>
  <si>
    <t>大桥村桥头水井</t>
  </si>
  <si>
    <t>浙江省丽水市遂昌县妙高镇大桥村村头23号房对面</t>
  </si>
  <si>
    <t>大桥村桥头水井位于大桥村村头23号民居对面，建筑年代不详。_x005F_x000D_
水井四周以夯土围墙围之，西头设通道至溪边村道，古井西10米有古廊桥一座。古井块石垒砌，井台原为卵石铺设，现为水泥浇面，井围为整块花岗石中凿口制作，侧面呈“T”形。方形井圈边长为0.70米，高0.35米，井口径为0.50米，井深3.80米。_x005F_x000D_
大桥村桥头水井井圈为整块巨石打制，有一定的保护价值。</t>
  </si>
  <si>
    <t>登埠村水井</t>
  </si>
  <si>
    <t>浙江省丽水市遂昌县北界镇登埠村中部</t>
  </si>
  <si>
    <t>登埠村水井位于登埠村上村村头周发喜家后门墙东侧的地坪中，清代建筑，圆形井圈，花岗石打制，高0.53米，口外径0.87米，内径0.35米，上部口沿内有边圈容5厘米，外部略斜。外沿有弧边高8厘米，外壁微弧，造形灵观大方。圈内壁呈喇叭形，下部内径0.56米。井体卵石砌筑。井圈口至井底深3.10米，其中水深1.65米。_x005F_x000D_
该井结构完整，有保护价值。</t>
  </si>
  <si>
    <t>北纬28°47'15.3",东经119°17'20.1"</t>
  </si>
  <si>
    <t>登埠村</t>
  </si>
  <si>
    <t>北界村老街水井</t>
  </si>
  <si>
    <t>浙江省丽水市遂昌县北界镇北界村老街二弄13号屋旁</t>
  </si>
  <si>
    <t>北界村老街水井位于北界村老街二弄13号屋旁，50省道北侧路沿，建筑年代不详，面积约3.31平方米。_x005F_x000D_
水井以大块石砌筑，呈长方形状，西侧边长1.65米，东侧边长1.50米，南北侧边长2.10米，古井外砌排水沟，井深0.95米，水面距井沿0.30米。_x005F_x000D_
北界村老街水井井水甘洌，曾是附近居民的主要水源，至今仍在使用，有一定的历史价值。</t>
  </si>
  <si>
    <t>北纬28°45'48.0",东经119°13'15.0"</t>
  </si>
  <si>
    <t>北界村</t>
  </si>
  <si>
    <t>范山村水井</t>
  </si>
  <si>
    <t>浙江省丽水市遂昌县黄沙腰镇范山村56号南墙外</t>
  </si>
  <si>
    <t>范山村水井位于黄沙腰镇范山村56号南墙外，朝向北，清初建筑，面积约9.36平方米。_x005F_x000D_
水井块石垒砌，西南为民房，东为石阶村道，南为村道和民居，为二塘组成，内塘为汲水井，外塘为洗涤井，井台条石，块石铺砌，内塘1.70×1.60米，深0.90米，外塘1.20×1.00米，深0.40米。泉水清凉甘冽。_x005F_x000D_
范山村水井一直为村水汲水洗涤之用，自来水铺设后，饮用水改由自来水，古井只为洗涤涮之用。有一定的文物价值。</t>
  </si>
  <si>
    <t>北纬28°24'59.7",东经118°47'42.5"</t>
  </si>
  <si>
    <t>范山村</t>
  </si>
  <si>
    <t>上塘村水井</t>
  </si>
  <si>
    <t>浙江省丽水市遂昌县黄沙腰镇上塘村西北山脚</t>
  </si>
  <si>
    <t>上塘村水井位于黄沙腰镇上塘村西北山脚，东南向，方位120度，据村民介绍，该井建筑于建村时，为清代中期建筑，面积47.62平方米。_x005F_x000D_
水井为三个井塘并列组成，分别为汲水区，2个洗涤区，三井水流贯通，块石垒砌，井台均砌块石，井后大块石叠砌堪，井台边沿，石砌围墙。汲水井为1.10米方形井，深0.64米。前洗涤井为3.08×1.87米方井，深0.9米，后洗涤井为4.25×2.86米方井，深0.90米。古井北石子路通村。_x005F_x000D_
上塘村水井功能区明确，一直为村民所用，后自来水开通后，三井皆为洗涤之用。有一定的保护价值。</t>
  </si>
  <si>
    <t>北纬28°30'50.5",东经118°52'50.2"</t>
  </si>
  <si>
    <t>上塘村</t>
  </si>
  <si>
    <t>钥匙坑吴氏民居</t>
  </si>
  <si>
    <t>浙江省丽水市遂昌县柘岱口乡柘岱口村钥匙坑自然村17号</t>
  </si>
  <si>
    <t>钥匙坑村吴氏民居位于柘岱口乡钥匙坑自然村17号，又称循理堂，座东朝西，偏北20度，清代建筑，面阔31.58米，进深33.94米，面积868.16平方米。_x005F_x000D_
老宅由门亭、厅楼、堂楼、耳房、附屋组成。门亭设于正屋前南侧，面阔二间，前间南侧开门，上置木格天花，下铺卵石，三架抬梁。一进为厅楼，五开间，明间为前厅，青石门框，砖挑檐，檐上彩绘，门额墨书“竹葆松茂”。梁架为五架穿斗，次梢间为房，花格窗。明间后檐枋饰雕板。后廊为弄，通两侧耳房，格扇门。两进间设天井边厢，天井条石阶沿卵石拼花修边，天井卵石拼花铺设，块石抱框，边厢六开格扇门，二进为堂楼，五开间，梁架五架穿斗，明间后金柱间设堂壁，壁额题循理堂，次梢间为房，格窗。前廊为弄，通两侧耳房。次梢间之间设弄，通后附屋，格扇门。附屋分南北两座，南附屋坍塌，北附屋三开间带两厢布局，与正屋同向，内置天井，北山墙开门通屋外，屋外凿有水井，水井块石砌凿，分汲水井和洗涤井。耳房分南北两座，南耳房拆建混凝土楼房，北耳房五开间，座北朝南，前置天井、块石、卵石铺设，中间置过廊与正屋相连，边厢为六开格扇门，明间后开门通屋外。_x005F_x000D_
循理堂正屋楼上设回廊，外置花格栏板，明间牛腿为人物，其余为花卉，边厢格扇门上雕饰蝙蝠。外墙窗台为花砖挑檐，花格窗棂。硬山顶，清水砖墙面，前厅地面三合土，其余为泥地，鼓形础，板瓦阴阳合铺。_x005F_x000D_
钥匙坑村吴氏民居规模较大，装饰精美，有较高的文物价值。</t>
  </si>
  <si>
    <t>北纬28°22'21.9",东经118°47'43.1"</t>
  </si>
  <si>
    <t>柘岱口村</t>
  </si>
  <si>
    <t>独山村正统水井</t>
  </si>
  <si>
    <t>浙江省丽水市遂昌县焦滩乡独山村天马山东麓</t>
  </si>
  <si>
    <t>独山村正统水井，原名（独山正统古井）位于焦滩乡独山村天马山东麓，公路西侧，明代正统九年（1444）造。_x005F_x000D_
正统水井花岗石井圈，外形正六边形，边长37cm。内圆，直径45cm，外边角顶点至内圆周13cm。圈高46cm。圆外六面楷书阴刻，合计12字“正统九年甲子孟春朱叔明誌”。古井卵石砌筑，1986年村民清底，井深6米以上，井口直径45cm。_x005F_x000D_
独山村正统水井建筑年代明晰，保存较好，有一定文物价值。</t>
  </si>
  <si>
    <t>北纬28°25'32.0",东经118°58'43.0"</t>
  </si>
  <si>
    <t>县级文物保护单位</t>
  </si>
  <si>
    <t>独山村</t>
  </si>
  <si>
    <t>独山村未名水井</t>
  </si>
  <si>
    <t>浙江省丽水市遂昌县焦滩乡独山村西部</t>
  </si>
  <si>
    <t>独山村未名水井，原名（独山未名古井）位于焦滩乡独山村西，公路西侧，建造年代明代。_x005F_x000D_
未名水井井面遗存十八块宽度不一的楔形条石平铺环拼，形成井口与井台，井内部以卵石砌筑，井壁围径上小，中大，下收，井口直径0.75米，中部围径1.50米，井口至水面深约5.50米。_x005F_x000D_
该井为1984年10月独山村民建天马山岭道时，在公路旁发现，经挖掘恢复原状。据工人反映，清淤时发现“恕”字瓷碗残片和破损明代梅花柱础一只。据族谱记载“恕”为清乾隆叶氏恕房房名。_x005F_x000D_
独山村未名水井井名未知，但据其出土器物和建筑风格可知为明代建筑有一定的文物价值。</t>
  </si>
  <si>
    <t>独山村隆庆水井</t>
  </si>
  <si>
    <t>浙江省丽水市遂昌县焦滩乡独山村中部</t>
  </si>
  <si>
    <t>独山村隆庆水井，原名（独山隆庆古井）位于独山村街道东侧，明隆庆元年（1567）筑。_x005F_x000D_
水井井圈黄岗石质，内外俱呈圆形，内径0.43米，外径0.57米，高0.47米，圈外自右向左镌刻行书“孤松清泉”四字，字径约8厘米，另刻有小楷“隆庆元年冬立”六字。内部井壁以卵石垒砌，井深3.5米。该井充盈不涸，一直以来为村民汲取。近年因自来水接通，渐废弃。_x005F_x000D_
独山村隆庆水井建筑年代清晰，有一定的历史文化价值。</t>
  </si>
  <si>
    <t>北纬28°25'32.0",东经118°58'47.0"</t>
  </si>
  <si>
    <t>松阳县</t>
  </si>
  <si>
    <t>赤四村1号水井</t>
  </si>
  <si>
    <t>浙江省丽水市松阳县赤寿乡赤四村</t>
  </si>
  <si>
    <t>赤岸村古水井位于松阳赤寿乡赤四村170号边，另外，该村还有较好的古水井四处。这5处古井水清，质好，现村民仍在使用。_x005F_x000D_
古井1：位于赤寿乡赤岸村170号乡敬老院边，井圈石质，高40厘米，井圈外径80厘米，内径45厘米，圈厚17厘米，井深2.5米。_x005F_x000D_
古井2：位于赤寿乡赤岸村288号宅前东北向，清代水井，井圈石质，高38厘米，井圈外径70厘米，内径50厘米，圈厚10厘米，井深1.8米。_x005F_x000D_
古井3：位于赤寿乡赤岸村288号吴邦余宅前，井圈石质，高42厘米，井圈外径60厘米，内径46厘米，圈厚7厘米，井深2.2米。_x005F_x000D_
古井4：位于赤寿乡赤岸村264号周八俏宅前，井圈石质，高36厘米，井圈外径66厘米，内径44厘米，圈厚11厘米，井深1.8米，井地面石板铺设。_x005F_x000D_
古井5：位于赤寿乡赤寿乡赤岸村266号吴陈华宅前，井圈石质，高40厘米，井圈外径62厘米，内径44厘米，圈厚9厘米，井深1.85米，井地面卵石铺设。</t>
  </si>
  <si>
    <t>北纬28°32'58.0",东经119°22'21.0"</t>
  </si>
  <si>
    <t>古井1：位于赤岸村170号敬老院大门口右侧，石质井圈，高40厘米，厚17厘米；无盖，外径79厘米，内径45厘米；井深2.8米。圆形井壁用较大卵石叠砌而成。</t>
  </si>
  <si>
    <t>赤岸村村委会</t>
  </si>
  <si>
    <t>赤四村2号水井</t>
  </si>
  <si>
    <t>北纬28°33'02.0",东经119°22'20.0"</t>
  </si>
  <si>
    <t>古井2：位于赤岸村288号民居前东北，石质井圈，高38厘米，厚10厘米；无盖，外径70厘米，内径50厘米；井深2米。</t>
  </si>
  <si>
    <t>赤四村3号水井</t>
  </si>
  <si>
    <t xml:space="preserve">
北纬28°33'01.0",东经119°22'19.0"</t>
  </si>
  <si>
    <t>古井3：位于赤岸村278号民居前，石质井圈，高42厘米，厚7厘米；无盖，外径60厘米，内径46厘米；井深2.3米。圆形井壁用较大卵石叠砌而成。</t>
  </si>
  <si>
    <t>赤四村4号水井</t>
  </si>
  <si>
    <t>北纬28°33'0.0",东经119°22'21.0"</t>
  </si>
  <si>
    <t>古井4：位于赤岸村264号民居前，石质井圈，高36厘米，厚11厘米；无盖，外径66厘米，内径44厘米；井深1.8米。圆形井壁用较大卵石叠砌而成。</t>
  </si>
  <si>
    <t>赤四村5号水井</t>
  </si>
  <si>
    <t>北纬28°33'01.0",东经119°22'20.0"</t>
  </si>
  <si>
    <t>古井5：位于赤岸村266号宅前，石质井圈，高40厘米，厚9厘米；外径62厘米，内径44厘米；井深1.85米。圆形井壁用较大卵石叠砌而成。</t>
  </si>
  <si>
    <t>界首村1号水井</t>
  </si>
  <si>
    <t xml:space="preserve">浙江省丽水市松阳县赤寿乡界首村176号刘福儒宅内                                  </t>
  </si>
  <si>
    <t>界首村古井位于松阳县赤寿乡界首村内176号刘福儒宅内，该村至今保存较好的古水井另外还有4处，这5处古井水清、质好，现村民仍在使用。_x005F_x000D_
古井①：位于界首村12号李志良宅边，水井岭头山山脚土名“上屋基”。据传，唐宋时期水井岭头山开办窑址时，专供制造烧窑的水井，井圈为石质，高31厘米，圈径64厘米，厚9厘米，井深4米。_x005F_x000D_
古井②：位于界首村176号刘福儒宅二进屋内，该井建于清乾隆年间，井圈为石质，高55厘米，圈径58厘米，圈厚8厘米，井深6米。_x005F_x000D_
古井③：位于界首村26号刘为桌宅三进附屋内，该井建于清乾隆年间，井圈为石质，高44厘米，圈径63厘米，圈厚7厘米，井深6米。_x005F_x000D_
古井④：位于界首村小学厨房内，该井建于清，井圈为石质，高41厘米，圈径63厘米，圈厚7厘米，井深6米。_x005F_x000D_
古井⑤：位于界首村232号骆宗林屋前，该井建于清，石质井圈高43厘米，圈径78厘米，圈厚12厘米，井深6米。</t>
  </si>
  <si>
    <t>北纬28°34'51.0",东经119°20'24.0"</t>
  </si>
  <si>
    <t>古井1：位于界首村12号民居前，石质井圈，高31厘米，厚9厘米；外径64厘米，内径46厘米；井深4.9米。圆形井壁用较大卵石叠砌而成。</t>
  </si>
  <si>
    <t>界首村村委会</t>
  </si>
  <si>
    <t>界首村2号水井</t>
  </si>
  <si>
    <t>北纬28°34'41.0",东经119°20'27.0"</t>
  </si>
  <si>
    <t>古井2：位于界首村176号民居二进屋内，石质井圈，高55厘米，厚8厘米；外径58厘米，内径42厘米；井深6米。圆形井壁用较大卵石叠砌而成。</t>
  </si>
  <si>
    <t>界首村3号水井</t>
  </si>
  <si>
    <t>古井3：位于界首村216号民居附屋，石质井圈，高44厘米，厚7厘米；外径63厘米，内径49厘米；井深6米。圆形井壁用较大卵石叠砌而成。</t>
  </si>
  <si>
    <t>界首村4号水井</t>
  </si>
  <si>
    <t xml:space="preserve">
北纬28°33'38.0",东经119°20'28.0"</t>
  </si>
  <si>
    <t>古井4；位于村活动室内（原小学厨房内），石质井圈，高41厘米，厚7厘米；外径63厘米，内径49厘米；井深6米。圆形井壁用较大卵石叠砌而成。</t>
  </si>
  <si>
    <t>界首村5号水井</t>
  </si>
  <si>
    <t>北纬28°34'35.0",东经119°22'27.0"</t>
  </si>
  <si>
    <t>古井5：们于界首村236号民居大门左侧，由于水位下降缺水，5年前修路时一并填埋。</t>
  </si>
  <si>
    <t>官塘井</t>
  </si>
  <si>
    <t>浙江省丽水市松阳县西屏镇西十村官塘路25号</t>
  </si>
  <si>
    <t>官塘井位于松阳县西屏镇官塘路25号店铺门前，官塘路边。清代建筑，据松阳县志载，该井为邑中第二井。井圈高0.48米，内径0.38米，外径0.54米，圈厚0.08米。井壁用较大卵石叠砌而成，直径0.60米，井深约10米。该水井每逢大旱之年，均不干涸，水质清澈，至今仍为当地居民所使用。_x005F_x000D_
  西屏镇位于松古盆地之中，松阴溪畔，水资源比较丰富，掘井取水是当地人们的生活习惯，至今西屏镇城区内仍保存有较多古井，从一个侧面反映了旧时古镇人们的生活状况乃至古镇的形式与发展状况。</t>
  </si>
  <si>
    <t>北纬28°27'01.0",东经119°28'49.0"</t>
  </si>
  <si>
    <t xml:space="preserve">官塘井位于松阳县西屏街道官塘路25号店铺门前，靠近道路中间，石质井圈，高48厘米，厚8厘米；井外径54厘米，内径38厘米；井深10米。圆形井壁用较大卵石叠砌而成。
</t>
  </si>
  <si>
    <t>西屏街道</t>
  </si>
  <si>
    <t>兰雪井</t>
  </si>
  <si>
    <t>浙江省丽水市松阳县西屏镇西十村官塘路55号西侧</t>
  </si>
  <si>
    <t>兰雪井位于松阳县西屏镇官塘路55号西侧鹦鹉冢遗址内，南宋建筑。鹦鹉冢为张玉娘及其侍女鹦鹉墓冢，墓穴早年已毁，兰雪井至今尚存。圆形井壁用较大卵石叠砌而成，直径0.50米。石质圆形井圈高0.55米，圈内径0.54米，外径0.76米，圈厚0.11米。原水质清澈，井圈地面由石板铺设而成。</t>
  </si>
  <si>
    <t>北纬28°26'58.0",东经119°28'41.0"</t>
  </si>
  <si>
    <t>兰雪井位于松阳县西屏镇官塘路55号西侧鹦鹉冢遗址内，石质井圈，圆形井壁用较大卵石叠砌而成，直径0.50米。石质圆形井圈高0.55米，圈内径0.54米，外径0.76米，圈厚0.11米。井深2.1.</t>
  </si>
  <si>
    <t>景观</t>
  </si>
  <si>
    <t>正念寺古井</t>
  </si>
  <si>
    <t>浙江省丽水市松阳县古市镇城头村松阳二中校园内</t>
  </si>
  <si>
    <t>正念寺古井位于松阳县古市镇松阳二中校园内，开凿于清道光拾陆年。井壁卵石砌筑，井栏圈石质，直径67厘米，高48厘米，井栏圈外壁阴刻楷书“大清道光拾陆年岁次丙申孟春月正念寺住持比邱空宝置办”，字径3.5厘米。_x005F_x000D_
    该井开凿时间和置办人记录明确，具有一定的文物价值。</t>
  </si>
  <si>
    <t>北纬28°32'22.0",东经119°23'28.0"</t>
  </si>
  <si>
    <t>正念寺古井位于松阳县古市镇松阳二中校园内，开凿于清道光拾陆年。井壁卵石砌筑，井栏圈石质，直径67厘米，高48厘米，井栏圈外壁阴刻楷书“大清道光拾陆年岁次丙申孟春月正念寺住持比邱空宝置办”，字径3.5厘米。</t>
  </si>
  <si>
    <t>松阳二中</t>
  </si>
  <si>
    <t>呈回村水井</t>
  </si>
  <si>
    <t>浙江省丽水市松阳县三都乡呈回村北部</t>
  </si>
  <si>
    <t>古井位于松阳县三都乡呈回村北部井头路北端，据该村干部介绍，昔日该古井是全村数百人的饮用水源，每逢夏季大旱之年，全村人都到此取水，而井水始终取之不尽。据当地老人介绍，该古井约建于清初。古井深2.5米，井圈为青石打造，井圈高44厘米，圈外径60厘米，内径38厘米。圈厚22厘米，水井地面为大块石铺设，水井北侧紧靠山脚，山壁也用块石砌面。_x005F_x000D_
古井年代久远，至今水质清澈，仍为全村人所使用，具有较高的保护价值。</t>
  </si>
  <si>
    <t xml:space="preserve">北纬28°32'22.0",东经119°23'28.0"
</t>
  </si>
  <si>
    <t>古井位于松阳县三都乡呈回村北部井头路北端，石质井圈，井内壁用块石砌筑，井圈商44厘米，厚11厘米；圈外径60厘米，内径38厘米；井深2.5米。</t>
  </si>
  <si>
    <t>呈回村村委会</t>
  </si>
  <si>
    <t>象一村下徐水井</t>
  </si>
  <si>
    <t>浙江省丽水市松阳县象溪镇象一村</t>
  </si>
  <si>
    <t>下徐水井位于松阳县象溪镇象一村村后山脚下，清代建筑。圆形井壁用自然块石（大卵石）叠砌而成，直径1米。井口用二块长2米，宽0.46米的石板铺盖，中间留0.5米宽用作村民取水之用。水质清澈，取水是村民生活的必备条件，虽然距松阴溪仅百余米，但村民生活用水仍以山泉水为主。</t>
  </si>
  <si>
    <t>北纬28°22'20.0",东经119°36'15.0"</t>
  </si>
  <si>
    <t>下徐水井位于象溪镇一村村后山脚下，井壁用石块砌筑，无井圈，井口用二块长200厘米，宽46厘米的长方形石板铺盖，中间留出50厘米宽方便村民取水之用。</t>
  </si>
  <si>
    <t>象溪一村村委会</t>
  </si>
  <si>
    <t>云和县</t>
  </si>
  <si>
    <t>勤俭村水井</t>
  </si>
  <si>
    <t>浙江省丽水市云和县云和镇勤俭村王一卿故居西侧</t>
  </si>
  <si>
    <t xml:space="preserve">勤俭村水井位于云和县云和镇勤俭村王一卿故居西侧，周边均为民房。传建于明代。圆形井壁用自然石块叠砌而成，井壁直径0.8米。圆形井圈现已用水泥铺筑，井圈高0.15米，内圆直径0.55米，外圆直径0.8米。此井水质清澈，一直有人饮用。 _x005F_x000D_
在古时掘井取水是当地人们生活的必备条件，这口井至今有人使用，现井圈用水泥浇筑，整体保存较好。 _x005F_x000D_
</t>
  </si>
  <si>
    <r>
      <rPr>
        <sz val="12"/>
        <rFont val="宋体"/>
        <family val="3"/>
        <charset val="134"/>
        <scheme val="minor"/>
      </rPr>
      <t>北纬28</t>
    </r>
    <r>
      <rPr>
        <sz val="10.5"/>
        <rFont val="宋体"/>
        <family val="3"/>
        <charset val="134"/>
      </rPr>
      <t>°</t>
    </r>
    <r>
      <rPr>
        <sz val="10.5"/>
        <rFont val="宋体"/>
        <family val="3"/>
        <charset val="134"/>
        <scheme val="minor"/>
      </rPr>
      <t>6′42″,东经119°33′43″</t>
    </r>
  </si>
  <si>
    <r>
      <rPr>
        <sz val="12"/>
        <rFont val="宋体"/>
        <family val="3"/>
        <charset val="134"/>
        <scheme val="minor"/>
      </rPr>
      <t>圆井圈，口径</t>
    </r>
    <r>
      <rPr>
        <sz val="10.5"/>
        <rFont val="Times New Roman"/>
        <family val="1"/>
      </rPr>
      <t>0.6</t>
    </r>
    <r>
      <rPr>
        <sz val="10.5"/>
        <rFont val="宋体"/>
        <family val="3"/>
        <charset val="134"/>
      </rPr>
      <t>米，深</t>
    </r>
    <r>
      <rPr>
        <sz val="10.5"/>
        <rFont val="Times New Roman"/>
        <family val="1"/>
      </rPr>
      <t>3.0</t>
    </r>
    <r>
      <rPr>
        <sz val="10.5"/>
        <rFont val="宋体"/>
        <family val="3"/>
        <charset val="134"/>
      </rPr>
      <t>米</t>
    </r>
  </si>
  <si>
    <t>暂无</t>
  </si>
  <si>
    <t>沙溪村水井</t>
  </si>
  <si>
    <t>浙江省丽水市云和县云和镇沙溪村139号东侧</t>
  </si>
  <si>
    <t xml:space="preserve">沙溪村水井位于云和县云和镇沙溪村139号东侧，林家老屋以南。宋政和元年（1111）凿建，民国末期被填埋。现存八角石质井圈，外圈为正八边形，内为圆形，井圈高0.62米，内圆直径0.51米，外圈内接圆直径0.72米，每边边长为0.33米。西南侧井外壁有“政和元年辛卯，正月廿一日造”款。此井现已无人使用。 _x005F_x000D_
此井宋政和元年凿建，历史悠久，具有一定的文物价值。_x005F_x000D_
</t>
  </si>
  <si>
    <t>北纬28°5′39″，东经119°31′44″</t>
  </si>
  <si>
    <t>砼覆盖留4个6边形井口，口径0.5米，深3.9米</t>
  </si>
  <si>
    <t>睦田村喷雪井</t>
  </si>
  <si>
    <t>浙江省丽水市云和县云和镇睦田村狮山</t>
  </si>
  <si>
    <t>睦田村喷雪井在云和县云和镇城东3公里处的睦田村狮山。五代后周显德五年（958），狮山普仁寺僧凿岩为井，井长1.4米，宽1米，深0.3米，方形井壁用鹅卵石叠砌而成。清泉从石缝中流出为乳白色，故名“狮乳泉”。井额上摩崖阴刻宋苏轼题“喷雪”二字，现井四周用自然石块叠砌而成，西边开一门。</t>
  </si>
  <si>
    <r>
      <rPr>
        <sz val="12"/>
        <rFont val="宋体"/>
        <family val="3"/>
        <charset val="134"/>
        <scheme val="minor"/>
      </rPr>
      <t>北纬28</t>
    </r>
    <r>
      <rPr>
        <sz val="10.5"/>
        <rFont val="宋体"/>
        <family val="3"/>
        <charset val="134"/>
      </rPr>
      <t>°</t>
    </r>
    <r>
      <rPr>
        <sz val="10.5"/>
        <rFont val="宋体"/>
        <family val="3"/>
        <charset val="134"/>
        <scheme val="minor"/>
      </rPr>
      <t>7′4″,</t>
    </r>
    <r>
      <rPr>
        <sz val="10.5"/>
        <rFont val="宋体"/>
        <family val="3"/>
        <charset val="134"/>
      </rPr>
      <t>东经</t>
    </r>
    <r>
      <rPr>
        <sz val="10.5"/>
        <rFont val="宋体"/>
        <family val="3"/>
        <charset val="134"/>
        <scheme val="minor"/>
      </rPr>
      <t>119°35′9″</t>
    </r>
  </si>
  <si>
    <r>
      <rPr>
        <sz val="12"/>
        <rFont val="宋体"/>
        <family val="3"/>
        <charset val="134"/>
        <scheme val="minor"/>
      </rPr>
      <t>块石城门形砌筑，有喷雪题字，县文物保护标志。</t>
    </r>
    <r>
      <rPr>
        <sz val="10.5"/>
        <rFont val="Times New Roman"/>
        <family val="1"/>
      </rPr>
      <t>1.4*1.1</t>
    </r>
    <r>
      <rPr>
        <sz val="10.5"/>
        <rFont val="宋体"/>
        <family val="3"/>
        <charset val="134"/>
      </rPr>
      <t>米，深</t>
    </r>
    <r>
      <rPr>
        <sz val="10.5"/>
        <rFont val="Times New Roman"/>
        <family val="1"/>
      </rPr>
      <t>0.8</t>
    </r>
    <r>
      <rPr>
        <sz val="10.5"/>
        <rFont val="宋体"/>
        <family val="3"/>
        <charset val="134"/>
      </rPr>
      <t>米</t>
    </r>
  </si>
  <si>
    <t>县文物保护标志</t>
  </si>
  <si>
    <t>县文保局</t>
  </si>
  <si>
    <t>象山村一号水井</t>
  </si>
  <si>
    <t>浙江省丽水市云和县云和镇象山村24号旁</t>
  </si>
  <si>
    <t>象山村一号水井位于云和县云和镇象山村24号旁 ，传建于清代。圆形井壁用较大鹅卵石叠砌而成，石质正八边形井圈，高0.48米，井圈外壁与外壁之间长0.58米，内圆直径0.38米，井深4.8米，水深2.35米。井四边地面现用水泥铺面，水质清澈，有人饮用。井四周均为民房，据当地长者介绍，此井迄今已有200余年历史，实用价值较高。</t>
  </si>
  <si>
    <r>
      <rPr>
        <sz val="12"/>
        <rFont val="宋体"/>
        <family val="3"/>
        <charset val="134"/>
        <scheme val="minor"/>
      </rPr>
      <t>北纬28</t>
    </r>
    <r>
      <rPr>
        <sz val="10.5"/>
        <rFont val="宋体"/>
        <family val="3"/>
        <charset val="134"/>
      </rPr>
      <t>°</t>
    </r>
    <r>
      <rPr>
        <sz val="10.5"/>
        <rFont val="宋体"/>
        <family val="3"/>
        <charset val="134"/>
        <scheme val="minor"/>
      </rPr>
      <t>7′10″,</t>
    </r>
    <r>
      <rPr>
        <sz val="10.5"/>
        <rFont val="宋体"/>
        <family val="3"/>
        <charset val="134"/>
      </rPr>
      <t>东经</t>
    </r>
    <r>
      <rPr>
        <sz val="10.5"/>
        <rFont val="宋体"/>
        <family val="3"/>
        <charset val="134"/>
        <scheme val="minor"/>
      </rPr>
      <t>119°34′59″</t>
    </r>
  </si>
  <si>
    <r>
      <rPr>
        <sz val="12"/>
        <rFont val="宋体"/>
        <family val="3"/>
        <charset val="134"/>
        <scheme val="minor"/>
      </rPr>
      <t>独块石井圈、深</t>
    </r>
    <r>
      <rPr>
        <sz val="10.5"/>
        <rFont val="Times New Roman"/>
        <family val="1"/>
      </rPr>
      <t>2.5</t>
    </r>
    <r>
      <rPr>
        <sz val="10.5"/>
        <rFont val="宋体"/>
        <family val="3"/>
        <charset val="134"/>
      </rPr>
      <t>米，井口</t>
    </r>
    <r>
      <rPr>
        <sz val="10.5"/>
        <rFont val="Times New Roman"/>
        <family val="1"/>
      </rPr>
      <t>0.6</t>
    </r>
    <r>
      <rPr>
        <sz val="10.5"/>
        <rFont val="宋体"/>
        <family val="3"/>
        <charset val="134"/>
      </rPr>
      <t>米</t>
    </r>
  </si>
  <si>
    <t>象山村二号水井</t>
  </si>
  <si>
    <t>浙江省丽水市云和县云和镇象山村103号旁</t>
  </si>
  <si>
    <t>象山村二号水井位于云和县云和镇象山村103号旁，南临丽铺公路，北为民房。传为清代建筑。圆形井壁用较大鹅卵石叠砌而成，无井圈，圆形井口，直径0.56米，井深3.7米，水深2米。现已无人使用。井四周地面现用水泥铺面，据当地村民说，此井迄今已有200余年历史，有一定的历史、实用价值。</t>
  </si>
  <si>
    <r>
      <rPr>
        <sz val="12"/>
        <rFont val="宋体"/>
        <family val="3"/>
        <charset val="134"/>
        <scheme val="minor"/>
      </rPr>
      <t>北纬28</t>
    </r>
    <r>
      <rPr>
        <sz val="10.5"/>
        <rFont val="宋体"/>
        <family val="3"/>
        <charset val="134"/>
        <scheme val="minor"/>
      </rPr>
      <t>°7′12″,东经119°35′10″</t>
    </r>
  </si>
  <si>
    <r>
      <rPr>
        <sz val="12"/>
        <rFont val="宋体"/>
        <family val="3"/>
        <charset val="134"/>
        <scheme val="minor"/>
      </rPr>
      <t>独块石井圈，深</t>
    </r>
    <r>
      <rPr>
        <sz val="10.5"/>
        <rFont val="Times New Roman"/>
        <family val="1"/>
      </rPr>
      <t>2.9</t>
    </r>
    <r>
      <rPr>
        <sz val="10.5"/>
        <rFont val="宋体"/>
        <family val="3"/>
        <charset val="134"/>
      </rPr>
      <t>米，井口</t>
    </r>
    <r>
      <rPr>
        <sz val="10.5"/>
        <rFont val="Times New Roman"/>
        <family val="1"/>
      </rPr>
      <t>0.5</t>
    </r>
    <r>
      <rPr>
        <sz val="10.5"/>
        <rFont val="宋体"/>
        <family val="3"/>
        <charset val="134"/>
      </rPr>
      <t>米</t>
    </r>
  </si>
  <si>
    <t>白垟墩村一号水井、洗台</t>
  </si>
  <si>
    <t>浙江省丽水市云和县云和镇白垟墩村村尾</t>
  </si>
  <si>
    <t>白垟墩村一号水井、洗台位于云和镇白垟墩村村尾，老年协会旁边。据村里老人介绍至今约390余年历史，古井和洗台同时修制。此井深约3米，原井口直径0.54米。现在已经浇筑井圈，井圈高0.5米，口径0.6米。旁有一座石质洗台，洗台长1.36米，宽0.78米，池内空长0.97米，宽0.65米。现井四周已铺为水泥地，保存良好，至今一直有人使用。</t>
  </si>
  <si>
    <r>
      <rPr>
        <sz val="12"/>
        <rFont val="宋体"/>
        <family val="3"/>
        <charset val="134"/>
        <scheme val="minor"/>
      </rPr>
      <t>北纬28</t>
    </r>
    <r>
      <rPr>
        <sz val="10.5"/>
        <rFont val="宋体"/>
        <family val="3"/>
        <charset val="134"/>
        <scheme val="minor"/>
      </rPr>
      <t>°6′28″,东经119°34′48″</t>
    </r>
  </si>
  <si>
    <t>无井盖，圆形井圈，直径0.54米，4.5米深</t>
  </si>
  <si>
    <t>白垟墩村二号水井、洗台</t>
  </si>
  <si>
    <t>浙江省丽水市云和县云和镇白垟墩村51号旁</t>
  </si>
  <si>
    <t>白垟墩村二号水井、洗台位于云和镇白垟墩村51号旁，据村里老人介绍至今约390余年历史，古井和洗台同时修制。此井深约2.55米，水深1.9米，井口内径0.52米，外径0.72米，无井圈。旁有一座石质洗台，洗台长1.36米，宽0.78米，池内空长0.97米，宽0.65米。保存完好，现已无人使用。</t>
  </si>
  <si>
    <t>白垟墩村三号水井、洗台</t>
  </si>
  <si>
    <t>浙江省丽水市云和县云和镇白垟墩村村头</t>
  </si>
  <si>
    <t>白垟墩村三号水井、洗台位于云和县云和镇白垟墩村村头，据村里老人介绍至今约390余年历史，古井和洗台同时修制。此井深约2.4米，水深2米，井口直径0.52米。旁有一座石质洗台，洗台长1.38米，宽0.72米，池内空长1.04米，宽0.57米，深0.16米。现井四周已铺为水泥地，保存良好，至今有人使用。</t>
  </si>
  <si>
    <t>白垟墩村四号水井、洗台</t>
  </si>
  <si>
    <t>浙江省丽水市云和县云和镇白垟墩村村头7号旁</t>
  </si>
  <si>
    <t>白垟墩村四号水井、洗台位于云和县云和镇白垟墩村村头7号旁，据村里老人介绍至今约390余年历史，古井和洗台同时修制。此井深约2.5米，水深2.1米，现在已经浇筑井圈，井圈高0.5米，口内径0.5米，外径0.69米。旁有一座石质洗台，洗台长1.43米，宽0.75米，池内空长1.07米，宽0.58米，深0.15米。现井四周已铺为水泥地，保存良好，至今有人使用。</t>
  </si>
  <si>
    <t>规溪村一号水井</t>
  </si>
  <si>
    <t>浙江省丽水市云和县石塘镇规溪村村中心</t>
  </si>
  <si>
    <t>规溪村一号水井位于云和县石塘镇规溪村村中心，村大路边。传建于清早期，占地面积约18平方米，圆形井口，直径长0.47米，厚9厘米，外壁成方形，用水泥浇筑，长1.16米，井口外围用条石铺檐口，方形长4.26米。井壁用鹅卵石砌成，井深3.39米。该井现已封上井盖，无人使用。_x005F_x000D_
水井是当时人们生活取水的主要途径，有一定的历史、实用价值。</t>
  </si>
  <si>
    <r>
      <rPr>
        <sz val="12"/>
        <rFont val="宋体"/>
        <family val="3"/>
        <charset val="134"/>
        <scheme val="minor"/>
      </rPr>
      <t>北纬28</t>
    </r>
    <r>
      <rPr>
        <sz val="10.5"/>
        <rFont val="宋体"/>
        <family val="3"/>
        <charset val="134"/>
        <scheme val="minor"/>
      </rPr>
      <t>°14′49″,东经119°40′23″</t>
    </r>
  </si>
  <si>
    <r>
      <rPr>
        <sz val="12"/>
        <rFont val="宋体"/>
        <family val="3"/>
        <charset val="134"/>
        <scheme val="minor"/>
      </rPr>
      <t>砼井圈，深</t>
    </r>
    <r>
      <rPr>
        <sz val="10.5"/>
        <rFont val="Times New Roman"/>
        <family val="1"/>
      </rPr>
      <t>3.2</t>
    </r>
    <r>
      <rPr>
        <sz val="10.5"/>
        <rFont val="宋体"/>
        <family val="3"/>
        <charset val="134"/>
      </rPr>
      <t>米，口径</t>
    </r>
    <r>
      <rPr>
        <sz val="10.5"/>
        <rFont val="Times New Roman"/>
        <family val="1"/>
      </rPr>
      <t>0.7</t>
    </r>
    <r>
      <rPr>
        <sz val="10.5"/>
        <rFont val="宋体"/>
        <family val="3"/>
        <charset val="134"/>
      </rPr>
      <t>米</t>
    </r>
  </si>
  <si>
    <t>规溪村二号水井</t>
  </si>
  <si>
    <t>浙江省丽水市云和县石塘镇规溪村中心</t>
  </si>
  <si>
    <t>规溪村二号水井位于云和县石塘镇规溪村村中心，夫人殿以南，传建于清早期，占地面积1.2平方米。圆形井口，直径为0.44米，外围长1.1米，方形。井壁用较大鹅卵石砌筑而成。井深3.68米，水深2.45米。由于人们修建村路，地面修高，井圈下沉。_x005F_x000D_
水井是当时人们生活取水的主要途径，有一定的历史、实用价值。</t>
  </si>
  <si>
    <r>
      <rPr>
        <sz val="12"/>
        <rFont val="宋体"/>
        <family val="3"/>
        <charset val="134"/>
        <scheme val="minor"/>
      </rPr>
      <t>北纬28</t>
    </r>
    <r>
      <rPr>
        <sz val="10.5"/>
        <rFont val="宋体"/>
        <family val="3"/>
        <charset val="134"/>
        <scheme val="minor"/>
      </rPr>
      <t>°15′57″,东经119°41′38″</t>
    </r>
  </si>
  <si>
    <r>
      <rPr>
        <sz val="12"/>
        <rFont val="宋体"/>
        <family val="3"/>
        <charset val="134"/>
        <scheme val="minor"/>
      </rPr>
      <t>无井圈，深</t>
    </r>
    <r>
      <rPr>
        <sz val="10.5"/>
        <rFont val="Times New Roman"/>
        <family val="1"/>
      </rPr>
      <t>3.65</t>
    </r>
    <r>
      <rPr>
        <sz val="10.5"/>
        <rFont val="宋体"/>
        <family val="3"/>
        <charset val="134"/>
      </rPr>
      <t>米，口</t>
    </r>
    <r>
      <rPr>
        <sz val="10.5"/>
        <rFont val="Times New Roman"/>
        <family val="1"/>
      </rPr>
      <t>0.5</t>
    </r>
    <r>
      <rPr>
        <sz val="10.5"/>
        <rFont val="宋体"/>
        <family val="3"/>
        <charset val="134"/>
      </rPr>
      <t>米</t>
    </r>
  </si>
  <si>
    <t>陈村村水井</t>
  </si>
  <si>
    <t>浙江省丽水市云和县云坛乡陈村村南面</t>
  </si>
  <si>
    <t>陈村村水井位于云和县云坛乡陈村村南面，传建于清早期，圆形井口，直径约0.46米，外围长方形长1米，井壁用较大鹅卵石砌成。现井用于农田灌溉，无人饮用。</t>
  </si>
  <si>
    <r>
      <rPr>
        <sz val="12"/>
        <rFont val="宋体"/>
        <family val="3"/>
        <charset val="134"/>
        <scheme val="minor"/>
      </rPr>
      <t>北纬28</t>
    </r>
    <r>
      <rPr>
        <sz val="10.5"/>
        <rFont val="宋体"/>
        <family val="3"/>
        <charset val="134"/>
        <scheme val="minor"/>
      </rPr>
      <t>°8′39″,东经119°38′21″</t>
    </r>
  </si>
  <si>
    <r>
      <rPr>
        <sz val="12"/>
        <rFont val="宋体"/>
        <family val="3"/>
        <charset val="134"/>
        <scheme val="minor"/>
      </rPr>
      <t>圆口无井圈，口径</t>
    </r>
    <r>
      <rPr>
        <sz val="10.5"/>
        <rFont val="Times New Roman"/>
        <family val="1"/>
      </rPr>
      <t>0.45</t>
    </r>
    <r>
      <rPr>
        <sz val="10.5"/>
        <rFont val="宋体"/>
        <family val="3"/>
        <charset val="134"/>
      </rPr>
      <t>米，深</t>
    </r>
    <r>
      <rPr>
        <sz val="10.5"/>
        <rFont val="Times New Roman"/>
        <family val="1"/>
      </rPr>
      <t>2.1</t>
    </r>
    <r>
      <rPr>
        <sz val="10.5"/>
        <rFont val="宋体"/>
        <family val="3"/>
        <charset val="134"/>
      </rPr>
      <t>米</t>
    </r>
  </si>
  <si>
    <t>庆元县</t>
  </si>
  <si>
    <t>大济村岭根水井</t>
  </si>
  <si>
    <t>浙江省丽水市庆元县松源镇大济村名等天府路9号后</t>
  </si>
  <si>
    <t>大济村岭根水井位于浙江省丽水市庆元县松源镇大济村名等天府路9号后。井深约为10米，占地面积约16平方米。圆形井壁用鹅卵石堆砌成呈瓮状，井口边缘以若干块长短不一的条石墁铺，形成2.80米左右的正方形，井口内直径为1.20米，中心微高，四周稍低的排污保护层，井圈用四块条形石（规格为中间厚15cm，两端20cm，长140cm，宽50cm）修凿堆砌而成，呈内圆外方形，圈高54厘米，井圈内侧多处有明显绳磨痕迹。由于近年较少使用，井壁长满青苔。根据该村长辈口述：岭根井为大济古村落九口古井代表之一，于宋代开凿，现大济仅剩2处。大济村岭根水井为大济古井仅剩的2座中保存较好的一处，对于研究宋代的挖井技艺具有一定的价值。</t>
  </si>
  <si>
    <t xml:space="preserve">北纬27°36'37.2",东经119°04'32.7"
</t>
  </si>
  <si>
    <t>大济水井</t>
  </si>
  <si>
    <t>浙江省丽水市庆元县松源镇大济村大济井头弄5号西侧</t>
  </si>
  <si>
    <t>大济水井占地面积约16平方米，井深约2.4米。据村民口述该井始建于宋代，1977年重修，重修时用水泥浇筑井圈及井圈周围，井口呈圆形，略高于地面，水质较清，至今仍有村民将井水作为饮用水，由于水井曾发生有人坠水事件，现用水泥板覆盖大部分井面。只留少部分作为打水使用。该井水质较清，是居民的饮用水源，具有一定的保护意义。</t>
  </si>
  <si>
    <t>北纬27°36'14.7",东经119°04'21.8"</t>
  </si>
  <si>
    <t>五二村叶阙弄18号后民居</t>
  </si>
  <si>
    <t>浙江省丽水市庆元县松源镇五二村叶阙弄18号后</t>
  </si>
  <si>
    <t>五二村叶阙弄18号后民居又名刘知新宅，位于浙江省丽水市庆元县松源镇五二村叶阙弄18号后，明代建筑。该建筑座北朝南，占地面积约1016平方米。沿中轴线依次为门楼，天井，正堂，后天井。两天井两侧分别为东西厢房。主体建筑西侧为书院。后走廊后侧为天井。主体建筑前设有还魂巷，还魂巷西通往附楼。该民居正堂面阔七开间，进深2间带前后廊。三合土地面，木质鼓形柱础。书院座北朝南，二楼地板铺设方砖。附楼座南朝北，设有厢房。五二村叶阙弄18号后民居据传为状元刘知新府邸，占地面积大，有书院，大型附楼，在当地较为少见，具有一定的保护和研究价值。</t>
  </si>
  <si>
    <t>北纬27°34'04.0",东经119°00'14.0"</t>
  </si>
  <si>
    <t>北门村下吾水井</t>
  </si>
  <si>
    <t>浙江省丽水市庆元县松源镇北门村下吾井弄5号旁</t>
  </si>
  <si>
    <t>北门村下吾水井位于浙江省丽水市庆元县松源镇北门村下吾井弄5号旁，水泥圆型井，取水区域为方形，均用水泥浇铺。井深约8米，井圈内直径约1.4米，取水区域宽约3.6米，占地面积约13.6平方米。水井原盖有井亭，已毁。井水质混浊，现做为洗衣、洗菜用水。北门村下吾水井位于松源古城北门村中，经历了岁月的洗礼依然为北门村的村民服务，虽井亭已毁，仍具有一定的乡土风情及价值。</t>
  </si>
  <si>
    <t>北纬27°37'17.0",东经119°03'24.0"</t>
  </si>
  <si>
    <t>南门村水井</t>
  </si>
  <si>
    <t>浙江省丽水市庆元县松源镇南门村九曲弄22号旁</t>
  </si>
  <si>
    <t>南门村水井位于浙江省丽水市庆元县松源镇南门村九曲弄22号旁。井圈由一整块石头凿成，下部为圆形，上部为侧凿成方形，内圆直径410毫米，上部外边长为650毫米和690毫米。井圈厚度无法测量。井圈高度为460毫米，井深约10米。南门村水井为了解庆元的的井文化提供了实物资料，具有一定的保护及研究价值。</t>
  </si>
  <si>
    <t>北纬27°37'09.4",东经119°03'22.7"</t>
  </si>
  <si>
    <t>南门村张家弄水井</t>
  </si>
  <si>
    <t>浙江省丽水市庆元县松源镇南门村张家弄</t>
  </si>
  <si>
    <t>南门村张家弄水井位于浙江省丽水市庆元县松源镇南门村张家弄，该井深度为12.50米，自井底至井口均以河卵石砌成圆筒型井壁。井口表面采用二块正方形（规格65×65cm）和一块长方形（规格65×130cm）平面块石墁铺，中心微高于四周，形成外表成正方形（规格130×130cm）的井表保护层。井保护层的中心处开采了一个直径为50cm的圆孔做为井口，在圆口周围加工成高出平面1.5cm的口唇，以防内滑及排污。井表保护层的东西南三面均设下凹15cm、宽20cm排水沟。根据古井形制及凿井工艺判断其为宋代开凿。南门村张家弄水井结构科学，设置有排水沟，井边设立碑石，为研究庆元的井文化提供了重要的实物资料，具有一定的研究价值。</t>
  </si>
  <si>
    <t>北纬27°37'05.2",东经119°03'24.8"</t>
  </si>
  <si>
    <t>吴宅水井</t>
  </si>
  <si>
    <t>浙江省丽水市庆元县松源镇吴宅村吴宅弄22号门口</t>
  </si>
  <si>
    <t>吴宅水井位于浙江省丽水市松源镇吴宅村吴宅弄22号门口，海拔365米，占地面积16平方米，井深约4米，井壁用卵石砌筑，井口用一大石头雕凿呈圆形，大石长1.60米，宽1.40米，口径45厘米，分布面积3.94米X4.10米。由于松源河床偏低，井内无水，现已废弃，无人使用和管理。此井保存较好，是这一地区不可多得的文化遗产，具有一定保护价值。</t>
  </si>
  <si>
    <t>北纬27°37'31.0",东经119°04'06.0"</t>
  </si>
  <si>
    <t>姚家村仓间水井</t>
  </si>
  <si>
    <t>浙江省丽水市庆元县松源镇姚家村姚家巷53号内</t>
  </si>
  <si>
    <t>姚家村仓间水井位于浙江省丽水市庆元县松源镇姚家巷53号内，年代待考，面积5.28平方米，海拔360米。建筑用卵石和条石砌筑。井壁用卵石，井面用两块雕砌，井卷用一石头雕凿而成，井深至水面约3.70米，井口与井卷内壁42厘米，井卷高40厘米，下口为圆形，上口外壁为正方形，56厘米X59厘米，内雕凿圆形。姚家村仓间水井原为姚家村村民引用水的重要来源，是庆元井文化的组成部分，具有一定的保护价值。</t>
  </si>
  <si>
    <t>澄湖村张氏宗祠</t>
  </si>
  <si>
    <t>浙江省丽水市庆元县张村乡澄湖村澄湖自然村水尾</t>
  </si>
  <si>
    <t>澄湖村张氏宗祠位于浙江省丽水市庆元县张村乡澄湖村澄湖自然村水尾，占地面积约287平方米。据家谱记载由始祖赵四公于元明宗天历二年（1329）由张村徙居澄湖，于清光绪三十年（1904）重修宗祠。建筑坐东朝西，建筑沿中轴线由西至东依次为八字门楼、天井、正堂。方型大天井两侧为南北厢房。正堂后有一水井。门厅为三开间落翼顶平房。当心间设八字门楼。两厢为三开间两坡顶平房。天井中设如意踏跺至正堂。正堂面阔五开间带马巷，进深五柱带前廊。明间减柱造，额枋承明间梁架。两次间穿斗式梁架。两侧次间板壁上施石灰，绘图案。后檐柱间设灵位，形制特别，依稀可见原有黑色及红色漆。三合土地面，倒圆梯形柱础。屋面施方椽，小青瓦合铺，歇山顶。该祠瓦当及勾头滴水等保存较好，极具特色，具有一定的研究价值。</t>
  </si>
  <si>
    <t>北纬27°41'28.0",东经119°18'24.7"</t>
  </si>
  <si>
    <t>黄坛水井</t>
  </si>
  <si>
    <t>浙江省丽水市庆元县竹口镇黄坛村下村大路19号后面</t>
  </si>
  <si>
    <t>黄坛水井位于浙江省丽水市庆元县竹口镇黄坛村下村大路19号后面，占地面积约30平方米，主要为卵石和条块石垒砌，井深不祥，直径1.1米，井壁块石砌筑，井面用14块条石铺墁，古朴典雅，美观大方，是一处不可多得的文化遗产。</t>
  </si>
  <si>
    <t>北纬27°39'53.0",东经118°53'56.0"</t>
  </si>
  <si>
    <t>庆元官井</t>
  </si>
  <si>
    <t>浙江省丽水市庆元县松源镇东门村府后街（公安局门口）</t>
  </si>
  <si>
    <t>庆元官井位于浙江省丽水市庆元县松源镇东门村府后街（公安局门口），官井原建于明天顺年间（1457-1464），清康熙八年（1669）重修，嘉庆十三年（1808）又募修，咸丰四年六月又重修（1854）。一九五五年当地政府拨款在井上部盖起屋亭，一九八四年县政府决定由城建部门拆去屋亭，改浇水泥栏杆。该井口直径1.95米，深2.85米，井虽不深，水虽不多，可是旱天不竭，久雨不溢，水质清澈，现今仍为府后街附近一带住户使用之中。</t>
  </si>
  <si>
    <t>北纬27°37'13.8",东经119°03'27.5"</t>
  </si>
  <si>
    <t>庆元县文物保护所</t>
  </si>
  <si>
    <t>景宁县</t>
  </si>
  <si>
    <t>梅方坪村开天水井</t>
  </si>
  <si>
    <t>浙江省丽水市景宁畲族自治县大漈乡潘宅行政村梅方坪自然村西北侧</t>
  </si>
  <si>
    <t>梅方坪村开天水井位于浙江省景宁畲族自治县大漈乡潘宅行政村任家自然村西北侧，疑为清代早期村民集体开挖，露天竖井式吊井，井眼较小，面积约为0.95米。_x005F_x000D_
该井依山破凿石开建，南面依山，紧邻村舍，有护坡围栏，均为石作，地面平整石块铺作，当中口一圆环形“指环状”井口，用整块青石打凿而成，其内外径分别为38厘米、55厘米，高约30厘米。井深约4米，水面离井口约1米，井壁用毛石砌成，井竖向呈鼓状，中间大，两头小，据村民介绍，该井井水甘冽，冬暖夏凉，常年不旱，为村民洗刷饮用必需。_x005F_x000D_
随着村民装上自来水，该井慢慢被弃用，但一方井眼却见证了几百年的人文历史，默默注视着我们的过去、将来，值得我们去保护研究。</t>
  </si>
  <si>
    <t xml:space="preserve">北纬27°49'09.0",东经119°34'54.0" </t>
  </si>
  <si>
    <t>现状保存较好</t>
  </si>
  <si>
    <t>潘宅村村委会</t>
  </si>
  <si>
    <t>葛山村方井</t>
  </si>
  <si>
    <t>浙江省丽水市景宁畲族自治县葛山乡葛山行政村葛山自然村村中心村道北侧弄堂内</t>
  </si>
  <si>
    <t>葛山村方井位于浙江省丽水市景宁畲族自治县葛山乡葛山村村中心村道北侧弄堂内。古井建于明代嘉庆至万历年间，至今已有四、五百年历史，为景宁保存至今最完好的古井。其规模不大，约有2平方米。_x005F_x000D_
该井处于两幢民宅间弄堂里，为青石凿砌方井。井口上方由一整块青石凿成，外方内圆；外边长80x80平方厘米，内圆直径45厘米，其厚度约20厘米，面饰云纹。方石下方叠一层厚30厘米，圆孔径一样大得青石。再下面为毛石叠砌井壁。井藻2.3米，水面至井口约1米。井周围原为卵石铺地，现上铺水泥抹面。_x005F_x000D_
葛山村方井保存完好，造型独特，工艺精致。1989年被景宁县公布为第2批县文物单位，其悠久历史和独特得文化内涵值得我们开发保护利用，对社会人文历史研究有较高的文化价值。</t>
  </si>
  <si>
    <t xml:space="preserve">北纬27°53'26.0", 东经119°20'53.0" </t>
  </si>
  <si>
    <t>井水还净洁，无大的污染，井壁和封面青石完整，无明显风化</t>
  </si>
  <si>
    <t>葛山村村委会</t>
  </si>
  <si>
    <t>惠明寺村惠明南泉</t>
  </si>
  <si>
    <t>浙江省丽水市景宁畲族自治县鹤溪镇惠明寺行政村惠明寺自然村北侧</t>
  </si>
  <si>
    <t>惠明寺村惠明南泉位于浙江省丽水市景宁畲族自治县鹤溪镇惠明寺行政村惠明寺自然村东侧，坐落于宫山山脚下，建筑年代待定，占地面积约1.5平方米。_x005F_x000D_
井口尺寸约80*80cm, 井深1米，四周毛石垒砌，该泉井口四周现已被修为水泥地面。井中泉水清凉甘冽，泉水长年不断，至今当地村民仍饮用该井水，用此井水泡出的惠明茶水相当清香可口，古井四周植被茂密。     _x005F_x000D_
惠明寺村惠明南泉水质澄清甘冽，四季不涸，矿物质丰富，是泡制惠明茶的最好泉水，素有“惠明茶，南泉水”之盛名，为畲乡民俗文化增添了一道亮丽的风景。</t>
  </si>
  <si>
    <t xml:space="preserve">北纬27°56'01.0" ,东经119°39'01.8" </t>
  </si>
  <si>
    <t>四周杂草丛生，泉水清澈甘冽</t>
  </si>
  <si>
    <t>惠明寺村村委会</t>
  </si>
  <si>
    <t>鹤溪村人民南路48号民居</t>
  </si>
  <si>
    <t>浙江省丽水市景宁畲族自治县鹤溪镇鹤溪行政村鹤溪自然村人民南路48号</t>
  </si>
  <si>
    <t>鹤溪村人民南路48号民居位于浙江省丽水市景宁畲族自治县鹤溪镇鹤溪行政村鹤溪自然村人民南路48号，约建于200余年前，为潘松印先祖所建，至潘松印手已有九代人，鹤溪村人民南路48号民居原来建筑规模相当大，现存为当时会客厅部分建筑。_x005F_x000D_
鹤溪村人民南路48号民居坐北朝南，建筑占地面积840平方米，三合院式，面阔5间，原两厢房一间被毁，一间改建回廊，硬山屋顶，石勒脚夯土墙。室内地面以石灰、石子、藤条为原料的三合土地面；民国期间，国民党少将梅至尧曾长期在此居住。东侧有一古井，井口尺寸80*90厘米，井深约1.0米，井底铺石，水质良好，冬暖夏凉，至今仍在使用中。_x005F_x000D_
鹤溪村人民南路48号民居建筑格局经典，结构简朴，高大宽敞，对研究清末建筑有重要的价值，并具有一定的人文价值。</t>
  </si>
  <si>
    <t xml:space="preserve">北纬27°58'26.4" ,东经119°38'15.2" </t>
  </si>
  <si>
    <t>整体保存一般</t>
  </si>
  <si>
    <t>鹤溪村村委会</t>
  </si>
  <si>
    <t>鹤溪村戏台后巷15、16号民居</t>
  </si>
  <si>
    <t>鹤溪潘家大屋</t>
  </si>
  <si>
    <t>浙江省丽水市景宁畲族自治县鹤溪镇鹤溪行政村鹤溪自然村戏台后巷15—16号</t>
  </si>
  <si>
    <t>鹤溪村戏台后巷15、16号民居位于浙江省丽水市景宁畲族自治县县城东南的老城区（鹤溪镇戏台后巷15、16号）。建于明代，距今约600多年的历史，该建筑坐西北朝东南，现存主体建筑共三进、六厢房，建筑占地面积约823.68平方米。_x005F_x000D__x005F_x000D_
一进及二进中间两厢房为单层建筑其余为二层木结构建筑，第一进面阔五间，进深两间，风火山墙，后有隔墙，隔墙上有小门，通往二进。第二进天井中央左右侧各有一两开间厢房，第二进主体为五间面阔，进深两间，悬山屋顶，其明间直通三进天井，第三进天井左右两侧各有一三开间厢房，第三进主体与一二进大致相同，不过其进深尺寸更大。后有两厢房及后院滴水井。明间前门槛及垂花门整个建筑梁架形式为穿斗式梁架，明间梁上有精美斗拱，额枋上有精美雕花，檐口等位置节点构件古朴简洁，正堂明间为三合土地面，其余为木地板铺地，厨房为泥土地面。天井为规则图案为卵石铺地，屋面檐口瓦当精美，前正门门楼上有砖雕三爪龙和仙鹤雕刻。西侧大门有垂花门，两大门各有两对旗杆石。潘家大院为明代潘琴故居。潘琴字舜号竹轩，鹤溪人。明永乐甲辰（1424年）生，天顺元年（1475年）中进士，曾任吏部主事，福建光化知府等职，为官清廉，有《竹轩文本》。_x005F_x000D_
鹤溪村戏台后巷15、16号民居具有明代官宦建筑风格，为景宁最古老的古居，同时也是现存最大的民居鼎盛时有大小厢房71间（包括花园和偏房在内），大小天井九处，具有非常高的建筑艺术价值和人文价值。_x005F_x000D_
2009年4月被景宁畲族自治县人民政府公布为第六批文保单位。</t>
  </si>
  <si>
    <t xml:space="preserve">北纬27°58'16.8" ,东经119°38'22.9" </t>
  </si>
  <si>
    <t>有杂草</t>
  </si>
  <si>
    <t>鹤溪村委会</t>
  </si>
  <si>
    <t>坳底村陈氏民居</t>
  </si>
  <si>
    <t>浙江省丽水市景宁畲族自治县景南乡东塘行政村坳底自然村东侧</t>
  </si>
  <si>
    <t>坳底村陈氏民居位于浙江省丽水市景宁畲族自治县景南乡东塘行政村坳底自然村东侧，建于清光绪十三年（1887）,坐北朝南，建筑占地面积650平方米。_x005F_x000D_
坳底村陈氏民居为二层木结构，正屋面阔九间，五柱十一檩穿斗式梁架，悬山顶，青瓦屋面，风雨檐口处牛腿及斗拱雕刻精美，为镂空花草人物图案。厢房三开间，附有耳房，室内泥土地面，四周有夯土围墙。南侧为台门，内有正门，围墙内侧有旗杆石一组，上刻贡生陈福畴的资料。正屋后侧附有厨房，后天井东西两侧各有一口井。 _x005F_x000D_
坳底村陈氏民居为景南乡第二大民宅，规模较大，牛腿精细，保存较差。是研究地方民间建筑的实证。</t>
  </si>
  <si>
    <t>北纬27°44'59.0" ,东经119°39'24.0"</t>
  </si>
  <si>
    <t>没有保护，杂草较多</t>
  </si>
  <si>
    <t>较差</t>
  </si>
  <si>
    <t>东塘村村委会</t>
  </si>
  <si>
    <t>陈坪村水井</t>
  </si>
  <si>
    <t>浙江省丽水市景宁畲族自治县毛垟乡陈坪行政村陈坪自然村东侧</t>
  </si>
  <si>
    <t>陈坪村水井位于浙江省景宁畲族自治县毛垟乡，陈坪行政村陈坪自然村东侧，据村民介绍推测，该井为100多年前晚清朝时期挖建，分布面积约2.7个平方米。_x005F_x000D__x005F_x000D_
井口长1.8米，宽1.5米，约普通桌面大，井深约1.2米。现井外围用水泥修建过；井壁为岩石垒砌，井壁四周无杂草，长有青苔。井水较为清澈，现全村村民仍使用，多用于洗衣。井四周有民宅，附近原有一行宫，现已毁。_x005F_x000D__x005F_x000D_
陈坪村水井历经沧桑却依旧清澈见底，保留有浓郁乡土气息，为研究本地人文历史提供了佐证材料。_x005F_x000D_</t>
  </si>
  <si>
    <t xml:space="preserve">北纬27°42'19.0" ,东经119°22'42.6" </t>
  </si>
  <si>
    <t>现井外围用水泥修建过；井壁为岩石垒砌，井壁四周无杂草，长有青苔</t>
  </si>
  <si>
    <t>陈坪村村委会</t>
  </si>
  <si>
    <t>伏岩村水井</t>
  </si>
  <si>
    <t>浙江省丽水市景宁畲族自治县秋炉乡伏岩行政村伏岩自然村南侧</t>
  </si>
  <si>
    <t xml:space="preserve">伏岩村水井位于浙江省丽水市景宁畲族自治县秋炉乡伏岩行政村伏岩上自然村南侧，距今有150来年历史。_x005F_x000D_
伏岩村水井井面占地面积为2.25平方米，井口处用石头围砌，突出地面高约半米，外围尺寸：长1.5米×宽1.5米，井口呈方形，内侧直径约80cm,井深3米多，水深约1.8米；井面用重达上百公斤长条石铺设， 四周铺碎石地面，石井壁上段为岩石凿成，下段为毛石垒砌，剖面下段略宽。井内有水草覆盖井面，原井井水出口在井的东北侧，现出口处杂草丛生。 _x005F_x000D_
伏岩村水井虽比较简陋，但能反映古代劳动人民生活状况，随着国家村村通水工程实施，水井渐渐淡出人们的视野，保留它还有一定的文物例证价值。_x005F_x000D_
</t>
  </si>
  <si>
    <t xml:space="preserve">北纬27°41'30.0" ,东经119°22'02.9" </t>
  </si>
  <si>
    <t>井内有水草覆盖井面，现出口处杂草丛生</t>
  </si>
  <si>
    <t>伏岩行政村村委会</t>
  </si>
  <si>
    <t>高演村水井</t>
  </si>
  <si>
    <t>浙江省丽水市景宁畲族自治县梧桐乡高演行政村高演自然村屋后山山脚下</t>
  </si>
  <si>
    <t>高演村水井位于浙江省丽水市景宁畲族自治县梧桐乡高演行政村高演自然村屋后山山脚下。该古井建于清代早期，面积约4平方米。_x005F_x000D_
高演村水井井口立面为半圆弧形，半径为0.5米，高为1.5米，为泉水，清澈见底，清冽而味甘，冬暖夏凉，冬季会冒出大量的雾气，犹如水沸腾之状。此井大旱不涸，村民最早以汲泉水为饮用水，并取以酿酒，酒味甚佳。水井用规则的块石铺砌而成。　_x005F_x000D_
高演村水井历史悠久，保存现状较好。对研究村庄历史和人文史料有一定的价值。</t>
  </si>
  <si>
    <t xml:space="preserve">北纬27°51'04.8" ,东经119°32'54.0" </t>
  </si>
  <si>
    <t>水井现状保存较好</t>
  </si>
  <si>
    <t>高演行政村村委会</t>
  </si>
  <si>
    <t>石梯村水井</t>
  </si>
  <si>
    <t>浙江省丽水市景宁畲族自治县雁溪乡石梯行政村石梯自然村东北侧</t>
  </si>
  <si>
    <t>石梯村水井位于浙江省丽水市景宁畲族自治县雁溪乡石梯行政村石梯自然村东北侧，邻于叶英生民居的西北侧山坡脚，该井筑于清嘉庆年间，面积约6平方米。_x005F_x000D__x005F_x000D_
井口呈拱圆形，无顶盖，井前侧有三块平整毛石，左前侧约1.8米高、右前侧高约0.8米的位置，用毛石垒砌。井深约1.5米，井水清澈，冬暖夏凉，冬天时常有热气冒出，现为当地村民饮水之用。_x005F_x000D__x005F_x000D_
石梯水井规模一般，保存一般，但为当地村民饮水之源，对村民生产生活有重要作用。</t>
  </si>
  <si>
    <t xml:space="preserve">北纬27°44'23.8" ,东经119°34'16.0" </t>
  </si>
  <si>
    <t>右前侧上部石砌体遭到少许破坏，井旁杂草丛生</t>
  </si>
  <si>
    <t>石梯村村委会</t>
  </si>
  <si>
    <t>龙泉市</t>
  </si>
  <si>
    <t>剑池湖遗址(七星井）</t>
  </si>
  <si>
    <t>剑池湖</t>
  </si>
  <si>
    <t>浙江省丽水市龙泉市剑池街道南秦村剑池湖</t>
  </si>
  <si>
    <t>剑池湖，位于龙泉市区南隅秦溪山之阴。古时，湖面积30余亩，山两侧有7井，如七星形分布，井水甘冽。明代以后仅存1井，今犹存。井旁有“剑池亭”，飞檐挑角，雕梁画栋，亭后山有两株参天古松，北侧还有欧冶子将军庙。相传春秋战国时期，铸剑名匠欧冶子在此铸剑，号“龙渊”，于是龙泉剑名始噪。唐讳渊，改曰“龙泉”，并成为龙泉县之标志。_x005F_x000D_
1981年公布为县级文物保护单位。</t>
  </si>
  <si>
    <t>北纬28°04′02.0″    东经119°06′50.0″</t>
  </si>
  <si>
    <t>剑池湖遗址位于市区南部,东北向为市区,西邻近青瓷宝剑园区,1989年人民政府拨专款,1993年又集社会力量重建剑池阁,但是仅存的古井至今被压在小公路下,文保级别为县级文物保护单位</t>
  </si>
  <si>
    <t>立碑</t>
  </si>
  <si>
    <t>地方部门</t>
  </si>
  <si>
    <t>南秦村委和村民</t>
  </si>
  <si>
    <t>卓锡井</t>
  </si>
  <si>
    <t>清修寺</t>
  </si>
  <si>
    <t>浙江省丽水市龙泉市龙渊街道五村陵园路125号</t>
  </si>
  <si>
    <t xml:space="preserve">清修寺位于龙泉市区北隅安青山麓，后晋天福九年（944）开山建基，名清修讲院。明正统乙丑年（1445）改称清修寺，现存清乾隆至咸丰年间建筑，余为1986年以后修、扩建。座北朝南，纵轴线上的建筑依次为山门、天王殿、大雄宝殿、观音堂。东西两侧还有佛堂、藏经阁、地藏王殿和斋舍、厨房等。建筑面积1800多平方米。_x005F_x000D_
寺前二株唐桂仅剩西边一株。寺东有卓锡井。“清修寺”为赵朴初题书，龙泉佛教协会设此。2000年公布为县级文物保护单位。_x005F_x000D_
</t>
  </si>
  <si>
    <t>北纬28°04′56.0″    东经119°07′47.0″</t>
  </si>
  <si>
    <t>卓锡井位于龙泉市龙渊街道五村陵园路125号清修寺内,主要功能为祭祀供水,寺东有卓锡井,为僧人外出所用,因谓僧人居留为卓锡,卓锡井为县级文物保护单位,现保存状况为1986年以来重修,保存较为完好,主要为生物、风雨破坏,年久失修,生产生活活动损毁,文保级别为县级文物保护单位。</t>
  </si>
  <si>
    <t>未设保护措施</t>
  </si>
  <si>
    <t>梅四村卓家井</t>
  </si>
  <si>
    <t>浙江省丽水市龙泉市小梅镇梅四村肖家弄与八字弄之间</t>
  </si>
  <si>
    <t>梅四村卓家井位于小梅街尾肖家弄与八字弄之间，约建于明末（1567～1644），为卓姓村民建造，故称“卓家井”。井圈用整石采圈制作，井壁用卵石砌筑。井深已无可测。水清，仍可饮用。_x005F_x000D_
该村原还有林家井、季家井等，现已被填埋。</t>
  </si>
  <si>
    <t>北纬27°49′29.0″    东经118°58′06.0″</t>
  </si>
  <si>
    <t>梅四村卓家井位于小梅街尾肖家弄与八字弄之前,约建于明末(1567~1644),为卓姓村名建造,故称卓家井.井圈用整石采圈制作,井壁用卵石砌筑.井深无可测,井内被小孩扔进诸多石头杂物,现井口用混凝土石板封盖。</t>
  </si>
  <si>
    <t>梅四村村民</t>
  </si>
  <si>
    <t>项边村千丁井</t>
  </si>
  <si>
    <t>浙江省丽水市龙泉市安仁镇项边村前河街27号</t>
  </si>
  <si>
    <t>千丁井位于项边村余庆堂台门内西侧，始建于明代正德年间，因位于安仁西溪西岸，故称西庄。清嘉庆乙亥年（1815）重修，所以称“西庄古井”。又因该井有千人饮用，俗称“千丁井”。井沿呈方形。井圈边长0.62米，内径0.4米。井壁用卵石砌筑，内径约0.60米。井内被杂物填埋。</t>
  </si>
  <si>
    <t>北纬28°03′46.0″    东经119°20′19.0″</t>
  </si>
  <si>
    <t>项边村千丁井位于项边村余庆堂台门内西侧,始建于明代正德年间,因位于安仁西溪西岸,故称西庄,清嘉庆乙亥年(1815)重修,故称西庄古井.又因该井又千人饮用,俗称千丁井.井沿呈方形.井圈边长0.62米,内径0.4米,井壁用卵石砌筑,内径约0.6米.目前井内被杂物填埋。</t>
  </si>
  <si>
    <t>项边村村民</t>
  </si>
  <si>
    <t>宁波市</t>
  </si>
  <si>
    <t>海曙区</t>
  </si>
  <si>
    <t>三支街朱宅</t>
  </si>
  <si>
    <t>浙江省宁波市海曙区月湖街道梅园社区三支街54号、62号</t>
  </si>
  <si>
    <t xml:space="preserve">   该宅位于三支街54号、62号。民国建筑，主体建筑坐北朝南为两幢并列楼房，由二石库门、二主楼及两偏屋等组成，总占地面积约1375平方米。二个开在南面围墙中的石库门门框上都有三角形图案，内饰玫瑰、山花等。今都已封死，里面搭建成屋。两坐北朝南主楼都为单檐双层硬山顶建筑，都为三开间，六柱十二檩，前后天井，主楼前过道两侧各开一门互相连接；左右两边隔天井各有偏屋一排，东边偏屋遭火灾，已毁，今其地乱搭建严重；西边偏屋单檐硬山顶建筑，五间一弄，七柱七檩，前后天井。两主楼中间隔有过道，另开一朝北石库门在北围墙上，西边偏屋前北侧围墙上开一门进出（即三支街62号）内有一倒座。 
　　该宅建筑格局保存较好，对研究民国建筑具有一定的参考价值。</t>
  </si>
  <si>
    <t>北纬29°51'55.0"  东经121°32'19.0"</t>
  </si>
  <si>
    <t xml:space="preserve">   该宅位于三支街54号、62号。民国建筑，主体建筑坐北朝南为两幢并列楼房，由二石库门、二主楼及两偏屋等组成，总占地面积约1375平方米。二个开在南面围墙中的石库门门框上都有三角形图案，内饰玫瑰、山花等。</t>
  </si>
  <si>
    <t>海城投资公司</t>
  </si>
  <si>
    <t>齐阳坊</t>
  </si>
  <si>
    <t>浙江省宁波市海曙区月湖街道天一社区大书院巷36号</t>
  </si>
  <si>
    <t>齐阳坊位于月湖街道天一社区大书院巷36号。民国建筑。主体建筑坐北朝南，由门楼与前后两进楼房组成，总占地面积315平方米。门楼坐西朝东，位于前后两进楼房之间的东墙。门额上刻有“齐阳坊”三字，前后两进楼房均系重檐六开间，五柱七檩。下层较高，上层较低，每间各有一楼梯。院中间有水井一口。 
据查此建筑原为民国后期一齐姓纱商的作坊，今为民居。该坊布局与结构，均有别于民居住宅，作为老城区少有的工业遗存之一，是研究民国时期宁波城市工业的实证。</t>
  </si>
  <si>
    <t>孙记婚庆堂</t>
  </si>
  <si>
    <t>浙江省宁波市海曙区月湖街道平桥社区拗花巷18号</t>
  </si>
  <si>
    <t>孙记婚庆堂位于月湖街道拗花弄18号。民国建筑。主体建筑坐北朝南，由大门、主楼、左右厢房组成一座三合院。总占地面积为225平方米。主楼为单檐双层硬山式结构，三间二弄，进深7米。上层安设木扶栏，廊柱采用洋松，花篮形柱础。两厢楼各为单开间硬山式，进深4 米，东厢房外侧另有偏楼三楹及平房二间。 
据查此处为孙姓商人在民国年间设立的婚庆礼堂，专用于承办婚庆酒席等仪式。此堂保存完整，对研究民国年间甬地的婚庆风俗及宁波商人的经营理念均有一定的价值。</t>
  </si>
  <si>
    <t>中山西路王宅</t>
  </si>
  <si>
    <t>浙江省宁波市海曙区月湖街道平桥社区中山西路165号</t>
  </si>
  <si>
    <t>中山西路王宅位于中山西路165号，系民国建筑群，坐北朝南，由前后两个院落组成，总占地面积为2930平方米。大门为西洋式风格建筑，高大精美，前院与后院共有四幢三层仿西洋式建筑风格的楼房。前院东为三间两弄三层楼房，进深6米，西为五间二弄三层楼房，进深13米。前后院之间有一通道。后院分东西两个小院，东院大门外额题有“庐江草堂”，内额题为“十洲胜处”系清末书法家江五民所书。东院内有三开间三层楼房一座，进深10米，西院亦有三开间三层楼房1座，进深10米。所有建筑系砼砖木混合结构，外墙面均用较规则的几何图案装饰，内部饰石膏顶。 
此宅原为民国时期宁波总商会会长王文瀚的住宅。此宅为宁波现存规模较大的近现代优秀建筑群，布局完整，保存较好，是研究宁波近现代建筑风格的重要实物依据。</t>
  </si>
  <si>
    <t>北纬29°52'33.0"  东经121°32'17.0"</t>
  </si>
  <si>
    <t>中山西路王宅位于中山西路165号，系民国建筑群，坐北朝南，由前后两个院落组成，总占地面积为2930平方米。大门为西洋式风格建筑，高大精美，前院与后院共有四幢三层仿西洋式建筑风格的楼房。</t>
  </si>
  <si>
    <t>中营巷小洋房</t>
  </si>
  <si>
    <t>浙江省宁波市海曙区月湖街道天一社区中营巷21号</t>
  </si>
  <si>
    <t>小洋房位于中营巷21号，民国建筑。主建筑坐北朝南，由主房和附房组成，总占地面积 317平方米。主房为砖混结构，单檐三开间，四坡顶，清水砖墙，东南西三面沿廊互通。大部分门窗采用内外中三层式，廊柱为水泥钢筋材质，上端雕刻毛莨叶图案，地面系水磨汀敷施。明间前有水泥台阶，台阶前两侧各有长方形水泥花坛1只。主房西首有水井一口，旁有撒石子水泥门面往西院。西院北侧有朝东平房两间。南次间紧贴一大型水柜，东北角有一通道往中营巷。 
据查该宅原主姓周，民国时期在江厦街开设水产收购行。该宅为老城区内少有的西洋风格建筑，对研究宁波地区建筑发展史有一定的参考价值。</t>
  </si>
  <si>
    <t>三一教会学校旧址</t>
  </si>
  <si>
    <t>浙江省宁波市海曙区鼓楼街道秀水社区广仁街42号</t>
  </si>
  <si>
    <t>位于广仁街44号，建于1912年。主体建筑坐北朝南，由前后两进楼房及东偏楼组成，总占地面积847.61平方米。前后两进楼房，东西相错，南北相隔约为5米。前进楼房长10米，通宽12.8米，四坡屋顶，上覆青瓦，屋顶上置两只人字型帽盖状铁皮烟囱，墙面红色砖雕方格线条等份上下两层。大门设在西墙中间，墙体四周开窗，窗楣多拱券状，五个层柱支托整个建筑。二楼阳台设木扶栏。 
后楼四开间长8.2米，通宽14.4米，二层不设阳台，前楼东侧为偏楼，偏楼朝西五开间长8.2米，通宽17.5米。建制大体如主建筑，二层不设阳台，西北角有古井一口。 
查考资料“三一”教会学校1912年由城区贯桥头迁建于此，创办者为英国基督教会圣公会，取基督教“圣父、圣母、圣婴”三位一体之义，“三一”教会学校是西方教会在宁波传播文化教育的历史见证，亦是研究近代以来宁波对外开放的历史材料。</t>
  </si>
  <si>
    <t>江北区</t>
  </si>
  <si>
    <t>普迪小学旧址</t>
  </si>
  <si>
    <t>浙江省宁波市江北区慈城镇望京社区民族路46号</t>
  </si>
  <si>
    <t xml:space="preserve">    普迪小学旧址，位于慈城镇中之西，学堂始建于民国五年（1916年），由上海金融巨子秦润卿先生出资兴建，占地约4800平方米，建筑座北朝南，布局、风貌保存基本完好，现存的有建筑三进，院落三重，分别由教务办公室、小礼堂、音乐教育室、二进教室房和前后二个操场所组成。_x005F_x000D_
该学校大门已毁，现存建筑均为中西结合式风格，屋面为硬山顶、瓦片、门窗风格采用小青砖拱券状，砖混结构，第一进与第二进中轴采用过廊相接，第二进前置廊，檐柱十根，二侧为弄，檐柱为方柱，上部为拱形承檐檩，泥满顶；第三进与第二进相似，中操场两侧原有礼堂，今已毁。_x005F_x000D_
普迪学堂是宁波唯一完整现存最具特色的“中西合璧”公共建筑。在宁波的建筑史、教育史、文化史、慈善史、宁波帮心灵史、慈城古城发展史上都具有重要的地位。</t>
  </si>
  <si>
    <r>
      <rPr>
        <sz val="12"/>
        <rFont val="宋体"/>
        <family val="3"/>
        <charset val="134"/>
        <scheme val="minor"/>
      </rPr>
      <t>29</t>
    </r>
    <r>
      <rPr>
        <sz val="11"/>
        <rFont val="微软雅黑"/>
        <family val="2"/>
        <charset val="134"/>
      </rPr>
      <t>〫</t>
    </r>
    <r>
      <rPr>
        <sz val="11"/>
        <rFont val="宋体"/>
        <family val="3"/>
        <charset val="134"/>
        <scheme val="minor"/>
      </rPr>
      <t>59</t>
    </r>
    <r>
      <rPr>
        <sz val="11"/>
        <rFont val="微软雅黑"/>
        <family val="2"/>
        <charset val="134"/>
      </rPr>
      <t>′</t>
    </r>
    <r>
      <rPr>
        <sz val="11"/>
        <rFont val="宋体"/>
        <family val="3"/>
        <charset val="134"/>
        <scheme val="minor"/>
      </rPr>
      <t>15</t>
    </r>
    <r>
      <rPr>
        <sz val="11"/>
        <rFont val="微软雅黑"/>
        <family val="2"/>
        <charset val="134"/>
      </rPr>
      <t>″</t>
    </r>
    <r>
      <rPr>
        <sz val="11"/>
        <rFont val="宋体"/>
        <family val="3"/>
        <charset val="134"/>
        <scheme val="minor"/>
      </rPr>
      <t xml:space="preserve"> 121</t>
    </r>
    <r>
      <rPr>
        <sz val="11"/>
        <rFont val="微软雅黑"/>
        <family val="2"/>
        <charset val="134"/>
      </rPr>
      <t>〫</t>
    </r>
    <r>
      <rPr>
        <sz val="11"/>
        <rFont val="宋体"/>
        <family val="3"/>
        <charset val="134"/>
        <scheme val="minor"/>
      </rPr>
      <t>26</t>
    </r>
    <r>
      <rPr>
        <sz val="11"/>
        <rFont val="微软雅黑"/>
        <family val="2"/>
        <charset val="134"/>
      </rPr>
      <t>′</t>
    </r>
    <r>
      <rPr>
        <sz val="11"/>
        <rFont val="宋体"/>
        <family val="3"/>
        <charset val="134"/>
        <scheme val="minor"/>
      </rPr>
      <t>27.39</t>
    </r>
    <r>
      <rPr>
        <sz val="11"/>
        <rFont val="微软雅黑"/>
        <family val="2"/>
        <charset val="134"/>
      </rPr>
      <t>″</t>
    </r>
  </si>
  <si>
    <t>古井位于前操场花坛西侧，周围为操场平地，旁有花坛，井圈为石质，圆形，井口直径36厘米，井壁呈方形，石质，该井为当时学校重要的水源。</t>
  </si>
  <si>
    <t>江北区教育局</t>
  </si>
  <si>
    <t>民主路83号葛氏民居</t>
  </si>
  <si>
    <t>浙江省宁波市江北区慈城镇望京社区民主路83号</t>
  </si>
  <si>
    <t xml:space="preserve">    民主路83号葛氏民居，俗称葛家洋房，位于慈城镇民主路中段，是一处民国时期中西建筑风格的洋房。建筑为座北朝南，主体建筑由一幢三楼三底砖混结构二层房。平面布局呈方形，方木柱式外廊建筑，建筑分布面积320平方米。通面宽18.38米，通进深9.38米。建筑南立面均为清水石叠砖砌。四坡顶，盖本瓦，外部装饰简洁，内部装饰均为泥满顶，线脚。外地面为水泥与砖砌地坪。室内均为木质地板。北侧建偏房四间，“人”字顶，结构简单。东侧花园有井一口。_x005F_x000D_
该洋房始建于30年代初，建时为当时慈城比较典型的民国洋房建筑。</t>
  </si>
  <si>
    <t>29〫59′19.12″ 121〫26′35.17″</t>
  </si>
  <si>
    <t>古井位于葛氏洋房前院东侧靠近南侧围墙，周围为院落，井圈石质，方形，尺寸70*70厘米，井圈下为石质圆形井口，井口直径42厘米，井壁为砖壁。该井原为民居水源。现废弃。</t>
  </si>
  <si>
    <t>国家与个人共有</t>
  </si>
  <si>
    <t>华兴宕大井</t>
  </si>
  <si>
    <t>浙江省宁波市海曙区鄞江镇梅园村华兴里自然村中路</t>
  </si>
  <si>
    <t>华兴宕大井位于鄞州梅园村华兴里自然村中路，三青团鄞西区队旧址西北侧，据口碑资料反映，该井与区队旧址为同时期建筑。圆形井壁用自然块石（较大块石）叠砌而成，直径0.9米。八边形水泥井台及圆形井圈均为后期重建，直径0.7米、水质清澈。 
梅园村背靠大山，取水不方便，掘井取水华兴宕采石场职工用水的主要来源之一，该井的发现见证了民国时期华兴宕开采梅园石的盛况，对研究当地梅园石开采历史有一定的参考价值。</t>
  </si>
  <si>
    <t>北纬29°48'58.2"  东经121°22'04.8"</t>
  </si>
  <si>
    <t>华兴宕大井位于鄞州梅园村华兴里自然村中路，三青团鄞西区队旧址西南侧，圆形井壁用自然块石（较大块石）叠砌而成，直径0.9米。八边形水泥井台及圆形井圈均为后期重建，直径0.7米。</t>
  </si>
  <si>
    <t>梅园村村委会</t>
  </si>
  <si>
    <t>鄞县共产主义劳动大学旧址</t>
  </si>
  <si>
    <t>浙江省宁波市海曙区章水镇蜜岩村蜜岩自然村茅洋山</t>
  </si>
  <si>
    <t>鄞县共产主义劳动大学位于海曙区章水镇密岩村茅洋山自然村，创办于1975年。当年为响应号召，把学校办成无产阶级专政的工具。当时的鄞县县委研究决定：在县工农学校和樟水工农学校（包括原樟村中学、樟水工农学校）合并的基础上，创办鄞县共产主义劳动大学（简称鄞县共大）。根据当时农村三大革命需要和现有条件，设专业为农业、农机、林业、畜牧兽医四个专业。同时，举办各种短期培训班。     
  鄞县共大总面积约4000平方米，东面山坡上四间平房为教师宿舍，西边2幢平房间是学生宿舍，正中的房子为食堂，西南角的教学楼为平房，另有厕所、食堂，后有水井；北面另有占地约192平方米，的教室以及水塔，现已倒塌。另外还有篮球场、操场等活动场地。鄞县共产主义劳动大学曾不断地为鄞县培养干部人才，也是本县干部的培训基地。1981年学校迁址山麓（现为四明职业中学），原址废弃。 
     共大的创建体现了当年国家对教育的重视，具有一定的历史意义。</t>
  </si>
  <si>
    <t xml:space="preserve">北纬:29°49'19.0" 东经:121°15'00.3"
</t>
  </si>
  <si>
    <t>鄞县共产主义劳动大学位于海曙区章水镇密岩村茅洋山自然村，创办于1975年。当年为响应号召，把学校办成无产阶级专政的工具。当时的鄞县县委研究决定：在县工农学校和樟水工农学校（包括原樟村中学、樟水工农学校）合并的基础上，创办鄞县共产主义劳动大学（简称鄞县共大）鄞县共大建筑已经倒塌，剩下部分外墙，古井四周已经长满杂草</t>
  </si>
  <si>
    <t>蜜岩村村委会</t>
  </si>
  <si>
    <t>鄞州区</t>
  </si>
  <si>
    <t>陆瑞鸿泉</t>
  </si>
  <si>
    <t>浙江省宁波市鄞州区五乡镇永乐村永乐自然村宝幢中街小庙弄16-28号</t>
  </si>
  <si>
    <t xml:space="preserve"> 陆瑞鸿泉位于鄞州区五乡镇永乐村永乐自然村宝幢中街小庙弄16-28号，是原大户人家的私井，并有井名“陆端鸿泉”，可见是陆端鸿的私人井泉。_x005F_x000D_
该井呈方形，四周有栏，栏杆以长条石砌筑，四角为元宝榫相扣，成东西横向形1.24×1.22米，北壁刻“陆端鸿泉”，落款为“西屋1921年造”。井壁以规整乱石砌筑，井深4.10米，其中水深3米，清澈见底，井外三面地坪浇水泥，东南向有出水槽，可防污水处理。_x005F_x000D_
   陆瑞鸿泉是我区少有的具有明确井名的私井，对研究旧时村落发展情况具有一定的参考价值。</t>
  </si>
  <si>
    <t>29°50'45.0" 121°43'29.0"</t>
  </si>
  <si>
    <t>陆瑞鸿泉位于鄞州区五乡镇永乐村永乐自然村宝幢中街小庙弄16-28号，该井呈方形，四周有栏，栏杆以长条石砌筑，四角为元宝榫相扣，成东西横向形1.24×1.22米，北壁刻“陆端鸿泉”，落款为“西屋1921年造”。井壁以规整乱石砌筑，井深4.10米，其中水深3米，</t>
  </si>
  <si>
    <t>立有保护标志碑</t>
  </si>
  <si>
    <t>永乐村村委会</t>
  </si>
  <si>
    <t>永乐村</t>
  </si>
  <si>
    <t>区文保点</t>
  </si>
  <si>
    <t>体净泉</t>
  </si>
  <si>
    <t>浙江省宁波市鄞州区东吴镇三塘村曹王家自然村（天童寺法堂后院西角）</t>
  </si>
  <si>
    <t>泉底成方形，地平线上高度0.80米,其中水深0.36米,柱栏高0.25,假山通高1.20米。井泉西北两壁上部敞口。假山以水泥浆加固乱石砌筑，顶上有亭，中间亦有亭。东栏北侧有方形望柱、南侧斜边形望柱，并与南柱连接，南边施两块石栏板，中间望柱面刻二排9字和8字的文字。_x005F_x000D_
碑铭：全称“体净泉铭”1.35×0.60米,共有24列字，其中满15列16字,5列12字,1列15字,1列6字,1列5字,1列4字。</t>
  </si>
  <si>
    <t>29°48'25.7" 121°47'28.0"</t>
  </si>
  <si>
    <t>体净泉位于鄞州区东吴镇三塘村曹王家自然村，泉底成方形，地平线上高度0.80米,其中水深0.36米,柱栏高0.25,假山通高1.20米。井泉西北两壁上部敞口。假山以水泥浆加固乱石砌筑，顶上有亭，中间亦有亭。东栏北侧有方形望柱、南侧斜边形望柱，并与南柱连接，南边施两块石栏板，中间望柱面刻二排9字和8字的文字。</t>
  </si>
  <si>
    <t>有体净泉碑铭</t>
  </si>
  <si>
    <t>天童寺</t>
  </si>
  <si>
    <t>羊府庙</t>
  </si>
  <si>
    <t>浙江省宁波市海曙区古林镇蜃蛟村石马塘自然村52号</t>
  </si>
  <si>
    <t xml:space="preserve">    羊府庙位于海曙区古林镇蜃蛟村石马塘自然村52号，清道光十年（1830）重建，现建筑为民国时期重修，内祀三国东吴大将羊祜。主体坐北朝南，略偏西，合院式结构，由东、中、西三进院落构成，主建筑位于西院。
东院由一进单檐硬山顶平屋构成，面阔2开间，原为厨房。中进为偏殿，现建筑为现代重建，其南墙西侧设一门楼，砖雕石库门结构，门额处为“哪吒闹海”图案，与外界弄堂相连。西进为庙宇古体，由前后两进、左右轩廊构成。前进为山门，单檐硬山顶平屋，面阔3开间，正门位于明间，进深4柱6檩，前檐是牛腿承檐檩，均石板铺地；山门明间后部为戏台，现建筑为后期重建。正殿为单檐硬山顶高平屋，面阔3开间，明间为抬梁式，五架梁架前后双步，前檐另施牛腿承檐檩，次间西侧设中柱，穿斗结构，进深5柱10檩，地面均石板铺地，明间神像前另设一荷花石板。轩廊位于天井两侧，面阔3开间，内置石碑6通：一通为清道光十年里人重建羊府庙碑记，共有字15行，现多已剥落。正殿西次间檐下设古井一口，井壁为自然石块砌筑而成，井圈为后期重建，均呈圆形。
羊府庙历史悠久，主体建筑基本得以保存，梁架、雀替雕刻精美，与村东侧的青阳观交相辉映，对研究当地宗教发展具有较高的参考价值。</t>
  </si>
  <si>
    <t>北纬29°49'20.0" 东经121°24'42.0"</t>
  </si>
  <si>
    <t>羊府庙位于海曙区古林镇蜃蛟村石马塘自然村52号。正殿西次间檐下设古井一口，井壁为自然石块砌筑而成，井圈为后期重建，均呈圆形。</t>
  </si>
  <si>
    <t>蜃蛟村村委会</t>
  </si>
  <si>
    <t>上段井</t>
  </si>
  <si>
    <t>浙江省宁波市鄞州区云龙镇顿岙村顿岙自然村</t>
  </si>
  <si>
    <t>上段井位于浙江省宁波市鄞州区云龙镇顿岙村顿岙自然村西南侧，上段长屋旁，据村民介绍，约建于民国时期。圆形井壁用瓦片层层叠砌而成，直径0.79米。井圈为后期重建，由水泥砌筑而成，高0.2米，直径1.09米。因自来水普及，已废弃，水质混浊。_x005F_x000D_
顿岙村地处山岙之内，生活用水主要以河水为主，但上段位于山脚，四周木结构建筑较多，救火时取水不便，上段井即为此而建，它的发现为研究旧时防火设施的建设情况提供了实物的参考，具有一定的历史价值。</t>
  </si>
  <si>
    <t>29°45'31.0" 121°36'25.0"</t>
  </si>
  <si>
    <t>上段井位于浙江省宁波市鄞州区云龙镇顿岙村顿岙自然村西南侧，圆形井壁用瓦片层层叠砌而成，直径1.25米。井圈为后期重建，由水泥砌筑而成，高0.55米，外径1.35米，内径0.9米。</t>
  </si>
  <si>
    <t>无围栏、立碑</t>
  </si>
  <si>
    <t>顿岙村村委会</t>
  </si>
  <si>
    <t>顿岙村</t>
  </si>
  <si>
    <t>广德庵</t>
  </si>
  <si>
    <t>区级保护单位</t>
  </si>
  <si>
    <t>浙江省宁波市海曙区集士港镇祝家桥村祝家桥自然村</t>
  </si>
  <si>
    <t xml:space="preserve"> 广德庵位于海曙区集士港镇祝家桥村祝家桥自然村，据建筑风格判断,约建于民国时期，局部为建国后重修。主体坐北朝南，合院式结构，占地面积653.67㎡，沿中轴线，由南及北分别前、中、后三进建筑，大井位于前天井中部。
    前、中、后三进观音兜墙做法，前进面阔三间二弄，明间抬梁结构，五架梁架前后单步，次间用中柱，穿斗式结构；大殿面阔五间二弄，弄堂位于次、梢间之间，明间抬梁结构，五架梁架，前檐施卷棚顶；后殿为单檐楼房，面阔3间2弄，明间抬梁结构，结构与前殿相同。大井位于前天井中部，井壁由青砖砌筑，呈圆锥形，井圈为圆形，内径0.5米。厢房分前后两部分，位于前后天井两侧，前厢为单开间建筑，后厢大部已改建。 
该庙布局规整，具有一定的历史、文化价值。</t>
  </si>
  <si>
    <t>北纬29°52'22.0" 东经121°26'43.0"</t>
  </si>
  <si>
    <t>大井位于前天井中部，井壁由青砖砌筑，呈圆锥形，井圈为圆形，内径0.5米。井盖为一块不锈钢板。</t>
  </si>
  <si>
    <t>民宗局</t>
  </si>
  <si>
    <t>宝林初期中学旧址</t>
  </si>
  <si>
    <t>浙江省宁波市鄞州区五乡镇明伦村明伦自然村救火会东侧</t>
  </si>
  <si>
    <t xml:space="preserve"> 宝林初级中学位于鄞州区五乡镇明伦村明伦自然村救火会东侧，根据建筑形制及风格判断，约建于民国时期。主体坐北朝南，合院式结构，占地面积545.49米²，由前后两部分共7幢建筑构成。_x005F_x000D_
    学校前部为厢房两座，位于前天井两侧，均为硬山顶楼房，面阔三开间，进深四柱六檩，现在西厢已毁；古井位于东厢南次间外，井壁由块石叠砌而成，井圈呈圆形，直径0.44米。学校后部由前、后两进及左右厢房构成，前后进之间以大墙分割，前进为单檐硬山顶平屋，面阔五间一弄，明间为穿堂，进深七柱七檩；后进为重檐硬山顶楼房，面阔四间一弄，进深七柱七檩；厢房位于后天井两侧，均为单开间平屋，东厢后部为水塘，长方形结构，塘壁由溪石砌筑，水质清澈。_x005F_x000D_
    宝林初级中学原为村中私塾，后改为西式中学，是当地重要的教育机构。目前，该建筑格局尚完整，后进牛腿雀替风格古朴，雕刻精美，原有水井、水塘等生活建筑均得以保留，风貌保存较好。</t>
  </si>
  <si>
    <t>29°50'42.0" 121°43'32.0"</t>
  </si>
  <si>
    <t>该井位于宝林初期中学旧址内，井壁由块石叠砌而成，井圈呈圆形，直径0.44米。</t>
  </si>
  <si>
    <t>明伦村村委会</t>
  </si>
  <si>
    <t>明伦村</t>
  </si>
  <si>
    <t>甲寿坊</t>
  </si>
  <si>
    <t>浙江省宁波市鄞州区东吴镇三塘村天童森林公园</t>
  </si>
  <si>
    <t xml:space="preserve"> 甲寿坊位于鄞州区东吴镇天童森林公园山腰的山道之上，建于民国甲子年夏，面宽2.1米，柱高3.65米，柱底设抱鼓石，长0.23米，宽0.33，高1.1（高），共四块。牌坊北西侧有约5.5米处有一甲寿泉，井壁为青石砌筑而成，旁设一碑，上刻“甲寿泉”三字，另附七行共五十一字碑文。_x005F_x000D_
    甲寿坊与贞寿桥均为民国时期信徒出资所建，寓意美好，且保存情况较好，是天童寺重要景观之一，具有一定的历史价值。</t>
  </si>
  <si>
    <t>29°48'19.0" 121°47'09.0"</t>
  </si>
  <si>
    <t>甲寿泉位于鄞州区东吴镇天童森林公园山腰的山道之上，甲寿坊旁，泉口为正方形，约1.5米左右，井壁为青石砌筑而成，旁设一碑，上刻“甲寿泉”三字。</t>
  </si>
  <si>
    <t>有碑刻</t>
  </si>
  <si>
    <t>天童森林公园</t>
  </si>
  <si>
    <t>月湖清真寺</t>
  </si>
  <si>
    <t>浙江省宁波市海曙区月湖街道天一社区后营巷18号</t>
  </si>
  <si>
    <t xml:space="preserve">    该寺位于月湖街道天一社区后营巷18号。初建于宋咸平年间（998-1003），几经毁建，清康熙三十八年（1699）重建于今址。寺坐西朝东，布局呈长方形，以中轴线和对称布局为主，注重平面组合，由头门、望月楼、二门、照壁、沐浴房、礼拜殿以及两侧厢房等组成。总占地面积约为751平方米。
　　门楼朝东，重檐三开间上下两层，翘角飞檐，清水外墙。门额上有“清真寺”横匾一块。仪门朝北条石门框，进内有一天井，靠南墙有八字形照壁一座。天井与大殿之间有一过道。大殿为单檐硬山式建筑，三开间。明间八柱九檩，两次间为七柱八檩。廊下有台阶。两厢各有硬山式单檐楼房三楹，进深各为4.8米，与厢楼东侧隔一封火墙为沐浴房。
　　自宋代以来随着宁波（明州）港口的对外开放，很多阿拉伯人、波斯人到宁波从事通商贸易和文化交流。一部分人在宁波定居，同时把他们的信仰的伊斯兰教传入宁波，故清真寺也是宁波港口城市的历史见证。</t>
  </si>
  <si>
    <t>北纬29°52'18.0"  东经 121°32'10.0"</t>
  </si>
  <si>
    <t xml:space="preserve"> 该寺位于月湖街道天一社区后营巷18号。初建于宋咸平年间，几经毁建，清康熙三十八年（1699）重建于今址。寺坐西朝东，布局呈长方形，以中轴线和对称布局为主，注重平面组合，由头门、望月楼、二门、照壁、沐浴房、礼拜殿以及两侧厢房等组成。</t>
  </si>
  <si>
    <t>宁波市伊斯兰教协会</t>
  </si>
  <si>
    <t>天官井</t>
  </si>
  <si>
    <t>浙江省宁波市海曙区月湖街道天一社区天一巷访庐以南，佘宅以北处。</t>
  </si>
  <si>
    <t xml:space="preserve">      天官井位于月湖街道天一巷内，明代建造，原为天官第内构筑物。八角形井壁用每块长0.75米，厚、宽各0.20米的长条石叠砌而成，内壁直径1.7米。井口及地坪用0.30米厚的整块青石雕琢成，井圈高0.35米，内径0.45米，外径0.55米，也系整块青石琢成。水井水质清冽，井以西1.5米处有一排整齐条石墙基。据口碑调查，此处曾是天官第灶间。 
　该井以八卦状排列叠砌，实属罕见，且保存完好，仍在使用。作为天官第旧物，对研究宁波地方志具有一定的参考价值。
</t>
  </si>
  <si>
    <t>北纬29°52'23.0"  东经 121°32'13.0"</t>
  </si>
  <si>
    <t>荒废十多年时间，长满杂草树木。天官井位于月湖街道天一巷内，明代建造，原为天官第内构筑物。八角形井壁用每块长0.75米，厚、宽各0.20米的长条石叠砌而成，内壁直径1.7米。</t>
  </si>
  <si>
    <t>盛氏花厅</t>
  </si>
  <si>
    <t>区级文物保护单位</t>
  </si>
  <si>
    <t>浙江省宁波市海曙区月湖街道县学社区郁家巷1号、5号</t>
  </si>
  <si>
    <t xml:space="preserve">   盛氏花厅位于郁家巷1号、5号。清代建筑。主体建筑坐西朝东，由大门门厅、主楼及左右厢房、“近性楼”（藏书楼）、花园及附属小院落等组成，总占地面积约758平方米。1号大门开在北山墙东端，门厅及旁边北厢房都为二柱三檩，门厅为三卷棚顶，上有木雕。南厢房二间（过道）为不规则形，最宽处二柱三檩，其他都为二柱二檩，有一朝东边门开在山墙处，作出入之用。主楼重檐硬山顶建筑，三间两弄，七柱九檩；其明间中间有一水井，深三米多。两梯弄后各接有廊道，北廊道朝西开一门，过门厅（门厅朝北另开门进出5号）可至“近性楼”；南廊道，朝南开一门，通附属小院后天井。“近性楼”坐西朝东，重檐歇山顶建筑，五间两弄，五柱七檩，楼前及南面为花园，有假山、水池、苍松、碧梧、翠竹等物，其西北为天井与围墙隔开。南廊道出朝南边门，至小院后天井。后天井朝西开一门通“近性楼”花园。该附属小院坐北朝南，主屋三开间，三柱五檩，朝南小天井两旁有倒座，西倒座前有一朝南边门开在山墙处，出入小巷。
　　该宅原主人为清同光年间诸生林廷鳌，后为清学政盛炳炜所有，故称“盛氏花厅”。该宅对研究宁波地方史及建筑发展史均有较好的实物参考价值。</t>
  </si>
  <si>
    <t>北纬29°51'59.0" 东经121°32'33.0"</t>
  </si>
  <si>
    <t>盛氏花厅位于郁家巷1号、5号。清代建筑。主体建筑坐西朝东，由大门门厅、主楼及左右厢房、“近性楼”（藏书楼）、花园及附属小院落等组成，总占地面积约758平方米。建筑明间中间有一水井，2015-2016装修时被地板覆盖。</t>
  </si>
  <si>
    <t>宁波海盛投资有限公司</t>
  </si>
  <si>
    <t>桂井巷秦宅</t>
  </si>
  <si>
    <t>浙江省宁波市海曙区月湖街道桂井社区桂井巷5号、6号</t>
  </si>
  <si>
    <t>秦宅位于桂井巷6号，系明代建筑，坐西朝东，由门厅、仪门、主楼及附房组成，总占地面积200平米。门厅与仪门均朝南。主楼为七间二弄重檐硬山顶建筑，五柱七檩，向南倾斜明显。主楼西北侧另有坐北朝南的附房三间。
该宅为秦氏世业，今其子孙仍居于此。该宅为老城区内为数不多的明代民居，为研究明代宁波地区的民居建筑风格提供了实物见证。</t>
  </si>
  <si>
    <t>桂井街杨宅</t>
  </si>
  <si>
    <t>浙江省宁波市海曙区月湖街道桂井社区桂井街6号</t>
  </si>
  <si>
    <t>桂井街杨宅位于桂井街6号，系清代建筑，主体建筑坐西朝东，总占地面积约576平方米，该建筑由主房、倒座、门厅及南厢房组成一个四合院，紧靠后围墙有附房五间，大门朝北，主房与倒座及附房均为五间单檐硬山式建筑，主房为六柱八檩。南厢房为一间单檐平房，山墙为马头墙。
此宅由红帮裁缝杨鹏宇在民国年间购入，今为民居。该宅廊柱上的十字斗拱，以及梁端的云纹饰，是典型的清代建筑的工艺特色，对研究宁波地区建筑的发展具有一定的参考价值。</t>
  </si>
  <si>
    <t>无法查看</t>
  </si>
  <si>
    <t>北纬29°52'06.0"  东经 121°32'18.0"</t>
  </si>
  <si>
    <t>门被砖头封闭，无法进入（不是私井，因客观原因无法进入查看。进去的入口被封闭）</t>
  </si>
  <si>
    <t>马衙街励宅</t>
  </si>
  <si>
    <t>浙江省宁波市海曙区月湖街道天一社区马衙街82号</t>
  </si>
  <si>
    <t>该宅位于月湖街道天一社区马衙街82号。民国初年建筑。主体建筑坐西朝东，由墙门、主楼、厢房和后房组成，总占地面积579平方米。墙门坐落于中轴线北侧的北厢楼下，梅石门框。主楼系单檐硬山顶建筑，五开间，六柱八檩。二层设木质扶栏，廊下有花纹饰板，两厢均为单檐硬山顶结构，三开间楼房，通长4米，南厢房不设阳台。后房为五开间单檐平房，六柱六檩。明间前有一过弄连接主楼明间，将后院分隔成两个小天井，南天井有水井一口。
据调查，此处原为民国年间励姓富商私宅。励宅保存完整，具有中西合璧风格，文物价值较高。</t>
  </si>
  <si>
    <t>翁文波故居</t>
  </si>
  <si>
    <t>浙江省宁波市海曙区月湖街道平桥社区柳汀街184号</t>
  </si>
  <si>
    <t>翁文波故居位于柳汀街194号。民国建筑。主体建筑坐北朝南，由门楼、客厅、正房、后楼及附房组成，总占地面积为582平方米。门楼坐落于中轴线西侧，梅园石花鸟浮雕。门墙与其后的围墙单独组成一小天井，经东侧拱形边门，与前院相通。客厅为单檐硬山式建筑，三间两弄，经改建已失原貌。正房为单檐硬山式高平屋，三间两弄，五柱七檩。屋后有封火墙与后院相隔，中有墙门。后院主楼为重檐硬山式，五开间，八柱十檩。其后另有单檐平房五间，五柱五檩。前院正房东山墙外嵌石一方上题“蠡园”两字，据考证系曾任北洋政府国务总理熊希龄所书。
该故居虽分割乱搭建严重。但建筑布局基本完整，建筑工艺规范，为研究甬上民国时期的建筑风格提供了实物例证。据考证此宅为现代著名地质学家翁文波旧居。翁文波（1912-1994），地球物理学家。浙江宁波人。1934年毕业于清华大学物理系。1939年获英国伦敦帝国大学哲学博士学位。1966年研究天灾预报的理论和方法。1984年出版《预测论基础》一书，用于推测自然现象研究，有一定的学术价值。1980年当选为中国科学院院士（学部委员）。</t>
  </si>
  <si>
    <t>北纬29°52'12.0"  东经121°32'14.0"</t>
  </si>
  <si>
    <t>翁文波故居位于柳汀街194号。民国建筑。主体建筑坐北朝南，由门楼、客厅、正房、后楼及附房组成。</t>
  </si>
  <si>
    <t>浙江省亚太酒店物业管理有限公司</t>
  </si>
  <si>
    <t>大书院巷毛宅</t>
  </si>
  <si>
    <t>浙江省宁波市海曙区月湖街道天一社区大书院巷28号</t>
  </si>
  <si>
    <t>该宅位于大书院巷28号.清代建筑。坐西朝东，为一座三合院。总占地面积345平方米。大门朝东。主房为单檐硬山式五间两弄，五柱七檩。北厢房已经拆除，仅保留南厢房，主房明间后有一过道房，将后院分隔成南北两个小天井。南侧围墙外有水井一口。
据查此宅为毛姓祖业。此宅系清朝晚期传统民居建筑风格，是研究晚清时期民居建筑的实物材料。</t>
  </si>
  <si>
    <t>北纬29°52'17.0"  东经121°32'09.0"</t>
  </si>
  <si>
    <t>该宅位于大书院巷28号.清代建筑。坐西朝东，为一座三合院。南侧围墙外有水井一口。</t>
  </si>
  <si>
    <t>偃月街73号民居</t>
  </si>
  <si>
    <t>浙江省宁波市海曙区月湖街道天一社区偃月街73号</t>
  </si>
  <si>
    <t>该宅位于月湖街道天一社区偃月街73号。民国建筑。主体建筑坐西朝东。由墙门、主楼、左右厢房及附楼构成。总占地面积 242平方米。墙门朝东，梅石门框。主楼系单檐硬山式结构，三间两弄，五柱八檩。山墙饰观音兜，廊柱底座采用櫍形柱础，明间地面采用水磨汀材质。左右两厢面阔两开间,进深2.1米。主楼后有坐北朝南的单檐附楼四间，三柱三檩。楼前有水井一口。附楼东围墙开一门与主楼后的天井相通。墙门正前方七米外有百年银杏树一株。
据查访此民居系民国初年汪姓商人所建。此宅为民国年间普通民居，但用材硕大，布局合理，对研究民国时期宁波民居的建筑风格提供了实证。</t>
  </si>
  <si>
    <t>北纬29°52'20.0"  东经121°32'16.0"</t>
  </si>
  <si>
    <t>天一巷沈纶房</t>
  </si>
  <si>
    <t>浙江省宁波市海曙区月湖街道天一社区天一巷15号</t>
  </si>
  <si>
    <t>沈纶房位于月湖街道天一巷15号，民国建筑。主体建筑坐西朝东。由主楼、后房和厢房组成。总占地面积为330平米。大门朝北，主楼系重檐硬山顶结构，三间两弄，六柱八檩，山墙为带肩观音兜式。主楼与后房及两厢形成一个座合院。后房系单檐硬山式平房，三间两弄，进深5米。左右两厢面阔两开间，进深4米。后房紧贴后围墙有一门通向院外，后有古井一口。
据查，此民居原为民国年间沈氏住宅，后售于周姓建筑商。此宅原规模较大，现虽保存不完整，但为研究近代宁波建筑发展史提供了实物材料。</t>
  </si>
  <si>
    <t>北纬29°52'23.0"  东经121°32'14.0"</t>
  </si>
  <si>
    <t>青石街洪宅</t>
  </si>
  <si>
    <t>浙江省宁波市海曙区月湖街道平桥社区青石街55、60、62号</t>
  </si>
  <si>
    <t>洪宅位于青石街55、60、62号。民国建筑。主体建筑坐西朝东。由主楼、后楼及偏房组成。总占地面积为310平米。大门朝东，进内为一座三合院，主楼系重檐硬山式结构，面阔三开间，六柱八檩。廊檐十字斗拱，雕花雀替。鼓形柱础。左右厢房为重檐硬山式结构，面阔两开间，二柱三檩。后楼为单檐硬山式结构，面阔两开间，前有水井一口。偏楼位于主楼南侧，坐南朝北，为单檐硬山顶结构，面阔三开间，三柱五檩。上层饰车木栏杆，东侧有过弄通主楼，偏楼西面另有附房两间。偏楼东另有并列单檐楼房两间，系原主购自他姓。
据查，原宅主为民国年间宁波太丰面粉厂总经理，亦为股东之一的洪宸笙，太丰面粉厂为当时宁波民族工业“三支半烟囱”的“半支烟囱”。该宅布局完整，用材考究，具有较高的文物价值。同时也是发掘民国时期宁波民族工业发展的重要线索。</t>
  </si>
  <si>
    <t>北纬29°52'29.0"  东经121°32'18.0"</t>
  </si>
  <si>
    <t>洪宅位于青石街55、60、62号。民国建筑。主体建筑坐西朝东。由主楼、后楼及偏房组成。总占地面积为310平米。大门朝东，进内为一座三合院，主楼系重檐硬山式结构，面阔三开间，六柱八檩</t>
  </si>
  <si>
    <t>宁波市海诚投资开发有限公司</t>
  </si>
  <si>
    <t>拗花巷陈宅</t>
  </si>
  <si>
    <t>浙江省宁波市海曙区月湖街道平桥社区拗花巷13号</t>
  </si>
  <si>
    <t>陈宅位于平桥社区拗花巷13号。民国建筑。主体建筑坐北朝南，由大门、主楼及两厢构成一座三合院，总占地面积为 159 平方米。大门朝东，条石门框。主楼为单檐硬山顶结构，三间二弄，五柱七檩。二层设木拦杆。方柱方础。主楼与后围墙之间形成另一天井，东西两端各有一厢房，单檐硬山顶结构，两开间，两柱三檩。西侧有水井一口。
据查此宅为陈氏商人在民国年间所建。此宅为民国年间常见的建筑形制，具有明显的时代特征，为研究宁波地区近现代建筑发展史提供实物资料。</t>
  </si>
  <si>
    <t>天一街吴泰房</t>
  </si>
  <si>
    <t>浙江省宁波市海曙区月湖街道天一社区天一街37号</t>
  </si>
  <si>
    <t>吴泰房位于天一街37号。民国建筑。主体建筑坐北朝南。由大门、仪门、主楼、后楼及附楼组成。总占地面积 280平方米。大门朝西（现已封堵）,水泥撒石子门框。上端刻有花卉图案。仪门朝南，与主楼及两厢形成一座三合院。主楼为重檐硬山式结构，三间二弄，面阔13.4米，进深11.3米。两厢各为一开间。二层阳台安置木护栏。后楼单檐硬山顶结构，三开间，进深4米。东西两侧有走廊通往主楼。附楼位于主楼东侧，朝西三开间，西侧有过道楼通往主后楼之间的天井。外墙为清水墙。券形外窗。
据查吴泰房在日占期间曾一度成为日伪的水上指挥部。吴泰房布局完整，保存较好，建筑高大坚固，做工考究，具有一定的文物价值。</t>
  </si>
  <si>
    <t>北纬29°52'30.0"  东经121°32'09.0"</t>
  </si>
  <si>
    <t>桂花井</t>
  </si>
  <si>
    <t>浙江省宁波市海曙区月湖街道桂井社区桂井巷尾</t>
  </si>
  <si>
    <t>位于月湖街道桂井巷尾，桂井街5号西围墙外侧与汪松房之间，系明代所建，井呈四方形，井台高0.27米，直径为0.45米，井口到井底深约3.5米，井壁由块石垒砌，水质混浊。
据考证，此井建于明代晚期，建者为陆游后裔陆懋龙。桂花井是桂井地名来历的依据，为研究宁波地方志提供了可靠的地域标志。</t>
  </si>
  <si>
    <t>北纬29°52'07.0"  东经121°32'13.0"</t>
  </si>
  <si>
    <t>位于月湖街道桂井巷尾，桂井街5号西围墙外侧与汪松房之间，系明代所建，井呈四方形，井台高0.27米，直径为0.45米，井口到井底深约3.5米，井壁由块石垒砌，水质混浊。</t>
  </si>
  <si>
    <t>带河巷陈宅</t>
  </si>
  <si>
    <t>浙江省宁波市海曙区月湖街道县学社区带河巷3号</t>
  </si>
  <si>
    <t>带河巷陈宅位于月湖街道带河巷3号，系民国建筑，坐北朝南，由前后两进房屋组成，总占地面积为330平方米。台门位于东侧山墙，为西式门楼。主楼前为单檐后为重檐，面阔三开间，五柱七檩，二层车木栏杆，柱础扁圆形，厢房为二开间平房与台门相对。后进为三开间平房，进深4米.作工用材不甚讲究。
该建筑结构完整，保存完好，是宁波民国初期民居的代表作之一,是研究当时甬上民居建筑风格的实证。</t>
  </si>
  <si>
    <t>天一街盛宅</t>
  </si>
  <si>
    <t>浙江省宁波市海曙区月湖街道天一社区天一街3号</t>
  </si>
  <si>
    <t>该宅位于天一街3号。民国建筑。主体建筑坐南朝北,由东西两个院落组成，总占地面积 177平方米。西院由大门、倒座及主楼组成。大门位于倒座明间北墙，倒座和主楼均为重檐硬山顶结构，三开间。山墙为带肩观音兜式。倒座四柱五檩，主楼明间呈凸字型，四柱四檩。廊架月梁，雕花雀替。主楼东次间旁有一门通往东院。东院有坐南朝北五开间平房。
据查此宅主人为盛鹏寿，民国年间开设织布厂。此宅布局完整，用材粗大，雕工精美，为研究民国时期宁波建筑特色提供了实物材料。</t>
  </si>
  <si>
    <t>北纬29°52'27.0"  东经121°32'12.0"</t>
  </si>
  <si>
    <t>该宅位于天一街3号。民国建筑。主体建筑坐南朝北,由东西两个院落组成，总占地面积 177平方米。现被用做食堂，水井在食堂后面，水质浑浊。</t>
  </si>
  <si>
    <t>天一阁博物馆</t>
  </si>
  <si>
    <t>张智房</t>
  </si>
  <si>
    <t>浙江省宁波市海曙区月湖街道天一社区中营巷20号</t>
  </si>
  <si>
    <t>该宅位于中营巷20号。清代建筑。主体建筑坐西朝东，由前后两进平房组成，总占地面积190平方米。大门朝东，为拱形门。仪门朝北，前进为单檐硬山式结构三间两厢，六柱七檩，北厢单开间，南厢两开间。后进亦为单檐硬山式结构，三开间，六柱六檁。后天井北侧有一水井。
据查该宅为清进士张嘉禄的别宅。张智房为晚清时代常见的建筑形制，是研究晚清建筑风格的实物依据。</t>
  </si>
  <si>
    <t>北纬29°52'26.0"  东经121°32'11.0"</t>
  </si>
  <si>
    <t>该宅位于中营巷20号。清代建筑。主体建筑坐西朝东，由前后两进平房组成，总占地面积190平方米。后天井北侧有一水井。井圈呈六边形，井口附近长了杂草</t>
  </si>
  <si>
    <t>中营巷张宅</t>
  </si>
  <si>
    <t>浙江省宁波市海曙区月湖街道天一社区中营巷19号</t>
  </si>
  <si>
    <t>张宅位于中营巷19号。民国建筑。主体建筑坐北朝南，由正房、后楼及偏房组成，总占地面积554平方米。大门朝南，梅石门框。正房为重檐硬山式高平屋，三开间，进深6米。玻璃格扇窗。后楼为单檐硬山式结构，三开间，七柱九檩。楼上前后走廊用木板封住。正房及后楼均为青水山墙上饰带肩观音兜，券形窗户，用水泥石子材质，上端饰花卉浮雕。地面采用磨石子敷设。东山墙与围墙之间形成一狭长过道，上有水泥栏杆，并有台阶可通往楼顶。正房与后楼的西面有单檐平房，平面呈工字型。西侧有一水井。
据查，原宅主张梅成，民国时期曾任宁波通利源榨油股份有限公司总经理。该宅布局完整，工艺精湛，是一处具有中西合璧风格时代特征典型的建筑物，对研究宁波地区的近代建筑发展史有重要的意义。</t>
  </si>
  <si>
    <t>北纬29°52'26.0"  东经121°32'14.0"</t>
  </si>
  <si>
    <t>张宅位于中营巷19号。民国建筑。主体建筑坐北朝南，由正房、后楼及偏房组成，总占地面积554平方米。西侧有一水井，水井有一块水泥浇筑的圆板作为井盖。现已经作为建筑内部道路一部分。</t>
  </si>
  <si>
    <t>小巷周宅</t>
  </si>
  <si>
    <t>浙江省宁波市海曙区月湖街道天一社区小巷4号</t>
  </si>
  <si>
    <t>周宅位于小巷4号（包括小巷2号、1号及大书院13号）。清代建筑。中轴线坐北朝南，由正厅、中楼、后楼左右厢房及左右偏房组成，总占地面积 2745 平方米。正厅五间二弄，单檐硬山式建筑，六柱六檩：中楼五间二弄，重檐硬山顶，左右厢房二开间，三柱三檩：后楼为五间二弄，重檐硬山式，六柱六檩；左右厢房二开间，三柱三檩。中楼前廊柱上施十字斗拱，挑尖梁上饰牡丹，后楼梁饰朴素。口碑调查，原主人姓周。
该宅建筑面积较大，布局较完整，是研究宁波 建筑历史的实物佐证，具有一定的保留价值。</t>
  </si>
  <si>
    <t>北纬29°52'13.0"  东经121°32'12.0"</t>
  </si>
  <si>
    <t>周宅位于小巷4号（包括小巷2号、1号及大书院13号）。清代建筑。中轴线坐北朝南，由正厅、中楼、后楼左右厢房及左右偏房组成，总占地面积 2745 平方米。</t>
  </si>
  <si>
    <t>尤燕翼堂</t>
  </si>
  <si>
    <t>区级文物保护点</t>
  </si>
  <si>
    <t>浙江省宁波市海曙区月湖街道天一社区天一巷12号</t>
  </si>
  <si>
    <t xml:space="preserve">该宅位于海曙天一巷12号。民国建筑。主体建筑坐北朝南，由主楼及左右厢房组成，总占地面积655平方米。主楼重檐硬山顶，五间二弄，四柱六檩，檐廊卷棚顶，形式新奇；左右厢房单檐硬山顶，两开间，四柱五檩；后天井设风火弄，正门雕饰豪华精巧，山墙开设多檐窗户；左厢房后有一井保存完好。
该宅主体建筑保存较完整 ，建筑构建精巧华丽，用材讲究，工艺水平较高，是宁波民国建筑不可多得的杰作。
</t>
  </si>
  <si>
    <t>北纬29°52'27.0"  东经121°32'14.0"</t>
  </si>
  <si>
    <t>该宅位于海曙天一巷12号。民国建筑。主体建筑坐北朝南，由主楼及左右厢房组成，总占地面积655平方米。左厢房后有一井保存完好。</t>
  </si>
  <si>
    <t>马衙街佘宅</t>
  </si>
  <si>
    <t>浙江省宁波市海曙区月湖街道天一社区马衙街54号</t>
  </si>
  <si>
    <t>位于宁波市海曙区马衙街54号。清代建筑。主体建筑坐北朝南，由于历史变迁，中轴线右边和左前边已是他宅，所存由前、中、后、左四个院落组成，总占地面积1300平方米。前院落由门厅、书房及偏屋组成。门厅单檐硬山顶结构，现存两间，两柱五檩，大门开在西边一间；书房单檐硬山顶结构，现存两间，三柱五檩，位于左侧的偏房，单檐硬山顶结构，四开间，三柱三檩；偏房与书房之间设仪门，条石门框；中院落在仪门之后，由一主楼两明轩组成，主楼单檐硬山顶结构，五开间，五柱八檩，一明两次间为通厅，次间仅阔为2.8米，两明轩为三檩倒座，两开间；主楼后有一天井，其左有一墙门，通左院落；其后中轴线上有一牌楼式磨砖墙门，即三门，通后院落。三门朝南，其石雀替上有梅花鹿，花草人物等砖雕饰物，后院落由一主楼和前后左右厢房组成，主楼重檐硬山顶建筑，三间两弄，六柱八檩，右楼梯弄下有一水井；其前檐廊左边有一边门通左院落，右边有一边门通今一小巷；其前左右厢房三开间三柱四檩倒座；其后厢房为两柱三檩的倒座。左院落由两座坐北朝南的前后进及左侧的一排附属房组成，前进单檐硬山顶建筑，四间当中一弄，这弄为后进通道，四柱七檩；其后进单檐硬山顶建筑，五开间，六柱六檩；前后进中间左端有一附属屋两柱三檩。两开间，其西侧的附属房，坐西朝东，五开间，三柱五檩。
该宅规模较大，中轴线上的建筑保存较好，对研究宁波地方建筑发展史具有一定的参考价值。</t>
  </si>
  <si>
    <t>北纬29°52'22.0"  东经121°32'13.0"</t>
  </si>
  <si>
    <t>位于宁波市海曙区马衙街54号。清代建筑。主体建筑坐北朝南，由于历史变迁，中轴线右边和左前边已是他宅，所存由前、中、后、左四个院落组成，总占地面积1300平方米。前院落由门厅、书房及偏屋组成</t>
  </si>
  <si>
    <t>中营巷7、9号张宅</t>
  </si>
  <si>
    <t>浙江省宁波市海曙区月湖街道天一社区中营巷7、9号</t>
  </si>
  <si>
    <t>该宅位于中营巷7-9号，7号主体建筑坐西朝东。民国建筑，由大门、仪门、三门、主楼及附属房组成。总占地面积1215平方米。大门朝北，门厅三间一弄，平屋，仪门牌楼式，三门为石库门式，主楼五间三弄重檐硬山顶，7柱7檩，车木栏杆，山墙为水泥盖顶的有肩式观音兜，楼后有花园，现除一井尚存外，假山等被毁，花园有一通道通９号。
9号主体建筑坐西朝东，三间二弄，单檐硬山顶，四柱五檩。据口碑调查，此宅后卖给宁波某钱庄股东鲍文耀。称石蜡坊。
该宅用料硕大，建筑考究，对研究清末民初宁波建筑风格具有一定的参考价值。</t>
  </si>
  <si>
    <t>北纬29°52'24.0"  东经121°32'16.0"</t>
  </si>
  <si>
    <t>该宅位于中营巷7-9号，7号主体建筑坐西朝东。民国建筑，由大门、仪门、三门、主楼及附属房组成。总占地面积1215平方米。西北侧，后天井有一口井。水井有一块圆形石板作为井盖。</t>
  </si>
  <si>
    <t>中营巷10号民居</t>
  </si>
  <si>
    <t>浙江省宁波市海曙区月湖街道天一社区中营巷10号</t>
  </si>
  <si>
    <t>该宅位于中营巷10号（天一巷8号）。民国建筑。主体建筑坐西朝东，由前后主楼及左右厢房组成，总占地面积380平方米，前楼重檐硬山顶建筑，五开间，三柱六檩。中间为穿堂通后楼，南稍间后部有双眼井。北厢房单檐硬山顶建筑，二柱三檩，楼下为门厅。南厢房单檐硬山顶建筑，二柱三檩。天井两端各设一地下水柜，后楼单檐硬山顶建筑，无开间，五柱六檩。此楼的结构改变成店面房，前后主楼间的天井北端设一偏门，与中营巷相通。
口碑调查，此宅系新加坡陈姓商人造好后送给宁波亲戚用来出租。
该宅建筑格局保存基本完整，并列双眼井和地下水柜是此宅的特色，对研究宁波近现代建筑史具有一定参考价值。</t>
  </si>
  <si>
    <t>北纬29°52'24.0"  东经121°32'15.0"</t>
  </si>
  <si>
    <t>狮子街李宅</t>
  </si>
  <si>
    <t>浙江省宁波市海曙区江厦街道天封社区狮子街45号</t>
  </si>
  <si>
    <t xml:space="preserve">    该宅位于莲桥街地块狮子街45号。清代建筑。主体建筑坐西朝东，总占地面积约670平方米，由南北两院落组成。北院落由主楼及其前后天井以及倒座组成。主楼重檐硬山顶建筑，五间一弄，五柱五檩。廊檐北端有一小门可出入狮子街52弄1-4号的董宅。主楼前约3米处有一直径为54厘米的水井。主楼北侧有一排三间的倒座，三柱四檩。通过东边第一间倒座的后门亦可到达董宅。南院落由主楼及其前天井和南北两厢楼共同组成一四合院。主楼重檐硬山顶建筑，四开间，六柱七檩，北边第三间有一后门与北院落相通。北厢楼重檐硬山顶建筑，双开间，三柱四檩。南厢楼，重檐硬山顶建筑，单开间，二柱三檩。主楼南侧有一排三间的单檐硬山顶附属房，五柱七檩，前后天井。大门开在附属房前东边围墙上。
    该宅整体结构保存完整，用材硕大，制作讲究，对于研究宁波建筑发展史具有一定的参考价值。</t>
  </si>
  <si>
    <t>狮子街52弄5号吴宅</t>
  </si>
  <si>
    <t>浙江省宁波市海曙区江厦街道天封社区狮子街52弄5号</t>
  </si>
  <si>
    <t>该宅位于狮子街52弄5号。清代建筑。主体建筑坐西朝东，由前后两进房屋及左右两明轩组成一座四合院，总占地面积349平方米。大门朝北。主楼为重檐硬山式，三间两弄，七柱九檩。廊前架月梁。后进为单檐硬山式结构，五开间平房，五柱七檩。左右明轩各两开间。内设弓型天花板。后进南次间后约4米处有水井一口。
此宅是清代所常见的民居建筑形制，是研究清代民居建筑风格的实物。</t>
  </si>
  <si>
    <t>费家巷4～7号屠宅</t>
  </si>
  <si>
    <t>浙江省宁波市海曙区鼓楼街道文昌社区费家巷4～7号</t>
  </si>
  <si>
    <t>该宅位于费家巷4～7号，清代建筑，主体建筑坐北朝南，总占地面积1960平方米。4号由东西厢房、前后进及附属房组成，前进重檐硬山顶，五间二弄，七柱七檩，后进五间二弄，单檐硬山顶结构。4号有弄与7号相通，7号由东西二主屋、南北二厢房及附属房组成，西楼重檐硬山顶结构，东屋单檐硬山顶结构，面宽均三开间。
该宅对研究宁波建筑发展史具有一定的参考价值。</t>
  </si>
  <si>
    <t>横河街30号民居</t>
  </si>
  <si>
    <t>浙江省宁波市海曙区鼓楼街道孝闻社区横河街30号</t>
  </si>
  <si>
    <t>该民居位于横河街30号，清代建筑，主体建筑坐西朝东，由门厅、主楼及偏屋组成，总占地面积147平方米，主楼重檐硬山顶结构，三开间，五柱五檩。门厅朝北。
该民居对研究宁波建筑发展史具有一定参考价值。</t>
  </si>
  <si>
    <t>北纬29°52'58.0"  东经121°32'44.0"</t>
  </si>
  <si>
    <t>清代建筑，主体建筑坐西朝东，由门厅、主楼及偏屋组成，总占地面积147平方米，主楼重檐硬山顶结构，三开间，五柱五檩。门厅朝北。古井位于建筑内部，由一块木板作为井盖。</t>
  </si>
  <si>
    <t>鼓楼街道</t>
  </si>
  <si>
    <t>永寿街47号民居</t>
  </si>
  <si>
    <t>浙江省宁波市海曙区鼓楼街道文昌社区永寿街47号</t>
  </si>
  <si>
    <t>该民居位于永寿街47号，清代建筑，主体建筑坐北朝南，由一主屋、一偏屋及一厢房组成，总占地面积293平方米，主屋单檐硬山顶结构，三开间，五柱四檩。后偏屋呈不规则三开间。
该民居对研究宁波建筑发展史具有一定参考价值。</t>
  </si>
  <si>
    <t>北纬29°52'51.0"  东经121°32'22.0"</t>
  </si>
  <si>
    <t>清代建筑，主体建筑坐北朝南，由一主屋、一偏屋及一厢房组成，总占地面积293平方米</t>
  </si>
  <si>
    <t>后乐园旧址</t>
  </si>
  <si>
    <t>宁波中山公园旧址</t>
  </si>
  <si>
    <t>浙江省宁波市海曙区鼓楼街道中山社区中山公园内</t>
  </si>
  <si>
    <t>位于鼓楼街道中山社区中山公园内，明-清代建筑。主体建筑独秀山呈东西走向，整个遗址由独秀山、清凉洞、螺髻亭、后乐园记碑、鄮泉井等组成，总占地面积为5110平方米。主体建筑独秀山呈东西走向，角尺型状，明代堆筑，地面高度为10米左右，堆土筑石而成，上植树木，总面积为1080平方，山北麓有清代薛福成的后乐园记碑、鄮泉井，西南侧有清凉洞及螺髻亭。据史料记载，后乐园其地原为明州府治之一部分，清代为宁绍台道署，中法战争期间，薛福成任宁绍台兵备道，薛在道署西北侧建后乐园。
后乐园旧址规模庞大，布局精巧，为研究古代宁波政治中山的形成发展保存了实据。也是研究历史名人薛福成在宁波任职时的事迹资料。</t>
  </si>
  <si>
    <t>北纬29°52'51.0"  东经121°32'36.0"</t>
  </si>
  <si>
    <t>在中山公园的北面，靠近宁波商会旧址，鄮泉井，西南侧有清凉洞及螺髻亭，由一块金属板作为井盖封闭起来</t>
  </si>
  <si>
    <t>中山广场管理所</t>
  </si>
  <si>
    <t>大桥街16号民居</t>
  </si>
  <si>
    <t>浙江省宁波市海曙区鼓楼街道秀水社区大桥街16号</t>
  </si>
  <si>
    <t>位于鼓楼街道秀水社区大桥街16号，民国建筑。主体建筑坐北朝南，由大门、仪门及三合院组成，总占地面积217.56平方米，大门朝东，进内有一狭长通道，仪门朝南，入内为一座三合院建筑。主房为三间两弄的单檐硬山式平房六柱七檩。檐前架月梁，明间水泥铺设。两侧厢房各为单开间平房，院西南侧有水井一口。此宅为民国年间常见的建筑形制，具有明显的时代特征，有一定的保存价值。</t>
  </si>
  <si>
    <t>北纬29°52'53.0"  东经121°32'42.0"</t>
  </si>
  <si>
    <t>民国建筑。主体建筑坐北朝南，由大门、仪门及三合院组成，总占地面积217.56平方米，大门朝东，院西南侧有水井一口，已经荒废，井内有垃圾，并有水泥水槽盖住井口。</t>
  </si>
  <si>
    <t>桂芳巷1号陈禄房民居</t>
  </si>
  <si>
    <t>浙江省宁波市海曙区鼓楼街道秀水社区桂芳巷1号</t>
  </si>
  <si>
    <t xml:space="preserve">    位于鼓楼街道秀水社区桂芳巷1号，民国建筑。主体建筑坐北朝南，由大门、前后两个院落、偏房及花园组成，总占地面积1108平方米。大门朝南位于南围墙东侧，条石门框，上端有砖雕花卉图案，并嵌门额一块上书“颖川望重”。主楼朝南单檐硬山顶，山墙饰带肩观音兜，壁窗拱券形，穿斗式结构五间两弄，七柱九檩，二层阳台设铁扶栏。厢楼各单檐两开间与主楼有走廊互通，南侧各有一水泥小阳台。前后院之间有封火墙，后院有朝南七开间单檐楼房，二层无阳台，楼顶层设水泥平台。水泥扶栏，院内有水井一口。偏房位于主楼与后楼西侧，坐西朝东平方，中有墙分隔。西北角有花园一座，内有朝东单檐平房三间，北有一水池。
    据调查，陈禄房原主为民国时期宁波著名的和丰纱厂老板的居宅，陈禄房布局完整，规模较大，用材考究，建筑高大宽敞，又具有中西合璧的建筑风格，具有一定的历史、科学、艺术价值。</t>
  </si>
  <si>
    <t>北纬29°52'52.0"  东经121°32'42.0"</t>
  </si>
  <si>
    <t xml:space="preserve">  位于鼓楼街道秀水社区桂芳巷1号，民国建筑。主体建筑坐北朝南，由大门、前后两个院落、偏房及花园组成，总占地面积1108平方米。院内有水井一口，井内有各种杂物，石头，泥土，井内看不到有水，看起来已经干枯。基本被填的状态。</t>
  </si>
  <si>
    <t>西河巷张宅</t>
  </si>
  <si>
    <t>浙江省宁波市海曙区鼓楼街道孝闻社区西河巷15号</t>
  </si>
  <si>
    <t>位于鼓楼街道孝闻社区西河巷15号，清代建筑。主体建筑坐北朝南，由门厅、前房、左右两厢房及后房组成，总占地面积 322平方米。门厅朝东，木质上覆小青瓦，前房朝南单檐硬山式七间两弄，穿斗式结构，左右两厢均为单檐单开间平房。后房单檐硬山式，面阔七开间，穿斗式结构。前院另有水井一口。
据调查此宅原主张姓，清末自奉化移家甬城从事商业活动。西河巷尾清末常见的建筑形制，为研究清末甬上民居建筑风格，保存了实物资料。</t>
  </si>
  <si>
    <t>永丰库遗址</t>
  </si>
  <si>
    <t>浙江省宁波市海曙区鼓楼街道中山社区海曙楼东侧</t>
  </si>
  <si>
    <t>位于鼓楼街道中山社区海曙楼东侧，元代所建。总占地面积2100平方米。 遗址南北长120米，东西宽80米，以两处单体建筑基址为核心，并有与之相关联的砖砌甬道、庭院、排水明沟、水井、河道等众多遗址。《元至正续志》载：“差设官攒，收纳各项断设脏钞及诸色课程，每季解省”。 2001年9月和2002年3月，宁波市文物考古研究所两次对其进行了抢救性发掘。永丰库遗址是国内首次发现的我国古代地方城市的大型仓库遗址和最大的元代单体建筑遗址，也是宁波城市发展过程中能够保留下来的唯一一处大型元代建筑遗址，为宋元对外贸易港口城市保存一处无可替代的历史遗迹。对研究中国建筑史具有重要意义，也为确认宁波为我国元代第二大对外贸易港口城市在考古学上提供了重要的实物依据。</t>
  </si>
  <si>
    <t>北纬29°52'33.0"  东经121°32'35.0"</t>
  </si>
  <si>
    <t>位于鼓楼街道中山社区海曙楼东侧，元代所建。总占地面积2100平方米。 遗址南北长120米，东西宽80米，以两处单体建筑基址为核心，并有与之相关联的砖砌甬道、庭院、排水明沟、水井、河道等众多遗址。现水井被鹅卵石填平</t>
  </si>
  <si>
    <t>鼓楼步行街商圈综合管理办公室</t>
  </si>
  <si>
    <t>慈城孔庙</t>
  </si>
  <si>
    <t>慈城古建筑群</t>
  </si>
  <si>
    <t>浙江省宁波市江北区慈城镇浮碧社区竺巷东路55号</t>
  </si>
  <si>
    <t xml:space="preserve">    慈城孔庙，又称学宫。座落于浙江省宁波市慈城镇中心地段，整个建筑群座北朝南，四面外砌红色高墙为整体，布局规正，合理，规模宏大，是宁波市保存至今唯一的一座孔庙，2003年7月，经过全面修复后，现占地面积为6900平方米。_x005F_x000D_
慈城孔庙，始建于宋雍熙二年（985年），初建于县西城隍庙址，宋庆八年（1048年）迁建于今址，适居城之中部，现保存的为清代建筑。该建筑规模宏大，中轴线由南而北为棂星们，泮池（池中三座桥）、大成门、大成殿（2003年重建）、东西两庑、明伦堂、梯云亭；东轴线为魁星阁、文昌阁、土地祠、学圣祠。西轴线为节孝祠、广文祠、尊经阁、忠义孝悌祠，乡贤名宦祠。东西两轴线上各有一条长廊。_x005F_x000D_
宫内现存明万历“邑父母潘侯去思碑”明“孔子像赞残碑”和清重刻北宋王安石撰“重建慈溪县学记”碑，南宋王应麟撰黄翔书“重建慈湖书院”碑等石碑20余方。_x005F_x000D_
慈城孔庙历经重修扩建，2002年重建大成殿，2003年竣工，并在宫墙外东侧新建6765平方米文化休闲广场，2003年7月经全面修复后对外开放。</t>
  </si>
  <si>
    <t>29〫59′10.44″ 121〫26′47.12″</t>
  </si>
  <si>
    <t>古井位于孔庙东侧崇圣祠正殿内，周围环境整洁，无井圈，井口呈圆形，直径42厘米，井壁为石质。</t>
  </si>
  <si>
    <t>宁波市江北开发投资集团有限公司</t>
  </si>
  <si>
    <t>应家池塘</t>
  </si>
  <si>
    <t>浙江省宁波市江北区慈城镇浮碧社区太阳殿路50—52号之间</t>
  </si>
  <si>
    <t xml:space="preserve">    应家池塘，位于浙江省宁波市江北区慈城镇东隅太阳殿路的中段北侧，该池塘原为应宅大院内的私人所有，现今周边主体建筑均已毁，整体的建筑形制不存在，现存池塘及南侧墙体残留的须弥座均为明代风格，保存基本完好。_x005F_x000D_
应家池，长：4.08米，宽：3.08米，呈长方形状，水池四周均置石栏板，东西为长2.80米的石条栏板，高：0.54米，厚：0.11米，西侧栏板内外置有一石跳板。南北向栏板为三块组成，施荷花状望柱，栏板上部均为透雕工艺，图案为龙卷草纹，下部为浪花纹，池塘南北侧各有望柱四根，池塘内侧均为长0.70米，厚0.20米左右的长条石砌叠而成，长年不枯，池塘正常水位深度为2.2米。_x005F_x000D_
应家池，是慈城古县城保存较为完好的私家水池，2002年公布为区级文保单位。</t>
  </si>
  <si>
    <t>29〫59′11.63″ 121〫26′57.17″</t>
  </si>
  <si>
    <t>池位于慈城镇太阳殿路北侧，周围为空地和民居，池呈长方形，池口长3.67米，宽2.65米，池壁为石质，水池四周置石栏板，西侧栏板内有一石跳板，长80厘米，宽55厘米。该池原为民居水源。</t>
  </si>
  <si>
    <t>四周立有石质围栏</t>
  </si>
  <si>
    <t>华家巷7号民居</t>
  </si>
  <si>
    <t>浙江省宁波市江北区慈城镇望京社区华家巷7号</t>
  </si>
  <si>
    <t xml:space="preserve">    华家巷7号民居，俗称宝善堂，座落在慈城的北端，北沿慈湖，西倚县后山，东邻走马楼。是一处倚山旁水，环境幽静，具有晚清风格的休闲山庄。该建筑倚山而筑，建筑形制规正而多变，布局采用因地制宜，顺势而下。整体分为建筑二进，院落二重，前进有门楼、正厅、倒厅、水井二口；后进为倒厅、石碑一方、池塘，正厅和南侧厢楼等组成。主体建筑为座西朝东。占地约1385平方米。_x005F_x000D_
前进的布局是正厅朝南，倒厅朝北。东侧开一门楼，西侧为檐廊，呈“回”字形制。硬山式屋顶，大门单开间，双扇木门，门前施三阶如意踏。进深二进三檩，前柱上部置牛腿承檐檩与后柱采用抱头梁和穿枋结构，大门北侧檐廊墙体有井二口； 正厅面朝南，前置檐廊，硬山顶，三间二弄。穿斗抬梁混合结构，建筑用材较小，中柱落地。明间进深六柱八檩。中柱前后各置一双步梁；倒厅面朝北，为三间二弄，硬山顶。明间进深三柱五檩，中柱落地，前后各置一双步梁，抬梁穿斗混合式结构；西侧檐廊中开一中门。与东大门对称，进入后进，后进正厅面朝东，歇山顶，双层楼房，三间二弄，前置廊，檐柱上部置牛腿承月梁撩檐枋，明间为抬梁结构，进深四柱九檩，次间为穿斗抬梁混合结构，中柱落地，前后各置一双步梁，进深六柱九檩。正厅与倒厅之中间筑一池塘，呈半月形状，立望柱十二根，倒厅为四开间，明间为抬梁结构，檐柱上部置牛腿承撩檐枋，进深三柱七檩，次间为中柱落地，前后置一双步梁，进深四柱七檩，倒厅东侧墙体碑一方。</t>
  </si>
  <si>
    <t>29〫59′32.71″ 121〫26′47.62″</t>
  </si>
  <si>
    <t>古井位于华家巷7号门厅北侧，水井呈长方形，横跨墙体，内外各有一个井口，两个井圈都为石质，内侧井圈口径为34厘米，外侧井圈口径为35厘米，井壁为石质，该井原为民居的水源，现周边设玻璃围栏。</t>
  </si>
  <si>
    <t>四周有玻璃围栏</t>
  </si>
  <si>
    <t>慈城走马楼饭庄</t>
  </si>
  <si>
    <t>杨家弄16号应氏民居</t>
  </si>
  <si>
    <t>浙江省宁波市江北区慈城镇浮碧社区杨家弄16号</t>
  </si>
  <si>
    <t xml:space="preserve">    杨家弄16号应氏民居，座落于慈城镇杨家弄中端，建筑座北朝南，整体建筑形制，布局不完整。现存的由照壁、门楼、东厅、东西影壁残壁、东厅院落内古井一口。建筑占地约为512平方米。_x005F_x000D_
应宅，系应氏乾隆甲子年建（1744年），大门正前方为一照壁，石砌须弥座，上刻卷草、凤凰、牡丹。墙体砖砌，上部砖雕，顶端砌出中高、二低的脊。通高约4米，全壁分三开间，一明间宽3.4米，北距台门4.9米，二次间略斜，平面呈八字形，全壁通长7米。_x005F_x000D_
瓦当圆形、有龙、葵花纹饰。以两柱将明间与次间分隔。下为磨砌成的图案，内容明间上下层，上层分隔为四组，多为喜鹊、腊梅、下层分五组，正中为双龙抢珠，左右为麒麟，外侧为凤凰花卉。东次间分两组：东组为白鹤花卉，西组为孔雀花卉、松鼠、墙体为穿斗墙，长方形砖平竖交替砌法。_x005F_x000D_
正厅原为三厅，现存为东厅、三开间、西厅、中厅不完整，东厅之天井中尚有不干枯之古井一口，东厅西门天花板上统漆花卉，至今不易退色。_x005F_x000D_
1986年5月被公布为江北区区级文物保护单位。</t>
  </si>
  <si>
    <t>29〫59′30″ 121〫26′56.16″</t>
  </si>
  <si>
    <t>古井位于杨家巷16号应宅前院东侧，周围为院落空地，无井圈，井口呈圆形，直径55厘米，井壁为石质，原为民居的饮用水源。</t>
  </si>
  <si>
    <t>察院巷3号张氏民居</t>
  </si>
  <si>
    <t>浙江省宁波市江北区慈城镇浮碧社区察院巷3号</t>
  </si>
  <si>
    <t xml:space="preserve">    察院巷3号张氏民居，俗称张尚书房，位于慈城镇东隅察院巷内，原建筑大门为尚志路口（现已毁），建筑整体座北朝南，主体建筑均已毁，现存的为后进院落、西侧的部分建筑组成。建筑占地2280平方米。_x005F_x000D_
后进为七间二弄，硬山顶，前置檐廊，檐柱上部置十字拱承抱头梁，明间为抬梁穿斗式结构，中柱落地，前后各置一双步梁，次、梢间置阁楼。_x005F_x000D_
西侧院落为二进建筑，座西朝东，五间二弄，硬山顶，前后置檐廊。前檐廊较宽，约四米，进深六柱八檩，中柱落地，前后各置一双步梁，后进为硬山顶，中柱落地，抬梁穿斗混合，进深四柱六檩。_x005F_x000D_
后进前天井东侧有古井一口，2006年公布为区级文保点。</t>
  </si>
  <si>
    <t>29〫59′20.54″ 121〫26′55.36″</t>
  </si>
  <si>
    <t>古井位于察院巷3号中院东侧，周围为院落空地，井旁有几棵樟树，井圈为石质，呈方形，尺寸为80*80厘米，井圈下为圆形井口，直径40厘米，井壁为石质，原为民居饮用水源。</t>
  </si>
  <si>
    <t>保国寺</t>
  </si>
  <si>
    <t>浙江省宁波市江北区洪塘街道鞍山村</t>
  </si>
  <si>
    <t xml:space="preserve">据嘉庆版《保国寺志》等书记载, 传初创于东汉 ，原名灵山寺,唐会昌五年(845)灭法，寺毁，广明元年(880)重建，改名保国寺，历经兴衰，现存建筑在中轴线上自南而北有山门、经幢、天王殿、大殿、观音殿、藏经楼，两侧有钟、鼓楼和僧舍，占地面积13280平方米，建筑面积6000平方米，寺外山林400亩。_x005F_x000D_
大殿重建于北宋大中祥符六年（1013），是我国江南罕见的木结构建筑，平面布局呈纵长方形，内部佛座上嵌有崇宁元年（1102）题刻。_x005F_x000D_
</t>
  </si>
  <si>
    <t>东经121°30′58″，北纬29°58′57″</t>
  </si>
  <si>
    <t>骠骑井以附东汉骠骑将军张意舍宅为寺之说而名，位于大殿前中间踏步东，井口径0.44米，深10米。骠骑井旧为僧众火炊之用，后供人凭吊，前人留有“苔藓栏壁，空余一鼓幽琴”的词句。</t>
  </si>
  <si>
    <t>井外立围栏</t>
  </si>
  <si>
    <t>宁波市保国寺古建筑博物馆</t>
  </si>
  <si>
    <t>北仑区</t>
  </si>
  <si>
    <t>笆下井</t>
  </si>
  <si>
    <t>浙江省宁波市北仑区大榭街道长墩村周家自然村北侧</t>
  </si>
  <si>
    <t xml:space="preserve">笆下井在大榭开发区长墩村周家自然村北侧。方口圆腹乱石井壁。
水井于1971年重修时，井口四周浇注了水泥地。现井口由砖平辅围成一长方形，南北向1.47米，东北向1.12米。井口离水面0.65米，水深1.6米。此井至今仍在被村民所使用。
</t>
  </si>
  <si>
    <r>
      <rPr>
        <sz val="12"/>
        <rFont val="宋体"/>
        <family val="3"/>
        <charset val="134"/>
        <scheme val="minor"/>
      </rPr>
      <t>29</t>
    </r>
    <r>
      <rPr>
        <sz val="12"/>
        <rFont val="宋体"/>
        <family val="3"/>
        <charset val="134"/>
      </rPr>
      <t>︒</t>
    </r>
    <r>
      <rPr>
        <sz val="12"/>
        <rFont val="等线"/>
        <charset val="134"/>
      </rPr>
      <t>54</t>
    </r>
    <r>
      <rPr>
        <sz val="12"/>
        <rFont val="宋体"/>
        <family val="3"/>
        <charset val="134"/>
      </rPr>
      <t>´</t>
    </r>
    <r>
      <rPr>
        <sz val="12"/>
        <rFont val="等线"/>
        <charset val="134"/>
      </rPr>
      <t>46</t>
    </r>
    <r>
      <rPr>
        <sz val="12"/>
        <rFont val="宋体"/>
        <family val="3"/>
        <charset val="134"/>
      </rPr>
      <t>"
121︒58´50"</t>
    </r>
  </si>
  <si>
    <t>村人洗涤</t>
  </si>
  <si>
    <t>公用</t>
  </si>
  <si>
    <t>浙江省宁波市北仑区大榭街道王榭村里王榭自然村</t>
  </si>
  <si>
    <t xml:space="preserve">楼下井位于大榭开发区王榭村里王榭自然村。方口圆腹乱石井壁。
水井井壁由乱石所砌成，井壁最上端直径1.2米。现井口四周浇注了水泥地。口沿由砖平辅围成一长方形，南北向0.89米，东北向1.1米。井口离水面1.1米，水深2.9米。此井至今仍在被村民所使用。
</t>
  </si>
  <si>
    <r>
      <rPr>
        <sz val="12"/>
        <rFont val="宋体"/>
        <family val="3"/>
        <charset val="134"/>
        <scheme val="minor"/>
      </rPr>
      <t>29</t>
    </r>
    <r>
      <rPr>
        <sz val="12"/>
        <rFont val="宋体"/>
        <family val="3"/>
        <charset val="134"/>
      </rPr>
      <t>︒</t>
    </r>
    <r>
      <rPr>
        <sz val="12"/>
        <rFont val="等线"/>
        <charset val="134"/>
      </rPr>
      <t>54</t>
    </r>
    <r>
      <rPr>
        <sz val="12"/>
        <rFont val="宋体"/>
        <family val="3"/>
        <charset val="134"/>
      </rPr>
      <t>´</t>
    </r>
    <r>
      <rPr>
        <sz val="12"/>
        <rFont val="等线"/>
        <charset val="134"/>
      </rPr>
      <t>22</t>
    </r>
    <r>
      <rPr>
        <sz val="12"/>
        <rFont val="宋体"/>
        <family val="3"/>
        <charset val="134"/>
      </rPr>
      <t>"
121︒58´49"</t>
    </r>
  </si>
  <si>
    <t>胡家善继堂民居旁古井</t>
  </si>
  <si>
    <t>浙江省宁波市北仑区白峰镇门浦村门浦桥里19号至38号</t>
  </si>
  <si>
    <t>胡家善继堂民居位于北仑区白峰镇门浦村门浦桥里19号至38号。胡家老井建于清乾隆十年（1740），井深4米，口径0.8米，常年不枯。</t>
  </si>
  <si>
    <r>
      <rPr>
        <sz val="12"/>
        <rFont val="宋体"/>
        <family val="3"/>
        <charset val="134"/>
        <scheme val="minor"/>
      </rPr>
      <t>29</t>
    </r>
    <r>
      <rPr>
        <sz val="12"/>
        <rFont val="宋体"/>
        <family val="3"/>
        <charset val="134"/>
      </rPr>
      <t>︒</t>
    </r>
    <r>
      <rPr>
        <sz val="12"/>
        <rFont val="等线"/>
        <charset val="134"/>
      </rPr>
      <t>51</t>
    </r>
    <r>
      <rPr>
        <sz val="12"/>
        <rFont val="宋体"/>
        <family val="3"/>
        <charset val="134"/>
      </rPr>
      <t>´</t>
    </r>
    <r>
      <rPr>
        <sz val="12"/>
        <rFont val="等线"/>
        <charset val="134"/>
      </rPr>
      <t>44.7</t>
    </r>
    <r>
      <rPr>
        <sz val="12"/>
        <rFont val="宋体"/>
        <family val="3"/>
        <charset val="134"/>
      </rPr>
      <t>"
121︒59´38.4"</t>
    </r>
  </si>
  <si>
    <t>方戴水井</t>
  </si>
  <si>
    <t>浙江省宁波市北仑区霞浦街道方戴村祖堂屋后沙湾山南侧</t>
  </si>
  <si>
    <t xml:space="preserve">方戴水井在方戴村祖堂追思堂屋后，沙湾山南侧。井壁由块石错缝垒砌而成。井口呈近似椭圆的不规则圆形，井水清澈冬暖夏凉。据村里老人讲方戴水井建于清代，自戴姓由梅山迁入方戴村始，就是村里族人主要水源，有近三百年历史。该井泉水旺盛，就是在大旱年份周围河流干涸，此井也是水源不断，多次助村人渡过饥荒。
此井在方戴村有一定特殊意义有一定历史意义。
</t>
  </si>
  <si>
    <r>
      <rPr>
        <sz val="12"/>
        <rFont val="宋体"/>
        <family val="3"/>
        <charset val="134"/>
        <scheme val="minor"/>
      </rPr>
      <t>29</t>
    </r>
    <r>
      <rPr>
        <sz val="12"/>
        <rFont val="宋体"/>
        <family val="3"/>
        <charset val="134"/>
      </rPr>
      <t>︒</t>
    </r>
    <r>
      <rPr>
        <sz val="12"/>
        <rFont val="等线"/>
        <charset val="134"/>
      </rPr>
      <t>53</t>
    </r>
    <r>
      <rPr>
        <sz val="12"/>
        <rFont val="宋体"/>
        <family val="3"/>
        <charset val="134"/>
      </rPr>
      <t>´</t>
    </r>
    <r>
      <rPr>
        <sz val="12"/>
        <rFont val="等线"/>
        <charset val="134"/>
      </rPr>
      <t>44.7</t>
    </r>
    <r>
      <rPr>
        <sz val="12"/>
        <rFont val="宋体"/>
        <family val="3"/>
        <charset val="134"/>
      </rPr>
      <t>"
121︒51´09.8"</t>
    </r>
  </si>
  <si>
    <t>后所西大井</t>
  </si>
  <si>
    <t>浙江省宁波市北仑区柴桥街道后所村城西275号旁，西距后山脚30米</t>
  </si>
  <si>
    <t>后所西大井位于柴桥街道后所村城西275号旁，西距后所村后山30米，相传西大井建于明代，是自来水接通前，后所城西居民主要生活用水来源。井呈长方形略方，井壁用条石块石交替垒砌而成，井口稍内收，井圈用长条石垒砌略高于四周地面。井水清凉甘甜，冬暖夏凉，据当地村民介绍，井水旱年不减，涝年不增，清道光年间连续三年大旱，周围水井皆干，只有该井依然如故。助村民渡过灾年。后所西大井虽然较普通，但对后所村民有特殊意义，有一定价值。</t>
  </si>
  <si>
    <r>
      <rPr>
        <sz val="12"/>
        <rFont val="宋体"/>
        <family val="3"/>
        <charset val="134"/>
        <scheme val="minor"/>
      </rPr>
      <t>29</t>
    </r>
    <r>
      <rPr>
        <sz val="12"/>
        <rFont val="宋体"/>
        <family val="3"/>
        <charset val="134"/>
      </rPr>
      <t>︒</t>
    </r>
    <r>
      <rPr>
        <sz val="12"/>
        <rFont val="等线"/>
        <charset val="134"/>
      </rPr>
      <t>53</t>
    </r>
    <r>
      <rPr>
        <sz val="12"/>
        <rFont val="宋体"/>
        <family val="3"/>
        <charset val="134"/>
      </rPr>
      <t>´</t>
    </r>
    <r>
      <rPr>
        <sz val="12"/>
        <rFont val="等线"/>
        <charset val="134"/>
      </rPr>
      <t>1.0</t>
    </r>
    <r>
      <rPr>
        <sz val="12"/>
        <rFont val="宋体"/>
        <family val="3"/>
        <charset val="134"/>
      </rPr>
      <t>"
121︒56´30.2"</t>
    </r>
  </si>
  <si>
    <t>镇海区</t>
  </si>
  <si>
    <t>杜良岙古井</t>
  </si>
  <si>
    <t>浙江省宁波市镇海区九龙湖镇汶溪村杜良岙自然村村口中部</t>
  </si>
  <si>
    <t>杜良岙古井位于九龙湖镇汶溪村杜良岙自然村村口中部古沙朴树下，据口碑资料，挖掘于清代（1644--1911），占地面积48平方米。井为圆形，由鹅卵石堆砌而成,井圈为方型,用条石铺筑,井内设有吊水踏板,边长1.5米，井深4米。井圈周围设有石陛阶梯，地平高出井面约0.70米。井水常年不涸，清澈如镜，甘醇清凉，村民常用此水制酿糯米酒。整体结构比较完整。但阶梯、井栏松动，井底积泥较厚。石质表面轻度疏松。此古井至今仍在发挥它的作用，在全区比较少见，具有一定的历史研究价值。2011年被公布为区级文物保护点。</t>
  </si>
  <si>
    <t>东经121°29′45″ 北纬29°59′53″</t>
  </si>
  <si>
    <t>古井主体结构完整，但阶梯、井栏松动四周残枝满地，井底有积泥，石质表面轻度疏松风化。</t>
  </si>
  <si>
    <t>九龙湖镇汶溪村杜良岙自然村</t>
  </si>
  <si>
    <t>滕山东井</t>
  </si>
  <si>
    <t>尚未核定为保护单位（点）</t>
  </si>
  <si>
    <t>浙江省宁波市镇海区澥浦镇沿山村滕山自然村滕山西麓</t>
  </si>
  <si>
    <t>滕山东井位于澥浦镇沿山村滕山自然村滕山西麓，据口碑资料，建于清代（1644--1911）。占地面积1.7平方米，井四方形，由条石砌筑，内径边长各为0.8米，井深4米，井圈呈圆形，直径0.45米，井圈为红色石板，长1.4米，宽1.2米，厚0.15米。该井保存较完整、牢固，井水永不干涸，水质清澈，年代久远，对研究该时期池塘井泉的历史艺术有一定参考价值。</t>
  </si>
  <si>
    <t>东经121°34′28″北纬30°02′12″</t>
  </si>
  <si>
    <t xml:space="preserve">主体建筑较完整、牢固。但水井四周筑有不锈钢管围栏，井面外沿部位改浇混凝土地坪，石质表面轻度疏松风化。
</t>
  </si>
  <si>
    <t>水井四周筑有不锈钢管围栏</t>
  </si>
  <si>
    <t>澥浦镇沿山村滕山自然村</t>
  </si>
  <si>
    <t>澥浦司井</t>
  </si>
  <si>
    <t>浙江省宁波市镇海区澥浦镇汇源社区城门口65号</t>
  </si>
  <si>
    <t>澥浦司井位于澥浦镇汇源社区城门口65号澥浦山脚下，据口碑资料，建于清代。该井称为井水泉，现深5米，口沿为六角形，直径1.2米，井壁有交错的条石铺砌，呈圆形，镇海《乾隆县志》记载：“司井二都澥浦城内水源不竭”说明在明代建司城时已有此井，如今水澈如镜，甘醇清凉，常年不涸。该井主要构件设施齐全，对研究早期居民饮水具有一定的历史价值。</t>
  </si>
  <si>
    <t>东经121°36′17″北纬30°02′21″</t>
  </si>
  <si>
    <t>该井主要构件设施保存较齐全。但古井石质井盖、井面改浇混凝土井盖、井面，石质表面轻度疏松风化。</t>
  </si>
  <si>
    <t>澥浦镇汇源社区</t>
  </si>
  <si>
    <t>镇海威远城</t>
  </si>
  <si>
    <t>镇海口海防遗址</t>
  </si>
  <si>
    <t>浙江省宁波市镇海区招宝山街道城东社区招宝山山巅</t>
  </si>
  <si>
    <t>镇海威远城位于招宝山街道城东社区招宝山巅，分布面积5186平方米，据《镇海县志》载，建于明嘉靖三十九年(1560),由都督卢镗和海道副使谭纶组织建造,为条石砌筑。城门额勒阴文楷书“威远城”，系清道光十二年（1832年）县令郭淳章题。现存威远城呈长方形平面，周长502米，墙高7.4米不等，上筑城垛，东北、西南各启一门，拱门纵联分节，并列砌筑，城墙条石错缝垒砌。城门内古称观兵台，铺设石板地坪、甬道。城内置有明清碑刻11方、圆通宝殿等建筑。该城堡历代屡次修葺，1983-1985年，镇海县人民政府对前城门到圆通宝殿段的东南西三面城墙进行修缮，2006年区政府出资对南城墙进行修缮，对消防设施进行调整、规范。现存建筑保护较好，1981年列为县文保单位，1996年11月被列为全国重点文物保护单位--镇海口海防遗址。</t>
  </si>
  <si>
    <t>东经121°43'16.0"北纬29°57'42.0"</t>
  </si>
  <si>
    <t>主体结构完整牢固。但内门联：“海不扬波千古定，地无爱宝一山招”石质风化较为严重，局部字迹已模糊不清。</t>
  </si>
  <si>
    <t>镇海招宝山旅游风景区开发管理有限公司</t>
  </si>
  <si>
    <t>无水源</t>
  </si>
  <si>
    <t>镇海文庙泮池</t>
  </si>
  <si>
    <t>浙江省宁波市镇海区招宝山街道城东社区镇海中学内</t>
  </si>
  <si>
    <t>镇海文庙泮池位于招宝山街道城东社区镇海中学内，据口碑资料载始建于明（1368-1644），历代多有修缮，占地面积145平方米，呈半月形，东西长26米，南北宽6米，上有石桥三座。池周围石栏，下缭石砌。原为孔庙组成部分。孔庙原由大成殿、大成门、泮池、明伦堂、杏坛、砚池组成，泮池原为古学宫（文庙）的内环河，始浚于南宋绍兴八年（1138），嘉定四年（1211）复建三桥于其上。鸦片战争时，督办浙江军务的钦差大臣、两江总督裕谦曾在此投池殉难，实践其战前与城池共存亡的誓言。该建筑保护较好，1989年12月，被公布为省级文保单位，1996年11月和其他海防遗址一道被公布为全国重点文保单位。</t>
  </si>
  <si>
    <t>东经121°42'56.0"北纬29°57'26.0"</t>
  </si>
  <si>
    <t>该池保存完整，环境优美。但周边新建筑较多，石质表面轻度疏松风化。</t>
  </si>
  <si>
    <t>镇海中学</t>
  </si>
  <si>
    <t>非古井</t>
  </si>
  <si>
    <t>砚池</t>
  </si>
  <si>
    <t>浙江省宁波市镇海区招宝山街道城东社区招宝山饭店内</t>
  </si>
  <si>
    <t>砚池位于招宝山街道城东社区招宝山饭店内，分布面积617平方米，据口碑资料，建于清代（1644-1911）。砚池平面呈半月形，周长98米。池壁条石错缝砌筑，池边四周施望柱、栏板，两头雕石狮，池壁上雕有作注水用的石质龙头1个。该池原为镇海县城孔庙一部分，孔庙原由大成殿，大成门，明伦堂，杏坛，泮池，砚池等组成。砚池东侧原有文笔峰，现已毁。现存建筑保存较好，1996年11月被公布为文物保护点。</t>
  </si>
  <si>
    <t>东经121°42'56.0"北纬29°57'23.0"</t>
  </si>
  <si>
    <t>现存建筑保护较好。但水中长满浮生物，池旁堆放杂物，石质表面轻度疏松风化。</t>
  </si>
  <si>
    <t xml:space="preserve"> 招宝山饭店</t>
  </si>
  <si>
    <t>一鑑池</t>
  </si>
  <si>
    <t>浙江省宁波市镇海区招宝山街道城东社区城河东路与中山路交叉口</t>
  </si>
  <si>
    <t>一鉴池位于招宝山街道城东社区城河东路与中山路交叉口，据民国《镇海县志》载，建于明崇祯年间（1628-1644），占地面积255平方米。池略呈三角形。边长分别为15.8米，26.9米，30米。池系条石筑砌，边设石质望柱和栏板。西面设一汲水池，北面正中栏板间嵌一碑，上书“一鑑池”。该池原名“东泉池”。东泉分有两条支流，东面支流为咸水，西面支流为甜水，久旱不涸。宋嘉佑三年（1058）由郑沫修筑，宽二十余丈，深近三尺，为当时居民用水，后淤塞。明崇祯年间（1628-1644）由张琦负责疏浚和重建，长广均不及旧池。嘉靖丙戌年（1526）刻有“一鑑池”石刻，后因风化严重原石刻由区文管会收藏，现碑为后来复制。该建筑完整、牢固。1996年11月公布为文保点保护。</t>
  </si>
  <si>
    <t>东经121°43'03.0"北纬29°57'15.0"</t>
  </si>
  <si>
    <t>建筑完整牢固。但池壁长有小树、杂草，一段石质护栏断裂损毁，石质表面局部疏松风化。</t>
  </si>
  <si>
    <t>招宝山街道城东社区</t>
  </si>
  <si>
    <t>后井潭</t>
  </si>
  <si>
    <t>浙江省宁波市鄞州区塘溪镇管江村后北施</t>
  </si>
  <si>
    <t xml:space="preserve">
后井潭位于鄞州区塘溪镇管江村后北施.该井井壁呈圆形,内用不规则乱石堆砌而成，内径为1米，井深原达4米，现约2.5米.该井开圈做法较为独特，井口及井圈均为圆形,井圈用一块直径为1.25米的圆形石板做就，离井圈外径边沿10厘米处凹陷，且在凹陷处两边开有一小口子，以便使从井内取水时溢出的水不再回流,顺口子流到外边，不污染井水。井口口径为0.35米。_x005F_x000D_
该井原来是当地村民重要的生产生活用水水源地，井水清澈，冬暖夏凉,至今村民仍在使用，现历经几百年保存依然完好，仅井圈石质略有风化，是研究当地村落发展的重要实物例证之一，具有一定的历史价值。_x005F_x000D_
</t>
  </si>
  <si>
    <t>管江醇房井</t>
  </si>
  <si>
    <t>浙江省宁波市鄞州区塘溪镇管江村</t>
  </si>
  <si>
    <t>管江醇房井位于鄞州区塘溪镇管江村.该井呈方形,井口,井壁大小相同。东西长为1.8米,南北宽为1.6米,深1.2米.井壁用 不规则乱石堆砌成。井口四周分别用长条石压顶。其中部分条石被毁.北边用水泥浇注，南边用基碑压顶.该井原来是醇房主任所挖,醇房主人曾是清时人之士，此井是该主人及当地附近村民主要的饮用水源地。醇房屋前东南角还有一池，面积较大，主要用来储水，万一发生火灾以便及时取水．故该井是醇房的配套设施之一。_x005F_x000D_
目前，该井井水清澈，东暖夏凉，至今仍是当地村民生产生活水源地之一。</t>
  </si>
  <si>
    <t>29°41'10.4" 121°41'37.6"</t>
  </si>
  <si>
    <t>管江醇房井位于鄞州区塘溪镇管江村.改建为正方形水池，底部用瓷砖铺砌，东西长1.8米，南北宽2.8米，深0.55米。</t>
  </si>
  <si>
    <t>管江村村委会</t>
  </si>
  <si>
    <t>管江村</t>
  </si>
  <si>
    <t>何丞相井</t>
  </si>
  <si>
    <t>浙江省宁波市海曙区横街镇梅梁桥村何家自然村</t>
  </si>
  <si>
    <t>何丞相井位于海曙区横街镇梅梁桥村何家自然村梅镇亭西侧，清时兵营驻地之南侧，现清兵营地已废圮，梅镇亭及何丞相井仍存，其建筑年代不详。
该井井壁用不规则块石叠砌而成，井面石外方内圆，边长正方形，1.24*1.20米。圆径0.38米，井面石上置有井盖石，高0.34米，圆型、外径0.6米，内径0.38米，井底距地面深3.25米。
据村内老人口传：该井北面原建有清兵营寨，为清兵清涤、饮用之水源。现营寨已毁，井在十几年前村民建房打墙基时被发现，井口上盖有石板，可知该井在地下已埋了整整几百年。井旁原有一块上马石，二级而上，为清丞相何某某所用，今移置在附近梅镇亭内。
    由于清时，该村曾驻扎过清兵，现村内三件遗物何丞相井、上马石、梅镇亭被村民广泛传颂。</t>
  </si>
  <si>
    <t>童家嫁妆井</t>
  </si>
  <si>
    <t>浙江省宁波市海曙区鄞江镇大桥村柴家自然村之西端</t>
  </si>
  <si>
    <t>童家嫁妆井为大桥村农业社长童国祥之祖母嫁到童家的嫁妆。据童国祥本人所述：其祖母嫁到童家时，太祖母雇人挖此井，作为其女儿的嫁妆。现其祖母年已过百，据此，该井距今已有100余年的历史。 
   井口为外方内圆，外部边长48厘米，内圆直径36厘米，深6米余。四周用长方块石砌筑，井底向南延伸2米，以蓄水之用，可谓砌筑考究，设计完美。 
   据童家述：该井为何在井底向南延筑2米，其意今后仕途远长，伸向东海。其祖母嫁来时，嫁妆品甚多，应有尽有，有人问，水有否？其太祖父遂在此挖井。
   该井整体保存状况较好，对研究当时社会婚妆风俗，封建社会的意识形态有一定价值。</t>
  </si>
  <si>
    <t>北纬29°48'12.9"  东经121°22'00.1"</t>
  </si>
  <si>
    <t>位于鄞江镇大桥村樟树下大宅107号大门旁，童家嫁妆井为大桥村农业社长童国祥之祖母嫁到童家的嫁妆。据童国祥本人所述：其祖母嫁到童家时，太祖母雇人挖此井，作为其女儿的嫁妆。现其祖母年已过百，据此，该井距今已有100余年的历史。 
   井口为外方内圆，外部边长48厘米，内圆直径36厘米，深6米余。四周用长方块石砌筑，井底向南延伸2米，以蓄水之用，可谓砌筑考究，设计完美。</t>
  </si>
  <si>
    <t>大桥村村委会</t>
  </si>
  <si>
    <t>东岙里井</t>
  </si>
  <si>
    <t>浙江省宁波市鄞州区塘溪镇东西岙村东岙自然村</t>
  </si>
  <si>
    <t>东岙里井位于鄞州区塘溪镇东西岙村东岙自然村，该井井壁呈圆形，内用不规则乱石堆砌而成。该井井口做法较为特殊，井口呈不规则六边形，用石板覆盖，各边长短不一，从0.2米到0.6米不等。现在其石板上浇上水泥。原井井水清澈，冬暖夏凉，井深达5米，是当地村民重要的生产生活水源之一，现随着人们用水条件的不断改善，井水使用不再频繁，井面上也长满水草等杂物，但井至今尚在使用。</t>
  </si>
  <si>
    <t>29°41'51.2" 121°43'13.9"</t>
  </si>
  <si>
    <t>东岙里井位于鄞州区塘溪镇东西岙村东岙自然村，该井井壁呈圆形，内用不规则乱石堆砌而成，直径约0.9米。该井井口做法较为特殊，井口呈不规则六边形，用石板覆盖，各边长短不一，从0.2米到0.6米不等。</t>
  </si>
  <si>
    <t>东西岙村村委会</t>
  </si>
  <si>
    <t>东岙村</t>
  </si>
  <si>
    <t>萁山第一泉</t>
  </si>
  <si>
    <t>浙江省宁波市海曙区章水镇许岩村许家自然村</t>
  </si>
  <si>
    <t xml:space="preserve"> 萁山第一泉位于章水镇许岩村许家自然村，坐落在萁山山脚下，坐南朝北，为一座清代的古井，民国二十一年重修。萁山泉的泉水是由山水汇聚而成，一年四季不涸，取之不尽，它为当地老百姓提供了主要的生活与生产水源。古井的正南立着三块碑，中间一块竖碑上刻着“萁山第一泉”，右边一块横碑上则记载了该泉的历史及用途，上面写到古时该泉广八尺，深五尺，主要用于居民的饮水及防火。左边一块则是民国二一年维修时的捐助碑。 
　 萁山第一泉为古时百姓提供了主要的生活与防火水源，发挥了巨大的作用，文物价值较高。</t>
  </si>
  <si>
    <t>北纬:29°49'15.0"  东经:121°17'06.0"</t>
  </si>
  <si>
    <t>萁山第一泉位于章水镇许岩村许家自然村，坐落在萁山山脚下，坐南朝北，为一座清代的古井，西南而萁山，南北面则是民居。</t>
  </si>
  <si>
    <t>许岩村村委会</t>
  </si>
  <si>
    <t>方圆井</t>
  </si>
  <si>
    <t>浙江省宁波市鄞州区咸祥镇咸四村下庙墩村</t>
  </si>
  <si>
    <t>方圆井位于咸祥镇咸四村下庙墩村，东北方向。清中期建筑。方圆井井壁用自然块石叠砌而成，直径1.2米。青石质方形井圈长1.5米，宽1.25米，该井外方内圆，顾名方圆井，内圈直径1.35米/水深4米，水质清澈。_x005F_x000D_
庙墩村四面环山，临海，水资源比较宝贵，掘井取水是当地人们生活的必备条件，庙墩村至今保存多口古井，从一个侧面反映了旧时山区人们的生活状况乃至村落的形成与发展状况。</t>
  </si>
  <si>
    <t>29°40'51.0" 121°46'15.0"</t>
  </si>
  <si>
    <t>方圆井位于咸祥镇咸四村下庙墩村，圆井井壁用自然块石叠砌而成，直径1.2米。青石质方形井圈长1.5米，宽1.25米，该井外方内圆，顾名方圆井，内圈直径1.35米/水深4米，</t>
  </si>
  <si>
    <t>咸四村村委会</t>
  </si>
  <si>
    <t>下庙墩村</t>
  </si>
  <si>
    <t>山岩岭井</t>
  </si>
  <si>
    <t>浙江省宁波市鄞州区咸祥镇里蔡村山岩岭自然村中部</t>
  </si>
  <si>
    <t>山岩岭井位于鄞州区咸祥镇里蔡村山岩岭自然村中部，井之确切年代不详，据当地老人口碑并据现存实物分析，该井约建于清初期，由山岩岭村先祖所建。 _x005F_x000D_
  该井主体呈圆形，井壁由乱石叠砌而成，石质粗大，井壁直径0.8米，深1.7米，井口铺石板，刻划井圈，石板长1.2米，宽1.05米，井圈直径0.72米，厚0.1米，井内水质清澈。 _x005F_x000D_
山岩岭村地外东南沿海，四周无大河环绕，村民用水困难，生活用水基本依靠此井。井内水源经久不衰，民国29年及1966年两次大旱，村民均依靠该井度过难关。 _x005F_x000D_
  山岩岭井历史悠久，至今结构稳固，主体结构保存较好，且井内水质清澈，迄今仍在发挥其作用，具有较高的历史价值。</t>
  </si>
  <si>
    <t>29°39'39.5" 121°46'55.2"</t>
  </si>
  <si>
    <t>山岩岭井位于鄞州区咸祥镇里蔡村山岩岭自然村中部，该井主体呈圆形，井壁由乱石叠砌而成，石质粗大，井壁直径0.8米，深1.7米，井口铺石板，刻划井圈，石板长1.2米，宽1.05米，井圈直径0.72米，厚0.1米，</t>
  </si>
  <si>
    <t>里蔡村村委会</t>
  </si>
  <si>
    <t>山岩岭村</t>
  </si>
  <si>
    <t>谢家井</t>
  </si>
  <si>
    <t>浙江省宁波市海曙区高桥镇岐湖村里大岙自然村谢家</t>
  </si>
  <si>
    <t>谢家井位于宁波市海曙区高桥镇岐湖村里大岙自然村，该井位于里大岙自然村后的小山（蛇山）前，井口略呈梯形，用条石砌筑。上底0.83米，下底1.1米，要1米。井壁呈圆形，内径0.85米，用大小不一的鹅卵石堆砌而成，井深1.85米。
    该井井水源自东面的蛇山及地下水，因谢家地处山区，故井水清澈见底，自建井一直是当地村民重要水源之一，至今仍在使用，且井水常年不干。</t>
  </si>
  <si>
    <t>北纬29°55'30.6"  东经121°22'54.2"</t>
  </si>
  <si>
    <t>谢家井位于宁波市海曙区高桥镇岐湖村里大岙自然村，该井位于里大岙自然村后的小山（蛇山）前，井口略呈梯形，用条石砌筑。上底0.83米，下底1.1米，要1米。井壁呈圆形，内径0.85米，用大小不一的鹅卵石堆砌而成，井深1.85米。</t>
  </si>
  <si>
    <t>岐湖村村委会</t>
  </si>
  <si>
    <t>寿峰寺放生池</t>
  </si>
  <si>
    <t>浙江省宁波市海曙区高桥镇岐湖村外大岙自然村</t>
  </si>
  <si>
    <t>先觉寺位于海曙区高桥镇岐湖村外大岙自然村。先觉寺原名寿峰寺，始建于南宋（开庆元年），至康熙26年重建后，改名为先觉寺。该井为原寺内供僧人生活用水。先觉寺于文化大革命施遭毁，现原址已改建民房，在其西边新建寺院。
该放生池上覆水泥板，改作井。井口呈长方形，长宽分别为0.8米和0.62米。口下放生池长2.27米，宽3.6米。
该池池水源自北面的黄泥山，池水长年不竭，且较为清澈，至今仍在使用。</t>
  </si>
  <si>
    <t>北纬29°55'26.0"  东经121°22'48.0"</t>
  </si>
  <si>
    <t>先觉寺位于海曙区高桥镇岐湖村外大岙自然村。先觉寺原名寿峰寺，始建于南宋（开庆元年），至康熙26年重建后，改名为先觉寺。该井为原寺内供僧人生活用水。先觉寺于文化大革命施遭毁，现原址已改建民房，在其西边新建寺院。
该放生池上覆水泥板，改作井。井口呈长方形，长宽分别为0.8米和0.62米。井盖为方形厚三夹板</t>
  </si>
  <si>
    <t>寿峰寺古井</t>
  </si>
  <si>
    <t>寿峰寺古井位于宁波市海曙区高桥镇岐湖村外大岙自然村的寿峰寺内，该井始建于南宋，原为寺内僧人生活饮食用水。该井井口做法较为特殊，用两块厚达15公分，长0.93、宽1.86米的红石板拼就，离井沿3公分处设槽，取水、洗涤时溢出的水沿槽流到外面，不再重回井内。井口呈圆形，直径0.48米，井壁呈圆形，用不规则乱石铺筑，内径为1米。井深1.9米。
因该井北面为黄泥山，井水源自此山，长年不竭，且较为清澈，至今寺内僧人仍在做洗刷用水。</t>
  </si>
  <si>
    <t>北纬29°55'25.0"  东经121°22'48.0"</t>
  </si>
  <si>
    <t>该井北面为黄泥山，井水源自此山，长年不竭。井口呈圆形，直径0.48米，井壁呈圆形，用不规则乱石铺筑，内径为1米。井深1.9米。井盖为方形金属应井盖</t>
  </si>
  <si>
    <t>杨家井</t>
  </si>
  <si>
    <t>杨家井位于宁波市海曙区高桥镇岐湖村外大岙自然村，据口碑资料反映,该井开挖于清代，民国时期曾对井壁及井卷进行修缮。
该井井壁呈圆形，内径0.68米，用不规则乱石堆砌而成，井口呈圆形，以圈石覆盖。圈石厚度为0.1米，井口外径0.78米，内径0.38米井口原高于地面，由于今年村级经济发展，村内浇筑水泥路，路基抬高，致使井口同路面基本持平。井水离井口约1.5米。
杨家井井水清澈，且长年不竭，至今仍是当地村民生活饮用水源地之一，对研究当地村落发展具有一定的参考价值。</t>
  </si>
  <si>
    <t>北纬29°55'27.0"  东经121°22'52.0"</t>
  </si>
  <si>
    <t>该井井壁呈圆形，内径0.68米，用不规则乱石堆砌而成，井口呈圆形。由于今年村级经济发展，村内浇筑水泥路，路基抬高，致使井口同路面基本持平。井水离井口约1.5米。井水用水泵抽水上来，作为村民生活洗涤用水</t>
  </si>
  <si>
    <t>双泉庵</t>
  </si>
  <si>
    <t>浙江省宁波市海曙区高桥镇芦港村新桥自然村</t>
  </si>
  <si>
    <t>双泉庵位于宁波市海曙区高桥镇芦港村新桥自然村，此庵始建于清代，后几经重修、重建。现庵是20世纪60年代大火后在原址上重建，为砖混结构现代建筑。此庵坐北朝南，面阔二间，前后二进，后进主殿为做佛事之处。前进分两间，西边供奉弥勒菩萨，东边为办公用房，前为大门，门上置匾额“双泉庵”。前后天井，前天井东边设灶间。之所以取名“双泉庵”是因为庵内有二口井，一口置灶间内，已被埋于水泥地下，另一口在前天井西侧墙下，井口呈方形，用条石铺就，井壁乱世铺筑，内径0.6米。因地面抬高，在原井口上新砌井圈。井水较深较清澈。
紧连庵前有一凉亭，面阔四间，二柱五檩（石柱），亭子两边置石凳，供路人休憩。</t>
  </si>
  <si>
    <t>北纬29°53'30.0"  东经121°29'11.0"</t>
  </si>
  <si>
    <t>双泉庵位于宁波市海曙区高桥镇芦港村新桥自然村，此庵始建于清代，后几经重修、重建。现庵是20世纪60年代大火后在原址上重建，为砖混结构现代建筑。之所以取名“双泉庵”是因为庵内有二口井。位于天井东西两侧。</t>
  </si>
  <si>
    <t>隔墙井</t>
  </si>
  <si>
    <t>浙江省宁波市鄞州区瞻岐镇南二村堂日房小区142号门前</t>
  </si>
  <si>
    <t>隔墙井位于鄞州区瞻岐镇南二村堂日房小区120号门前，始建年代不详，最近的记忆为清代。_x005F_x000D_
该井井壁由乱石叠砌而成，因隔墙祠堂而得名，井圈外径0.55cm，内径0.42cm。由一整块石块雕刻而成，井壁内呈圆形，内径0.499，井水深约2米，冬暖夏凉，常年保持水温18度。_x005F_x000D_
该井井圈保护情况较好，仍供当地村民使用，对研究当地村镇发展有一定参考价值。</t>
  </si>
  <si>
    <t>29°44'03.7" 121°49'24.4"</t>
  </si>
  <si>
    <t>隔墙井位于鄞州区瞻岐镇南二村堂日房小区120号门前，井壁由乱石叠砌而成，因隔墙祠堂而得名，井圈外径0.55cm，内径0.42cm。由一整块石块雕刻而成，井壁内呈圆形，内径0.499，井水深约2米，</t>
  </si>
  <si>
    <t>南二村村委会</t>
  </si>
  <si>
    <t>南二村</t>
  </si>
  <si>
    <t>王家井</t>
  </si>
  <si>
    <t>浙江省宁波市海曙区章水镇郑家村樟星自然村</t>
  </si>
  <si>
    <t>王家井位于海曙区章水镇郑家村樟星自然村的北侧，明朝时有一王姓在此按家后挖了此井，现井深2.2米，井内直径0.9米，井壁采用溪中自然块石的大鹅卵石叠砌而成，井圈用一块1.3米*1.3米，厚0.1米的红石板在中央开了一直径0.3米的圆口盖在井上做井口。井口的沿上0.04米的边漕宽0.06米，东南西三个方向凿有漕连至石板边，使污水不至于流入井内。
掘井取水是当地人们生活的必备条件，几乎每个村落建成后都必有一井，从一个侧面反映了旧时人们的生活状况乃至村落的形成与发展状况。</t>
  </si>
  <si>
    <t>天井寺遗址</t>
  </si>
  <si>
    <t>浙江省宁波市海曙区龙观乡龙谷村天井岙自然村西北面</t>
  </si>
  <si>
    <t>天井寺遗址位于海曙区龙观乡龙谷村天井岙自然村西北面，东接天井岙自然村，西连中头山。目前，天井寺遗址仅存古井两口及伙房墙址一段，其中南侧古井呈方形，长1.1米，宽1.2米，北侧古井长1.2米，宽2米，井壁均由鹅卵石砌筑而成。
根据《鄞县通志》记载：天井寺旧号天井院，始建于宋建隆元年，治平元年赐号“天寿”，明正统十年重建，崇祯年间被毁，清顺治十一年重建，同治年间又毁，光绪九年重建，民国十一年又重修，后毁于文革时期。
天井寺是当地著名寺院之一，历史悠久，该遗址的发现见证了当地宗教文化发展过程。</t>
  </si>
  <si>
    <t>北纬:29°47'53.9"  东经:121°16'03.1"</t>
  </si>
  <si>
    <t>天井寺现已重修，古井位于新天井寺的北面，靠近山脚。一口古井已被新造建筑覆盖填平，另一口古井保存完整在寺庙东北侧。</t>
  </si>
  <si>
    <t>龙谷村村委会</t>
  </si>
  <si>
    <t>荷花池</t>
  </si>
  <si>
    <t>浙江省宁波市鄞州区姜山镇走马塘村走马塘自然村</t>
  </si>
  <si>
    <t xml:space="preserve"> 该池位于中新屋前。现荷花池共三座，从体量上可分为：大池、中池、小池，是古村中心的重要地段，其略靠西之前为前新屋，最原始的大池位于中新屋前，至今末改风貌，中有二座长桥，池为东西向长方形，而桥为南北走向；中池位于大池顶部隔道路后，于其西端成南北向长方形，是近年保护而得到重新开发，原在文革期间被填埋，其南面为前新屋；小池位于大池西端持平的南侧，成东西向长方形，其南坎与中池南坎持平，其间都有道路相通，是近年开挖的新池，为保护古建筑的安全而增配。中新屋和前新屋的现存建筑，其建造年代为清乾隆年间，所以定该池的建筑亦为清乾隆年间。各池都以条石围砌。_x005F_x000D_
  大池：二桥形状相同，都为三墩四孔平梁桥，每墩上方衬有横枋石，二头出跳，平视桥梁，形如蜈蚣，所以俗称蜈蚣桥。池面积约２亩，每到夏日，皓白荷花亭亭玉立，以象征走马塘人无论做官、做人都要“清正廉洁，出淤泥而不染”的高贵品格。他们以荷花的孝感、美德，用她赏荷能忘掉疲劳的现实，以求流芳百世。_x005F_x000D_
  中池：池南端紧临前新屋，西侧紧靠老东窗门。_x005F_x000D_
  小池：其南紧临前新屋后墙。池中有一墩二孔平梁桥，为开发所需新挖。</t>
  </si>
  <si>
    <t>29°43'17.0" 121°28'54.0"</t>
  </si>
  <si>
    <t>荷花池位于鄞州区姜山镇走马塘村走马塘自然村，现荷花池共三座，从体量上可分为：大池、中池、小池。大池：二桥形状相同，都为三墩四孔平梁桥，每墩上方衬有横枋石，二头出跳，平视桥梁，形如蜈蚣，所以俗称蜈蚣桥。池面积约２亩，每到夏日，皓白荷花亭亭玉立，以象征走马塘人无论做官、做人都要“清正廉洁，出淤泥而不染”的高贵品格。他们以荷花的孝感、美德，用她赏荷能忘掉疲劳的现实，以求流芳百世。_x005F_x000D_
  中池：池南端紧临前新屋，西侧紧靠老东窗门。
  小池：其南紧临前新屋后墙。池中有一墩二孔平梁桥，为开发所需新挖。</t>
  </si>
  <si>
    <t>走马塘村村委会</t>
  </si>
  <si>
    <t>走马塘村村</t>
  </si>
  <si>
    <t>区保单位</t>
  </si>
  <si>
    <t>狗颈塘</t>
  </si>
  <si>
    <t>浙江省宁波市鄞州区石碶街道车何渡村北渡自然村</t>
  </si>
  <si>
    <t xml:space="preserve"> 狗颈塘位于石碶街道车何渡村北渡自然村，是它山堰下游配置工程，起着隔江河阴咸淡之作用，外受江潮之冲，内障大湖之流。因其形狗如颈，故曰“狗颈塘”。自建塘以来据“水利志”记载，历经康熙十年、乾隆二十五年、嘉庆十一年3次大修，现基石牢固。现存河塘长约645米，全用长条石堆砌，石条错落有致。每约2米有石钉紧扣，路面条石长约二米宽0.5米，用凹凸形扣住。_x005F_x000D_
  狗颈塘目前仍是紧要之地，因江河之距太狭，虽已有皎口水库，但江潮逼冲依然厉害，所以该塘仍有深远意义。</t>
  </si>
  <si>
    <t>鲍家井</t>
  </si>
  <si>
    <t>浙江省宁波市海曙区集士港镇岳童村鲍家自然村</t>
  </si>
  <si>
    <t>鲍家井位于集士港镇岳童村鲍家自然村，新屋的后天井内，清代建筑。圆形井壁用石块叠砌而成，直径约0.72米。水深３米，石质圆形井圈高0.3米，外径0.41米，内径0.33米，水质清澈。冬暧夏凉。
鲍家井为鲍家村唯一的一口古井，为古时鲍家村村民提供了主要的生你与生活水源，发挥了巨大的作用。</t>
  </si>
  <si>
    <t>北纬29°53'47.0" 东经121°24'58.0"</t>
  </si>
  <si>
    <t>鲍家井位于集士港镇岳童村鲍家151号附近，新屋的后天井内，清代建筑。圆形井壁用石块叠砌而成，直径约0.72米。水深３米，石质圆形井圈高0.3米，外径0.41米，内径0.33米</t>
  </si>
  <si>
    <t>岳童村村委会</t>
  </si>
  <si>
    <t>木莲井</t>
  </si>
  <si>
    <t>浙江省宁波市海曙区古林镇俞家村北街750号娘娘庙前大殿内</t>
  </si>
  <si>
    <t xml:space="preserve">木莲井位于古林镇俞家村北街750号娘娘庙前大殿内，建于清代。因水质清澈甘凉，是制作木莲的优质水源的，故该井叫作木莲井。 
木莲井始建年代早，为古时俞家村提供了重要的生产生活水源，具有一定的历史及文物价值。 
圆形井壁用16斤块砖采用棱形码叠至井口，石质井圈高0.2米，外径0.4，内径0.55米，水深约2.2米，井底略有浮泥，该井已废弃不用，但水质仍比较清澈。 
</t>
  </si>
  <si>
    <t>北纬29°50'47.0" 东经121°26'03.0"</t>
  </si>
  <si>
    <t xml:space="preserve">木莲井位于古林镇俞家村北街750号娘娘庙前大殿内，建于清代。因水质清澈甘凉，是制作木莲的优质水源的，故该井叫作木莲井。 
圆形井壁用16斤块砖采用棱形码叠至井口，石质井圈高0.2米，外径0.4，内径0.55米，水深约2.2米，井底略有浮泥，该井已废弃不用，但水质仍比较清澈。 </t>
  </si>
  <si>
    <t>俞家村村委会</t>
  </si>
  <si>
    <t>宝幢大庙</t>
  </si>
  <si>
    <t>浙江省宁波市鄞州区五乡镇宝同村宝林自然村</t>
  </si>
  <si>
    <t>宝幢大庙又名珤市大庙，位于鄞州区五乡镇宝同村宝林自然村，据村民介绍，始建于明代，历代局部修缮。该庙主体坐北朝南，由门厅、厢楼、穿廊、大殿等多幢建筑构成。_x005F_x000D_
门厅面阔五开间，明间抬梁结构，五架梁架，梢间进深四柱六檩，穿斗结构，后檐檩用斜撑出跳，前檐檩采用斗拱出跳承托，檐柱斗拱前跳二昂，廊柱间梁枋秀气简洁，上雕人物雕像，以莲花荷叶纹矮柱承托月梁，梁头象鼻头纹，梢间为耳室，内塑将军像。穿廊面阔三开间，三架抬梁，现廊轩已毁，梁枋与前进门厅基本相同，但又多下枋，二枋间有棂芝纹镂空圆雕花板，纹牡丹。后殿面阔五开间，明间抬梁结构，五架抬梁前后单步，次、梢间用中柱，进深六柱十一檩，穿斗结构。厢楼位于天井两侧，为单檐单坡双层楼，面阔四开间，三架抬梁，局部改建。庙东侧另设大井一口，由井圈、井台、井壁等三大部分组成，井圈高0.18米，口内径0.36米，外径0.48米，井台石板为1.20×1.10米，厚0.15米；井壁以大卵石砌筑，圆鼓形，即中间大、上下小的形状，最大直径与石板同宽，井深4.64米，其中目前水位线达2.84米。水质清澈见底。_x005F_x000D_
该庙布局规整，牛腿、雀替与雕刻精细、生动，具有一定的艺术价值。</t>
  </si>
  <si>
    <t>29°50'45.0" 121°43'27.0"</t>
  </si>
  <si>
    <t>宝幢大庙井位于鄞州区五乡镇宝同村宝林自然村，由井圈、井台、井壁等三大部分组成，井圈高0.18米，口内径0.36米，外径0.48米，井台石板为1.20×1.10米，厚0.15米；井壁以大卵石砌筑，圆鼓形，即中间大、上下小的形状，最大直径与石板同宽，井深4.64米，其中目前水位线达2.84米。</t>
  </si>
  <si>
    <t>宝同村村委会</t>
  </si>
  <si>
    <t>宝林村</t>
  </si>
  <si>
    <t>区保点</t>
  </si>
  <si>
    <t>四二房古井</t>
  </si>
  <si>
    <t>浙江省宁波市鄞州区五乡镇明伦村明伦自然村四二房</t>
  </si>
  <si>
    <t xml:space="preserve"> 四二房古井位于鄞州区五乡镇明伦村张氏四二房居住地四房山前，由水槽及水井两部分构成。井面覆有一块红石板1米见方，厚0.20米，中开井口，直径0.32米，井口由一圈阳纹、一圈阴文环绕而成，其间形成一个凹坑用于排水。井壁为直筒圆形状，用乱石砌筑，内径0.90米，总深3.35米，其中水深216米。水槽放于古井的西南角，由一整石料雕凿而成，长1.38米，宽1.22米，总高0.22米，凹槽深0.10米，其中一头长方边底有小孔可出水，原为水井边重要洗涤用具。_x005F_x000D_
    四二房古井所处明伦村张家为宋代从北方迁移而来，宗族历史悠久，该井作为该村重要的生活设施，是该村宗族发展的重要记录，具有较高的历史价值。</t>
  </si>
  <si>
    <t>29°50'43.0" 121°43'34"</t>
  </si>
  <si>
    <t>四二房古井位于鄞州区五乡镇明伦村张氏四二房居住地四房山前，井壁为直筒圆形状，用乱石砌筑，内径0.90米，总深3.35米，其中水深216米。水槽放于古井的西南角，由一整石料雕凿而成，长1.38米，宽1.22米，总高0.22米，凹槽深0.10米，</t>
  </si>
  <si>
    <t>七塔寺塔院</t>
  </si>
  <si>
    <t>浙江省宁波市鄞州区五乡镇宝同村同岙自然村庾山岭</t>
  </si>
  <si>
    <t>七塔寺塔院位于同岙自然村庾山岭古道西则的山岙中，根据塔院内僧人墓葬分析，应建于清代。整个塔院遗址南北宽约60米，东西长40米，占地面积2400平方米，现由部分僧人墓、寺田、地宫、水井及大殿遗址都构成，分别沿一条不规则中轴线由内向外延伸。其中僧人墓中保存较好的共三座，分别为指南大事墓、怀真大和尚墓、智圆一祖舍利墓塔。指南大师墓位于塔院中部，墓形为方塔，水泥结构，建于民国三十八年；怀真大和尚墓位于入口右侧，建于清嘉庆年间；智圆一祖舍利墓塔位于入口左侧，大部为后期改建。地宫位于小道东侧，上以石条为梁，下有长22米，宽15米的平面，大殿位于地宫之前，目前遗址上有山民后建小屋，水井及荒田位于大殿四周。_x005F_x000D_
    根据当地群众反映，该塔院原为宁波七塔寺所有，可能因文革原因废弃而淤没。该塔院遗址的发现填补了七塔寺塔院只见记载不见实物的遗憾，为研究当时僧人墓葬风俗提供了实物例证。</t>
  </si>
  <si>
    <t>29°52'20.0" 121°43'59.0"</t>
  </si>
  <si>
    <t>七塔寺塔院水潭位于同岙自然村庾山岭古道西则的山岙中，为石块垒砌而成，呈长方形，长约1.7米，宽1.1米，水深约1米。</t>
  </si>
  <si>
    <t>同岙村</t>
  </si>
  <si>
    <t>铁佛寺</t>
  </si>
  <si>
    <t>浙江省宁波市鄞州区五乡镇宝同村同岙自然村</t>
  </si>
  <si>
    <t>铁佛寺位于鄞州区五乡镇，距离南宋大儒王应麟墓地约1公里。由于寺院至解放初期败落，并于上世纪90年代后慢慢恢复，所以旧址面貌全变，现为全新结构，仅存清嘉庆二十四年碑记、明嘉靖年间的莲花座、清代的殿前出食台及古井构成。其中碑记为“铁佛寺重建义田碑记”，共14列，其中11字、13字、18字各1列，34字9列，40字2列。落款“嘉庆十四年十月日”。莲花座直径1.50米，高0.46米，仰莲雕刻，莲瓣为双瓣，外瓣有如意纹，内瓣素色，圆沿上雕花蕊，其中有三瓣铭文痕迹，因残难辨，略有嘉靖字样。出食中柱八面体阳面刻“同治丁卯岁小春月吉旦”，下雕龛门，上刻“鬼门”二字，其它七面刻“南无阿弥陀如来，某某如来”等不同佛句。古井位于东厢的前后二排之间，井台为一块1.60米正方形的大石板，中间突起并凿圆孔为井口，井口孔径0.34米，井深3.57米，井壁为乱石围砌，菁苔四周可见。井壁中间大、上下小，最大直径约1.40米。_x005F_x000D_
铁佛寺原为南宋大儒王应麟的功德寺，寺内残存碑刻及古井的实物对研究王应麟的生前生后具有较大的价值。</t>
  </si>
  <si>
    <t>29°51'49.0" 121°43'37.0"</t>
  </si>
  <si>
    <t>铁佛寺古井位于鄞州区五乡镇宝同村同岙自然村，铁佛寺东厢的前后二排之间，井台为一块1.60米正方形的大石板，中间突起并凿圆孔为井口，井口孔径0.34米，井深3.57米，井壁为乱石围砌，菁苔四周可见。井壁中间大、上下小，最大直径约1.40米。</t>
  </si>
  <si>
    <t>澄浪潭</t>
  </si>
  <si>
    <t>浙江省宁波市鄞州区东吴镇画龙村杨家自然村</t>
  </si>
  <si>
    <t>该池潭位于杨家自然村前侧，该自然村有杨、金二姓，澄浪潭于杨家堂前，原村落西侧有画龙庙，经天一阁资料查实为“始建于明季”，故推断有庙即宅居已繁衍，有居者需水也，此潭即是村民的重要保障，且这座潭水也是除现代自来水外的唯一饮水源，而洗涤于大溪中，而旱时溪中无水。_x005F_x000D_
潭为长圆形，以乱石坎砌筑，东西向最大为7米，南北向最大为4.32米，水深0.70米。潭前有石阶二级，并右转登石阶道八级而上，阶石已不规则，上有名曰“老子哭树”一颗杂木，直径0.51米。</t>
  </si>
  <si>
    <t>29°46'10.0" 121°45'46.0"</t>
  </si>
  <si>
    <t>澄浪潭位于东吴镇画龙村杨家自然村前侧，已改建，现呈正方形，南北约3.2米，东西约3.1米。水深1.5米，谭内四周用石块砌成。</t>
  </si>
  <si>
    <t>画龙村村委会</t>
  </si>
  <si>
    <t>杨家村</t>
  </si>
  <si>
    <t>南一南祠小区105～112号民居</t>
  </si>
  <si>
    <t>浙江省宁波市鄞州区瞻岐镇南一村东北侧南祠小区105-112号</t>
  </si>
  <si>
    <t xml:space="preserve">张爱房大墙门位于鄞州区瞻岐镇南一村东北侧南祠小区105-112号，民国建筑。主体坐北朝南（偏东40度），合院式结构，占地面积1097.65平方米，沿轴线由南向北分别为门屋、正厅、两厢；由东向西分别为边屋、厢房、正厅。_x005F_x000D_
门屋为单檐硬山顶平屋，单开间，进深3檩。正厅为重檐硬山顶楼房，面阔五间二弄，明间进深七柱八檩，穿斗结构，其余各间原设木地板；下部石槛设蝙蝠及气孔。边间位于正厅东侧，面阔两间一弄，进深五柱六檩，穿斗结构，石板铺地。二层设走廊，楼面简单  纹收边，车木栏杆。边屋明间前设一古井，正方形井圈，边长0.6cm，乱石砌筑。_x005F_x000D_
张一房大墙门气势恢宏，格局保存完整，用材考究，门屋前石阶排列齐整，正厅前廊卷蓬顶上施月梁，上刻牡丹、卷草纹饰，明间门伏上刻仙桃纹饰，檐柱上饰卷草纹，象形牛腿，雕工精美生动，具有较高的文化、历史、艺术价值。_x005F_x000D_
</t>
  </si>
  <si>
    <t>29°44'02.3" 121°49'15.7"</t>
  </si>
  <si>
    <t>水井位于鄞州区瞻岐镇南一村东北侧南祠小区105-112号，石质正方形井圈，边长0.7米，井圈高0.35米，井内为圆形，内径约0.7米，石块垒砌而成，井深约1.5米。</t>
  </si>
  <si>
    <t>南一村村委会</t>
  </si>
  <si>
    <t>南一村</t>
  </si>
  <si>
    <t>振古寺古井</t>
  </si>
  <si>
    <t>浙江省宁波市鄞州区瞻岐镇南一村东北侧棋盘山脚下</t>
  </si>
  <si>
    <t>振古寺古井位于鄞州区瞻岐镇南一村棋盘山山脚下，约建于清代，该井由乱石叠砌而成，内径1.1米，外径1.8米，井水较浅，为该寺两口水井之一，随寺庙废弃而无人使用。</t>
  </si>
  <si>
    <t>浙江省宁波市鄞州区东吴镇三塘村</t>
  </si>
  <si>
    <t>天童寺位于东吴镇太白山南麓，2006年6月被国务院公布为第六批全国重点文物保护单位。 _x005F_x000D_
   西晋永康元年（300）僧人义兴在南山之东谷结茅修持，为天童寺之创始。唐开元二十年（732）僧法璇于此建太白精舍（即今古天童），至德二年（757）僧宗弼将精舍迁徙太白峰下（今天童寺址），乾元二年（759）赐名天童玲珑寺。唐、宋期间，几易寺名，明洪武十五年（1382）册定天童寺名。该寺屡废屡建，现存建筑为密云圆悟住持时所重建，为崇祯四年至十三年（1640）间奠定今寺之框架。1979年，国务院拨款整修。_x005F_x000D_
   现天童寺占地面积76400㎡，占地面积38800㎡。整个建筑阶梯布局，总体平面由南而北。纵轴线上有：外万工池、七佛塔、内万工池、天王殿、佛殿、法堂（藏经楼）、先觉堂、罗汉堂等。结构玲珑剔透，画梁雕栋，重檐叠阁，蔚为壮观。两侧配殿左右对称配置，由新新堂、禅堂、应供堂、戒堂、御书楼、返照楼、钟楼等建筑，共计30余幢，（旧说计999间）。_x005F_x000D_
   天童寺现存建筑大都为明崇祯年间重建，清代重修。寺内遗有宋、元、明、清历代碑碣60余通，石刻楹联26对，匾额34块。玉器、瓷器、铜器、字画等文物95件，有着较高的历史、艺术价值。_x005F_x000D_
   天童寺为禅宗十方丛林，历来是僧才荟萃和国际友好往来的场所。特别与日本国佛教关系甚密，日本的临济宗、曹洞宗与天童寺有殊甚因缘，在中日佛教史上载有重要一页。宋乾道四年（1168年），日本荣西禅师二次远渡重洋，从天童寺的虚庵怀蔽禅师处习禅，回日后创立临济宗；宝庆元年（1125年），道元禅师在天童寺如净法师座下得曹洞宗法，回国后成为日本曹洞宗宗祖。以及天童寺寂圆法师等东渡弘法，使天童寺得佛教在日本国产生了极为深远的影响。</t>
  </si>
  <si>
    <t>29°48'22.8" 121°47'27.0"</t>
  </si>
  <si>
    <t>天童寺里有内外万工池，均位于中轴线上，池壁为条石铺砌。外万工池为长方形，长70米，宽41.3米，深0.7-1.6米不等。内万工池长88米，宽44米，深1.2米。</t>
  </si>
  <si>
    <t>有围栏、立碑</t>
  </si>
  <si>
    <t>阿育王寺</t>
  </si>
  <si>
    <t>浙江省宁波市鄞州区五乡镇明伦村</t>
  </si>
  <si>
    <t xml:space="preserve"> 阿育王寺位于五乡镇宝幢鄮山分支育王山之西麓，始建于西晋太康三年（282），南朝元嘉二年（425）、元嘉十二年（435）二次增创殿宇，寺之规模由此奠定。梁普通三年（522）赐阿育王寺额，寺名确立。_x005F_x000D_
    阿育王寺现占地面积124100㎡，建筑面积23400㎡。寺内现存建筑大都为元、明、清时期重建、重修，其上下二塔为元塔，塔建于唐初，风雨剥蚀，元至正初（1341年）下塔倾圮殊甚，僧自悟捐资重建上、下两塔，凡九年修毕。故与上塔并称“元塔”。纵轴线上的主体建筑有：山门、阿耨达池、天王殿、大雄宝殿、舍利殿、藏经楼由南而北递次升高，共分四进院落，附属建筑左右对称配立，拥有殿堂楼阁、轩院杂室666间（旧说）。寺之东西各有一塔，均为元至正年间重建的仿楼阁式、砖木结构的元塔。寺内现存较有价值的碑碣石刻、匾额、楹联为数不少，其中不乏精品的有唐范的书“阿育王寺常住田碑”、宋苏轼书“宸奎阁碑铭”、宋张九成书“妙喜泉铭”等。大雄宝殿前屋檐下有清乾隆御笔“觉行俱圆”，舍利殿前上方有宋孝宗御题“妙胜之殿”，殿内栋上有宋高宗的“佛顶光明之塔”。殿后壁嵌有四块唐代石雕“风、调、雨、顺”四天王，极为珍贵。法堂左右壁上嵌有清乾隆御题诗并新定法号及位次的十六尊者石刻。藏经楼上藏有清雍正版本《龙藏》7247卷、《碛砂版大藏经》等等，均为难得的珍品。阿育王寺早在南宋元嘉元年就被列为“天下禅宗五山十刹”之第二山。1984年国务院公布阿育王寺为“全国汉族地区佛教重点寺院”，2006年被公布为全国重点文物保护单位。</t>
  </si>
  <si>
    <t>29°50'57.0" 121°44'21.0"</t>
  </si>
  <si>
    <t>阿育王寺坐北朝南，依山而筑。共分四进院落：第一进院落起于山门，止于天王殿。殿前有万工池。万工池池壁为长条石铺砌，为长方形，长56米，宽35米。</t>
  </si>
  <si>
    <t>牛轭漕池塘</t>
  </si>
  <si>
    <t>浙江省宁波市鄞州区姜山镇杨家弄村杨家弄自然村</t>
  </si>
  <si>
    <t>初看如河，因面积较大，细看是漕，有二个漕嘴，实为一个大水池，即池塘，而形如牛轭，所以俗称牛轭漕。_x005F_x000D_
牛轭漕从东环西至北的“人”字形牛轭，轭内设宗祠，轭外环村庄，靠天水成塘，塘为东南高，西北低并流向祠后的大批农田，设计科学，利用自然，形成环保，不浪费水资源，从饮洗流向灌溉农田，是杨家先民应早已考虑的问题，所以池成于明清，至此得以发放。这种环保型的资源利用，不但体现了杨氏先人对水的利用，而且用牛轭形的池状恰恰是考虑到耕读文化的农家信息，水到田里，田需要牛耕，让后代子孙读懂这种大地上的文化，并意含了必须勤劳、勤奋的思想观。所以这处牛轭漕的发现为研究农耕文化注入了新的生命，并有实物史料价值。因考证杨氏发族于明，所以该池塘形成于明清间。</t>
  </si>
  <si>
    <t>29°45'21.0" 121°29'45.0"</t>
  </si>
  <si>
    <t>牛轭漕池塘位于鄞州区姜山镇杨家弄村杨家弄自然村，该池塘已改建，现成“L”型，东西段约50米，西北段约30米，宽从10-30米不等。</t>
  </si>
  <si>
    <t>有围栏做保护</t>
  </si>
  <si>
    <t>杨家弄村村委会</t>
  </si>
  <si>
    <t>杨家弄村</t>
  </si>
  <si>
    <t>东山岙古井</t>
  </si>
  <si>
    <t>浙江省宁波市鄞州区横溪镇大岙村东山岙自然村</t>
  </si>
  <si>
    <t>古井位该村西北角，是原南宋墓道的东侧。该地历史悠久，除此有宋墓外，北面的山岙内为南宋丞相郑清之墓，所以有墓就有人居住，因为另有人宋墓，所以可推测为该时起已有人口发族，即必须有水资源，说明了该时代人与水的同一关系，又因无人知晓井于何时，只知道一直存在。经此分析定为南宋时代的古井。_x005F_x000D_
古井水源来自天然地下山水，井用乱石砌筑成圆型，前有井口甬道，后壁高1.57米,水深1.37米,甬道从南向北于井中延伸,甬道两侧亦用乱石砌筑,地面已浇制水泥.</t>
  </si>
  <si>
    <t>29°40'50.0" 121°35'10.0"</t>
  </si>
  <si>
    <t>东山岙古井位于鄞州区横溪镇大岙村东山岙自然村古井水源来自天然地下山水，井用乱石砌筑成圆型，前有井口甬道，后壁高1.57米,水深1.37米,</t>
  </si>
  <si>
    <t>大岙村村委会</t>
  </si>
  <si>
    <t>东山村</t>
  </si>
  <si>
    <t>井亭井</t>
  </si>
  <si>
    <t>浙江省宁波市海曙区集士港镇董家桥村井亭张自然村</t>
  </si>
  <si>
    <t xml:space="preserve">井亭井位于海曙区集士港镇董家桥村井亭张自然村。据记载，明嘉靖（1522-1566）年间张姓祖宗从栎社西杨迁来，此后挖了一口井，又在井旁造了一个凉亭。
西边有一桥，叫井亭桥，原是当地村民生产生活必经之桥。亭为村民休闲之处，井为村民饮用、生活水源之一。现桥和亭因日子久远分别被毁，村民在原址建造新桥和新亭。但井仍为原物，只不过因旁边建造水泥路，路基抬高，现在原井口上新砌井圈。井壁呈圆形，用不规则乱石堆砌，井壁内径约0.9米，井圈直径0.7米，井内井水充盈，但由于村民均使用自来水，井水无人使用，且井内布满杂物，现已弃之不用。
</t>
  </si>
  <si>
    <t>北纬29°51'34.0" 东经121°26'21.8"</t>
  </si>
  <si>
    <t>井亭井位于海曙区集士港镇董家桥村井亭张自然村。据记载，明嘉靖（1522-1566）年间张姓祖宗从栎社西杨迁来，此后挖了一口井，又在井旁造了一个凉亭。
西边有一桥，叫井亭桥。亭为村民休闲之处，井为村民饮用、生活水源之一。现桥和亭因日子久远分别被毁，村民在原址建造新桥和新亭。但井仍为原物，只不过因旁边建造水泥路，路基抬高，现在原井口上新砌井圈。井壁呈圆形，用不规则乱石堆砌，井壁内径约0.9米，井圈直径0.7米，井内井水充盈，但由于村民均使用自来水，井水无人使用，且井内布满杂物，现已弃之不用。</t>
  </si>
  <si>
    <t>董家桥村委会村村委会</t>
  </si>
  <si>
    <t>仙人井</t>
  </si>
  <si>
    <t>浙江省宁波市鄞州区东吴镇三塘村天童林场森林公园玲珑岩景区内</t>
  </si>
  <si>
    <t>仙人桥位于鄞州区天童林场森林公园玲珑岩景区内，始建年代不详。_x005F_x000D_
该井井壁由天然岩壁构成，表面光滑圆润，井口呈扇形，长1.5米，宽1.2米，取水口原设鹅卵石石阶，现局部已改建。整个仙人井掩藏山岸之内，水质清澈，浑然天成，故得名“仙人井”。井北侧崖壁上为“仙人井”摩崖石刻，摩崖高约0.6米，宽0.35米，楷体，0.15米见方。_x005F_x000D_
    太白山地势险峻，奇峰怪石林立，风景秀丽，历来是文人骚客游览的场所，仙人井即为其中一景，被广为传颂，虽为天然井泉，仍具有一定的文化价值。</t>
  </si>
  <si>
    <t>29°48'20.0" 121°47'07.0"</t>
  </si>
  <si>
    <t>仙人井鄞州区东吴镇三塘村天童林场森林公园玲珑岩景区内，该井井壁由天然岩壁构成，表面光滑圆润，井口呈扇形，长1.5米，宽1.2米，取水口原设鹅卵石石阶，</t>
  </si>
  <si>
    <t>天童林场森林公园</t>
  </si>
  <si>
    <t>方井跟古井</t>
  </si>
  <si>
    <t>浙江省宁波市海曙区集士港镇山下庄村山下庄自然村中部</t>
  </si>
  <si>
    <t xml:space="preserve">    方井跟古井位于海曙区山下庄村山下庄自然村中部，建于清乾隆年间。该井井圈由不规则溪石层层叠砌而成，长1.29米，宽0.75米，井深3米，井深3米，井水较浅，井口呈方形，长约1.29米，宽0.68米，厚0.21米，由榫卯结构结合，中部以长条石支撑，较牢固。
山下庄村依山而建，生活用水较为困难，主要依赖溪水及井水为主，方井跟古井正是这一供水体系的组成部分之一，见证了该村发展壮大的历史，使研究当地村落发展的实物见证之一，具有一定的历史价值。</t>
  </si>
  <si>
    <t>北纬29°54'13.3" 东经121°24'28.4"</t>
  </si>
  <si>
    <t>方井跟古井位于海曙区山下庄村山下庄自然村中部，建于清乾隆年间。该井井圈由不规则溪石层层叠砌而成，长1.29米，宽0.75米，井深3米，井深3米，井水较浅，井口呈方形，长约1.29米，宽0.68米，厚0.21米，由榫卯结构结合，中部以长条石支撑，较牢固。</t>
  </si>
  <si>
    <t>山下庄村村委会</t>
  </si>
  <si>
    <t>张家古井</t>
  </si>
  <si>
    <t>浙江省宁波市鄞州区横溪镇梅岭村芝山自然村</t>
  </si>
  <si>
    <t xml:space="preserve">    张家古井位于浙江省宁波市鄞州区横溪镇梅岭村芝山自然村，该井根据陈余康老人（69岁）回忆，该井为其先祖明末迁至该村时所建。古井呈长方形，产0.9米，宽0.6米,井水深度为0.50米，井壁由乱石砌筑而成。整条取水甬道，从南而入长8.70米,宽1米。_x005F_x000D_
    芝山自然村地处大山深处，取水不便，凿井取水是其主要用水来源，该井历史悠久，是村内最早的水井之一，对研究当地村落及宗族发展具有较高的参考价值。</t>
  </si>
  <si>
    <t>29°39'49.0" 121°39'03.0"</t>
  </si>
  <si>
    <t xml:space="preserve">  张家古井位于浙江省宁波市鄞州区横溪镇梅岭村芝山自然村，古井呈长方形，产0.9米，宽0.6米,井水深度为0.50米，井壁由乱石砌筑而成。</t>
  </si>
  <si>
    <t>梅岭村村委会</t>
  </si>
  <si>
    <t>芝山村</t>
  </si>
  <si>
    <t>裘岭古井</t>
  </si>
  <si>
    <t>浙江省宁波市海曙区集士港镇深溪村福星庵</t>
  </si>
  <si>
    <t>裘岭古井位于海曙区集仕港镇深溪村裘岭顶福星庵西侧，明代古井。
该井平面呈椭圆形，东西端略窄，井圈由乱石砌筑，直径0.60米，水深约0.83米，井水长年不绝。
    福星庵位于裘岭山顶，僧众生活困难，故于庵西侧建造梯田，并于田下开挖水井，已解决用水问题。该井记录了福星庵在此地发展过程，具有一定的历史价值。</t>
  </si>
  <si>
    <t>北纬29°54'33.0" 东经121°22'12.0"</t>
  </si>
  <si>
    <t>裘岭古井位于海曙区集仕港镇深溪村裘岭顶福星庵西侧山坡竹林里面，明代古井。该井平面呈椭圆形，东西端略窄，井圈由乱石砌筑，直径0.60米，水深较浅，井水长年不绝。</t>
  </si>
  <si>
    <t>深溪村村委会</t>
  </si>
  <si>
    <t>塘头冯家井</t>
  </si>
  <si>
    <t>浙江省宁波市鄞州区塘溪镇塘头村塘头自然村冯家堂沿西南侧</t>
  </si>
  <si>
    <t>塘头冯家井位于鄞州区塘溪镇塘头村塘头自然村冯家堂沿西南侧，清代建筑。圆形井壁用自然块石（较大卵石）叠砌而成，直径1。2米。石质方形井圈边长1。5米，抹角做法，内圈圆形，直径0。4米。因常年不用，水质较差。_x005F_x000D_
塘头村位于塘溪镇头，四面环山，水源主要以山溪及水井为主。特别是夏日掘井取水是当地人们生活得必备条件，但近期由于自来水普及，大量水井被废弃，付家井现存的保存较好的古井之一，从一个侧面反映了旧时山区人们的生活状况乃至村落的形成与发展状况。</t>
  </si>
  <si>
    <t>29°39'50.0" 121°42'23.0"</t>
  </si>
  <si>
    <t>塘头冯家井位于鄞州区塘溪镇塘头村塘头自然村冯家堂沿西南侧，圆形井壁用自然块石（较大卵石）叠砌而成，直径1.2米。石质方形井圈边长1.5米，抹角做法，内圈圆形，直径0.4米。</t>
  </si>
  <si>
    <t>塘头村村委会</t>
  </si>
  <si>
    <t>塘头村</t>
  </si>
  <si>
    <t>横岙泉井</t>
  </si>
  <si>
    <t>浙江省宁波市鄞州区五乡镇联合村省岙自然村北侧</t>
  </si>
  <si>
    <t xml:space="preserve">横岙泉井位于鄞州区五乡镇联合村省岙自然村北侧，清代建筑。该井井壁由自然块石叠砌而成，直径1.15米，水深0.67米，圆形水泥井圈为90年代新建， 0.28米，外径2.07米，内径与井壁洞；井水高于地面，长年不没，现水质较差。_x005F_x000D_
横岙地处山岙之内，水源匮乏，掘井取水是当地村民生活的必备条件，横岙至今古井多已废弃，泉井为仅存的古井之一，从一个侧面反映了旧时山区人们的生活状况乃至村落形成与发展情况。_x005F_x000D_
</t>
  </si>
  <si>
    <t>29°51'22.0" 121°43'04.0"</t>
  </si>
  <si>
    <t>横岙泉井位于鄞州区五乡镇联合村省岙自然村北侧，井壁由自然块石叠砌而成，直径1.15米，水深0.67米，圆形水泥井圈为90年代新建，0.28米，外径2.07米，内径与井壁洞；井水高于地面，</t>
  </si>
  <si>
    <t>联合村</t>
  </si>
  <si>
    <t>省岙村</t>
  </si>
  <si>
    <t>川堂037～039号民居</t>
  </si>
  <si>
    <t>浙江省宁波市海曙区洞桥镇石臼庙村川堂自然村037～039号</t>
  </si>
  <si>
    <t>川堂成房小洋楼位于宁波市海曙区洞桥镇石臼庙村川堂自然村037～039号，据建筑风格判断,约建于民国时期。主体坐北朝南，合院式结构，占地面积204平方米，由正厅、古井及前、后天井等4个部分构成。
正厅为单檐硬山顶楼房，面阔五间一弄，左右不对称，弄堂位于东梢间及尽间之间，进深六柱九檩，穿斗式结构；明间、前廊及弄堂地面均为石板铺地，其余各间均铺木地板；正厅前廊施卷草纹雀替，方形檐柱上饰菊花纹，二层楼面设阳台，施胡琴木栏杆，楼面外侧以卷草纹收边；明间设6道玻璃格扇，中部8道木屏风，阳面阴刻《文昌帝君阴骘文》，由闽县王仁堪书就，东尽间内亦保留《治家格言》木屏风。古井位于后天井中部，井壁由自然乱石砌筑而成，直径0.47米，井圈外径0.62米。
川堂成房小洋楼格局完整，保存较好，在传统建筑风格基础上融合了西方不同的建筑样式，门窗、雀替雕刻精美，屋内保留大量的治家古训，文化气氛较为浓郁，是一座典型的民国墙门建筑，具有较高的历史、文化价值。</t>
  </si>
  <si>
    <t>盛家胡氏民居</t>
  </si>
  <si>
    <t>浙江省宁波市海曙区横街镇盛家村盛家自然村</t>
  </si>
  <si>
    <t>胡氏彩庄位于海曙区横街镇盛家村盛家自然村，该建筑坐西朝东，前后二进，四周围墙及门楼，前后天井，现仅存前后二进主屋。
前进单马头，面阔七间一弄，进深七柱九檩，明间为西子间，设六扇格扇门。次梢间均为木质门窗，木质槛门，南起第三间内设弄，可通后进。屋前设廊，廊状边设木质双扇门可供进出。檐柱施牛拱、牛腿、雀替均无雕刻，但用材粗大。室内地面均用木板铺就，廊下地面及天井均为泥地，现几乎均浇筑水泥，天井前围墙及门楼均已毁。
后进面五间一弄，进深七柱九檩，均为木质门窗及槛墙，屋前设廊，檐柱等用材考究，但均无雕刻，室内地面用地板铺筑，室外用石板铺就，北起第一间设弄，内置木梯可登楼。前进房子北边墙下有一口水井，原面积较大，现因四周建房。口径缩小，长2.6米，宽2.35米，深1.5米，井内壁用不规则乱石堆砌，井水清澈，常年不竭。</t>
  </si>
  <si>
    <t>北纬29°52'20.9" 东经121°22'02.3"</t>
  </si>
  <si>
    <t>前进房子北边墙下有一口水井，原面积较大，现因四周建房。口径缩小，长2.6米，宽2.35米，深1.5米，井口呈方形。井内壁用不规则乱石堆砌，井水清澈。</t>
  </si>
  <si>
    <t>盛家村委会</t>
  </si>
  <si>
    <r>
      <rPr>
        <sz val="12"/>
        <rFont val="宋体"/>
        <family val="3"/>
        <charset val="134"/>
        <scheme val="minor"/>
      </rPr>
      <t>个人，胡建南、潘再寅等</t>
    </r>
    <r>
      <rPr>
        <sz val="8"/>
        <rFont val="Times New Roman"/>
        <family val="1"/>
      </rPr>
      <t>7</t>
    </r>
    <r>
      <rPr>
        <sz val="8"/>
        <rFont val="宋体"/>
        <family val="3"/>
        <charset val="134"/>
      </rPr>
      <t>户人家</t>
    </r>
  </si>
  <si>
    <t>庄基井</t>
  </si>
  <si>
    <t>浙江省宁波市鄞州区横溪镇道成岙村南村自然村</t>
  </si>
  <si>
    <t xml:space="preserve"> 庄基井位于鄞州区横溪镇道成岙村南村自然村东部，据村民介绍为明代建筑。该井壁有自然块石（大型卵石）砌筑而成，上窄下宽。井圈由石块雕砌而成，高出地面约0.3米，外方内圆，边长约0.62米，内圆直径为0.47米。水井内水质清澈。_x005F_x000D_
  南村地处大山腹地，梅溪水库内，掘井取水是当地人们日常生活的必备条件。旱季更是最主要的水源，该井为当地历史最悠久的古井，从一侧面见证了该村村落发展及宗族繁衍的情况。</t>
  </si>
  <si>
    <t>29°38'26.0" 121°35'55.0"</t>
  </si>
  <si>
    <t xml:space="preserve"> 庄基井位于鄞州区横溪镇道成岙村南村自然村东部，井壁有自然块石（大型卵石）砌筑而成，上窄下宽。井圈由石块雕砌而成，高出地面约0.3米，外方内圆，边长约0.62米，内圆直径为0.47米。</t>
  </si>
  <si>
    <t>道成岙村村委会</t>
  </si>
  <si>
    <t>南村</t>
  </si>
  <si>
    <t>双眼池</t>
  </si>
  <si>
    <t>浙江省宁波市海曙区古林镇张家潭村张家潭自然村</t>
  </si>
  <si>
    <t>在海曙区古林镇张家潭村张家潭自然村长明堂的道路旁，有两只大小相同的池塘，俗称“双眼池”，长约5.6米，阔4.2米，池内用乱石堆筑。传说很久以前，紧靠于湖旁的象南（地名）有一户人家，有一年他种了一株南瓜，很特殊，瓜藤似龙身，叶子像龙鼻状，脑头似龙头，两个南瓜像龙眼。后来瓜藤越追越远，直伸到长明堂才停止。南瓜成熟后，夫妻两把煮熟的南瓜分给村民吃，自己吃了两个南瓜的蒂心。自此以后，张氏从明嘉靖年间始出了叔侄两尚书，三代四进士。后来人们为了纪念这个龙形的南瓜，在生长南瓜的地方挖了两个池塘，取名“双眼龙潭”，又在南瓜藤蔓延过的地方造了一座桥，取名“伏龙桥”。现桥已毁，但池仍存。1995年村民集资在池塘建了一凉亭，把双眼池砌石保护，作为几年同时又可供居民休息乘凉。</t>
  </si>
  <si>
    <t>北纬29°50'17.9" 东经121°28'17.3"</t>
  </si>
  <si>
    <t>在海曙区古林镇张家潭村张家潭自然村长明堂的道路旁，有两只大小相同的池塘，俗称“双眼池”，长约5.6米，阔4.2米，池内用乱石堆筑。</t>
  </si>
  <si>
    <t>张家潭村委会</t>
  </si>
  <si>
    <t>西岸井</t>
  </si>
  <si>
    <t>浙江省宁波市鄞州区塘溪镇鹳山村鹳山自然村</t>
  </si>
  <si>
    <t>西岸井位于鄞州区塘溪镇鹳山村狮子山西侧的山脚下。井口略呈长方形，长3.6米，阔3米，虽说是井，其实是池。井口与井壁（池壁）大小相同，井壁用石规则乱石叠砌而成，井东侧沿口处有一石块向井内延伸，便于人们向井内取水。该井深约4米，据该地老人讲，此井自该村建时就挖就，距今已有六、七百年历史，旧时当地缺水，该井是村民主要的生产、生活用水。井西边均为农田，当农田遇旱开裂时，此井之水永不枯竭，现由于村民用水条件彻底改善，该井废弃不用，且四周长满青草，井池内漂浮浮萍。最多是用于灌溉及洗手。但井水充盈。</t>
  </si>
  <si>
    <t>29°41'16.9" 121°44'09.2"</t>
  </si>
  <si>
    <t>西岸井位于鄞州区塘溪镇观山村狮子山西侧的山脚下。井圈已改建，为水泥红砖砌成，呈正方形，外径边长约0.8米，内径边长约0.55米，井壁为圆形，四周乱石砌成，直径达3米，井东侧沿口处有一石块向井内延伸，便于人们向井内取水。</t>
  </si>
  <si>
    <t>观山村村委会</t>
  </si>
  <si>
    <t>观山村</t>
  </si>
  <si>
    <t>所后池</t>
  </si>
  <si>
    <t>浙江省宁波市鄞州区瞻岐镇东城村小区155号和庙后巷72号屋前</t>
  </si>
  <si>
    <t>所后池位于鄞州区瞻岐镇东城村小区155号和庙后巷72号屋前。池呈不规则形，池东西北三面靠民居，其中池北面用乱石筑坎，高达2.5米。_x005F_x000D_
距当地老人讲，所后池其实原来共有三个池塘组成，现存池塘的南、西两边分别还有一池，但现在两边池塘已被添建房，南边池塘因路面扩建，现只存原池的一半大小。据说，古时的所后池，东西两池镇的是供人们饮用的，而南边池塘则是用来洗刷的。_x005F_x000D_
所后池的水源主要来自北边的所后山山水，因山水清澈甘甜，是古人理想的饮用水。但现今家家户户都安装了自来水，“所后池”之水已不再供人们直饮，只是用作洗刷衣物。_x005F_x000D_
规格：大池面积260平方米_x005F_x000D_
      小池面积40平方米</t>
  </si>
  <si>
    <t>29°42'39.3" 121°46'49.3"</t>
  </si>
  <si>
    <t>所后池位于鄞州区瞻岐镇东城村小区155号和庙后巷72号屋前。池呈不规则形，池东西北三面靠民居，其中池北面用乱石筑坎，高达2.5米。</t>
  </si>
  <si>
    <t>东城村村委会</t>
  </si>
  <si>
    <t>东城村</t>
  </si>
  <si>
    <t>新屋井</t>
  </si>
  <si>
    <t>浙江省宁波市鄞州区瞻岐镇东城村街北小区89号</t>
  </si>
  <si>
    <t xml:space="preserve">新屋井位于鄞州区瞻岐镇东城村街北小区89号右前方，井壁呈圆形，用不规则石块垒叠而成。井壁内径为1米，井深4米。井口用双层井圈叠筑，下层井圈高20公分，上层井圈高30公分，径圈内经为50公分，外径为70公分。_x005F_x000D_
该井井水清澈，冬暖夏凉，村民至今仍在使用。虽经历几百年，新屋井保存完好，除井圈因年久有所风华外，其余如旧。_x005F_x000D_
</t>
  </si>
  <si>
    <t>29°42'34.1" 121°46'51.0"</t>
  </si>
  <si>
    <t>新屋井位于鄞州区瞻岐镇东城村街北小区89号右前方，井壁呈圆形，用不规则石块垒叠而成。井壁内径为1米，井深4米。井口用双层井圈叠筑，下层井圈高20公分，上层井圈高30公分，径圈内经为50公分，外径为70公分。</t>
  </si>
  <si>
    <t>上水潭</t>
  </si>
  <si>
    <t>浙江省宁波市海曙区横街镇爱中村董家自然村</t>
  </si>
  <si>
    <t>古潭呈弧形,水深60公分,东面砌于高于乱石坎墙2米,至上都为屋  梯田的右侧,左上侧毛竹材,潭长5.51米,中间最阔处1.53米,潭口砌于三块石板为埠,西临宅屋,南为进口,北有水杉一棵，树径0.75米.
据当地78岁的董永芳老同志所述,为十三洞桥董氏分支，据此分析，董家于嘉庆以后，因为董兰于嘉庆中进士。又因人类离不开水的资源，推测潭为清朝中晚期筑之。</t>
  </si>
  <si>
    <t xml:space="preserve">
北纬：29°53'45.4" 东经：121°19'48.2"</t>
  </si>
  <si>
    <t>古潭呈弧形,水深60公分,东面砌于高于乱石坎墙2米,至上都为屋  梯田的右侧,左上侧毛竹材,潭长5.51米,中间最阔处1.53米,潭口砌于三块石板为埠,西临宅屋,南为进口</t>
  </si>
  <si>
    <t>爱中村委会</t>
  </si>
  <si>
    <t>夹山水潭</t>
  </si>
  <si>
    <t>浙江省宁波市海曙区横街镇爱岭村爱岭自然村夹山</t>
  </si>
  <si>
    <t xml:space="preserve">  夹山水潭自从村人发迹创始,据记载,石岭人发族于宋朝，村人根据岩石地下水围石蓄水后，直至今日形成，上下三个水池，并在池旁有各时代的石板铺筑，见有坟石铺地和有水泥浇筑，故有历代遗迹。
  池东高坎有宅，地面下坎有宅，中砌水池四潭。上潭呈弧圆形，最长端4.60米,水清澈见底，底部和上端为山体岩头，有人工开凿痕迹，下口以水泥围浇。水位线始终保持1.10米,流至第二潭,略成长方形。石砌围砌上端用水泥浇制。水位线保持0.80米,流至下潭.第三潭比第二潭大，亦成长方形，乱石砌筑。水位线保持0.70米，再自流至西侧水沟，自流之下。 夹山水潭的发现反应了古时人民的用水情况，具有一定的文物及历史价值。</t>
  </si>
  <si>
    <t>北纬：29°53'36.5"  东经：121°20'14.5"</t>
  </si>
  <si>
    <t>夹山水潭自从村人发迹创始,据记载,石岭人发族于宋朝，村人根据岩石地下水围石蓄水后，直至今日形成，上下三个水池。水质清澈见底，附近居民用作生活用水。</t>
  </si>
  <si>
    <t>爱岭村委会</t>
  </si>
  <si>
    <t>旵头古井群</t>
  </si>
  <si>
    <t>浙江省宁波市海曙区横街镇爱岭村石岭自然村</t>
  </si>
  <si>
    <t>旵头古井群位于日头下井之上,共四口1号井呈长方形1.46×3米,深1米.南边为现代水泥浇制,西北为乱砍墙,北墙下有埠,东边口沿设石阶二级.
2号井—4号井都为私人后门井,其中2号井位于民宅排屋北起第一间大屋后侧之下,以壶门形式砌石,岩头上固以小井口经达0.60米,深达0.50米,水清澈还在饮用.3号井形置与2号井相同,井口直径平均1米.4号井呈平面长方形(1.76×0.84)深度与以上基本相同.
这些井的发现,反映了古村人民居住的特定环境和地理位置,并决定了生存的条件.对山村人民的发迹极具研究价值.</t>
  </si>
  <si>
    <t>北纬29°53'40.9"  东经121°20'12.7"</t>
  </si>
  <si>
    <t>旵头古井群位于鄞州区横街镇爱岭村石岭自然村。现发现1号井还存在，其他由于村道、房屋建设，已经被填。</t>
  </si>
  <si>
    <t>夏湖亭古井</t>
  </si>
  <si>
    <t>浙江省宁波市海曙区集士港镇双银村徐家自然村</t>
  </si>
  <si>
    <t>夏湖亭古井位于海曙区集士港镇双银村徐家自然村，徐凉亭内。井壁呈圆形，用自然块石（较大卵石）砌筑而成，西北两侧各有1块长条形巨石，边长约1.36米深1.91米，井底亦由乱石砌筑略小。圆形井圈由后期重建，高0.33米，直径0.73米，内圈直径0.48米。井水较浅，水质清澈。夏湖亭为硬山顶平屋，单开间，立柱原均为石柱，南侧立柱保存尚好，第二柱柱头卷刹，上置连体栌斗，高0.16米，卷刹北侧下设两孔，直径0.09米，高0.13米，西侧一孔宽0.07米，高0.25米内部中通，原为横柠槽孔，据其做法分析，应与我区南宋石牌枋立柱为同一时期作品，故判断该井应为宋代古井。
徐家地处山区，水资源匮乏，该井是该村主要水源之一。夏湖亭井历史悠久，从一定程度上反映了该村发展的状况。</t>
  </si>
  <si>
    <t>北纬29°53'34.0" 东经121°23'23.0"</t>
  </si>
  <si>
    <t>夏湖亭古井位于海曙区集士港镇双银村徐家自然村，徐凉亭内。井壁呈圆形，用自然块石（较大卵石）砌筑而成，西北两侧各有1块长条形巨石，边长约1.36米深1.91米，井底亦由乱石砌筑略小。圆形井圈由后期重建，高0.33米，直径0.73米，内圈直径0.48米。井水较浅，水质清澈。</t>
  </si>
  <si>
    <t>双银村村委会</t>
  </si>
  <si>
    <t>得月井</t>
  </si>
  <si>
    <t>浙江省宁波市海曙区集士港镇双银村河尽埠头自然村</t>
  </si>
  <si>
    <t xml:space="preserve"> 得月井位于宁波市海曙区集士港镇双银村河尽埠头自然村，始建于清代，位于得月亭内。该井圆形井壁由青砖及自然块石叠砌而成，直径1.2米，井深达2.2米，井券为现代改建，直径0.48米，境内水质清澈。得月亭为单檐硬山顶平屋，单开间建筑，五架抬梁。
双银村地处山区，水源较为宝贵，掘井取水是当地人们生活的必备条件，据《鄞县通志》记载，得月井是其中少有的几座古井之一，从一个侧面反映了旧时山区人们的生活状况乃至村落发展状况。</t>
  </si>
  <si>
    <t>北纬29°53'43.0" 东经121°23'43.0"</t>
  </si>
  <si>
    <t xml:space="preserve"> 得月井位于宁波市海曙区集士港镇双银村河尽埠头自然村，始建于清代，位于得月亭内。该井圆形井壁由青砖及自然块石叠砌而成，直径1.2米，井深达2.2米，井券为现代改建，直径0.48米，境井水质清澈。得月亭为单檐硬山顶平屋，单开间建筑，五架抬梁。</t>
  </si>
  <si>
    <t>叶氏太君墓道</t>
  </si>
  <si>
    <t>东钱湖墓葬群</t>
  </si>
  <si>
    <t>浙江省宁波市鄞州区东钱湖旅游度假区东钱湖镇西村长乐里山南坡</t>
  </si>
  <si>
    <t xml:space="preserve">叶氏太君（1033-1118），浙江慈溪人，宋丞相史浩（1106—1194)之祖母。叶太君墓位于东钱湖镇西村长乐里山南坡，墓朝东南。据资料记载，墓始建于北宋末年，史浩任宰相时，又添文臣、武将、虎、羊等石刻件，现已废圯，现存墓道石刻为叶氏后裔于别处迁入，依次对称陈列着石笋、石羊、石虎等六对石刻构件，雕刻丰满圆润。墓冢、墓道、墓前水池、古松仍在，旁有无量寿庵。墓道气势恢弘，50余级水泥石阶拾级而上。墓碑刻有：宋冀国夫人叶太君墓，此碑系1953年其后裔重立。 _x005F_x000D_
该墓道系东钱湖畔现存史氏墓道中营造最早的墓道，于2001年6月25日被公布为全国重点文物保护单位。_x005F_x000D_
</t>
  </si>
  <si>
    <t>北纬29°46'15"
东经121°41'56"</t>
  </si>
  <si>
    <t>墓前是二个水池，不是井。尺寸约6×4×2米</t>
  </si>
  <si>
    <t xml:space="preserve"> </t>
  </si>
  <si>
    <t>荷花井</t>
  </si>
  <si>
    <t>浙江省宁波市鄞州区东钱湖旅游度假区东钱湖镇横街村中部</t>
  </si>
  <si>
    <t xml:space="preserve">荷花井位于东钱湖镇横街村，毕家祠堂以西约50米处。该井井口为圆形，直径0.55米，外沿水泥加固成正方形，边长0.8米。井口距水面约2.5米，内壁蔓延野生植物，水质较好。     _x005F_x000D_
据当地村民介绍，此井开凿于清代，在横街村建村之前就已存在，因彼时居民以“何”姓为主，此井便取其谐音得“荷花井”之名。在自来水没有普及之前，此井一直是横街村民的主要水源。_x005F_x000D_
</t>
  </si>
  <si>
    <t>杜家井</t>
  </si>
  <si>
    <t>浙江省宁波市鄞州区东钱湖旅游度假区东钱湖镇俞塘村176号民居东首</t>
  </si>
  <si>
    <t xml:space="preserve">杜家井位于东钱湖镇俞塘村，井口为圆形，内径0.4米，外径0.6米，井圈约高0.45米，井水距离井口约0.6米。井壁内植物蔓延，井水清澈，水质较好。_x005F_x000D_
据俞塘村《俞氏宗谱》记载，俞塘村于明永乐年间（公元1400年左右）建村，此前该地先有“杜”姓人居住，此井那时便已开凿，因此称其为“杜家井”，并一直沿用下来，年代久远，具有一定的保护价值。_x005F_x000D_
_x005F_x000D_
</t>
  </si>
  <si>
    <t>北纬29°42'21"
东经121°39'14"</t>
  </si>
  <si>
    <t>井口圆，内径0.4米，外径0.6米，高0.45米，井沿为普通石材</t>
  </si>
  <si>
    <t>池圆庵万工池</t>
  </si>
  <si>
    <t>浙江省宁波市鄞州区东钱湖旅游度假区东钱湖镇郭家峙村（海军四一二医院后部）</t>
  </si>
  <si>
    <t>池圆庵万工池位于东钱湖镇郭家峙村海军四一二医院后部，座北朝南。据口碑调查，庵堂建于清末至民国初期，在1954年建造海军海军四一二医院时拆除，原址处造医院宿舍，现存万工池及厢房一间。池长23.5米，宽21.1米，东、西、南三面边沿铺条石，造医院时新增水泥栏杆。池水碧绿，中有落叶等杂质，四周草木丛生。池东侧有厢房一间，面宽6.65米，进深3.1米，较为破败，外墙留有毛主席语录。该池年代久远，整体保存较好，具有一定的历史和文化价值。</t>
  </si>
  <si>
    <t>部队场舍已禁止进入</t>
  </si>
  <si>
    <t>大堰八角井</t>
  </si>
  <si>
    <t>浙江省宁波市鄞州区东钱湖旅游度假区东钱湖镇大堰村柏悦酒店内（前裴君庙东侧约100米处）</t>
  </si>
  <si>
    <t xml:space="preserve">大堰八角井位于东钱湖镇大堰村前裴君庙东侧约100米处。井位于地面下，由东南面狭长的进口经10级石阶往下入内，进口长1.8米，宽0.9米。井内宽敞，石壁由条石堆筑，呈八角形，最长处2.1米，最宽处1.2米。井水距地面约2米，井水充盈，水质良好。据口碑调查，该井挖掘于清代，曾为大堰村民提供生活用水，村庄拆迁后处于废弃状态。_x005F_x000D_
该井形制特殊，体积较大，在东钱湖范围内属首例，为研究凿井工艺提供了实例，具有较高的价值。_x005F_x000D_
</t>
  </si>
  <si>
    <t>北纬29°46'8"
东经121°38'12"</t>
  </si>
  <si>
    <t>井口内径0.6米，圈高0.45米。</t>
  </si>
  <si>
    <t>柏悦酒店</t>
  </si>
  <si>
    <t>顺泰衙古井</t>
  </si>
  <si>
    <t>浙江省宁波市鄞州区东钱湖旅游度假区东钱湖镇建设村余家岙底（145号民宅正门前）</t>
  </si>
  <si>
    <t>顺泰衙古井位于东钱湖镇建设村余家岙底，据口碑调查，开凿于清代。井口为圆形，直径0.65米，井圈高0.45米，壁厚0.1米，外壁长青苔。较有特色的是井圈外凿有一小孔，为旧时锁井盖用。此井曾是附近居民的生产生活用水，随着自来水的普及，作用逐渐弱化。顺泰衙古井为研究古井的造型及凿井工艺提供了实物证据。</t>
  </si>
  <si>
    <t>北纬29°46'22"
东经121°38'47"</t>
  </si>
  <si>
    <t>井口由条石堆砌呈八角形</t>
  </si>
  <si>
    <t>良</t>
  </si>
  <si>
    <t>朱家井</t>
  </si>
  <si>
    <t>浙江省宁波市鄞州区东钱湖旅游度假区东钱湖镇建设村大岙底228号民居正前</t>
  </si>
  <si>
    <t>朱家井位于东钱湖镇建设村大岙底228号民居正前，距井旁村路约1米，因附近居民以朱姓为主，得名“朱家井”，据口碑调查，开凿于清代。井口为圆形，内径0.6米，外径0.9米，井圈高0.25米，井水清澈，距离井口约1米。此井曾在大岙底居民的生产生活中发挥过积极的作用，随着自来水的普及，作用弱化。朱家井为研究古井的造型及凿井工艺提供了实物证据。</t>
  </si>
  <si>
    <t>北纬29°46'20"
东经121°30'36"</t>
  </si>
  <si>
    <t>井口圆形，内径0.6米，外径0.9米</t>
  </si>
  <si>
    <t>大岙底古井</t>
  </si>
  <si>
    <t>浙江省宁波市鄞州区东钱湖旅游度假区东钱湖镇建设村大岙底（37号民居正门前）</t>
  </si>
  <si>
    <t>大岙底古井位于东钱湖镇建设村大岙底37号民居正门前，距井旁村路约0.5米。井口为圆形，内径0.9米，外径1.25米，井圈高0.27米，体量较大，井水充盈，距离井口约0.3米，水质较好。据当地村民介绍，此井开凿于清代，曾在大岙底居民的生产生活中发挥过积极的作用，尤其在酿酒时取井水为原材料，随着自来水的普及，作用弱化。大岙底古井为研究古井的造型及凿井工艺提供了实物例证。</t>
  </si>
  <si>
    <t xml:space="preserve">北纬29°46'26"
东经121°38'30"
</t>
  </si>
  <si>
    <t>井口圆形，长0.9米，外径1.25米。</t>
  </si>
  <si>
    <t>陶公梅泉</t>
  </si>
  <si>
    <t>浙江省宁波市鄞州区东钱湖旅游度假区东钱湖镇陶公村梅树下</t>
  </si>
  <si>
    <t xml:space="preserve">陶公梅泉位于东钱湖镇陶公村梅树下，据口碑调查，最早开凿于清代。井口长方形倒小角，长1.55米，宽0.85米，井圈高0.3米，井水距离井口约1.8米，井水水质因上世纪60年代山上建宁波师范学院校舍破坏变浑浊。_x005F_x000D_
井旁立碑，高约2米，宽1.6米，厚0.4米，分上中下三段，下段为基座，中段刻“梅泉”两个大字，上款为“乙亥仲夏”，落款为“魏友棐题”。魏友棐先生（1909—1953）为著名书法篆刻家，“梅泉”为1935年题。上段右侧横刻“天然井”三个大字，右侧小字述梅泉渊源，因风化严重，难以完全辨认。_x005F_x000D_
该井井口造型美观，井与碑用料厚实，且有文字记载及名人题刻，具有较高的文物价值。_x005F_x000D_
_x005F_x000D_
</t>
  </si>
  <si>
    <t>北纬29°46'19"
东经121°38'55"</t>
  </si>
  <si>
    <t>井口长方形，长1.55米，宽0.85米。</t>
  </si>
  <si>
    <t>三官殿</t>
  </si>
  <si>
    <t>浙江省宁波市鄞州区东钱湖旅游度假区东钱湖镇利民村史家湾</t>
  </si>
  <si>
    <t>三官殿位于东钱湖镇利民村史家湾，座东朝西，占地面积30.8平方米。据口碑调查，年代久远，约始于明代。殿堂单开间硬山顶，穿斗梁架，面宽4米，进深6米，前置栅栏门。殿前1.6米处有古井一口。该殿历来为村民祭祀场所，格局完整，具有一定的保护价值。</t>
  </si>
  <si>
    <t>北纬29°46'38"
东经121°38'57"</t>
  </si>
  <si>
    <t>井口圆形，直径0.5米，无井沿。</t>
  </si>
  <si>
    <t>上井头古井</t>
  </si>
  <si>
    <t>浙江省宁波市鄞州区东钱湖旅游度假区东钱湖镇象坎村上井头</t>
  </si>
  <si>
    <t>上井头古井位于东钱湖镇象坎村上井头，东侧5米处有公墓路。该井井口为长方形，长95厘米，宽80厘米，井水距井口约0.6米。因路面新修井口随路面垫高，原井口仍可见。井壁生长野生植物，井水水质较好。据村民介绍，此井挖凿年代在清末至民国初期，原由村徐大房村民使用，在自来水没有普及之前，是该房村民的主要水源，整体保存较好，仍在使用中。</t>
  </si>
  <si>
    <t>北纬29°43'56"
东经121°38'59"</t>
  </si>
  <si>
    <t>井口长方形，长0.95米，宽0.80米。</t>
  </si>
  <si>
    <t>大溪洋头</t>
  </si>
  <si>
    <t>浙江省宁波市鄞州区东钱湖旅游度假区东钱湖镇韩岭村后街</t>
  </si>
  <si>
    <t xml:space="preserve">大溪洋头位于东钱湖镇韩岭村后街，天然形成，形成年代无考，当地群众或称“大丘秧田”，根据名字推断为古时溪流入海之处或由秧田演变而来，经地质运动成为池塘。因附近民居集中，成为防火救火取水之地，遂改名为太平池，并刻名于池塘西面一石壁上。_x005F_x000D_
池塘基本呈长方形，南北长28米，东西宽16米，水不深，东岸南端有一条进水沟，另一端有一条小渠出水。该池塘年代久远，面积大，水质良好，且曾为韩岭主要的消防设施，在当地具有较大影响。_x005F_x000D_
</t>
  </si>
  <si>
    <t>北纬29°44'16"
东经121°39'51"</t>
  </si>
  <si>
    <t>作为旅遊資源开发，扩大了池塘，配置了夜间灯光等</t>
  </si>
  <si>
    <t>韩岭村中上16-21号全盛宅院</t>
  </si>
  <si>
    <t>浙江省宁波市鄞州区东钱湖旅游度假区东钱湖镇韩岭村中上16-21号</t>
  </si>
  <si>
    <t xml:space="preserve">全盛宅院位于东钱湖镇韩岭村中上16—21号。据口碑调查，韩岭金氏为村中大族，多深宅大院，保存至今的有著名的“三盛六房”，均为清代建筑，全盛宅院为“三盛”之一，名称来源于当时屋主所开设的店铺招牌名。_x005F_x000D_
该宅院座北朝南，由主楼和东西厢房组成，占地面积560.55平方米。主楼五间二弄，重檐硬山顶，沿街建造因街的曲折略成平行四边形，穿斗结构，面宽29.4米，进深8.5米，其中明间公用放置杂物。厢房单开间，南面山墙饰观音兜，左厢房南面设边门。天井置花坛二只，水井一口。该建筑地面全部铺石板，用料考究，南面围墙正中开月洞门，正门位于主楼东侧。_x005F_x000D_
该宅格局完整，建造牢固，曾在1958年作食堂使用，历时两年，期间存在一定破坏，天井西侧的花坛也在此期间遭敲毁，但整体保存较好，为研究韩岭村古建筑情况及韩岭金氏家族提供了实物依据。_x005F_x000D_
</t>
  </si>
  <si>
    <t xml:space="preserve">北纬29°44'14"
东经121°39'53" </t>
  </si>
  <si>
    <t>圆井，口径0.7米</t>
  </si>
  <si>
    <t>小沙井</t>
  </si>
  <si>
    <t>小沙井位于东钱湖镇韩岭村后街，据口碑调查，挖凿于清代。井口呈长方形，东西长1.3米，南北宽0.8米，因年代久远，井口表层剥落，现边沿新浇水泥加固，外观齐整，井水距离井口约0.7米。小沙井井水冬暖夏凉，以其独特的水质闻名遐迩，在自来水没有进村之前，是全村一千余户人家的共同饮用水，永不干涸，被喻为“韩岭第一井”。</t>
  </si>
  <si>
    <t xml:space="preserve">
北纬29°44'15"
东经121°39'53"</t>
  </si>
  <si>
    <t>长方形井，长1.3米，宽0.8米</t>
  </si>
  <si>
    <t>象坎凹井</t>
  </si>
  <si>
    <t>浙江省宁波市鄞州区东钱湖旅游度假区东钱湖镇韩岭村前街</t>
  </si>
  <si>
    <t>象坎凹井位于东钱湖镇韩岭村前街中段。井口呈长方形，长1.8米，宽0.55米，井水清澈，距离井口约0.7米。井口下方里侧拓宽呈弧形，使该井体积增大。据口碑调查，该井约挖凿于清代，在自来水没有进村之前，是附近村民的共同饮用水，保存较好，是韩岭村为数不多的古井之一。</t>
  </si>
  <si>
    <t>北纬29°44'12"
东经121°39'48"</t>
  </si>
  <si>
    <t>方井，长1.7,宽48</t>
  </si>
  <si>
    <t>上周外堂前古井</t>
  </si>
  <si>
    <t>浙江省宁波市鄞州区塘溪镇上周村上周岙自然村</t>
  </si>
  <si>
    <t>上周外堂前古井位于鄞州区塘溪镇上周村上周岙自然村，上周岙外堂沿以东，为梅溪周氏发祥时所用水井，明代建筑。由自然泉水形成，井壁用自然块石（较大卵石）叠砌而成，外形不规则，无井圈，井口由建筑地基围绕而呈，也呈不规则分布，水质清澈，深0.6米。_x005F_x000D_
上周村地处大山腹地，平日以溪水为主要水源，夏日干旱时节井水是当地人们生活用水的重要补充，随着经济发展，上周村至今仅外堂沿古井得以保存，具有一定的历史价值。</t>
  </si>
  <si>
    <t>29°38'26.0" 121°39'28.0"</t>
  </si>
  <si>
    <t>上周外堂前古井位于鄞州区塘溪镇上周村上周岙自然村，后期略有改建，井圈为红砖砌成，外径0.7米，内径0.5米，内部井壁用块石垒砌而成，直径约0.7米，水质浑浊，水较少。</t>
  </si>
  <si>
    <t>上周村村委会</t>
  </si>
  <si>
    <t>上周岙村</t>
  </si>
  <si>
    <t>巷弄井</t>
  </si>
  <si>
    <t>浙江省宁波市鄞州区瞻岐镇东城村东城自然村</t>
  </si>
  <si>
    <t xml:space="preserve">    巷弄井位于鄞州区瞻岐镇东城村街北小区10号大门南边（面侧）墙脚下。井壁为圆形砖石结构，其砌筑方法为先砖尖实叠，达到一定高度后增加牢固度，施以石块加压，如此间隔砌就。井口以四块方形条石覆压，其中一块已毁，只剩三块。_x005F_x000D_
    巷弄井历经几百所如新，井水几乎清澈见底，水径高度达2.52米，与原井口几乎持平，现仍被村民用作生产和生活。可以想象此井肯定为古村居民重要的取水之地。_x005F_x000D_
    巷弄井内径为0.72米，原井口条石规格为0.57米*0.5米。随着社会经济的发展，道路交通条件逐步改善，村里原石板路上浇筑水泥地面，致使路基抬高，原井口下陷，村民在原井口之上砌筑红砖水泥，故井水离现抬高后井口约0.76米。</t>
  </si>
  <si>
    <t>29°42'33.5" 121°46'54.5"</t>
  </si>
  <si>
    <t>巷弄井位于鄞州区瞻岐镇东城村街北小区10号大门南边（面侧）墙脚下，巷弄井井口后期改建，为方形，水泥红砖砌成，直径约1米，井壁为圆形砖石结构，其砌筑方法为先砖尖实叠，直径约1.5米。</t>
  </si>
  <si>
    <t>菖蒲池</t>
  </si>
  <si>
    <t xml:space="preserve">    菖浦池位鄞州区瞻岐镇东城村街北小区北面，东、南、西三面为民宅，北面紧靠所后山，所后山山水为菖蒲池水源地。菖浦池原形状近似三角形，规模较大，后因围池建屋及浇筑水泥路，使池塘比原规模缩小了约三分之一。现池塘呈梯形，北边边长为4.92米，南边边长为9米，不边腰长为12.8米，西边腰长为15.3米。东西两腰各设一埠头，供村民洗刷之用，埠头并没有设长2.5米，宽0.8米的石级一级，西埠头设两石级，上级长1.6米。宽0.5米，下级长1米，宽0.5米。_x005F_x000D_
    据当地老人介绍，菖蒲池古时为大嵩城内最大的池塘，因水源来自所后山山水，质优的水资源，故池塘水是城中居民主要的生产生活用水。随着社会经济的发展，村中家家户户都安装了自来水，再加上道路及房子建设，致使菖蒲池池面不断缩小，水质也遭到污染，现只作村民洗刷拖把杂物用水。</t>
  </si>
  <si>
    <t>29°42'36.0" 121°46'52.6"</t>
  </si>
  <si>
    <t xml:space="preserve">  菖浦池位鄞州区瞻岐镇东城村街北小区北面，东、南、西三面为民宅。池塘呈梯形，北边边长为4.92米，南边边长为9米，不边腰长为12.8米，西边腰长为15.3米。东西两腰各设一埠头，供村民洗刷之用，埠头并没有设长2.5米，宽0.8米的石级一级，西埠头设两石级，上级长1.6米。宽0.5米，下级长1米，宽0.5米。</t>
  </si>
  <si>
    <t>观山畔龙眼井</t>
  </si>
  <si>
    <t>浙江省宁波市鄞州区塘溪镇邹溪村观山自然村中部</t>
  </si>
  <si>
    <t>古井位于鄞州区塘溪镇邹溪村观山自然村，清代建筑。井壁有自然石块砌筑而成，圆形,直径1.1米，井圈与地面齐平，水泥浇注，内圈呈方形,以红砖加固,边长0.44米。因经济发展自来水普及，逐渐废弃不用，井口被封闭，水质变差.水井西北侧墙外保留石鼓1座,雕刻精美。邹溪紧靠大山，平日生活用水以溪流为主,但夏季大旱时,掘井取水是主要的抗旱手段，目前，观山村内仅保留龙眼井一口,虽已废弃不用，但仍从侧面反映了旧时山区人们的生活状况。</t>
  </si>
  <si>
    <t>29°39'56.0" 121°42'44.6"</t>
  </si>
  <si>
    <t>古井位于鄞州区塘溪镇邹溪村观山自然村，井壁有自然石块砌筑而成，圆形,直径1.1米，井圈与地面齐平，水泥浇注，内圈呈方形,以红砖加固,边长0.44米。</t>
  </si>
  <si>
    <t>邹溪村村委会</t>
  </si>
  <si>
    <t>荻江215号民居</t>
  </si>
  <si>
    <t>浙江省宁波市鄞州区云龙镇荻江村荻江自然村215号</t>
  </si>
  <si>
    <t xml:space="preserve">张方房民居位于鄞州区云龙镇荻江村荻江自然村215号，民国建筑。主体坐北朝南，原为合院式结构，现南墙大部份坍塌，占地面积212.25平方米，由正厅及前、后天井构成，古井处于右天井西侧。_x005F_x000D_
正门位于南墙中部，砖雕石库门结构，灰塑装饰。正厅为重檐硬山顶楼房，面阔4间1弄，弄间位于明间与次间之间，进深7柱9檩，穿斗结构，明间、弄堂及前廊石板铺地，其余各间铺地板；前廊施月形梁，饰卷草，檐柱略收分，施灵芝云及象形牛腿，饰回纹，牡丹雀替，山墙墀头彩纹。古井位于后天井西侧，井壁由瓦片叠砌面成，直径0.38米，石质圆形，井圈高0.38米，外径0.52米，石质细腻。_x005F_x000D_
张方房民居格局尚完整，正厅结构稳固，牛腿、雀替雕刻精美，石井砌筑细致，具有一定的历史价值。_x005F_x000D_
</t>
  </si>
  <si>
    <t>阿育王寺冷泉水库</t>
  </si>
  <si>
    <t>浙江省宁波市鄞州区五乡镇联合村阿育王寺后山</t>
  </si>
  <si>
    <t>阿育王寺冷泉水柜位于鄞州区五乡镇联合村阿育王寺后山，共分上下三层水柜，一层水柜建于清光绪十五年，由阿育王寺住持济法禅师兴建，二层水柜由济定禅师于光绪十六年兴建，民国二十一年由宗释禅师重建，三层水柜为现代新建。_x005F_x000D_
   一层水柜呈不规则椭圆形，四周由块石及钢筋混凝土砌筑而成，坝高7米，长31.6米，宽3.36米。两侧设排水沟，沟宽0.61米，深0.41米。二层水柜呈长方形，结构与一层水塘相同。鄮水桥位于三层水塘下，长5.05米，宽2.07米，栏高0.48米，横跨2.6米，矢高2.32米。桥额位于中部，上镌“优婆夷张氏法名源修”等字样。_x005F_x000D_
   阿育王寺地处山区，地势较高，宋时流传的七口水井仅秒喜、蒙喜二泉尚存，僧众用水不便，建池蓄水成为阿育王寺僧众用水的主要途径，该地对研究阿育王寺的发展史具有一定得参考价值。</t>
  </si>
  <si>
    <t>29°51'05.0" 121°44'21.0"</t>
  </si>
  <si>
    <t>阿育王寺冷泉水柜位于鄞州区五乡镇联合村阿育王寺后山，共分上下三层水柜，一层水柜建于清光绪十五年，由阿育王寺住持济法禅师兴建，二层水柜由济定禅师于光绪十六年兴建，民国二十一年由宗释禅师重建，三层水柜为现代新建。</t>
  </si>
  <si>
    <t>联合村村委会</t>
  </si>
  <si>
    <t>第四井</t>
  </si>
  <si>
    <t>第四井位于鄞州区瞻岐镇东城村南门头小区77号左侧小路中央，井壁为圆形，由各种不规则乱石实叠堆砌而成，井壁内径约为50厘米。该井井口与其他井口做法有一独特之处，就是井口是用外径为61.7厘米，内径47.8厘米的整块圆形块石做成，因年代久远，圆石有裂缝。_x005F_x000D_
之所以称之为第四井，据当地老人讲：有两种原因：一是此井为大嵩城内所挖的第四口井，因大嵩城内有”十庙三庵七十二井“之说，故此井挖掘年代较相对其他井年代较早；二是此井所处地域为城内南门头，当地所住居民姓数繁多，故以此命名。_x005F_x000D_
现存井深约2.2米，当初挖井时深度不止如此，只是后来由于小孩玩耍把石块不断往井内扔，才使得井逐渐变浅。尽管如此，但井内井水清澈见底，终年不干，冬暖夏凉，不少村民还在洗刷甚至饮用。</t>
  </si>
  <si>
    <t>29°42'29.4" 121°46'44.9"</t>
  </si>
  <si>
    <t>第四井位于鄞州区瞻岐镇东城村南门头小区77号左侧小路中央，井壁为圆形，由各种不规则乱石实叠堆砌而成，井壁内径约为50厘米。该井井口与其他井口做法有一独特之处，就是井口是用外径为61.7厘米，内径47.8厘米的整块圆形块石做成，</t>
  </si>
  <si>
    <t>油车井</t>
  </si>
  <si>
    <t>油车井位于鄞州区瞻岐镇东城村幼儿园内，该井与一般井有特别之处，就是井内壁巨大，据当地老人讲，井壁内径达4米，因内径巨大，但井口内径只有0.35米，故在井口做法上又有独到之处。先由不规则乱石堆砌成井内壁，然后在其上加二块厚过20公分，阔达40公分，长达4米以上的条石，再在条石上筑井口。井口用整块弧形石条筑就。_x005F_x000D_
因井处在幼儿园内，为保证园内小朋友的安全，此井现已覆盖上石板，废弃不用，并且。因兴建幼儿园，井周边地坪已招标，所以原井口同现井口之间的差距为75公分，新井口用砖块、水泥砌筑而成。</t>
  </si>
  <si>
    <t>29°42'30.2" 121°46'56.3"</t>
  </si>
  <si>
    <t>油车井位于鄞州区瞻岐镇东城村幼儿园内，因安全原因，井被石板盖住，上面浇筑水泥与地面齐平。</t>
  </si>
  <si>
    <t>该井处于幼儿园内，因安全原因，井被石板盖住，上面浇筑水泥与地面齐平。</t>
  </si>
  <si>
    <t>宁海县</t>
  </si>
  <si>
    <t>双桥水井</t>
  </si>
  <si>
    <t>浙江省宁波市宁海县前童镇双桥村</t>
  </si>
  <si>
    <t>双桥井位于宁海县前童双桥村，建于1967年。井栏石板为明代井栏石板，方口圆底。井口呈正方形，边长0.85米，东侧井栏厚0.12米，南侧井栏厚0.05米，西侧井栏厚0.1米，北侧井栏厚0.08米，井栏高0.6米，井深5.3米。井水清洁，至今仍为附近村民使用。北侧和东侧井栏石板上有四帧精美石雕，具有一定的历史与艺术价值。</t>
  </si>
  <si>
    <t>北纬29°13'43.0"，东经121°20'53.0"</t>
  </si>
  <si>
    <r>
      <rPr>
        <sz val="12"/>
        <rFont val="宋体"/>
        <family val="3"/>
        <charset val="134"/>
        <scheme val="minor"/>
      </rPr>
      <t>双桥水井位于宁海县前童双桥村，建于1967年。井圈呈方形，由四块明代井圈石板角部错拼而成，长</t>
    </r>
    <r>
      <rPr>
        <sz val="10.5"/>
        <rFont val="Calibri"/>
        <family val="2"/>
      </rPr>
      <t>0.85</t>
    </r>
    <r>
      <rPr>
        <sz val="10.5"/>
        <rFont val="宋体"/>
        <family val="3"/>
        <charset val="134"/>
      </rPr>
      <t>米，高</t>
    </r>
    <r>
      <rPr>
        <sz val="10.5"/>
        <rFont val="Calibri"/>
        <family val="2"/>
      </rPr>
      <t>0.6</t>
    </r>
    <r>
      <rPr>
        <sz val="10.5"/>
        <rFont val="宋体"/>
        <family val="3"/>
        <charset val="134"/>
      </rPr>
      <t>米。井圈石板厚度不一，东侧石板厚</t>
    </r>
    <r>
      <rPr>
        <sz val="10.5"/>
        <rFont val="Calibri"/>
        <family val="2"/>
      </rPr>
      <t>0.12</t>
    </r>
    <r>
      <rPr>
        <sz val="10.5"/>
        <rFont val="宋体"/>
        <family val="3"/>
        <charset val="134"/>
      </rPr>
      <t>米，南侧石板厚</t>
    </r>
    <r>
      <rPr>
        <sz val="10.5"/>
        <rFont val="Calibri"/>
        <family val="2"/>
      </rPr>
      <t>0.05</t>
    </r>
    <r>
      <rPr>
        <sz val="10.5"/>
        <rFont val="宋体"/>
        <family val="3"/>
        <charset val="134"/>
      </rPr>
      <t>米，西侧石板厚</t>
    </r>
    <r>
      <rPr>
        <sz val="10.5"/>
        <rFont val="Calibri"/>
        <family val="2"/>
      </rPr>
      <t>0.1</t>
    </r>
    <r>
      <rPr>
        <sz val="10.5"/>
        <rFont val="宋体"/>
        <family val="3"/>
        <charset val="134"/>
      </rPr>
      <t>米，北侧石板厚</t>
    </r>
    <r>
      <rPr>
        <sz val="10.5"/>
        <rFont val="Calibri"/>
        <family val="2"/>
      </rPr>
      <t>0.08</t>
    </r>
    <r>
      <rPr>
        <sz val="10.5"/>
        <rFont val="宋体"/>
        <family val="3"/>
        <charset val="134"/>
      </rPr>
      <t>米。井身为圆形，井壁由卵石砌筑而成，井深</t>
    </r>
    <r>
      <rPr>
        <sz val="10.5"/>
        <rFont val="Calibri"/>
        <family val="2"/>
      </rPr>
      <t>5.3</t>
    </r>
    <r>
      <rPr>
        <sz val="10.5"/>
        <rFont val="宋体"/>
        <family val="3"/>
        <charset val="134"/>
      </rPr>
      <t>米。井水清澈，随着自来水的普及已基本不用。井圈四周用石块铺地，外围地面用水泥抹平，并饰有菱形刻划纹。双桥水井井圈是用明代遗留下来的石板拼筑而成，在石板上还有灵兽、瓶花四帧精美浮雕图案，具有一定的历史与艺术价值。</t>
    </r>
  </si>
  <si>
    <t>双桥水井因村民的保护，至今保护基本完好，井圈石板图案风化严重。</t>
  </si>
  <si>
    <t>双桥村村委</t>
  </si>
  <si>
    <t>余姚市</t>
  </si>
  <si>
    <t>里弄水井</t>
  </si>
  <si>
    <t>浙江省宁波市余姚市牟山镇牟山村里弄自然村125号墙门东侧约11米处</t>
  </si>
  <si>
    <t>该井位于我市牟山镇牟山村里弄自然村125号墙门东侧约11米处。据口碑传，1956年广大农村开展大搞卫生活动，挖此井以取清洁水源。
老井井圈由六块长62厘米、宽40厘米、厚5厘米的石板组成，平面呈六边形，石板之间用铁箍扣住，封闭式。井口圆形，直径50厘米，套在六边形井圈内。井身直径大于井口，小环套大环。内壁由方整石块堆砌而成，井水深遂。现无人使用。
里弄老井形制做法独树一帜，是姚西南平原地区老井的一种形式。</t>
  </si>
  <si>
    <t>苍山弄大井</t>
  </si>
  <si>
    <t>浙江省宁波市余姚市临山镇临城村苍山弄14号前</t>
  </si>
  <si>
    <t>大井位于浙江省余姚市临山镇临城村苍山弄14号前，民国二十一年（1932）年所建。
该井为石质，井壁为圆形，大块乱石堆砌，内径约为1.5米。上方为方形井圈。由四块长石板相围而成。内0.75米见方，外1米见方。其中朝西一块刻“大井”二字，笔力遒劲。右侧刻“民国廿一年立”，左侧刻“方魁全题”。
苍山弄大井保存较好，刻字清晰，形制较大，具有一定价值。</t>
  </si>
  <si>
    <t>120°59'30.86"东
 30° 9'20.44"北</t>
  </si>
  <si>
    <t>大井位于浙江省余姚市临山镇临城村苍山弄14号前，古井井壁为圆型，井圈井壁为石质，井圈长1米、宽1.2米。
苍山弄大井保存较好，刻字清晰，形制较大，具有一定价值</t>
  </si>
  <si>
    <t>存在围栏</t>
  </si>
  <si>
    <t>临山镇临城村经济合作社</t>
  </si>
  <si>
    <t>慈溪市</t>
  </si>
  <si>
    <t>徐之萱洋房</t>
  </si>
  <si>
    <t>逍路沿徐氏旧宅</t>
  </si>
  <si>
    <t>浙江省宁波市慈溪市逍林镇逍路沿村许家北路112号东南侧</t>
  </si>
  <si>
    <t>徐之萱，逍林镇人。为近代宁波帮的代表人物之一，上海医药界巨子。　其创办“徐重道国药号”，以“重道轻财”、“为民除疾苦”为经营原则，开办药店、制药厂、药材行、制胶厂、药酒加工厂，均称“徐重道”。　抗日战争时期，承办上海玉佛寺、金司徒庙、浙江路等地之十余难民所，为几千难民的中药煎配。新中国成立后，徐之萱被选为上海市新城区（今黄浦区）人大代表。1956年，徐重道国药号实行公私合营。1970年3月23日徐之萱病逝于上海，终年76岁。徐之萱洋房为徐在上海发家后回乡为其母所建宅院，约建于20世纪20年代。_x005F_x000D_
该建筑位于徐家浦江东侧，坐北朝南，有两座楼房组成，北侧为三开间三层主楼，西南侧为两开间三层侧楼，两建筑相连，南侧天井内有凉亭、花坛和井。楼房依河而建，西侧设有埠头泊船。 _x005F_x000D_
该建筑为典型的西洋风格，是研究宁波帮及慈溪民国时期建筑有一定文物价值。　</t>
  </si>
  <si>
    <t>30°11′12.42″/121°19′28.2″</t>
  </si>
  <si>
    <t>水井位于洋房南部庭院的东北角，井口圆形，直径约1米，以水泥抹面，上设水泥双立柱井架。砖砌井壁。整体风格与洋房民国混凝土结构协调统一，有较强的时代特色。</t>
  </si>
  <si>
    <t>与旧宅整体保护</t>
  </si>
  <si>
    <t>逍林镇人民政府</t>
  </si>
  <si>
    <t>锦堂学校旧址</t>
  </si>
  <si>
    <t>浙江省宁波市慈溪市观海卫镇锦堂村锦堂路139号，隐架山南侧</t>
  </si>
  <si>
    <t>锦堂学校旧址北靠隐架山，南临学堂河，为口字形西洋风格二层楼建筑。锦堂学校系旅日爱国华侨吴锦堂于清光绪年间兴办，初为七年制二等小学，后改中等农业学校，曾被誉为清末“浙江省私立学校之冠”，后数易其名，1986年复名为“锦堂师范学校”，现为慈溪市锦堂职业高级中学用房。2005年晋升为浙江省文物保护单位。_x005F_x000D_
旧址平面布局为口字形，由东、西、南、北四楼前后相接而成，面阔各十五间，两端设楼梯，中为方形庭院，占地共3492平方米。旧址大门朝南，位于南楼正中，作半圆形外凸。四楼建筑结构和装饰风格相似：进深九檩，人字桁架结构；外墙青红砖砌作，清水墙面；每间辟窗，隐出方柱、窗饰等；面向天井一侧周圈设廊；二层用护栏扁铁缠枝纹栏杆、车木廊柱等，工艺精良。 _x005F_x000D_
锦堂学校是近代爱国人士实业救国教育救国理念的具体体现，为我国中等职业教育先导，创办以来培养了大量人才，是一处重要的教育遗产。此外，旧址建筑风格独特，工艺精良，具有相当高的建筑学价值。</t>
  </si>
  <si>
    <t>30°11′18.359″/121°25′17.16″</t>
  </si>
  <si>
    <t>水塘位于口字形主楼北侧、隐架山南山脚，大体呈长方形，水域面积月580平方米。以石砌塘壁，周围设立柱栏杆。清末锦堂学校创建时开掘，现位于国保单位建控地带内。</t>
  </si>
  <si>
    <t>位于文保单位建控内</t>
  </si>
  <si>
    <t>锦堂高级职业中学</t>
  </si>
  <si>
    <t>奉化区</t>
  </si>
  <si>
    <t>三眼井</t>
  </si>
  <si>
    <t>浙江省宁波市奉化区锦屏街道西锦行政村南大路北端</t>
  </si>
  <si>
    <t>三眼井位于锦屏街道西锦村南大路北端，据口碑调查，1930年，国民政府要员俞济时用北伐克城有功所赏的三千元大洋建成私宅“爱日庐”后不久，为防火在北侧围墙外10余米处挖井一口，因井有三个口，故称“三眼井”。该井虽有三个口，但实则内相通，为一内径达2.2米的大井，井壁由块石并列砌筑，其上浇制了水泥，设三个井口，呈等腰三角形分布，北侧一口，南侧上下并列两口，分别相距80㎝和50㎝，井口均为圆形，大小相等，直径30㎝，水泥浇注。井圈高约10㎝，宽8㎝。井台亦用水泥浇制，长370㎝，宽344㎝，上刻菱形纹，饰素面边框一周，东侧高，向西略倾斜，以利洗涤后泄水。据附近居民说，井台边原放置了洗涤用的水槽，后在文革期间不知去向。
三眼井外观独特，且作为俞济时旧居的附属建筑，有一定的人文内涵。</t>
  </si>
  <si>
    <t>北纬29°39'20.7"东经121°23'55.0"</t>
  </si>
  <si>
    <t>三眼井位于西锦村南大路北端，1930年，国民政府要员俞济时用北伐克城有功所赏的三千元大洋建成私宅“爱日庐”后不久，为防火在北侧围墙外10余米处挖井一口，因井有三个口，故称“三眼井”。该井虽有三个口，但实则内相通，为一内径达2.2米的大井，井壁由块石并列砌筑，其上浇制了水泥，设三个井口，呈等腰三角形分布，北侧一口，南侧上下并列两口，分别相距80㎝和50㎝，井口均为圆形，大小相等，直径30㎝，水泥浇注。井圈高约10㎝，宽8㎝。井台亦用水泥浇制，长370㎝，宽344㎝，上刻菱形纹，饰素面边框一周，东侧高，向西略倾斜，以利洗涤后泄水。三眼井外观独特，且作为俞济时旧居的附属建筑，有一定的人文内涵。</t>
  </si>
  <si>
    <t>有围栏、有立牌，村里看护</t>
  </si>
  <si>
    <t>西锦行政村</t>
  </si>
  <si>
    <t>象山县</t>
  </si>
  <si>
    <t>庄穆境东街28号民居</t>
  </si>
  <si>
    <t>浙江省宁波市象山县丹东街道庄穆境村东街28号</t>
  </si>
  <si>
    <t xml:space="preserve">  翁家大院位于象山县丹东街道庄穆境村东街28号，据建筑的时代风格判断为清代建造。宅坐北朝南，平面布局二进两院设前后小天井。_x005F_x000D_
  前院正屋三开间二弄，明间梁架九架置前单步后两单步用七柱，穿斗、抬梁相结合，明间亦作穿堂通后院，二弄通两侧小天井。前后院以内大门为分界，设台阶。后院正屋三开间二弄，明间置祖龛，明间梁架为八架置前单步廊用六柱，穿斗、抬梁相结合，次间进深八柱八檩，穿斗式结构，二弄设过道及楼梯。后天井围墙外有一古井，井体圆形，井栏圈青石凿筑。前后院两厢均七开间一弄（弄为楼梯），以内大门围墙为界，厢房四架梁结构，底层置前廊。_x005F_x000D_
  屋顶均硬山造，小青瓦盖顶，后院地面用石板铺设成甬道。_x005F_x000D_
  翁家大院整体格局保存较完整，用材较好，雕刻精美，有一定的建筑工艺及艺术价值。</t>
  </si>
  <si>
    <t>旧城区棚改，房屋大面积倒塌，荒废，杂草丛生，古井已不存在。</t>
  </si>
  <si>
    <t>高湾大井</t>
  </si>
  <si>
    <t>浙江省宁波市象山县新桥镇高湾村南山路151号屋前</t>
  </si>
  <si>
    <t xml:space="preserve">  大井位于象山县新桥镇高湾村南山路151号屋前，据村中老者讲述此为清代建造的饮水井。井体呈圆形，井体以乱石筑砌，直径3.4米、深约3米。井沿用条石构筑，厚0.15米。南侧的取水口为后改，井台混凝土浇筑，缺口宽2米，两侧嵌有石碑，上面刻字模糊。_x005F_x000D_
  大井整体保存尚完整。相传高湾村原有七口古井，号称“七姐妹”，大井为七口井中最好的一口古井。井水冬暖夏凉，水源不涸。</t>
  </si>
  <si>
    <t>东经：121°53′37.3″北纬：29°18′10.3″海拔：9米</t>
  </si>
  <si>
    <t>大井位于象山县新桥镇高湾村菜场东首，据村中老者讲述此为清代建造的饮水井。井体圆形，乱石筑砌，直径2.92米，深约3米。 2014年高湾村浇筑村中水泥路面，对大井也进行了改造。井沿口平铺八块老石板呈八边形，石板长1.2米，宽0.45米，厚0.15米不等。在老石板上用大理石构筑井栏圈，也是八边形，东南侧一面开口子，方便村民取水。相传高湾村原有七口古井，号称“七姐妹”，大井为七口井中最好的一口古井。井水冬暖夏凉，水源不涸。现村中已不用此井水，井内水草生长较多。</t>
  </si>
  <si>
    <t>该古井不是文保单位和文保点，无围栏、立牌等保护情况</t>
  </si>
  <si>
    <t>高湾村</t>
  </si>
  <si>
    <t>黄吉岙99号民居</t>
  </si>
  <si>
    <t>浙江省宁波市象山县新桥镇黄吉岙村99（1—7）号</t>
  </si>
  <si>
    <t xml:space="preserve">  老大房宅院位于象山县新桥镇黄吉岙村99（1—7）号，据建筑的时代风格判断为清代建造。宅坐东朝西，平面布局由门屋、正屋、前后天井厢楼及西偏房组成。_x005F_x000D_
  正屋三开间二弄楼房，明次间梁架七架用六柱，底层前加一步置前廊。正屋两侧有侧房二间。前后天井厢楼通排连建，前天井厢楼三间一弄，明间梁架五架用四柱，底层前加一步置前廊。后天井厢楼一间一弄。仪门位于西围墙正中，石库门，设二级马头墙。仪门西侧原有照壁，现不完整。南厢房在西山墙外又搭建出二间，一间为西偏房，一间建门屋作出入口。后天井有一古井，井体正方形，井栏用蛇蟠石构筑，现废弃。屋顶均硬山造，小青瓦盖顶。天井、檐廊地面以石板错墁铺设。_x005F_x000D_
  老大房宅院整体格局保存较好，院落比较完整，有简单雕刻。祖先林泽民先生（书名林先春），曾任象山县一任参议员（苏本善任县长时）曾居住于此。</t>
  </si>
  <si>
    <t>龙屿花柴门井</t>
  </si>
  <si>
    <t>浙江省宁波市象山县黄避岙乡龙屿村工正路52号</t>
  </si>
  <si>
    <t xml:space="preserve">  花柴门井位于象山县黄避岙乡龙屿村工正路52号，据井栏圈形状和表面风化程度判断为清中晚期风格，栏圈用整块石头雕琢为内圆外方梯台形。内口径0.4米，圈壁高0.25米，上边长均为0.62米，下边长均为0.72米。井内体较宽大，用乱石砌筑。该井水质清澈见底、冬暖夏凉、常年不涸是该村旧时至今日常使用。前些年怕污水渗漏井内，使水质破坏，现井边地面已用水泥浇筑。_x005F_x000D_
  花柴门井历史悠久，井栏雕凿规整，有一定历史价值。</t>
  </si>
  <si>
    <t>东经：121°47′21.0″北纬：29°34′26.0″海拔：18米</t>
  </si>
  <si>
    <t>花柴门井位于象山县黄避岙乡龙屿村工正路52号，据井栏圈形状和表面风化程度判断为清中晚期风格。井栏圈用整块石头雕琢为内圆外方梯台形，内口径0.4米，圈壁高0.25米，上边长0.62米，下边长0.72米，有两侧井栏圈断裂。井内体较宽大，用乱石砌筑。前些年村中路面改造，浇筑水泥路，把井栏圈用乱石垫高0.4米，断裂的两侧井栏圈用水泥修补。井边铺新石板正方形平台，边长1.43米，高0.04米，边距井栏圈0.41米。井栏圈距石板平台高0.23米。该井水质清澈见底、冬暖夏凉，现村民已较少使用，用一块水泥板放在井口当井盖。花柴门井历史悠久，井栏雕凿规整，有一定历史价值。</t>
  </si>
  <si>
    <t>龙屿村</t>
  </si>
  <si>
    <t>白屿双口井</t>
  </si>
  <si>
    <t>浙江省宁波市象山县黄避岙乡白屿村172号对面</t>
  </si>
  <si>
    <t xml:space="preserve">  双口井位于象山县黄避岙乡白屿村172号对面，村西首，据村中老者讲述判断为清代建造。双口井东南至西北向并列排布，两井相隔5米。东南侧一井井体圆形用乱石砌筑，井栏圈用蛇蟠石凿筑（井栏高40厘米、厚9厘米），井口直径55厘米，外露高度为18厘米。西北侧一井井体圆形乱石砌筑，本无井栏，60年代加筑。_x005F_x000D_
  双口井保存较好，为当时白屿村主要的生活用水来源。</t>
  </si>
  <si>
    <t>东经：121°48′13.5″北纬：29°33′15.7″海拔：11米</t>
  </si>
  <si>
    <t>双口井位于象山县黄避岙乡白屿村172号对面，村西首，据村中老者讲述判断为清代建造。双口井东南至西北向并列排布，两井相隔5米。东南侧一井井体圆形用乱石砌筑，井栏圈用蛇蟠石凿筑（井栏高0.4米、厚0.09米），井口直径0.55米，外露高度为0.18米。西北侧一井井体圆形乱石砌筑，原本无井栏，60年代用红砖砌筑水泥封面造正方形井栏圈。现在方井水质较清澈，无井盖；圆井因井口较小，村民取水不方便，已不再使用，上面搁一块石板当井盖。</t>
  </si>
  <si>
    <t>白屿村</t>
  </si>
  <si>
    <t>方井仍在使用，圆井已废弃不用。</t>
  </si>
  <si>
    <t>大林新霞井</t>
  </si>
  <si>
    <t>浙江省宁波市象山县黄避岙乡大林村西北部</t>
  </si>
  <si>
    <t>　新霞井位于象山县黄避岙乡大林村西北，根据该井栏圈造型和风化痕迹及口碑资料判断，建于明代。井体为圆形，用乱石砌筑，直径1.2米，井口向上收缩成敛口状，井栏圈上部为圆环形，内径0.35米，厚0.08米，外径0.51米，高0.6米，底部为六边形，边长0.34米。此井建造年代较早，井体构筑形状比较特殊。现该井仍在使用，井水清澈甘甜。</t>
  </si>
  <si>
    <t>东经：121°50′15.6″北纬：29°33′51.6″海拔：34米</t>
  </si>
  <si>
    <t>新霞井位于象山县黄避岙乡大林村西北，根据该井栏圈造型和风化痕迹及口碑资料判断，建于明代。井体为圆形，用乱石砌筑，直径1.2米，井口向上收缩成敛口状。井栏圈由两部分组成，下部为圆环形，直径0.47米，高0.23米；上部井栏圈六边形，井口向上收缩，直径为0.36米，高0.38米，厚0.06米。2019年，村里出资改造保护新霞井，六边形井栏圈西侧断裂，外侧用水泥修补，围了一圈圆形石板，直径1.3米，井栏圈边距外围0.25米。又在圆形石板外围筑六边形平台，石块混鹅卵石浇筑，大理石边，边长为1.13米。此井建造年代较早，井体构筑形状比较特殊。现该井仍在使用，井水清澈甘甜。</t>
  </si>
  <si>
    <t>大林村</t>
  </si>
  <si>
    <t>城西路黄鳝井</t>
  </si>
  <si>
    <t>石浦古井群—黄鳝井</t>
  </si>
  <si>
    <t>浙江省宁波市象山县石浦镇九市曲社区城西路18（1—8）号西侧</t>
  </si>
  <si>
    <t xml:space="preserve">  黄鳝井位于象山县石浦镇九市曲社区城西路18（1—8）号西侧，据建筑形制及石料风化程度判断为清代凿筑。井体圆形，乱石砌筑，直径1.27米。井栏圈由四块石条构筑而成，略呈正方形（1.27X1.1米），高0.41米，厚度为0.16米。_x005F_x000D_
  据居住附近的老者讲述，井中有条大黄鳝，黄鳝井由此得名。该井保存完整，一直以来都是主要的饮水源。随着生活条件改善，居民已不再饮用此井水，水质较为混浊。</t>
  </si>
  <si>
    <t>东经：121°56′16.0″北纬：29°12′50.0″海拔：5米</t>
  </si>
  <si>
    <t>黄鳝井位于象山县石浦镇九市曲社区城西路18（1—8）号西侧，据建筑形制及石料风化程度判断为清代凿筑。井体圆形，乱石砌筑，直径1.27米。井栏圈由四块石条构筑而成，略呈正方形（1.27X1.1米），高0.41米，厚度为0.16米。据居住附近的老者讲述，井中有条大黄鳝，黄鳝井由此得名。该井保存完整，一直以来都是主要的饮水源。附近居民房屋拆迁，目前已无人使用此井水，水质混浊，水面漂浮垃圾杂物。</t>
  </si>
  <si>
    <t>2011年4月1日象山县人民政府公布为县级文保单位——石浦古井群组成之一。2011年10月在黄鳝井西侧墙面上安置文物保护标志碑。保护范围：牌坊井、黄家井、黄鳝井、佛子井、咸水井、校场井等井外延1米。建设控制地带：各井四周向外延伸5米。</t>
  </si>
  <si>
    <t>九市曲社区</t>
  </si>
  <si>
    <t>黄家坦水井</t>
  </si>
  <si>
    <t>浙江省宁波市象山县涂茨镇玉泉村黄家坦自然村中部</t>
  </si>
  <si>
    <t xml:space="preserve">  该水井位于象山县涂茨镇玉泉村黄家坦自然村中部。根据井栏圈风化程度看为清中晚期建造，井栏圈为圆形，用整块石料雕琢而成。口径0.48米，拦圈厚0.06米，高0.36米。东北、西南井口处凿有两个小洞可能为锁井盖之用。井体用乱石砌筑，深约2.5米。因此井为鲍家人所挖砌，故名鲍家水井。现该井虽已不常用，但水质依然清澈透明，冬暖夏凉，常年不涸。</t>
  </si>
  <si>
    <t>东经：121°56′12.0″北纬：29°33′58.0″海拔：21米</t>
  </si>
  <si>
    <t>该水井位于象山县涂茨镇玉泉村黄家坦自然村中部。根据井栏圈风化程度看为清中晚期建造，井栏圈为圆形，用整块石料雕琢而成。口径0.48米，拦圈厚0.06米，高0.36米。东北、西南井口处凿有两个小洞可能为锁井盖之用。井体用乱石砌筑，深约2.5米。因此井为鲍家人所挖砌，故名鲍家水井。现该井已不常用，水质混浊。</t>
  </si>
  <si>
    <t>黄家坦自然村</t>
  </si>
  <si>
    <t>泊戈洋蔡家井  　　　　　　　　　　　　　</t>
  </si>
  <si>
    <t>浙江省宁波市象山县涂茨镇泊戈洋村东边</t>
  </si>
  <si>
    <t xml:space="preserve">  该井位于象山县涂茨镇泊戈洋村马路西侧，据口碑资料调查，建于清代。因系蔡家祖上所挖建，故名蔡家井。井栏圈用整块石料雕琢而成，内径0.35米，外径0.64米，圈厚0.15，高0.43米。井体用乱石砌筑，青苔菖蒲密布。深约2.8米，水质清澈，冬暖夏凉，常年不涸。现井拦圈除东侧局部磕碰开缝外，保存尚算完整。</t>
  </si>
  <si>
    <t>东经：121°55′01.8″北纬：29°33′37.0″海拔：6米</t>
  </si>
  <si>
    <t>蔡家井位于象山县涂茨镇泊戈洋村马路西侧，据口碑资料调查，建于清代，因系蔡家祖上所挖建，故名蔡家井。井体圆形，乱石砌筑，井深约2.8米，直径0.8米，井水清澈见底，井内壁长满青苔。井栏圈圆形用整块石料雕琢而成，高0.43米，内径0.35米，外径0.64米，圈厚0.15米。2008年蔡家井的井栏圈被车子撞坏裂开，于当年底用水泥修补裂缝。周围地面水泥浇筑。</t>
  </si>
  <si>
    <t>泊戈洋村</t>
  </si>
  <si>
    <t>潘家桥67号民居</t>
  </si>
  <si>
    <t>浙江省宁波市象山县丹西街道潘家桥村67—72号</t>
  </si>
  <si>
    <t xml:space="preserve">  沈家第四份宅院（俗称沈家第四份）位于象山县丹西街道潘家桥村中部67号。据建筑风格判断为清早期建造，坐北朝南，三合院式平房。平面由大门、正屋、东西厢房组成,宅院内还凿有水井一口。_x005F_x000D_
  正屋三开间两弄，明间七架置前廊用六柱，穿斗抬梁混合式构架，次间为七柱穿斗式结构。正屋两边有侧房。东西厢房各三间，明间均为六架用五柱，前用牛腿斗拱挑檐。大门屋顶部三架用三柱构筑门屋。水井筑于天井西南角，井栏圈为五角形。水质清澈透明，冬暖夏凉。屋面硬山造，两坡面，小青瓦盖顶。走廊石条铺筑，天井鹅卵石铺设。_x005F_x000D_
  该屋柱梁构筑规整，堂屋蝴蝶木、雀替、松鹤、麒麟、鱼化龙、莲花斗拱、倒挂狮子等雕饰考究，有一定历史和工艺价值。</t>
  </si>
  <si>
    <t>东经：121°51′23″北纬：29°27′16″海拔：10米</t>
  </si>
  <si>
    <t>古井位于丹西街道潘家桥村67号沈家第四份宅院南首天井处，为清早期建筑。井体圆形，由石块堆砌而成，覆盆式，向上收缩，井内有水，故井深不可知，井内壁长满青苔，井体上口直径约1.2米。井圈是解放后改造，砖块混水泥砌筑，现为五边形，边长60厘米，高46厘米，厚13厘米，井口呈圆形，直径44厘米。该井水质清澈，长年不干，村民仍在使用。</t>
  </si>
  <si>
    <t>潘家桥村</t>
  </si>
  <si>
    <t>潘家桥67号民居村民</t>
  </si>
  <si>
    <t>仇家山200号民居</t>
  </si>
  <si>
    <t>浙江省宁波市象山县丹西街道仇家山村200—207号</t>
  </si>
  <si>
    <t xml:space="preserve">  仇家小份宅院（俗称仇家小份）位于象山县丹西街道仇家山村200—207号。据建筑风格判断为清中晚期建造，坐北朝南，砖木结构楼房，平面由正屋、东西厢房组成。设前后天井，门外凿有水井一口。正屋三开间两弄，明间九架前后廊用七柱，两边侧房各二间，走廊西端辟大门（石窟门）。前厢房各三间一弄，明间七架用六柱，底层均设前廊，前厢房走廊南山开有拱顶小门，后东厢走廊至北山墙处开有后门。屋面均为硬山造，两坡面，小青瓦盖顶。地面用石板铺设。大门外弄堂西侧筑有一口水井，井口用四块石板合角拼筑，水质清澈透明。_x005F_x000D_
  该楼屋高大、宽敞，布局合理，柱梁构筑规整，大门顶部砌筑仿木重檐楼阁式建筑，门额部分蜊灰堆塑花鸟图案工艺精湛，在村内有一定知名度。</t>
  </si>
  <si>
    <t>东经：121°53′50″北纬：29°25′48″海拔：4米</t>
  </si>
  <si>
    <t>古井位于丹西街道仇家山村200号仇家小份宅院西山墙外，清代开凿。井体圆形，石块堆砌，直径70厘米，井内有水，井深不可见，现水面距井口62厘米。井圈方形，由四块石板构筑而成，长度各为80厘米、80厘米、62厘米、62厘米，井圈高30厘米，石板厚8厘米。周围地面水泥浇筑，在井圈上放置一块三夹板作为井盖，村民偶作洗涤使用。</t>
  </si>
  <si>
    <t>仇家山村</t>
  </si>
  <si>
    <t>仇家山200号民居村民</t>
  </si>
  <si>
    <t>蒲门店门口井</t>
  </si>
  <si>
    <t>浙江省宁波市象山县贤庠镇蒲门村办公大楼东南侧石碾中心范围</t>
  </si>
  <si>
    <t xml:space="preserve">  店门口井位于象山县贤庠镇蒲门村办公大楼东南侧石碾中心范围，据村中老者讲述判断为清代建造。石碾和古井1958年才迁于此处，原古井址在南侧约5米处。井体圆形以乱石砌筑，直径80厘米；井栏圈由四块蛇蟠石构筑成正方形，现存井口宽60厘米、井栏圈厚30厘米。井周围石碾范围地面用砾石子混水泥铺砌，石碾槽直径4.36米。_x005F_x000D_
  该井保存较好，为当时蒲门村村民生活用水主要来源之一。</t>
  </si>
  <si>
    <t>东经：121°55′23.3″北纬：29°37′38.1″海拔：8米</t>
  </si>
  <si>
    <t>店门口井位于象山县贤庠镇蒲门村办公大楼东南侧，据村中老者讲述判断为清代建造。石碾和古井1958年才迁于此处，原古井址在南侧约5米处。井体圆形以乱石砌筑，直径80厘米；井栏圈由四块蛇蟠石构筑成正方形，现存井口宽60厘米、井栏圈厚30厘米。2012年蒲门村水泥浇筑村中道路，店门口井周边地面现为水泥浇筑，石碾已不复存在，并建造遮阳棚和洗涤台，方便附近村民日常用井水洗涤。井栏圈也用水泥浇筑增高63厘米，外周长78厘米，内周长51厘米，厚14厘米，距地面高度为28.5厘米。该井保存较好，为当时蒲门村村民生活用水主要来源之一。</t>
  </si>
  <si>
    <t>蒲门村</t>
  </si>
  <si>
    <t>蒲门后井</t>
  </si>
  <si>
    <t>浙江省宁波市象山县贤庠镇蒲门村宁心路60号门口</t>
  </si>
  <si>
    <t xml:space="preserve">  后井位于象山县贤庠镇蒲门村宁心路60号门口，据村里老者讲述判断为清代建造。井体呈圆形，用乱石砌筑而成；井口直径约40厘米，井栏圈青石凿筑宽9厘米，周围地面以石板及鹅卵石铺设。此井冬暖夏凉，冬天常有热雾萦绕。_x005F_x000D_
  后井整体保存较为完整，据村民说，这是蒲门村第一口井，保存至今，历史悠久。</t>
  </si>
  <si>
    <t>东经：121°55′24.7″北纬：29°37′33.3″海拔：11米</t>
  </si>
  <si>
    <t>后井位于象山县贤庠镇蒲门村宁心路60号门口，据村里老者讲述判断为清代建造。井体呈圆形，用乱石砌筑，肉眼观察井较深；井口直径约40厘米，井栏圈青石凿筑宽9厘米。2012年村中统一浇筑水泥路面，现后井周围地面为水泥地。此井冬暖夏凉，长年不干，水质清澈，冬天常有热雾萦绕。后井整体保存较为完整，据村民说，这是蒲门村第一口井，保存至今，历史悠久。</t>
  </si>
  <si>
    <t>下庄柴间屋井</t>
  </si>
  <si>
    <t>浙江省宁波市象山县贤庠镇下庄村书院路41号东北侧</t>
  </si>
  <si>
    <t xml:space="preserve">  柴间屋井位于象山县贤庠镇下庄村书院路41号东北侧，据村中老者讲述为清早期凿筑。井体圆形，以乱石砌筑；井栏圈正方形，由四块蛇蟠石构筑而成（长61㎝、厚11㎝、高42㎝），西南侧井栏圈有断裂迹象；井边地面铺有四块长石板（长123㎝、宽45㎝）。周围地面水泥浇筑。  _x005F_x000D_
  柴间屋井整体保存较好，此井提供村民的日常生活用水，历史悠久，贡献较大。</t>
  </si>
  <si>
    <t>东经：121°54′57.4″北纬：29°36′41.4″海拔：11米</t>
  </si>
  <si>
    <t>柴间屋井位于象山县贤庠镇下庄村书院路47号东北侧，据村中老者讲述为清早期凿筑。井体圆形，以乱石砌筑；井栏圈正方形，由四块蛇蟠石构筑而成（长61㎝、厚11㎝、高42㎝），西南侧井栏圈有断裂迹象；井边地面铺有四块长石板（长123㎝、宽45㎝）。周围地面水泥浇筑。柴间屋井整体保存较好，水质清澈，井口长满水草，村民仍在使用。</t>
  </si>
  <si>
    <t>下庄村</t>
  </si>
  <si>
    <t>下庄桂花井</t>
  </si>
  <si>
    <t>浙江省宁波市象山县贤庠镇下庄村永东路65号东侧</t>
  </si>
  <si>
    <t xml:space="preserve">  桂花井位于象山县贤庠镇下庄村永东路65号东侧，据村中老者讲述为清代建造。井体圆形，以乱石砌筑，井栏圈由青石凿筑而成（高36㎝、厚6.5㎝），井口直径41.5㎝。西北侧井栏圈有一小缺口，是人为造成。_x005F_x000D_
  桂花井整体保存尚好，为下庄村建村时村民生活饮水的主要来源之一。</t>
  </si>
  <si>
    <t>东经：121°55′01.9″北纬：29°36′41.4″海拔：9米</t>
  </si>
  <si>
    <t>桂花井位于象山县贤庠镇下庄村永东路65号门口，据村中老者讲述为清代建造。井体圆形，以乱石砌筑，井栏圈由青石凿筑而成（高3厘米、厚6.5厘米），井口直径41.5厘米。西北侧井栏圈有一小缺口，是人为造成。2010年村民修建房屋和门口路面，在原先青石井栏圈外围浇筑了水泥并增高32厘米，现在水泥井栏圈圆形外径54厘米，内径37厘米，厚8.5厘米，距地面高度56厘米，距水泥台阶高度8厘米。桂花井周围放置着诸多盆栽，村民用一木质厚砧板当井盖，此井已废弃不再使用，井里有水有些混浊。</t>
  </si>
  <si>
    <t>珠北方井</t>
  </si>
  <si>
    <t>浙江省宁波市象山县贤庠镇珠溪村中部、溪坑西南侧</t>
  </si>
  <si>
    <t xml:space="preserve">  方井位于象山县贤庠镇珠溪村中部、溪坑西南侧，据村中老者讲述为清代建造。井体圆形，以乱石砌筑。井栏正方形，由四条青石构筑而成（长1.06米、宽0.15米、高0.43米），外露高度为0.2米，井边长0.78米。井边地面以长石板铺设，西南侧一块上有刻字“长发其祥”。东南侧建有进口，两边以长石板筑立。_x005F_x000D_
  方井整体保存较好，井水清澈见底，至今仍为村民使用。</t>
  </si>
  <si>
    <t>东经：121°53′33.8″北纬：29°35′34.8″海拔：9米</t>
  </si>
  <si>
    <t>方井位于象山县贤庠镇珠溪村中部、溪坑西南侧，据村中老者讲述为清代建造。井体圆形，以乱石砌筑。井栏正方形，由四条青石构筑而成（长1.06米、宽0.15米、高0.43米），外露高度为0.2米，井边长0.78米。井边地面以长石板铺设，西南侧一块上有刻字“长发其祥”。东南侧建有进口，两边以长石板筑立。2012年村中浇筑水泥路面，现方井周围地面浇筑水泥平台，立四根水泥柱，在井西南侧墙边筑洗涤台，原井栏圈以水泥浇筑增高0.29米，外周长1.16米，内周长0.765米，厚0.2米，距地面高度0.19米。井口长满水草，水质较清澈。</t>
  </si>
  <si>
    <t>珠溪村</t>
  </si>
  <si>
    <t>爵溪城隍庙</t>
  </si>
  <si>
    <t>浙江省宁波市象山县爵溪街道玉泉社区古城路38号</t>
  </si>
  <si>
    <t xml:space="preserve">  城隍庙位于象山县爵溪街道玉泉社区古城路38号，初建于明洪武年间，清道光十七年（1837）扩建，光绪十年（1884）重修。民国35年（1946），渔会出资重修大殿。坐西北，朝东南，原本正殿、厢楼、戏台和倒座连成一体，以后墙为围墙，倒座明间即为大门门庭。现仅存正殿及戏台。门外东墙角有一明代方栏石砌水井。_x005F_x000D_
  正殿硬山造，五开间，砖木混合结构。明间两缝侧样为中五步梁、前后双步梁，后为廊子。前双步梁下构四架轩廊，其东北端山墙辟石框边门。小青瓦屋面，砖瓦花脊。大殿很少使用斗栱，仅在明、次间瓜柱下，前檐柱撑栱上出现以装饰为主的三踩单翘和五踩重翘；梁架上装饰较多的雕刻花纹；月梁头雕成龙头状，撑栱作成倒挂狮子，由额垫板刻出大蝙蝠；轩廊的月梁和雀替等构件镂刻花卉飞凤、蝙蝠和变体龙纹。_x005F_x000D_
  戏台名曰“春熙”，后柱原木，前柱石质，上圆下方，上镌对联：“古今人何处不相及，天下事当作如是观”；台子平身斜四攒与角科同作七踩，外拽三重假昂，平身科增设枫栱，角科增出斜昂，内拽三重翘，承托两端作成龙头状之井口枋；藻井造作精巧，由旁出朵花的假昂叠涩螺旋形收缩而成；坐斗、枋子藻井口沿及沿边岔角雕饰花卉、禽兽和蝙蝠。歇山顶已作改造，举架平缓。_x005F_x000D_
  原城隍庙，特别是正殿、戏台、石门墙建筑及其石雕木刻工艺，都达到较高水平。城隍庙历为爵溪“当家庙”，旧时，民间文娱戏曲、佛事等活动多在此举行。每年元宵节，农历正月十三上灯，演灯头戏，直到正月十八落灯。每年七月半，要举行坐堂会、赛龙会，演戏5天，男女老少倾城而来，络绎不绝。解放后渐衰，1994年盖成新大楼，成为老年活动中心，日显繁闹。</t>
  </si>
  <si>
    <t>东经：121°56′49″北纬：29°28′33″海拔：10米</t>
  </si>
  <si>
    <t>古井位于爵溪街道玉泉社区古城路38号城隍庙门外东墙角处，属于爵溪城隍庙内建筑，是一明代方栏石砌水井。井体圆形，由石块堆砌而成，直径约1米，井深暂不可见，水质混浊。上井壁正方形，块石堆砌，高1米，长0.8米。正方形井壁之上有后期铁铸的圆形井圈，外径0.78米，内径0.66米，与周围地面相平。最上面井栏为水泥砌筑，正方形，长1.5米，高0.4米，厚0.2米，现只残留一半。井栏上面又再放置一木门板当井盖用。该古井未列入文保单位或文保点，如今已废弃不用，旁边建有配电箱，周围放置着长凳，供附近居民闲坐。城隍庙始建于明洪武年间，由此可见古井应为当时开凿，具有较高的时代背景及特色。</t>
  </si>
  <si>
    <t>玉泉社区</t>
  </si>
  <si>
    <t>爵溪明井</t>
  </si>
  <si>
    <t>浙江省宁波市象山县爵溪街道玉泉社区十字东街64号对面</t>
  </si>
  <si>
    <t xml:space="preserve">  明井位于象山县爵溪街道玉泉社区十字东街64号对面。井圆形，直径1.25米，深5.8米，井体用乱石砌成。上有井栏长方形，用四块条石砌成，长1.19米，宽1.07米，高0.52米，厚0.18米。井栏长条石顶上呈凹形，凹形处光滑，系人们打水年长月久绳子磨损形成。栏石四周未见题刻，从井栏井体现状看，建井年代确较久远，但究竟凿于何代，尚难确定。老者反映听老人讲该井为明代抗倭时驻军开凿，或者可信，但未见志书记载，亦未找到其他确凿证据，有待进一步考证。</t>
  </si>
  <si>
    <t>东经：121°56′54.7″北纬：29°28′35.4″海拔：3米</t>
  </si>
  <si>
    <t>明井位于象山县爵溪街道玉泉社区十字东街64号对面。井圆形，直径1.25米，深5.8米，井体用乱石砌成。上有井栏长方形，用四块条石砌成，长1.19米，宽1.07米，高0.52米，厚0.18米。井栏长条石顶上呈凹形，凹形处光滑，系人们打水年长月久绳子磨损形成。栏石四周未见题刻，从井栏井体现状看，建井年代确较久远，据传该井为明代抗倭时驻军开凿，或者可信，但未见志书记载，亦未找到其他确凿证据，有待进一步考证。2012年爵溪城区面貌建设改造，井周围地面改为石板铺设。原方形井栏圈现已改为由六块石块拼接而成，呈六边形，外边长0.63米，内边长0.47米，厚0.145米，高度0.385米，距周围地面高0.35米。井沿口用水泥浇筑加固，并在六角方位安装铁钩拉网。现在明井已废弃不用，井水混浊。</t>
  </si>
  <si>
    <t>河头街杜家弄井</t>
  </si>
  <si>
    <t>浙江省宁波市象山县爵溪街道玉泉社区河头街41号</t>
  </si>
  <si>
    <t xml:space="preserve">  杜家弄井位于象山县爵溪街道玉泉社区河头街41号，据古井的建筑形制及石料风化程度判断为清代凿筑。井体圆形，由乱石砌筑而成。因地面填高，井栏圈经过多次加筑、提高，早期的井栏圈为红石板构筑，现外露井栏圈由四块花岗岩构筑成正方形（边长1.24米，外露高度0.45米，厚0.2米）。附近居民仍偶尔使用此井水。井周围地面以水泥浇筑。_x005F_x000D_
  杜家弄井整体保存较好，为爵溪街道内为数不多的古井，此井大旱不涸，有一定的使用价值。</t>
  </si>
  <si>
    <t>东经：121°56′48.5″北纬：29°28′37.4″海拔：4米</t>
  </si>
  <si>
    <t>杜家弄井位于象山县爵溪街道玉泉社区河头街41号，据古井的建筑形制及石料风化程度判断为清代凿筑。井体圆形，由乱石砌筑而成。因地面填高，井栏圈经过多次加筑、提高，早期的井栏圈为红石板构筑，现外露井栏圈由四块花岗岩构筑成正方形（边长1.24米，外露高度0.45米，厚0.2米）。井周围地面以水泥浇筑。现在已废弃不用，井水混浊泛黑污臭，附近居民在井栏圈上放置木板当井盖，井周边堆满了杂物。杜家弄井整体保存较好，为爵溪街道内为数不多的古井。</t>
  </si>
  <si>
    <t>蓬莱古刹</t>
  </si>
  <si>
    <t>浙江省宁波市象山县爵溪街道玉泉社区玉泉路51号</t>
  </si>
  <si>
    <t xml:space="preserve">  蓬莱古刹位于象山县爵溪街道玉泉社区玉泉路51号，在爵溪城里城脊山山腰，玉泉庵下方，坐西朝东，占地1000平方米。据民国《象山县志》载始建于明嘉靖年间（1522—1566）。清道光八年（1828）黄钟月募化重修，立有“道光八年岁次戊子黄钟月”碑，称此庵为“灵云庵”。民国二十七年（1938），僧英毓主持重修正殿，立重修碑。1985年，尼永悟主持重修正殿，并于山门外增建二层平顶房2幢，分立两首。正殿三开间，通面宽11.5米，进深10.6米；两厢房各为4间，通面宽14米，进深5.5米。山门匾额书“蓬莱古刹”四字。大雄宝殿有石刻楹联：“宝筏度迷津渔汛常安凭佛力，蓬山开精舍尘襟一谒起禅心。”_x005F_x000D_
  蓬莱古刹历为爵溪八景之一。《刘氏宗谱》有诗云：“新庵爱坐兴陶然，敬得涛声客来眠。漫讶江边凭远眺，夕阳催散落帆船。”正殿后墙辟后门，有一长方形清水池，池内养有鲤鱼。墙角石块上有石蟹潭，大旱不涸，清澈甘冽。旁有条石，雕有八仙。庵旁原有玉皇殿，每年正月初九为玉皇寿辰期，善男信女络绎不绝，香水颇盛。</t>
  </si>
  <si>
    <t>东经：121°56′41″北纬：29°28′43″海拔：20米</t>
  </si>
  <si>
    <t>古井位于爵溪街道玉泉社区玉泉路51号蓬莱古刹前天井北侧。据民国《象山县志》载始建于明嘉靖年间（1522—1566）。清道光八年（1828）黄钟月募化重修，立有“道光八年岁次戊子黄钟月”碑，称此庵为“灵云庵”。天井内古井应为明清时期所开凿。井体略为八角形，由石块堆砌而成，进深暂不可见。井体之上有一圆形井口，与周边石板地面相平，直径39厘米。井栏圈为整块石料开凿而成，外圈八角形，边长63厘米，内圈圆形直径为42厘米，井栏高42厘米，厚11厘米。此井水质清澈，长年不干。后期因僧众生活需要，在井栏圈北侧筑洗水台，自来水管通入井中取水为日常生活用水。</t>
  </si>
  <si>
    <t>上进上进路21号民居</t>
  </si>
  <si>
    <t>浙江省宁波市象山县丹东街道上进村上进路21号</t>
  </si>
  <si>
    <t xml:space="preserve">  刘宅位于象山县丹东街道上进村上进路21号，原为宋代刘姓旧宅，后归城隍庙，于清宣统二年（1909）改建为客堂，即今之正厅与后厅。_x005F_x000D_
  建筑面朝东南。正厅三开间，明间梁架八架置前廊后挑檐廊用八柱，穿斗式结构；次间六柱八檩，穿斗、抬梁相结合。正厅前廊两侧置边门。后厅三开间，内结构被改建，柱网无存。大门位于西南侧围墙。屋顶均硬山造，两坡面，小青瓦盖顶。天井、檐廊地面以石板铺设。_x005F_x000D_
  建国后，历为机关团体驻所，且增建前厅及东厢。象山县慈善总会感其颇具历史意义，故于2003年修缮中力求回复晚清建筑风格，并附修后厅东北之刘家古井。</t>
  </si>
  <si>
    <t>旧城区棚改，附近房屋均拆毁准备重建，屋后古井已不存在。</t>
  </si>
  <si>
    <t>缸窑蒋井</t>
  </si>
  <si>
    <t>浙江省宁波市象山县大徐镇甲田弄村缸窑蒋自然村江后路3号东侧</t>
  </si>
  <si>
    <t xml:space="preserve">  缸窑蒋井位于象山县大徐镇甲田弄村缸窑蒋自然村江后路3号东侧，据村中老者讲述判断为建于清代，距今约200余年。井体方形，转角略呈圆形，以乱石砌筑。原先井栏圈正方形由四块条石构筑而成，近期经维修、增高，用水泥混凝土浇筑。井深近3米，井栏圈外边长1.18米，井口内边长0.85米，井栏圈距地面高0.15米。周围地面以混凝土浇筑。_x005F_x000D_
  缸窑蒋井保存较为完整，除井栏圈经维修外，井体基本保持原貌，水质较为清澈。</t>
  </si>
  <si>
    <t>东经：121°52′43.7″北纬：29°32′14.0″海拔：20米</t>
  </si>
  <si>
    <t>缸窑蒋井位于象山县大徐镇甲田弄村缸窑蒋自然村江后路3号东侧，据村中老者讲述判断为建于清代，距今约200余年。井体方形，转角略呈圆形，以乱石砌筑。原先井栏圈正方形由四块条石构筑而成，近期经维修、增高，用水泥混凝土浇筑。井深近3米，井栏圈外边长1.18米，井口内边长0.85米，井栏圈距地面高0.15米。周围地面以混凝土浇筑。缸窑蒋井保存较为完整，除井栏圈经维修外，井体基本保持原貌，水质较为清澈。现在村民较少使用此井水，在井栏圈上放置一圆形桌面当井盖。</t>
  </si>
  <si>
    <t>缸窑蒋自然村</t>
  </si>
  <si>
    <t>大磊头上拗井</t>
  </si>
  <si>
    <t>浙江省宁波市象山县大徐镇大磊头村179号东南侧</t>
  </si>
  <si>
    <t xml:space="preserve">  上拗井位于象山县大徐镇大磊头村179号东南侧，据村中老者讲述判断为清代建造。1984年3月修建拓宽路面时，在井栏圈上浇筑了一层水泥路面。现存井口长0.9米，宽0.8米。原井体呈长方形，由乱石砌筑，长约5米，宽约2.6米。井口周围用碎瓷片拼成字形为井的修建年月：“一九八四年三月吃水不忘修井的领导人”。_x005F_x000D_
  上拗井保存较好，为村中现存历史最悠久的古井。附近住户因自来水管道没有通到，仍以此井水饮用，一直延用至今。</t>
  </si>
  <si>
    <t>东经：121°53′34.7″北纬：29°32′01.5″海拔：45米</t>
  </si>
  <si>
    <t>上拗井位于象山县大徐镇大磊头村179号东南侧，据村中老者讲述判断为清代建造。1984年3月修建拓宽路面时，在井栏圈上浇筑了一层水泥路面。现存井口长0.9米，宽0.8米。原井体呈长方形，由乱石砌筑，长约5米，宽约2.6米。上拗井附近多是农田，在井东南侧有新建洗衣台，方便村民使用。</t>
  </si>
  <si>
    <t>大磊头村</t>
  </si>
  <si>
    <t>拾亩地樟树井</t>
  </si>
  <si>
    <t>浙江省宁波市象山县大徐镇铁拾村拾亩地83号门口</t>
  </si>
  <si>
    <t xml:space="preserve">  樟树井位于象山县大徐镇铁拾村拾亩地83号门口，据大徐镇历史资料记载为清光绪年间建筑，因西北侧井沿口长有一棵硕大的樟树而得名，樟树有200年的树龄。井体方形，四角略呈圆形，用乱石砌筑。早期井栏圈由长条石构筑，现在此上加筑水泥井栏圈。由樟树根部衍生出一棵田柳树（榆树），树荫把井口大面积遮盖。井水清澈，大旱不涸，部分村民仍以此井水食用、洗物。_x005F_x000D_
  樟树井保存较为完整，因井沿口长有大樟树，故风貌较为特殊，成为其特色。</t>
  </si>
  <si>
    <t>东经：121°52′18.6″北纬：29°32′26.2″海拔：18米</t>
  </si>
  <si>
    <t>樟树井位于象山县大徐镇铁拾村拾亩地83号门口，据大徐镇历史资料记载为清光绪年间建筑，因西北侧井沿口长有一棵硕大的樟树而得名，樟树有200多年的树龄。井体方形，四角略呈圆形，用乱石砌筑。早期井栏圈由长条石构筑，现在此上加筑水泥井栏圈，并在三面建了钢管护栏。由樟树根部衍生出一棵田柳树（榆树），树荫把井口大面积遮盖。井水清澈，大旱不涸，部分村民仍以此井水食用、洗物。樟树井保存较为完整，因井沿口长有大樟树，故风貌较为特殊，成为其特色。</t>
  </si>
  <si>
    <t>铁拾村</t>
  </si>
  <si>
    <t>地垄龙眼双井</t>
  </si>
  <si>
    <t>浙江省宁波市象山县定塘镇下营村地垄自然村55号院内</t>
  </si>
  <si>
    <t xml:space="preserve">  地垄龙眼双井位于象山县定塘镇下营村地垄自然村55号院内，根据口碑资料及石块的风化程度判断，该井建于清中期。 _x005F_x000D_
  此双井据说是乌岩山北麓地龙之双眼，东西向并列分布两口水井，相距100米左右。两井均为方形，西井保持原貌，井体为方形，乱石砌筑，井栏圈用四块长石条构筑，近似正方形，分别长0.81、0.88、0.89和0.88米；东井改建为圆形，栏圈改用水泥构筑。_x005F_x000D_
  该水井水质甘甜，至今仍然在饮用，具有一定历史价值。</t>
  </si>
  <si>
    <t>东经：121°52′48.1″北纬：29°14′19.6″海拔：14米</t>
  </si>
  <si>
    <t>地垄龙眼双井位于象山县定塘镇下营村地垄自然村，由东、西两口井组成。根据口碑资料及石块的风化程度判断，该井建于清中期。此双井据说是乌岩山北麓地龙之双眼，东西向并列分布两口水井，相距100米左右。双井井体均为圆形，乱石砌筑。东井的井栏圈在30年前改建为水泥砌筑，圆形，目前仍在洗涤使用。西井保持原貌，井栏圈用四块长石条构筑，近似正方形，分别长0.81米、0.88米、0.89米和0.88米，现在已废弃不用，其中一块石条脱构损坏，井水较污浊，周边垃圾很多，环境杂乱。</t>
  </si>
  <si>
    <t>地垄自然村</t>
  </si>
  <si>
    <t>甲田弄井</t>
  </si>
  <si>
    <t>浙江省宁波市象山县大徐镇甲田弄村龙溪路东侧</t>
  </si>
  <si>
    <t xml:space="preserve">  该井位于象山县大徐镇甲田弄村龙溪路东侧，据口碑资料判断为清中期砌筑。井口用石板铺砌成方形，东侧边长1.4米、南为1.52米、西侧1.29米、北侧为1.47米。井体用乱石砌筑，井深约2米。水井外围东南侧为洗衣、洗物平台。_x005F_x000D_
  甲田弄井整体保存较好，井水质清澈透明，冬暖夏凉，常年不涸。</t>
  </si>
  <si>
    <t>东经：121°52′52.0″北纬：29°32′16.0″海拔：21米</t>
  </si>
  <si>
    <t>古井位于象山县大徐镇甲田弄村龙溪路东侧，据口碑资料判断为清中期砌筑。井体方形，用乱石砌筑，井深约2米，井内壁青苔生长较多。原先井口用石板铺砌成方形，现存东侧边长1.58米、宽0.48米，南侧长为1.36米、宽0.48米。西、北两侧井口石板已损毁无存，井上连石头墙，水泥砌筑成村中路面。水井外围东南侧为洗衣、洗物平台。甲田弄井井水质清澈透明，冬暖夏凉，常年不涸。</t>
  </si>
  <si>
    <t>甲田弄村</t>
  </si>
  <si>
    <t>沙岗方井</t>
  </si>
  <si>
    <t>浙江省宁波市象山县东陈乡沙岗村西北部</t>
  </si>
  <si>
    <t xml:space="preserve">  古井位于象山县东陈乡沙岗村西北部，据建筑的形制及石料风化程度判断为清代凿筑。_x005F_x000D_
  井体为袋状形，用乱石砌筑，最大直径约1.4米。井栏圈用四块长方形石板砌筑，长1.54米，宽1.41米，高0.2米。井周边地面水泥浇筑。_x005F_x000D_
  该水井整体保存较好，水质清澈甘甜，村民至今仍在饮用。</t>
  </si>
  <si>
    <t>东经：121°53′00″北纬：29°23′53″海拔：4米</t>
  </si>
  <si>
    <r>
      <rPr>
        <sz val="12"/>
        <rFont val="宋体"/>
        <family val="3"/>
        <charset val="134"/>
        <scheme val="minor"/>
      </rPr>
      <t>古井位于象山县东陈乡沙岗村西北部，据建筑的形制及石料风化程度判断为清代凿筑。井体为袋状形，用乱石砌筑，最大直径约</t>
    </r>
    <r>
      <rPr>
        <sz val="11"/>
        <rFont val="Calibri"/>
        <family val="2"/>
      </rPr>
      <t>1.4</t>
    </r>
    <r>
      <rPr>
        <sz val="11"/>
        <rFont val="宋体"/>
        <family val="3"/>
        <charset val="134"/>
      </rPr>
      <t>米。井栏圈用四块长方形石板砌筑，长</t>
    </r>
    <r>
      <rPr>
        <sz val="11"/>
        <rFont val="Calibri"/>
        <family val="2"/>
      </rPr>
      <t>1.54</t>
    </r>
    <r>
      <rPr>
        <sz val="11"/>
        <rFont val="宋体"/>
        <family val="3"/>
        <charset val="134"/>
      </rPr>
      <t>米，宽</t>
    </r>
    <r>
      <rPr>
        <sz val="11"/>
        <rFont val="Calibri"/>
        <family val="2"/>
      </rPr>
      <t>1.41</t>
    </r>
    <r>
      <rPr>
        <sz val="11"/>
        <rFont val="宋体"/>
        <family val="3"/>
        <charset val="134"/>
      </rPr>
      <t>米，高</t>
    </r>
    <r>
      <rPr>
        <sz val="11"/>
        <rFont val="Calibri"/>
        <family val="2"/>
      </rPr>
      <t>0.2</t>
    </r>
    <r>
      <rPr>
        <sz val="11"/>
        <rFont val="宋体"/>
        <family val="3"/>
        <charset val="134"/>
      </rPr>
      <t>米。井周边地面水泥浇筑，三面井栏圈修建了水管护栏。该水井整体保存较好，水质清澈甘甜，村民至今仍在饮用。</t>
    </r>
  </si>
  <si>
    <t>沙岗村</t>
  </si>
  <si>
    <t>沙地和尚井</t>
  </si>
  <si>
    <t>浙江省宁波市象山县定塘镇沙地村新安寺自然村新安寺东侧</t>
  </si>
  <si>
    <t xml:space="preserve">  和尚井位于象山县定塘镇沙地村新安寺自然村新安寺东侧，据新安寺主持根据寺院历史记载判断为宋代建造，原有2个，另外一个现封。现存井体圆形，乱石砌筑，深约10米。早期井栏圈方形，由四块石板构筑而成，长约0.8米。后期在方形井栏圈上置一盆形井栏圈，井圈直径0.67米，高0.3米。附近村民偶尔取水用。_x005F_x000D_
  和尚井保存较好，历史悠久，为新安寺当时的附属井，新安寺始建于五代周广顺三年（953）。井栏圈造型独特，颇有讲究。</t>
  </si>
  <si>
    <t>东经：121°53′56.3″北纬：29°15′14.7″海拔：35米</t>
  </si>
  <si>
    <t>和尚井位于象山县定塘镇沙地村新安寺自然村新安寺东侧，据新安寺住持根据寺院历史记载判断为宋代建造，原有2个，另外一个现封。现存井体圆形，乱石砌筑，深约10米。早期井栏圈方形，由四块石板构筑而成，长约0.8米。后期在方形井栏圈上置覆盆式井栏圈，井圈直径0.67米，高0.3米。附近村民偶尔取水用。2016年村中道路建设改造，井周边地面用石板、小石块混水泥浇筑，建造了圆形水井平台，直径1.73米，高0.09米。因地面升高，原井沿口也用石块砌筑成正方形增高0.7米，长0.64米。当年建造施工过程中，北侧井栏圈遭到破坏，产生裂口。现井内壁长满青苔，水质很清澈，村民日常在用井水饮用。和尚井保存较好，历史悠久，为新安寺当时的附属井，新安寺始建于五代周广顺三年（953）。井栏圈造型独特，颇有讲究。</t>
  </si>
  <si>
    <t>沙地村</t>
  </si>
  <si>
    <t>新岙上爿店井</t>
  </si>
  <si>
    <t>浙江省宁波市象山县定塘镇新岙村72号东南侧</t>
  </si>
  <si>
    <t xml:space="preserve">  上爿店井位于象山县定塘镇新岙村72号东南侧，据村史资料记载判断为清代凿筑。井体圆形，用乱石砌筑，从下部向上收缩。井栏圈用四块石板构筑成长方形，井口长1.03米，宽0.87米，高0.27米。周围地面水泥浇筑。井水清澈，附近村民仍偶尔饮用此井水。_x005F_x000D_
  上爿店井保存较为完整，历史悠久，至今仍有使用价值。</t>
  </si>
  <si>
    <t>东经：121°50′37.4″北纬：29°16′36.9″海拔：4米</t>
  </si>
  <si>
    <t>上爿店井位于象山县定塘镇新岙村72号东南侧，据村史资料记载判断为清代凿筑。井体圆形，用乱石砌筑，从井底向上收缩。井栏圈用四块石板构筑成长方形，井口长1.03米，宽0.87米，高0.27米。周围地面水泥浇筑。上爿店井保存较为完整，历史悠久，村民现用于生活洗涤。</t>
  </si>
  <si>
    <t>新岙村</t>
  </si>
  <si>
    <t>励家坪方口井</t>
  </si>
  <si>
    <t>励家坪方口古井</t>
  </si>
  <si>
    <t>浙江省宁波市象山县晓塘乡励家坪村中部</t>
  </si>
  <si>
    <t>　方口井位于象山县晓塘乡励家坪村中部，建于清康熙四十九年（1710）。井栏圈用石板铺砌，呈长方形。南北长为1.43米，东西宽1.02米。井体用乱石砌筑，圆形，内径约2.2米，井深2米。_x005F_x000D_
  井口外围用五块条石立砌成正方形井护栏，四角用石栏柱榫卯连接，各边长2.14米，高均0.45米，厚0.8米，柱头石高出0.1米，南首井护栏中部立有一块小碑刻，碑高0.7米、宽0.3米、厚0.18米。上两角为抹角。刻有两行楷书，下端文字已毁，内容仅存为“康熙四十九年 道光二十二年 黄集之公扦”_x005F_x000D_
  该井水质清澈见底，冬暖夏凉，常年不涸。以前是村民每天做饭烧茶必用。现虽都安装了自来水，但还是有部分村民依然每天在用该井水。_x005F_x000D_
  现该井的完整保留，加上碑刻的明确记年，为了解旧时村落的形成与发展状况都有一定的价值。</t>
  </si>
  <si>
    <t>东经：121°50′07.0″北纬：29°11′41.0″海拔：8米</t>
  </si>
  <si>
    <t>方口古井位于象山县晓塘乡励家坪村中部，建于清康熙四十九年（1710）。井栏圈用石板铺砌，呈长方形。南北长为1.43米，东西宽1.02米。井体用乱石砌筑，圆形，内径约2.2米，井深2米。井口外围用五块条石立砌成正方形井护栏，四角用石栏柱榫卯连接，各边长2.14米，高均0.45米，厚0.8米，柱头石高出0.1米，南首井护栏中部立有一块小碑刻，碑高0.7米、宽0.3米、厚0.18米。上两角为抹角。刻有两行楷书，下端文字已毁，内容仅存为“康熙四十九年 道光二十二年 黄集之公扦”该井水质清澈见底，冬暖夏凉，常年不涸。现在，方口古井周边环境已建设改造，村民用水管通入井中取水，用于洗涤。2018年1月10日被列为文物保护点，在古井上方建设凉亭，以做保护和美观。</t>
  </si>
  <si>
    <t>2018年在方口古井其中一块井栏圈内壁上安装文保标志碑。</t>
  </si>
  <si>
    <t>励家坪村</t>
  </si>
  <si>
    <t>彭姥岭古驿道</t>
  </si>
  <si>
    <t>浙江省宁波市象山县墙头镇合心村彭娘岙自然村彭姥岭隧道顶西北侧</t>
  </si>
  <si>
    <t xml:space="preserve">  该古驿道位于象山县墙头镇合心村彭娘岙自然村彭姥岭隧道顶西北侧，具体建造年代不详，据说唐时期已有之。原有岭东段部分卵石路面因开挖隧道时被毁，岭顶北侧50米因修造越岭公路而被改变路况。现存彭姥岭顶西北侧下坡160米路段弹石路面，除最下端40米因路边造房而被铺加水泥，局部路面弹石损坏，其余基本保存完好。_x005F_x000D_
  岭顶驿道南侧尚保留有一古井，水常年不涸。岭顶东侧坎上有原三开间“彭姥岭凉亭”，五架抬梁式用二柱；现被庙围进，凉亭两端南北出入门被改动，但基本构件未变。_x005F_x000D_
  该古驿道曾是西乡至县城唯一通道。</t>
  </si>
  <si>
    <t>东经：121°51′51″北纬：29°28′39″海拔：10米</t>
  </si>
  <si>
    <t>古井位于象山县墙头镇合心村彭娘岙自然村彭姥岭隧道顶路边，井北侧有“徐福古道”字样新安置的大石牌，西侧是农田。具体年代无资料参考，观察其体制，应为一灌溉井。井体呈不规则状，乱石砌筑，2000年之后在井上方筑路，东段墙体用乱石砌筑，北端墙体上部水泥砖、下部乱石砌筑，在西面开一口子建造水泥门框。井底距顶部平台约4米，目前井水深0.8米，井体宽度最大有3米，最小1.6米。水泥门框高1.66米，宽0.86米，厚0.26米。底下门槛高0.08米，厚0.11米。井水较清澈，为附近农田灌溉用水。</t>
  </si>
  <si>
    <t>合心村</t>
  </si>
  <si>
    <t>上张张氏井</t>
  </si>
  <si>
    <t>浙江省宁波市象山县西周镇上张村兴张路1号北侧</t>
  </si>
  <si>
    <t xml:space="preserve">  张氏井位于象山县西周镇上张村兴张路1号北侧，处村内三岔路口中心。据民国《象山县志》载建于清早期。井栏圈用整块红石雕凿，平面略呈圆弧形。唇口打水时留下凹陷痕迹明显，高0.4米，外径0.59米、内径0.37米，底径0.64米。井体用乱石砌筑，井深约3.5米。井栏圈外铺设两块长方形石板。水井东北侧3米处放有两个长方形石水槽，高0.3米，长0.9米，宽0.68米，内深0.22米。_x005F_x000D_
　张氏井保存完整，历史悠久，为上张村村民早期主要饮水来源。</t>
  </si>
  <si>
    <t>东经：121°43′06.0″北纬：29°29′01.0″海拔：13米</t>
  </si>
  <si>
    <t>张氏井位于象山县西周镇上张村兴张路1号北侧，处村内三岔路口中心。据民国《象山县志》载建于清早期。井栏圈用整块红石雕凿，平面略呈圆弧形。唇口打水时留下凹陷痕迹明显，高0.4米，外径0.59米、内径0.37米，底径0.64米。井体用乱石砌筑，井深约3.5米。井栏圈外铺设两块长方形石板。水井东北侧3米处放有两个长方形石水槽，高0.3米，长0.9米，宽0.68米，内深0.22米。张氏井保存完整，历史悠久，为上张村村民早期主要饮水来源。现在改村已拆迁，仅留几幢房屋出租给外来务工人员。古井用于洗涤，已不再饮用。</t>
  </si>
  <si>
    <t>上张村</t>
  </si>
  <si>
    <t>西周方井</t>
  </si>
  <si>
    <t>浙江省宁波市象山县西周镇瀛洲村方井路28号</t>
  </si>
  <si>
    <t xml:space="preserve">  方井位于象山县西周镇瀛洲村方井路28号，据民国《象山县志》载建于清代。用四块条石拼砌井栏口，高0.43米，外边长均1米，内口边长均0.7米，厚均0.15米，井体为圆形，用乱石砌筑。原井栏外围铺设有石板，1995年因浇筑水泥路把它覆盖。_x005F_x000D_
  据传此井由谢家祖上募资挖砌供邻里同用，时称谢家井，因位置于路中央加上井口呈方形，故称方井头。直至九十年代初该井仍是附近居民每天生活所用。</t>
  </si>
  <si>
    <t>东卫昌前街40号民居</t>
  </si>
  <si>
    <t>浙江省宁波市象山县石浦镇东卫村昌前街40号</t>
  </si>
  <si>
    <t>　陈家大院位于象山县石浦镇东卫村昌前街40号，据建筑的时代风格判断建于清晚期。宅面朝东南，平面布局由正屋、倒座、厢廊和东西偏院组成。_x005F_x000D_
　正屋三间二弄楼房，明间梁架八架用八柱，底层前加一步置前廊，次间七柱九檩。倒座三间二弄平房，明间梁架七架用七柱置前廊，次间六柱七檩。正屋与倒座由东西三间单坡面二架二柱厢廊相连成廻廊，中间均开“月洞门”可直通前后天井和东西偏院。_x005F_x000D_
　东偏院由南耳房（被改建）、门廊、北耳房和后院八角楼组成。门廊为三间格式，五架用二柱抬梁式，东开大门，西通正院。北耳房三间，明间和西山墙梁架均为六架用六柱穿斗式，东山墙为四柱六檩。后院八角楼二层歇山重檐经修建，五架用五柱底层置前廊。西偏院保留南面六间一弄，均为五架用四柱结构。_x005F_x000D_
　屋顶硬山造，两坡面，小青瓦盖顶。地面用石板铺设。_x005F_x000D_
　陈家大院整体格局保存一般，院落规模庞大，两厢廊隔墙上四扇花窗和两道月洞门布局对称。大门上部分砖雕有一定工艺。</t>
  </si>
  <si>
    <t>消失</t>
  </si>
  <si>
    <t>儒雅洋承志路41号民居</t>
  </si>
  <si>
    <t>浙江省宁波市象山县西周镇儒雅洋村承志路41号</t>
  </si>
  <si>
    <t xml:space="preserve">  友二房宅院位于象山县西周镇儒雅洋村承志路41号，据建筑的时代风格判断为清晚期建筑。宅面朝东南，平面布局由门屋、倒座、正屋及西偏院建筑组成。_x005F_x000D_
  倒座五开间楼房，明间梁架五架用四柱，次间三柱五檩，梢间四柱五檩。明间底层穿堂作为出入口。_x005F_x000D_
  正屋五开间楼房，明间梁架六架用三柱，底层前加一步置卷棚廊，次间四柱七檩，梢间五柱七檩。_x005F_x000D_
  西偏屋四开间，因墙外是村路，所以墙体呈斜角形，构架混合不对称。门屋位于西偏屋南山墙南侧，三架用三柱构筑门框，门檐两侧置撑拱，门内有下行五级石台阶。天井东侧建有水井，井栏圈用整块石头雕琢，高0.35米，圈壁厚0.11米，内径0.55米。井体为乱石砌筑，水质清澈甘甜，冬暖夏凉。_x005F_x000D_
  屋顶硬山造，两坡面，小青瓦盖顶，正屋东山墙砌成元宝脊，天井地面用石板铺设成甬道式。_x005F_x000D_
  友二房宅院整体格局保存较好。该楼屋栋梁、柱础用材较大，正屋卷棚月梁上雕饰垂莲柱和“戏曲人物”、“蝙蝠祥云”、“富贵牡丹”等图案，梁头雕成龙首状。原六根廊柱上方均有倒挂狮子，1958年时被人拿走。倒座挑檐撑拱上浮雕“打金枝”、“西厢记”、“一鹭清廉”等故事人物及其它花鸟图案，工艺精湛，神态生动。有较高的建筑工艺。</t>
  </si>
  <si>
    <t>东经：121°44′04.0″北纬：29°26′56.0″海拔：48米</t>
  </si>
  <si>
    <t>古井位于浙江省宁波市象山县儒雅洋村承志路41号友二房天井处，是一清代开凿的水井。井体圆形，乱石砌筑，下宽上窄，最大直径约1米，井深不知，井内壁长满青苔，水质清澈，入口甘甜。井栏圈用整块石料凿筑，圆形，外径0.58米，内径0.45米，厚0.06米，高0.45米，距周围地面高0.35米。天井地面石板铺设，后期在井边用水泥浇筑了一块长2米，宽1.67米的水泥路面。友二房内居住的村民仍在使用此井水饮用、洗涤。</t>
  </si>
  <si>
    <t>儒雅洋村</t>
  </si>
  <si>
    <t>友二房居住村民</t>
  </si>
  <si>
    <t>儒雅洋应家井</t>
  </si>
  <si>
    <t>浙江省宁波市象山县西周镇儒雅洋村承志路57号东侧</t>
  </si>
  <si>
    <t xml:space="preserve">  应家井位于象山县西周镇儒雅洋村承志路57号东侧，据村委会提供的资料记载建于清代。井体用乱石砌筑成圆形，内径约2米，深3米。由四块长条石呈亚字形拼砌井护栏，平面为正方形。东西两块条石较长，东边是1.85米、西边为2.2米，南北两块稍短，均为1.2米。石板面高宽均0.41米至0.48米，厚0.12米至0.21米不等。该井外围东、南、西三面砌有围墙。井台北面1.5米处铺设有九个条石台阶。_x005F_x000D_
  应家井水质清澈见底，冬暖夏凉，常年不涸，为村内第一大水井。</t>
  </si>
  <si>
    <t>东经：121°44′05.0″北纬：29°27′01.0″海拔：47米</t>
  </si>
  <si>
    <t>应家井位于象山县西周镇儒雅洋村承志路56号东侧，据村委会提供的资料记载建于清代。井体用乱石砌筑成圆形，直径约2米，深3米。2018年村里出资对古井进行维修改造。井体上井沿口四面平铺石板，长度在1.15米左右。周围地面升高，用溪坑石铺设。井栏圈用四块石板构筑成围栏状，长1.25米，高0.41米，厚0.09米。北面一块石板内侧刻字“公元一九九五年／公井／双水村造”字样。该井外围东、南、西三面砌有围墙。井台北面1.5米处铺设有九个条石台阶。应家井水质清澈见底，冬暖夏凉，常年不涸，为村内第一大水井。</t>
  </si>
  <si>
    <t>后山魏家井</t>
  </si>
  <si>
    <t>浙江省宁波市象山县泗洲头镇东联村后山自然村村委路48号</t>
  </si>
  <si>
    <t xml:space="preserve">  魏家井位于象山县泗洲头镇东联村后山自然村村委路48号，据建筑的形制及石料风化程度判断为清晚期凿筑。井栏圈用整块石头雕凿呈圆形，高0.3米，口径0.4米，外径为0.6米，圈厚0.1米。井体圆形用乱石砌筑，比井口稍大，深约3.5米，水质清澈。_x005F_x000D_
  魏家井保存完整，因此井原为魏家人所有，后村里人习称魏家井。</t>
  </si>
  <si>
    <t>东经：121°45′56.0″北纬：29°23′03.0″海拔：17米</t>
  </si>
  <si>
    <t>魏家井位于象山县泗洲头镇东联村后山自然村村委路48号路边，据建筑的形制及石料风化程度判断为清晚期凿筑。井栏圈用整块石头雕凿呈圆形，高0.3米，口径0.4米，外径为0.6米，圈厚0.1米。井体圆形用乱石砌筑，比井口稍大，深约3.5米。井圈上放置一块石头，现已废弃不用，里面井水混浊。魏家井保存完整，因此井原为魏家人所有，后村里人习称魏家井。</t>
  </si>
  <si>
    <t>后山自然村</t>
  </si>
  <si>
    <t>佛子井</t>
  </si>
  <si>
    <t>石浦古井群—佛子井</t>
  </si>
  <si>
    <t>浙江省宁波市象山县石浦镇九市曲社区佛子井路16号</t>
  </si>
  <si>
    <t xml:space="preserve">  佛子井位于象山县石浦镇九市曲社区佛子井路16号，据建筑的时代风格判断为清代凿筑。原井口北半边覆盖石板，口呈半圆形。现井栏为新石条拼筑，六角形。井体用乱石砌筑，内径1.1米，深约4.5米，水质清澈见底，冬暖夏凉。在井的东南侧1.2米处立有一块碑刻，碑名为“佛子井”，因风化严重大部分字体已模糊不清，只有左下角落款尚能看清，为“同治拾壹年七月立”字样，由此可见此块碑刻为清同治十一年（1872）所立。碑高0.8米，宽0.5米，厚0.08米。_x005F_x000D_
  据附近庵堂董永全师傅说该井若妇女只要双脚跨于井口一打水此井三天之内必干枯，佛子井由此得名。</t>
  </si>
  <si>
    <t>东经：121°56′20.0″北纬：29°13′00.0″海拔：32米</t>
  </si>
  <si>
    <r>
      <rPr>
        <sz val="12"/>
        <rFont val="宋体"/>
        <family val="3"/>
        <charset val="134"/>
        <scheme val="minor"/>
      </rPr>
      <t>佛子井位于象山县石浦镇九市曲社区佛子井路</t>
    </r>
    <r>
      <rPr>
        <sz val="11"/>
        <rFont val="Calibri"/>
        <family val="2"/>
      </rPr>
      <t>16</t>
    </r>
    <r>
      <rPr>
        <sz val="11"/>
        <rFont val="宋体"/>
        <family val="3"/>
        <charset val="134"/>
      </rPr>
      <t>号，据建筑的时代风格判断为清代凿筑。原井口北半边覆盖石板，口呈半圆形。现井栏为新石条拼筑，六角形。井体用乱石砌筑，内径</t>
    </r>
    <r>
      <rPr>
        <sz val="11"/>
        <rFont val="Calibri"/>
        <family val="2"/>
      </rPr>
      <t>1.1</t>
    </r>
    <r>
      <rPr>
        <sz val="11"/>
        <rFont val="宋体"/>
        <family val="3"/>
        <charset val="134"/>
      </rPr>
      <t>米，深约</t>
    </r>
    <r>
      <rPr>
        <sz val="11"/>
        <rFont val="Calibri"/>
        <family val="2"/>
      </rPr>
      <t>4.5</t>
    </r>
    <r>
      <rPr>
        <sz val="11"/>
        <rFont val="宋体"/>
        <family val="3"/>
        <charset val="134"/>
      </rPr>
      <t>米，水质清澈见底，冬暖夏凉。在井的东南侧</t>
    </r>
    <r>
      <rPr>
        <sz val="11"/>
        <rFont val="Calibri"/>
        <family val="2"/>
      </rPr>
      <t>1.2</t>
    </r>
    <r>
      <rPr>
        <sz val="11"/>
        <rFont val="宋体"/>
        <family val="3"/>
        <charset val="134"/>
      </rPr>
      <t>米处立有一块碑刻，碑名为“佛子井”，因风化严重大部分字体已模糊不清，只有左下角落款尚能看清，为“同治拾壹年七月立”字样，由此可见此块碑刻为清同治十一年（</t>
    </r>
    <r>
      <rPr>
        <sz val="11"/>
        <rFont val="Calibri"/>
        <family val="2"/>
      </rPr>
      <t>1872</t>
    </r>
    <r>
      <rPr>
        <sz val="11"/>
        <rFont val="宋体"/>
        <family val="3"/>
        <charset val="134"/>
      </rPr>
      <t>）所立。碑高</t>
    </r>
    <r>
      <rPr>
        <sz val="11"/>
        <rFont val="Calibri"/>
        <family val="2"/>
      </rPr>
      <t>0.8</t>
    </r>
    <r>
      <rPr>
        <sz val="11"/>
        <rFont val="宋体"/>
        <family val="3"/>
        <charset val="134"/>
      </rPr>
      <t>米，宽</t>
    </r>
    <r>
      <rPr>
        <sz val="11"/>
        <rFont val="Calibri"/>
        <family val="2"/>
      </rPr>
      <t>0.5</t>
    </r>
    <r>
      <rPr>
        <sz val="11"/>
        <rFont val="宋体"/>
        <family val="3"/>
        <charset val="134"/>
      </rPr>
      <t>米，厚</t>
    </r>
    <r>
      <rPr>
        <sz val="11"/>
        <rFont val="Calibri"/>
        <family val="2"/>
      </rPr>
      <t>0.08</t>
    </r>
    <r>
      <rPr>
        <sz val="11"/>
        <rFont val="宋体"/>
        <family val="3"/>
        <charset val="134"/>
      </rPr>
      <t>米。据附近庵堂董永全师傅说该井若妇女只要双脚跨于井口一打水此井三天之内必干枯，佛子井由此得名。</t>
    </r>
  </si>
  <si>
    <t>2011年4月1日象山县人民政府公布为县级文保单位——石浦古井群组成之一。2011年10月在佛子井边安置文物保护标志碑。保护范围：牌坊井、黄家井、黄鳝井、佛子井、咸水井、校场井等井外延1米。建设控制地带：各井四周向外延伸5米。</t>
  </si>
  <si>
    <t>九市曲社区高见弄1号民居</t>
  </si>
  <si>
    <t>浙江省宁波市象山县石浦镇九市曲社区高见弄1号</t>
  </si>
  <si>
    <t xml:space="preserve">  佘宅位于象山县石浦镇九市曲社区高见弄1号，据建筑的时代风格判断建于清中期。宅坐西朝东略偏北，三合院房屋，建有后天井厢楼。_x005F_x000D_
  正屋三开间，明间梁架七架置前廊用七柱，穿斗式结构。明间置祖龛，两侧堂壁上有捷报残存。正屋两侧有侧房二间。_x005F_x000D_
前天井厢房二开间，五架梁结构。后天井有一圆形古井。_x005F_x000D_
  门屋位于前围墙正中，门口呈八字形，顶部为重檐式，呈牌楼状，两面用蜊灰堆塑“山水楼阁”、“故事人物”图案。_x005F_x000D_
  屋顶硬山造，两坡面，小青瓦盖顶。地面用石板错缝铺砌，设甬道。_x005F_x000D_
  佘宅整体格局保存一般，用材较好，具有一定建筑工艺。</t>
  </si>
  <si>
    <t>拆迁地块</t>
  </si>
  <si>
    <t>咸水井</t>
  </si>
  <si>
    <t>石浦古井群—咸水井</t>
  </si>
  <si>
    <t>浙江省宁波市象山县石浦镇文兰社区中街87号西侧</t>
  </si>
  <si>
    <t xml:space="preserve">  咸水井位于象山县石浦镇文兰社区中街87号西侧，据口碑资料调查，建于清晚期。人民路处原为海湾滩塗，涨潮时海水会侵入井中，咸水井由此得名。井圈平面呈“日”字形，由四块长条石拼筑，东西长1.1，南北长1.38米，宽0.12至0.19米，高0.5米。中部东西向置一石梁，长1.38米，宽0.26米。井体为圆形，用乱石砌筑，深约5米。该井水质清澈，冬暖夏凉，现仍在使用。</t>
  </si>
  <si>
    <t>东经：121°56′25.0″北纬：29°12′48.0″海拔：5米</t>
  </si>
  <si>
    <r>
      <rPr>
        <sz val="12"/>
        <rFont val="宋体"/>
        <family val="3"/>
        <charset val="134"/>
        <scheme val="minor"/>
      </rPr>
      <t>咸水井位于象山县石浦镇文兰社区中街</t>
    </r>
    <r>
      <rPr>
        <sz val="11"/>
        <rFont val="Calibri"/>
        <family val="2"/>
      </rPr>
      <t>87</t>
    </r>
    <r>
      <rPr>
        <sz val="11"/>
        <rFont val="宋体"/>
        <family val="3"/>
        <charset val="134"/>
      </rPr>
      <t>号西侧，据口碑资料调查，建于清晚期。人民路处原为海湾滩塗，涨潮时海水会侵入井中，咸水井由此得名。井圈平面呈“日”字形，由四块长条石拼筑，东西长</t>
    </r>
    <r>
      <rPr>
        <sz val="11"/>
        <rFont val="Calibri"/>
        <family val="2"/>
      </rPr>
      <t>1.1</t>
    </r>
    <r>
      <rPr>
        <sz val="11"/>
        <rFont val="宋体"/>
        <family val="3"/>
        <charset val="134"/>
      </rPr>
      <t>，南北长</t>
    </r>
    <r>
      <rPr>
        <sz val="11"/>
        <rFont val="Calibri"/>
        <family val="2"/>
      </rPr>
      <t>1.38</t>
    </r>
    <r>
      <rPr>
        <sz val="11"/>
        <rFont val="宋体"/>
        <family val="3"/>
        <charset val="134"/>
      </rPr>
      <t>米，宽</t>
    </r>
    <r>
      <rPr>
        <sz val="11"/>
        <rFont val="Calibri"/>
        <family val="2"/>
      </rPr>
      <t>0.12</t>
    </r>
    <r>
      <rPr>
        <sz val="11"/>
        <rFont val="宋体"/>
        <family val="3"/>
        <charset val="134"/>
      </rPr>
      <t>至</t>
    </r>
    <r>
      <rPr>
        <sz val="11"/>
        <rFont val="Calibri"/>
        <family val="2"/>
      </rPr>
      <t>0.19</t>
    </r>
    <r>
      <rPr>
        <sz val="11"/>
        <rFont val="宋体"/>
        <family val="3"/>
        <charset val="134"/>
      </rPr>
      <t>米，高</t>
    </r>
    <r>
      <rPr>
        <sz val="11"/>
        <rFont val="Calibri"/>
        <family val="2"/>
      </rPr>
      <t>0.5</t>
    </r>
    <r>
      <rPr>
        <sz val="11"/>
        <rFont val="宋体"/>
        <family val="3"/>
        <charset val="134"/>
      </rPr>
      <t>米。中部东西向置一石梁，长</t>
    </r>
    <r>
      <rPr>
        <sz val="11"/>
        <rFont val="Calibri"/>
        <family val="2"/>
      </rPr>
      <t>1.38</t>
    </r>
    <r>
      <rPr>
        <sz val="11"/>
        <rFont val="宋体"/>
        <family val="3"/>
        <charset val="134"/>
      </rPr>
      <t>米，宽</t>
    </r>
    <r>
      <rPr>
        <sz val="11"/>
        <rFont val="Calibri"/>
        <family val="2"/>
      </rPr>
      <t>0.26</t>
    </r>
    <r>
      <rPr>
        <sz val="11"/>
        <rFont val="宋体"/>
        <family val="3"/>
        <charset val="134"/>
      </rPr>
      <t>米。井体为圆形，用乱石砌筑，深约</t>
    </r>
    <r>
      <rPr>
        <sz val="11"/>
        <rFont val="Calibri"/>
        <family val="2"/>
      </rPr>
      <t>5</t>
    </r>
    <r>
      <rPr>
        <sz val="11"/>
        <rFont val="宋体"/>
        <family val="3"/>
        <charset val="134"/>
      </rPr>
      <t>米。该井水质清澈，冬暖夏凉，现仍在使用。</t>
    </r>
  </si>
  <si>
    <t>2011年4月1日象山县人民政府公布为县级文保单位——石浦古井群组成之一。2011年10月在咸水井边安置文物保护标志碑。保护范围：牌坊井、黄家井、黄鳝井、佛子井、咸水井、校场井等井外延1米。建设控制地带：各井四周向外延伸5米。</t>
  </si>
  <si>
    <t>文兰社区</t>
  </si>
  <si>
    <t>昌国下沙井</t>
  </si>
  <si>
    <t>浙江省宁波市象山县石浦镇东卫村境丰弄47号民居东北侧</t>
  </si>
  <si>
    <t xml:space="preserve">  下沙井位于象山县石浦镇东卫村境丰弄47号东北侧，据口碑资料和石块风化程度判断，建于清晚期。井圈平面呈日字型，由四块条石拼筑而成，南北两块长1.98米，东西两块为1.66米，高0.55米，厚0.14至0.18米不等。中部东西向置一根石梁，长约1.7米。井体圆形。用乱石砌筑，深约2.8米。该井水质清澈，冬暖夏凉，常年不涸，现仍在使用，具有一定价值。</t>
  </si>
  <si>
    <t>东经：121°56′06.0″北纬：29°15′25.0″海拔：23米</t>
  </si>
  <si>
    <t>下沙井位于象山县石浦镇东卫村境丰弄47号东北侧，据口碑资料和石块风化程度判断，建于清晚期。井圈平面呈日字型，由四块条石拼筑而成，南北两块长1.98米，东西两块为1.66米，高0.55米，厚0.14至0.18米不等。中部东西向置一根石梁，长约1.7米。井体圆形，用乱石砌筑，深约2.8米。2010年在原井栏圈基础上砌筑了水泥井栏圈增高，长1.94米，宽1.5米，高0.88米，厚0.12米，距周边地面高度0.45米。井的北角落通入塑料管引水，平时附近居民都以桶打水用于洗涤。西北侧井栏圈边种满花草，周围地面水泥浇筑。该井水质清澈，冬暖夏凉，常年不涸，现仍在使用，具有一定价值。</t>
  </si>
  <si>
    <t>东卫村</t>
  </si>
  <si>
    <t>昌国署前井</t>
  </si>
  <si>
    <t>浙江省宁波市象山县石浦镇昌桥村卫前街155号东北侧</t>
  </si>
  <si>
    <t xml:space="preserve">  署前井位于象山县石浦镇昌桥村卫前街155号东北侧，据民国《象山县志》记载，建于明代，由东、西两井组成，因井北原为 昌国卫蜀所驻地，故名署前井，村民又称其为龙眼井，两井栏外侧相距15.3米。西井井栏圈平面为圆环柱形，用蛇蟠石雕凿而成。内径均0.48米，外径0.69米，高0.45米，栏圈厚0.1至0.13米不等。井体为圆形，用乱石砌筑，比井口稍大。东井与西井井体相似。_x005F_x000D_
  两井水质清澈，冬暖夏凉，常年不涸，是为数不多的明代昌国卫城遗存，具有重要的历史价值。</t>
  </si>
  <si>
    <t>东经：121°56′11.0″北纬：29°15′23.0″海拔：23米</t>
  </si>
  <si>
    <t>署前井位于象山县石浦镇昌桥村卫前街155号东北侧，据民国《象山县志》记载，建于明代，由东、西两井组成，因井北原为 昌国卫蜀所驻地，故名署前井，村民又称其为龙眼井，两井栏外侧相距15.3米。西井井栏圈平面为圆环柱形，用蛇蟠石雕凿而成。内径均0.48米，外径0.69米，高0.45米，栏圈厚0.1至0.13米不等。井体为圆形，用乱石砌筑，比井口稍大。东井与西井井体相似。两井水质清澈，冬暖夏凉，常年不涸，是为数不多的明代昌国卫城遗存，具有重要的历史价值。</t>
  </si>
  <si>
    <t>昌桥村</t>
  </si>
  <si>
    <t>昌国丁家井</t>
  </si>
  <si>
    <t>浙江省宁波市象山县石浦镇东卫村昌前街146号东侧</t>
  </si>
  <si>
    <t xml:space="preserve">  该水井位于象山县石浦镇东卫村昌前街146号东面，据口碑资料和石块风化程度判断，建于清晚期，此井为丁家祖上掘建，故称“丁家井”。井栏为正方形，由四块条石呈万字形拼砌，边长为0.83米，条石宽0.13米，井栏高0.5米，其中东西两块井栏石近上沿处凿有小洞，为过去锁井盖之用。井体平面为圆形，用乱石砌筑。_x005F_x000D_
  该井水质清澈，冬暖夏凉，常年不涸。</t>
  </si>
  <si>
    <t>东经：121°56′23.0″北纬：29°15′15.0″海拔：14米</t>
  </si>
  <si>
    <t>丁家井位于象山县石浦镇东卫村昌前街146号东面，据口碑资料和石块风化程度判断，建于清晚期，此井为丁家祖上掘建，故称“丁家井”。井栏为正方形，由四块条石呈万字形拼砌，边长为0.83米，条石宽0.13米，井栏高0.5米，其中东西两块井栏石近上沿处凿有小洞，为过去锁井盖之用。井体平面为圆形，用乱石砌筑。该井水质清澈，冬暖夏凉，常年不涸。</t>
  </si>
  <si>
    <t>叶公池</t>
  </si>
  <si>
    <t>石浦古井群—叶公池</t>
  </si>
  <si>
    <t>浙江省宁波市象山县石浦镇九市曲社区叶公弄3号东侧</t>
  </si>
  <si>
    <t xml:space="preserve">  叶公池位于象山县石浦镇九市曲社区叶公弄3号东侧，据民国《象山县志》载，建于清光绪年间，由宁波府驻石浦同知叶元芳主持修建。光绪二十二年某日，叶元芳召集当地长老、士绅、商贾等商讨石浦饮水难问题。他说：“石浦大金山脉下文昌湾山水，平时白白流向大海，而石浦饮水却这麼难，建议把文昌湾山水疏导到火炉头方向积储起来，一可解决吃水难问题，二可灌溉火炉头塘大批良田。水源足，石浦财路也广。”即在中游处建一10丈长、4丈宽、深约3丈餘的蓄水池（即现今的叶公池），石浦民民众为纪念叶元芳，将此水池命名为“叶公池。”_x005F_x000D_
  池平面呈长方形，壁用条石错缝砌筑，南北长49.5米，东西长17.1米，深约4米，东北角筑向下石台阶，宽约1米。</t>
  </si>
  <si>
    <t>东经：121°56′15.0″北纬：29°12′48.0″海拔：24米</t>
  </si>
  <si>
    <t>叶公池位于象山县石浦镇九市曲社区叶公弄3号东侧，据民国《象山县志》载，建于清光绪年间，由宁波府驻石浦同知叶元芳主持修建。光绪二十二年某日，叶元芳召集当地长老、士绅、商贾等商讨石浦饮水难问题。他说：“石浦大金山脉下文昌湾山水，平时白白流向大海，而石浦饮水却这麼难，建议把文昌湾山水疏导到火炉头方向积储起来，一可解决吃水难问题，二可灌溉火炉头塘大批良田。水源足，石浦财路也广。”即在中游处建一10丈长、4丈宽、深约3丈餘的蓄水池（即现今的叶公池），石浦民民众为纪念叶元芳，将此水池命名为“叶公池。”池平面呈长方形，壁用条石错缝砌筑，南北长49.5米，东西长17.1米，深约4米，东北角筑向下石台阶，宽约1米。</t>
  </si>
  <si>
    <t>2011年4月1日象山县人民政府公布为县级文保单位——石浦古井群组成之一。保护范围：牌坊井、黄家井、黄鳝井、佛子井、咸水井、校场井等井外延1米。建设控制地带：各井四周向外延伸5米。</t>
  </si>
  <si>
    <t>石浦校场井</t>
  </si>
  <si>
    <t>石浦古井群—校场内井    石浦古井群—校场外井</t>
  </si>
  <si>
    <t>浙江省宁波市象山县石浦镇九市曲社区叶公弄南部</t>
  </si>
  <si>
    <t xml:space="preserve">  校场井位于象山县石浦镇九市曲社区叶公弄南部，据口碑资料和石块的风化程度判断，建于清代晚期.由内井和外井组成，相距26 .7米。_x005F_x000D_
  内井，井体方形，用条石错峰砌筑，井底用石板砌筑，井圈近正方形，四块条石围成，东西长2.2米，南北长2.72米，宽约0.33米，厚约0.18米，井圈中部置东西向横梁，长2.99米，宽0.7米，后约0.19米。_x005F_x000D_
  外井，井体圆形，乱石砌筑。井圈方形，条石围成，东西长1.34米，南北长1.6米，宽约0.18米，高约0.44—0.54米，中部置东西向横梁，长1.7米，宽0.4米，厚0.12—0.16米。_x005F_x000D_
  此两井保存较好，水质清澈，冬暖夏凉，现仍在使用。</t>
  </si>
  <si>
    <t>东经：121°56′14.0″北纬：29°12′48.0″海拔：24米</t>
  </si>
  <si>
    <t>校场井位于象山县石浦镇九市曲社区叶公弄南部，据口碑资料和石块的风化程度判断，建于清代晚期.由内井和外井组成，相距26 .7米。内井，井体方形，用条石错峰砌筑，井底用石板砌筑，井圈近正方形，四块条石围成，东西长2.2米，南北长2.72米，宽约0.33米，厚约0.18米，井圈中部置东西向横梁，长2.99米，宽0.7米，后约0.19米。外井，井体圆形，乱石砌筑。井圈方形，条石围成，东西长1.34米，南北长1.6米，宽约0.18米，高约0.44—0.54米，中部置东西向横梁，长1.7米，宽0.4米，厚0.12—0.16米。此两井保存较好，水质清澈，冬暖夏凉，现仍在使用。</t>
  </si>
  <si>
    <t>2011年4月1日象山县人民政府公布为县级文保单位——石浦古井群组成之一。2011年10月安置文物保护标志碑。保护范围：牌坊井、黄家井、黄鳝井、佛子井、咸水井、校场井等井外延1米。建设控制地带：各井四周向外延伸5米。</t>
  </si>
  <si>
    <t>沈山岙59号民居</t>
  </si>
  <si>
    <t>浙江省宁波市象山县墙头镇雷港村沈山岙59、60号</t>
  </si>
  <si>
    <t xml:space="preserve">  花楼屋位于象山县墙头镇雷港村沈山岙59、60号，据建筑的时代风格判断为清代建筑。宅面朝东南，砖木结构三合院楼房。_x005F_x000D_
  正屋三开间，明次间梁架五架用五柱，穿斗式结构，底层前加一步置前廊，其前廊较高。正屋两侧有侧房二间。厢楼二开间，五架梁，底层用牛腿挑出一桁置挑檐廊，东厢楼北侧一间下层辟为大门。厢楼南山墙设二级马头。_x005F_x000D_
  西侧房山墙处有一古井，井体圆形，用乱石砌筑，井栏圈青石凿筑，井口直径37cm，井栏圈厚14cm。原先山墙脚开有一方形小洞，使屋内屋外的村民都能使用该口井水，现此小洞被封。_x005F_x000D_
  屋顶均硬山造，两坡面，小青瓦盖顶。地面均为水泥浇筑。正屋窗坎下部用石板作壁。_x005F_x000D_
  花楼屋整体格局保存较好，有简单雕刻工艺，此处的古井设计较有特色。</t>
  </si>
  <si>
    <t>赖岙赖万里民居</t>
  </si>
  <si>
    <t>浙江省宁波市象山县西周镇赖岙村西部、村老年活动室南侧10米处</t>
  </si>
  <si>
    <t xml:space="preserve">  新三份宅院位于象山县西周镇赖岙村西部、村老年活动室南侧10米处，据建筑的时代风格判断为民国时期建造。宅坐北朝南，由正屋及倒座组成。_x005F_x000D_
  正屋三开间楼房，明间梁架六架用五柱，底层前加一步置前廊，次间六柱七檩。正屋南山墙设二级马头。檐廊柱础用青石制。_x005F_x000D_
  倒座三开间平房，五架梁，东次间辟大门为出入口。_x005F_x000D_
  屋顶硬山造，两坡面，小青瓦盖顶。天井地面用鹅卵石铺设，西面有一口水井。井体圆形，乱石砌筑，向上收缩。井口上置一块方形石板，中间凿孔，作为井台圈。_x005F_x000D_
  新三份宅院保存完整，月梁、斗栱、雀替皆有简单雕刻。</t>
  </si>
  <si>
    <t>东经：121°39′14.0″北纬：29°27′23.0″海拔：15米</t>
  </si>
  <si>
    <t>古井位于浙江省宁波市象山县西周镇赖岙村万昌路2号东侧新三份宅院屋后，清代水井，井体圆形，乱石砌筑。2011年新三份宅院房屋改建为新式建筑，水井井栏圈改为八角形水泥砌筑，边长0.28米，高0.31米，在井内安装抽水设备，安置水泥制八角形井盖。附近村民仍在使用此井水洗涤。</t>
  </si>
  <si>
    <t>赖岙村</t>
  </si>
  <si>
    <t>新三份宅院村民</t>
  </si>
  <si>
    <t>赖岙八角井</t>
  </si>
  <si>
    <t>浙江省宁波市象山县西周镇赖岙村西部</t>
  </si>
  <si>
    <t xml:space="preserve">  八角井位于象山县西周镇赖岙村西部，据村史资料记载判断为清代凿筑。井体圆形，乱石砌筑，直径81cm。井栏圈用几块条石构筑成八角形，厚度为36cm。_x005F_x000D_
  距离八角井西北侧4.5米处安置着两口石制水槽。一个呈圆鼓形，高45cm，直径58cm，槽深26cm，槽边口厚8cm；一个呈方形，高26cm，长81cm，宽44cm，槽深20cm，槽边口厚6cm。_x005F_x000D_
  八角井保存较好，历史悠久，井水常年不干，村民现仍使用之。</t>
  </si>
  <si>
    <t>东经：121°39′12.0″北纬：29°27′22.0″海拔：16米</t>
  </si>
  <si>
    <t>八角井位于象山县西周镇赖岙村万昌路20号东侧，据村史资料记载判断为清代凿筑。井体圆形，乱石砌筑，直径0.81米。井栏圈用几块条石构筑成八角形，厚度为0.36米。2014年村中浇筑水泥路面，对水井井栏圈进行修补，周围地面升高用水泥浇筑，井内安装抽水设备，井栏圈上面安置大理石井盖。八角井历史悠久，井水常年不干，水质清澈，村民现仍使用之。</t>
  </si>
  <si>
    <t>东瀛陈家弄5号民居</t>
  </si>
  <si>
    <t>浙江省宁波市象山县西周镇东瀛村陈家弄5（1—2）号</t>
  </si>
  <si>
    <t xml:space="preserve">  宏成洋房位于象山县西周镇东瀛村陈家弄5（1—2）号，据屋主介绍判断为民国二十一年（1932）由宏成布店的老板所建。宅坐东朝西偏南50°，一字形楼房，建有东偏院。_x005F_x000D_
  正屋三开间，明间梁架八架用六柱置上下前廊，次间穿斗、抬梁相结合用六柱。楼上挑檐桁有垂莲柱及雀替。屋内地面水泥汀。正屋前廊东侧置上下偏门，楼上偏门与东偏院楼房楼上建有天桥通道。_x005F_x000D_
  东偏院厢房，三开间，四架梁置上下前廊，东侧耳房一开间。在东偏院的天井中有一口水井，井体圆形，乱石砌筑，井口直径72cm，高31cm。_x005F_x000D_
  围墙较传统建筑高，石库门位于正屋前围墙正中，外侧顶部刻字“安定世泽”四字，落款是王震。王震又名王一定，在当时象山书法界小有名气，后去日本定居经商。屋顶硬山造，两坡面，小青瓦盖顶。_x005F_x000D_
  解放后，这里先后是西周乡政府（公社）、西周区区委、西周区农技站驻所。后来一半的房产被农技站职工购买，故用砖墙把正屋分隔成两半，两户居民居住。_x005F_x000D_
  宏成洋房保存完整，正屋山墙设计及楼上栏杆，均有明显的民国风格，是村中比较典型的民国时期建筑。</t>
  </si>
  <si>
    <t>儒雅洋弘儒路56号民居</t>
  </si>
  <si>
    <t>浙江省宁波市象山县西周镇儒雅洋村弘儒路56号</t>
  </si>
  <si>
    <t xml:space="preserve">  老小份宅院位于象山县西周镇儒雅洋村弘儒路56号，据建筑的时代风格判断为清代建筑。宅坐北朝南偏东20°，原平面布局前后两院。前院房屋火灾后新建，后院是三合院格局建筑，由倒座、正屋及东侧的门屋组成。_x005F_x000D_
  倒座三间一弄楼房，明间梁架五架用四柱，底层前后各加一步置前后廊，次间四柱七檩。前廊月梁雕成龙头状，有雀替雕刻。_x005F_x000D_
  正屋三间一弄楼房，明间梁架七架用五柱，底层前加一步置前廊，次间六柱八檩。月梁、雀替雕刻精美。_x005F_x000D_
  门屋一间二弄格局，三架梁结构。门位于明间位置，门顶和门额有砖雕和堆塑，并塑字“迎祥”，做工考究。_x005F_x000D_
  屋顶硬山造，两坡面，小青瓦盖顶。天井、檐廊地面用石板铺设。西侧天井有一古井，井体圆形，乱石砌筑，井栏圈新筑。_x005F_x000D_
  老小份宅院整体格局保存一般，用料较好，雀替有精美雕刻，有一定的建筑工艺。</t>
  </si>
  <si>
    <t>真武宫</t>
  </si>
  <si>
    <t>浙江省宁波市象山县石浦镇九市曲社区幸福路45号</t>
  </si>
  <si>
    <t xml:space="preserve">  真武宫位于象山县石浦镇九市曲社区幸福路45号，据历史文献记载判断始建于明万历四十四年清天命元年，即公元1616年。庙宇坐东朝西偏南40°，原平面布局由门楼、戏台、正殿及两厢组成。现仅存正殿及古井一口。_x005F_x000D_
  正殿五开间，明间梁架五架抬梁带前卷棚廊后双步廊用四柱，次间穿斗、抬梁相结合用五柱，梢间七柱八檩。卷棚廊下置垂莲柱，牛腿挑檐。明间供奉真武大帝，东南侧梢间是鲁班像。_x005F_x000D_
  正殿屋后有一古井，井体圆形，乱石砌筑，井栏方形（1.18米X1.18米）。_x005F_x000D_
  屋顶硬山造，两坡面，小青瓦盖顶。屋顶坡面有背脊，其中西南侧两条背脊上端有人物泥塑像，立体、形象生动。檐廊地面用石板铺设。_x005F_x000D_
  真武宫历史悠久，正殿原建筑格局保存较好，具有一定的建筑和雕刻工艺。</t>
  </si>
  <si>
    <t>东经：121°56′25″北纬：29°12′53″</t>
  </si>
  <si>
    <t>古井位于浙江省宁波市象山县石浦镇九市曲社区幸福路45号真武宫大殿后面，是一清代凿筑的古井。井体圆形，乱石砌筑，直径约1.6米，深约6米，井内有水，清澈。井栏圈用四块条石构筑成正方形，长1.2米，高0.6米，厚0.15米，井口长0.9米。井边堆满瓦片、杂物、垃圾，水面漂浮垃圾较多，现附近居民已不再使用此井水。</t>
  </si>
  <si>
    <t>石浦栽兴庄</t>
  </si>
  <si>
    <t>浙江省宁波市象山县石浦镇九市曲社区中街98号</t>
  </si>
  <si>
    <t xml:space="preserve">  栽兴庄位于象山县石浦镇九市曲社区中街98号，据建筑的时代风格判断为清代建造。坐东朝西偏南35°，平面布局由前楼及后楼组成，后天井中有一圆形古井，井口直径0.44米，高0.28米。_x005F_x000D_
  前楼三开间，明间梁架七架用五柱，南次间六柱七檩，北次间少二架，为四柱五檩。北次间西南侧楼上有新建的一间展览室。_x005F_x000D_
  后楼三开间，北次间五架用三柱；明间与厢房梁架搭架形成小山洪屋顶，随后楼梁架，梁架为六架用三柱，南次间柱网同明间。_x005F_x000D_
  屋顶硬山造，两坡面，小青瓦盖顶。天井、檐廊地面用石板铺设。石库门位于西围墙正中，外部有泥塑“栽兴”二字。_x005F_x000D_
  栽兴烟馆清代兴盛，专业制作销售旱烟丝，至民国时逐渐衰落，是当时老字号。这里先后经营过两种烟，先是一般的刨烟丝（当地人称老烟），另一种就是鸦片。现在的栽兴烟馆展览设置了普通烟室与高雅烟室，从涉入鸦片到贫病夭折的全过程，揭示了当时清晚期社会腐朽的一个侧面。_x005F_x000D_
  栽兴庄整体格局保存较好，石浦发展渔港古城旅游景区之后这里按照原先的建筑格局改建为景点之一，具有教育告诫的作用。</t>
  </si>
  <si>
    <t>东经：121°56′25″北纬：29°12′48″</t>
  </si>
  <si>
    <t>古井位于浙江省宁波市象山县石浦镇九市曲社区中街98号栽兴庄后天井中，清代古井。井体圆形，乱石砌筑，井内水满，死水，深度不知，直径约0.6米。井栏圈圆形整块石料凿筑，与地面接口用水泥浇筑加固，井口直径0.31米，井栏圈厚0.08米。栽兴庄现为石浦渔港古城景区其中一个游览景点，此水井已不再使用。</t>
  </si>
  <si>
    <t>延昌社区道头街59号民居</t>
  </si>
  <si>
    <t>浙江省宁波市象山县石浦镇延昌社区道头街59（1—12）号</t>
  </si>
  <si>
    <t xml:space="preserve">  新利诚宅院位于象山县石浦镇延昌社区道头街59（1—12）号，据建筑的时代风格判断为清式建筑。宅坐西朝东，三合院楼屋，建有北偏院。_x005F_x000D_
  正屋三开间二弄，弄堂为楼梯，明次间梁架六架用四柱，底层前加一步置前卷棚廊，卷棚廊雕刻精美，雀替雕刻种类繁多，雕工细腻。正屋两侧有侧房二间。_x005F_x000D_
  厢楼二开间一弄，七架梁结构，底层前加一步置前卷棚廊。东侧山墙前后各设四级马头。北厢楼北侧辟有小天井，在此建有独立的石库门作为出入口，北厢楼北面楼上设栏杆，底层牛腿、雀替。_x005F_x000D_
  东围墙檐下有彩绘，仪门位于此，石库门结构，雀替雕刻成龙纹。出仪门往北是头门，也是一石库门。_x005F_x000D_
  屋顶硬山造，两坡面，小青瓦盖顶。天井地面用石板错缝铺设，北侧天井有一圆形古井，井栏圈鼓形，向上收缩。_x005F_x000D_
  新利诚宅院保存完整，用材较好，雕刻工艺精湛。三面卷棚廊的建筑工艺在我县民居中运用不多，而且七级马头墙较为少见。</t>
  </si>
  <si>
    <t>东经：121°56′42″    北纬：29°13′22″海拔：20米</t>
  </si>
  <si>
    <t>古井位于浙江省宁波市象山县石浦镇延昌社区道头街59（1—2）号新利诚宅院天井中，清代古井。井体圆形，乱石砌筑，直径约0.8米，井内有水，井深不知。井栏圈圆形，覆盆式，下口直径0.74米，上口直径0.58米，井口直径0.46米，厚0.07米，高0.28米。井栏圈用水泥修补过，周围地面石板铺设，井水混浊，现已不再使用，屋主用铁圈罩着水井。</t>
  </si>
  <si>
    <t>延昌社区</t>
  </si>
  <si>
    <t>新利诚宅院住户</t>
  </si>
  <si>
    <t>五爱四方井</t>
  </si>
  <si>
    <t>浙江省宁波市象山县石浦镇五新村五眼桥自然村五爱路25号门口</t>
  </si>
  <si>
    <t xml:space="preserve">  四方井位于象山县石浦镇五新村五眼桥自然村五爱路25号门口，据口碑资料判断为清代建造。井体圆形，直径2.14米，乱石砌筑，石块较为整齐，在南侧有一小型的取水垫脚石。井栏圈用三块石板构筑，长2.45米、宽2.15米，顶部用水泥加筑增高，井栏圈总高为0.6米，北侧是一民居的围墙。_x005F_x000D_
  四方井保存较好，面积较大，井水清澈，长年不涸，村人现仍使用之。</t>
  </si>
  <si>
    <t>东经：121°56′33.0″    北纬：29°13′54.0″海拔：5米</t>
  </si>
  <si>
    <t>四方井位于象山县石浦镇五新村五眼桥自然村五爱路25号门口，据口碑资料判断为清代建造。井体圆形，直径2.14米，乱石砌筑，石块较为整齐，在南侧有一小型的取水垫脚石。井栏圈用三块石板构筑，长2.45米、宽2.15米，顶部用水泥加筑增高，井栏圈总高为0.6米，北侧是一民居的围墙。2018年村中铺设下水管道，导致污水渗入井内，井水混浊犯臭，村民已不再使用此井水。</t>
  </si>
  <si>
    <t>五眼桥自然村</t>
  </si>
  <si>
    <t>上马岙黄氏宗祠</t>
  </si>
  <si>
    <t>浙江省宁波市象山县泗洲头镇上马岙村128号</t>
  </si>
  <si>
    <t xml:space="preserve">  黄氏宗祠位于象山县泗洲头镇上马岙村128号，据《黄氏宗谱》载清道光五年（1825）建筑，宗祠坐北朝南，平面布局由台门、戏台、穿堂、正殿及两厢组成。_x005F_x000D_
  台门单檐硬山顶，五间一弄，明间梁架七架用四柱置前廊，次间六柱七檩，西梢间西侧一间面阔较小成为弄。明次间辟为大门。_x005F_x000D_
  戏台位于台门明间，随梁枋粗大，花板式牛腿挑檐，台前立两根短柱。_x005F_x000D_
  穿堂呈东西向，与厢房搭架，五架抬梁用二柱，柱网用材较小。_x005F_x000D_
  正殿硬山顶，五开间，明次间梁架五架抬梁带前后双步廊用五柱，梢间八柱九檩。明次间柱网粗大，前廊月梁做工较有特色，雀替简单雕刻。明间供奉黄氏太公。_x005F_x000D_
  厢房单檐硬山顶，三开间，四架梁结构，北次间后墙处均置偏门。_x005F_x000D_
  祠堂门口有一圆形古井，井体乱石砌筑，向上收缩，井栏圈水泥浇筑，直径1米。天井、檐廊地面为水泥浇筑。_x005F_x000D_
  黄氏宗祠格局完整，结构特殊，这样的格局在象山为数不多，具有一定的建筑工艺，牛腿、雀替皆有雕刻。</t>
  </si>
  <si>
    <t>东经：121°45′20″    北纬：29°19′15″海拔：10米</t>
  </si>
  <si>
    <t>古井位于象山县泗洲头镇上马岙村128号黄氏宗祠门口，据《黄氏宗谱》载清道光五年（1825）建筑黄氏宗祠，此井应为当时所凿。井体圆形，乱石砌筑，覆盆式，向上收缩，最大直径约1.9米，上口收缩直径为1.02米，井内水质清澈。现井栏圈用水泥浇筑，圆形，高0.47米，外径1.29米，内径1.01米，距周围地面高度为0.2米。周围地面也是水泥浇筑，在井栏圈上面放置一张圆桌面当井盖。</t>
  </si>
  <si>
    <t>上马岙村</t>
  </si>
  <si>
    <t>泗洲头叶家弄6-1号民居</t>
  </si>
  <si>
    <t>浙江省宁波市象山县泗洲头镇泗洲头村叶家弄6—1号</t>
  </si>
  <si>
    <t xml:space="preserve">  余家大柴门宅院位于象山县泗洲头镇泗洲头村叶家弄6—1号，据建筑的时代风格判断为清代建造。宅坐北朝南，平面布局前后两院，建有东偏院。前院建筑是三合院楼屋，后院是三合院平屋。_x005F_x000D_
  前院正屋硬山顶，七间二弄，弄堂位于次、梢间之间，可通后院，并置楼梯。明间梁架六架用五柱，底层前后各加一步置前后廊，次间七柱八檩，梢间穿斗式结构用八柱，尽间柱网同稍间。_x005F_x000D_
  厢楼硬山顶，三开间，明间梁架六架用五柱，底层前加一步置前廊，次间穿斗式结构用七柱。厢楼北侧东坡面设二级马头墙。前廊北侧置券拱门。_x005F_x000D_
  门屋位于南围墙正中，两扇门，屋脊两端起翘。天井、檐廊地面用石板铺设。_x005F_x000D_
  东偏院位于厢楼东侧，正屋单檐硬山顶，四间一弄，五架梁结构置前挑檐廊后出檐廊。偏院厢房三开间，北次间辟为出入口。东偏院天井中有一圆形古井，乱石砌筑，直径66cm。_x005F_x000D_
  余家大柴门宅院整体格局保存一般，房屋改建颇多，但用材较好，雀替有简单雕刻。</t>
  </si>
  <si>
    <t>东经：121°45′20.0″    北纬：29°19′15.0″海拔：14米</t>
  </si>
  <si>
    <t>古井位于象山县泗洲头镇泗洲头村叶家弄6-1号余家大柴门前天井东南角，从建筑的风格判断是清代建筑，此井也应是清代所凿。井体圆形，由乱石砌筑，井内有水较混浊，井深不知，直径约1.16米，井沿口长满水草，现已无人使用。原井栏圈是用石板构筑，公社化时期改为水泥浇筑，呈八角形，井口圆形，现在井栏圈高0.7米，井口直径0.6米，外边长0.85米，厚0.12米，转角边长为0.25米，距周围地面高0.3米。周围一圈地面是水泥浇筑，基本呈圆形，直径约2米，其余地面石板铺设。</t>
  </si>
  <si>
    <t>泗洲头村</t>
  </si>
  <si>
    <t>余家大柴门内村民</t>
  </si>
  <si>
    <t>墙头镇海庵</t>
  </si>
  <si>
    <t>浙江省宁波市象山县墙头镇墙头村西沪港中海山岛上</t>
  </si>
  <si>
    <t xml:space="preserve">  镇海庵位于象山县墙头镇墙头村北面的海山岛上，据建筑的时代风格判断为清代建筑。庵堂坐北朝南偏东30°，由正殿及两厢组成。_x005F_x000D_
  大门位于南侧围墙正中。天井地面均用水泥浇筑。_x005F_x000D_
  正殿硬山顶，五开间。明间梁架七架用五柱置前廊；次间穿斗式结构用七柱，梢间穿斗、抬梁相结合用六柱。明间供奉三圣佛，东梢间是观音大士，西梢间为地藏王菩萨。正殿两侧各有侧房二间，侧房屋顶小山洪式。_x005F_x000D_
  厢房硬山顶，二间一弄，五架梁置前出檐廊。西厢房南侧山墙外有一圆形古井，乱石砌筑，井口直径63cm，井栏圈现为水泥砌筑。_x005F_x000D_
  镇海庵保存完整，历史悠久，香火旺盛，佛事不断，1987年由善男信女集资维修。</t>
  </si>
  <si>
    <t>东门王将军庙</t>
  </si>
  <si>
    <t>浙江省宁波市象山县石浦镇东门渔村</t>
  </si>
  <si>
    <t xml:space="preserve">  王将军庙位于东门岛村，据民国《象山县志》记载始建于明代，为祭祀王刚甫而建。庙坐北朝南，正门上嵌竖式阳文“王将军庙”，正殿为三开二弄，九檩重檐前卷棚歇山顶结构。殿前右侧有水井一口，戏台为修缮时在原址上仿建。_x005F_x000D_
  王刚甫：明某，以字行世，曾任庆元路蒙古字学录，至正间，任东门巡检司事年，盗不犯，民安之。元亡明兴，散家资募民为兵，使郡县免受战乱之害，晚年受人诬陷，死于明洪武十二年。</t>
  </si>
  <si>
    <t>东经：121°57′12.0″    北纬：29°12′00.0″海拔：25米</t>
  </si>
  <si>
    <t>古井位于象山县石浦镇东门渔村王将军庙前天井西侧，据民国《象山县志》记载王将军庙始建于明代，为祭祀王刚甫而建，由此判断该古井应为当时所凿筑。井体圆形，乱石砌筑，直径约0.8米，井内有水，混浊较脏，井内壁及井沿口长满青苔，井深不知。井栏圈方形，由四块石条构筑而成，长度分别为1米、0.87米、0.73米、0.9米，高0.46米，石条厚度0.19米、0.16米、0.14米不等。东南侧井栏圈外沿边安装有铁环，西北侧井栏圈上凿穿孔。2014年王将军庙维修，天井地面改为新红石板铺设，并在井周围拼接出一个平台，长1.61米，高出地面0.035米，古井居中。</t>
  </si>
  <si>
    <t>王将军庙</t>
  </si>
  <si>
    <t>下井头水井</t>
  </si>
  <si>
    <t>浙江省宁波市宁海县前童镇塔山村永宁路27号</t>
  </si>
  <si>
    <t xml:space="preserve">    下井头古井位于前童镇塔山村永宁路27号口，为北宋时期所凿，相传前童村未迁入之前就已存在。井口为圆形，经岁月流逝，已变为非常型结构。井口径0、6米，井壁厚0、075米，最高处为0、34米，最低处为0、2米。古井四周有石水槽2个及花岗岩石块2块，其中一块上雕刻有棋盘及圆轮纹等。古井东面又凹型水道，至今仍在使用</t>
  </si>
  <si>
    <t>北纬29°13'43.0"，东经121°20'59.0"</t>
  </si>
  <si>
    <r>
      <rPr>
        <sz val="12"/>
        <rFont val="宋体"/>
        <family val="3"/>
        <charset val="134"/>
        <scheme val="minor"/>
      </rPr>
      <t>下井头水井位于前童镇塔山村永宁路27号口，北宋时期开凿，相传前童村未迁入之前就已存在。井圈呈圆形，用整石凿成，口沿因长年使用被磨得高低不平，岁月痕迹明显。井圈直径</t>
    </r>
    <r>
      <rPr>
        <sz val="11"/>
        <rFont val="Calibri"/>
        <family val="2"/>
      </rPr>
      <t>0.6</t>
    </r>
    <r>
      <rPr>
        <sz val="11"/>
        <rFont val="宋体"/>
        <family val="3"/>
        <charset val="134"/>
      </rPr>
      <t>米，厚</t>
    </r>
    <r>
      <rPr>
        <sz val="11"/>
        <rFont val="Calibri"/>
        <family val="2"/>
      </rPr>
      <t>0.075</t>
    </r>
    <r>
      <rPr>
        <sz val="11"/>
        <rFont val="宋体"/>
        <family val="3"/>
        <charset val="134"/>
      </rPr>
      <t>米，高</t>
    </r>
    <r>
      <rPr>
        <sz val="11"/>
        <rFont val="Calibri"/>
        <family val="2"/>
      </rPr>
      <t>0.34~0.2</t>
    </r>
    <r>
      <rPr>
        <sz val="11"/>
        <rFont val="宋体"/>
        <family val="3"/>
        <charset val="134"/>
      </rPr>
      <t>米。井深</t>
    </r>
    <r>
      <rPr>
        <sz val="11"/>
        <rFont val="Calibri"/>
        <family val="2"/>
      </rPr>
      <t>4.15</t>
    </r>
    <r>
      <rPr>
        <sz val="11"/>
        <rFont val="宋体"/>
        <family val="3"/>
        <charset val="134"/>
      </rPr>
      <t>米，井身为圆形，井壁用卵石砌筑而成。井口被两块条石封堵，现已废弃不用。水井周围地面用水泥浇筑，旁边有</t>
    </r>
    <r>
      <rPr>
        <sz val="11"/>
        <rFont val="Calibri"/>
        <family val="2"/>
      </rPr>
      <t>2</t>
    </r>
    <r>
      <rPr>
        <sz val="11"/>
        <rFont val="宋体"/>
        <family val="3"/>
        <charset val="134"/>
      </rPr>
      <t>个石水槽及</t>
    </r>
    <r>
      <rPr>
        <sz val="11"/>
        <rFont val="Calibri"/>
        <family val="2"/>
      </rPr>
      <t>2</t>
    </r>
    <r>
      <rPr>
        <sz val="11"/>
        <rFont val="宋体"/>
        <family val="3"/>
        <charset val="134"/>
      </rPr>
      <t>块花岗岩石，其中一块上雕刻有棋盘及圆轮纹等。古井距今已有几百年的历史，其所经历的岁月沧桑在井口上能够略见一斑，对于研究当地的村落历史和人口情况具有重要的参考价值。</t>
    </r>
  </si>
  <si>
    <t>下井头水井保护较好，现井口被两块条石封堵，已废弃不用。</t>
  </si>
  <si>
    <t>塔山村村委</t>
  </si>
  <si>
    <t>西街平水庙</t>
  </si>
  <si>
    <t>浙江省宁波市象山县丹西街道方井头村西街5（1—5）号</t>
  </si>
  <si>
    <t>　平水庙位于象山县丹西街道方井头村西街5（1—5）号，民国《象山县志》载宋宝庆年间已有此庙，称平帅庙。明万历十六年（1588）重修，历经嘉庆、道光、光绪多次维修。据建筑的时代风格判断为清代建筑。面朝东南，原平面布局由山门、戏台、穿堂、正殿及两厢组成。因道路扩建，现仅存正殿及一古井。_x005F_x000D_
  正殿五开间，明间梁架五架抬梁带前卷棚廊后双步廊用五柱，穿斗、抬梁相结合。古井所在处现为马路正中。屋顶原为花脊，现两坡面，小青瓦盖顶，天井地面以方石板铺设。后檐柱用方形石柱。_x005F_x000D_
  平水庙原建筑格局已不完整，雕刻简单。供奉平水大帝（大禹）。</t>
  </si>
  <si>
    <t>东经：121°51′38″    北纬：29°28′30″海拔：20米</t>
  </si>
  <si>
    <t>古井位于象山县丹西街道方井头村西街10号北侧、马路中央，判断为清代古井。井体圆形，由较整齐的小石块堆砌而成，直接约0.68米，井深不知，现井内壁长满青苔，井内有水，垃圾较多，早已废弃不用。井栏圈圆形，由整块石料凿筑，高0.5米，厚0.14米，井栏圈内径0.42米，外径0.73米，距周围水泥地面高度0.26米。因为古井位于马路中央，日常来往车辆较多，交通部门在故居边上放置了四个交通警示牌。</t>
  </si>
  <si>
    <t>方井头村</t>
  </si>
  <si>
    <t>姜毛庙</t>
  </si>
  <si>
    <t>浙江省宁波市象山县丹西街道五丰村南街12号</t>
  </si>
  <si>
    <t xml:space="preserve">  姜毛庙位于象山县丹西街道五丰村南街12号，据建筑的时代风格判断为清代建筑，前后经历过数次维修。该庙坐西朝东，四合院式，分前后三进，由门楼、戏台、正殿、后楼及两厢楼组成。_x005F_x000D_
  门楼七开间，明次间劈大门，明间后檐设戏台，戏台悬山顶。正殿五开间，明间梁架五架抬梁带前卷棚后双步廊用四柱，次间立中柱，穿斗、抬梁相结合，梢间用六柱。_x005F_x000D_
  屋顶均硬山造，地面以方石铺设。门口南侧有一方形古“濂井”，条石围栏，上刻文字清晰可见，为民国建。_x005F_x000D_
  姜毛庙是纪念姜、毛二公“扶贫济困，施药救人”的庙宇，虽经多次修建，但整体构架保存较好。具有一定历史艺术、科学价值，于1994年列为县级文保点。</t>
  </si>
  <si>
    <t>东经：121°51′56″    北纬：29°28′40″海拔：10米</t>
  </si>
  <si>
    <t>古井位于象山县丹西街道五丰村南街16号门口，即姜毛庙门楼外墙处。现井栏圈上安置正方形水泥制井盖，故井体形制不知，早已废弃不用。井口路面高度搁置四块石板构筑成井沿口，石板长1.3米，厚0.24米。又在其上用四块石板构筑成井栏圈，正方形，长1.22米，高0.39米。西侧井栏圈靠台阶，东侧井栏圈外围刻字“濂井 民国三十三年…”等字。周围地面用水泥石板铺设。</t>
  </si>
  <si>
    <t>象山县文物保护管理所</t>
  </si>
  <si>
    <t>姜毛庙正殿于2011年4月1日被公布为第七批县级文物保护单位。</t>
  </si>
  <si>
    <t>龙泉井</t>
  </si>
  <si>
    <t>浙江省宁波市象山县丹西街道方井头村龙泉井路3号</t>
  </si>
  <si>
    <t xml:space="preserve">  龙泉井位于象山县丹西街道方井头村龙泉井路3号（古地名“垄船境”），根据井栏刻字确定为中华民国凿筑。井栏圈用整块石头雕凿成六角形，井内口为圆形，高0.6米，圈壁厚15厘米，六角形各边长为48厘米，内经40厘米。六面开光，在北东南三面阴刻楷书“龙泉井”三大字，字平均高25厘米、宽20厘米。北面右上角题款为“民国甲戌年（1934）”，南面左下角落款刻里人冯永寿募建”字样。井体稍大，用乱石砌筑，深度不详。现西侧井栏圈已被住户水泥墙体贴筑，由于近几年周边建房水泥残渣等杂物掉入井中，日积月累水质遭到破坏。该井保存完整，在丹城城区有一定知名度。</t>
  </si>
  <si>
    <t>东经：121°51′41.0″    北纬：29°28′30.0″海拔：14米</t>
  </si>
  <si>
    <t>龙泉井位于象山县丹西街道方井头村龙泉井路3号（古地名“垄船境”），根据井栏刻字确定为中华民国凿筑。井栏圈用整块石头雕凿成六角形，井内口为圆形，高0.6米，圈壁厚0.15米，六角形各边长为0.48米，内经0.4米。六面开光，在北东南三面阴刻楷书“龙泉井”三大字，字平均高0.25米、宽0.2米。北面右上角题款为“民国甲戌年（1934）”，南面左下角落款刻里人冯永寿募建”字样。井体稍大，用乱石砌筑，深度不详。西侧井栏圈已被住户水泥墙体贴筑，由于近几年周边建房水泥残渣等杂物掉入井中，日积月累水质遭到破坏。现龙泉井边居民正在重建房屋，对井栏圈造成一定程度破坏，堆弃着很多建筑垃圾。</t>
  </si>
  <si>
    <t>王岙拗棚井</t>
  </si>
  <si>
    <t>浙江省宁波市象山县新桥镇兴海村王岙自然村东部</t>
  </si>
  <si>
    <t xml:space="preserve">  王岙拗棚井群位于象山县新桥镇兴海村王岙自然村东，拗棚井乃象山俗称，为种植水稻蓄水灌溉之用，据村民反应，其建于民国时期，一直沿用至上世纪七十年代。_x005F_x000D_
  自北向南50米距离，分布有5个灌溉井，既可以蓄积较多用水，又可以就近取水灌溉。平面有圆形、椭圆形和近长方形。井体均用乱石砌筑，井壁上有一或两个条石供执吊桶者站立取水。_x005F_x000D_
  灌溉井群体现了传统稻作农业的生产方式。</t>
  </si>
  <si>
    <t>大林保安井</t>
  </si>
  <si>
    <t xml:space="preserve">  保安井位于象山县黄避岙乡大林村西北部，建于民国二十年。_x005F_x000D_
  井体为方形，用乱石砌筑，井深1.7米，井栏圈用四块长方形石板构筑，高0.6米，边长1米，厚0.10米。栏圈西侧石板上繁体楷书阴刻“保安井”三字，建造年代、主造人及助款人、帮工名等。此井保存较好，栏圈上所刻文字丰富了大林村的人文资料，具有一定价值。</t>
  </si>
  <si>
    <t>古井已于2012年拆除。</t>
  </si>
  <si>
    <t>东方红井</t>
  </si>
  <si>
    <t>浙江省宁波市象山县爵溪街道玉泉社区人乾街36号</t>
  </si>
  <si>
    <t xml:space="preserve">  东方红井位于象山县爵溪街道玉泉社区人乾街36号。井体圆形，以乱石砌筑，深约5米。井栏圈以四石条构筑成正方形（厚22㎝、内长90㎝、外长129㎝）。西南侧井栏外面有刻字：“东方红井  一九六五年十月”，为东方红井栏之安置年月。据附近居民讲述，当年象山大旱，全县兴起凿井运动，此井为当时凿筑。井周围地面以混凝土浇筑。_x005F_x000D_
  东方红井整体保存较好，水质清澈，有一定的历史意义。</t>
  </si>
  <si>
    <t>东经：121°56′46.5″    北纬：29°28′29.7″海拔：4米</t>
  </si>
  <si>
    <t>东方红井位于象山县爵溪街道玉泉社区人乾街36号。井体圆形，以乱石砌筑，深约5米。井栏圈以四石条构筑成正方形（厚0.22米、内长0.9米、外长1.29米）。西南侧井栏外面有刻字：“东方红井  一九六五年十月”，为东方红井栏之安置年月。据附近居民讲述，当年象山大旱，全县兴起凿井运动，此井为当时凿筑。井周围地面以混凝土浇筑。东方红井整体保存较好，现水质混浊，附近居民已不再使用此井水，具有一定的历史意义。</t>
  </si>
  <si>
    <t>巡司弄机关堂</t>
  </si>
  <si>
    <t>浙江省宁波市象山县石浦镇文兰社区巡司弄3号</t>
  </si>
  <si>
    <t xml:space="preserve">  机关堂位于象山县石浦镇文兰社区巡司弄3号，坐西朝东偏南40°，据石浦镇人民政府提供的历史资料记载判断是20世纪30年代的建筑物。1937年前曾开办过戏院，戏台位于屋内水井上方；1941年石浦沦陷后，日本人在此办过“象南支社”，专卖日用杂货；解放初期，石浦区公所设此，为政府机构。后来被政府征收为公房，文革之后归还屋主——柯菊花。_x005F_x000D_
  这是一幢三层楼建筑，三开间，明间底层穿堂，有一圆形水井，井口直径80cm，后部是楼梯，三楼置阳台。两次间房屋相对，一楼四间，二楼、三楼是三间。大门拱顶式，周围雕刻，在一楼明间位置，两旁立有水泥柱。次间一楼、二楼窗户均有堆塑。_x005F_x000D_
  1985年部队驻扎在此开办过食堂，故称此为“机关堂”。中西结合建筑风格，楼梯、栏杆民国风格明显，格局采用西洋式。这是石浦镇内最早、最好的中西结合建筑。</t>
  </si>
  <si>
    <t>井头水井</t>
  </si>
  <si>
    <t>浙江省宁波市象山县新桥镇井头村话堂基路8号门口</t>
  </si>
  <si>
    <t>　水井位于新桥镇井头村话堂基路8号门口，据民国版《象山县志》载判断此井为明代建造，顾氏先祖迁居于此而凿此井，村以井命名。话堂基路8号原为顾氏先祖旧宅，现改建为新建筑。_x005F_x000D_
  井体圆形，用乱石砌筑。井栏圈圆形，由蛇蟠石凿筑而成，现部分残缺。井深约6m，外露总高度为0.3m，井栏圈外径0.51m，内径0.36m。该水井现在水质一般，周围地面用水泥浇筑。_x005F_x000D_
  井头水井整体保存较好，为当时井头村村民生活用水的主要来源之一，历史悠久，有一定的历史意义。</t>
  </si>
  <si>
    <t>东经：121°50′05.2″    北纬：29°22′00.5″海拔：32米</t>
  </si>
  <si>
    <t>水井位于新桥镇井头村话堂基路8号门口，据民国版《象山县志》载判断此井为明代建造，顾氏先祖迁居于此而凿此井，村以井命名。话堂基路8号原为顾氏先祖旧宅，现改建为新建筑。井体圆形，用乱石砌筑井深约6米。井栏圈圆形，由蛇蟠石凿筑而成，部分残缺，外露总高度为0.3米，井栏圈外径0.51米，内径0.36米。2012年村里对古井进行修补，用水泥浇筑修补了残缺的石料，并在井栏圈内圈处加装圆形水泥保护圈，井口安置水泥制井盖。井水清澈，周围地面用水泥浇筑。</t>
  </si>
  <si>
    <t>井头村</t>
  </si>
  <si>
    <t>山根老井</t>
  </si>
  <si>
    <t>浙江省宁波市象山县新桥镇山根村东面</t>
  </si>
  <si>
    <t xml:space="preserve">  老井位于象山县新桥镇山根村东侧马路坎下5米处。具体建造年代不详，根据口碑资料确定建于清代，井口呈半圆形，井体用乱石砌筑。东边用石条铺设台阶以作取水处。井口宽1.38米，长1.6米，深度约1.2米。井壁乱石已长满了青苔。据调查该井水质冬暖夏凉，清澈透明，以前是本村村民每天生活之用。此井一定程度上反应了古时山区农村百姓的日常生活和村落的形成发展状况。</t>
  </si>
  <si>
    <t>东经：121°49′43.0″    北纬：29°21′51.0″海拔：27米</t>
  </si>
  <si>
    <t>老井位于象山县新桥镇山根村东部溪坑边，根据口碑资料判断建于清代。井口呈半圆形，井体用乱石砌筑。东边用石条铺设台阶以作取水处。井口宽1.38米，长1.6米，井深约1.2米。2014年村里出资对古井进行改造，砌筑了水泥房。井水清澈，村民仍在使用此井水洗涤。</t>
  </si>
  <si>
    <t>山根村</t>
  </si>
  <si>
    <t>黄公岙沙坑路89～90号民居</t>
  </si>
  <si>
    <t>浙江省宁波市象山县新桥镇黄公岙村沙坑路89—90号</t>
  </si>
  <si>
    <t xml:space="preserve">  紫荆花馆位于象山县新桥镇黄公岙村沙坑路89—90号，根据建筑风格判断为清中晚期，坐北朝南，平面布局由大门、前进三合院和后院一字形正屋屋组成。石库大门开于前院围墙正中，顶部为仿木重檐楼阁式建筑，门额用蜊灰堆塑三开屏，中屏内塑有“紫荆花馆”四个字。前进为三开间两弄高平房。明间（穿堂）七架置前廊用六柱，次间为七柱穿斗式。正屋两边各有二间侧房。东西厢房各一间一弄，五架用四柱置前廊。后院正屋为七开间一字平房，明间七架用六柱置前廊，穿斗抬梁混合式构架，次梢间均为七柱穿斗式结构，尽间为六柱混合式构架。东西各搭建一间杂房。后天井东侧有一口水井，井栏圈用整块石头雕凿而成，水质清澈透明，冬暖夏凉。屋面为硬山造，两坡面，小青瓦盖顶。前后走廊及天井均为石板铺设。     该老屋布局合理，柱梁构筑规整，木作考究。前进檐柱上“倒挂狮子”和月梁、门额部分雕塑工艺精湛，有一定建筑艺术价值。</t>
  </si>
  <si>
    <t>东经：121°56′26″    北纬：29°17′58″海拔：10米</t>
  </si>
  <si>
    <t>古井位于象山县新桥镇黄公岙村沙坑路90号紫荆花馆后天井处，为清代凿筑水井。井体方形，乱石砌筑，呈梯台形，底部宽，上口略窄，最大直径约1米。井栏圈用水缸材质烧制，圆形，高0.4米，井口外径0.48米，内径0.38米。天井地面用石板铺设，在古井周围一圈地面加浇一层水泥。井内通了自来水管取水，现井水清澈，村民仍在使用此井水。</t>
  </si>
  <si>
    <t>黄公岙村</t>
  </si>
  <si>
    <t>紫荆花馆内居住村民</t>
  </si>
  <si>
    <t>淳熙井</t>
  </si>
  <si>
    <t>浙江省宁波市象山县丹东街道后堂街21号县人民政府大院花坛内</t>
  </si>
  <si>
    <t>淳熙井位于象山县丹东街道县政府院内，据县志和井柱铭文确定建于南宋淳熙三年（1167年）。井旧称“县署井”，井体用乱石砌筑，深约7米，井口平面为圆形，并且砌有圆石井栏，栏高约0.4米，厚约0.2米。栏圈顶面刻有“淳熙三年重阳日建”八字，字迹较清晰。淳熙井水清澈甘润，久旱不涸，历来为人们所称道。清道光年间，宁波府学教授冯登府曾赋诗曰：“秋风冷到旧银床，山县萧条未改唐；六百年来陶令醉，黄花酒说古重阳。”1982年象山县人民政府公布其为县级文物保护单位。</t>
  </si>
  <si>
    <t>东经：121°51′54.0″    北纬：29°28′47.0″海拔：15米</t>
  </si>
  <si>
    <t>淳熙井位于象山县丹东街道县人民政府院内，据民国版《象山县志》和井圈铭文确定建于南宋淳熙三年（1167年）。井旧称“县署井”，井身内壁用乱石砌筑，深5.12米，井口平面为圆形，直径0.62米，并且砌有圆形井栏，栏高0.35米，厚0.165米。栏圈顶面刻有“淳熙三年重阳日建”八字，字迹较清晰。淳熙井水清澈甘润，久旱不涸，历来为人们所称道。清道光年间，宁波府学教授冯登府曾赋诗曰：“秋风冷到旧银床，山县萧条未改唐；六百年来陶令醉，黄花酒说古重阳。”淳熙井历史悠久，距今已有800多年，为象山县已发现的有史志文字记载的古井，且有确切的纪年，在宁波地区乃至全省也极为少见，具有一定历史价值。1980年，县政府修建花坛时把淳熙井围进花坛内，并在距离井栏圈10厘米处浇筑了10厘米厚的水泥保护圈。2006年，县政府在井内安装自来水管用以引水浇花。2012年6月，县政府在淳熙井井栏圈内壁安装了钢圈，并放置玻璃井盖。</t>
  </si>
  <si>
    <t>保护范围：以井为中心，半径3米的圆周区域内。建设控制地带：以井为中心，由保护范围向外推出7米为半径圆周区域内。淳熙井县级文物保护标志碑立于1985年上半年，安置于淳熙井西侧井栏圈边上，碑背面朝东。标志碑整体由碑身和底座两部分组成，皆为石质。碑长100厘米，宽70厘米，厚8厘米。碑正面上方为顾章先生手书的仿宋体“象山县重点文物保护单位”，中间为翁再忠先生手书“淳熙井·（南宋）”，下方也为翁再忠先生手书的“象山县人民政府/一九八二年十月四日公布”。碑背面刻：“淳熙井，旧称县署井，建于南宋淳熙三年（1167年）。井体用乱石砌筑，深约七米，石栏圈顶刻有‘淳熙三年重阳日建’八字。井水清澈甘润，久旱不干。清道光年间，宁波府学教授冯登府曾赋诗曰：‘秋风冷到旧银床，山县萧条未改唐；六百年来陶令醉，黄花酒说古重阳。’”。底座由三级组成：上较大，长120厘米，宽44厘米，厚21厘米；中，长102厘米，宽36厘米，厚21厘米；下，长102厘米，宽44厘米，厚18厘米。2017年上半年，刻省级文保单位新碑，石质，由碑身和底座两部分组成，目前尚未安置。碑身长100厘米，宽70厘米，厚10厘米；底座长130厘米，宽45厘米，厚20厘米。标志碑正面碑文：“浙江省省级文物保护单位/淳熙井/宋代/浙江省人民政府/二〇一七年一月十三日公布/象山县人民政府立”。</t>
  </si>
  <si>
    <t>丹西街道办事处</t>
  </si>
  <si>
    <t>1982年象山县人民政府公布其为县级文物保护单位。2017年1月13日浙江省人民政府将其公布为省级文物保护单位。</t>
  </si>
  <si>
    <t>枧头港水井</t>
  </si>
  <si>
    <t>浙江省宁波市宁海县前童镇双桥村枧头港一弄</t>
  </si>
  <si>
    <t xml:space="preserve">   枧头港古井位于前童镇双桥村枧头港一弄内，为清朝时期所凿，方形圆底。井口径0.73米，井壁厚0.065米，高0.46米。古井周边有两个水槽，有菱形刻饰。已无人使用。</t>
  </si>
  <si>
    <t>北纬29°13'45.0"，东经121°20'54.0"</t>
  </si>
  <si>
    <r>
      <rPr>
        <sz val="12"/>
        <rFont val="宋体"/>
        <family val="3"/>
        <charset val="134"/>
        <scheme val="minor"/>
      </rPr>
      <t>双桥和平巷水井位于宁海县前童镇双桥村和平巷镇宁路路口，建于清代。井圈呈方形，由四块规整的长方形石板错角拼接而成，边长约0.9米，厚</t>
    </r>
    <r>
      <rPr>
        <sz val="10.5"/>
        <rFont val="Calibri"/>
        <family val="2"/>
      </rPr>
      <t>0.09</t>
    </r>
    <r>
      <rPr>
        <sz val="10.5"/>
        <rFont val="宋体"/>
        <family val="3"/>
        <charset val="134"/>
      </rPr>
      <t>米至</t>
    </r>
    <r>
      <rPr>
        <sz val="10.5"/>
        <rFont val="Calibri"/>
        <family val="2"/>
      </rPr>
      <t>0.1</t>
    </r>
    <r>
      <rPr>
        <sz val="10.5"/>
        <rFont val="宋体"/>
        <family val="3"/>
        <charset val="134"/>
      </rPr>
      <t>米不等，高</t>
    </r>
    <r>
      <rPr>
        <sz val="10.5"/>
        <rFont val="Calibri"/>
        <family val="2"/>
      </rPr>
      <t>0.55</t>
    </r>
    <r>
      <rPr>
        <sz val="10.5"/>
        <rFont val="宋体"/>
        <family val="3"/>
        <charset val="134"/>
      </rPr>
      <t>米。井深</t>
    </r>
    <r>
      <rPr>
        <sz val="10.5"/>
        <rFont val="Calibri"/>
        <family val="2"/>
      </rPr>
      <t>5.36</t>
    </r>
    <r>
      <rPr>
        <sz val="10.5"/>
        <rFont val="宋体"/>
        <family val="3"/>
        <charset val="134"/>
      </rPr>
      <t>米，井身为圆形，井壁由卵石垒砌而成。井水清洁，随着自在水的普及已基本不用，旁有水槽一个。该水井造型简单，为清代水井的典型样式，具有一定的历史价值。</t>
    </r>
  </si>
  <si>
    <t>枧头港水井保护较好，性质为安正，井水清澈。</t>
  </si>
  <si>
    <t>丹山井</t>
  </si>
  <si>
    <t>浙江省宁波市象山县丹西街道方井头村丹井巷4号南侧</t>
  </si>
  <si>
    <t>丹山井位于象山县丹西街道方井头村丹井巷4号南侧，相传为秦代方士徐福所凿。丹山井为一圆井，井口直径98厘米，深247厘米，井体为乱石砌筑。现存六角形青石井栏，高43厘米，厚15厘米，井栏外边周长82厘米，内边周长51厘米。井栏六面均有刻字，东面外侧刻有“丹井”二字，还有一面刻“嘉靖元年壬午年(1522)岁正月十五吉旦”字样，当为井栏安置年月，其余文字多模糊不清。丹山井是我县史志记载的最早古井，其结构虽无独特之处，但其历史文化内涵较丰富，具有一定历史价值。1984年6月14日公布为县级文保单位。</t>
  </si>
  <si>
    <t>东经：121°51′48.4″    北纬：29°28′39.0″海拔：22米</t>
  </si>
  <si>
    <r>
      <rPr>
        <sz val="12"/>
        <rFont val="宋体"/>
        <family val="3"/>
        <charset val="134"/>
        <scheme val="minor"/>
      </rPr>
      <t>丹山井为一圆井，井口直径约</t>
    </r>
    <r>
      <rPr>
        <sz val="10.5"/>
        <rFont val="Times New Roman"/>
        <family val="1"/>
      </rPr>
      <t>98</t>
    </r>
    <r>
      <rPr>
        <sz val="10.5"/>
        <rFont val="宋体"/>
        <family val="3"/>
        <charset val="134"/>
      </rPr>
      <t>厘米，深</t>
    </r>
    <r>
      <rPr>
        <sz val="10.5"/>
        <rFont val="Times New Roman"/>
        <family val="1"/>
      </rPr>
      <t>247</t>
    </r>
    <r>
      <rPr>
        <sz val="10.5"/>
        <rFont val="宋体"/>
        <family val="3"/>
        <charset val="134"/>
      </rPr>
      <t>厘米。井体为乱石砌筑。上有六角形青石料井栏，栏高</t>
    </r>
    <r>
      <rPr>
        <sz val="10.5"/>
        <rFont val="Times New Roman"/>
        <family val="1"/>
      </rPr>
      <t>43</t>
    </r>
    <r>
      <rPr>
        <sz val="10.5"/>
        <rFont val="宋体"/>
        <family val="3"/>
        <charset val="134"/>
      </rPr>
      <t>厘米，厚</t>
    </r>
    <r>
      <rPr>
        <sz val="10.5"/>
        <rFont val="Times New Roman"/>
        <family val="1"/>
      </rPr>
      <t>15</t>
    </r>
    <r>
      <rPr>
        <sz val="10.5"/>
        <rFont val="宋体"/>
        <family val="3"/>
        <charset val="134"/>
      </rPr>
      <t>厘米，井栏外边周长</t>
    </r>
    <r>
      <rPr>
        <sz val="10.5"/>
        <rFont val="Times New Roman"/>
        <family val="1"/>
      </rPr>
      <t>82</t>
    </r>
    <r>
      <rPr>
        <sz val="10.5"/>
        <rFont val="宋体"/>
        <family val="3"/>
        <charset val="134"/>
      </rPr>
      <t>厘米，内边周长</t>
    </r>
    <r>
      <rPr>
        <sz val="10.5"/>
        <rFont val="Times New Roman"/>
        <family val="1"/>
      </rPr>
      <t>51</t>
    </r>
    <r>
      <rPr>
        <sz val="10.5"/>
        <rFont val="宋体"/>
        <family val="3"/>
        <charset val="134"/>
      </rPr>
      <t>厘米。六面井栏均镌刻有字。东面“丹井”二字较清晰，余多模糊不清，但其中“嘉靖元年壬午岁正月十五吉日”等字仍依稀可认。由此可知此井栏当为嘉靖元年（</t>
    </r>
    <r>
      <rPr>
        <sz val="10.5"/>
        <rFont val="Times New Roman"/>
        <family val="1"/>
      </rPr>
      <t>1522</t>
    </r>
    <r>
      <rPr>
        <sz val="10.5"/>
        <rFont val="宋体"/>
        <family val="3"/>
        <charset val="134"/>
      </rPr>
      <t>年）所置。由于丹山井位于丹城蓬莱山脚下，从而保证了此井的水源，且井水清澈甘润，在城区人民群众中享有盛誉。南宋嘉定年间县令赵善普曾题诗曰：“泓泓澈底清，滴滴透瓶冷。灵源何处来，独照贞白影。”可见此井水之佳。另据清道光《象山县志》载，原石井栏为宋大中祥符年间濮阳吴处士琢制，并有王郤、杨景略、胡宗师、杨志、沈中文、毛遇顺等镌名于石。又载：“丹井旁原有蓬莱观，梁已有之。隋大业元年废。唐天宝十三年复置。”今已复存。</t>
    </r>
  </si>
  <si>
    <t>保护范围：现存丹山井遗址。建设控制地带：东、南、西、北自井各到现存建筑物的墙体。建设控制要求：不准在控制范围内建造房屋及其他一些建筑物。丹山井保护标志碑立于1985年，位于丹山井东首，标志碑为石质，由底座和碑两部分组成，底座也为石质。碑上方为顾章先生手书的仿宋体“象山县重点文物保护单位”，中间为翁再忠先生书行书“丹山井•秦代”，下方也为翁再忠先生行书“象山县人民政府一九八四年六月十四日公布”。碑长100㎝、宽70㎝、厚8㎝。底座由三级组成，正面呈“工”字形，最长处142㎝、最宽处44㎝、通高60㎝。保护标志碑虽为石质，但石质地不好，做工较粗糙。无保护说明牌和界标。</t>
  </si>
  <si>
    <t>1984年6月14日象山县人民政府发文将其公布为第二批县级文物保护单位。</t>
  </si>
  <si>
    <t>前童三房水井</t>
  </si>
  <si>
    <t>浙江省宁波市宁海县前童镇鹿分村武胜路7号</t>
  </si>
  <si>
    <t xml:space="preserve">   前童三房井位于前童鹿分村武胜路7号。井宽0.75米，高0.37米，为明代时期所凿，井口为圆形。至今仍在使用，无明显雕刻。</t>
  </si>
  <si>
    <t>北纬29°13'40.0"，东经121°20'46.5"</t>
  </si>
  <si>
    <r>
      <rPr>
        <sz val="12"/>
        <rFont val="宋体"/>
        <family val="3"/>
        <charset val="134"/>
        <scheme val="minor"/>
      </rPr>
      <t>前童三房水井位于前童鹿分村武胜路7号，明代开凿。井圈呈圆形，口小底大，口径</t>
    </r>
    <r>
      <rPr>
        <sz val="10.5"/>
        <rFont val="Calibri"/>
        <family val="2"/>
      </rPr>
      <t>0.75</t>
    </r>
    <r>
      <rPr>
        <sz val="10.5"/>
        <rFont val="宋体"/>
        <family val="3"/>
        <charset val="134"/>
      </rPr>
      <t>米，高</t>
    </r>
    <r>
      <rPr>
        <sz val="10.5"/>
        <rFont val="Calibri"/>
        <family val="2"/>
      </rPr>
      <t>0.37</t>
    </r>
    <r>
      <rPr>
        <sz val="10.5"/>
        <rFont val="宋体"/>
        <family val="3"/>
        <charset val="134"/>
      </rPr>
      <t>米，由整石雕凿而成。井深</t>
    </r>
    <r>
      <rPr>
        <sz val="10.5"/>
        <rFont val="Calibri"/>
        <family val="2"/>
      </rPr>
      <t>5.0</t>
    </r>
    <r>
      <rPr>
        <sz val="10.5"/>
        <rFont val="宋体"/>
        <family val="3"/>
        <charset val="134"/>
      </rPr>
      <t>米，井身为圆形，井壁由河卵石叠砌而成，壁上青苔斑驳。水质清澈，井圈底端用一圈环形石材铺地，起加固的作用，外围地面用鹅卵石铺就。水寒甘冽，但随着自来水的普及化已基本不用。前童三房水井对于究当村落的发展起着举足轻重的作用，具有一定的历史价值。</t>
    </r>
  </si>
  <si>
    <t>前童三房水井保护较好，现在井圈上设有木质护栏。</t>
  </si>
  <si>
    <t>鹿分村村委</t>
  </si>
  <si>
    <t>作为景点供参观</t>
  </si>
  <si>
    <t>上街头水井</t>
  </si>
  <si>
    <t>浙江省宁波市宁海县前童镇鹿山村南大街20号</t>
  </si>
  <si>
    <t xml:space="preserve">   上街头古井位于前童镇鹿山村南大街20号口。井为唐代时期所凿，井口为方形，长度为0.92米，井壁厚0.14米，周边为方格纹饰，旁边有一石槽，至今仍在使用。</t>
  </si>
  <si>
    <t>北纬29°13'36.0"，东经121°20'49.0"</t>
  </si>
  <si>
    <r>
      <rPr>
        <sz val="12"/>
        <rFont val="宋体"/>
        <family val="3"/>
        <charset val="134"/>
        <scheme val="minor"/>
      </rPr>
      <t>上街头水井位于前童镇鹿山村南大街20号口，凿于唐代。井圈呈方形，由四块长方形石板拼砌而成，长0.92米，厚</t>
    </r>
    <r>
      <rPr>
        <sz val="10.5"/>
        <rFont val="Calibri"/>
        <family val="2"/>
      </rPr>
      <t>0.14</t>
    </r>
    <r>
      <rPr>
        <sz val="10.5"/>
        <rFont val="宋体"/>
        <family val="3"/>
        <charset val="134"/>
      </rPr>
      <t>米，高</t>
    </r>
    <r>
      <rPr>
        <sz val="10.5"/>
        <rFont val="Calibri"/>
        <family val="2"/>
      </rPr>
      <t>0.48</t>
    </r>
    <r>
      <rPr>
        <sz val="10.5"/>
        <rFont val="宋体"/>
        <family val="3"/>
        <charset val="134"/>
      </rPr>
      <t>米。井深4.46米，井身为圆形，井壁用卵石垒砌而成。水井周边地面用鹅卵石铺就，旁边有一石槽。井深而水冽，但随着自来水的普及，人们对该井的使用日渐减少。清嘉庆年间宁海知县沈刚曾作诗《号唐亭》歌咏此井。上街头井年代久远，对于研究鹿山村的村落历史和当地的生产生活具有重要价值。</t>
    </r>
  </si>
  <si>
    <t>上街头水井保护较好，井圈上设有木质护栏。</t>
  </si>
  <si>
    <t>鹿山村村委</t>
  </si>
  <si>
    <t>下街头水井</t>
  </si>
  <si>
    <t>浙江省宁波市宁海县前童镇联合村南大街</t>
  </si>
  <si>
    <t xml:space="preserve">   下街头古井位于前童镇联合村南大街，南面为前童大祠堂。据说为前童最大的一口井，可以同时容纳四个人提水，口径宽为0.88米，井壁厚0.08米，高0.49米，周边无明显雕饰，旁边有一石槽，村民使用渐少。</t>
  </si>
  <si>
    <t>北纬29°13'37.0"，东经121°20'51.0"</t>
  </si>
  <si>
    <r>
      <rPr>
        <sz val="12"/>
        <rFont val="宋体"/>
        <family val="3"/>
        <charset val="134"/>
        <scheme val="minor"/>
      </rPr>
      <t>下街头水井位于前童镇联合村南大街，童氏宗祠北面，又称祠堂后井，建于明代初年。方该井是前童最大的一口井，可以同时容纳四个桶打水。原为祠堂宗族搞活动使用，随着家族的发展，成为了周边居民的公共水井。井圈呈方形，由四块长方形青石板错角拼接围筑而成，长0.88米，厚</t>
    </r>
    <r>
      <rPr>
        <sz val="11"/>
        <rFont val="Calibri"/>
        <family val="2"/>
      </rPr>
      <t>0.08</t>
    </r>
    <r>
      <rPr>
        <sz val="11"/>
        <rFont val="宋体"/>
        <family val="3"/>
        <charset val="134"/>
      </rPr>
      <t>米，高</t>
    </r>
    <r>
      <rPr>
        <sz val="11"/>
        <rFont val="Calibri"/>
        <family val="2"/>
      </rPr>
      <t>0.49</t>
    </r>
    <r>
      <rPr>
        <sz val="11"/>
        <rFont val="宋体"/>
        <family val="3"/>
        <charset val="134"/>
      </rPr>
      <t>米，。井深</t>
    </r>
    <r>
      <rPr>
        <sz val="11"/>
        <rFont val="Calibri"/>
        <family val="2"/>
      </rPr>
      <t>5.05</t>
    </r>
    <r>
      <rPr>
        <sz val="11"/>
        <rFont val="宋体"/>
        <family val="3"/>
        <charset val="134"/>
      </rPr>
      <t>米，井身为圆形，井壁由卵石砌筑而成。井圈四周铺有长石块，再外围由鹅卵石铺就，旁边有一石槽。解放宁海时，该井不幸被炮弹击中导致地表开裂，从此井水泛黄，无法饮用。但该井作为联合村旧时南大街附近主要的水源，见证了前童古街和古镇的繁荣历史，具有重要的历史价值。</t>
    </r>
  </si>
  <si>
    <t>水井设有木质护栏，保存较好，在古井南侧的祠堂墙上设有木质的古井介绍牌。</t>
  </si>
  <si>
    <t>联合村村委</t>
  </si>
  <si>
    <t>虎店前水井</t>
  </si>
  <si>
    <t>浙江省宁波市宁海县前童镇塔山村</t>
  </si>
  <si>
    <t xml:space="preserve">    前童虎店前古井始建于明代，至今仍在使用，井水清洌，可直接饮用。井口直径0.85米，井栏高度0.45米。井边有石槽三个，其中有一个石槽为明代建造，石槽造型古朴厚重，历经数百年使用，石槽面已被磨得非常光滑。具有一定的历史价值.</t>
  </si>
  <si>
    <r>
      <rPr>
        <sz val="12"/>
        <rFont val="宋体"/>
        <family val="3"/>
        <charset val="134"/>
        <scheme val="minor"/>
      </rPr>
      <t>虎店前水井位于浙江省宁波市宁海县前童镇塔山村，始建于明代。井圈呈圆形，用整块花岗岩石料雕凿而成，直径0.85米，高</t>
    </r>
    <r>
      <rPr>
        <sz val="10.5"/>
        <rFont val="Calibri"/>
        <family val="2"/>
      </rPr>
      <t>0.45</t>
    </r>
    <r>
      <rPr>
        <sz val="10.5"/>
        <rFont val="宋体"/>
        <family val="3"/>
        <charset val="134"/>
      </rPr>
      <t>米。井身为圆形，井壁由石块垒砌而成，井深</t>
    </r>
    <r>
      <rPr>
        <sz val="10.5"/>
        <rFont val="Calibri"/>
        <family val="2"/>
      </rPr>
      <t>5.3</t>
    </r>
    <r>
      <rPr>
        <sz val="10.5"/>
        <rFont val="宋体"/>
        <family val="3"/>
        <charset val="134"/>
      </rPr>
      <t>米。水井周边用条形石块铺砌，再外围用水泥抹平，并饰有菱形刻划纹。井边有石槽三个，其中一个石槽为明代所建，石槽造型古朴厚重，因常年使用被磨得非常光滑。虎店前水井井水清洌，可直接饮用，是旧时虎店前村居民生产生活用水的主要来源，具有一定的历史价值。</t>
    </r>
  </si>
  <si>
    <t>虎店前水井附近居民均十分注意保护，因此古井保护得非常好。</t>
  </si>
  <si>
    <t>花桥水井</t>
  </si>
  <si>
    <t>浙江省宁波市宁海县前童镇鹿山村花桥街</t>
  </si>
  <si>
    <t xml:space="preserve">    花桥井位于宁海县前童镇花桥街，建于清代，井栏高0.46米,井口内径0.58米,外径0.8米,井深5.9米.井栏造型厚重古朴,井水清洁仍可饮用,为前童现存较早的古井之一,距井1.8米处有环镇水渠,虽距井如此之近,井水与渠水落差又很大,井水与渠水却从来不相侵犯,当地人称之为"河水不犯井水."为地方一奇,对于研究古镇格局与地方水源利用具有一定的价值.</t>
  </si>
  <si>
    <t>北纬29°13'38.0"，东经121°20'48.0"</t>
  </si>
  <si>
    <r>
      <rPr>
        <sz val="12"/>
        <rFont val="宋体"/>
        <family val="3"/>
        <charset val="134"/>
        <scheme val="minor"/>
      </rPr>
      <t>花桥水井位于宁海县前童镇花桥街，建于清代。井圈由上、下井圈两部分组成。上井圈呈圆形，用两块拱形石板拼接而成，内径0.58米，外径</t>
    </r>
    <r>
      <rPr>
        <sz val="10.5"/>
        <rFont val="Calibri"/>
        <family val="2"/>
      </rPr>
      <t>0.8</t>
    </r>
    <r>
      <rPr>
        <sz val="10.5"/>
        <rFont val="宋体"/>
        <family val="3"/>
        <charset val="134"/>
      </rPr>
      <t>米，高</t>
    </r>
    <r>
      <rPr>
        <sz val="10.5"/>
        <rFont val="Calibri"/>
        <family val="2"/>
      </rPr>
      <t>0.36</t>
    </r>
    <r>
      <rPr>
        <sz val="10.5"/>
        <rFont val="宋体"/>
        <family val="3"/>
        <charset val="134"/>
      </rPr>
      <t>米。下井圈用整块石材透雕成规整的圆形镂孔井圈并镶嵌于地面，高</t>
    </r>
    <r>
      <rPr>
        <sz val="10.5"/>
        <rFont val="Calibri"/>
        <family val="2"/>
      </rPr>
      <t>0.25</t>
    </r>
    <r>
      <rPr>
        <sz val="10.5"/>
        <rFont val="宋体"/>
        <family val="3"/>
        <charset val="134"/>
      </rPr>
      <t>米，刻有一周放射状的划槽。井深</t>
    </r>
    <r>
      <rPr>
        <sz val="10.5"/>
        <rFont val="Calibri"/>
        <family val="2"/>
      </rPr>
      <t>5.9</t>
    </r>
    <r>
      <rPr>
        <sz val="10.5"/>
        <rFont val="宋体"/>
        <family val="3"/>
        <charset val="134"/>
      </rPr>
      <t>米，井身为圆形，井壁由卵石垒砌而成。水井四周用鹅卵石铺地。井水清洁，可直接饮用，近年来随着自来水的普及，井水已基本不用。距花桥水井</t>
    </r>
    <r>
      <rPr>
        <sz val="10.5"/>
        <rFont val="Calibri"/>
        <family val="2"/>
      </rPr>
      <t>1.8</t>
    </r>
    <r>
      <rPr>
        <sz val="10.5"/>
        <rFont val="宋体"/>
        <family val="3"/>
        <charset val="134"/>
      </rPr>
      <t>米处有环镇水渠，水井和水渠距离虽如此之近，但水质相差甚远。井水与渠水互不侵犯，</t>
    </r>
    <r>
      <rPr>
        <sz val="10.5"/>
        <rFont val="Calibri"/>
        <family val="2"/>
      </rPr>
      <t>,</t>
    </r>
    <r>
      <rPr>
        <sz val="10.5"/>
        <rFont val="宋体"/>
        <family val="3"/>
        <charset val="134"/>
      </rPr>
      <t>当地人称之为“河水不犯井水”，为地方一奇，对于研究古镇格局与地方水源利用具有一定的价值。</t>
    </r>
  </si>
  <si>
    <t>花桥水井保护较好，现在井圈上设有木质护栏。</t>
  </si>
  <si>
    <t>联合祠堂前水井</t>
  </si>
  <si>
    <t>浙江省宁波市宁海县前童镇联合村童氏大祠堂前</t>
  </si>
  <si>
    <t>联合祠堂前古井位于宁海县前童镇联合村童氏大祠堂前，据前童《塔山童氏谱志》记载：此井建于明洪武十八年(1386)。为圆口井，井栏高0.42米。井口内径0.66米、井口外径0.86米、井深4.9米、古井现已干涸。祠堂前古井作为明代古井，与前童童氏大祠堂同时建造,具有较高的历史价值。</t>
  </si>
  <si>
    <t>北纬29°13'36.0"，东经121°20'52.0"</t>
  </si>
  <si>
    <r>
      <rPr>
        <sz val="12"/>
        <rFont val="宋体"/>
        <family val="3"/>
        <charset val="134"/>
        <scheme val="minor"/>
      </rPr>
      <t>联合祠堂前水井位于宁海县前童镇联合村童氏大祠堂前，据前童《塔山童氏谱志》记载，此井建于明洪武十八年(1386)。井圈呈圆形，由整块石材雕凿而成，内径</t>
    </r>
    <r>
      <rPr>
        <sz val="10.5"/>
        <rFont val="Calibri"/>
        <family val="2"/>
      </rPr>
      <t>0.66</t>
    </r>
    <r>
      <rPr>
        <sz val="10.5"/>
        <rFont val="宋体"/>
        <family val="3"/>
        <charset val="134"/>
      </rPr>
      <t>米，外径</t>
    </r>
    <r>
      <rPr>
        <sz val="10.5"/>
        <rFont val="Calibri"/>
        <family val="2"/>
      </rPr>
      <t>0.86</t>
    </r>
    <r>
      <rPr>
        <sz val="10.5"/>
        <rFont val="宋体"/>
        <family val="3"/>
        <charset val="134"/>
      </rPr>
      <t>米，高</t>
    </r>
    <r>
      <rPr>
        <sz val="10.5"/>
        <rFont val="Calibri"/>
        <family val="2"/>
      </rPr>
      <t>0.42</t>
    </r>
    <r>
      <rPr>
        <sz val="10.5"/>
        <rFont val="宋体"/>
        <family val="3"/>
        <charset val="134"/>
      </rPr>
      <t>米。井深</t>
    </r>
    <r>
      <rPr>
        <sz val="10.5"/>
        <rFont val="Calibri"/>
        <family val="2"/>
      </rPr>
      <t>4.9</t>
    </r>
    <r>
      <rPr>
        <sz val="10.5"/>
        <rFont val="宋体"/>
        <family val="3"/>
        <charset val="134"/>
      </rPr>
      <t>米，井身圆形，井壁用卵石垒砌而成。井水清澈，随着自来水的普及化已基本不用。水井周围地面用卵石围筑成一个圆形高台，旁有一开裂水槽。祠堂前水井在旧时曾是联合村的主要水源之一，对于联合村落的发展起到了举足轻重的作用，具有较高的历史价值。</t>
    </r>
  </si>
  <si>
    <t>水井上设有木质护栏，保护较好。</t>
  </si>
  <si>
    <t>塔山八房花坛水井</t>
  </si>
  <si>
    <t>塔山八房花坛古井位于宁海县前童镇塔山村，据村民反映此井建于清代（1368-1644），方口圆底。井口呈正方形，井栏边长1.1米、井栏高0.45米、井栏南侧石板厚0.11米、其余各侧石板厚0.08米、井深5.2米。井栏造型略显单薄，井水清洁,至今仍为村民使用，有一定历史价值。</t>
  </si>
  <si>
    <t>北纬29°13'35.0"，东经121°20'54.0"</t>
  </si>
  <si>
    <r>
      <rPr>
        <sz val="12"/>
        <rFont val="宋体"/>
        <family val="3"/>
        <charset val="134"/>
        <scheme val="minor"/>
      </rPr>
      <t>塔山八房花坛水井位于宁海县前童镇塔山村，建于清代。井圈呈方形，由四块长方形石板构筑而成，长1.1米，高</t>
    </r>
    <r>
      <rPr>
        <sz val="10.5"/>
        <rFont val="Calibri"/>
        <family val="2"/>
      </rPr>
      <t>0.45</t>
    </r>
    <r>
      <rPr>
        <sz val="10.5"/>
        <rFont val="宋体"/>
        <family val="3"/>
        <charset val="134"/>
      </rPr>
      <t>米。石板与石板相接处角部错拼，上下相扣，设计巧妙。井圈南侧石板厚约</t>
    </r>
    <r>
      <rPr>
        <sz val="10.5"/>
        <rFont val="Calibri"/>
        <family val="2"/>
      </rPr>
      <t>0.11</t>
    </r>
    <r>
      <rPr>
        <sz val="10.5"/>
        <rFont val="宋体"/>
        <family val="3"/>
        <charset val="134"/>
      </rPr>
      <t>米，其余各侧石板厚约</t>
    </r>
    <r>
      <rPr>
        <sz val="10.5"/>
        <rFont val="Calibri"/>
        <family val="2"/>
      </rPr>
      <t>0.08</t>
    </r>
    <r>
      <rPr>
        <sz val="10.5"/>
        <rFont val="宋体"/>
        <family val="3"/>
        <charset val="134"/>
      </rPr>
      <t>米。井深</t>
    </r>
    <r>
      <rPr>
        <sz val="10.5"/>
        <rFont val="Calibri"/>
        <family val="2"/>
      </rPr>
      <t>5.2</t>
    </r>
    <r>
      <rPr>
        <sz val="10.5"/>
        <rFont val="宋体"/>
        <family val="3"/>
        <charset val="134"/>
      </rPr>
      <t>米，井身圆形，井壁由卵石垒砌而成。水井周围的地面用水泥抹平，并装饰有方格网纹。井水清洁，随着自来水的普及已基本不用。花坛水井造型简单，对于塔山村落的发展具有重要作用，具有一定的研究价值。</t>
    </r>
  </si>
  <si>
    <t>塔山八房花坛水井保存较好，无护栏，井圈受到一定的风化危害。</t>
  </si>
  <si>
    <t>塔山东门头水井</t>
  </si>
  <si>
    <t>浙江省宁波市宁海县前童镇塔山村永宁路</t>
  </si>
  <si>
    <t>塔山东门头古井位于前童镇塔山村永宁路南路口，据当地村民反映此井建于明代（1368-1644），方口圆底。井栏上表面呈波浪起伏状，为长年累月粗绳摩擦所致。井栏长0.8米、宽0.76米、井栏厚0.08米、井栏平均高度为0.48米、井深5米。井栏石板造型单薄，井水清洁，至今仍为附近居民使用。具有一定的历史价值。</t>
  </si>
  <si>
    <t>北纬29°13'38.0"，东经121°20'59.0"</t>
  </si>
  <si>
    <r>
      <rPr>
        <sz val="12"/>
        <rFont val="宋体"/>
        <family val="3"/>
        <charset val="134"/>
        <scheme val="minor"/>
      </rPr>
      <t>塔山东门头水井位于前童镇塔山村永宁路南路口，建于明代。井圈呈方形，由四块长方形石板角部错拼、上下相合而成，长0.8米，宽</t>
    </r>
    <r>
      <rPr>
        <sz val="10.5"/>
        <rFont val="Calibri"/>
        <family val="2"/>
      </rPr>
      <t>0.76</t>
    </r>
    <r>
      <rPr>
        <sz val="10.5"/>
        <rFont val="宋体"/>
        <family val="3"/>
        <charset val="134"/>
      </rPr>
      <t>米，厚</t>
    </r>
    <r>
      <rPr>
        <sz val="10.5"/>
        <rFont val="Calibri"/>
        <family val="2"/>
      </rPr>
      <t>0.08</t>
    </r>
    <r>
      <rPr>
        <sz val="10.5"/>
        <rFont val="宋体"/>
        <family val="3"/>
        <charset val="134"/>
      </rPr>
      <t>米，高</t>
    </r>
    <r>
      <rPr>
        <sz val="10.5"/>
        <rFont val="Calibri"/>
        <family val="2"/>
      </rPr>
      <t>0.48</t>
    </r>
    <r>
      <rPr>
        <sz val="10.5"/>
        <rFont val="宋体"/>
        <family val="3"/>
        <charset val="134"/>
      </rPr>
      <t>米。井圈上沿呈波浪起伏状，为长年累月井绳摩擦所致。井深</t>
    </r>
    <r>
      <rPr>
        <sz val="10.5"/>
        <rFont val="Calibri"/>
        <family val="2"/>
      </rPr>
      <t>5</t>
    </r>
    <r>
      <rPr>
        <sz val="10.5"/>
        <rFont val="宋体"/>
        <family val="3"/>
        <charset val="134"/>
      </rPr>
      <t>米，井身为圆形，井壁由石块垒砌而成。水井周围地面用卵石铺就。随着自来水的普及化，水井已基本不用。塔山东门头水井对于研究村落历史和当地的生产生活具有重要价值。</t>
    </r>
  </si>
  <si>
    <t>塔山东门头水井保护较好，井圈曾因车辆撞碰而毁，在井圈上有水泥修补痕迹。</t>
  </si>
  <si>
    <t>双桥和平巷水井</t>
  </si>
  <si>
    <t>浙江省宁波市宁海县前童镇双桥村和平巷镇宁路路口</t>
  </si>
  <si>
    <t>双桥和平巷古井位于宁海县前童镇双桥村和平巷镇宁路路口，建于清代（1644-1911），方口圆底。井口呈正方形，边长0.9米，井栏厚度三边为0.1米，一边为0.09米，井栏高0.55米。井水清洁，至今为村民所使用。井栏石板厚度适中，为清代水井的典型样式，具有一定的历史价值。</t>
  </si>
  <si>
    <t>北纬29°13'45.0"，东经121°20'55.0"</t>
  </si>
  <si>
    <t>双桥和平巷水井保护情况一般，井圈有轻微的自然腐蚀，有水泥修补痕迹。</t>
  </si>
  <si>
    <t>悌二水井</t>
  </si>
  <si>
    <t>浙江省宁波市宁海县前童镇联合村石镜山路</t>
  </si>
  <si>
    <t>悌二井位于宁海县前童镇联合村石镜山路，据当地村民介绍此井为童氏宗族悌二房族人建于明代（1368-1644）。方口圆底，井口呈正方形。连长0.9米、井栏厚度为0.06米、井栏高度为0.6米、井深5.6米。井水清洁，至今仍为附近村民使用，是前童现存比较早，保护较为完整的古井，东侧井栏石板内壁仍然依稀可见当年筑井时的刻字"悌二隔墙里之井"，具有一定的历史价值。</t>
  </si>
  <si>
    <t>北纬29°13'41.0"，东经121°20'50.0"</t>
  </si>
  <si>
    <r>
      <rPr>
        <sz val="12"/>
        <rFont val="宋体"/>
        <family val="3"/>
        <charset val="134"/>
        <scheme val="minor"/>
      </rPr>
      <t>悌二水井位于宁海县前童镇联合村石镜山路，据村民介绍此井由童氏宗族悌二房族人建于明代。井圈呈方形，由四块长方形石板错角拼合而成，长0.9米，高出</t>
    </r>
    <r>
      <rPr>
        <sz val="10.5"/>
        <rFont val="Calibri"/>
        <family val="2"/>
      </rPr>
      <t>0.6</t>
    </r>
    <r>
      <rPr>
        <sz val="10.5"/>
        <rFont val="宋体"/>
        <family val="3"/>
        <charset val="134"/>
      </rPr>
      <t>米，每块石板厚约</t>
    </r>
    <r>
      <rPr>
        <sz val="10.5"/>
        <rFont val="Calibri"/>
        <family val="2"/>
      </rPr>
      <t>0.06</t>
    </r>
    <r>
      <rPr>
        <sz val="10.5"/>
        <rFont val="宋体"/>
        <family val="3"/>
        <charset val="134"/>
      </rPr>
      <t>米。井深</t>
    </r>
    <r>
      <rPr>
        <sz val="10.5"/>
        <rFont val="Calibri"/>
        <family val="2"/>
      </rPr>
      <t>5.6</t>
    </r>
    <r>
      <rPr>
        <sz val="10.5"/>
        <rFont val="宋体"/>
        <family val="3"/>
        <charset val="134"/>
      </rPr>
      <t>米，井身为圆形，井壁用卵石垒砌而成。在井圈石板内壁上当年凿井时的刻字“悌二隔墙里之井”依然清晰可见。井圈周围以石板铺地，外围用鹅卵石铺就。井水清洁，随着自来水的普及已基本不用。悌二水井是前童现存年代较早、保护较为完整的古井，具有一定的历史和人文价值。</t>
    </r>
  </si>
  <si>
    <t>悌二水井在井圈上设有木质护栏，保护较好。</t>
  </si>
  <si>
    <t>响详弄水井     应为响巷弄水井</t>
  </si>
  <si>
    <t>浙江省宁波市宁海县前童镇联合村响详弄</t>
  </si>
  <si>
    <t>响详弄井位于宁海县前童镇联合村，位于前童历史文化陈列馆西侧。据当地村民介绍此井建于清代（1644-1911），方形井壁用自然块石叠砌而成，直径0.11米，石质方形，井圈高0.54米，宽0.96米。抹角做法，已无水。掘井取水是当地人民生活的必备条件，联合村至今保存着这口井，从一个侧面反映当时人们的生活发展状况。</t>
  </si>
  <si>
    <t>北纬29°13'39.0"，东经121°20'51.0"</t>
  </si>
  <si>
    <r>
      <rPr>
        <sz val="12"/>
        <rFont val="宋体"/>
        <family val="3"/>
        <charset val="134"/>
        <scheme val="minor"/>
      </rPr>
      <t>响巷弄水井位于宁海县前童镇联合村前童历史文化陈列馆西侧，建于1970年。当时为了统一屯粮、计划用粮，联合村建造了集体房屋，并特意留出空地建造此井，一方面为了防止粮食着火便于灭火，另一方面为了方便附近村民用水。井圈呈方形，由四块石板错角拼合而成，长</t>
    </r>
    <r>
      <rPr>
        <sz val="10.5"/>
        <rFont val="Calibri"/>
        <family val="2"/>
      </rPr>
      <t>0.96</t>
    </r>
    <r>
      <rPr>
        <sz val="10.5"/>
        <rFont val="宋体"/>
        <family val="3"/>
        <charset val="134"/>
      </rPr>
      <t>米，高</t>
    </r>
    <r>
      <rPr>
        <sz val="10.5"/>
        <rFont val="Calibri"/>
        <family val="2"/>
      </rPr>
      <t>0.54</t>
    </r>
    <r>
      <rPr>
        <sz val="10.5"/>
        <rFont val="宋体"/>
        <family val="3"/>
        <charset val="134"/>
      </rPr>
      <t>米，在井圈一侧石板上刻有“一九七〇年造”字样。井深</t>
    </r>
    <r>
      <rPr>
        <sz val="10.5"/>
        <rFont val="Calibri"/>
        <family val="2"/>
      </rPr>
      <t>5.49</t>
    </r>
    <r>
      <rPr>
        <sz val="10.5"/>
        <rFont val="宋体"/>
        <family val="3"/>
        <charset val="134"/>
      </rPr>
      <t>米，井身为圆形，井壁用自然块石砌筑而成。井圈四周铺有条形石块，外围用鹅卵石铺就。井水清澈，随着自来水的普及已基本不用。掘井取水是当地人民必要的生产活动，联合村至今保存着这口井，从侧面反映了当时人们的生活和生产状况，具有一定的历史价值。</t>
    </r>
  </si>
  <si>
    <t>响巷弄水井设有木质护栏，保护较好，在旁边墙上设有木质的水井介绍牌。</t>
  </si>
  <si>
    <t>应为响巷弄水井，年代为1970年</t>
  </si>
  <si>
    <t>镇宁庵水井</t>
  </si>
  <si>
    <t>浙江省宁波市宁海县前童镇双桥村镇宁路87号</t>
  </si>
  <si>
    <t>镇宁庵位于宁海县前童镇双桥镇宁路87号，据庵内师太介绍镇宁庵始建于宋代（960-1276），明代（1368-1644）童应斗大规模扩建，清乾隆戊辰年（1748）大规模重建修缮，民国时建筑损毁严重，近年来重建。坐北朝南。正殿前殿均为硬山顶观音兜，前殿为四大天王殿，解放初曾经作为乡卫生所驻地，正殿为大雄宝殿，庵供历宗，比较少见。天井还有宋代古井一座，明代“七如来檩柱一根”。为善男信女施舍饿鬼之道具，较高的历史、艺术价值。</t>
  </si>
  <si>
    <t>北纬29°13'53.0"，东经121°21'03.0"</t>
  </si>
  <si>
    <r>
      <rPr>
        <sz val="12"/>
        <rFont val="宋体"/>
        <family val="3"/>
        <charset val="134"/>
        <scheme val="minor"/>
      </rPr>
      <t>镇宁庵水井位于宁海县前童镇双桥村镇宁路87号镇宁庵天井内，建于宋代。圆口圆底井，井深约</t>
    </r>
    <r>
      <rPr>
        <sz val="11"/>
        <rFont val="Calibri"/>
        <family val="2"/>
      </rPr>
      <t>5</t>
    </r>
    <r>
      <rPr>
        <sz val="11"/>
        <rFont val="宋体"/>
        <family val="3"/>
        <charset val="134"/>
      </rPr>
      <t>米，井壁用卵石垒砌而成。近年来镇宁庵进行翻修，在天井处新建了房屋，并抬高了地面，原有井圈被埋在了地下，现有井圈为新建，呈圆形，表层用金黄色马赛克装饰，直径</t>
    </r>
    <r>
      <rPr>
        <sz val="11"/>
        <rFont val="Calibri"/>
        <family val="2"/>
      </rPr>
      <t>0.5</t>
    </r>
    <r>
      <rPr>
        <sz val="11"/>
        <rFont val="宋体"/>
        <family val="3"/>
        <charset val="134"/>
      </rPr>
      <t>米，高</t>
    </r>
    <r>
      <rPr>
        <sz val="11"/>
        <rFont val="Calibri"/>
        <family val="2"/>
      </rPr>
      <t>0.8</t>
    </r>
    <r>
      <rPr>
        <sz val="11"/>
        <rFont val="宋体"/>
        <family val="3"/>
        <charset val="134"/>
      </rPr>
      <t>米。井水清澈，仍在使用。镇宁庵水井年代较早，对于镇宁庵的发展起着重要的作用，具有一定的历史价值</t>
    </r>
  </si>
  <si>
    <t>镇宁庵水井改建严重，原有井圈已被埋在地下，现有井圈现代化痕迹严重，失去了原有的古朴风貌。</t>
  </si>
  <si>
    <t>官地后井头水井</t>
  </si>
  <si>
    <t>浙江省宁波市宁海县前童镇官地村后井头</t>
  </si>
  <si>
    <t xml:space="preserve">   官地后井头古井位于宁海县前童镇官地村内，为明朝时期所凿。井口圆形，口径0.73米，井壁高0.43米，深3.5米。古井保存完整，至今仍在使用。</t>
  </si>
  <si>
    <t>北纬29°14'24.3"，东经121°21'30.1"</t>
  </si>
  <si>
    <r>
      <rPr>
        <sz val="12"/>
        <rFont val="宋体"/>
        <family val="3"/>
        <charset val="134"/>
        <scheme val="minor"/>
      </rPr>
      <t>官地后井头水井位于宁海县前童镇官地村内，明代开凿。井圈圆形，用整块石材雕凿而成，直径0.73米，厚</t>
    </r>
    <r>
      <rPr>
        <sz val="11"/>
        <rFont val="Calibri"/>
        <family val="2"/>
      </rPr>
      <t>0.15</t>
    </r>
    <r>
      <rPr>
        <sz val="11"/>
        <rFont val="宋体"/>
        <family val="3"/>
        <charset val="134"/>
      </rPr>
      <t>米，高</t>
    </r>
    <r>
      <rPr>
        <sz val="11"/>
        <rFont val="Calibri"/>
        <family val="2"/>
      </rPr>
      <t>0.43</t>
    </r>
    <r>
      <rPr>
        <sz val="11"/>
        <rFont val="宋体"/>
        <family val="3"/>
        <charset val="134"/>
      </rPr>
      <t>米。井深</t>
    </r>
    <r>
      <rPr>
        <sz val="11"/>
        <rFont val="Calibri"/>
        <family val="2"/>
      </rPr>
      <t>3.5</t>
    </r>
    <r>
      <rPr>
        <sz val="11"/>
        <rFont val="宋体"/>
        <family val="3"/>
        <charset val="134"/>
      </rPr>
      <t>米，井身为圆形，井壁用卵石垒砌而成。水井周围的地面用水泥抹平，并饰有菱形刻划纹。井水清澈，至今仍在使用。官地后井头水井对于官地村的发展起到了重要作用，具有一定的历史价值。</t>
    </r>
  </si>
  <si>
    <t>官地后井头水井保护较好，至今仍在使用。</t>
  </si>
  <si>
    <t>官地村村委</t>
  </si>
  <si>
    <t>下叶水井</t>
  </si>
  <si>
    <t>浙江省宁波市宁海县前童镇塔山村下叶自然村</t>
  </si>
  <si>
    <t>下叶古井位于宁海县前童镇塔山村下叶自然村，年代不详。圆口圆底。从井栏的形状与井栏石板磨损的情况看，应为明代（1644-1911）。据村民所说此井与下叶村同时为唐代所建。井深4米、井栏外径0.6米、内径0.46米、井栏高0.47米。井水清洁，井壁完好。具有一定的历史意义。</t>
  </si>
  <si>
    <t>北纬29°14'04.0"，东经121°21'19.0"</t>
  </si>
  <si>
    <r>
      <rPr>
        <sz val="12"/>
        <rFont val="宋体"/>
        <family val="3"/>
        <charset val="134"/>
        <scheme val="minor"/>
      </rPr>
      <t>下叶水井位于宁海县前童镇塔山村下叶自然村，从井圈形制和石板磨损程度看，应建于明代。井圈呈圆形，整石凿成，外径0.6米，内径</t>
    </r>
    <r>
      <rPr>
        <sz val="11"/>
        <rFont val="Calibri"/>
        <family val="2"/>
      </rPr>
      <t>0.46</t>
    </r>
    <r>
      <rPr>
        <sz val="11"/>
        <rFont val="宋体"/>
        <family val="3"/>
        <charset val="134"/>
      </rPr>
      <t>米，高</t>
    </r>
    <r>
      <rPr>
        <sz val="11"/>
        <rFont val="Calibri"/>
        <family val="2"/>
      </rPr>
      <t>0.47</t>
    </r>
    <r>
      <rPr>
        <sz val="11"/>
        <rFont val="宋体"/>
        <family val="3"/>
        <charset val="134"/>
      </rPr>
      <t>米。井深</t>
    </r>
    <r>
      <rPr>
        <sz val="11"/>
        <rFont val="Calibri"/>
        <family val="2"/>
      </rPr>
      <t>4</t>
    </r>
    <r>
      <rPr>
        <sz val="11"/>
        <rFont val="宋体"/>
        <family val="3"/>
        <charset val="134"/>
      </rPr>
      <t>米，井身为圆形，井壁由卵石垒砌而成。水井四周用水泥抹地。井水清洁，现已废弃不用。下叶水井对于研究下叶村的村落发展史具有一定的历史意义。</t>
    </r>
  </si>
  <si>
    <t>下叶水井缺乏保护管理，周边堆满了柴火、竹木，现已废弃不用。</t>
  </si>
  <si>
    <t>官地水井</t>
  </si>
  <si>
    <t>浙江省宁波市宁海县前童镇官地村</t>
  </si>
  <si>
    <t>官地古井位于宁海县前童镇官地村，据当地村民反映此井建于清乾隆年间（1735-1795），圆口圆底井。井壁保存完好。井栏内径0.73米，外径1.00米，井深4米，井栏高0.45米，井水清洁。仍能饮用。井旁有井槽一座，刻有“官地杨清乾隆十二年”（1747）字样。具有一定的历史价值。</t>
  </si>
  <si>
    <t>北纬29°14'22.0"，东经121°21'31.0"</t>
  </si>
  <si>
    <r>
      <rPr>
        <sz val="12"/>
        <rFont val="宋体"/>
        <family val="3"/>
        <charset val="134"/>
        <scheme val="minor"/>
      </rPr>
      <t>官地水井位于宁海县前童镇官地村，据当地村民反映此井建于清乾隆年间（1735-1795）。井圈呈圆形，用整石雕制而成，内径</t>
    </r>
    <r>
      <rPr>
        <sz val="11"/>
        <rFont val="Calibri"/>
        <family val="2"/>
      </rPr>
      <t>0.73</t>
    </r>
    <r>
      <rPr>
        <sz val="11"/>
        <rFont val="宋体"/>
        <family val="3"/>
        <charset val="134"/>
      </rPr>
      <t>米，外径</t>
    </r>
    <r>
      <rPr>
        <sz val="11"/>
        <rFont val="Calibri"/>
        <family val="2"/>
      </rPr>
      <t>1.00</t>
    </r>
    <r>
      <rPr>
        <sz val="11"/>
        <rFont val="宋体"/>
        <family val="3"/>
        <charset val="134"/>
      </rPr>
      <t>米，高</t>
    </r>
    <r>
      <rPr>
        <sz val="11"/>
        <rFont val="Calibri"/>
        <family val="2"/>
      </rPr>
      <t>0.45</t>
    </r>
    <r>
      <rPr>
        <sz val="11"/>
        <rFont val="宋体"/>
        <family val="3"/>
        <charset val="134"/>
      </rPr>
      <t>米。井身圆形，井壁用卵石垒砌而成，井深</t>
    </r>
    <r>
      <rPr>
        <sz val="11"/>
        <rFont val="Calibri"/>
        <family val="2"/>
      </rPr>
      <t>4</t>
    </r>
    <r>
      <rPr>
        <sz val="11"/>
        <rFont val="宋体"/>
        <family val="3"/>
        <charset val="134"/>
      </rPr>
      <t>米。井圈周围用石板铺地，外围用水泥抹地。井旁有水槽一座，刻有“官地杨清乾隆四十一年”（</t>
    </r>
    <r>
      <rPr>
        <sz val="11"/>
        <rFont val="Calibri"/>
        <family val="2"/>
      </rPr>
      <t>1776</t>
    </r>
    <r>
      <rPr>
        <sz val="11"/>
        <rFont val="宋体"/>
        <family val="3"/>
        <charset val="134"/>
      </rPr>
      <t>）字样，具有一定的历史价值。</t>
    </r>
  </si>
  <si>
    <t>官地水井保护较好，井水清洁，至今仍能饮用。</t>
  </si>
  <si>
    <t>七星二房水井</t>
  </si>
  <si>
    <t>浙江省宁波市宁海县前童镇七星村村内</t>
  </si>
  <si>
    <t xml:space="preserve">    七星二房古井位于宁海县前童镇七星村村内，据说在竹林未发展之前就早已存在，距今1000多年。_x005F_x000D_
古井方形圆底，长度为0.83米，高0.56米井壁厚0.01米，井水清澈见底，至今仍在使用，古井南边有一圈雕刻精美图案的井护栏，图案模糊不清。_x005F_x000D_
古井历史悠久，具有一定的艺术价值。</t>
  </si>
  <si>
    <t>北纬29°14'41.8"，东经121°22'25.7"</t>
  </si>
  <si>
    <r>
      <rPr>
        <sz val="12"/>
        <rFont val="宋体"/>
        <family val="3"/>
        <charset val="134"/>
        <scheme val="minor"/>
      </rPr>
      <t>七星二房水井位于宁海县前童镇七星村村内，建于宋代，据说在竹林村未发展之前就早已存在，距今有一千多年的历史。方形井圈由四块长方形石板角部错拼、上下相合而成，长0.83米，厚</t>
    </r>
    <r>
      <rPr>
        <sz val="11"/>
        <rFont val="Calibri"/>
        <family val="2"/>
      </rPr>
      <t>0.1</t>
    </r>
    <r>
      <rPr>
        <sz val="11"/>
        <rFont val="宋体"/>
        <family val="3"/>
        <charset val="134"/>
      </rPr>
      <t>，高</t>
    </r>
    <r>
      <rPr>
        <sz val="11"/>
        <rFont val="Calibri"/>
        <family val="2"/>
      </rPr>
      <t>0.56</t>
    </r>
    <r>
      <rPr>
        <sz val="11"/>
        <rFont val="宋体"/>
        <family val="3"/>
        <charset val="134"/>
      </rPr>
      <t>米。井深</t>
    </r>
    <r>
      <rPr>
        <sz val="11"/>
        <rFont val="Calibri"/>
        <family val="2"/>
      </rPr>
      <t>3.6</t>
    </r>
    <r>
      <rPr>
        <sz val="11"/>
        <rFont val="宋体"/>
        <family val="3"/>
        <charset val="134"/>
      </rPr>
      <t>米，井身为圆形，井壁由卵石垒砌而成。水井四周用水泥抹地，并饰有菱形划纹，建有</t>
    </r>
    <r>
      <rPr>
        <sz val="11"/>
        <rFont val="Calibri"/>
        <family val="2"/>
      </rPr>
      <t>U</t>
    </r>
    <r>
      <rPr>
        <sz val="11"/>
        <rFont val="宋体"/>
        <family val="3"/>
        <charset val="134"/>
      </rPr>
      <t>型水道，旁有水槽</t>
    </r>
    <r>
      <rPr>
        <sz val="11"/>
        <rFont val="Calibri"/>
        <family val="2"/>
      </rPr>
      <t>3</t>
    </r>
    <r>
      <rPr>
        <sz val="11"/>
        <rFont val="宋体"/>
        <family val="3"/>
        <charset val="134"/>
      </rPr>
      <t>个。在古井南侧设雕花护栏，图案风化严重已模糊不清。井水清澈见底，至今仍在使用。七星二房水井年代久远，且设有护栏的水井在宁海极为罕见，具有一定的历史价值。</t>
    </r>
  </si>
  <si>
    <t>七星二房水井保护一般，1995年进行过重修。南侧护栏目前风化严重，部分构件缺失。</t>
  </si>
  <si>
    <t>七星村村委</t>
  </si>
  <si>
    <t>妙山水井</t>
  </si>
  <si>
    <t>浙江省宁波市宁海县前童镇妙宏村妙山自然村</t>
  </si>
  <si>
    <t>妙山古井位于宁海县前童镇妙宏村妙山自然村，据村民反映此井建于明代（1368-1644），圆口圆底，井栏内径0.4米、外径0.66米、井深4.6米。井栏与井壁有损坏，井水清洁仍能使用。具有一定的历史价值。</t>
  </si>
  <si>
    <t>北纬29°14'26.0"，东经121°23'10.0"</t>
  </si>
  <si>
    <r>
      <rPr>
        <sz val="12"/>
        <rFont val="宋体"/>
        <family val="3"/>
        <charset val="134"/>
        <scheme val="minor"/>
      </rPr>
      <t>妙山水井位于宁海县前童镇妙宏村妙山自然村，据村民反映此井建于明代。井圈用整石雕凿，呈圆形，内径0.4米，外径</t>
    </r>
    <r>
      <rPr>
        <sz val="11"/>
        <rFont val="Calibri"/>
        <family val="2"/>
      </rPr>
      <t>0.66</t>
    </r>
    <r>
      <rPr>
        <sz val="11"/>
        <rFont val="宋体"/>
        <family val="3"/>
        <charset val="134"/>
      </rPr>
      <t>米，高</t>
    </r>
    <r>
      <rPr>
        <sz val="11"/>
        <rFont val="Calibri"/>
        <family val="2"/>
      </rPr>
      <t>0.43</t>
    </r>
    <r>
      <rPr>
        <sz val="11"/>
        <rFont val="宋体"/>
        <family val="3"/>
        <charset val="134"/>
      </rPr>
      <t>米。井深</t>
    </r>
    <r>
      <rPr>
        <sz val="11"/>
        <rFont val="Calibri"/>
        <family val="2"/>
      </rPr>
      <t>4.6</t>
    </r>
    <r>
      <rPr>
        <sz val="11"/>
        <rFont val="宋体"/>
        <family val="3"/>
        <charset val="134"/>
      </rPr>
      <t>米，井身为圆形，井壁用卵石垒砌而成。井圈有损坏，用水泥修补。随着自来水的普及，水井已废弃不用。妙山水井年代久远，对于研究村落的发展具有重要价值。</t>
    </r>
  </si>
  <si>
    <t>妙山水井保护一般，在井圈上有多处水泥修补痕迹。</t>
  </si>
  <si>
    <t>妙宏村村委</t>
  </si>
  <si>
    <t>柘湖杨东房水井</t>
  </si>
  <si>
    <t>浙江省宁波市宁海县前童镇柘湖杨村</t>
  </si>
  <si>
    <t>柘湖杨村东房井位于宁海县前童镇柘湖杨村，据村民反映此井建于清代（1644-1911），圆口圆底，井栏内径0.72米、外径0.9米，高0.4米、井深4.2米。井水清洁可饮用，具有一定的历史价值。</t>
  </si>
  <si>
    <t>北纬29°14'03.0"，东经121°22'06.0"</t>
  </si>
  <si>
    <r>
      <rPr>
        <sz val="12"/>
        <rFont val="宋体"/>
        <family val="3"/>
        <charset val="134"/>
        <scheme val="minor"/>
      </rPr>
      <t>柘湖杨村东房水井位于宁海县前童镇柘湖杨村，建于1974年。由于道路拓宽将旁边的一口井填埋，因而建造此井。井圈呈圆形，为清代井圈，用整石雕凿而成，内径</t>
    </r>
    <r>
      <rPr>
        <sz val="11"/>
        <rFont val="Calibri"/>
        <family val="2"/>
      </rPr>
      <t>0.72</t>
    </r>
    <r>
      <rPr>
        <sz val="11"/>
        <rFont val="宋体"/>
        <family val="3"/>
        <charset val="134"/>
      </rPr>
      <t>米，外径</t>
    </r>
    <r>
      <rPr>
        <sz val="11"/>
        <rFont val="Calibri"/>
        <family val="2"/>
      </rPr>
      <t>0.9</t>
    </r>
    <r>
      <rPr>
        <sz val="11"/>
        <rFont val="宋体"/>
        <family val="3"/>
        <charset val="134"/>
      </rPr>
      <t>米，高</t>
    </r>
    <r>
      <rPr>
        <sz val="11"/>
        <rFont val="Calibri"/>
        <family val="2"/>
      </rPr>
      <t>0.4</t>
    </r>
    <r>
      <rPr>
        <sz val="11"/>
        <rFont val="宋体"/>
        <family val="3"/>
        <charset val="134"/>
      </rPr>
      <t>米。井深</t>
    </r>
    <r>
      <rPr>
        <sz val="11"/>
        <rFont val="Calibri"/>
        <family val="2"/>
      </rPr>
      <t>4.2</t>
    </r>
    <r>
      <rPr>
        <sz val="11"/>
        <rFont val="宋体"/>
        <family val="3"/>
        <charset val="134"/>
      </rPr>
      <t>米，井身为圆形，井壁用卵石垒砌而成。井水清洁可饮用，具有一定的历史价值。</t>
    </r>
  </si>
  <si>
    <t>柘湖杨村东房水井保护较好，现已废弃不用，井口盖有石板。</t>
  </si>
  <si>
    <t>柘湖杨村村委</t>
  </si>
  <si>
    <t>年代应为1974年</t>
  </si>
  <si>
    <t>陶家村古井</t>
  </si>
  <si>
    <t>浙江省宁波市宁海县前童镇官地村陶家自然村</t>
  </si>
  <si>
    <t>陶家村古井位于宁海县前童镇官地村陶家自然村，据当地村民反映此井建于清代（1644-1911），圆口圆底井，井栏外径0.8米、内径0.56米、井深3.7米、井栏高0.42米。井水清洁能饮用，具有一定的历史价值。</t>
  </si>
  <si>
    <t>北纬29°14'18.0"，东经121°20'49.0"</t>
  </si>
  <si>
    <r>
      <rPr>
        <sz val="12"/>
        <rFont val="宋体"/>
        <family val="3"/>
        <charset val="134"/>
        <scheme val="minor"/>
      </rPr>
      <t>陶家村水井位于宁海县前童镇官地村陶家自然村，据当地村民反映此井建于清代。井圈用整石雕制而成，呈圆形，外径0.8米，内径</t>
    </r>
    <r>
      <rPr>
        <sz val="11"/>
        <rFont val="Calibri"/>
        <family val="2"/>
      </rPr>
      <t>0.56</t>
    </r>
    <r>
      <rPr>
        <sz val="11"/>
        <rFont val="宋体"/>
        <family val="3"/>
        <charset val="134"/>
      </rPr>
      <t>米，高</t>
    </r>
    <r>
      <rPr>
        <sz val="11"/>
        <rFont val="Calibri"/>
        <family val="2"/>
      </rPr>
      <t>0.42</t>
    </r>
    <r>
      <rPr>
        <sz val="11"/>
        <rFont val="宋体"/>
        <family val="3"/>
        <charset val="134"/>
      </rPr>
      <t>米。井深</t>
    </r>
    <r>
      <rPr>
        <sz val="11"/>
        <rFont val="Calibri"/>
        <family val="2"/>
      </rPr>
      <t>3.7</t>
    </r>
    <r>
      <rPr>
        <sz val="11"/>
        <rFont val="宋体"/>
        <family val="3"/>
        <charset val="134"/>
      </rPr>
      <t>米，井身为圆形，井壁用卵石垒砌而成。井水清洁能饮用，随着自来水的普及化已废弃不用。陶家村水井对于村落的发展起到了重要的作用，具有一定的历史价值。</t>
    </r>
  </si>
  <si>
    <t>陶家村水井一般，井圈因村民长年使用而有磨损，现已废弃不用，井口用石板封堵。</t>
  </si>
  <si>
    <t>栅下八角水井</t>
  </si>
  <si>
    <t>浙江省宁波市宁海县前童镇栅下村</t>
  </si>
  <si>
    <t>栅下八角井位于宁海县前童镇栅下村村内，井口方型，井壁内侧上刻“咸丰四年腊月重修”，长度为1、08米，井壁高0、4米。无明显雕饰，石槽圆型，上刻“已己童积庆堂适”，至今仍在使用。</t>
  </si>
  <si>
    <t>北纬29°14'20.7"，东经121°20'17.5"</t>
  </si>
  <si>
    <r>
      <rPr>
        <sz val="12"/>
        <rFont val="宋体"/>
        <family val="3"/>
        <charset val="134"/>
        <scheme val="minor"/>
      </rPr>
      <t>栅下八角水井位于宁海县前童镇栅下村内，建于清代。井圈由四块长方形石板错角拼接呈方形，长1.08米，高</t>
    </r>
    <r>
      <rPr>
        <sz val="11"/>
        <rFont val="Calibri"/>
        <family val="2"/>
      </rPr>
      <t>0.4</t>
    </r>
    <r>
      <rPr>
        <sz val="11"/>
        <rFont val="宋体"/>
        <family val="3"/>
        <charset val="134"/>
      </rPr>
      <t>米，在井圈石板内侧刻有“咸丰四年腊月重修”字样。井深</t>
    </r>
    <r>
      <rPr>
        <sz val="11"/>
        <rFont val="Calibri"/>
        <family val="2"/>
      </rPr>
      <t>4.73</t>
    </r>
    <r>
      <rPr>
        <sz val="11"/>
        <rFont val="宋体"/>
        <family val="3"/>
        <charset val="134"/>
      </rPr>
      <t>米，井身为圆形，井壁用卵石垒砌而成。旁有水槽两个，一个呈圆形，刻有“嘉庆已己童积庆堂造”字样，另一个水槽呈方形，刻有“嘉庆十四年积庆堂童置”字样。井圈四周用长条形石板铺地，再外围用水泥抹地。井水清洁，至今仍在使用。栅下八角水井对于研究栅下村的村落历史和当地的生产生活具有重要价值。</t>
    </r>
  </si>
  <si>
    <t>栅下八角水井保护较好，井圈四周用长条形石板铺地，再外围用水泥抹地。附近居民在井中安装了取水管道。</t>
  </si>
  <si>
    <t>栅下村村委</t>
  </si>
  <si>
    <t>官地上屋门口水井</t>
  </si>
  <si>
    <t>官地上屋门口古井位于宁海县前童镇官地村，据当地村民反映此井建于明代（1368-1644），圆口圆底井，井栏与井壁均保持完整。井栏内径0.6米、井栏外径0.8米、井栏高度0.4米、井深3米。井水仍然能使用，井栏石板古朴厚重，旁边有井槽一个，也为明代建造。具有一定的历史意义。</t>
  </si>
  <si>
    <t>北纬29°14'21.0"，东经121°21'26.0"</t>
  </si>
  <si>
    <r>
      <rPr>
        <sz val="12"/>
        <rFont val="宋体"/>
        <family val="3"/>
        <charset val="134"/>
        <scheme val="minor"/>
      </rPr>
      <t>官地上屋门口水井位于宁海县前童镇官地村，据当地村民反映此井建于明代。井圈呈圆形，由整石雕制而成，内径0.6米，外径</t>
    </r>
    <r>
      <rPr>
        <sz val="11"/>
        <rFont val="Calibri"/>
        <family val="2"/>
      </rPr>
      <t>0.8</t>
    </r>
    <r>
      <rPr>
        <sz val="11"/>
        <rFont val="宋体"/>
        <family val="3"/>
        <charset val="134"/>
      </rPr>
      <t>米，高出地面</t>
    </r>
    <r>
      <rPr>
        <sz val="11"/>
        <rFont val="Calibri"/>
        <family val="2"/>
      </rPr>
      <t>0.4</t>
    </r>
    <r>
      <rPr>
        <sz val="11"/>
        <rFont val="宋体"/>
        <family val="3"/>
        <charset val="134"/>
      </rPr>
      <t>米。井深</t>
    </r>
    <r>
      <rPr>
        <sz val="11"/>
        <rFont val="Calibri"/>
        <family val="2"/>
      </rPr>
      <t>3.13</t>
    </r>
    <r>
      <rPr>
        <sz val="11"/>
        <rFont val="宋体"/>
        <family val="3"/>
        <charset val="134"/>
      </rPr>
      <t>米，井身为圆形，井壁由卵石垒砌而成。井圈周围用水泥抹地，并饰有放射状的刻划纹。旁边有井槽一个，也为明代建造。。随着自来水的普及化，水井已废弃不用。官地上屋门口水井对于官地村的发展起到了重要的作用，具有一定的历史价值。</t>
    </r>
  </si>
  <si>
    <t>官地上屋门口水井整体保护较好，现已废弃不用。</t>
  </si>
  <si>
    <t>雅致岙水井</t>
  </si>
  <si>
    <t>浙江省宁波市宁海县桃源街道雅致岙村</t>
  </si>
  <si>
    <t>雅致岙古井位于宁海县桃源街道雅致岙村，据村民介绍此井建于清雍正十二年（1734），圆口圆底井。井栏厚度0.13米，井深2.4米，井壁高0.4米，井栏由三块厚形石板构造。井水清洁，至今仍在使用，具有一定的历史价值。</t>
  </si>
  <si>
    <t>胜利前门水井</t>
  </si>
  <si>
    <t>浙江省宁波市宁海县桃源街道胜利村中心街旁</t>
  </si>
  <si>
    <t>胜利前门井位于宁海县桃源街道胜利村中心街，据当地村民介绍前门井建于元代（1276-1368），井口方形，内侧有一圈方便提水之用的外凸石块。井壁高0.37米、井口长度为1.44米，周围无明显雕饰。_x005F_x000D_
该井历史悠久，井水清澈，至今仍在使用，具有一定的历史价值。</t>
  </si>
  <si>
    <t>北纬29°20'26.7"，东经121°25'43.0"</t>
  </si>
  <si>
    <r>
      <rPr>
        <sz val="12"/>
        <rFont val="宋体"/>
        <family val="3"/>
        <charset val="134"/>
        <scheme val="minor"/>
      </rPr>
      <t>胜利前门水井位于宁海县桃源街道胜利村中心街，据当地村民介绍此井始建于元代（1276-1368），</t>
    </r>
    <r>
      <rPr>
        <sz val="11"/>
        <rFont val="Calibri"/>
        <family val="2"/>
      </rPr>
      <t>1995</t>
    </r>
    <r>
      <rPr>
        <sz val="11"/>
        <rFont val="宋体"/>
        <family val="3"/>
        <charset val="134"/>
      </rPr>
      <t>年进行过修缮。井圈呈方形，用四块长方形石板和石柱间隔围筑而成，石板和石柱相接处用榫卯结构。井圈长</t>
    </r>
    <r>
      <rPr>
        <sz val="11"/>
        <rFont val="Calibri"/>
        <family val="2"/>
      </rPr>
      <t>1.44</t>
    </r>
    <r>
      <rPr>
        <sz val="11"/>
        <rFont val="宋体"/>
        <family val="3"/>
        <charset val="134"/>
      </rPr>
      <t>米，高</t>
    </r>
    <r>
      <rPr>
        <sz val="11"/>
        <rFont val="Calibri"/>
        <family val="2"/>
      </rPr>
      <t>0.37</t>
    </r>
    <r>
      <rPr>
        <sz val="11"/>
        <rFont val="宋体"/>
        <family val="3"/>
        <charset val="134"/>
      </rPr>
      <t>米。井身为圆形，井壁用卵石垒砌而成。由于缺乏管理，井底堆满了生活垃圾，现已废弃不用。胜利前门水井历史悠久，具有一定的历史价值。</t>
    </r>
  </si>
  <si>
    <t>胜利前门水井缺乏保护管理，井底扔满了生活垃圾。</t>
  </si>
  <si>
    <t>胜利村村委</t>
  </si>
  <si>
    <t>民主八角水井</t>
  </si>
  <si>
    <t>浙江省宁波市宁海县桃源街道民主村</t>
  </si>
  <si>
    <t>民主八角井位于宁海县桃源街道民主村，据当地村民介绍此井凿于南宋末年（1127-1276），距今有800多年历史。井口呈八边形，西边井壁现为水泥所代替，井壁稍有磨损，井口跨度2.36米，井壁高0.5米，至今仍在使用，具有一定的历史价值。</t>
  </si>
  <si>
    <t>北纬29°20'33.9"，东经121°25'43.9"</t>
  </si>
  <si>
    <r>
      <rPr>
        <sz val="12"/>
        <rFont val="宋体"/>
        <family val="3"/>
        <charset val="134"/>
        <scheme val="minor"/>
      </rPr>
      <t>民主八角水井位于宁海县桃源街道民主村，据当地村民介绍此井凿于南宋末年（1127-1276）。井圈最初呈八边形，后由于修路的原因，井圈靠近西侧的三编石板被一块水泥石板代替。井圈现为六边形，由石板和石柱榫卯相接而成，最宽处</t>
    </r>
    <r>
      <rPr>
        <sz val="11"/>
        <rFont val="Calibri"/>
        <family val="2"/>
      </rPr>
      <t>2.36</t>
    </r>
    <r>
      <rPr>
        <sz val="11"/>
        <rFont val="宋体"/>
        <family val="3"/>
        <charset val="134"/>
      </rPr>
      <t>米，高</t>
    </r>
    <r>
      <rPr>
        <sz val="11"/>
        <rFont val="Calibri"/>
        <family val="2"/>
      </rPr>
      <t>0.5</t>
    </r>
    <r>
      <rPr>
        <sz val="11"/>
        <rFont val="宋体"/>
        <family val="3"/>
        <charset val="134"/>
      </rPr>
      <t>米。井深</t>
    </r>
    <r>
      <rPr>
        <sz val="11"/>
        <rFont val="Calibri"/>
        <family val="2"/>
      </rPr>
      <t>3.7</t>
    </r>
    <r>
      <rPr>
        <sz val="11"/>
        <rFont val="宋体"/>
        <family val="3"/>
        <charset val="134"/>
      </rPr>
      <t>米，井身为圆形，井壁用卵石垒砌而成。井水清澈，至今仍在使用，具有一定的历史价值。</t>
    </r>
  </si>
  <si>
    <t>民主八角水井保护情况一般，井圈西侧石板被现代水泥石板代替，有损坏。</t>
  </si>
  <si>
    <t>民主村村委</t>
  </si>
  <si>
    <t>大房大井头水井</t>
  </si>
  <si>
    <t>浙江省宁波市宁海县桃源街道大房村</t>
  </si>
  <si>
    <t>大房大井头古井位于宁海县桃源街道大房村，据村民反映此井建于明代（1368-1644），圆口圆底，井栏由两块半圆形的石板组成，井栏高0.36米，井栏外径1.1米，内径0.85米。井水水位较高，清洁能饮用。具有一定的历史价值。</t>
  </si>
  <si>
    <t>北纬29°20′55″，东经121°27′57.0″</t>
  </si>
  <si>
    <r>
      <rPr>
        <sz val="12"/>
        <rFont val="宋体"/>
        <family val="3"/>
        <charset val="134"/>
        <scheme val="minor"/>
      </rPr>
      <t>大房大井头水井位于宁海县桃源街道大房村，据村民反映此井建于明代（1368-1644）。圆形井圈由两块半圆形的石材组成，外径</t>
    </r>
    <r>
      <rPr>
        <sz val="11"/>
        <rFont val="Calibri"/>
        <family val="2"/>
      </rPr>
      <t>1.1</t>
    </r>
    <r>
      <rPr>
        <sz val="11"/>
        <rFont val="宋体"/>
        <family val="3"/>
        <charset val="134"/>
      </rPr>
      <t>米，内径</t>
    </r>
    <r>
      <rPr>
        <sz val="11"/>
        <rFont val="Calibri"/>
        <family val="2"/>
      </rPr>
      <t>0.85</t>
    </r>
    <r>
      <rPr>
        <sz val="11"/>
        <rFont val="宋体"/>
        <family val="3"/>
        <charset val="134"/>
      </rPr>
      <t>米，高</t>
    </r>
    <r>
      <rPr>
        <sz val="11"/>
        <rFont val="Calibri"/>
        <family val="2"/>
      </rPr>
      <t>0.36</t>
    </r>
    <r>
      <rPr>
        <sz val="11"/>
        <rFont val="宋体"/>
        <family val="3"/>
        <charset val="134"/>
      </rPr>
      <t>米。井身为圆形，井壁用卵石砌筑而成。水井周围以水泥抹地，旁有两个水槽。井水水位较高，清洁能饮用，具有一定的历史价值。</t>
    </r>
  </si>
  <si>
    <t>大房大井头水井井圈因常年使用磨损。井壁、井水整体保护较好。</t>
  </si>
  <si>
    <t>大房村村委</t>
  </si>
  <si>
    <t>范家水井头水井</t>
  </si>
  <si>
    <t>浙江省宁波市宁海县跃龙街道范家村</t>
  </si>
  <si>
    <t>范家水井头古井位于宁海县跃龙街道范家村，据当地村民介绍范家水井头古井建于明代（1368-1644）。圆口圆底，井栏内径0.62米，外径0.60米，高0.5米。井栏石壁因长年与绳摩擦造成的勒痕清晰可见，井壁卵石整齐完整，井水仍然可以使用，作为保存完整的明代古井，具有较高的历史价值。</t>
  </si>
  <si>
    <t>北纬29°16'59.0"，东经121°24'25.0"</t>
  </si>
  <si>
    <r>
      <rPr>
        <sz val="12"/>
        <rFont val="宋体"/>
        <family val="3"/>
        <charset val="134"/>
        <scheme val="minor"/>
      </rPr>
      <t>范家水井头水井位于宁海县跃龙街道范家村，据当地村民介绍建于明代。圆形井圈腹部呈瓜棱形，束颈，用整石雕制而成，内径0.62米，外径</t>
    </r>
    <r>
      <rPr>
        <sz val="11"/>
        <rFont val="Calibri"/>
        <family val="2"/>
      </rPr>
      <t>0.60</t>
    </r>
    <r>
      <rPr>
        <sz val="11"/>
        <rFont val="宋体"/>
        <family val="3"/>
        <charset val="134"/>
      </rPr>
      <t>米，高</t>
    </r>
    <r>
      <rPr>
        <sz val="11"/>
        <rFont val="Calibri"/>
        <family val="2"/>
      </rPr>
      <t>0.5</t>
    </r>
    <r>
      <rPr>
        <sz val="11"/>
        <rFont val="宋体"/>
        <family val="3"/>
        <charset val="134"/>
      </rPr>
      <t>米。井深</t>
    </r>
    <r>
      <rPr>
        <sz val="11"/>
        <rFont val="Calibri"/>
        <family val="2"/>
      </rPr>
      <t>3.7</t>
    </r>
    <r>
      <rPr>
        <sz val="11"/>
        <rFont val="宋体"/>
        <family val="3"/>
        <charset val="134"/>
      </rPr>
      <t>米，井身圆形，井壁用卵石砌筑而成。井圈口沿因长年与绳索摩擦，呈波浪起伏状。水井周围用水泥抹地，并饰有菱形刻划纹。井水清洁仍然可以使用，作为保存完整的明代古井，具有一定的历史价值。</t>
    </r>
  </si>
  <si>
    <t>范家水井头水井位保护较好，井圈口沿因常年使用磨损严重。</t>
  </si>
  <si>
    <t>范家村村委</t>
  </si>
  <si>
    <t>塔山八角楼水井</t>
  </si>
  <si>
    <t>浙江省宁波市宁海县跃龙街道塔山社区</t>
  </si>
  <si>
    <t>塔山八角楼古井位于宁海县跃龙街道塔山社区，由宁海县城内华氏祖先建于明代洪武年间（1368-1398）开凿。圆口圆底，井栏高0.5米，内径0.7米，外径0.92米。井壁卵石完整整齐，井水清洁仍为附近村民使用，为宁海县城内保存完好为数不多的明代古井之一，具有较高的历史意义。</t>
  </si>
  <si>
    <t>白石头水井</t>
  </si>
  <si>
    <t>浙江省宁波市宁海县跃龙街道塔山社区南蔡家巷巷口</t>
  </si>
  <si>
    <t>白石头井位于宁海县跃龙街道塔山社区南蔡家巷与白石头路交汇处，据井旁石碑记载，此井凿于明代（1368-1644），井旁堆放一块白石，故名之为“白石头井”。井口圆形，直径1.13米，井圈高0.7米，周边无明显雕饰，井水清澈，至今仍在使用。石碑刻字清晰，上游精美刻纹图案，白石此井历史悠久，具有一定的历史价值。</t>
  </si>
  <si>
    <t>北纬29°17'01.3"，东经121°25'42.7"</t>
  </si>
  <si>
    <r>
      <rPr>
        <sz val="12"/>
        <rFont val="宋体"/>
        <family val="3"/>
        <charset val="134"/>
        <scheme val="minor"/>
      </rPr>
      <t>白石头水井位于宁海县跃龙街道塔山社区南蔡家巷与白石头路交汇处，据井旁石碑记载，此井凿于明代（1368-1644），井旁堆放一块白石，故名为“白石头井”。井圈为圆形，用整石雕凿而成，直径</t>
    </r>
    <r>
      <rPr>
        <sz val="11"/>
        <rFont val="Calibri"/>
        <family val="2"/>
      </rPr>
      <t>1.13</t>
    </r>
    <r>
      <rPr>
        <sz val="11"/>
        <rFont val="宋体"/>
        <family val="3"/>
        <charset val="134"/>
      </rPr>
      <t>米，高</t>
    </r>
    <r>
      <rPr>
        <sz val="11"/>
        <rFont val="Calibri"/>
        <family val="2"/>
      </rPr>
      <t>0.7</t>
    </r>
    <r>
      <rPr>
        <sz val="11"/>
        <rFont val="宋体"/>
        <family val="3"/>
        <charset val="134"/>
      </rPr>
      <t>米。井身圆形，井壁用卵石砌筑，石碑刻字清晰，上有精美刻纹图案。</t>
    </r>
    <r>
      <rPr>
        <sz val="11"/>
        <rFont val="Calibri"/>
        <family val="2"/>
      </rPr>
      <t>2012</t>
    </r>
    <r>
      <rPr>
        <sz val="11"/>
        <rFont val="宋体"/>
        <family val="3"/>
        <charset val="134"/>
      </rPr>
      <t>年，对白石头井周边区域进行拆迁，为保护古井，在古井四周建造围墙。白石头水井作为明代古井，历史悠久，具有一定的历史价值。</t>
    </r>
  </si>
  <si>
    <t>白石头水井保护较差，由于缺乏维护管理，围墙内杂草丛生，井内堆满垃圾。</t>
  </si>
  <si>
    <t>跃龙街道塔山社区</t>
  </si>
  <si>
    <t>宁海孔庙泮池</t>
  </si>
  <si>
    <t>浙江省宁波市宁海县跃龙街道县前社区宁海宾馆内</t>
  </si>
  <si>
    <t>宁海孔庙泮池位于宁海县跃龙街道县前社区的宁海宾馆内，伴池原为县孔庙之内，位于孔庙建筑的南面，后孔庙不存，改为宁海宾馆，惟余此池。据《宁海县志》记载泮池最迟在1140年当已建成，池为半月形，直径22.5米。四周的石望柱、石栏板系民国初年重建，伴池中部架一南北走向、三孔石拱桥，名“圜桥”，桥长14.7米，宽1.75米。_x005F_x000D_
孔庙泮池保存较好，2002年3月被公布为县级文保单位。</t>
  </si>
  <si>
    <t>北纬29°17'16.0"，东经121°25'24.2"</t>
  </si>
  <si>
    <t>宁海孔庙泮池位于宁海县跃龙街道县前社区的宁海宾馆内。泮池原为县孔庙的附属设施，20世纪70年代，孔庙被拆除，改为宁海宾馆，惟余此池。光绪《宁海县志》记载“泮池，宋钱令浚置，在棂星门前”据此推测泮池最迟在南宋绍兴十年（1140年）当已建成。池为半月形，直径22.5米。明代正统十三年（1448），学谕朱绍宋在池上建三孔拱桥，名“圜桥”。桥长14.7米，宽1.75米，南北走向，南北各有十二级台阶。望柱和栏板系民国初年重建，栏板上图案雕刻精美。宁海泮池、圜桥蕴含鼓励学子跳跃龙门的殷殷之情，是宁海儒家官庙的存证，具有较高的历史价值，2002年3月被公布为县级文保单位。</t>
  </si>
  <si>
    <t>孔庙泮池位于宁海宾馆内，现宁海宾馆无人管理，导致泮池缺乏维护，池水被严重污染。</t>
  </si>
  <si>
    <t>跃龙街道县前社区</t>
  </si>
  <si>
    <t>应家水井</t>
  </si>
  <si>
    <t>浙江省宁波市宁海县跃龙街道县前社区环南中路30号</t>
  </si>
  <si>
    <t>应家古井位于宁海县跃龙街道县前社区环南中路30号，据附近群众介绍此井建于宋代（960-1127）。井口为圆形，井壁呈正六边形，井圈高0.5米，井口直径为1.33米，周边无明显雕饰，井水清澈至今仍在使用。_x005F_x000D_
应家古井整体形制保存较好，井水至今仍在使用，具有一定的历史价值。</t>
  </si>
  <si>
    <t>港头白水泉水井</t>
  </si>
  <si>
    <t>浙江省宁波市宁海县跃龙街道港头村</t>
  </si>
  <si>
    <t>港头白水泉古井位于宁海县跃龙街道港头村，古井附近有一晋代古刹——寿宁寺，古井始建年代不详，疑为晋代所凿。_x005F_x000D_
古井井口为圆形，井成长方形，井圈高0.26米，井口直径0.48米，深4米左右。井旁附近石板铺地，于2003年秋维修过。石柱高2.1米，上有刻字，字迹模糊。_x005F_x000D_
港头白水泉古井整体形制保存完整，具有一定的历史价值。</t>
  </si>
  <si>
    <t>北纬29°16'11.8"，东经121°27'57.0"</t>
  </si>
  <si>
    <r>
      <rPr>
        <sz val="12"/>
        <rFont val="宋体"/>
        <family val="3"/>
        <charset val="134"/>
        <scheme val="minor"/>
      </rPr>
      <t>港头白水泉水井位于宁海县跃龙街道港头村，古井附近有一晋代古刹——寿宁寺。根据井旁石碑记载，港头白水泉水井又名昙猷洗肠井，东晋义熙元年（</t>
    </r>
    <r>
      <rPr>
        <sz val="11"/>
        <rFont val="Calibri"/>
        <family val="2"/>
      </rPr>
      <t>405</t>
    </r>
    <r>
      <rPr>
        <sz val="11"/>
        <rFont val="宋体"/>
        <family val="3"/>
        <charset val="134"/>
      </rPr>
      <t>年）由昙猷尊者所建，距今已有一千五百多年历史。旁有袖石，相传为昙猷袖中携来。井圈呈内圆外方形，长</t>
    </r>
    <r>
      <rPr>
        <sz val="11"/>
        <rFont val="Calibri"/>
        <family val="2"/>
      </rPr>
      <t>0.72</t>
    </r>
    <r>
      <rPr>
        <sz val="11"/>
        <rFont val="宋体"/>
        <family val="3"/>
        <charset val="134"/>
      </rPr>
      <t>米，宽</t>
    </r>
    <r>
      <rPr>
        <sz val="11"/>
        <rFont val="Calibri"/>
        <family val="2"/>
      </rPr>
      <t>0.69</t>
    </r>
    <r>
      <rPr>
        <sz val="11"/>
        <rFont val="宋体"/>
        <family val="3"/>
        <charset val="134"/>
      </rPr>
      <t>米，直径</t>
    </r>
    <r>
      <rPr>
        <sz val="11"/>
        <rFont val="Calibri"/>
        <family val="2"/>
      </rPr>
      <t>0.48</t>
    </r>
    <r>
      <rPr>
        <sz val="11"/>
        <rFont val="宋体"/>
        <family val="3"/>
        <charset val="134"/>
      </rPr>
      <t>米，高</t>
    </r>
    <r>
      <rPr>
        <sz val="11"/>
        <rFont val="Calibri"/>
        <family val="2"/>
      </rPr>
      <t>0.26</t>
    </r>
    <r>
      <rPr>
        <sz val="11"/>
        <rFont val="宋体"/>
        <family val="3"/>
        <charset val="134"/>
      </rPr>
      <t>米。井深</t>
    </r>
    <r>
      <rPr>
        <sz val="11"/>
        <rFont val="Calibri"/>
        <family val="2"/>
      </rPr>
      <t>4</t>
    </r>
    <r>
      <rPr>
        <sz val="11"/>
        <rFont val="宋体"/>
        <family val="3"/>
        <charset val="134"/>
      </rPr>
      <t>米，井身圆形，井壁用卵石砌筑而成。旁边袖石高</t>
    </r>
    <r>
      <rPr>
        <sz val="11"/>
        <rFont val="Calibri"/>
        <family val="2"/>
      </rPr>
      <t>2.1</t>
    </r>
    <r>
      <rPr>
        <sz val="11"/>
        <rFont val="宋体"/>
        <family val="3"/>
        <charset val="134"/>
      </rPr>
      <t>米，上有刻字，由于风雨侵蚀，字迹模糊无法辨认。水井周围以石板铺地，于</t>
    </r>
    <r>
      <rPr>
        <sz val="11"/>
        <rFont val="Calibri"/>
        <family val="2"/>
      </rPr>
      <t>2003</t>
    </r>
    <r>
      <rPr>
        <sz val="11"/>
        <rFont val="宋体"/>
        <family val="3"/>
        <charset val="134"/>
      </rPr>
      <t>年秋进行过维修，并新立石碑，记载了水井的由来。港头白水泉古井年代久远，整体形制保存完整，具有一定的历史价值。</t>
    </r>
  </si>
  <si>
    <t>港头白水泉水井保护较好，2003年进行过维修，现无人使用，井水有一定的淤塞。</t>
  </si>
  <si>
    <t>港头村村委</t>
  </si>
  <si>
    <t>屠家四份民居水井</t>
  </si>
  <si>
    <t>浙江省宁波市宁海县桥头胡街道屠家村</t>
  </si>
  <si>
    <t xml:space="preserve">屠家四份民居位于宁海县桥头胡街道屠家村，据住户反映此建筑建于清代（1644-1911），坐北朝南，硬山顶，三合院式，由正屋、东西厢房和古井组成。正屋正立面重檐楼房，面阔三开间，穿插枋额头木雕极其精致，各种人物与飞凤展翅造型栩栩如生，其雕刻难度与精美在民居中较为少见。东西厢房正立面重檐观音兜，面阔六开间带二弄，廊檐下设卷棚，穿插枋额头上雕刻以古代历史典故为主题的木雕。建筑东边有古井一座，方口方底井，正边形，边长1米。 _x005F_x000D_
屠家四份民居整体形制与格局保存完整，构造精美，在民居中较少见，具有较高的艺术价值。 _x005F_x000D_
</t>
  </si>
  <si>
    <t>北纬29°23'20.0"，东经121°28'12.0"</t>
  </si>
  <si>
    <r>
      <rPr>
        <sz val="12"/>
        <rFont val="宋体"/>
        <family val="3"/>
        <charset val="134"/>
        <scheme val="minor"/>
      </rPr>
      <t>屠家四份民居水井原位于宁海县桥头胡街道屠家村四份民居东边，建于清代，现民居已经拆除，唯留此井。井圈呈方形，由四块长方形石板错角拼接围筑而成，长1.1米，厚</t>
    </r>
    <r>
      <rPr>
        <sz val="11"/>
        <rFont val="Calibri"/>
        <family val="2"/>
      </rPr>
      <t>0.1</t>
    </r>
    <r>
      <rPr>
        <sz val="11"/>
        <rFont val="宋体"/>
        <family val="3"/>
        <charset val="134"/>
      </rPr>
      <t>米，高</t>
    </r>
    <r>
      <rPr>
        <sz val="11"/>
        <rFont val="Calibri"/>
        <family val="2"/>
      </rPr>
      <t>0.33</t>
    </r>
    <r>
      <rPr>
        <sz val="11"/>
        <rFont val="宋体"/>
        <family val="3"/>
        <charset val="134"/>
      </rPr>
      <t>米。井身为方形，井壁由条形石块砌筑而成，井深</t>
    </r>
    <r>
      <rPr>
        <sz val="11"/>
        <rFont val="Calibri"/>
        <family val="2"/>
      </rPr>
      <t>3.8</t>
    </r>
    <r>
      <rPr>
        <sz val="11"/>
        <rFont val="宋体"/>
        <family val="3"/>
        <charset val="134"/>
      </rPr>
      <t>米。井水清澈，仍在使用，旁有水槽一个。用长条形石板砌筑井壁的水井在宁海较为少见，具有一定的历史价值。</t>
    </r>
  </si>
  <si>
    <t>屠家四份民居水井保护情况较好，水井四周以水泥抹地。</t>
  </si>
  <si>
    <t>屠家村村委</t>
  </si>
  <si>
    <t>大佳何前方古井</t>
  </si>
  <si>
    <t>浙江省宁波市宁海县大佳何镇大佳何村</t>
  </si>
  <si>
    <t xml:space="preserve">大佳何前方古井位于宁海县大佳何镇大佳何村，据附近村民反映前方古井始建于南宋（1127-1276），重修于清代（1644-1911），方口圆底井。井栏由四块巨型石条砌造，呈正方形，边长米，井深米，井壁鹅卵石整齐完整，井水清洁至今仍能饮用。_x005F_x000D_
前方古井历史悠久，大佳何何氏自南宋末年迁居至此，就挖井作为族人的饮水之用，至今已有七百多年的历史，虽历经修缮，仍具有一定的历史价值。_x005F_x000D_
</t>
  </si>
  <si>
    <t>北纬29°25'47.0"，东经121°33'05.0"</t>
  </si>
  <si>
    <r>
      <rPr>
        <sz val="12"/>
        <rFont val="宋体"/>
        <family val="3"/>
        <charset val="134"/>
        <scheme val="minor"/>
      </rPr>
      <t>大佳何前方古井位于宁海县大佳何镇大佳何村，据村民介绍此井始建于南宋（1127-1276），重修于清代（</t>
    </r>
    <r>
      <rPr>
        <sz val="11"/>
        <rFont val="Calibri"/>
        <family val="2"/>
      </rPr>
      <t>1644-1911</t>
    </r>
    <r>
      <rPr>
        <sz val="11"/>
        <rFont val="宋体"/>
        <family val="3"/>
        <charset val="134"/>
      </rPr>
      <t>）。井圈近方形，由四块规整的长方形石板和四块条形石柱榫卯相接而成，东西长</t>
    </r>
    <r>
      <rPr>
        <sz val="11"/>
        <rFont val="Calibri"/>
        <family val="2"/>
      </rPr>
      <t>1.49</t>
    </r>
    <r>
      <rPr>
        <sz val="11"/>
        <rFont val="宋体"/>
        <family val="3"/>
        <charset val="134"/>
      </rPr>
      <t>米，南北长</t>
    </r>
    <r>
      <rPr>
        <sz val="11"/>
        <rFont val="Calibri"/>
        <family val="2"/>
      </rPr>
      <t>1.40</t>
    </r>
    <r>
      <rPr>
        <sz val="11"/>
        <rFont val="宋体"/>
        <family val="3"/>
        <charset val="134"/>
      </rPr>
      <t>米，高</t>
    </r>
    <r>
      <rPr>
        <sz val="11"/>
        <rFont val="Calibri"/>
        <family val="2"/>
      </rPr>
      <t>0.4</t>
    </r>
    <r>
      <rPr>
        <sz val="11"/>
        <rFont val="宋体"/>
        <family val="3"/>
        <charset val="134"/>
      </rPr>
      <t>米。井深</t>
    </r>
    <r>
      <rPr>
        <sz val="11"/>
        <rFont val="Calibri"/>
        <family val="2"/>
      </rPr>
      <t>5</t>
    </r>
    <r>
      <rPr>
        <sz val="11"/>
        <rFont val="宋体"/>
        <family val="3"/>
        <charset val="134"/>
      </rPr>
      <t>米，井身为方形，井壁用卵石砌筑而成，井壁青苔斑驳。井水清洁至今仍能饮用。前方水井历史悠久，大佳何何氏自南宋末年迁居至此，开凿此井供族人饮水之用，至今已有七百多年的历史，虽历经修缮，仍具有一定的历史价值。</t>
    </r>
  </si>
  <si>
    <t>大佳何前方古井保护较好，石板和石柱相接处有水泥修补痕迹。其中一角石柱断裂，用水泥修补，并用铁丝固定。</t>
  </si>
  <si>
    <t>大佳何村村委</t>
  </si>
  <si>
    <t>下渔弄堂水井</t>
  </si>
  <si>
    <t>浙江省宁波市宁海县强蛟镇下渔村</t>
  </si>
  <si>
    <t>下渔弄堂井位于宁海县强蛟镇下渔村，据当地村民介绍下渔弄堂井建于清代（1644-1911），早于该村发展之前就已存在，井栏呈不规整形，东西侧长方形，南北侧呈半圆连接，造型较为奇特，井圈高0.32米，井口长度为0.8米，深6米，具有一定的价值，至今仍在使用。</t>
  </si>
  <si>
    <t>北纬29°25'13.4"，东经121°30'44.5"</t>
  </si>
  <si>
    <r>
      <rPr>
        <sz val="12"/>
        <rFont val="宋体"/>
        <family val="3"/>
        <charset val="134"/>
        <scheme val="minor"/>
      </rPr>
      <t>下渔弄堂水井位于宁海县强蛟镇下渔村，据当地村民介绍建于清代（1644-1911）。井圈呈不规则形，由四块石板拼接而成，东西两侧石板呈长方形，南北两侧石板呈弧形，造型较为奇特。井圈长</t>
    </r>
    <r>
      <rPr>
        <sz val="11"/>
        <rFont val="Calibri"/>
        <family val="2"/>
      </rPr>
      <t>0.94</t>
    </r>
    <r>
      <rPr>
        <sz val="11"/>
        <rFont val="宋体"/>
        <family val="3"/>
        <charset val="134"/>
      </rPr>
      <t>米，宽</t>
    </r>
    <r>
      <rPr>
        <sz val="11"/>
        <rFont val="Calibri"/>
        <family val="2"/>
      </rPr>
      <t>0.83</t>
    </r>
    <r>
      <rPr>
        <sz val="11"/>
        <rFont val="宋体"/>
        <family val="3"/>
        <charset val="134"/>
      </rPr>
      <t>米，高</t>
    </r>
    <r>
      <rPr>
        <sz val="11"/>
        <rFont val="Calibri"/>
        <family val="2"/>
      </rPr>
      <t>0.45</t>
    </r>
    <r>
      <rPr>
        <sz val="11"/>
        <rFont val="宋体"/>
        <family val="3"/>
        <charset val="134"/>
      </rPr>
      <t>米。井深</t>
    </r>
    <r>
      <rPr>
        <sz val="11"/>
        <rFont val="Calibri"/>
        <family val="2"/>
      </rPr>
      <t>6</t>
    </r>
    <r>
      <rPr>
        <sz val="11"/>
        <rFont val="宋体"/>
        <family val="3"/>
        <charset val="134"/>
      </rPr>
      <t>米，井身为方形，井壁由卵石垒砌而成。在不规则性井圈下还有一个圆形井圈，高</t>
    </r>
    <r>
      <rPr>
        <sz val="11"/>
        <rFont val="Calibri"/>
        <family val="2"/>
      </rPr>
      <t>0.4</t>
    </r>
    <r>
      <rPr>
        <sz val="11"/>
        <rFont val="宋体"/>
        <family val="3"/>
        <charset val="134"/>
      </rPr>
      <t>米，推测为水井的原有井圈，现有井圈为后期地面抬升新建。由于井水有一定的咸度，加上自来水的普及，水井现已废弃不用，但其在旧时对下渔村的村落发展起到了重要作用，具有一定的历史价值。</t>
    </r>
  </si>
  <si>
    <t>下渔弄堂水井井圈有一定的磨损，有水泥修补痕迹，现处于无人管理状态，缺乏保护</t>
  </si>
  <si>
    <t>下渔村村委</t>
  </si>
  <si>
    <t>岭口元吉水井</t>
  </si>
  <si>
    <t>浙江省宁波市宁海县西店镇岭口村</t>
  </si>
  <si>
    <t xml:space="preserve">岭口元吉井位于宁海县西店镇岭口村村内，据当地村民介绍元吉井建于清嘉定年间（1795-1820），距今200年的历史，现井水混浊，处于无人使用状态。井口呈长方形，长1.7米、宽1.4米，南侧井圈有“元吉井”等刻字字样。井旁一石碑记载民国三十年（1941），此处遭受日军侵略所发生的事迹，具有一定的历史研究价值价值。_x005F_x000D_
</t>
  </si>
  <si>
    <t>北纬29°28'55.8"，东经121°22'04.1"</t>
  </si>
  <si>
    <r>
      <rPr>
        <sz val="12"/>
        <rFont val="宋体"/>
        <family val="3"/>
        <charset val="134"/>
        <scheme val="minor"/>
      </rPr>
      <t>岭口元吉水井位于宁海县西店镇岭口村村内，建于清嘉庆二十四年（1819年）。井呈长方形，井深</t>
    </r>
    <r>
      <rPr>
        <sz val="11"/>
        <rFont val="Calibri"/>
        <family val="2"/>
      </rPr>
      <t>1.6</t>
    </r>
    <r>
      <rPr>
        <sz val="11"/>
        <rFont val="宋体"/>
        <family val="3"/>
        <charset val="134"/>
      </rPr>
      <t>米，井壁用石块垒砌而成。水井北侧靠墙而建，其余三侧用三块长方形石板和石柱拼接成长方形井圈，石板和石柱间用榫卯结构。井圈长</t>
    </r>
    <r>
      <rPr>
        <sz val="11"/>
        <rFont val="Calibri"/>
        <family val="2"/>
      </rPr>
      <t>1.7</t>
    </r>
    <r>
      <rPr>
        <sz val="11"/>
        <rFont val="宋体"/>
        <family val="3"/>
        <charset val="134"/>
      </rPr>
      <t>米，宽</t>
    </r>
    <r>
      <rPr>
        <sz val="11"/>
        <rFont val="Calibri"/>
        <family val="2"/>
      </rPr>
      <t>1.4</t>
    </r>
    <r>
      <rPr>
        <sz val="11"/>
        <rFont val="宋体"/>
        <family val="3"/>
        <charset val="134"/>
      </rPr>
      <t>米，最高处</t>
    </r>
    <r>
      <rPr>
        <sz val="11"/>
        <rFont val="Calibri"/>
        <family val="2"/>
      </rPr>
      <t>0.4</t>
    </r>
    <r>
      <rPr>
        <sz val="11"/>
        <rFont val="宋体"/>
        <family val="3"/>
        <charset val="134"/>
      </rPr>
      <t>米。在井圈石板和石柱上分别刻有“舒氏公井”“嘉庆念肆…”“冬至日重…”“元吉…”等字样。由于部分石柱被埋于地下，导致底端刻字无法辨认。由于缺乏管理，井水中落有树叶，处于无人使用状态。井旁一石碑记载民国三十年（</t>
    </r>
    <r>
      <rPr>
        <sz val="11"/>
        <rFont val="Calibri"/>
        <family val="2"/>
      </rPr>
      <t>1941</t>
    </r>
    <r>
      <rPr>
        <sz val="11"/>
        <rFont val="宋体"/>
        <family val="3"/>
        <charset val="134"/>
      </rPr>
      <t>）此处遭受日军侵略所发生的事迹，具有一定的历史研究价值。</t>
    </r>
  </si>
  <si>
    <t>元吉水井保护情况较差，处于无人管理的状态，南侧井圈石板破损，需修缮。</t>
  </si>
  <si>
    <t>岭口村村委</t>
  </si>
  <si>
    <t>越溪后樟水井</t>
  </si>
  <si>
    <t>浙江省宁波市宁海县越溪乡越溪村</t>
  </si>
  <si>
    <t xml:space="preserve">越溪后樟井位于宁海县越溪乡越溪村，据当地村民介绍后樟井建于明代（1368-1644）。井呈圆口方底，井圈高0.6米、直径0.7米，井水清澈，至今仍在使用，具有一定的历史价值。_x005F_x000D_
</t>
  </si>
  <si>
    <t>北纬29°15'52.5"，东经121°30'37.2"</t>
  </si>
  <si>
    <r>
      <rPr>
        <sz val="12"/>
        <rFont val="宋体"/>
        <family val="3"/>
        <charset val="134"/>
        <scheme val="minor"/>
      </rPr>
      <t>越溪后樟水井位于宁海县越溪乡越溪村，据当地村民介绍建于明代（1368-1644）。井圈呈圆形，用整石雕制而成，直径</t>
    </r>
    <r>
      <rPr>
        <sz val="11"/>
        <rFont val="Calibri"/>
        <family val="2"/>
      </rPr>
      <t>0.72</t>
    </r>
    <r>
      <rPr>
        <sz val="11"/>
        <rFont val="宋体"/>
        <family val="3"/>
        <charset val="134"/>
      </rPr>
      <t>米，厚</t>
    </r>
    <r>
      <rPr>
        <sz val="11"/>
        <rFont val="Calibri"/>
        <family val="2"/>
      </rPr>
      <t>0.11</t>
    </r>
    <r>
      <rPr>
        <sz val="11"/>
        <rFont val="宋体"/>
        <family val="3"/>
        <charset val="134"/>
      </rPr>
      <t>米，高</t>
    </r>
    <r>
      <rPr>
        <sz val="11"/>
        <rFont val="Calibri"/>
        <family val="2"/>
      </rPr>
      <t>0.6</t>
    </r>
    <r>
      <rPr>
        <sz val="11"/>
        <rFont val="宋体"/>
        <family val="3"/>
        <charset val="134"/>
      </rPr>
      <t>米。井深</t>
    </r>
    <r>
      <rPr>
        <sz val="11"/>
        <rFont val="Calibri"/>
        <family val="2"/>
      </rPr>
      <t>3</t>
    </r>
    <r>
      <rPr>
        <sz val="11"/>
        <rFont val="宋体"/>
        <family val="3"/>
        <charset val="134"/>
      </rPr>
      <t>米，井身为圆形，井壁用石块垒砌而成。井水清澈，至今仍在使用，具有一定的历史价值。</t>
    </r>
  </si>
  <si>
    <t>越溪后樟水井保护较好，井圈底端与地面相接处有水泥修补痕迹。</t>
  </si>
  <si>
    <t>越溪村村委</t>
  </si>
  <si>
    <t>许家山下水井</t>
  </si>
  <si>
    <t>浙江省宁波市宁海县茶院乡许民村许家山自然村胡叶路</t>
  </si>
  <si>
    <t xml:space="preserve"> 许家山下井位于宁海县茶院乡许家山村胡叶路，傍路而建，历史悠久，据当地村民口述此井与该村的历史相近，查该村《叶氏宗谱》记载：南宋末年，宁海东仓（今属胡陈乡）叶大卿父子避乱到此定居，建房居住，挖井汲水。由此推算下井挖掘于南宋末年（1127-1279），距今已有七百多年的历史。村口呈正方形，边长2米，正方形的四角为圆角。井壁用当地常见的玄武岩砌造，具有浓郁的地方特色，此井过去为许家山村村民汲水的主要来源，井水清澈，水质良好，不仅可以饮用，而且用此井水所酿之酒清醇甘烈。近数十年来，由于上游建造水库以及村民家中普及自来水，井水已不为人所常用，加上缺少维护，造成了水井的於塞以及井水水质被污染。</t>
  </si>
  <si>
    <t>北纬29°19'12.0"，东经121°32'02.0"</t>
  </si>
  <si>
    <r>
      <rPr>
        <sz val="12"/>
        <rFont val="宋体"/>
        <family val="3"/>
        <charset val="134"/>
        <scheme val="minor"/>
      </rPr>
      <t>许家山下水井位于宁海县茶院乡许家山村胡叶路，傍路而建，历史悠久，据当地村民介绍此井与该村的历史相近。据《叶氏宗谱》记载，南宋末年，宁海东仓（今属胡陈乡）叶大卿父子避乱到此定居，建房居住，挖井汲水，由此推算下井挖掘于南宋末年，距今已有七百多年的历史。井呈方形，边长2米，西、北、南三侧用石板平铺形成半圆。井深</t>
    </r>
    <r>
      <rPr>
        <sz val="11"/>
        <rFont val="Calibri"/>
        <family val="2"/>
      </rPr>
      <t>1.65</t>
    </r>
    <r>
      <rPr>
        <sz val="11"/>
        <rFont val="宋体"/>
        <family val="3"/>
        <charset val="134"/>
      </rPr>
      <t>米，井壁用当地常见的玄武岩砌造，具有浓郁的地方特色。此井过去为许家山村村民汲水的主要来源，井水清澈，水质良好，不仅可以饮用，而且用此井水所酿之酒清醇甘冽。近数十年来，由于上游建造水库以及村民家中普及自来水，井水已不为人所常用，加上缺少维护，造成了水井的於塞以及井水水质被污染。许家山下井对于许家山村的发展起着重要的作用，具有一定的历史价值。</t>
    </r>
  </si>
  <si>
    <t>许家山下井保护情况一般，井口和井壁尚保存完整，井水污染不可用。</t>
  </si>
  <si>
    <t>许民村村委</t>
  </si>
  <si>
    <t>大塘水井</t>
  </si>
  <si>
    <t>浙江省宁波市宁海县力洋镇大塘村</t>
  </si>
  <si>
    <t>大塘古井位于宁海县力洋镇大塘村，据村民反映大塘古井建于明代（1368-1644），圆口圆底井，井栏由一整块石块雕砌而成，外径0.78米、内径0.5米、高0.38米。由于年代较悠久，井栏因村民提水而造成的绳索勒痕十分明显，井辟为鹅卵石垒砌。作为明代古井，因为村民注意保护，井水仍然清洁可饮用，井栏也保存较为完整，具有一定的文物价值。</t>
  </si>
  <si>
    <t>北纬29°18'27.0"，东经121°36'17.0"</t>
  </si>
  <si>
    <r>
      <rPr>
        <sz val="12"/>
        <rFont val="宋体"/>
        <family val="3"/>
        <charset val="134"/>
        <scheme val="minor"/>
      </rPr>
      <t>大塘水井位于宁海县力洋镇大塘村，据村民反映此井建于明代（1368-1644）。井圈呈圆形，用整石雕制而成，外径</t>
    </r>
    <r>
      <rPr>
        <sz val="11"/>
        <rFont val="Calibri"/>
        <family val="2"/>
      </rPr>
      <t>0.78</t>
    </r>
    <r>
      <rPr>
        <sz val="11"/>
        <rFont val="宋体"/>
        <family val="3"/>
        <charset val="134"/>
      </rPr>
      <t>米，内径</t>
    </r>
    <r>
      <rPr>
        <sz val="11"/>
        <rFont val="Calibri"/>
        <family val="2"/>
      </rPr>
      <t>0.5</t>
    </r>
    <r>
      <rPr>
        <sz val="11"/>
        <rFont val="宋体"/>
        <family val="3"/>
        <charset val="134"/>
      </rPr>
      <t>米，高</t>
    </r>
    <r>
      <rPr>
        <sz val="11"/>
        <rFont val="Calibri"/>
        <family val="2"/>
      </rPr>
      <t>0.38</t>
    </r>
    <r>
      <rPr>
        <sz val="11"/>
        <rFont val="宋体"/>
        <family val="3"/>
        <charset val="134"/>
      </rPr>
      <t>米。井深</t>
    </r>
    <r>
      <rPr>
        <sz val="11"/>
        <rFont val="Calibri"/>
        <family val="2"/>
      </rPr>
      <t>5.1</t>
    </r>
    <r>
      <rPr>
        <sz val="11"/>
        <rFont val="宋体"/>
        <family val="3"/>
        <charset val="134"/>
      </rPr>
      <t>米，井身为圆形，井壁用卵石垒砌而成。由于年代较悠久，井圈因村民提水而造成的绳索勒痕十分明显。水井周围用巨型石块铺地。因村民注意保护，井水仍然清洁可饮用，井圈也保存较为完整，作为明代古井具有一定的文物价值。</t>
    </r>
  </si>
  <si>
    <t>大塘水井保护较好，井圈因村民提水而造成的绳索勒痕十分明显，井水清洁可饮用。</t>
  </si>
  <si>
    <t>大塘村村委</t>
  </si>
  <si>
    <t>下溪水井</t>
  </si>
  <si>
    <t>浙江省宁波市宁海县黄坛镇兴坛村下溪自然村水井头西路</t>
  </si>
  <si>
    <t xml:space="preserve">下溪古井位于宁海县黄坛镇兴坛村下溪自然村水井头西路，圆口圆底井，建造年代不详，从井栏的外形来判断应是明代古井，井栏由一块巨石砌筑成中空的圆柱体，内径0.46米、外径0.64米、井栏高0.45米。井壁由鹅卵石砌筑而成，井水清洁，至今仍可饮用。_x005F_x000D_
下溪古井位于下溪村中，是古代村民汲水的重要场所，古井井栏与井壁保存较好，井水清洁，保持了古井完整的风貌，具有一定的历史与艺术价值。_x005F_x000D_
  </t>
  </si>
  <si>
    <t>北纬29°17'51.0"，东经121°21'28.0"</t>
  </si>
  <si>
    <r>
      <rPr>
        <sz val="12"/>
        <rFont val="宋体"/>
        <family val="3"/>
        <charset val="134"/>
        <scheme val="minor"/>
      </rPr>
      <t>下溪水井位于宁海县黄坛镇兴坛村下溪自然村水井头西路，建造年代不详，从井圈形制判断应是明代古井。井圈用整石雕凿而成，呈圆形，内径0.46米，外径</t>
    </r>
    <r>
      <rPr>
        <sz val="11"/>
        <rFont val="Calibri"/>
        <family val="2"/>
      </rPr>
      <t>0.64</t>
    </r>
    <r>
      <rPr>
        <sz val="11"/>
        <rFont val="宋体"/>
        <family val="3"/>
        <charset val="134"/>
      </rPr>
      <t>米，井栏高</t>
    </r>
    <r>
      <rPr>
        <sz val="11"/>
        <rFont val="Calibri"/>
        <family val="2"/>
      </rPr>
      <t>0.45</t>
    </r>
    <r>
      <rPr>
        <sz val="11"/>
        <rFont val="宋体"/>
        <family val="3"/>
        <charset val="134"/>
      </rPr>
      <t>米。井深</t>
    </r>
    <r>
      <rPr>
        <sz val="11"/>
        <rFont val="Calibri"/>
        <family val="2"/>
      </rPr>
      <t>3.5</t>
    </r>
    <r>
      <rPr>
        <sz val="11"/>
        <rFont val="宋体"/>
        <family val="3"/>
        <charset val="134"/>
      </rPr>
      <t>米，井身为圆形，井壁用卵石砌筑而成。下溪水井是旧时下溪村民汲水的重要场所，古井井圈与井壁保存较好，井水清洁，保持了古井完整的风貌，具有一定的历史与艺术价值。</t>
    </r>
  </si>
  <si>
    <t>下溪是井整体保护较好，井水清洁仍可饮用，井圈口沿有一定磨损。</t>
  </si>
  <si>
    <t>兴坛村村委</t>
  </si>
  <si>
    <t>长街谢家民居水井</t>
  </si>
  <si>
    <t>浙江省宁波市宁海县长街镇长街村</t>
  </si>
  <si>
    <t xml:space="preserve">长街谢家民居位于宁海县长街镇长街村，据村民反映长街谢家民居建于清代（1644-1911），坐西朝东，硬山顶，以石板铺地。主建筑是由门楼、南北厢房、正屋四部分组成的四合院。正屋正立面重檐楼房面阔三开间带二弄。南北厢房均为正立面重檐楼房面阔七开间，东首墙外有马头墙三耸。门楼正立面重檐楼房面阔三开间带二弄，明间设台门，台门装饰以精致的人物灰雕。耳房位于主建筑的北面，门朝东开，单檐楼房，面阔四开间，为家中仆人居住，穿插枋上雕刻以人物莲花造型。正屋后建一六角形古井，为住户汲水之用，其水直接来自于山泉。   _x005F_x000D_
长街谢家民居整体保存完整，建筑内柱础皆用青石，青石上雕纹精美。台门的灰雕、建筑内的牛腿、雀替、抱头梁、穿插枋均被雕刻成狮子、瑞鹿、凤凰、古代人物、莲花等，雕功精美，匠心独具，反映出古代工匠极高的技艺水平，具有较高的艺术价值。2003年3月长街谢家民居被公布为宁海县县级文物保护点。_x005F_x000D_
</t>
  </si>
  <si>
    <t>北纬29°15'04.0"，东经121°42'11.0"</t>
  </si>
  <si>
    <r>
      <rPr>
        <sz val="12"/>
        <rFont val="宋体"/>
        <family val="3"/>
        <charset val="134"/>
        <scheme val="minor"/>
      </rPr>
      <t>长街谢家民居水井位于宁海县长街镇长街村谢家民居正屋后，西半部分压于院墙底下。由于谢家民居建于清代，推测水井的年代不会晚于清代。井圈用长条形石板拼接成六边形，最长1.93米，最宽</t>
    </r>
    <r>
      <rPr>
        <sz val="11"/>
        <rFont val="Calibri"/>
        <family val="2"/>
      </rPr>
      <t>1.47</t>
    </r>
    <r>
      <rPr>
        <sz val="11"/>
        <rFont val="宋体"/>
        <family val="3"/>
        <charset val="134"/>
      </rPr>
      <t>米，井深</t>
    </r>
    <r>
      <rPr>
        <sz val="11"/>
        <rFont val="Calibri"/>
        <family val="2"/>
      </rPr>
      <t>1.34</t>
    </r>
    <r>
      <rPr>
        <sz val="11"/>
        <rFont val="宋体"/>
        <family val="3"/>
        <charset val="134"/>
      </rPr>
      <t>米。</t>
    </r>
    <r>
      <rPr>
        <sz val="11"/>
        <rFont val="Calibri"/>
        <family val="2"/>
      </rPr>
      <t>1974</t>
    </r>
    <r>
      <rPr>
        <sz val="11"/>
        <rFont val="宋体"/>
        <family val="3"/>
        <charset val="134"/>
      </rPr>
      <t>年修缮时将露在外边的井圈用水泥浇筑。由于井水浑浊，且水位较高，井壁材质不可辨。谢家民居于</t>
    </r>
    <r>
      <rPr>
        <sz val="11"/>
        <rFont val="Calibri"/>
        <family val="2"/>
      </rPr>
      <t>2019</t>
    </r>
    <r>
      <rPr>
        <sz val="11"/>
        <rFont val="宋体"/>
        <family val="3"/>
        <charset val="134"/>
      </rPr>
      <t>年毁于大火，院内建筑坍塌，杂草丛生，井水浑浊，已废弃不用。谢家民居水井作为谢家民居生活用水的主要来源，具有一定的历史价值。</t>
    </r>
  </si>
  <si>
    <t>谢家民居于2019年毁于大火，院内建筑坍塌，杂草丛生，水井处于无人管理状态，缺乏保护。</t>
  </si>
  <si>
    <t>长街村村委</t>
  </si>
  <si>
    <t>长街大井头水井</t>
  </si>
  <si>
    <t>长街大井头古井位于宁海县长街镇长街村，据村民反映长街大井头古井建于清代（1644-1911），井栏是由八块石板组成的等八边形。每块石板长约0.8米、高约0.4米、厚约0.15米。井身为方形，以石板作为井壁，井水清洁仍能饮用。在水井的东面立有一“公示奖罚碑”，申明对破坏与保护水井的奖罚办法，其碑上部分已经因为风化腐蚀而造成石材脱落，文字不清。_x005F_x000D_
大井头古井保存较为完整，长街作为沿海，水质盐化较为严重，但大井头古井的水源却主要来自香花山的山泉，清醇甘冽，历数百年而不竭，具有一定的文物价值。</t>
  </si>
  <si>
    <r>
      <rPr>
        <sz val="12"/>
        <rFont val="宋体"/>
        <family val="3"/>
        <charset val="134"/>
        <scheme val="minor"/>
      </rPr>
      <t>长街大井头水井位于宁海县长街镇长街村，据村民反映建于清代。井圈为规整的等八边形，由八块石板砌筑而成，最宽处2.2米。每块石板长</t>
    </r>
    <r>
      <rPr>
        <sz val="11"/>
        <rFont val="Calibri"/>
        <family val="2"/>
      </rPr>
      <t>0.8</t>
    </r>
    <r>
      <rPr>
        <sz val="11"/>
        <rFont val="宋体"/>
        <family val="3"/>
        <charset val="134"/>
      </rPr>
      <t>米，高</t>
    </r>
    <r>
      <rPr>
        <sz val="11"/>
        <rFont val="Calibri"/>
        <family val="2"/>
      </rPr>
      <t>0.4</t>
    </r>
    <r>
      <rPr>
        <sz val="11"/>
        <rFont val="宋体"/>
        <family val="3"/>
        <charset val="134"/>
      </rPr>
      <t>米，厚</t>
    </r>
    <r>
      <rPr>
        <sz val="11"/>
        <rFont val="Calibri"/>
        <family val="2"/>
      </rPr>
      <t>0.15</t>
    </r>
    <r>
      <rPr>
        <sz val="11"/>
        <rFont val="宋体"/>
        <family val="3"/>
        <charset val="134"/>
      </rPr>
      <t>米。井身为方形，以石板作为井壁，井深</t>
    </r>
    <r>
      <rPr>
        <sz val="11"/>
        <rFont val="Calibri"/>
        <family val="2"/>
      </rPr>
      <t>5.25</t>
    </r>
    <r>
      <rPr>
        <sz val="11"/>
        <rFont val="宋体"/>
        <family val="3"/>
        <charset val="134"/>
      </rPr>
      <t>米。长街位于沿海地区，水质盐化较为严重，但古井的水源却主要来自香花山的山泉，清醇甘冽，历经百年而不竭，惠泽一方，对当地居民的繁衍生息起到了重要作用。</t>
    </r>
  </si>
  <si>
    <t>大井头水井保护较好，周围环境清幽，井水清澈。</t>
  </si>
  <si>
    <t>长街新钱民居水井</t>
  </si>
  <si>
    <t xml:space="preserve">长街新钱民居位于宁海县长街镇长街村村内，始建于民国时期，沿天井中轴线依次为倒座、天井、两厢、水井、正房，在当地的民居建筑中具有一定的代表性，曾为长街镇区委武装部、派出所等机关驻地，现为村老年协会办公所在地。_x005F_x000D_
正房为重檐硬山造，方位座西朝东，面阔三开间，明间梁架为抬梁结构，前檐处斗拱平身科，无明显雕饰。两厢为重檐硬山造，各为二层三开间，其中南厢次间设一井，井为圆口内八角形为同期所建，井口直径0.7米，井圈高0.4米。_x005F_x000D_
整体建筑布局完整，具有一定的艺术和文物保护价值。_x005F_x000D_
</t>
  </si>
  <si>
    <t>北纬29°14'59.0"，东经121°42'17.0"</t>
  </si>
  <si>
    <r>
      <rPr>
        <sz val="12"/>
        <rFont val="宋体"/>
        <family val="3"/>
        <charset val="134"/>
        <scheme val="minor"/>
      </rPr>
      <t>长街新钱民居位于宁海县长街镇长街村新钱民居内，建于民国。井圈呈圆形，由整石雕凿而成，外径0.68米，内径</t>
    </r>
    <r>
      <rPr>
        <sz val="11"/>
        <rFont val="Calibri"/>
        <family val="2"/>
      </rPr>
      <t>0.51</t>
    </r>
    <r>
      <rPr>
        <sz val="11"/>
        <rFont val="宋体"/>
        <family val="3"/>
        <charset val="134"/>
      </rPr>
      <t>米，高</t>
    </r>
    <r>
      <rPr>
        <sz val="11"/>
        <rFont val="Calibri"/>
        <family val="2"/>
      </rPr>
      <t>0.48</t>
    </r>
    <r>
      <rPr>
        <sz val="11"/>
        <rFont val="宋体"/>
        <family val="3"/>
        <charset val="134"/>
      </rPr>
      <t>米，井深</t>
    </r>
    <r>
      <rPr>
        <sz val="11"/>
        <rFont val="Calibri"/>
        <family val="2"/>
      </rPr>
      <t>3.54</t>
    </r>
    <r>
      <rPr>
        <sz val="11"/>
        <rFont val="宋体"/>
        <family val="3"/>
        <charset val="134"/>
      </rPr>
      <t>米。井水浑浊，且水位较高，无法辨认井壁材质。已废弃不用。长街新钱民居曾为长街镇区委武装部、派出所等机关驻地，当时用水主要来源于此井，水井对于居民的生活起到了重要作用，具有一定的历史价值。</t>
    </r>
  </si>
  <si>
    <t>长街新钱民居水井缺乏管理维护，井圈开裂，井水浑浊，保护情况较差</t>
  </si>
  <si>
    <t>下畈周家井</t>
  </si>
  <si>
    <t>浙江省宁波市宁海县岔路镇下畈村</t>
  </si>
  <si>
    <t xml:space="preserve">下畈周家井位于宁海县岔路镇下畈村，据村民口述：此井开掘于四百多年前的明代(1368-1644)，由村中周姓村民出资，在挖井的过程中得到了同村葛姓村民的大力协助，故井建成后，虽名为“周家井”，却是周葛两姓共用。水井与配套设施水槽等均保存完整，井栏由四块长方形石块砌成，连长0.86×0.85、高0.45米、深4.2米，井壁由卵石砌筑，井水清洁至今仍可以饮用。水井旁边有与古井同时建造的水槽，水槽长约0.4米、宽0.3米、高1.03米，为旧时村民洗衣的用具。_x005F_x000D_
下畈周家井以及附属水槽均保存完整，是古代农村生活用具，具有一定的历史价值。_x005F_x000D_
    </t>
  </si>
  <si>
    <t>北纬29°13'33.0"，东经121°19'42.0"</t>
  </si>
  <si>
    <r>
      <rPr>
        <sz val="12"/>
        <rFont val="宋体"/>
        <family val="3"/>
        <charset val="134"/>
        <scheme val="minor"/>
      </rPr>
      <t>下畈周家井位于宁海县岔路镇下畈村，据村民介绍此井开掘于明代，由村中周姓村民出资，在挖井过程中得到了同村葛姓村民的大力协助，故井建成后，虽名为“周家井”，却是周葛两姓共用。井圈呈方形，用四块长方形石板错角围筑而成，长</t>
    </r>
    <r>
      <rPr>
        <sz val="11"/>
        <rFont val="Calibri"/>
        <family val="2"/>
      </rPr>
      <t>0.86</t>
    </r>
    <r>
      <rPr>
        <sz val="11"/>
        <rFont val="宋体"/>
        <family val="3"/>
        <charset val="134"/>
      </rPr>
      <t>米，高</t>
    </r>
    <r>
      <rPr>
        <sz val="11"/>
        <rFont val="Calibri"/>
        <family val="2"/>
      </rPr>
      <t>0.45</t>
    </r>
    <r>
      <rPr>
        <sz val="11"/>
        <rFont val="宋体"/>
        <family val="3"/>
        <charset val="134"/>
      </rPr>
      <t>米。井深</t>
    </r>
    <r>
      <rPr>
        <sz val="11"/>
        <rFont val="Calibri"/>
        <family val="2"/>
      </rPr>
      <t>4.2</t>
    </r>
    <r>
      <rPr>
        <sz val="11"/>
        <rFont val="宋体"/>
        <family val="3"/>
        <charset val="134"/>
      </rPr>
      <t>米，井身为圆形，井壁用卵石砌筑。水井四周以石板铺地，外围用卵石铺地。水井旁边有与古井同时建造的水槽，水槽长约</t>
    </r>
    <r>
      <rPr>
        <sz val="11"/>
        <rFont val="Calibri"/>
        <family val="2"/>
      </rPr>
      <t>0.4</t>
    </r>
    <r>
      <rPr>
        <sz val="11"/>
        <rFont val="宋体"/>
        <family val="3"/>
        <charset val="134"/>
      </rPr>
      <t>米、宽</t>
    </r>
    <r>
      <rPr>
        <sz val="11"/>
        <rFont val="Calibri"/>
        <family val="2"/>
      </rPr>
      <t>0.3</t>
    </r>
    <r>
      <rPr>
        <sz val="11"/>
        <rFont val="宋体"/>
        <family val="3"/>
        <charset val="134"/>
      </rPr>
      <t>米、高</t>
    </r>
    <r>
      <rPr>
        <sz val="11"/>
        <rFont val="Calibri"/>
        <family val="2"/>
      </rPr>
      <t>1.03</t>
    </r>
    <r>
      <rPr>
        <sz val="11"/>
        <rFont val="宋体"/>
        <family val="3"/>
        <charset val="134"/>
      </rPr>
      <t>米，为旧时村民洗衣用具。井水清洁至今仍可以饮用。下畈周家井保存完整，水井对于下畈村的发展起着举足轻重的作用，具有一定的历史价值。</t>
    </r>
  </si>
  <si>
    <t>周家井整体保护较好，至今仍为村民使用。</t>
  </si>
  <si>
    <t>下畈村村委</t>
  </si>
  <si>
    <t>双口井</t>
  </si>
  <si>
    <t>浙江省宁波市余姚市丈亭镇龙南村湖田湾自然村西龙山南麓</t>
  </si>
  <si>
    <t xml:space="preserve">双口井位于浙江省余姚市丈亭镇寺前王龙南村湖田湾自然村西龙山南麓，永乐寺遗址南，俗称龙眼井。双井南北相列，形制相同，内水相通，圆形石壁，井口为子母口，用石板封口。
该井是目前我市发现的唯一一座双口井。北井为永乐寺专用，南井为湖田湾村民用。原来双井中间用篱笆相隔。
</t>
  </si>
  <si>
    <t>121°14'40.91"东
 30° 1'48.84"北</t>
  </si>
  <si>
    <t>双口井位于浙江省余姚市丈亭镇寺前王龙南村湖田湾自然村西龙山南麓，井口为子母口，用石板封口，并经过混凝土虚浮。井口较小者直径为0.39米，井口较大者直径为0.44，两者相距1.2米
该井是目前我市发现的唯一一座双口井。北井为永乐寺专用，南井为湖田湾村民用。原来双井中间用篱笆相隔。</t>
  </si>
  <si>
    <t>丈亭镇龙南村经济合作社</t>
  </si>
  <si>
    <t>上王村村口水井</t>
  </si>
  <si>
    <t>浙江省宁波市余姚市三七市镇石步村上王自然村口</t>
  </si>
  <si>
    <t>上王村位于浙江省余姚市三七市北部山区，坐落于山谷狭长地带，溪流自东向西穿村而过。村西南处水口有古枫树和古井构成村口文化景观。古井半圆形，砌有石阶，井圈为坐卧式，卵石砌成，口径2.1米。
井旁有古枫杨树，树龄在300年，现已列为浙江省古树名名木二级。村口景观历来为人们所重视，是传统村落重要组成部分和乡土文化景观。</t>
  </si>
  <si>
    <t>121°22'32.91"东
 30° 3'17.83"北</t>
  </si>
  <si>
    <t>上王村位于浙江省余姚市三七市北部山区，村西南处水口有古枫树和古井构成村口文化景观。古井半圆形，砌有石阶，井圈为坐卧式。
井旁有古枫杨树，树龄在300年，现已列为浙江省古树名名木二级。村口景观历来为人们所重视，是传统村落重要组成部分和乡土文化景观。</t>
  </si>
  <si>
    <t>三七市镇石步村经济合作社</t>
  </si>
  <si>
    <t>府前路何氏民居</t>
  </si>
  <si>
    <t>浙江省宁波市余姚市凤山街道宪卿第社区府前路34、41号</t>
  </si>
  <si>
    <t xml:space="preserve">何氏旧宅位于浙江省宁波市余姚市凤山街道宪卿第社区府前路34、41号，建于清光绪年间，三合院，坐北朝南，占地238.7平方米。屋主何增华，小商贩，经营豆粉店，家境殷实，建此楼，现已传至第四代子孙。
主楼硬山顶，重檐，东西马头山墙屹然挺立，山墙檐下彩绘装饰。主楼三间一弄，穿斗式梁架，八柱十一檩，四界内前单步后双步。檐下辟廊，檐柱上施平身科十字斗拱承檐檩，抱头梁略作雕饰。东西次间木窗保存完好，两道，外为摇窗，内是玻璃式推窗。窗臼腹面雕刻花草，两侧草龙围绕，雕工精细。廊尽处皆设门，现东门已作为出入的主要通道。该宅的特别之处在于西次间前有一古井，井圈呈圆形，其状如缸圈，井圈直径0.38米，内壁石块垒砌，井水清澈。
前天井两侧设有过廊与主楼相连，30年前近乎倒塌，经修缮后，改建成厢房，一间。后天井两侧也在30年前修葺过程中搭建了过廊，与主楼东西次间相连，扩大了房屋空间。
该宅整体保存状况较好，格局完整，在一定程度上反映了当时人们的生产生活情况，有一定的建筑历史价值。
</t>
  </si>
  <si>
    <t>121° 9'17.53"东  30° 2'59.28"北</t>
  </si>
  <si>
    <t>圆形古井，井圈、井壁为石质，位于房屋内、古井内径0.38米、外径0.5米、高0.38米。
该宅整体保存状况较好，格局完整，在一定程度上反映了当时人们的生产生活情况，有一定的建筑历史价值。</t>
  </si>
  <si>
    <t>余姚市国有资产管理办公室</t>
  </si>
  <si>
    <t>宁波舜建集团有限公司</t>
  </si>
  <si>
    <t>西柳黄氏民居</t>
  </si>
  <si>
    <t>浙江省宁波市余姚市凤山街道经济开发区穴湖村西柳自然村200、201号</t>
  </si>
  <si>
    <t xml:space="preserve">黄氏老屋位于浙江省宁波市余姚市凤山街道经济开发区穴湖村西柳自然村200、201号，清代建筑，坐北朝南。
老屋现屋主黄仲绕为黄宗羲后裔，其家族原先居住于余姚陆埠，后迁于此，并建黄氏老屋。原位楼房，后因上个世纪60年代台风侵袭，遭破坏，遂改为平房，并对房屋进行修缮。屋主上辈黄鹤声曾无私向文管会捐赠《竹桥黄氏宗谱》，为我市的黄氏研究做出了贡献。
  黄氏老屋主体包括朝东墙门、正屋、后花园，围墙合而围之，占地约654.1平方米。该庭院前为黄鹤声三儿子的房子，朝西，现存两开间，平房。庭院东侧仍为三儿子的住宅，已成新式楼房，其围墙内镶嵌了原来老房子的石窗。
  黄氏老屋五开间，靠东两间为大儿子所有，其余皆为二儿子黄仲绕所有。老屋有楼房的底子，檐柱高达3.2米，整体看起来显得高大，雄伟。正屋檐下设廊，廊至东西次间尽。正屋穿斗式梁架，五柱八檩，前单步后双步。檐柱上施二斗六升十字斗拱承檐檩，月梁粗大，素面。梁托雕花装饰。明间开六隔扇门，朝里开，门高2.8米，形成磅礴的气势。隔扇门雕刻精美，雕工精湛。门间内设隔断，上部原有匾托，现不存，仅见印痕。隔断处中间开双扇门。往北后山墙处又开两木门，置门闩，朝里开，外通后花园。后花园内东北角存一古井，圆口，内壁石块垒砌，水质清澈。
  黄氏老屋布局完整，用材质朴，雕饰精美，石窗雅观，为该村中保存较好的古代民居建筑，具有一定的历史、艺术价值。
</t>
  </si>
  <si>
    <t xml:space="preserve">121°11'46.13"东″
 30° 4'10.42"北   </t>
  </si>
  <si>
    <t>圆形古井，井圈、井壁为石质，位于黄氏老屋内、古井内径0.4米、外径0.6米、高0.3米
黄氏老屋布局完整，用材质朴，雕饰精美，石窗雅观，为村中保存较好的古代民居建筑，具有一定的历史、艺术价值。</t>
  </si>
  <si>
    <t>私人不建议收入名录</t>
  </si>
  <si>
    <t>谢山庙</t>
  </si>
  <si>
    <t>浙江省宁波市余姚市大隐镇大隐村大隐草席厂内及东北侧</t>
  </si>
  <si>
    <t>谢山庙位于浙江省宁波市余姚市大隐镇大隐村草席厂内及西北侧。庙后为谢山，据《光绪慈溪县志》载：“宋，大隐先生杨适《云溪寺记》云：谢山实四明东足，王右军（王羲之）守会稽，谢安石慕旧，携许询、之遁，潜息其间。故山之擅名，由谢太傅始也。”晋代葛洪和南朝谢灵运曾隐居此山修炼，为当地百姓疗疾治病，深得民心，先民立祠祀之。后改建为谢山庙。
谢山庙坐东北朝西南，由前殿、中殿、后殿组成，占地约672.4平方米。地势逐级替增，庙前置有石台阶。殿堂皆为五开间，抬梁、穿斗混合式梁架。其中中殿明间后三柱皆用石柱，檐柱木质。后殿旁有配房三间，内穿斗式梁架，五柱七檩。庙周围古木参天，上百年的樟树有三棵，还有一百年古枫。这其中有一棵古樟，人们堪称四绝，简单概括成树龄高（1200年）、树中树（樟树枯口处寄生一沙朴树）、子抱母（新生古樟围抱老古樟）、树下丹井。此外，庙东北侧有一山溪流过，旁有一石砌古井。
谢山庙坐拥谢山，左青龙、右白虎。庙内古木参天，旁侧小溪涓涓，寺庙环境幽雅，利用天然的地理环境创造出人文的内涵美，是浙东山区寺庙建筑的典范，具有一定的历史、艺术价值。</t>
  </si>
  <si>
    <t>121°21'52.78"东 29°56'0.30"北</t>
  </si>
  <si>
    <t>谢山庙位于浙江省宁波市余姚市大隐镇大隐村草席厂内及西北侧。庙后为谢山，庙内古木参天，其中一颗千年古樟树下存在一丹井。
谢山庙坐拥谢山，左青龙、右白虎。庙内古木参天，旁侧小溪涓涓，寺庙环境幽雅，利用天然的地理环境创造出人文的内涵美，是浙东山区寺庙建筑的典范，具有一定的历史、艺术价值</t>
  </si>
  <si>
    <t>大隐镇大隐村经济合作社</t>
  </si>
  <si>
    <t>舒夹岙水井</t>
  </si>
  <si>
    <t>浙江省宁波市余姚市大隐镇学士桥村舒夹岙25号旁</t>
  </si>
  <si>
    <t>该水井位于浙江省余姚市大隐镇学士桥村舒夹岙25号旁，为明代万历年间石井。
该井为石质圆井，井壁石块垒砌，井口与地面相平，直径40厘米。
上为圆台形井圈，下底直径65厘米，上部外圈55厘米，内圈39厘米，高39.5厘米。井圈外壁刻有“万历十七年重修□田氏□□泉”。字迹模糊，但显示了该井的确切纪年，于当地同类古井中较为少见。
此外，该井前为一条东西走向的古官道，井水不仅甘甜了村民，也给过往的路人带来一番清凉。现古道已成水泥村道。
舒夹岙水井有确切的纪年，又位于古官道之旁，具有一定的文物价值。</t>
  </si>
  <si>
    <t>121°21'59.52"东 29°56'42.13"北</t>
  </si>
  <si>
    <t>该水井位于浙江省余姚市大隐镇学士桥村舒夹岙25号旁，为明代万历年间石井。该井为石质圆井，井壁石块垒砌，下底直径65厘米，上部外圈55厘米，内圈39厘米，高39.5厘米。
舒夹岙水井有确切的纪年，又位于古官道之旁，具有一定的文物价值。</t>
  </si>
  <si>
    <t>大隐镇学士桥村经济合作社</t>
  </si>
  <si>
    <t>孙家孙氏民居</t>
  </si>
  <si>
    <t>浙江省宁波市余姚市陆埠镇江南村孙家片大屋点</t>
  </si>
  <si>
    <t>该宅当地称“孙家大屋”，位于陆埠镇江南村孙家，建于清代。坐北朝南，依中轴线由南往北依次为门厅、砖雕墙门、大厅、主楼、柴房，东西两侧各有厢房和侧房。
门厅为硬山单檐平屋，七开间，穿斗式梁架，三柱五檩。檐柱设十字栱承檐檩。石板地面。过门厅为砖雕墙门。墙门与大厅之间的天井石板铺地，正中设甬道。大厅为硬山单檐高平屋，三间两弄。穿斗式梁架，九柱十一檩，前双后双。前设廊，施卷棚。卷棚雕刻精细，饰夔龙祥云、凤穿牡丹、猛虎下山等图案。脊檩下穿枋饰攀间科斗拱。次间设槅扇窗，窗花板饰折枝花卉，窗栓饰鹤衔灵芝，窗臼饰仙鹤祥云。大厅地面为石板。
主楼硬山重檐，观音兜山墙。三开间，穿斗式梁架，八柱十一檩。前后檐下东西山墙均设门。月梁粗壮素面。檐柱设十字栱承檐檩。前设廊。明间设六扇槅扇门，次间设槅扇格窗，保存完好。东西山墙两侧分设耳房一间，上为走马楼与主楼和厢楼相通。明间地面现为水门汀。廊下铺石板。
两侧楼硬山重檐，七开间。穿斗式梁架，五柱七檩。前设廊。月梁略施雕刻。檐柱设十字栱承檐檩。北山墙设马头墙。厢楼硬山重檐，五间一弄，南三间的明间梁架为抬梁式。次间为穿斗式，六柱八檩。北三间梁架为穿斗式，六柱九檩。前设廊。西厢楼西侧有柴房五间，现存三间，硬山单檐平房，穿斗式梁架，三柱五檩。
孙家大屋基本格局完整，规模较大，具有较高的历史和建筑价值。</t>
  </si>
  <si>
    <t>121°14'2.90"东 
30° 0'14.25"北</t>
  </si>
  <si>
    <t>该井位于陆埠镇江南村孙家片大屋点，该井呈圆形，井圈井壁材质为石质。
孙家大屋基本格局完整，规模较大，具有较高的历史和建筑价值。</t>
  </si>
  <si>
    <t>陆埠镇江南村经济合作社</t>
  </si>
  <si>
    <t>邵岙水井</t>
  </si>
  <si>
    <t>浙江省宁波市余姚市陆埠镇余鲍陈村邵岙自然村60号后</t>
  </si>
  <si>
    <t>该井位于浙江省余姚市陆埠镇余鲍陈村邵岙自然村60号东北侧，老井一侧靠山，另一侧原有房屋，现只剩山墙，使老井所在成一片阴凉之地。
邵岙老井由一口圆形小井，一方形池及不规则大池组成，三井间水流相通，南面圆井为上游，供村民饮水之用，井壁由卵石垒砌，内径1.4米，上盖一石板，露半圆形井口。中间为一两米见方之小池，为村民淘米、 洗菜之所，池为石板所砌。北边为一池，呈不规则状，面积近10平方米，因处下游，故为洗衣之用。
该三井连成一线，功能因上下游各不相同，体现了村民用水的自然和谐之法，同时老井保存较好，具有一定文物价值。</t>
  </si>
  <si>
    <t>121°16'30.46"东 29°55'3.82"北</t>
  </si>
  <si>
    <t>该井位于浙江省余姚市陆埠镇余鲍陈村邵岙自然村60号东北侧，邵岙老井由一口圆形小井，一方形池及不规则大池组成，三井间水流相通，南面圆井为上游，供村民饮水之用，井壁由卵石垒砌，圆形小井半径0.55米，直径0.95米。
该三井连成一线，功能因上下游各不相同，体现了村民用水的自然和谐之法，同时老井保存较好，具有一定文物价值。</t>
  </si>
  <si>
    <t>陆埠镇余鲍陈村经济合作社</t>
  </si>
  <si>
    <t>三溪口魏家井</t>
  </si>
  <si>
    <t>浙江省宁波市余姚市梨洲街道三溪村三溪口331号东侧</t>
  </si>
  <si>
    <t xml:space="preserve">魏家井位于浙江省宁波市余姚市梨洲街道三溪村三溪口自然村331号东侧，据口碑相传，该井与祠堂年代相仿，已有几百年历史，具体年代不详。为村主要生活水源之一。
井口呈方，前后由一块长石板及墓碑组成，另外两侧边青藤满布，无法辨别。井口前置三块水泥阶梯与路面相连。井口圆形，直径为0.9米，井壁由不规则小石墁叠砌，青苔密布。井水有点脏，现已无人使用。
魏家井是该地区所剩唯一一口古井，为研究该村的生活要素及生活变迁提供了实物素材。
</t>
  </si>
  <si>
    <t>横坎头黄氏民居</t>
  </si>
  <si>
    <t>浙江省宁波市余姚市梁弄镇横坎头村99、100号</t>
  </si>
  <si>
    <t>横坎头黄氏民居位于浙江省余姚市梁弄镇横砍头村99、100号，中共浙东区委员会旧址北侧。清代晚期砖木结构建筑。户主黄姓，历代单传，故该宅结构相对完整，独门独院。
横坎头黄氏民居整体坐北朝南，分为东西两院，东院建造年代相对较早。两院以中厢房相隔。南面有前罩屋贯穿。其中西院罩屋与厢房之间西开门厅，东立照壁。而东院与罩屋之间为弄堂，东尽头开东墙门。
东院南墙上开主门楼沟通弄堂，门楼重檐结构，并不高大，多有彩绘，整体较为朴素，并无雕刻，正中以毛笔书写“世泽长衍”四字。主楼三开间，重檐，穿斗式构造，七柱十檩。两侧为观音兜山墙。前檐下辟廊，十字拱承檐檩，斗拱表面雕卷草。抱头梁上设两穿坊，梁面正中雕神仙图，两侧为螺旋云纹。廊下及明间地坪均为三合土。天井内卵石铺砌，内有老井一口。木格门窗保护较好，但较普通。
西院主楼为三开间楼屋，前重檐后单檐，与东楼相贴。两侧为马头山墙，山墙内及墀头有彩绘。廊下原开拱券门洞沟通两院，现封。内五柱七檩，穿斗式构造。装饰与东楼基本相同，只抱头梁面雕刻更为细致。院南侧有照壁与西面门厅相对，上有涂绘，正中方框内一字，已毁。
厢房及前屋均为平屋，内木结构较为简易、混乱。现均作杂物间之用。其中中厢房为两院共用，亦作穿堂使用。
横坎头黄氏民居结构布局独特，结构完整，同时保存较好，建筑雕刻较好。此外，大量采用素墨勾勒的装饰方法，使老屋散发一种淡雅清新之气，体现了清晚期的时代新风。</t>
  </si>
  <si>
    <t>121° 4'30.69"东 29°53'13.30"北</t>
  </si>
  <si>
    <t>横坎头黄氏民居位于浙江省余姚市梁弄镇横砍头村99、100号，古井形状呈圆形，井壁井圈为石质，井圈外径0.68米，内径0.51米，井高0.31米。
横坎头黄氏民居结构布局独特，结构完整，同时保存较好，建筑雕刻较好。此外，大量采用素墨勾勒的装饰方法，使老屋散发一种淡雅清新之气，体现了清晚期的时代新风。</t>
  </si>
  <si>
    <t>梁弄镇横坎头村经济合作社</t>
  </si>
  <si>
    <t>墙里弄徐氏民居</t>
  </si>
  <si>
    <t>浙江省宁波市余姚市梁弄镇正蒙社区下街墙里弄8号</t>
  </si>
  <si>
    <t>墙里弄徐氏民居位于浙江省余姚市梁弄镇正蒙社区下街墙里弄8号，清代晚期砖木结构建筑。屋主徐氏，于绍兴新昌一带贩卖烟草，造得此屋。至今已逾百年。现屋主为造屋者之女婿，今已八十多岁。
墙里弄徐氏民居整体坐北朝南，呈三合院结构。前开台门，旁有照壁，后为主楼与厢房，中围天井，卵石铺地。
台门两侧为马头山墙，大大高于台门屋顶。门前檐柱上设牛腿承飞檩。门外有一石井。
主楼面阔三开间，厢楼三间一弄，均为重檐楼屋，成回廊式。其中东厢房已改建为水泥房屋。穿斗式构造，主楼七柱十檩。明间三合土地坪。前廊设十字拱承檐檩，抱头梁上设两穿坊。西厢房立面木门窗保存完整，尤其是明间，正中两门，两侧开窗，窗分上下两块，与门齐高，使整个明间立面格栏蔽之。南侧观音兜山墙，下再添一马头，较有特色。
墙里弄徐氏民居格局完整，为典型的晚清民居院落。</t>
  </si>
  <si>
    <t>121° 4'36.63"东 29°54'41.55"北</t>
  </si>
  <si>
    <t>墙里弄徐氏民居位于浙江省余姚市梁弄镇正蒙社区下街墙里弄8号，门外有一石井。
墙里弄徐氏民居格局完整，为典型的晚清民居院落。</t>
  </si>
  <si>
    <t>姚家弄黄氏民居</t>
  </si>
  <si>
    <t>浙江省宁波市余姚市梁弄镇正蒙社区姚家弄16、17、18号</t>
  </si>
  <si>
    <t xml:space="preserve">姚家弄黄氏民居位于浙江省宁波市余姚市梁弄镇正蒙社区姚家弄16、17、18号，清代传统民居建筑，砖木混作结构，合院式布局，坐东朝西，前后两进，占地约827.9平方米。
正屋九间一弄，硬山造，高平屋。两边皆为弄间，通后罩屋，前带廊通倒座屋，构成一个小院落。正屋内穿斗式梁架，四柱落地，架六檩。明间隔扇门作回字纹槅心，古朴自然。弄间抬梁式，三柱六檩，内前单步后双步。靠南首弄间后通后罩屋小院落。仅剩三开间高平屋，两边带厢屋，中铺卵石，拼成铜钱状。后罩屋内穿斗式，六柱八檩。檐下辟廊，廊至两次间尽，檐柱上施斗拱，一斗三升，承檐檩。回字纹隔窗、门古意盎然，蝴蝶式窗臼尽显古朴之风。靠北首处廊通三开间高平屋，面东，倒座屋。
古宅北首山墙外有一古井，圆口，内径30厘米，外径41厘米，井圈高28厘米，圈厚5厘米，内壁块石垒砌，井水清澈，仍为人们所使用。
姚家弄黄氏民居古朴简洁，用材质朴，雕饰无华，尽显清新淡雅之趣，具有一定的文物价值。
</t>
  </si>
  <si>
    <t>121° 4'40.48"东
 29°54'42.22"北</t>
  </si>
  <si>
    <t xml:space="preserve">姚家弄黄氏民居位于浙江省宁波市余姚市梁弄镇正蒙社区姚家弄16、17、18号，古宅北首山墙外有一古井，圆口，内径0.30米，外径0.41米，井圈高0.28米，圈厚0.05米，内壁块石垒砌，
姚家弄黄氏民居古朴简洁，用材质朴，雕饰无华，尽显清新淡雅之趣，具有一定的文物价值。
</t>
  </si>
  <si>
    <t>梁弄镇东溪村经济合作社</t>
  </si>
  <si>
    <t>晓岭街大厅龙眼井</t>
  </si>
  <si>
    <t>浙江省宁波市余姚市梁弄镇正蒙社区晓岭街大厅1号内</t>
  </si>
  <si>
    <t>龙眼井位于浙江省宁波市余姚市梁弄镇晓岭街大厅1号内，该大厅面积颇大，龙形布局，此井似龙眼，故称。原有双眼，现仅剩西龙眼井。
古井方形井圈圆口抹角作法，外圈67厘米，内圈直径42厘米，圈高30厘米。井圈砾石石质，面不整。井口呈方形，圆中见方，犹如一枚铜钱。内壁上部约有20厘米由方整的石块垒叠而成，以下卵石叠砌。古井进口较小，内豁然开朗。井水清澈，至今仍为人们使用。周围古宅皆毁于太平天国时期，具体为何人家宅，无考。
龙眼井，形制特别，寓意深刻，在该地区较为典型。</t>
  </si>
  <si>
    <t>121° 4'41.49"东29°54'39.00"北</t>
  </si>
  <si>
    <t>龙眼井位于浙江省宁波市余姚市梁弄镇晓岭街大厅1号内，古井方形井圈圆口抹角作法，外径0.67米，内径0.44米，井高0.36米。井圈砾石石质，面不整。井口呈方形，圆中见方。
龙眼井，形制特别，寓意深刻，在该地区较为典型。</t>
  </si>
  <si>
    <t>芦田大井</t>
  </si>
  <si>
    <t>浙江省宁波市余姚市四明山镇芦田村72号下</t>
  </si>
  <si>
    <t xml:space="preserve">该井位于浙江省余姚市四明山镇芦田村72号楼屋下，与房屋地基连为一体。建造时间未知，据当地村民介绍，该井年代久远，甚至早于建村时间。
老井整体面朝东南，井口呈半椭圆形，宽2米，纵深2米。井壁大块石块垒砌，高出水面接近3米。上架数块横条石板，井前又铺设石板供人站立取水。
老井井水清澈，冬暖夏凉，成为附近村民重要的水源。
芦田村大井年代久远，形制较大，是村落历史的重要见证，具有一定保护价值。
</t>
  </si>
  <si>
    <t>121° 1'28.26"东29°44'7.64"北</t>
  </si>
  <si>
    <t>该井位于浙江省余姚市四明山镇芦田村72号楼屋下，与房屋地基连为一体。古井长1.50米，宽1.50米，井壁大块石块垒砌。
芦田村大井年代久远，形制较大，是村落历史的重要见证，具有一定保护价值。</t>
  </si>
  <si>
    <t>四明山镇芦田村经济合作社</t>
  </si>
  <si>
    <t>姜山美女池</t>
  </si>
  <si>
    <t>浙江省宁波市余姚市牟山镇湖山村姜山自然村</t>
  </si>
  <si>
    <t xml:space="preserve">美女池老宅位于浙江省宁波市余姚市牟山镇湖山村姜山自然村。据《宝庆续志》载，山中小池广不及丈，原称姜玉池。姜，美女池。相传这里是天上仙女下凡的洗澡之处。因此，姜玉池也称美女池。美女池纳金鸡峰、凌云峰、积翠峰、峨嵋峰及白马峰百拾小溪涓涓细流，遇旱不干，遇洪不溢。池水澄清。用此水泡当地“神龙”茶沁人心脾。用池水沐浴，解人劳顿。村中曾有过百岁老人成群。高寿者比例独占熬头的历史，皆缘于此池此水。
池呈半月形。面积约840平方米。边沿堤岸用石块护坎，以前为泥堤。北堤呈直线，依东北角至西北角围以弧线。池畔林木葱郁，有八棵树龄达二百年的古樟。三棵榆树。东侧古樟下置石凳五个。
原始风貌较完整的古池塘在本市较少见，加之历史悠久，有一定的历史价值。
</t>
  </si>
  <si>
    <t>121° 0'37.51"东
 30° 1'59.24"北</t>
  </si>
  <si>
    <t>池呈半月形。面积约840平方米。边沿堤岸用石块护坎，以前为泥堤。北堤呈直线，依东北角至西北角围以弧线。池畔林木葱郁，有八棵树龄达二百年的古樟。三棵榆树。东侧古樟下置石凳五个。
原始风貌较完整的古池塘在本市较少见，加之历史悠久，有一定的历史价值。</t>
  </si>
  <si>
    <t>姜山美女池类别不属于井</t>
  </si>
  <si>
    <t>后店29、30号魏氏民居</t>
  </si>
  <si>
    <t>浙江省宁波市余姚市牟山镇牟山村后店29、30号</t>
  </si>
  <si>
    <t xml:space="preserve">后店29、30号魏氏民居位于浙江省宁波市余姚市牟山镇牟山村后店29、30号。坐北朝南。依风格判断为民国建筑。格局为主楼、侧屋，天井内有一口井。原为大户宅院，解放后曾一度作为牟山镇卫生院。占地232.8平方米。
主楼为单檐楼房，设猫弓山墙。三间一弄。弄间置于西侧，设楼梯。穿斗抬梁混合式梁架，五柱八檩，前单后双。檐柱采用方柱，直接承檐檩。两层檐下均设廊。楼上廊前设护栏。楼下前廊东西山墙分设石库门和板门。主楼前有高围墙围成一合院。正墙门开于东围墙，为石库门。西围墙设一圆洞门。天井西侧存一古井，设井台及石质井圈。井内壁为青砖错缝铺砌。天井及主楼地面铺梅园石板。山墙墀头施彩绘。
出西围墙圆洞门见围墙围成的小庭院。依后围墙有单披侧屋，三开间，两柱三檩。_
后店29、30号魏氏民居格局相对完整，保存较好。建筑风格体现出民国时期的典型特色。
</t>
  </si>
  <si>
    <t>陈家龙眼井</t>
  </si>
  <si>
    <t>浙江省宁波市余姚市牟山镇青港村陈家自然村</t>
  </si>
  <si>
    <t xml:space="preserve">该井位于浙江省宁波市余姚市牟山镇青港村陈家自然村。据当地口碑传，村内有一明代陈姓为官者的家宅，村民称之“大厅”，该井为他家所掘。从其形制及石质分析，古井为清代遗物。又传民国二十三年，村内某一买办资产家回乡捐资建水泥路，因路婉转漫长，形似“长龙”，故称“龙路”。此井位于龙路路首口，当地人称之为“龙眼井”。
龙眼井井圈石质，平面呈不规则八角形，圈高24厘米，上口沿边长21厘米，下口沿边长27厘米。井圈石厚7厘米。井圈内壁凿有18条半槽，作用不明。井内口成圆形，井壁石块垒筑。
陈家龙眼井形制独特，用材简洁，是乡村古井类型的一种，具有一定的历史、艺术价值。
</t>
  </si>
  <si>
    <t>121° 0'19.19"东
 30° 5'49.88"北</t>
  </si>
  <si>
    <t>龙眼井井圈石质，平面呈不规则八角形。上口沿边长0.21米，下口沿边长0.27米，该井位于浙江省宁波市余姚市牟山镇青港村陈家自然村。
陈家龙眼井形制独特，用材简洁，是乡村古井类型的一种，具有一定的历史、艺术价值。</t>
  </si>
  <si>
    <t>牟山镇青港村经济合作社</t>
  </si>
  <si>
    <t>罗大岙方井</t>
  </si>
  <si>
    <t>浙江省宁波市余姚市马渚镇渚山村罗大岙方井东区17号东门口</t>
  </si>
  <si>
    <t xml:space="preserve">方井位于浙江省余姚市马渚镇渚山村罗大岙方井东区17东门口，属于清代时期历史遗存。
方井位于罗大岙方井东区村间小路上，与一小溪紧邻。方井总体呈长方形，南北向长为0.95米；东西向略窄为 0.82米。水下井壁由青石垒砌，排列较为不规整。水上井壁为大青石条整齐垒砌。水面至路面高差约为1.3米。方井南北皆有五级青石质地阶梯下至水面。一长条形井沿划隔井水与溪水，起过滤清洁水质的作用，同时也阻挡溪水倒流入井水中。井水的水位相对小溪略高。
井水甘甜清洌，水温水位常年恒定，至今仍是当地居民生产生活的重要水源供给点。罗大岙方井在当地属于余家、叶家两姓家族，与罗大岙圆井东区的圆井相比肩，其重要的历史地位成为划分当地地理位置的标志性遗物。
罗大岙方井保存状况良好，现仍在使用。较长的历史时期中都在当地居民的生活中扮演着机器重要的作用，具有一定的历史文化研究价值。
</t>
  </si>
  <si>
    <t>121° 1'52.04"东 30° 4'8.81"北</t>
  </si>
  <si>
    <t xml:space="preserve">方井总体呈长方形，南北向长为0.95米；东西向为 0.82米。井壁由青石垒砌，方井位于罗大岙方井东区村间小路上，与一小溪紧邻。
罗大岙方井保存状况良好，现仍在使用。较长的历史时期中都在当地居民的生活中扮演着机器重要的作用，具有一定的历史文化研究价值。
</t>
  </si>
  <si>
    <t>马渚镇渚山村经济合作社</t>
  </si>
  <si>
    <t>西山老虎井</t>
  </si>
  <si>
    <t>浙江省宁波市余姚市兰江街道凤亭村西山脚下自然村53号前3米处</t>
  </si>
  <si>
    <t xml:space="preserve">老虎井位于浙江省宁波市余姚市兰江街道凤亭村西山脚下53号前3米处，据当地口碑相传，此井历史与该村建村时间一样长，具体年代不详。当地人俗称“老虎井”。
古井，石质，圆形井圈。井圈呈倒置捣臼式，上圈外径0.56米，内径0.32米，圈底径0.78米。井壁方整石块垒砌，青苔蔓步。水质清冽，仍为生活用水。
老虎井是当地唯一一口古井，亦是山水井之代表。
</t>
  </si>
  <si>
    <t>121° 5'49.70"东  30° 0'19.49"北</t>
  </si>
  <si>
    <t>圆形古井，井圈、井壁为石质呈捣臼式，位于西山脚下自然村村道旁、古井外径0.56米，内径0.32米，圈底径0.78米。
老虎井是当地唯一一口古井，亦是山水井之代表。</t>
  </si>
  <si>
    <t>兰江街道凤亭村经济合作社</t>
  </si>
  <si>
    <t>冯村八角井</t>
  </si>
  <si>
    <t>浙江省宁波市余姚市兰江街道冯村村上墙门16号西侧</t>
  </si>
  <si>
    <t xml:space="preserve">八角井位于浙江省宁波市余姚市兰江街道冯村上墙门自然村16号西侧。该井原为西侧赵氏老宅所有，现为村民共用。
该井圈呈八角形，井圈井壁为直壁，边角饰棱线。井圈外径0.65米，内径0.45米。井圈高0.4米。圈外八角，内圆形。井壁为乱石垒砌而成，井内原清水四季恒温，清冽甘甜。现村民已不用此井水。北侧设三级石阶至村道。
八角井保存完好，结构完整，是村内重要的取水处，有重要的历史及人文价值。
</t>
  </si>
  <si>
    <t>121° 5'52.64"东  29°58'54.39"北</t>
  </si>
  <si>
    <t>古井呈八角形，井圈井壁为石质，位于上墙门村民房屋旁，井圈外径0.65米，内径0.45米。井圈高0.4米。
八角井保存完好，结构完整，是村内重要的取水处，有重要的历史及人文价值。</t>
  </si>
  <si>
    <t>兰江街道冯村经济合作社</t>
  </si>
  <si>
    <t>将坛井</t>
  </si>
  <si>
    <t>浙江省宁波市余姚市阳明街道阳明社区阳明公寓5幢旁</t>
  </si>
  <si>
    <t>将坛井位于浙江省宁波市余姚市阳明街道阳明社区阳明公寓5幢旁。属于清代时期建筑。
将坛井井圈呈正圆形，外圈直径为0.7米，内径为0.35米。井壁外撇，口小肚大，井壁为砖块错缝横砌。
将坛井据传原为一清代满族将军的私人用井。现随年代变迁，将军府已不存，仅剩一口古井。</t>
  </si>
  <si>
    <t>浙江省宁波市余姚市阳明街道龙泉社区龙泉山阳明先生讲学处园内</t>
  </si>
  <si>
    <t xml:space="preserve">龙泉井位于浙江省宁波市余姚市阳明街道龙泉山阳明先生讲学处内，该井始掘于宋代。据传，宋高宗南逃时，曾登山饮泉，固有龙泉之名。井旁原有王阳明后裔王箎所作的《龙泉铭》，现存铭文为后人重书。
井圈为一倒置捣臼，从别处移来。上口沿外径0.5米，内径0.4 米。下沿直径0.6 米。井壁石块垒砌，井水依然清澈。
龙泉井系余姚龙泉山之源脉，历史悠久，意义重大。
</t>
  </si>
  <si>
    <t>121° 8'57.41"东
 30° 2'59.24"北</t>
  </si>
  <si>
    <t>圆形古井，井圈、井壁为石质，位于龙泉山景区内，外径0.5米、内径0.4米，下沿直径0.6米。
龙泉井系余姚龙泉山之源脉，历史悠久，意义重大</t>
  </si>
  <si>
    <t>余姚市文物保护管理所</t>
  </si>
  <si>
    <t>高家弄祝家水井</t>
  </si>
  <si>
    <t>浙江省宁波市余姚市朗霞街道杨家村高家弄1号与3号中间</t>
  </si>
  <si>
    <t>高家弄祝家水井位于浙江省宁波市余姚市郎霞街道杨家村高家弄1号与3号中间，月记背后。据口碑相传，该井有百余年历史，是为当地的嫁妆井，俗称“祝家井”。
井口呈圆形，石质，井圈上口沿内径35厘米，外径47厘米。底圈外径61厘米。井内壁石块垒砌。井水清冽，为旧时周边居民的重要生活水源。
祝家水井是杨家村唯一一口古井，具有一定文物价值。</t>
  </si>
  <si>
    <t>水仓蟹钳漕水井</t>
  </si>
  <si>
    <t>浙江省宁波市余姚市朗霞街道干家路村水仓老区28号南侧</t>
  </si>
  <si>
    <t>蟹钳漕水井位于浙江省余姚市朗霞街道干家路村水仓老区28号南侧，根据村民介绍，初步判断为明代石井。
该地东西北三面皆环水，东南及西南各设一井，中围之空地为民居地带。整体犹如一只螃蟹，而两口水井犹如蟹之双眼。现东南一井已不见，仅存西南一口，是为本井。
该井为石砌圆口井，井口直径0.78米。上设井圈，内经0.4米，外径0.6米，高0.45米。现地坪已铺高，露出仅0.28米。石质磨损严重，但水质清澈依旧，至今仍为民众所用。
该井所在之水仓，水道环绕，地理环境特别，自古应为船舶密集之处。老井历史久远，具有一定的历史人文价值。</t>
  </si>
  <si>
    <t>121° 5'56.93"东 30°10'10.50"北</t>
  </si>
  <si>
    <t>古井井圈呈圆形，井圈、井壁为石质，位于干家路村水仓老区村道旁，井圈外径0.55米，内径0.37米。井高0.10米。
该井所在之水仓，水道环绕，地理环境特别，自古应为船舶密集之处。老井历史久远，具有一定的历史人文价值。</t>
  </si>
  <si>
    <t>干家路村经济合作社</t>
  </si>
  <si>
    <t>水阁周周氏民居</t>
  </si>
  <si>
    <t>浙江省宁波市余姚市泗门镇水阁周村卫生路9、16号</t>
  </si>
  <si>
    <t xml:space="preserve">水阁周周氏民居位于浙江省宁波市余姚市泗门镇水阁周村卫生路9、16号，根据口碑相传及建筑形制分析初步判断为清代传统民居建筑。坐北朝南，四合院，占地541.9平方米。
门厅五开间，单檐硬山顶，明间辟门，外八字。梁架为穿斗抬梁混合式梁架后带廊，廊至次间，四柱六檩。明间前设牛腿挑檐檩。墙门外壁表敷灰泥，勒刻砖纹，状如水磨砖，敲之作声。
正屋五开间，梁架为穿斗抬梁式，五柱七檩，前带廊。明间开六扇玻璃门，两次间开变形回字纹木摇窗，内置玻璃式推窗。廊下檐柱上施十字斗拱承檐檩，一斗三升。
两厢各三开间，现仅存两开间，冰裂纹、风车纹木窗有所保存，古意盎然。
天井东南处保留一口古井，井圈六边形，内口圆形。内壁青砖竖排并列，井水变质，已无法食用。
水阁周周氏民居布局规整，装饰古朴，是姚西北一带典型的清代四合院家庭院落。
</t>
  </si>
  <si>
    <t>121° 3'16.92"东
 30°10'14.06"北</t>
  </si>
  <si>
    <t>水阁周周氏民居位于浙江省宁波市余姚市泗门镇水阁周村卫生路9、16号，天井东南处保留一口古井，井圈六边形，内口圆形。内壁青砖竖排并列。井圈外径0.58米、内径0.36米，井高0.50米。
水阁周周氏民居布局规整，装饰古朴，是姚西北一带典型的清代四合院家庭院落。</t>
  </si>
  <si>
    <t>明风周宅门厅</t>
  </si>
  <si>
    <t>浙江省宁波市余姚市泗门镇水阁周村明风丁字路5号、26号</t>
  </si>
  <si>
    <t>明风周宅门厅位于浙江省余姚市泗门镇水阁周村明风丁字路5号、26号，民国初年砖木结构建筑，屋主周氏。
周宅整体坐北朝南，原前后三进，四周溪沟环绕，豪华气派，现仅存头进门厅，占地132平方米。
该门厅硬山顶平屋，面阔五间，两侧人字山墙高出屋顶丈许，于当地较为少见。明间开外八字墙门，两侧涂石灰划砖块纹路，檐柱外施牛腿承飞檩。牛腿雕人物神仙故事。前设四级石阶。内四柱六檩，穿斗抬梁混合式。后设檐廊。此外墙门外东侧有一石井，井圈光滑，井沿圆润，井水清澈。
明风周宅门厅反映了民国初年传统民居之墙门样貌，体现了时代变迁中的传统和变革，具有一定价值。</t>
  </si>
  <si>
    <t>121° 3'20.77"东
 30°10'13.89"北</t>
  </si>
  <si>
    <t>明风周宅门厅位于浙江省余姚市泗门镇水阁周村明风丁字路5号、26号，此外墙门外东侧有一石井，井圈光滑，井沿圆润，井水清澈。井圈外径0.60米、内径0.42米。井圈高0.35米。
明风周宅门厅反映了民国初年传统民居之墙门样貌，体现了时代变迁中的传统和变革，具有一定价值。</t>
  </si>
  <si>
    <t>高阳何宅</t>
  </si>
  <si>
    <t>浙江省宁波市余姚市黄家埠镇华家村高阳自然村河东</t>
  </si>
  <si>
    <t xml:space="preserve">高阳何宅位于浙江省余姚市黄家埠镇华家村高阳自然村河东，为清代砖木结构建筑。屋主何氏，祖上为清代京城盐政使，相传娶有七房太太，故在家乡造此七间楼。当地亦直称此宅为“七间楼”。
何氏老宅整体坐北朝南，前墙门，后主楼，后进及披房合围天井，天井内有一井。原两侧有边屋，现毁。占地987.78平方米。
墙门为内八字石库门结构，上设砖雕，藤蔓遮蔽。后为天井，两侧高墙，中隔三院，石板错缝铺地。主楼硬山重檐楼屋，面阔七间，内穿抬结合式梁架，明间八柱十檩，其余七柱。前檐设廊，抱头梁厚直，中雕花卉纹。柱头设雀替，外施牛腿，上托云头。雕刻丰富。明间设六扇木门，格理多变。后进硬山平屋，现仅存三间，五柱七檩。披房连接前后进，贴东墙内披。
高阳何宅规模较大，气势颇宏，用材较好，同时墙上印有“何虞记”字样，具有一定价值。
</t>
  </si>
  <si>
    <t>北学堂弄中俞氏民居</t>
  </si>
  <si>
    <t>浙江省宁波市余姚市临山镇临山村北学堂弄16号</t>
  </si>
  <si>
    <t>北学堂弄中俞氏民居位于浙江省余姚市临山镇临山村北学堂弄16号，清代砖木结构建筑。屋主俞氏，为该地块主姓。因该宅居住，故当地称“中俞家”。
该宅整体坐北朝南，前后两进，朝东设墙门屋。格局较大，占地1065.82平方米。
前进硬山顶平屋，面阔九间一弄，弄设于正中，弄间内有一石井，井圈高耸，较为古朴。内穿斗式梁架，五柱七檩。
后进硬山重檐楼屋，面阔九间，较为高大。内穿抬混合梁架，七柱十檩。前设檐廊，后设檐屋。前檐柱柱头施斗拱，抱头梁平直朴素。明间开六扇花格木门，木扇高阔，较显端雅。明间内方格地砖斜铺。檐面瓦当滴水较长。
前后进之间夹大天井，石板错缝铺地。东侧有三间硬山顶高平屋，作墙门屋。正中开墙门，外八式。两端樨头施方形砖雕，内有25个佛教图案，为当地特色。
该宅格局大，面貌古朴，端庄雅致，具有一定价值。</t>
  </si>
  <si>
    <t>120°59'42.60"东 30° 9'15.89"北</t>
  </si>
  <si>
    <t>北学堂弄中俞氏民居位于浙江省余姚市临山镇临山村北学堂弄16号，古井材质为石质，呈圆形。井壁外径0.45米、内径0.35米，井高0.55米。
该宅格局大，面貌古朴，端庄雅致，具有一定价值。</t>
  </si>
  <si>
    <t>临山镇临山村经济合作社</t>
  </si>
  <si>
    <t>后栈房韩氏民居</t>
  </si>
  <si>
    <t>浙江省宁波市余姚市低塘街道镆剑山村后栈房自然村26号</t>
  </si>
  <si>
    <t>后栈房韩氏民居 浙江省余姚市低塘街道镆剑山村后栈房自然村26号，清代砖木结构建筑。当地称该屋为后栈房，与南侧南栈房相对。为村民韩君监（韩阿六）所造，为货栈之用。韩氏世代经营裁缝、服装生意。改革开放后，成为韩陶制衣厂，为当时全省村级第一家外向型企业。
该宅整体坐北朝南，前后二进。前有墙门。两侧有厢楼各十间，贯穿前后。格局较大，占地1096.34平方米。
墙门石库门结构，两侧嵌大块梅园石，较为高大。石库上原有砖雕，现被改为会堂式山花。墙门后天井内有大井一口，两侧有墙与厢楼相隔，内嵌砖雕。
前楼硬山顶重檐楼屋，面阔三间。内明间抬梁式，五柱九檩。前檐设廊，抱头梁、牛腿、云头等雕刻丰富。后檐柱外亦设牛腿等。前楼后为一仪门，石库门结构。门后为大天井，连接后楼。后楼硬山重檐楼屋，面阔九间（现存七间）。内明间穿抬混合梁架，八柱十檩，不设阁板，柱间设猫梁勾连，架双坡顶。前檐设廊，施大块抱头梁，前伸云头。
该宅规模宏大，建筑高阔，用材粗大，雕刻精美，为一典型的大户宅院式民居，具有相当的建筑价值。</t>
  </si>
  <si>
    <t>峙岭同心井</t>
  </si>
  <si>
    <t>浙江省宁波市余姚市大岚镇柿林村古井路中心点</t>
  </si>
  <si>
    <t>同心井位于浙江省宁波市余姚市大岚镇柿林村西南古井路中心点。此井距今已630多年，是柿林村的开村始祖林太隆公所掘。井水清澈透明，甘甜可口，冬暖夏凉。井水还有预报天气的功能“大井水满要天晴，大井水浅天落雨”。
同心井开口朝北，井眼依山体所掘，呈半月形。底边长1.35米，宽2.1米，深2.7米。井壁半圈由石块垒筑，井底卵石铺底。井沿北侧设石阶八级，一半被井水淹没。
古井虽不深，泉眼也不大，柿林全村二百多户，千余人的饮用水用靠它，有“一口井饮千丁”的之说。它取之不尽，用之不谒，养育了一代又一代的柿林人。柿林人对古井有不成文的规定“村人不得在井口洗衣洗菜，井内有东西落水，必须舀干，用糖水选过，盖上竹簟，等井满后才准使用。”</t>
  </si>
  <si>
    <t>121° 9'20.32"东 29°47'42.35"北</t>
  </si>
  <si>
    <t>同心井位于浙江省宁波市余姚市大岚镇柿林村西南古井路中心点。同心井开口朝北，井眼依山体所掘，呈半月形。底边长1.35米，宽2.1米，深2.7米。井壁半圈由石块垒筑，井底卵石铺底。井沿北侧设石阶八级，一半被井水淹没。</t>
  </si>
  <si>
    <t>大岚镇柿林村经济合作社</t>
  </si>
  <si>
    <t>叶氏新五房民居</t>
  </si>
  <si>
    <t>鸣鹤新五房</t>
  </si>
  <si>
    <t>浙江省宁波市慈溪市观海卫镇鸣鹤鸣兴村新五房弄1号</t>
  </si>
  <si>
    <t>新五房位于鸣鹤岳庙江以东、街河以北，为坐北朝南二进院落式建筑，由鸣鹤叶氏五房后人建造，其主楼东次间为语言文字学家胡吉宣的旧居。据称，新五房为清中晚期建筑，与其建筑风格相符。当地俗称叶氏新五房。_x005F_x000D_
该建筑为坐北朝南二进院落式建筑，由正院的照壁、门厅、主楼， 东西厢房及跨院的两进偏房组成。照壁呈内八字；门厅设双坡顶，面阔五开间，前廊设卷棚；主楼为重檐硬山顶，九间两弄，明间梁架为六柱九檩，抬梁穿斗混合式，前廊设卷棚顶；东西厢房均为硬山重檐顶四间一弄，六柱九檩；跨院位于正院东侧为两进偏房，前进五间一弄，后进为六开间小平房，前后进天井处有古井一口。_x005F_x000D_
新五房用材比较考究，柱、枋多为披麻作灰，工艺精湛，砖石木雕，宏丽精致，为慈溪古建筑的代表之一。</t>
  </si>
  <si>
    <t>30°8′15.96″/121°22′42.6″</t>
  </si>
  <si>
    <t>水井位于东侧跨院后进前天井中部。井口为两块方形石板拼合，外围凿圆形导水槽；居中开圆形井口，上置约30厘米高的圆筒形井圈，开口直径约50厘米。</t>
  </si>
  <si>
    <t>与古建筑整体保护</t>
  </si>
  <si>
    <t>观海卫镇人民政府</t>
  </si>
  <si>
    <t>姚氏敦本堂</t>
  </si>
  <si>
    <t>敦本堂</t>
  </si>
  <si>
    <t>文物保护点</t>
  </si>
  <si>
    <t>浙江省宁波市慈溪市观海卫镇鸣鹤双湖村方家弄17-19号</t>
  </si>
  <si>
    <t>敦本堂位于街河南岸,为坐北朝南三进院落式建筑，每进均有一栋主楼和天井组成。敦本堂为清晚期建筑，由姚姓药材商在杭州等地发家后建造，现由后代居住。_x005F_x000D_
该建筑为坐北朝南三进院落式建筑，大门朝东，位于第一进主楼东南部，为硬山顶三开间单坡倒座门厅；第一进主楼为硬山顶重檐二层楼房，饰马头墙，面阔三间两弄，明间梁架为八柱十一檩 ，前廊设月梁牛腿，天井处有一口古井；第二进为硬山顶三间两弄平房，第三进硬山顶三间一弄平房， 均为穿斗抬梁结构。_x005F_x000D_
敦本堂第一进前廊用柱较粗，牛腿、月梁雕工精致，第三进后围墙上存有若干雕饰精致砖窗，在鸣鹤砖窗中有一定的代表性。是鸣鹤保存较为完整的古民居建筑，有一定的历史价值。</t>
  </si>
  <si>
    <t>30°8′15.9″/121°22′35.939″</t>
  </si>
  <si>
    <t>水井位于前院天井中东部，井口圆形，直径约1米，有砖砌水泥面的井圈。</t>
  </si>
  <si>
    <t>位于文保点本体保护区域</t>
  </si>
  <si>
    <t>慈溪市旅游集团</t>
  </si>
  <si>
    <t>存仁弄叶宅</t>
  </si>
  <si>
    <t>浙江省宁波市慈溪市观海卫镇鸣鹤鸣兴村存仁弄6号</t>
  </si>
  <si>
    <t>存仁弄叶宅位于鸣兴村存仁弄，现为坐北朝南二进独立院落，原还有后进，90年代初毁于大火。据称叶宅为清晚期建筑，与其建筑风格相符，为太平天国后期叶姓族人所建，故称存仁弄叶宅。_x005F_x000D_
该建筑现存坐北朝南二进独立院落中轴线上分布着门厅、主楼，西侧封火墙外后搭有偏房一座。门厅为硬山顶单坡倒座式；主楼为重檐硬山顶两层楼房，明间为抬梁穿斗混合式，进深七柱十檩；主楼后天井有古井一口；偏房为硬山顶三开间平房。_x005F_x000D_
该建筑用材略大，前廊还存牛腿，墙头残存有彩绘，为典型的鸣鹤古民居。</t>
  </si>
  <si>
    <t>30°8′9.599″/121°22′46.499″</t>
  </si>
  <si>
    <t>水井位于主楼后天井中央，井口有六边形水泥井圈，上盖石板。</t>
  </si>
  <si>
    <t>岑家门头民居</t>
  </si>
  <si>
    <t>岑家门头</t>
  </si>
  <si>
    <t>浙江省宁波市慈溪市观海卫镇鸣鹤双湖村咸河弄14－20号</t>
  </si>
  <si>
    <t>岑家门头民居位于慈溪市观海卫镇鸣鹤古镇南部，为坐北朝南四合院式院落。建造者为岑姓，后代传称其祖经商有成，建造此宅，后被贼人砍头。考光绪《慈溪县志》列传中有岑球，字仲琳，自幼嗜学，因贫从商十余年而家境日富；道光二十年（1840年）鸦片战争和咸丰十一年（1861年）太平军战至宁波时，岑球两次组织团练乡勇保境安民，被太平军俘虏砍头。鸣鹤北部有庙桥，即为其捐资重建。其后代亦比较兴盛，从政从军者较多。慈溪市博物馆尚收藏由经亨颐题序的鸣鹤岑氏家谱。_x005F_x000D_
该建筑为坐北朝南四合院式院落，由三开间门厅、七间二弄主楼、三开间东西厢房、主楼西侧三间侧房和主楼后三开间灶间组成，四面以曲折围墙相连。门厅为单坡倒座式；主楼为重檐硬山造二层楼房，带前后廊；厢房亦为重檐硬山造，与前院天井间有围墙隔开，西厢房后天井有附属老井一口。_x005F_x000D_
岑家门头主楼和厢房前廊披麻作灰的廊柱、柱头斗拱、牛腿木雕等精美装饰，以及厢房前隔墙上的砖雕花窗和大门门头的砖石精雕等，反映出岑家门头精美的建筑工艺，是鸣鹤古镇现存古建筑中的佼佼者，在2000年鸣鹤申报省级历史文化保护区时作为代表性建筑之一。</t>
  </si>
  <si>
    <t>30°08′05.6″/121°22′38.4″</t>
  </si>
  <si>
    <t>水井位于岑家门头西厢房后天井内，圆形井口，砖砌井圈和井壁。</t>
  </si>
  <si>
    <t>沿山十八井</t>
  </si>
  <si>
    <t>浙江省宁波市慈溪市观海卫镇鸣鹤双湖村盐仓山西、南侧山脚一带</t>
  </si>
  <si>
    <t>沿山十八井位于慈溪市观海卫镇鸣鹤古镇西部、双湖村盐仓山西、南侧山脚一带，是当地百姓对沿山分布的十八口老井的总称。现存有岑家门头井、履敬堂井、烂水门堂井、俞家祠堂井、天府龙媒井、天府龙媒南井、洪家门头井、洪家门头后井、盐仓井、双井根双眼井（当地算做两口井）等11口，除双井根双眼井由两口半圆井组成外，其余均为圆形井口。外观形制基本均为方形石板、石材以小溪鄞江石为主，居中开圆口做井台，乱石垒砌圆形井壁。部分井台上有后期覆置的石井圈。据当地居民介绍，现存十八井建造年代不晚于太平天国时期。_x005F_x000D_
沿山十八井对研究当地的地方志有一定的科学价值。</t>
  </si>
  <si>
    <t>30°08′12.6″/121°22′31.9″</t>
  </si>
  <si>
    <t>沿山十八井分布在鸣鹤盐仓山西、南山脚一带，现存11口。其中双井跟双眼井井口隔开分成两个半圆形，其余井均为圆形井口。以方形石板居中开圆口做井台，乱石垒砌圆形井壁。部分井台上有后期覆置的石井圈。据介绍，现存十八井建造年代不晚于太平天国时期。</t>
  </si>
  <si>
    <t>慈溪市级文保点</t>
  </si>
  <si>
    <t>寺山水井</t>
  </si>
  <si>
    <t>寺山宋井</t>
  </si>
  <si>
    <t>浙江省宁波市慈溪市浒山街道峙山路社区峙山公园茗香楼南侧游廊内</t>
  </si>
  <si>
    <t>该井人称宋井，位于峙山公园山顶茗香楼南侧游廊内，1986年峙山公园拓建时被发现。据古井形制及相关文献推断，该井为宋代如意讲寺所属，为宋代遗存。2003年12月公布为市级文物保护点。_x005F_x000D_
该井呈圆筒形，最大直径1.15米，底径1米，深3.2米，井壁为楔形砖错缝平砌，井壁稍呈弧形，井底乱石平铺。_x005F_x000D_
如意讲寺晋天福六年兴建，宋祥符年间定名如意讲寺，并设有下院，寺山因此得名。寺山宋井的发现，为当地古寺院研究提供了历史依据。</t>
  </si>
  <si>
    <t>30°09′30.9″/121°13′46.4″</t>
  </si>
  <si>
    <t>宋井位于峙山公园山顶茗香楼南侧游廊内，井口圆形，上设六边形石质井圈；井壁为楔形砖错缝平砌。据文献记载推断，该井为宋代如意讲寺所属。</t>
  </si>
  <si>
    <t>公园管理处</t>
  </si>
  <si>
    <t>御井</t>
  </si>
  <si>
    <t>浙江省宁波市慈溪市观海卫镇湖东村岙口自然村石公馆路东段</t>
  </si>
  <si>
    <t>御井位于观海卫镇湖东村南部岙口自然村此井位于象鼻山北麓山脚下。据县志记载，相传高宗南渡时曾于此井汲水，故名御井。因在其附近另有一口东古井（现已填埋），当地居民又称其为西古井。该井远离村舍，又在路边，以往行人均有行至此掬水而饮的习惯，故以西古井闻名，周边村民多知西古井而不知御井。_x005F_x000D_
该井井口呈长条T形，长约1.5米,宽约1米，深不足0.5米。南面为山坡岩壁，其余三面用长石砌井沿，造型简朴。_x005F_x000D_
据说该井四季井水不断，大旱之时都不干涸，能供应一村村民之用。清代宓丁荣曾做御井诗：“当年曾否驻行旌，石井于此以御名。水面沤翻珠错落，砌辨泉激玉琮琮。白云不断疑龙卧，红雨齐飞少马鸣。何日好将双耳洗，闲听此地静钟声。”为当地一处知名的人文史迹。</t>
  </si>
  <si>
    <t>30°06′08.7″/121°24′41.5″</t>
  </si>
  <si>
    <t>御井位于象鼻山北麓山脚下、沿山公路南侧。井口呈长条T形，长约1.5米,宽约1米，深不足0.5米。南面为山坡岩壁，其余三面用长石砌井沿。据县志记载，相传高宗南渡时曾于此井汲水，故名御井。</t>
  </si>
  <si>
    <t>担山水井</t>
  </si>
  <si>
    <t>浙江省宁波市慈溪市担山北路南端、古塘街道担山跟社区中部</t>
  </si>
  <si>
    <t>该井人称担山古井，位于慈溪市区北部古塘街道担山公园东北角，据县志记载，清代此地建云林庵，此井为云林庵所置，历史百余年。现古庵已拆，在井上建有担山亭，立石碑一方，对古井进行保护。_x005F_x000D_
该进呈直筒状，上设梅园石材质井圈，井圈内径0.44米，高0.35米，壁厚0.06米；井身由砖块叠砌而成，深2.2米。现井水已干涸。_x005F_x000D_
担山古井是慈溪城区现存为数不多的古井之一，对研究慈溪历史有一定的价值。</t>
  </si>
  <si>
    <t>30°11′5.34″/121°15′25.799″</t>
  </si>
  <si>
    <t>水井位于担山公园南区的东北角。井口设石质井圈；井壁由砖块叠砌而成。现井水已干涸。</t>
  </si>
  <si>
    <t>洪魏献九房公井</t>
  </si>
  <si>
    <t>浙江省宁波市慈溪市掌起镇洪魏村宏村后井跟20号</t>
  </si>
  <si>
    <t>该井位于洪魏村洪家祠堂西侧，洪魏村民屋门口，据村民介绍该井开掘于清中晚期，又称为后井跟。_x005F_x000D_
该井为一方形井潭，无井圈，井口与水面平，井口边长1米，井深3米左右，石块垒砌。在其北侧及东侧垒有堵石墙，西侧设简易台阶通路面，井西侧立有“献九房公井”石碑，上书“井内不許淘米洗菜以及切菜□毋許□水违者重罚”，碑高1米，宽0.5米。_x005F_x000D__x005F_x000D_
井水至今清澈，经年不枯，仍在使用当中，为村中现存的古井之一，井侧石碑是当时洪魏村村民对水资源的爱护的体现，具有一定的历史文化价值。</t>
  </si>
  <si>
    <t>30°5′38.28″/121°25′27.059″</t>
  </si>
  <si>
    <t>水井位于洪家祠堂西侧，为一方形井潭，无井圈，井口边长1米，井深3米左右，石块垒砌。在其北侧及东侧垒有堵石墙，西侧设简易台阶通路面，井西侧立有“献九房公井”石碑，上书“井内不許淘米洗菜以及切菜□毋許□水违者重罚”，碑高1米，宽0.5米。据村民介绍该井开掘于清中晚期，又称为后井跟。</t>
  </si>
  <si>
    <t>旧屋门头民居</t>
  </si>
  <si>
    <t>浙江省宁波市慈溪市掌起镇任佳溪村上宅旧屋门头2-15号</t>
  </si>
  <si>
    <t>该建筑当地俗称康宝大屋，位于任佳溪村中部，任氏宗堂西北部，任佳溪村委会南侧。据乡人介绍该建筑有200年历史，从其建筑风格判断，为清晚期建筑。该建筑坐北朝南，分别由主楼，及东西厢房组成三合院。墙门朝南，仿牌楼式建筑，原门楣内外均有刻字，文革时期被敲去；主楼为五间两弄硬山顶重檐两层楼，明间梁架为九柱十檩，穿斗抬梁结构，明间贴有多达15张报单，纸质有破损，依稀可辨的有任炳奎岁试第二十二名等，前廊用材较粗壮，明间地面为三合土；厢房为两间硬山顶重檐造，梁架为五柱七檩；天井西侧有古井一口，井身呈圆柱状，上设石质井圈。_x005F_x000D_
建筑格局尚好，特别是大厅数量较众的报单，对研究慈溪地方史有一定的价值。</t>
  </si>
  <si>
    <r>
      <rPr>
        <sz val="12"/>
        <rFont val="宋体"/>
        <family val="3"/>
        <charset val="134"/>
        <scheme val="minor"/>
      </rPr>
      <t>30°</t>
    </r>
    <r>
      <rPr>
        <sz val="11"/>
        <rFont val="宋体"/>
        <family val="3"/>
        <charset val="134"/>
        <scheme val="minor"/>
      </rPr>
      <t>0</t>
    </r>
    <r>
      <rPr>
        <sz val="12"/>
        <rFont val="宋体"/>
        <family val="3"/>
        <charset val="134"/>
      </rPr>
      <t>4′31.26″/121°26′47.279″</t>
    </r>
  </si>
  <si>
    <t>水井位于前天井西侧，井口圆形，上置石质倒斗形井圈。</t>
  </si>
  <si>
    <t>广福庵</t>
  </si>
  <si>
    <t>浙江省宁波市慈溪市掌起镇任佳溪村后茅山上</t>
  </si>
  <si>
    <t>广福庵位于后茅山，水库南侧，据广福庵师太介绍，庵建于清代。该建筑坐北朝南，为一进三合院式建筑，由厢房和正殿组成。东西厢房为硬山顶三开间平房，明间为五架梁带后单步后单步带前单步廊，五柱八檩，前廊设简单雕工；主楼为硬山顶重檐七开间两层楼房，明间梁架为六架梁前后单步后单步带前单步廊，地面铺设地板，明间较宽阔，次间较狭小，梢间设阁楼；后天井处有两口古井，用水泥浇筑新井台。该处建筑整体较为简洁，2005年经过重新装修涣然一新。_x005F_x000D_
该建筑处于深山之中，保存较为完整，是慈溪古庵代表。</t>
  </si>
  <si>
    <t>30°3′17.519″/121°27′4.139″</t>
  </si>
  <si>
    <t>两口井均位于广福庵后天井内。西侧一口位于北山坡砌坎下，东侧一口位于天井中央。</t>
  </si>
  <si>
    <t>白漆间民居</t>
  </si>
  <si>
    <t>浙江省宁波市慈溪市掌起镇洪魏村白漆间13号</t>
  </si>
  <si>
    <t>该建筑位于洪魏村祠堂西侧。七间头是爱国华侨吴锦堂的外甥洪华良（吴锦堂之姐嫁与洪华良之父洪宝亭）祖宅，建筑年代要略早于桂花门头。洪华良成家后，购买了桂花门头后进的一室二厢房，并把七间头的几间房子进行装修漆白。当时老房子都较暗，漆白后一下变得很亮堂，光彩照人，于是白漆间名声远扬。抗战时期，洪华良支持三五支队，白漆间成为中共浙东区党委新四军浙东游击队司令部驻地之一。_x005F_x000D_
该建筑坐北朝南，坐北朝南由两进建筑组成， 前进原有门房五间，左右厢房各三间，后毁于火，现仅剩门房一间，雕花门柱依旧显示着住宅往日的风光；第二进青石墙门北侧即为一圆形荷花池，由小块乱石垒筑，直径为4.4米，池水深1.7米，其西北侧为一水井，为瓦砾铺筑圆筒状井身，结构紧密，井直径0.77米，井深2.52米，上部后浇注水泥方形井圈，主楼为硬山顶重檐七开间楼房故又称七间头，明间为六柱八檩条。_x005F_x000D_
白漆间的荷花池及井，在慈溪民居建筑中较有特色，其主人洪华良也是慈溪值得尊敬的人物。</t>
  </si>
  <si>
    <r>
      <rPr>
        <sz val="12"/>
        <rFont val="宋体"/>
        <family val="3"/>
        <charset val="134"/>
        <scheme val="minor"/>
      </rPr>
      <t>30°</t>
    </r>
    <r>
      <rPr>
        <sz val="11"/>
        <rFont val="宋体"/>
        <family val="3"/>
        <charset val="134"/>
        <scheme val="minor"/>
      </rPr>
      <t>05</t>
    </r>
    <r>
      <rPr>
        <sz val="12"/>
        <rFont val="宋体"/>
        <family val="3"/>
        <charset val="134"/>
      </rPr>
      <t>′</t>
    </r>
    <r>
      <rPr>
        <sz val="11"/>
        <rFont val="宋体"/>
        <family val="3"/>
        <charset val="134"/>
        <scheme val="minor"/>
      </rPr>
      <t>38.8</t>
    </r>
    <r>
      <rPr>
        <sz val="12"/>
        <rFont val="宋体"/>
        <family val="3"/>
        <charset val="134"/>
      </rPr>
      <t>″/121°25′</t>
    </r>
    <r>
      <rPr>
        <sz val="11"/>
        <rFont val="宋体"/>
        <family val="3"/>
        <charset val="134"/>
        <scheme val="minor"/>
      </rPr>
      <t>26.8</t>
    </r>
    <r>
      <rPr>
        <sz val="12"/>
        <rFont val="宋体"/>
        <family val="3"/>
        <charset val="134"/>
      </rPr>
      <t>″</t>
    </r>
  </si>
  <si>
    <t>建筑天井内居中为圆形水池，池侧另有水井。建筑院落内设水池较有特色。</t>
  </si>
  <si>
    <t>上井潭</t>
  </si>
  <si>
    <t>浙江省宁波市慈溪市龙山镇范市河头村拾房二弄38号东南侧约10米</t>
  </si>
  <si>
    <t>上井潭位于龙山镇河头村.上井潭为清代开凿，据称与西侧拾房二弄38号的房屋同时所建，距今约百余年。_x005F_x000D_
井呈正方形，依山而建，井口朝西，井上方三面有石块垒砌成的石壁，井周有石板铺成的平台及台阶，为方便日常使用，井中间有一后搭的水泥横梁，井周也加铺水泥平台。该井水质清澈，现仍供居民日常使用。_x005F_x000D_
该井保存较完整，水质清澈，对河头村的地方志及建筑发展史有一定的研究价值。</t>
  </si>
  <si>
    <t>30°04′15.4″/121°28′50.7″</t>
  </si>
  <si>
    <t>井呈正方形，依山而建，井口朝西，井上方三面有石块垒砌成的石壁，井周有石板铺成的平台及台阶，井中间有一后搭的水泥横梁，井周也加铺水泥平台。该井水质清澈，现仍供居民日常使用。</t>
  </si>
  <si>
    <t>河头方井</t>
  </si>
  <si>
    <t>浙江省宁波市慈溪市龙山镇范市河头村方家路16号旁</t>
  </si>
  <si>
    <t>方井位于龙山镇河头村。据《慈溪县志》记载，方井为明永乐十一年所造，为该村最早的井，与邱王“沙井”、洪魏“桐井”齐名，井呈圆筒形，井直径1.3米，井深4米，井壁由石块垒砌而成，井口有条石铺盖成长方形，井口长1.5米，宽0.65米。现浇有水泥平台及水泥围栏。水质现已被污染，不可饮用，当地居民作为平日洗涤之用。_x005F_x000D_
为慈溪境内三大古井之一，具有较高的文物价值。</t>
  </si>
  <si>
    <t>30°04′18.1″/121°28′56.0″</t>
  </si>
  <si>
    <t>井呈圆筒形，井壁由石块垒砌而成，井口有条石铺盖成长方形，现浇有水泥平台及水泥围栏。据《慈溪县志》记载，方井为明永乐十一年所造，与邱王“沙井”、洪魏“桐井”齐名。</t>
  </si>
  <si>
    <t>浙江省宁波市慈溪市龙山镇范市河头村小天井路56号东北侧</t>
  </si>
  <si>
    <t xml:space="preserve">双眼井位于龙山镇河头村。从村民介绍推断双眼井约为清末或民国初期建造。井呈方形，井口宽1.6米，长1.8米，井壁由石块垒砌而成，井口中间有一石板将井平均分成两半，故称双眼井。井圈为砖块砌成，井台为水泥井台，两侧有石板台阶，东侧有一与路隔开的80年代建造的水泥围栏。水质清澈，现仍供居民使用。_x005F_x000D_
造型独特且保存较好，对研究河头村的建筑发展史具有一定的文物价值。 </t>
  </si>
  <si>
    <t>30°04′11.7″/121°29′00.9″</t>
  </si>
  <si>
    <t>井呈方形，井壁由石块垒砌而成，井口中间有一石板将井平均分成两半，故称双眼井。井圈为砖块砌成，井台为水泥井台，两侧有石板台阶，东侧有一与路隔开的80年代建造的水泥围栏。据推断建于清末民国，有相关民间故事。</t>
  </si>
  <si>
    <t>方家河头村委会</t>
  </si>
  <si>
    <t>潘岙后井</t>
  </si>
  <si>
    <t>浙江省宁波市慈溪市龙山镇潘岙村上路潭195号西南约10米</t>
  </si>
  <si>
    <t>后井位于龙山镇范市片潘岙村，据村民介绍是潘岙村年代最久远的井，约为明代所建。该井井口呈长方形，井壁由石块垒砌而成，上面铺设一圈石板作为井台，北侧铺有石质平台，井横截面呈梯形，上宽下小，水质清澈见底。_x005F_x000D_
后井保存较好，水质清澈，反映了潘岙村的历史环境和人文生态，具有一定的文物价值。</t>
  </si>
  <si>
    <t>30°04′28.7″/121°27′59.0″</t>
  </si>
  <si>
    <t>水井位于村北民居后墙根，井口呈长方形，井壁由石块垒砌而成，上面铺设一圈石板作为井台，北侧铺有石质平台，井横截面呈梯形，上宽下小。据称建于明代，为潘岙村保存最久远的古井。</t>
  </si>
  <si>
    <t>潘岙下井</t>
  </si>
  <si>
    <t>浙江省宁波市慈溪市龙山镇范市潘岙村藕池弄8号南侧约十米处</t>
  </si>
  <si>
    <t>下井位于龙山镇范市片潘岙村，据称在村里原本另有上井，二者均约于明朝时所建。据村中相传，在潘岙建村时就有此井。井呈圆形，直径为1.2米，井壁由石块叠砌而成，井口由四块条石围成长方形井口，低于旁边的水泥路，位于土墙之下。南侧土中嵌有一块石碑，为河堤桥重修碑，为后来搬到此地。为方便平时使用，加有石质阶梯。井中水质较为清澈，供当地居民饮用。_x005F_x000D_
下井历史悠久，保存较好，水质清澈，对于研究潘岙村的历史文化具有一定的文物价值。</t>
  </si>
  <si>
    <t>30°04′31.9″/121°28′03.7″</t>
  </si>
  <si>
    <t>水井位于村中心小路旁、民居墙根下，井呈圆形，井壁由石块叠砌而成，井口由四块条石围成长方形井口，低于旁边的水泥路，位于土墙之下。南侧土中嵌有一块石碑，为河堤桥重修碑，为后来搬到此地。为方便平时使用，加有石质阶梯。据称在村里原本另有上井，二者均约于明朝时所建，又名下牛田古井。1943年至1944年间，浙东抗日游击总队、三五支队在潘岙打游击战，此井曾是游击队战士重要饮用水源。</t>
  </si>
  <si>
    <t>挂有历史介绍说明牌</t>
  </si>
  <si>
    <t>潘岙村委会</t>
  </si>
  <si>
    <t>黄杨岙大井</t>
  </si>
  <si>
    <t>浙江省宁波市慈溪市龙山镇范市黄杨岙村堂房路184号西北侧约十米</t>
  </si>
  <si>
    <t>大井位于龙山镇范市片黄杨岙村，据村民介绍，该井建于清代，距今约200多年。该井内壁呈圆柱形，直径约1米，井深3米，井壁由石块叠砌而成，上面长满青苔。井口有新加的水泥井圈，周围有水泥砌成的平台，建于墙角之下，水质略微混浊，但冬暖夏凉，现供居民使用。_x005F_x000D_
大井保存较好，水质未遭受污染，对研究地方历史文化具有一定的文物价值。</t>
  </si>
  <si>
    <t>30°04′39.6″/121°29′25.1″</t>
  </si>
  <si>
    <t>水井位于民居附近墙角之下，井内壁呈圆柱形，直径约1米，井深3米，井壁由石块叠砌而成；井口有新加的水泥井圈，周围有水泥砌成的平台。据称建于清代，距今已200多年。</t>
  </si>
  <si>
    <t>大相园井</t>
  </si>
  <si>
    <t>浙江省宁波市慈溪市龙山镇范市黄杨岙村堂房路66号西北15米</t>
  </si>
  <si>
    <t>大相园井位于龙山镇范市片黄杨岙村，据村民介绍，该井为清代所建，距今约100余年。该井内壁呈圆柱形，直径约1米，井深约5米，井壁由石块叠砌而成，石壁光滑。井口周围有石板铺成平台，上覆有水泥砖块围成的井圈，水质较为清澈，现仍供居民使用。_x005F_x000D_
大相圆井保存较好，水质较清澈，对于研究地方历史文化具有一定的文物价值。</t>
  </si>
  <si>
    <t>30°04′39.0″/121°29′21.7″</t>
  </si>
  <si>
    <t>水井位于村南面靠近沿山公路的土坎下，内壁呈圆形，以石块砌筑；井口铺石板，上有后加的水泥砖块砌的马桶形井圈。据介绍建于清代。</t>
  </si>
  <si>
    <t>石桥头水井</t>
  </si>
  <si>
    <t>浙江省宁波市慈溪市掌起镇东埠头村石桥头11号西侧约4米</t>
  </si>
  <si>
    <t>石桥头水井位于掌起镇东埠头村、茂山东南脚下，据村民介绍，此井为清末时所建，距今约百余年历史。该井呈圆筒形，井壁由石块堆砌而成，直径约为0.4米，井深为4.3米。井口由条石围成长方形，盖上石板，上有一新制石质井圈。该井水质清澈，现仍作为居民用水。 _x005F_x000D_
石桥头老井水质清澈，保存完整，基本保持原貌，对于研究当地的人文环境、历史文化具有一定文物价值。</t>
  </si>
  <si>
    <t>30°05′10.5″/121°26′03.8″</t>
  </si>
  <si>
    <t>水井位于村北靠近茂山东南脚下，现为道路侧。井呈圆筒形，井壁由石块堆砌而成，直径约为0.4米，井深为4.3米。井口由条石围成长方形，盖上石板，上有一新制石质井圈。据村民介绍，此井为清末时所建，距今约百余年历史。</t>
  </si>
  <si>
    <t>上街水井</t>
  </si>
  <si>
    <t>浙江省宁波市慈溪市掌起镇东埠头村东埠头上街54号东侧约5米</t>
  </si>
  <si>
    <t>上街水井位于掌起镇东埠头村，据村民介绍，约为清末时建造，一直供当地村民使用。井壁呈圆筒形，由石块叠砌而成，用石板铺成圆形井口。直径约0.4米，井深为4米，上置石质井圈，垫有红砖，井与路旁房屋的水泥踏步相连。该井水质清澈，现仍为居民使用。_x005F_x000D_
老井基本保持原貌，对研究当地历史文化具有一定文物价值。</t>
  </si>
  <si>
    <t>30°05′07.9″/121°26′05.1″</t>
  </si>
  <si>
    <t>水井位于村中央上街老街一侧，井壁呈圆筒形，由石块叠砌而成，用石板铺成圆形井口。直径约0.4米，井深为4米，上置石质井圈，垫有红砖，井与路旁房屋的水泥踏步相连。</t>
  </si>
  <si>
    <t>洪魏桐井</t>
  </si>
  <si>
    <t>桐井</t>
  </si>
  <si>
    <t>浙江省宁波市慈溪市掌起镇洪魏村桐溪路31号南侧约5米</t>
  </si>
  <si>
    <t>桐井位于掌起镇洪魏村，光绪《慈溪县志》载：“桐井，县北三十里（洪魏村，采访册）。”据井畔道光二年的桐井禁碑推测，该井开掘应早于道光二年。井呈正方形，边长1.3米，深2米，外新加梯形水泥围栏，水质清澈纯净，供当地居民使用。井之东有禁碑一方，碑高1.05米，宽0.4米，厚0.11米。碑文5行，每行18字，碑铭：“吾族桐井一乡驰名□□近境汰饮□□驻村过□亦必□□□此□生活之所需不可□□有无知妇女□□□□□□洗灌各宜恪守徜敢□□□□□□……道光二年二月。”_x005F_x000D_
桐井被称为慈溪三大古井之一，至今保存完好，具有一定的文物价值；桐井禁碑是我市发现的较早的水利资源保护碑记，对于研究地方历史有较高的参考价值。桐井于2003年12月公布为慈溪市文物保护点。</t>
  </si>
  <si>
    <t>30°5′47.2″/121°25′21.6″</t>
  </si>
  <si>
    <t>桐井位于村西部道路旁，井呈正方形，边长1.3米，深2米，外新加梯形水泥围栏。井之东有禁碑一方，碑高1.05米，宽0.4米，厚0.11米。碑文5行，每行18字，碑铭：“吾族桐井一乡驰名□□近境汰饮□□驻村过□亦必□□□此□生活之所需不可□□有无知妇女□□□□□□洗灌各宜恪守徜敢□□□□□□……道光二年二月。”桐井是慈溪三大古井之一。</t>
  </si>
  <si>
    <t>洪魏村委会</t>
  </si>
  <si>
    <t>伏龙寺莲花池</t>
  </si>
  <si>
    <t>浙江省宁波市慈溪市龙山镇山下村伏龙山伏龙禅寺西南，虞公墓道北侧</t>
  </si>
  <si>
    <t>莲花池位于伏龙寺东南方向约百米外，山道北侧山岙里，其50米外为刺史桥，其西百米外为虞洽卿墓。作为伏龙寺放生池，又称莲花池。为清代建筑。东西长21米，南北宽15米，四面以块石垒成整齐的1米至2米高驳岸；水面四围并砌石踏板，以方形规整石板铺就宽1-1.6米不等。北岸驳岸中部嵌立光绪二十七年护生禁碑一方，记载信士捐筑护生池事迹。碑文上额行书“护生禁碑”，正文十行竖排，落款“大清光绪二十七年岁次辛丑二月/观音大士诞辰之吉本山住持善庵募立”。碑为梅园石质，带底座，宽8.5米，高2米，厚12厘米。_x005F_x000D_
   莲花池保存较好，水质清澈，是保存较好的一处池塘。“千年水底蛇，口吐木莲花”的民间传说就发生在这里。</t>
  </si>
  <si>
    <t>30°06′05.9″/121°33′36.1″</t>
  </si>
  <si>
    <t>莲花池位于伏龙寺东南坡下，原为伏龙寺放生池，又称莲花池。为清代建筑。东西长21米，南北宽15米，四面以块石垒成整齐的1米至2米高驳岸；水面四围并砌石踏板，以方形规整石板铺就宽1-1.6米不等。北岸驳岸中部嵌立光绪二十七年护生禁碑一方，记载信士捐筑护生池事迹。碑文上额行书“护生禁碑”，正文十行竖排，落款“大清光绪二十七年岁次辛丑二月/观音大士诞辰之吉本山住持善庵募立”。碑为梅园石质，带底座，宽8.5米，高2米，厚12厘米。有相关民间传说。</t>
  </si>
  <si>
    <t>龙山镇人民政府</t>
  </si>
  <si>
    <t>庙后周水井</t>
  </si>
  <si>
    <t>浙江省宁波市奉化区西坞街道庙后周行政村永镇小溪西侧</t>
  </si>
  <si>
    <t>古井位于西坞街道庙后周村永镇溪西岸，挖造于清乾隆年间，俗称上井头，为庙后周村公用水井。遭受1956年强台风影响，井面及井圈冲毁，经村民修复后，受用至今。该水井井壁为毛石围砌，圆形，直径1米许。井面石板铺设。原井圈石质圆形（现为砖砌）直径0.6米。井旁有石质水槽2只，其中一只阴刻“乾隆五十四年周高房五月日造立”字样。
该水井年代久远，保存完好，对研究当地水文、水井开挖技术及生活用水习惯有一定的研究价值。</t>
  </si>
  <si>
    <t>北纬29°39'39.0"东经121°29'46.0"</t>
  </si>
  <si>
    <t>古井位于庙后周村永镇溪西岸，挖造于清乾隆年间，俗称上井头，为庙后周村公用水井。水井井壁为毛石围砌，圆形，直径1米许,井面石板铺设。原井圈石质圆形（现为砖砌）直径0.6米。井旁有石质水槽2只，其中一只阴刻“乾隆五十四年周高房五月日造立”字样。
该水井年代久远，保存完好，对研究当地水文、水井开挖技术及生活用水习惯有一定的研究价值。现因村民普遍使用自来水，此井废弃不用。</t>
  </si>
  <si>
    <t>无围栏、立牌，村民看护</t>
  </si>
  <si>
    <t>庙后周行政村</t>
  </si>
  <si>
    <t>白杜王家井</t>
  </si>
  <si>
    <t>浙江省宁波市奉化区西坞街道白杜行政村东侧</t>
  </si>
  <si>
    <t>王家井位于奉化区西坞街道白杜村东面，原由王姓住户挖造，年代不详，现王姓已败落无后裔，为白杜童姓族人享用。王家井共四口，长方形敞口，每口约8—10平方米，井底有泉眼，井水清澈见底。终年不涸。四口井有不同用途，吃洗分开，是当地村民吃用主要水源。
古井保存完好，规模较大，对研究该地水文及地下水源有一定价值。</t>
  </si>
  <si>
    <t>北纬29°40'58.0"东经121°32'52.0"</t>
  </si>
  <si>
    <t>王家井位于白杜村东面，原由王姓住户挖造，年代不详，现王姓已败落无后裔，为白杜童姓族人享用。王家井共四口，长方形敞口，每口约8—10平方米，四口井有不同用途，吃洗分开，是当地村民吃用主要水源。现一口有井圈，二口无井圈，一口井圈残缺，古井保存完好，规模较大，对研究该地水文及地下水源有一定价值。</t>
  </si>
  <si>
    <t>白杜行政村</t>
  </si>
  <si>
    <t>白杜泉井</t>
  </si>
  <si>
    <t>浙江省宁波市奉化区西坞街道白杜行政村东南侧</t>
  </si>
  <si>
    <t>泉井位于奉化区西坞街道白杜村南边，有白杜叶姓村民挖造，年代不详，现为叶姓村民为主享用。泉井共三口，方形敞口，每口约3—5平方米，井底有泉眼，井水清澈见底，终年不涸，三口井吃洗分开，是白杜叶姓主要生活水源。
该井保存完好，有一定规模，砌筑规整，对研究该地水文及地下水源有一定价值。</t>
  </si>
  <si>
    <t>北纬29°40'52.0"东经121°32'46.0"</t>
  </si>
  <si>
    <t>泉井位于白杜村南边，有白杜叶姓村民挖造，年代不详，现为叶姓村民为主享用。泉井共三口，方形敞口，每口约3—5平方米，井底有泉眼，井水清澈见底，终年不涸，三口井吃洗分开，该井保存完好，对研究该地水文及地下水源有一定价值。</t>
  </si>
  <si>
    <t>南岙老马岭泉井</t>
  </si>
  <si>
    <t>浙江省宁波市奉化区西坞街道白杜行政村南岙自然村西北</t>
  </si>
  <si>
    <t>老马岭古泉井位于奉化区西坞街道南岙村西北面，参照碑记，应开挖于清代，为老马岭龙王庙之一部分。该泉井略呈长方形，四周立望柱石栏板。井深约1米，井口18平方米，敞口，水质清澈，井底有泉眼，常年不涸。旁有“敕赐马岭尊神筊杯灵诗”石碑1通，落款“道光丁酉岁清和月”。
该泉井保存完好，规模较大，砌筑规整，有一定的历史价值。</t>
  </si>
  <si>
    <t>北纬29°42'09.0"东经121°33'29.4"</t>
  </si>
  <si>
    <t>老马岭古泉井位于南岙村西北面老马岭龙王庙山门外，应开挖于清代，泉井略呈长方形，四周立望柱石栏板。井深约1米，井口18平方米，敞口，水质清澈，井底有泉眼，常年不涸。旁有“敕赐马岭尊神筊杯灵诗”石碑1通，落款“道光丁酉岁清和月”。有一定的历史价值。现养金鱼作放生池。</t>
  </si>
  <si>
    <t>无围栏、立牌，庙里看护</t>
  </si>
  <si>
    <t>老马岭龙王庙</t>
  </si>
  <si>
    <t>南岙自然村</t>
  </si>
  <si>
    <t>莼湖街亭及方井</t>
  </si>
  <si>
    <t>浙江省宁波市奉化区莼湖镇街西行政村中部</t>
  </si>
  <si>
    <t>街亭位于莼湖老街南北两首，根据建筑风格判断建于民国晚期，原街面商铺被日军烧毁，遂后复建。南街亭为三开间，硬山、单檐二层、拱券门，楼梯设在东次间，二层原供有财神。北街亭为单层，东次间有人居住，亦拱券门。两街亭之间有方井一口。
莼湖老街在清初时就有集市，每逢农历二、五、八、十为集贸日，为莼湖地区鱼鲜主要集散地。老街亭和方井是昔日商贸繁华的实物见证，对研究古代集市商贸有较高价值。</t>
  </si>
  <si>
    <t>北纬29°34'45.9"东经121°30'53.1"</t>
  </si>
  <si>
    <t>方井位于莼湖老街中间，井口呈正方形而得名，是奉化现存为数不多的古井之一，也是莼湖街发展演变的重要见证。相传清代乾隆年间，为解村民饮水之需，由一识得井脉的工匠在街上凿一水井，井圈边长1.08米，高0.35米，厚0.13米，井底堆砌瓦片以过滤杂质，井壁以圆形菱角式叠砌，井台成方形，用一整块青石雕琢而成。井水冬暖夏凉，清甜甘冽，曾是莼湖街居民主要饮用水来源，也为过路客商提供便利。方井是昔日商贸繁华的实物见证，对研究古代集市商贸有较高价值。</t>
  </si>
  <si>
    <t>无围栏、有立牌，庙里看护</t>
  </si>
  <si>
    <t>莼湖镇</t>
  </si>
  <si>
    <t>西谢谢氏民居</t>
  </si>
  <si>
    <t>浙江省宁波市奉化区莼湖镇西谢行政村后横路</t>
  </si>
  <si>
    <t>后井阊门位于奉化区莼湖镇西谢村后横路2号，据口碑调查为晚清建筑。因其围墙外不远处有古井一口，名后井，故阊门以井名，又称“石井阊门”。建筑坐北朝南，占地419.42平方米。门楼位于围墙东首，仿楼阁式，额正书“安且吉”三字，周饰彩绘，大多已剥落，围墙正中开便门一扇，制作简易。正屋面宽七开间，两层，设上下檐硬山造，阴阳合瓦，梁架为五柱七檩，前设廊，一步架。
该建筑格局基本规整，耍头、一步梁雕刻卷草纹等，线条粗放，有一定的价值。</t>
  </si>
  <si>
    <t>北纬29°35'04.3"东经121°30'52.8"</t>
  </si>
  <si>
    <t>位于莼湖镇西谢村后横路后井阊门2号围墙外，名后井，故阊门以井名，又称“石井阊门”。建于清代，井呈圆形，直径0.57米，内径0.4米，高0.26米，现古井废弃不用。</t>
  </si>
  <si>
    <t>无围栏、无立牌。</t>
  </si>
  <si>
    <t>宫商井</t>
  </si>
  <si>
    <t>浙江省宁波市奉化区莼湖镇洪溪行政村费家自然村西端</t>
  </si>
  <si>
    <t>宫、商二井约筑于宋代，位于费家村大路上，两边为民居。该井原为村民饮用水源，现因村民饮用自来水而废弃。宫、商二井相距数五十米左右，井圈皆为石质六角形。北井井壁为条石并联直缝砌筑。呈六角形，直径约0.85米，可加盖上锁；南井井壁为毛石围砌，呈圆形，直径约0.81米。
该二古井无确切挖造年代，据传约为宋代，明嘉靖《奉化县志》载：“宫、商井，县南五十里鲒埼星月街之北，泉甚甘冽，投之以石，声似宫、商，因名。”该二井在2001年10月历史文化遗产普查后，已作为文物保护点加以保护。</t>
  </si>
  <si>
    <t>北纬29°31'06.0"东经121°27'59.0"</t>
  </si>
  <si>
    <t>宫、商二井约筑于宋代，位于费家村大路上，两边为民居。该井原为村民饮用水源，现因村民饮用自来水而废弃。宫、商二井相距数五十米左右，井圈皆为石质六角形。北井井壁条石垒砌，井圈子母扣，子口内径0.57米，母口内径0.62米，外径0.85米，边长0.45米，高0.52米，可加盖上锁。南井井壁块石垒砌，井圈为梅园石，井口内径0.56米，外径0.81米，边长0.41米，高0.55米。该二古井无确切挖造年代，据传约为宋代，明嘉靖《奉化县志》载：“宫、商井，县南五十里鲒埼星月街之北，泉甚甘冽，投之以石，声似宫、商，因名。”该二井在2001年10月历史文化遗产普查后，已作为文物保护点加以保护。</t>
  </si>
  <si>
    <t>无围栏、有立牌。村里看护。</t>
  </si>
  <si>
    <t>费家自然村</t>
  </si>
  <si>
    <t>塘头后道地水井</t>
  </si>
  <si>
    <t>浙江省宁波市奉化区莼湖镇塘头行政村东端</t>
  </si>
  <si>
    <t>该井建造年代不详，其形制似于费家宫商井。估计为宋代所造，一直为居民饮用水源，现仍在使用。该井位于后横民居南山墙脚，井面铺设方形石板，井圈石质，外六角形，内圆形，井壁为条石砌筑，呈六角形，直径1米许，井深约5米左右。水质清澈。该水井井壁砌筑规整、牢固，挖造年代久远，对研究该地民居水文及水源，有一定价值。</t>
  </si>
  <si>
    <t>北纬29°31'11.5"东经121°28'21.1"</t>
  </si>
  <si>
    <t>井位于塘头村后横民居南侧山墙脚，年代不详，形似宫商井，估计为宋代所造。井面铺设方形石板，井圈石质，外六角形，内圆形，井壁为条石砌筑，呈六角形，直径1米许，井深约5米左右，水质清澈。该水井井壁砌筑规整、牢固，挖造年代久远，对研究该地民居水文及水源，有一定价值。井圈现已被偷。</t>
  </si>
  <si>
    <t>塘头行政村</t>
  </si>
  <si>
    <t>桐照三梅房民居</t>
  </si>
  <si>
    <t>浙江省宁波市奉化区莼湖镇桐照行政村西北面</t>
  </si>
  <si>
    <t>该民宅位于桐照村西边， 根据建筑风格判断建于清代晚期。解放后曾做过医院，现为民居。该民宅为单楹建筑，坐西北朝东南，占地415平方米，重檐，硬山，二层，宽檐廊，骑马楼，面阔七间二弄，进深五柱七檩，中为卵石天井，前为开砖围墙，大门开于廊东首，后有偏小屋四间，水井一口。该民宅用材较好，牛腿、耍头、雀替等工艺较精，原房主人为朱守梅儿子之先生，现存房屋整洁，生活设施齐全，道地栽有多年石榴及凤梨等，环境优雅。</t>
  </si>
  <si>
    <t>北纬29°31'56.2"东经121°32'39.7"</t>
  </si>
  <si>
    <t>该井位于桐照三梅房民居后面偏房内，建于清代晚期。       水井井圈红石质地，部分风化。
呈圆形，里高外低，高度分别为0.33米、0.22米。井口外径0.6米，内径0.45米，井壁块石垒砌，井口为青石。</t>
  </si>
  <si>
    <t>无围栏、无立牌。村民看护。</t>
  </si>
  <si>
    <t>倒螺蛳塔</t>
  </si>
  <si>
    <t>浙江省宁波市奉化区萧王庙街道云溪行政村汪一自然村与汪二自然村之间</t>
  </si>
  <si>
    <t>倒螺蛳塔，又称缸湖潭，位于奉化区萧王庙街道汪一与汪二村之间，为云溪十景之一，与原螺星塔相对应，相传系明初（1387年）目光僧选址。倒螺蛳塔实为一螺蛳井，井口呈椭圆形，可沿井壁盘旋而下，愈深愈小。西南角有小沟，山水由此流入，积贮井内。该螺蛳塔于2003年重修，重修后的倒螺蛳塔，直径为15.5米，潭底直径12.5米，周长49米，深2.3米，为三层阶梯形。改以涵管潭底进水。周围新装金属护栏，水中养鱼，以供观赏。
倒螺蛳塔为我市目前发现口径最大的水井，虽然目前已被废弃，改作他用，但由此可见此地旧时饮水不便之景象。</t>
  </si>
  <si>
    <t>北纬29°38'55.9"东经121°18'32.2"</t>
  </si>
  <si>
    <t>位于萧王庙街道汪一与汪二村之间，为云溪十景之一，与原螺星塔相对应，相传系明初（1387年）目光僧选址。井口呈椭圆形，可沿井壁盘旋而下，愈深愈小。西南角有小沟，山水由此流入，积贮井内。该螺蛳塔于2003年重修，重修后的倒螺蛳塔，直径为15.5米，潭底直径12.5米，周长49米，深2.3米，为三层阶梯形。改以涵管潭底进水。周围新装金属护栏，水中养鱼，以供观赏。倒螺蛳塔为我区目前发现口径最大的水井，虽然目前已改作他用，但由此可见此地旧时饮水不便之景象。</t>
  </si>
  <si>
    <t>有围栏、有立牌。村里看护。</t>
  </si>
  <si>
    <t>汪一、汪二自然村</t>
  </si>
  <si>
    <t>东关汪家井</t>
  </si>
  <si>
    <t>浙江省宁波市奉化区锦屏街道东关行政村红墙外弄</t>
  </si>
  <si>
    <t>汪家井位于锦屏街道东关村红墙外弄，据口碑调查，为清代建筑。据说汪姓在建造汪家阊门时，为供防火和洗涤之用，挖此井，故称汪家井。井呈正方形，边长1.20米。井壁由长条石错缝叠砌而成，东西两侧井沿条石上凿有凹槽，为抗战时期附近所驻日军所为，他们怕村民在井中投毒而特意凿槽加设井盖，抗战胜利后被拆除。井圈为后来加建，水泥浇制，高0.07米，宽0.30米；井台石板铺就，长6.27米，宽5.29米，由中间向四面倾斜，以利洗涤后泄水，其南、西、北三面设沟，供排水。
井是旧时人们生活的必备之物，故汪家井的存在有一定的研究价值。而其井壁凹槽，是日军侵华的实物见证。</t>
  </si>
  <si>
    <t>北纬29°39'20.1"东经121°24'01.4"</t>
  </si>
  <si>
    <t>位于东关村红墙外弄，为清代建筑。据说汪姓在建造汪家阊门时，为供防火和洗涤之用，挖此井，故称汪家井。井呈正方形，边长1.20米。井壁由长条石错缝叠砌而成，东西两侧井沿条石上凿有凹槽，为抗战时期附近所驻日军所为，他们怕村民在井中投毒而特意凿槽加设井盖，抗战胜利后被拆除。井圈为后来加建，水泥浇制，高0.07米，宽0.30米；井台石板铺就，长6.27米，宽5.29米，由中间向四面倾斜，以供排水。井是旧时人们生活的必备之物，故汪家井的存在有一定的研究价值。而其井壁凹槽，是日军侵华的实物见证。现由于周边建厕所，污水渗透导致井水发臭，故废弃不用。</t>
  </si>
  <si>
    <t>东关行政村</t>
  </si>
  <si>
    <t>师古井</t>
  </si>
  <si>
    <t>浙江省宁波市奉化区锦屏街道东关行政村</t>
  </si>
  <si>
    <t>师古井，位于锦屏街道东关村，孔圣殿围墙东侧，据口碑调查，为清代建筑。井呈方形，长1.57米，宽1.11米，井壁由长条石错缝砌筑。井圈高0.03米，宽0.45米，北侧施扶栏，均水泥浇制，据附近一老者说，井圈和扶栏为抗战时期日军所加建，因当时日军驻在师古井旁边的民宅中，井为他们所霸占以供饮用，因该井井口大，无法设井盖，为防村民投毒，日军就加建了井圈和扶栏，并派兵日夜守护。井有两只水槽，青石质地，长1.88米，宽0.48米，两端设洗涤槽，长0.39米，宽0.37米，中设圆孔以泄水，现一只在用，另一只闲置在孔圣殿东围墙根。
师古井从一个侧面反映了当时人们的生活状况，同时又见证了日军的侵华罪行，有一定的研究价值。</t>
  </si>
  <si>
    <t>北纬29°39'22.2"东经121°24'06.2"</t>
  </si>
  <si>
    <t>位于东关村，孔圣殿围墙东侧，建于清代。井呈方形，长1.57米，宽1.11米，井壁由长条石错缝砌筑。井圈高0.03米，宽0.45米，北侧施扶栏，均水泥浇制，据附近一老者说，井圈和扶栏为抗战时期日军所加建，因当时日军驻在师古井旁边的民宅中，井为他们所霸占以供饮用，因该井井口大，无法设井盖，为防村民投毒，日军就加建了井圈和扶栏，并派兵日夜守护。井有两只水槽，青石质地，长1.88米，宽0.48米，两端设洗涤槽，长0.39米，宽0.37米，中设圆孔以泄水，现一只在用，另一只闲置在孔圣殿东围墙根。师古井从一个侧面反映了当时人们的生活状况，同时又见证了日军的侵华罪行，有一定的研究价值。</t>
  </si>
  <si>
    <t>有围栏、无立牌，村里看护</t>
  </si>
  <si>
    <t>梅园</t>
  </si>
  <si>
    <t>浙江省宁波市奉化区锦屏街道东门社区体育场街（路）29号</t>
  </si>
  <si>
    <t>梅园位于奉化区锦屏街道体育场路29号，为朱孔阳旧宅。朱孔阳（1885～1941），又名鹤年，字守梅，世居城内东门村。1906年主持奉化平民习艺所，1925年任黄埔军校军需处处长，1931年升任军署署长，梅园即为其任署长期间所建，同时侈造父母墓域。1934年被免本兼各职。梅园占地 5826 平方，坐北朝南，由大门、前后两进、东侧花园等组成。大门为砖石结构门楼，梅园石门框，青石雀替，上刻有鸟与梅花图案，门额刻有“耐寒庐”三字，为国民党元老于右任所书。门楼前两侧各有一棵百年罗汉松。门前原有报春亭，现被毁，只剩报春亭碑记嵌于大门东侧围墙。进大门即为前进，为重檐硬山顶两层楼房，面阔七间二弄，中为厅，进深七柱九檩，宽檐廊。后进为单檐硬山顶平屋，面阔九间，中为堂，堂两侧为仓库间，皆为砖混结构，其上屋顶为平台，平台后侧有八字形楼梯通向后进后天井。再西侧为木结构平房。前厅后堂之间为穿堂，为两层楼，楼板为混凝土浇注。单檐悬山顶，后进后有围墙，墙外原有五间平房，已被拆，改为市政府宿舍，前后进天井东、西两侧各有水塔一座，水井一口。天井西侧为偏屋一座。东侧设门通东侧花园。花园原有三间洋房，现被拆，只剩一正八边形喷水池，池旁有一百年雪松。东侧围墙嵌有八块书法碑刻，山墙施有青天白日旗图案，墙砖上刻有三角形等图案。_x005F_x000D_
该园规模较大，用材考究，前进牛腿上刻有如意云头纹，楼梯栏板上镂雕花卉图案，檐廊为水磨石地面。厅堂为彩色地砖铺地，为我市难得的有价值民国建筑。</t>
  </si>
  <si>
    <t>北街方井</t>
  </si>
  <si>
    <t>浙江省宁波市奉化区锦屏街道北街行政村中部</t>
  </si>
  <si>
    <t>该古井位于奉化区锦屏街道北街村道路旁，前临北溪，根据村中老人口述，民国建，为蒋介石结拜兄弟刘祖汉出资所建。井呈方形，长7.3米，宽5.3米，深4米，用青石砌筑，井壁用块石叠砌，四角抹角做法，施有半圆形凹槽，方便打水。井东西两侧有石阶踏跺，井前有两砖砼结构洗衣槽，槽旁有一水沟通北溪，四周为石砌路基。
该井过去为北街村村民饮水之用，大旱时井水依旧，现因使用自来水，该井被用做养鱼池。该井规模较大，砌筑规整，是我市目前发现规模最大的古井。</t>
  </si>
  <si>
    <t>北纬29°39'35.7"东经121°23'49.0"</t>
  </si>
  <si>
    <t>位于北街村道路旁，前临北溪，根据村中老人口述，民国时由蒋介石结拜兄弟刘祖汉出资所建。井呈方形，长7.3米，宽5.3米，深4米，用青石砌筑，井壁用块石叠砌，四角抹角做法，施有半圆形凹槽，井东西两侧有石阶踏跺，井前有两砖砼结构洗衣槽，槽旁有一水沟通北溪，四周为石砌路基。该井过去为北街村村民饮水之用，大旱时井水依旧。井规模较大，砌筑规整，是我区目前发现规模最大的古井。现因使用自来水，该井被用做养鱼池，井边养花，以供观赏。</t>
  </si>
  <si>
    <t>有围栏有立牌，村里看护</t>
  </si>
  <si>
    <t>北街行政村</t>
  </si>
  <si>
    <t>刘祖汉旧居</t>
  </si>
  <si>
    <t>浙江省宁波市奉化区锦屏街道北街行政村100号（奉中阊门）</t>
  </si>
  <si>
    <t>刘祖汉（1894—1985），学名西屏，锦屏街道北街村人，毕业于浙江讲武学堂。1914年入日本明治大学学习，翌年归国。1921年任粤军东路军工兵大队长。1925年参加东征，白沙战斗中左臂中弹致残，旋任广东惠阳县县长。北伐初任国民革命军第二十六军第一师党代表兼政治部主任，后任两浙缉私统领、财政部皖南缉私局长、浙江省内河水上警察局长等职。1944年任奉化县临时参议会议长。1949年去台湾，任“中国石油公司”董事兼顾问。其宅建于民国期间，解放后曾为奉中公社办公场所，后办过贴花厂，现为房管处公房，有9户居民居住。其宅为四合院式，坐北朝南，由门楼、正屋、东廊、西偏厢、西偏屋组成。占地559平方米。门楼一间位于东廊南侧，为两层平顶楼房，屋顶为阳台，施有花柱栏杆，门厅地面为刻花水泥地，大墙门为梅园石门框，门上有石匾，原应有字现为五角星。正屋三开间，单檐硬山两层楼房，五柱七檩，宽檐廊，檐柱雀替为倒挂花柱。正屋椽板雕刻有花草图案。现檐廊搭建严重。东为廊，西偏厢三开间，皆单檐硬山顶，正屋与西偏厢之间有月洞门通西侧西偏屋，西偏屋四开间，也为单檐硬山顶。_x005F_x000D_
该宅正屋屋身高敞，基座为两层，梅园石砌筑，天井种有花草，院落规整。刘祖汉又为民国奉化名人，极具历史价值。</t>
  </si>
  <si>
    <t>北纬29°39'37.3"东经121°23'51.6"</t>
  </si>
  <si>
    <t xml:space="preserve">
该井位于北街村刘祖汉旧居天井东南首，刘祖汉旧居位于北街村，建于民国期间。水井井口呈方形，约0.4*0.4米，井壁块石垒筑，井口外筑有水泥，深不见底，井壁长有杂草，井水清澈，作灌溉用。
</t>
  </si>
  <si>
    <t>无围栏、无立牌，村民看护</t>
  </si>
  <si>
    <t>上汪西岸井</t>
  </si>
  <si>
    <t>浙江省宁波市奉化区松岙镇上汪行政村</t>
  </si>
  <si>
    <t>西岸井位于奉化区松岙镇上汪村西岸堂前，建造年代不详。该井由石头砌筑而成，井面有三块长方形石板拼接而成，井口呈方形，倒圆角，井边长0.73米，井圈呈圆形，直径0.45米，井圈高0.5米。井水仍较清澈，倘有人用于洗涮。</t>
  </si>
  <si>
    <t>北纬29°36'17.4"东经121°40'54.8"</t>
  </si>
  <si>
    <t>西岸井位于松岙镇上汪村西岸堂前，建造年代不详。井由石头砌筑而成，井面有三块长方形石板拼接而成，井口呈方形，倒圆角，井边长0.73米，井圈呈圆形，直径0.45米，井圈高0.5米。井水仍较清澈，仍有人用于洗涮。</t>
  </si>
  <si>
    <t>无围栏、无立牌，村里看护</t>
  </si>
  <si>
    <t>上汪行政村</t>
  </si>
  <si>
    <t>后宅水井</t>
  </si>
  <si>
    <t>浙江省宁波市奉化区松岙镇后山行政村中心</t>
  </si>
  <si>
    <t>两井位于奉化区松岙镇后山村后宅堂前东西两边，两井相距约70米，建造年代不详。两井皆为石头砌筑而成，东井井面有二块长方形石板拼接，有环形水槽，环形井口，上小下大，高0.4米，内径0.38米，外径0.57米，井内有水，井深不详。西井井面为一块方形石板，刻有圆形水槽，井口为环形，腹部突出，高0.34米，内径0.36米，外径0.55米。两井皆有水，东井已无人使用，西井仍在供后山村民饮用。</t>
  </si>
  <si>
    <t>北纬29°36'26.1"东经121°41'13.6"</t>
  </si>
  <si>
    <t xml:space="preserve">位于松岙镇后山村后宅堂前东西两边，两井相距约70米，建造年代不详。两井皆为石头砌筑而成，东井井面有二块长方形石板拼接，有环形水槽，环形井口，上小下大，高0.4米，内径0.38米，外径0.57米，井内有水，井深不详。西井井面为一块方形石板，刻有圆形水槽，井口为环形，腹部突出，高0.34米，内径0.36米，外径0.55米。两井皆有水，东井已无人使用，西井仍在供后山村民饮用。
</t>
  </si>
  <si>
    <t xml:space="preserve">无围栏、无立牌，村里看护
</t>
  </si>
  <si>
    <t>后山行政村</t>
  </si>
  <si>
    <t>马头杨家井</t>
  </si>
  <si>
    <t>浙江省宁波市奉化区裘村镇马头行政村中心</t>
  </si>
  <si>
    <t>杨家井位于奉化区裘村镇马头村中，为清晚期建。该井由石块砌筑而成，井口呈长方形，长1.50米，宽1.45米，中间横跨一块长方形条石，以方便打水，井深约3.56米。井的东南角处施有一个洗衣漕，外方内圆。_x005F_x000D_
该井砌筑规整，井水现仍有村民作日常洗刷之用。</t>
  </si>
  <si>
    <t>北纬29°34'46.6"东经121°39'01.5"</t>
  </si>
  <si>
    <t>位于裘村镇马头村中，为清晚期建。井由石块砌筑而成，井口呈长方形，长1.50米，宽1.45米，中间横跨一块长方形条石，以方便打水，井深约3.56米。井的东南角处施有一个洗衣漕，外方内圆。该井砌筑规整，现条石右边已用石板覆盖，条石左边为村民作日常洗刷之用。</t>
  </si>
  <si>
    <t>马头行政村</t>
  </si>
  <si>
    <t>裘四沙井</t>
  </si>
  <si>
    <t>浙江省宁波市奉化区裘村镇裘四行政村沙井弄</t>
  </si>
  <si>
    <t>沙井位于奉化区裘村镇裘四村沙井弄，据村民说有百年历史，但具体年代不详。该井于10多年前大修，上部石块为新砌。该井石砌呈长方形，长1.72米，宽1.54米，井深约3.0米，井口中间横跨两块长方形条石，便于站立取水。
该井原用于饮用，现由于周围村民酿酒，井水浑浊发臭。</t>
  </si>
  <si>
    <t>北纬29°36'28.9"东经121°37'07.3"</t>
  </si>
  <si>
    <t>位于裘村镇裘四村沙井弄，据村民说有百年历史，但具体年代不详。该井于10多年前大修，上部石块为新砌。井石砌呈长方形，长1.72米，宽1.54米，井深约3.0米，井口中间横跨两块长方形条石，两条石宽0.36米，厚0.16米。该井原用于饮用，现由于周围村民酿酒，井水浑浊，村民仅作洗涤之用。</t>
  </si>
  <si>
    <t>无围栏、有立牌，村里看护</t>
  </si>
  <si>
    <t>裘四行政村</t>
  </si>
  <si>
    <t>吴江水井</t>
  </si>
  <si>
    <t>浙江省宁波市奉化区裘村镇吴江行政村口</t>
  </si>
  <si>
    <t>古井位于奉化区裘村镇吴江村口，建造年代不详。该井由石块砌筑而成，井口呈环形，外径0.7米，内径0.42米，井圈高0.35米。该井保存完好，井水清澈仍被村民饮用。</t>
  </si>
  <si>
    <t>北纬29°36'06.6"东经121°35'58.7"</t>
  </si>
  <si>
    <t>位于裘村镇吴江村口，建造年代不详。该井由石块砌筑而成，井口呈环形，外径0.7米，内径0.42米，井圈高0.35米。井壁块石垒砌，井圈为花岗岩。该井保存完好。</t>
  </si>
  <si>
    <t>吴江行政村</t>
  </si>
  <si>
    <t>溪二水井</t>
  </si>
  <si>
    <t>浙江省宁波市奉化区溪口镇溪二行政村武岭西路登科弄</t>
  </si>
  <si>
    <t>小井位于溪口镇武岭西路登科弄38号围墙旁，清中期建筑，距今约200余年。据说蒋介石曾饮用过此井之水，蒋孝先因居于该井附近，亦使用过此井。井呈圆形，井壁由卵石垒砌，内径65cm。井口直径50cm。上放置一圆筒状青石为井沿，中空，高度33cm，内径36cm，外径50cm。井台为一石板，梅园石质地，长方形，长150cm，宽129cm，中凿一直径113cm的凹槽，南设一口，作泄水之用。在井西面155cm处置一水槽，以供洗涤，槽亦为梅园石质地，长方形，长58cm，宽54cm，深度32cm，厚度7cm，南侧设一圆形口供泄水。在井东侧还立一石碑，青石质地，上阴刻“蒋贞房东井基”六字。该井造型比较独特，且蒋介石、蒋孝先均曾使用过此井，故有一定的人文内涵，文物价值较高。</t>
  </si>
  <si>
    <t>北纬29°41'07.7"
东经121°16'38.7"</t>
  </si>
  <si>
    <t>位于溪口镇武岭西路登科弄38号围墙旁，清中期建筑，距今约200余年。据说蒋介石曾饮用过此井之水，蒋孝先因居于该井附近，亦使用过此井。井呈圆形，井壁由卵石垒砌，内径0.65米。井口直径0.5米。上放置一圆筒状青石为井沿，中空，高度0.33米，内径0.36米，外径0.5米。井台为一石板，梅园石质地，长方形，长1.50米，宽1.29米，中凿一直径1.13米的凹槽，南设一口，作泄水之用。在井西面1.55米处置一水槽，以供洗涤，槽亦为梅园石质地，长方形，长0.58米，宽0.54米，深度0.32米，厚度0.07米，南侧设一圆形口供泄水。在井东侧还立一石碑，青石质地，上阴刻“蒋贞房东井基”六字。该井造型比较独特，且蒋介石、蒋孝先均曾使用过此井，故有一定的人文内涵，文物价值较高。</t>
  </si>
  <si>
    <t>溪二行政村</t>
  </si>
  <si>
    <t>蒋孝先旧居</t>
  </si>
  <si>
    <t>浙江省宁波市奉化区溪口镇溪二行政村财神殿南路老弄104号</t>
  </si>
  <si>
    <t>蒋孝先旧居位于奉化区溪口镇溪二村财神殿南路老弄104号，据口碑调查，系上世纪三十年代蒋孝先发迹后所建。解放后收归国有，一度为武岭中学宿舍。现因成危房，废弃不用。旧居坐北朝南，前后二进，占地1198平方米。大门一间朝东，单檐硬山，设三道门，进深三檩，不用柱，两侧清水墙承重。进大门为过道通二门，砖石结构门楼，进二门为花园小径。旧居前进为主楼，重檐硬山顶，人字形清水墙，面阔三间二弄，进深五柱七檩。宽檐廊，石板墁地，中设厅堂。后进为洋房，西式建筑，两层，也三开间二弄，两楼设花柱栏杆。两楼顶为大阳台。檐柱为方形水泥柱子。洋房后天井挖有圆形石井一口。平房三间，位于大门与二门北侧，系当时蒋孝先警卫人员所住。
蒋孝先（1899-1936），字啸剑，溪口人。黄埔军校第一期毕业生，参加东征和北伐。1928年任宪兵第一团第一营营长。1930年奉命赴日本考察宪兵业务，回国后任宪兵第三团上校团长。1933年升北平宪兵副司令，旋调任国民政府军事委员会委员长侍从室第三组组长。1936年10月授陆军少将，12月12日西安事变中中弹身亡。后追授陆军中将。其旧居中西结合，用材考究，两楼前廊一步梁深雕牡丹花卉，雕工精细。故极具人文艺术价值。</t>
  </si>
  <si>
    <t>北纬29°41'07.3"东经121°16'34.5"</t>
  </si>
  <si>
    <t>位于溪口镇溪二村财神殿南路老弄104号蒋介石侍卫官蒋孝先旧居洋房后天井，建于上世纪三十年代，井呈圆形，井圈直径0.7米，内径0.5米,，井圈高0.5米，井圈厚度为0.1米，井盖中间有纽。</t>
  </si>
  <si>
    <t>无围栏、无立牌。为文保点辅助建筑有专人看护。</t>
  </si>
  <si>
    <t>溪口旅游集团</t>
  </si>
  <si>
    <t>岩头灵泉水井</t>
  </si>
  <si>
    <t>浙江省宁波市奉化区溪口镇岩头行政村东街中段东侧</t>
  </si>
  <si>
    <t>灵泉井位于溪口镇岩头村东街中段东侧，因其状如潭，故俗称“大井潭”。历史上，岩头村是奉化西南山区出口通道和物资聚散中心，而东街又是其最繁华的地段。古井地处东街，井水夏凉冬暖，清冽甘甜，常年不竭，供过往行人饮用，倍受赞叹。蒋介石也叹曰：奉化千丈岩，溪口憩水桥，要说水最好，岩头大井潭。古井分里井和外井，相隔1.50米，均为半敞开式，东、南、西三面井壁由卵石垒砌，北侧铺一长条石。里井供饮用，呈半圆形，直径2.04米；外井供洗涤，呈长方形，长1.10米，宽0.95米。两井上覆长条石，上为居民墙基。灵泉井造型独特，为岩头古村的新“狮岩八景“之一，有一定的价值。</t>
  </si>
  <si>
    <t xml:space="preserve">北纬29°35'36.7"东经121°13'40.5"
</t>
  </si>
  <si>
    <t>位于溪口镇岩头村东街中段东侧，因其状如潭，故俗称“大井潭”。历史上，岩头村是奉化西南山区出口通道和物资聚散中心，而东街又是其最繁华的地段。古井地处东街，井水夏凉冬暖，清冽甘甜，常年不竭，供过往行人饮用。蒋介石也叹曰：奉化千丈岩，溪口憩水桥，要说水最好，岩头大井潭。古井分里井和外井，相隔1.50米，均为半敞开式，东、南、西三面井壁由卵石垒砌，北侧铺一长条石。里井供饮用，呈半圆形，直径2.04米；外井供洗涤，呈长方形，长1.10米，宽0.95米。两井上覆长条石，上为居民墙基。灵泉井造型独特，为岩头古村的新“狮岩八景“之一，有一定的价值。</t>
  </si>
  <si>
    <t>岩头行政村</t>
  </si>
  <si>
    <t>六诏王羲之墨池</t>
  </si>
  <si>
    <t>浙江省宁波市奉化区溪口镇六诏行政村中心</t>
  </si>
  <si>
    <t>墨池位于溪口镇六诏村下阊门内，据光绪《奉化县志•古迹》：“一曲六诏，有晋王右军祠，右军隐于此，六诏不起，故名。”《剡源乡志•寓贤传》：“剡源六诏相传山中有石砚，又有墨池。皆为王羲之所遗，故其地向有右军祠。”元陈子翚诗：“一曲溪从古剡分，溪边庙食晋将军。砚埋尘土鹅群少，六诏空山自白云。”这些文献均说明晋著名书法家王羲之曾隐居于六诏，并留下墨池等遗迹。墨池现为一长5.89米，宽2.58米的长方形水潭，其东面置一长条石，余三面均由块石垒砌而成。据说池原面积大，后因下阊门在太平天国时被放火烧毁，在重建过程中，池局部被填埋。
墨池虽现存状况一般，但据文献所载为王羲之所遗留，故有较高的人文研究价值。</t>
  </si>
  <si>
    <r>
      <rPr>
        <sz val="12"/>
        <rFont val="宋体"/>
        <family val="3"/>
        <charset val="134"/>
        <scheme val="minor"/>
      </rPr>
      <t>北纬</t>
    </r>
    <r>
      <rPr>
        <sz val="10.5"/>
        <rFont val="Times New Roman"/>
        <family val="1"/>
      </rPr>
      <t>29°34'49.6"</t>
    </r>
    <r>
      <rPr>
        <sz val="10.5"/>
        <rFont val="宋体"/>
        <family val="3"/>
        <charset val="134"/>
      </rPr>
      <t>东经</t>
    </r>
    <r>
      <rPr>
        <sz val="10.5"/>
        <rFont val="Times New Roman"/>
        <family val="1"/>
      </rPr>
      <t>121°09'33.8"</t>
    </r>
  </si>
  <si>
    <t>位于溪口镇六诏村下阊门内，据光绪《奉化县志•古迹》：“一曲六诏，有晋王右军祠，右军隐于此，六诏不起，故名。”《剡源乡志•寓贤传》：“剡源六诏相传山中有石砚，又有墨池。皆为王羲之所遗，故其地向有右军祠。”元陈子翚诗：“一曲溪从古剡分，溪边庙食晋将军。砚埋尘土鹅群少，六诏空山自白云。”这些文献均说明晋著名书法家王羲之曾隐居于六诏，并留下墨池等遗迹。墨池现为一长5.89米，宽2.58米的长方形水潭，其东面置一长条石，余三面均由块石垒砌而成。据说池原面积大，后因下阊门在太平天国时被放火烧毁，在重建过程中，池局部被填埋。
墨池因打理不善故现存状况一般，据文献所载为王羲之所遗留，故有较高的人文研究价值。</t>
  </si>
  <si>
    <t>无围栏、无立牌。村里看护。</t>
  </si>
  <si>
    <t>六诏行政村</t>
  </si>
  <si>
    <t>玉露井</t>
  </si>
  <si>
    <t>“麟山第一泉”摩崖题刻</t>
  </si>
  <si>
    <t>余姚市临山镇临城村南岭路58号南之南山北麓</t>
  </si>
  <si>
    <t>麟山第一泉摩崖题刻位于浙江省余姚市临山镇临城村南岭路58号南之南山北麓，南山又名龟山。题刻前有一圆井，称为玉露井。2004年设为余姚市文保点。 
该摩崖题刻刻于一横卧之山石上，该山石长年湿润。题刻纵向五字（为“麟山第一泉”），直书，行楷，系清代名士，著名书法家陈梓手迹。陈梓（1683-1759），清代名士。雍正（1723-1735）间举孝廉方正不就，乐为童子师。于书无所不窥，工古文及诗。行草书直造晋人堂奥，与北地李锴齐名，号“南陈北李”。乾隆十六年（1751）尝作左臂书尤高妙超隽。善识别汉、魏以来金石彝器之属。私淑张杨园，撰四书质疑以教学者。无妻子，萧然以终，年七十七。据陈梓《一斋杂著》云：“吾城号临山，余以远近有龟山、龙山、凤山，独无麟，因改临为麟。而南山之麓有泉清冽，邵子天章嘱余大书‘麟山第一泉’五字，摩崖显刻于泉侧，好事者咏诗成帙。”字刻遒劲有力，颇具特色。 具有一定历史艺术价值。</t>
  </si>
  <si>
    <t>120°59'27.45"东 
30° 8'58.72"北</t>
  </si>
  <si>
    <t>麟山第一泉摩崖题刻位于浙江省余姚市临山镇临城村南岭路58号南之南山北麓，南山又名龟山。题刻前有一圆井，称为玉露井。该井为石质方井，长1.83米、宽1.63米。现状方井旁设有石质围栏，作为文保点不再使用。</t>
  </si>
  <si>
    <t>存在石质围栏和立牌</t>
  </si>
  <si>
    <t>临城村经济合作社</t>
  </si>
  <si>
    <t>三普里有，但省里名录里没有</t>
  </si>
  <si>
    <t>衢州市</t>
  </si>
  <si>
    <t>柯城区</t>
  </si>
  <si>
    <t>航埠村梁家井</t>
  </si>
  <si>
    <t>浙江省衢州市柯城区航埠镇航埠村上大路中心39号门前</t>
  </si>
  <si>
    <t>梁家古井位于航埠镇航埠村上大路39号门前。始建年代不详，据村民介绍，此井为桶状，麻石井圈，井壁由卯石垒砌，深有7-8米，水质很好。原先梁家的生活、生产、消防用水都来自于此。90年代后井水枯竭被废，现今只留井圈在原地，井内已被泥土填埋。</t>
  </si>
  <si>
    <t>东经118°46'26.0"北纬28°56'19.0"</t>
  </si>
  <si>
    <t>位于航埠村上大路中心39号门前，始建年代不详，据村民介绍，此井为桶状，麻石井圈，井壁由卯石垒砌，深有7-8米，水质很好。原先梁家的生活、生产、消防用水都来自于此。90年代后井水枯竭被废，现今只留井圈在原地，井内已被泥土填埋。</t>
  </si>
  <si>
    <t>航埠村</t>
  </si>
  <si>
    <r>
      <rPr>
        <sz val="12"/>
        <rFont val="宋体"/>
        <family val="3"/>
        <charset val="134"/>
        <scheme val="minor"/>
      </rPr>
      <t xml:space="preserve"> </t>
    </r>
    <r>
      <rPr>
        <sz val="14"/>
        <rFont val="宋体"/>
        <family val="3"/>
        <charset val="134"/>
      </rPr>
      <t>航埠村</t>
    </r>
  </si>
  <si>
    <t>上河东村黄家一号大厅祠堂</t>
  </si>
  <si>
    <t>浙江省衢州市柯城区航埠镇上河东村中心</t>
  </si>
  <si>
    <t>黄家一号大厅位于航埠镇上河东村中心。由黄氏族人共资建于清代的用于家族聚会、红白喜事操办等。现产权归村委会所有，租于村民经商做仓库。建筑坐西南朝东北，砖木三间一楼结构，面宽11.6米，进深12.6米，面积146平方米，硬山顶。大厅门前古井一口，建筑年代不详，村民称之“黄家井”。</t>
  </si>
  <si>
    <t>东经118°46'46.0"北纬28°56'34.0"，</t>
  </si>
  <si>
    <t>位于黄家一号大厅门前，建筑年代不详，村民称之“黄家井”</t>
  </si>
  <si>
    <t>上河东村</t>
  </si>
  <si>
    <t>上河东村黄家二号大厅祠堂</t>
  </si>
  <si>
    <t>黄家二号大厅位于航埠镇上河东村中心，由黄氏族人共资建于清代用于族人共用。现由产权归村委会所有，现被空置。建筑坐东南朝西北，砖木三间一楼结构，面宽11.6米，进深9.4米，面积109平方米，硬山造。古井位于大厅东南面，建造年代不详，人称“黄家井”。</t>
  </si>
  <si>
    <t>东经118°46'47.0"北纬28°56'37.0"</t>
  </si>
  <si>
    <t>古井位于黄家二号大厅东南面，建造年代不详，人称“黄家井”。</t>
  </si>
  <si>
    <t>石室三村罗水富民居</t>
  </si>
  <si>
    <t>浙江省衢州市柯城区石室乡石室三村中心138号</t>
  </si>
  <si>
    <t>罗水富民居位于柯城区石室乡石室三村138号，由罗水富太公罗德强建于清代，用于住宅。现由其后人罗水富等6户继承使用，建筑坐东南朝西北，砖木三开间三进二天井二楼，面宽12.2 米 进深 24.2 米  侧房为三间一层，面积357平方米。硬山造，该住宅为浙西地区清、民国期的传统民居建筑。有一定的文物价值。</t>
  </si>
  <si>
    <r>
      <rPr>
        <sz val="12"/>
        <rFont val="宋体"/>
        <family val="3"/>
        <charset val="134"/>
        <scheme val="minor"/>
      </rPr>
      <t>东经118°54'25.0"北纬</t>
    </r>
    <r>
      <rPr>
        <sz val="14"/>
        <rFont val="Times New Roman"/>
        <family val="1"/>
      </rPr>
      <t>28°52'15.0"</t>
    </r>
  </si>
  <si>
    <t>罗水富民居位于柯城区石室乡石室三村138号，始建于清代 ，民居内有古井一口。</t>
  </si>
  <si>
    <t>石室三村</t>
  </si>
  <si>
    <t>五十都村毛家民居</t>
  </si>
  <si>
    <t>浙江省衢州市柯城区沟溪乡五十都村中心188-189号</t>
  </si>
  <si>
    <t>毛家民居位于五十都村188－189号，由毛家太公始建于清光绪年间，用于住宅，延传至今数代。现由毛小勇等九户使用。建筑分别由花厅（三开间二厢房一层）和住宅（三开间二厢二楼四合院）两幢建筑平排相靠。花厅坐南朝北，住宅坐北朝南，东西两侧各设侧房一间，主屋面宽12.4米，进深17.5米，总面积为480平方米，硬山顶。住宅门前设一庭院，面积约160平方米。庭院外及住宅东北侧各设古井一口。其中住房东北侧这口井，水质较好，人称“三房井”。建筑做工考究，用料粗大，雕刻极为精细，具有较高的文物价值。</t>
  </si>
  <si>
    <t>东经118°42'02.0"北纬28°59'21.0"</t>
  </si>
  <si>
    <t>古井于毛家民居庭院外及东北侧各有一口，东北侧人称“三房井”</t>
  </si>
  <si>
    <t>五十都村</t>
  </si>
  <si>
    <t>中央方村白云山掬泉井</t>
  </si>
  <si>
    <t>浙江省衢州市柯城区石梁镇中央方村白云山顶</t>
  </si>
  <si>
    <t>掬泉井位于白云山顶，白云禅院东侧。始建年代不详，据传古时人们挖凿此井用于生产生活及消防之用，现井水被污染废弃。古井呈长方形，宽7.15米，长6.5米，面积46.5平方米。古井为人工开凿而成，四周山岩石壁，井边有砖砌护墙。价值一般。</t>
  </si>
  <si>
    <r>
      <rPr>
        <sz val="12"/>
        <rFont val="宋体"/>
        <family val="3"/>
        <charset val="134"/>
        <scheme val="minor"/>
      </rPr>
      <t>东经</t>
    </r>
    <r>
      <rPr>
        <sz val="14"/>
        <rFont val="Times New Roman"/>
        <family val="1"/>
      </rPr>
      <t>118°47'24.0"</t>
    </r>
    <r>
      <rPr>
        <sz val="14"/>
        <rFont val="宋体"/>
        <family val="3"/>
        <charset val="134"/>
      </rPr>
      <t>北纬</t>
    </r>
    <r>
      <rPr>
        <sz val="14"/>
        <rFont val="Times New Roman"/>
        <family val="1"/>
      </rPr>
      <t>29°00'35.0"</t>
    </r>
  </si>
  <si>
    <t>古井位于村落西北面白云山山顶。古井四周杂草从生，水质较差。</t>
  </si>
  <si>
    <t>中央方村</t>
  </si>
  <si>
    <t>罗汉井</t>
  </si>
  <si>
    <t>浙江省衢州市柯城区府山街道县学街社区罗汉井4号东侧</t>
  </si>
  <si>
    <t xml:space="preserve">井圈外方内圆，井台方形麻石条，井壁平砖错缝砌成。井壁内径1.25米，深4.5米。井水清澈。保存完整。该井年代无从考证。_x005F_x000D_
</t>
  </si>
  <si>
    <t>东经118°51'50.0"北纬28°57'53.0"</t>
  </si>
  <si>
    <t>三面为建筑包裹，现在依然为周边居民主要汲水点，水质清澈</t>
  </si>
  <si>
    <t>县学街社区</t>
  </si>
  <si>
    <t>鹿鸣山泉</t>
  </si>
  <si>
    <t>浙江省衢州市柯城区白云街道鹿鸣山村鹿鸣山南麓东侧山脚</t>
  </si>
  <si>
    <t>鹿鸣山泉位于鹿鸣山南麓东侧山脚处，泉水清澈甘甜，常年不涸。泉塘宽1米，进深1米，距泉眼8米处有一蓄水池塘。泉眼顶部有一立于民国六年的青石质碑刻，上有桂铸西书丹的“天开一水”四个大字。距泉眼后不远处原有一规模较大的寺庙，文革期间拆毁后改建为小学，现已迁移。该山泉原为鹿鸣山村搬迁之前村民的生活用水来源，也是周边农田灌溉的用水来源。现该泉仍清澈甘甜，周边环境及整体也保存较好。</t>
  </si>
  <si>
    <r>
      <rPr>
        <sz val="12"/>
        <rFont val="宋体"/>
        <family val="3"/>
        <charset val="134"/>
        <scheme val="minor"/>
      </rPr>
      <t>东经</t>
    </r>
    <r>
      <rPr>
        <sz val="14"/>
        <rFont val="Times New Roman"/>
        <family val="1"/>
      </rPr>
      <t>118°51'01.0"</t>
    </r>
    <r>
      <rPr>
        <sz val="14"/>
        <rFont val="宋体"/>
        <family val="3"/>
        <charset val="134"/>
      </rPr>
      <t>北纬</t>
    </r>
    <r>
      <rPr>
        <sz val="14"/>
        <rFont val="Times New Roman"/>
        <family val="1"/>
      </rPr>
      <t>28°57'52.0"</t>
    </r>
  </si>
  <si>
    <t>山泉清澈甘甜，常年不涸，周边环境及整体保存较好。</t>
  </si>
  <si>
    <t>白云街道</t>
  </si>
  <si>
    <t>白云街道鹿鸣山村</t>
  </si>
  <si>
    <t>蛟池塘</t>
  </si>
  <si>
    <t>浙江省衢州市柯城区府山街道蛟池街社区蛟池街西头</t>
  </si>
  <si>
    <t>蛟池塘位于蛟池街社区蛟池街西头，古名茭池塘。因“茭”与“蛟”谐音，故名。遂生一段神话传说“远古塘中一蛟常浮出水面伤害人命，百姓深恶痛绝，柴童子闻之，孤身潜入铲除恶蛟。”故名“蛟池塘”。清蒲松龄《聊斋志异》载“又有鸭鬼，夜既静塘并寂无一物，只闻鸭声，人即病。”所指就是蛟池塘。位于蛟池街西端，塘长18米，宽8.106米，深约5米，成长方形。占地面积145.91平方米，塘四周青砖构筑，塘边施水泥栏杆。蛟池塘因“衢州三怪”而闻名，现保存完好。</t>
  </si>
  <si>
    <t>东经118°51'56.0"北纬28°57'35.0"</t>
  </si>
  <si>
    <r>
      <rPr>
        <sz val="12"/>
        <rFont val="宋体"/>
        <family val="3"/>
        <charset val="134"/>
        <scheme val="minor"/>
      </rPr>
      <t>塘四周青砖及水泥栏杆于</t>
    </r>
    <r>
      <rPr>
        <sz val="14"/>
        <rFont val="Times New Roman"/>
        <family val="1"/>
      </rPr>
      <t>90</t>
    </r>
    <r>
      <rPr>
        <sz val="14"/>
        <rFont val="宋体"/>
        <family val="3"/>
        <charset val="134"/>
      </rPr>
      <t>年代重新修砌</t>
    </r>
  </si>
  <si>
    <t>蛟池街社区</t>
  </si>
  <si>
    <t>新华巷双眼井</t>
  </si>
  <si>
    <t>浙江省衢州市柯城区府山街道北门社区新华巷52号</t>
  </si>
  <si>
    <t>该双眼井位于府山街道北门社区新华巷52号，采用麻石制作双井圈，方形台面，井壁由条石搭砌，内径约1.5米，深5.2米。该井水脉较好，水面清澈。 解放前为周边居民的生活饮用水，现水体糟到破坏，又因居民都已使用自来水故已不作为饮用水。但周围居民仍然作为生活用水。</t>
  </si>
  <si>
    <t>东经118°52'44.0"北纬28°57'55.0"</t>
  </si>
  <si>
    <t>该井保存现状较好。方形台面水泥浇筑，并有多处裂痕，井盖已缺失。</t>
  </si>
  <si>
    <t>北门社区</t>
  </si>
  <si>
    <t>花园巷宋井</t>
  </si>
  <si>
    <t>浙江省衢州市柯城区府山街道县学街社区花园巷1号东南角</t>
  </si>
  <si>
    <t>花园巷宋井宋井位于府山街道县学街社区花园巷1号东南角，为衢州市重点文物保护单位，1984年11月市粮食局基本建设时发现此井。井壁用扇形宋砖错缝平砌，保存完整。井口上盖方形石板1块。边长55厘米，厚10厘米，井体呈倒漏斗状，井口直径65厘米，深711厘米。井口有宋砖铺路面，井内外有唐宋时期文物出土。以文物和底层关系分析，该井为宋代古井。1994年12月市文物管理委员会修复。</t>
  </si>
  <si>
    <t>东经118°52'02.0"北纬28°57'59.0"</t>
  </si>
  <si>
    <r>
      <rPr>
        <sz val="12"/>
        <rFont val="宋体"/>
        <family val="3"/>
        <charset val="134"/>
        <scheme val="minor"/>
      </rPr>
      <t>现整个井保存较好，井外壁用钢筋罩，井口上盖玻璃</t>
    </r>
    <r>
      <rPr>
        <sz val="14"/>
        <rFont val="Times New Roman"/>
        <family val="1"/>
      </rPr>
      <t>1</t>
    </r>
    <r>
      <rPr>
        <sz val="14"/>
        <rFont val="宋体"/>
        <family val="3"/>
        <charset val="134"/>
      </rPr>
      <t>块用于阁雨隔尘。</t>
    </r>
  </si>
  <si>
    <t>弥陀寺</t>
  </si>
  <si>
    <t>浙江省衢州市柯城区府山街道钟楼社区</t>
  </si>
  <si>
    <t>该建筑位于府山街道钟楼社区，由前后2两个厅组成，坐北朝南，三开间，占地面积为314.47平方米，硬山顶。前厅明间梁架抬梁式，八檩五柱前后单步。次间梁架穿斗式，八檩六柱。明间后金柱间设照壁板。后厅明间梁架抬梁式十檩五柱，前廊单步抬头轩，次间八檩六柱。明间后金柱间设佛座，地面三合土，屋顶施望砖。天井鹅卵石铺砌。弥陀寺宋开宝3年为衢州通判朱 和所建，明洪武初年其五世孙朱文七复建，嘉靖中又毁。民国末年残存前后2殿，文革中先为作坊后改工厂，2004年市文化局重建大殿。建筑西侧有一口井，年代无从考证。该建筑格局规整，宽敞高大，雕刻精美繁多，具有一定的历史、文化艺术价值。</t>
  </si>
  <si>
    <t>东经118°52'16.0"北纬28°57'48.0"</t>
  </si>
  <si>
    <t>古井位于建筑西侧，年代不详。古井周边堆放较多杂物，已不使用</t>
  </si>
  <si>
    <t>钟楼社区</t>
  </si>
  <si>
    <t>费家巷井</t>
  </si>
  <si>
    <t>浙江省衢州市柯城区府山街道蛟池街社区费家巷1号门前</t>
  </si>
  <si>
    <t>该井位于费家巷1号门前，采用麻石制作井圈，上圆下方，井台方形，石板铺砌。井壁圆形，用鹅卵石砌筑而成。深约9米。保存较好。掘井取水是当地居民生活的必备条件，反映了旧时人们的生活状况。该古井年代无从考证。</t>
  </si>
  <si>
    <t>东经118°52'05.0"北纬28°57'29.0"</t>
  </si>
  <si>
    <t>整体保存较好</t>
  </si>
  <si>
    <t>县学塘</t>
  </si>
  <si>
    <t>浙江省衢州市柯城区府山街道县学街社区县学街中部南侧</t>
  </si>
  <si>
    <t>县学塘位于衢州市区县学街中部南侧，占地1324平方米，周长175米，为原衢县县学组成部分，县学街因此得名。2001年，衢州市园林管理处于旧城改造时对其进行清理，及周边修建改为城区市民公园，塘的西北角立有一长方形标志碑，上刻“县学塘”三个大字，右侧刻“白布”衢州三怪之一，左侧刻“癸亥年仲春立”落款。塘南侧现建有三开间歇山顶小轩，北侧建有六角攒尖顶“白练”亭，塘北面、西面边沿设置石质栏杆，西南角建有一座小桥。此塘据“衢县志”、“聊斋志异”记载及民间传说，衢州有三怪，其一怪即为县学塘的“白布鬼” 。县学塘因此闻名，现保存较好。</t>
  </si>
  <si>
    <t>东经118°51'56.0"北纬28°57'54.0"</t>
  </si>
  <si>
    <t>该塘现保存较好，塘内水质一般</t>
  </si>
  <si>
    <t>府山街道县学街社区</t>
  </si>
  <si>
    <t>常山县</t>
  </si>
  <si>
    <t>三里江白屋村水井</t>
  </si>
  <si>
    <t>浙江省衢州市常山县球川镇三里江村白屋自然村12号民居前东侧</t>
  </si>
  <si>
    <t>该井位于浙江省常山县球川镇三里江村白屋自然村12号民居前东侧，井圈原无，现为水泥浇筑，井壁为红砂石叠砌。井圈内径65CM，外径130CM，井圈距水面70CM。该井保存较好，具有一定的历史文物价值。</t>
  </si>
  <si>
    <t>118‘23’59“
28’52‘23”</t>
  </si>
  <si>
    <t>桂榜山村水井</t>
  </si>
  <si>
    <t>浙江省衢州市常山县球川镇王家村桂榜山自然村西北角</t>
  </si>
  <si>
    <t>该井位于浙江省常山县球川镇王家村桂榜山自然村西北角，红砂石井圈，鹅卵石井壁。井圈外径8.45CM，内径6.11CM。_x005F_x000D_
　　该井保存较好，作为研究当地人文历史的实物例证，具有一定的文物价值。</t>
  </si>
  <si>
    <t>180‘20,54；28,53.3</t>
  </si>
  <si>
    <t>桥头村水井</t>
  </si>
  <si>
    <t>浙江省衢州市常山县球川镇桥头村村北</t>
  </si>
  <si>
    <t>该井位于浙江省常山县球川镇桥头村村北，红砂石井圈，井壁为鹅卵石叠砌。外径80CM，内径58CM，井圈高40CM，距水面1.4M。井四周为水泥浇筑，井圈两边各有一小方形洞口。_x005F_x000D_
　　该井保存较好，作为研究当地近现代人文历史的实物例证，具有一定的历史文物价值。</t>
  </si>
  <si>
    <t>118‘31’50；28‘86’03</t>
  </si>
  <si>
    <t>开化县</t>
  </si>
  <si>
    <t>塘坞口湾底井</t>
  </si>
  <si>
    <t>浙江省衢州市开化县塘坞乡塘坞口村东南面</t>
  </si>
  <si>
    <t>该井位于塘坞口村东南面。水泥浇筑圆形井圈，内径0.7米，外径1.7米，井圈高0.18米。块石井壁，有双井组合。_x005F_x000D_
该井占地1.8平方米，青石井圈，块石井壁，井深2.2米。_x005F_x000D_
井内水质清澈，一直是附近村民的日常生活用水。_x005F_x000D_
据当地老农口述该建于建国后五十年代。为研究这一时期的水井结构提供实物资料，它的形成发展从另一个侧面反映了当地村民科学利用水资源与村落的发展，具有一定的文物价值。</t>
  </si>
  <si>
    <t>29°20'46.0"118°25'52.0"</t>
  </si>
  <si>
    <t>完整</t>
  </si>
  <si>
    <t>塘坞口村</t>
  </si>
  <si>
    <t>龙游县</t>
  </si>
  <si>
    <t>上溪头杨家水井</t>
  </si>
  <si>
    <t>浙江省衢州市龙游县湖镇镇上溪头村杨家自然村</t>
  </si>
  <si>
    <t xml:space="preserve">杨家古井位于沙园自然村水泥路边，井圈圆形，井壁鹅卵石砌筑，亦圆形，为升高井圈位置，井圈下部用水泥浇筑，井圈有“民国三年”字样，有井水，但村安装自来水后井水无人饮用。井圈外径56cm，内径43cm，井圈离水面9m，高35cm。根据井圈纪年为民国三年（1914）建。_x005F_x000D_
该井反映了该村的历史生活面貌，具有一定的保护价值。_x005F_x000D_
</t>
  </si>
  <si>
    <t>北纬29°04'38.0"东经119°16'40.0"</t>
  </si>
  <si>
    <r>
      <rPr>
        <sz val="12"/>
        <rFont val="宋体"/>
        <family val="3"/>
        <charset val="134"/>
        <scheme val="minor"/>
      </rPr>
      <t>杨家古井位于沙园自然村水泥路边，井圈圆形，井壁鹅卵石砌筑，亦圆形，为升高井圈位置，井圈下部用水泥浇筑，井圈有</t>
    </r>
    <r>
      <rPr>
        <sz val="14"/>
        <rFont val="Times New Roman"/>
        <family val="1"/>
      </rPr>
      <t>“</t>
    </r>
    <r>
      <rPr>
        <sz val="14"/>
        <rFont val="宋体"/>
        <family val="3"/>
        <charset val="134"/>
      </rPr>
      <t>民国三年</t>
    </r>
    <r>
      <rPr>
        <sz val="14"/>
        <rFont val="Times New Roman"/>
        <family val="1"/>
      </rPr>
      <t>”</t>
    </r>
    <r>
      <rPr>
        <sz val="14"/>
        <rFont val="宋体"/>
        <family val="3"/>
        <charset val="134"/>
      </rPr>
      <t>字样，有井水，但村安装自来水后井水无人饮用。井圈外径</t>
    </r>
    <r>
      <rPr>
        <sz val="14"/>
        <rFont val="Times New Roman"/>
        <family val="1"/>
      </rPr>
      <t>56cm</t>
    </r>
    <r>
      <rPr>
        <sz val="14"/>
        <rFont val="宋体"/>
        <family val="3"/>
        <charset val="134"/>
      </rPr>
      <t>，内径</t>
    </r>
    <r>
      <rPr>
        <sz val="14"/>
        <rFont val="Times New Roman"/>
        <family val="1"/>
      </rPr>
      <t>43cm</t>
    </r>
    <r>
      <rPr>
        <sz val="14"/>
        <rFont val="宋体"/>
        <family val="3"/>
        <charset val="134"/>
      </rPr>
      <t>，井圈离水面</t>
    </r>
    <r>
      <rPr>
        <sz val="14"/>
        <rFont val="Times New Roman"/>
        <family val="1"/>
      </rPr>
      <t>9m</t>
    </r>
    <r>
      <rPr>
        <sz val="14"/>
        <rFont val="宋体"/>
        <family val="3"/>
        <charset val="134"/>
      </rPr>
      <t>，高</t>
    </r>
    <r>
      <rPr>
        <sz val="14"/>
        <rFont val="Times New Roman"/>
        <family val="1"/>
      </rPr>
      <t>35cm</t>
    </r>
    <r>
      <rPr>
        <sz val="14"/>
        <rFont val="宋体"/>
        <family val="3"/>
        <charset val="134"/>
      </rPr>
      <t>。</t>
    </r>
  </si>
  <si>
    <t>上溪头村村委会</t>
  </si>
  <si>
    <t>上溪头村</t>
  </si>
  <si>
    <t>叶家村茆头叶家井</t>
  </si>
  <si>
    <t>浙江省衢州市龙游县湖镇镇叶家村村内（义和堂右侧）</t>
  </si>
  <si>
    <t>该古井位于“叶氏家庙”和“义和堂”之间，石质井圈，圆形，内径60cm，外径80cm，高60cm，井圈南侧镌刻“民国拾肆年建造，茆头叶家井”。井腹用红砂岩石条围彻，呈六角形，井深约8m，井台用条石铺成方形，现用水泥涂抹，裸露石质局部。因村内安装自来水，遂废弃不用。该井为叶家村汲水之用，且临近“叶氏家庙”和“义和堂”，为该村中心，具有一定的保护价值。</t>
  </si>
  <si>
    <t>北纬29°05'06.0"东经119°19'00.0"</t>
  </si>
  <si>
    <r>
      <rPr>
        <sz val="12"/>
        <rFont val="宋体"/>
        <family val="3"/>
        <charset val="134"/>
        <scheme val="minor"/>
      </rPr>
      <t>该古井位于</t>
    </r>
    <r>
      <rPr>
        <sz val="14"/>
        <rFont val="Times New Roman"/>
        <family val="1"/>
      </rPr>
      <t>“</t>
    </r>
    <r>
      <rPr>
        <sz val="14"/>
        <rFont val="宋体"/>
        <family val="3"/>
        <charset val="134"/>
      </rPr>
      <t>叶氏家庙</t>
    </r>
    <r>
      <rPr>
        <sz val="14"/>
        <rFont val="Times New Roman"/>
        <family val="1"/>
      </rPr>
      <t>”</t>
    </r>
    <r>
      <rPr>
        <sz val="14"/>
        <rFont val="宋体"/>
        <family val="3"/>
        <charset val="134"/>
      </rPr>
      <t>和</t>
    </r>
    <r>
      <rPr>
        <sz val="14"/>
        <rFont val="Times New Roman"/>
        <family val="1"/>
      </rPr>
      <t>“</t>
    </r>
    <r>
      <rPr>
        <sz val="14"/>
        <rFont val="宋体"/>
        <family val="3"/>
        <charset val="134"/>
      </rPr>
      <t>义和堂</t>
    </r>
    <r>
      <rPr>
        <sz val="14"/>
        <rFont val="Times New Roman"/>
        <family val="1"/>
      </rPr>
      <t>”</t>
    </r>
    <r>
      <rPr>
        <sz val="14"/>
        <rFont val="宋体"/>
        <family val="3"/>
        <charset val="134"/>
      </rPr>
      <t>之间，石质井圈，圆形，内径</t>
    </r>
    <r>
      <rPr>
        <sz val="14"/>
        <rFont val="Times New Roman"/>
        <family val="1"/>
      </rPr>
      <t>60cm</t>
    </r>
    <r>
      <rPr>
        <sz val="14"/>
        <rFont val="宋体"/>
        <family val="3"/>
        <charset val="134"/>
      </rPr>
      <t>，外径</t>
    </r>
    <r>
      <rPr>
        <sz val="14"/>
        <rFont val="Times New Roman"/>
        <family val="1"/>
      </rPr>
      <t>80cm</t>
    </r>
    <r>
      <rPr>
        <sz val="14"/>
        <rFont val="宋体"/>
        <family val="3"/>
        <charset val="134"/>
      </rPr>
      <t>，高</t>
    </r>
    <r>
      <rPr>
        <sz val="14"/>
        <rFont val="Times New Roman"/>
        <family val="1"/>
      </rPr>
      <t>60cm</t>
    </r>
    <r>
      <rPr>
        <sz val="14"/>
        <rFont val="宋体"/>
        <family val="3"/>
        <charset val="134"/>
      </rPr>
      <t>，井圈南侧镌刻</t>
    </r>
    <r>
      <rPr>
        <sz val="14"/>
        <rFont val="Times New Roman"/>
        <family val="1"/>
      </rPr>
      <t>“</t>
    </r>
    <r>
      <rPr>
        <sz val="14"/>
        <rFont val="宋体"/>
        <family val="3"/>
        <charset val="134"/>
      </rPr>
      <t>民国拾肆年建造，茆头叶家井</t>
    </r>
    <r>
      <rPr>
        <sz val="14"/>
        <rFont val="Times New Roman"/>
        <family val="1"/>
      </rPr>
      <t>”</t>
    </r>
    <r>
      <rPr>
        <sz val="14"/>
        <rFont val="宋体"/>
        <family val="3"/>
        <charset val="134"/>
      </rPr>
      <t>。井腹用红砂岩石条围彻，呈六角形，井深约</t>
    </r>
    <r>
      <rPr>
        <sz val="14"/>
        <rFont val="Times New Roman"/>
        <family val="1"/>
      </rPr>
      <t>8m</t>
    </r>
    <r>
      <rPr>
        <sz val="14"/>
        <rFont val="宋体"/>
        <family val="3"/>
        <charset val="134"/>
      </rPr>
      <t>，井台用条石铺成方形，现用水泥涂抹，裸露石质局部。</t>
    </r>
  </si>
  <si>
    <t>叶家村村委会</t>
  </si>
  <si>
    <t>叶家村</t>
  </si>
  <si>
    <t>衢江区</t>
  </si>
  <si>
    <t>沙潭村沙潭井</t>
  </si>
  <si>
    <t>浙江省衢州市衢江区双桥乡沙潭村沙潭自然村村中</t>
  </si>
  <si>
    <t xml:space="preserve">沙潭村沙潭古井位于浙江省衢州市衢江区双桥乡沙潭村沙潭自然村38号民居东侧，根据吴华龙老人（今年76岁）讲述该古井建于明代（1368-1644年），分布面积6平方米，坐东北朝西南，东北方向为高坎，井口为椭圆形，井口长轴1.4米，短轴0.9米，井深1米，井水清澈，井口四周用不规则的石块砌成，井壁为河卵石垒砌。_x005F_x000D_
整体保存完整，具有一定的历史、艺术、科学研究价值。_x005F_x000D_
_x005F_x000D_
</t>
  </si>
  <si>
    <t>118.857223 29.155556</t>
  </si>
  <si>
    <t>沙潭村沙潭井位于浙江省衢州市衢江区双桥乡山峰村沙潭自然村38号民居东侧，维修沙潭吴氏宗祠后，井口为椭圆形，井口长轴1.4米，短轴0.9米，井深1米，井水清澈，井口四周用不规则的石块砌成，井壁为河卵石垒砌，为取水方便井口已用水泥浇平。整体保存完整，井水清澈见底，周围村民一直饮用至今，具有一定的历史、艺术、科学研究价值。</t>
  </si>
  <si>
    <t>山峰村</t>
  </si>
  <si>
    <t>文物地址原为沙潭村，现为山峰村</t>
  </si>
  <si>
    <t>胡家村徐家水井</t>
  </si>
  <si>
    <t>浙江省衢州市衢江区横路乡胡家村徐家自然村</t>
  </si>
  <si>
    <t xml:space="preserve">胡家村徐家水井位于浙江省衢州市衢江区横路乡胡家村徐家自然村，水井至今水质清澈，用于村民生产生活。分布面积16平方米，边上另有一个潭。_x005F_x000D_
据沈荣良介绍该井建于清光绪年间（1875-1908年），忠壮公后裔迁移至此，形成徐家村，徐氏始祖建造此井。该井由石板砌成，井圈两边由石条铺砌，另两边由石块堆砌，井底有一泉眼，长年不息。现在徐家村民把水管连入水井，用水泵抽水，作为邻近村民生活用水。_x005F_x000D_
徐家水井历史悠久，对当地人们生活有重要影响，具有一定的历史、文化、科学价值。_x005F_x000D_
</t>
  </si>
  <si>
    <t>119.003611  28.906944</t>
  </si>
  <si>
    <t>胡家村徐家水井位于浙江省衢州市衢江区横路办事处东方村徐家自然村西部，井分为二格周边用水泥浇筑，第一格原为周边农户饮用水（现农户安装自来水基本不用）第二格为农户生活洗涤用水，分布面积16平方米。该井由石板砌成，井圈两边由石条铺砌，另两边由石块堆砌，井底有一泉眼。徐家水井历史悠久，对当地人们生活有重要影响，具有一定的历史、文化、科学价值。</t>
  </si>
  <si>
    <t>东方村</t>
  </si>
  <si>
    <t>文物地址原为横路乡胡家村，现为横路办事处东方村</t>
  </si>
  <si>
    <t>清水村朱家水井</t>
  </si>
  <si>
    <t>浙江省衢州市衢江区横路乡清水村朱家自然村</t>
  </si>
  <si>
    <t xml:space="preserve">清水村朱家水井位于浙江省衢州市衢江区横路乡清水村朱家自然村，据当地村民朱渭良介绍：该井建于清代年间（1644-1911)，由朱家始祖所造，是以前朱家人生产生活的主要用水来源。井坐南朝北，现今井水清澈，朱家水井分为三口，分布面积30平方米。三口井中其中最小的一口为饮用水，其它两口均为生活生产用水，用于村民洗衣服洗菜等等。_x005F_x000D_
该井历史悠久，有一定的研究保护价值。_x005F_x000D_
</t>
  </si>
  <si>
    <t>118.985556 28.893334</t>
  </si>
  <si>
    <t>清水村朱家水井位于浙江省衢州市衢江区横路办事处清水村朱家自然村中部，井分为五格周边用水泥浇筑，第一格原为周边农户饮用水（现农户安装自来水基本不用），四至五格为农户生活洗涤用，分布面积30平方米。该井历史悠久，有一定的研究保护价值。</t>
  </si>
  <si>
    <t>清水村</t>
  </si>
  <si>
    <t>文物地址原为横路乡，现为横路办事处</t>
  </si>
  <si>
    <t>破石村上村井</t>
  </si>
  <si>
    <t>浙江省衢州市衢江区湖南镇破石村上村自然村中</t>
  </si>
  <si>
    <t xml:space="preserve">破石村上村古井位于浙江省衢州市衢江区湖南镇破石村上村自然村中，据当地村民余金山介绍：该井建于清（1644—1911年），井口呈长方形，长1.3米，宽0.7米，分布面积19平方米，井沿东、西、北三面原用长条石铺砌，井内壁用不规则鹅卵石铺砌，井深约1米，保存较差。上村古井保存完差，历史悠久，具有一定的历史价值。_x005F_x000D_
</t>
  </si>
  <si>
    <t>118.853334 28.710276</t>
  </si>
  <si>
    <t>破石村上村井位于浙江省衢州市衢江区湖南镇破石村上村自然村，井口呈长方形，长1.3米，宽0.7米，分布面积19平方米，井沿东、西、北三面原用长条石铺砌，井内壁用不规则鹅卵石铺砌，古井周边生态环境优美，以增设围栏保护，现无人使用。</t>
  </si>
  <si>
    <t>湖南镇破石村村民委员会</t>
  </si>
  <si>
    <t>姜家坞村上井</t>
  </si>
  <si>
    <t>浙江省衢州市衢江区浮石街道姜家坞村中</t>
  </si>
  <si>
    <t xml:space="preserve">姜家坞村上井位于浙江省衢州市衢江区浮石街道姜家坞村中，为姜家坞村有史以来最早的古井。据该村老人邵德忠介绍：该井建于明代万历年间，原先全村人靠此井用水。井边为正七边形，井内壁用黄砂石砌成，井圈2002年用水泥浆砌成椭圆形，井圈厚0.25米，井深4.5米，井内边为正七边形，边长0.55米。_x005F_x000D_
该井见证了姜家坞村的发展，具有一定的历史价值。_x005F_x000D_
</t>
  </si>
  <si>
    <t>118.885405     29.013826</t>
  </si>
  <si>
    <t>姜家坞村上井位于浙江省衢州市衢江区浮石街道姜家坞村康养中心门口，井圈呈椭圆形，内短径0.6米，外长径0.88米，井圈厚0.12米，高0.25米，为2002年用水泥红砖砌成。井口为七边形，该村还有中井、下井，形制做法与上井一致。</t>
  </si>
  <si>
    <t>姜家坞村</t>
  </si>
  <si>
    <t>盈川村井</t>
  </si>
  <si>
    <t>浙江省衢州市衢江区高家镇盈川村西头</t>
  </si>
  <si>
    <t xml:space="preserve">盈川村古井位于浙江省衢州市衢江区高家镇盈川村西头，据当地村民介绍：该井大约建于唐代。建筑占地面积1.68平方米,盈川村古井井面呈下方上半圆形状，现井深1.3米。井壁和井沿均由长石条石板铺砌而成，石质为粗糙的花岗岩，与盈川古码头铺设台阶的石质相符。井面与地面同高。井圈四边形，三条直线，朝东南面为弧形。井内底宽为1.2米的正方形，半圆高0.4米。_x005F_x000D_
该古井保存完好，井水清澈，长年不枯，建成后从未维修过，保持原貌。村民一直饮用到二十世纪八十年代，具有较高的历史文化价值。_x005F_x000D_
</t>
  </si>
  <si>
    <t>119.047612    29.036132</t>
  </si>
  <si>
    <t>盈川村井位于浙江省衢州市衢江区高家镇盈川村，该井井面呈下方上半圆形状，现井深1.3米。井壁和井沿均由长石条石板铺砌而成，石质为粗糙的花岗岩，与盈川古码头铺设台阶的石质相符。 
该古井保存完好，井水清澈，通自来水后无人饮用，目前用于周围橘树地灌溉。为防止村民失足，井口盖两块水泥板。</t>
  </si>
  <si>
    <t>盈川村</t>
  </si>
  <si>
    <t>林家村井</t>
  </si>
  <si>
    <t>浙江省衢州市衢江区高家镇林家村林家自然村中</t>
  </si>
  <si>
    <t xml:space="preserve">林家村古井位于浙江省衢州市衢江区高家镇林家村林家自然村中心地带，周围为民居。据当地村民介绍：该井建于清代初期，建筑占地面积10.24平方米。_x005F_x000D_
盈川古井井深5.5米，圆形井，普通石块井壁，花岗岩井圈石质粗糙，井圈高0.5米，井圈外直径0.65米，井圈内直径0.45米。井圈周围铺设多条长方形石板，面积3.2米乘3.2米。_x005F_x000D_
该古井保存完好，井水清澈，长年不沽，建成后从未维修过，保持原貌。村民一直饮用至今，具有一定的历史文化价值。_x005F_x000D_
</t>
  </si>
  <si>
    <t>中央徐村上徐井</t>
  </si>
  <si>
    <t>浙江省衢州市衢江区高家镇中央徐村上徐自然村中</t>
  </si>
  <si>
    <t xml:space="preserve">中央徐村上徐古井位于浙江省衢州市衢江区高家镇中央徐村上徐自然村中心地带，据当地村民介绍：该井建于清代初期，建筑占地面积10.24平方米。_x005F_x000D_
上徐古井井深8米，圆形井，普通石块井壁，花岗岩井圈石质粗糙，井圈高0.6米，井圈外直径0.6米，井圈内直径0.4米。井圈周围用2块2米乘1米青石板铺设。_x005F_x000D_
该古井保存完好，井水清澈，长年不枯，建成后从未维修过，保持原貌。村民一直饮用至今，具有一定的历史文化价值。_x005F_x000D_
</t>
  </si>
  <si>
    <t>119.052037    29.010717</t>
  </si>
  <si>
    <t>中央徐村上徐井位于浙江省衢州市衢江区高家镇中央徐村上徐自然村中心地带，井圈圆形，花岗岩石质，高0.48米，外径0.54米，内径0.38米，厚0.08米，井圈上有两个对称小孔。井壁用鹅卵石垒砌。1992年，上徐自然村因洪水被淹，外面的水持续流入井中，该井却从未满出。直到2019年仍有村中老人饮此井水。该井保存完好，井水清澈，具有一定的历史文化价值。</t>
  </si>
  <si>
    <t>中央徐村</t>
  </si>
  <si>
    <t>高家村井</t>
  </si>
  <si>
    <t>浙江省衢州市衢江区高家镇高家村高家自然村东南方的周王庙门口</t>
  </si>
  <si>
    <t xml:space="preserve">高家村古井位于浙江省衢州市衢江区高家镇高家村东南方的周王庙门口，据当地村民介绍：该井建于明代，建筑占地面积10.24平方米。_x005F_x000D_
高家古井井深6.7米，圆形井，普通石块井壁，石质粗糙的花岗岩井圈，井圈高0.4米，井圈外直径0.6米，井圈内直径0.39米。_x005F_x000D_
该古井保存完好，井水清澈，长年不枯，建成后从未维修过，保持原貌。村民一直饮用至今，具有一定的文物价值。_x005F_x000D_
</t>
  </si>
  <si>
    <t>119.032173    29.003235</t>
  </si>
  <si>
    <t>高家村井位于浙江省衢州市衢江区高家镇高家村高家自然村东南方的周王庙门口，井圈圆形，花岗岩石质，外径0.48米，内径0.38米，厚0.04米，高0.36米，鹅卵石井壁。通自来水后该井便无人使用，为安全，在井圈上套一铁桶，目前铁桶已锈蚀，被村民插满香烛。该井保存完好，井水清澈，长年不枯，具有一定的文物价值。</t>
  </si>
  <si>
    <t>高家村</t>
  </si>
  <si>
    <t>欧塘村新阳基井</t>
  </si>
  <si>
    <t>浙江省衢州市衢江区高家镇欧塘村新阳基自然村南部</t>
  </si>
  <si>
    <t xml:space="preserve">欧塘村新阳基古井位于浙江省衢州市衢江区高家镇欧塘村新阳基自然村南面，据当地村民介绍，该井建于清代。_x005F_x000D_
新阳基古井系圆形井，井深约12米，普通石块井壁，花岗岩石质井圈，井圈高0.6米，井圈外直径0.6米，井圈内直径0.4米。井圈周围用2块青石板铺设，面积2.5米乘2米。_x005F_x000D_
该古井保存完好，井水清澈，长年不枯，建成后从未维修过，保持原貌。村民一直饮用至今，具有一定的历史文化价值。_x005F_x000D_
</t>
  </si>
  <si>
    <t>119.064599    29.009682</t>
  </si>
  <si>
    <t>欧塘村新阳基井位于浙江省衢州市衢江区高家镇欧塘村新阳基自然村南部，圆形井，井圈为花岗岩，井壁为普通石块垒砌，外径0.6米，内径0.4米，厚0.1米。2010年因井圈松动，在井圈底用水泥浇筑加固。该井是该村唯一一口古井，以前全村均饮此井水，通自来水后仅做洗涤用。该井保存完好，井水清澈，长年不枯，具有一定的历史文化价值。</t>
  </si>
  <si>
    <t>欧塘村</t>
  </si>
  <si>
    <t>上珠坂村柳新永井</t>
  </si>
  <si>
    <t>浙江省衢州市衢江区岭洋乡上珠坂村中</t>
  </si>
  <si>
    <t xml:space="preserve">上珠坂村柳新永古井位于浙江省衢州市衢江区岭洋乡上珠坂村中。据村民讲述：该井由柳新永修建，井修建时间比井圈早，建于清代时期。分布面积6.6平方米，井石质为花岗岩，井圈上刻有：“庚午年，柳新永置造”。井圈高三十工分，内经44公分。外径60公分。_x005F_x000D_
水井为柳姓人生活生产用水，水质清澈。在附近村较少出现水井，该井保存较好，具有一定的历史、文化、科学价值。_x005F_x000D_
</t>
  </si>
  <si>
    <t>118.829261 28.595262</t>
  </si>
  <si>
    <t>上珠坂村柳新永井位于浙江省衢州市衢江区岭洋乡上珠坂村，井石质为花岗岩，井圈上刻有：“庚午年，柳新永置造”。井圈高0.3米，内经0.44米。外径0.6米。水井曾为柳姓人生活生产用水，水质清澈。目前已无人使用。</t>
  </si>
  <si>
    <t>上珠坂村</t>
  </si>
  <si>
    <t>赖家村赖家井</t>
  </si>
  <si>
    <t>浙江省衢州市衢江区岭洋乡赖家村赖家自然村廖元化民居屋后</t>
  </si>
  <si>
    <t xml:space="preserve">赖家村赖家古井位于浙江省衢州市衢江区岭洋乡赖家村赖家自然村廖元化民居屋后，据村民廖元化陈述，该井由廖元化太公建造于清朝时期。分布面积13.8平方米，为该户生产生活用水。_x005F_x000D_
古井用乱石铺砌，井口露天，三面铺石块，左右各一块，后两块，井台用乱石铺设。井深1.4米，井水清澈见底。_x005F_x000D_
赖家村地处山区，山泉水取水方便，古井十分罕见。具有一定的历史文化价值。_x005F_x000D_
</t>
  </si>
  <si>
    <t>118.806863    28.572321</t>
  </si>
  <si>
    <t xml:space="preserve">赖家村赖家井位于浙江省衢州市衢江区岭洋乡赖家村赖家自然村廖元化民居屋后，该井由廖元化太公建造于清朝时期。分布面积13.8平方米，为该户生产生活用水。 
古井用乱石铺砌，井口露天，三面铺石块，左右各一块，后两块，井台用乱石铺设。井深1.4米，井水清澈见底，现周边居民仍作为饮用水源。赖家村地处山区，山泉水取水方便，古井十分罕见。具有一定的历史文化价值。 </t>
  </si>
  <si>
    <t>赖家村</t>
  </si>
  <si>
    <t>全旺村邱崇德井</t>
  </si>
  <si>
    <t>浙江省衢州市衢江区全旺镇全旺村大茶园西</t>
  </si>
  <si>
    <t xml:space="preserve">全旺村邱崇德古井位于浙江省衢州市衢江区全旺镇全旺村大茶园，据井圈石刻记载该井于大清道光十一年建造。_x005F_x000D_
该井为内大口小的古井，井内为长方形石条垒砌，井口上方放一青石打造的井圈，井圈圆形，外直径0.74米，内直径0.6米，高0.5米。井圈上刻有一行字，上书：大清道光十一年卯年邱崇德堂熙齐氏打。_x005F_x000D_
该井保存较好，井圈有字，建造年代明确，具有一定的历史、艺术价值。_x005F_x000D_
</t>
  </si>
  <si>
    <t>119.255       28.5537</t>
  </si>
  <si>
    <t>全旺村邱崇德井位于浙江省衢州市衢江区全旺镇全旺村大茶园，为内大口小的古井，井内为长方形石条垒砌，井口上方放一青石打造的井圈，井圈圆形，外直径0.74米，内直径0.6米，高0.5米。井圈上刻有一行字，上书：大清道光十一年卯年邱崇德堂熙齐氏打。周围为民居。井圈、井壁材质：石头。该井保存较好，井圈有字，建造年代明确，具有一定的历史、艺术价值。</t>
  </si>
  <si>
    <t>全旺村十三厅井</t>
  </si>
  <si>
    <t>浙江省衢州市衢江区全旺镇全旺村十三厅屋边</t>
  </si>
  <si>
    <t xml:space="preserve">全旺村十三厅古井位于浙江省衢州市衢江区全旺镇全旺村原十三厅边上，据村民方贵松介绍：该井始建于清代。分布面积25平方米。_x005F_x000D_
该井井壁由石块垒砌而成，由于年代久远，石缝内部长有苔藓。井圈口由于取水井绳摩擦成凹形，井深5.5米，井圈高0.5米，外直径0.5米，厚0.1米。井水清澈，现在还在使用。_x005F_x000D_
十三厅古井，建在十三厅屋边，建筑年代明确，具有一定的历史艺术价值。_x005F_x000D_
</t>
  </si>
  <si>
    <t>119.053639       28.553556</t>
  </si>
  <si>
    <t>全旺村十三厅井位于浙江省衢州市衢江区全旺镇全旺村原十三厅屋边，井壁由石块垒砌而成，井圈口由于长期取水井绳摩擦成凹形，井圈高0.5米，外直径0.5米，厚0.1米。井水清澈，原先周边居民饮用，通自来水后用作洗衣。周围为房屋。井圈材质为石头，该井建在十三厅屋边，建筑年代明确，保存完好，具有一定的历史艺术价值。</t>
  </si>
  <si>
    <t>全旺村仓屋井</t>
  </si>
  <si>
    <t>浙江省衢州市衢江区全旺镇全旺村全旺小学门口边上</t>
  </si>
  <si>
    <t>全旺村仓屋古井位于浙江省衢州市衢江区全旺镇全旺村，全旺小学门口边上，分布面积16平方米。_x005F_x000D_
该古井建于清道光十一年（1831），为圆形古井，青石井圈。井圈高0.4米，内直径0.5，厚0.1米，井深7米，井圈上有“道光十一年”字样，井圈部分有磨损，井水较清，现仍被附近村民使用。_x005F_x000D_
仓屋古井建筑年代明确，做工较好，具有一定的历史和艺术价值。</t>
  </si>
  <si>
    <t>119.258751       28.553956</t>
  </si>
  <si>
    <t xml:space="preserve">全旺村仓屋井位于浙江省衢州市衢江区全旺镇全旺村全旺小学门口边上，该井为圆形井，青石井圈，井圈高0.4米，内直径0.5米，厚0.1米，井圈上有“道光十一年”字样，井圈部分有磨损，原先周边居民饮用，通自来水后用作洗衣。周围为房屋。仓屋井建筑年代明确，做工较好，具有一定的历史和艺术价值。 </t>
  </si>
  <si>
    <t>官塘村井</t>
  </si>
  <si>
    <t>浙江省衢州市衢江区全旺镇官塘村村庄东南面</t>
  </si>
  <si>
    <t xml:space="preserve">官塘村古井位于浙江省衢州市衢江区全旺镇官塘村，据官塘村村民程梅庆介绍，该井建于宋代，圆形井，大理石井圈，石质粗糙，井圈高0.5米，井圈外直径0.5米，内直径0.35米，井圈厚0.15米，井深7米。_x005F_x000D_
附属石水槽一个，呈长方体，用大理石头刻成，外长1米，宽0.8米，高0.3米，内长0.7米，宽0.55米，石槽过去用于洗衣、洗菜，现无人使用。_x005F_x000D_
该井保存较完好，井水清澈，常年不干，建成后从未维修过，保持原貌，村民一直沿用至今，有一定的历史、科学价值。_x005F_x000D_
</t>
  </si>
  <si>
    <t>119.062416 28.907087</t>
  </si>
  <si>
    <t>官塘村井位于浙江省衢州市衢江区全旺镇官塘村东南面，圆形井，大理石井圈，石质粗糙，井圈高0.5米，井圈外直径0.5米，内直径0.35米，井圈厚0.15米，该井保存较完好，井水清澈，常年不干，周边居民仍到此取饮用水，具有一定的历史、科学价值。</t>
  </si>
  <si>
    <t>农户</t>
  </si>
  <si>
    <t>官塘村凌元清井</t>
  </si>
  <si>
    <t>浙江省衢州市衢江区全旺镇官塘村</t>
  </si>
  <si>
    <t xml:space="preserve">官塘村凌元清古井位于浙江省衢州市衢江区全旺镇官塘村，据村民凌元清介绍：该井建于明代，分布面积18平方米，圆形井，普通石井圈，石质粗糙，井深约10米，井圈高0.42米，井圈外直径0.75米，内直径0.5米，井圈厚0.12米。_x005F_x000D_
附属石水缸一个，圆形，普通石质，外直径0.8米，内直径0.7米，外高0.23米，内高0.15米，石水缸过去用于洗衣，现闲置。_x005F_x000D_
该古井保存较完好，井水清澈，常年不干，建成后从未维修过，保持原貌，村民一直沿用至今，有一定的历史科学价值。_x005F_x000D_
</t>
  </si>
  <si>
    <t>全旺村上街井</t>
  </si>
  <si>
    <t>浙江省衢州市衢江区全旺镇全旺村上街</t>
  </si>
  <si>
    <t xml:space="preserve">全旺村上街古井位于浙江省衢州市衢江区全旺镇全旺村，据全旺村村民郑渭勇介绍，该井建于清代，分布面积25平方米。_x005F_x000D_
该古井做工较好，井壁由不规则的石块累积而成，井壁下方由四块长石条垒成，井圈圆形，内直径0.4米，外直径0.7米，高0.4米。井圈由于长久使用，有部分磨损，井水清澈。_x005F_x000D_
该古井年代较久，保存较好，现仍有人使用，具有一定的历史价值。_x005F_x000D_
</t>
  </si>
  <si>
    <t>119.318083       28.553357</t>
  </si>
  <si>
    <t>全旺村上街井位于浙江省衢州市衢江区全旺镇全旺村上街，井圈圆形，井壁由不规则的石块累积而成，井壁下方由四块长石条垒成，内直径0.4米，外直径0.7米，高0.4米。井边有一条石，方便周边居民洗衣用。四周为房屋。该井保存较好，具有一定的历史价值。</t>
  </si>
  <si>
    <t>官塘村许家井</t>
  </si>
  <si>
    <t xml:space="preserve">官塘村许家古井位于浙江省衢州市衢江区全旺镇官塘村，据村民许家人介绍：该井建于明代。_x005F_x000D_
该井为圆形井，普通石井圈，石质粗糙，井圈高0.5米，井圈外直径0.64米，内直径0.48米，井圈厚0.11米，井深约12米。附属带有石水槽一个，成长方体，普通石刻成，外长0.82米，宽0.7米，高0.48米，内长0.7米，宽0.55米，石槽过去用于洗衣、洗菜，现闲置。_x005F_x000D_
该井保存较完好，井水清澈，常年不干，建成后从未维修过，保持原貌，村民一直沿用至今，有一定的历史科学价值。_x005F_x000D_
</t>
  </si>
  <si>
    <t>119.060817 28.909877</t>
  </si>
  <si>
    <t>官塘村许家井位于浙江省衢州市衢江区全旺镇官塘村，该井为圆形井，普通石井圈，石质粗糙，井圈高0.5米，井圈外直径0.64米，内直径0.48米，井圈厚0.11米。该井保存较完好，井水清澈，常年不干，周边居民到此取水饮用，有一定的历史科学价值。</t>
  </si>
  <si>
    <t>五石埂村井</t>
  </si>
  <si>
    <t>浙江省衢州市衢江区大洲镇五石埂村五石埂自然村</t>
  </si>
  <si>
    <t xml:space="preserve">五石埂村古井位于浙江省衢州市衢江区大洲镇五石埂村五石埂自然村中，该井为五石埂自然村最早的井，据当地村民介绍：该井建于明代（1368—1644年）。井圈为花岗岩，井壁用砖圈砌，井圈厚10公分高，内径35公分，外径55公分，井深约5米，水质较好，目前仍在使用。_x005F_x000D_
该井保存较好，年代较早，对研究该村的历史文化有一定的价值。_x005F_x000D_
</t>
  </si>
  <si>
    <t>118.942139    28.865835</t>
  </si>
  <si>
    <t>五石埂村井位于浙江省衢州市衢江区大洲镇五石埂村五石埂自然村，井圈为花岗岩，井壁用砖圈砌，井圈厚0.1米，内径0.35米，外径0.55米。四周为水泥地，水质较好，通自来水后不再饮用，目前作洗涤用。该井保存较好，具有一定的历史文化价值。</t>
  </si>
  <si>
    <t>五石埂村</t>
  </si>
  <si>
    <t>大洲一村留文公井</t>
  </si>
  <si>
    <t>浙江省衢州市衢江区大洲镇一村</t>
  </si>
  <si>
    <t xml:space="preserve"> 大洲一村留文公井位于浙江省衢州市衢江区大洲镇一村，据当地村民介绍：该井建于清代（1644—1911年）。井深约6米，圆形井，井壁为不规则石块垒砌，花岗岩井圈石质粗糙，井圈高0.44米，井圈口内直径0.46米，上井圈厚0.06米，下井圈厚0.1米。_x005F_x000D_
该井保存完好，井水清澈常年不干，从建成后从未维修过，保持原貌，村民一直沿用至今，有一定的历史和科学价值。_x005F_x000D_
</t>
  </si>
  <si>
    <t>文物地址原为一村，现为东岳村</t>
  </si>
  <si>
    <t>殿边村高东寺井</t>
  </si>
  <si>
    <t>浙江省衢州市衢江区大洲镇殿边村高东寺自然村（北村）蔡荣高屋边</t>
  </si>
  <si>
    <t xml:space="preserve">殿边村高东寺古井位于浙江省衢州市衢江区大洲镇殿边村高东寺自然村（北村）蔡荣高屋边。_x005F_x000D_
高东寺古井有二口，一口仍露出地面，一口已被封闭在地下。井坐北朝南。二口古井一样大，因耕牛几次踩入井中致残故封闭掉一口，井内圈1.1米，中圈2.04米，外圈直径2.3米，被封闭一口8米深，露出地面一口10米深。_x005F_x000D_
当地老人说：什么年代创寺院，井就什么年代挖。按此推理为东晋元兴年间（402-404）。_x005F_x000D_
古井至前几年接通自来水时才停用，井中水清，井圈用块石叠砌，井口圆形。古井历史悠久，具有一定的历史、文化、艺术价值。_x005F_x000D_
</t>
  </si>
  <si>
    <t>118.994381    28.842511</t>
  </si>
  <si>
    <t>殿边村高东寺井位于浙江省衢州市衢江区大洲镇外焦村高东寺自然村（北村）蔡荣高屋边，高东寺古井有二口，一口仍露出地面，一口已被封闭在地下。井坐北朝南。二口古井一样大，因耕牛几次踩入井中致残故封闭掉一口，目前第二口也用金属井盖盖上，井内圈1.1米，中圈2.04米，外圈直径2.3米。目前已无人使用，周围为灌木丛。</t>
  </si>
  <si>
    <t>外焦村</t>
  </si>
  <si>
    <t>文物地址原为殿边村，现为外焦村</t>
  </si>
  <si>
    <t>清坛双口汉井</t>
  </si>
  <si>
    <t>新朝</t>
  </si>
  <si>
    <t>浙江省衢州市衢江区大洲镇后祝村大茶园自然村南2.5公里的清坛山坪中</t>
  </si>
  <si>
    <t xml:space="preserve">清坛双口汉井位于浙江省衢州市衢江区大洲镇后祝村大茶园自然村南2.5公里的清坛山坪中，据当地村民介绍：该井建于西汉与东汉交替的天凤年间（14-19年）。分布面积30平方米.坐南朝北，在古学馆遗址与乌巨山西寺之间。井创建朝代与古学馆相同，是一位不满王莽篡权的西汉末文官所建。西山寺记录史料连同《三藏经》被红卫兵烧掉，井下与井外又未找到物证。_x005F_x000D_
正方形古井外圈长2.5米，宽2.5米，圆形古井外圈直径1.2米。双井相间平行，间距1.5米，可能相通，外方井洗物之用，里圆口井为饮水之井，井面圈砌石粗糙。保存一般，具有一定的历史、文化、科学价值。_x005F_x000D_
</t>
  </si>
  <si>
    <t>118.584412    28.502698</t>
  </si>
  <si>
    <t>清坛双口汉井位于浙江省衢州市衢江区大洲镇后祝村大茶园自然村南2.5公里的清坛山坪中，在西山寺附近，有两口井，正方形古井外圈长2.5米，宽2.5米，圆形古井外圈直径1.2米。双井相间平行，间距1.5米，可能相通。目前在草丛中，无人使用，附近立《清坛古迹遗址碑记》一块。</t>
  </si>
  <si>
    <t>后祝村</t>
  </si>
  <si>
    <t>李泽村李厅后井</t>
  </si>
  <si>
    <t>浙江省衢州市衢江区峡川镇李泽村村民李建雄屋后</t>
  </si>
  <si>
    <t xml:space="preserve">李泽村李厅后古井位于浙江省衢州市衢江区峡川镇李泽村村民李建雄屋后，占地面积8平方米。据李宅村胡土根老人讲述，此井是本村最早的一口水井，相传建于宋时。_x005F_x000D_
李厅后古井井地用花岗岩石板铺砌，外长方形内圆形的花岗岩井圈，井圈高0.27米，上沿长0.84米，宽74公分，内径为0.43米，底宽井沿宽井壁鹅卵石叠砌，井深1.2米。石质腐蚀风化严重，现为村民生活用水、水质清澈。_x005F_x000D_
该井在李泽村调查中发现较早的古井之一，有一定的历史文化价值。_x005F_x000D_
</t>
  </si>
  <si>
    <t>119.014511    29.161596</t>
  </si>
  <si>
    <t>李泽村李厅后井位于浙江省衢州市衢江区峡川镇李泽村李建雄屋后，井圈高0.2米，内径0.45米，外径0.7米，内圆外为不规则方形。井西侧为三角，东侧为房屋。该井现已废弃，隐蔽在草丛中。该村历史悠久，唐代建村，根据老人说该村有120几个古井，是该村最早古井之一，具有一定的历史文化价值。</t>
  </si>
  <si>
    <t>李泽村</t>
  </si>
  <si>
    <t>李泽村井</t>
  </si>
  <si>
    <t>浙江省衢州市衢江区峡川镇李泽村李国辉院中</t>
  </si>
  <si>
    <t xml:space="preserve">李泽村古井座落于浙江省衢州市衢江区峡川镇李泽村李国辉院中，占地面积20平方米，根据李再昌村民介绍：此井建于清早期（1644—1735年）。此井圆型花岗岩井圈，井圈磨损严重并有人工凿的小石孔，井圈内直径0.36米，外直径0.47米，高0.39米，井圈外地面用石板铺砌，石板中间凿成排水凹槽，井内壁用石块砌成，井水清澈见底，仍在使用。_x005F_x000D_
石质腐蚀风化严重，现为村民生活用水、水质清澈。_x005F_x000D_
该井水质清澈，井圈外地面石板做法特别，较为少见，对研究古井文化有较高的价值。_x005F_x000D_
</t>
  </si>
  <si>
    <t>119.015470    29.159182</t>
  </si>
  <si>
    <t xml:space="preserve">李泽村井位于浙江省衢州市衢江区峡川镇李泽村李国辉院中，此井为圆形花岗岩井圈，井圈磨损严重并有人工凿的小石孔，内径0.36米，外径0.48米，高0.4米，李华林祖上于清早期建房，为方便用水在其屋前建造了此井，四周全为建筑。该井水质清澈，井圈外地面石板做法特别，较为少见，对研究古井文化有较高的价值。 </t>
  </si>
  <si>
    <t>李泽村双眼井</t>
  </si>
  <si>
    <t>浙江省衢州市衢江区峡川镇李泽村村中</t>
  </si>
  <si>
    <t xml:space="preserve">李泽村双眼古井位于浙江省衢州市衢江区峡川镇李泽村村中，根据李再昌村民介绍：此井建于清代（1644—1911年），井圈为别处移于此。此井占地面积18平方米，井圈外方内圆，井圈上有两个圆洞眼，可能用于装木架子提水，故名双眼井，另一种说法是：原先此处有一大井，有两个井圈口，故称“双眼井”。现井圈为花岗岩，内直径0.45米，外长0.55米，高0.43米。_x005F_x000D_
此井井水清澈，井圈做法具有一定的特色，具有相当的艺术、科学、研究价值。_x005F_x000D_
</t>
  </si>
  <si>
    <t>119.015682    29.158872</t>
  </si>
  <si>
    <t>李泽村双眼井位于浙江省衢州市衢江区峡川镇李泽村，内圆外为不规则四边形，内径0.41米，高0.39米，外长最长处0.7米，外长最短处0.54米，四边为建筑。该井井圈上有两个圆，像两个眼睛，故称“双眼井”。该井井水清澈，井圈做法特别，具有一定的艺术、科学、研究价值。</t>
  </si>
  <si>
    <t>后叶村吴利泉井</t>
  </si>
  <si>
    <t>浙江省衢州市衢江区峡川镇后叶村中</t>
  </si>
  <si>
    <t xml:space="preserve">后叶村吴利泉古井位于衢州市衢江区峡川镇后叶村吴利泉老屋门口，根据叶廷奎老人介绍：此井建于明代，沿用至今。该古井花岗岩圆形井圈，井圈保存较好，井圈有两只小方眼，现在用于锁井盖，井圈内直径0.45米，外直径0.57米，高0.48米，厚0.06米，占地面积20平方米，井内壁用鹅卵石规则旋转砌成，井深约8米，井水清澈，一直饮用到至今。_x005F_x000D_
该古井井圈做工考究，水质好，对研究古井具有一定价值。_x005F_x000D_
</t>
  </si>
  <si>
    <t>119.992920    29.123515</t>
  </si>
  <si>
    <t>后叶村吴利泉井位于浙江省衢州市衢江区峡川镇下叶村后叶自然村，外径0.54米，内径0.43米，高0.41米，厚0.07米。该古井花岗岩圆形井圈，井圈保存较好，井圈有两只小方眼，现在用于锁井盖。该井仍作为饮用水源，现为安全起见井口用石块封闭，用水管引至民居内使用。该井保存较好，水质清澈，具有一定的文物研究价值。</t>
  </si>
  <si>
    <t>下叶村</t>
  </si>
  <si>
    <t>文物地址原为后叶村，现为下叶村</t>
  </si>
  <si>
    <t>李泽村李恭义井</t>
  </si>
  <si>
    <t>浙江省衢州市衢江区峡川镇李泽村李小德门前</t>
  </si>
  <si>
    <t xml:space="preserve">李泽村李恭义古井位于浙江省衢州市衢江区峡川镇李泽村李氏宗祠东边李恭义门前，根据李小德村民介绍：该井始建于明代，沿用至今，该井位于李恭义民居屋前，李恭义民居属明代建筑，该古井与该民居具有一定的联系。有井圈圆形，花岗岩石质，井圈磨损严重，井圈外直径50公分，内直径37公分，高40公分，占地面积15平方米。井内壁用鹅卵石砌筑，石头上长有青苔，井深约6米，井水清澈，供人畜饮用。_x005F_x000D_
该古井保存历史原貌，历史悠久，井水清澈，具有一定的历史研究价值。_x005F_x000D_
</t>
  </si>
  <si>
    <t>李泽村李恭义井位于浙江省衢州市衢江区峡川镇李泽村李氏大宗祠东边李毛古门前，因水泥地面加高0.05米，目前井圈高0.35米，井圈外径0.5米，内径0.37米，井圈厚0.06米。该井水质清澈，仍作为饮用水源。李恭义民居建于明代，李恭义在村里属于富裕人家，为生活方便在其屋前建造此井。该井保存完好，历史悠久，具有一定的历史研究价值。</t>
  </si>
  <si>
    <t>下叶村中井</t>
  </si>
  <si>
    <t>浙江省衢州市衢江区后溪镇下叶村中央</t>
  </si>
  <si>
    <t xml:space="preserve">下叶村中古井位于浙江省衢州市衢江后溪镇下叶村，据当地村民介绍：该井建于清代。属井圈圆形井。花岗岩石质，井圈高0.45米，内直径0.48米，外直径0.61米，上井圈厚0.16米，井深4米。_x005F_x000D_
下叶村中古井保留一般，井圈沿磨损严重，井台一部分已浇筑水泥，井水清澈，常年不干，村民一直在使用，有一定的科学研究价值。_x005F_x000D_
</t>
  </si>
  <si>
    <t>118.749611  28.836861</t>
  </si>
  <si>
    <t>下叶村中古井位于浙江省衢州市衢江后溪镇后溪村下叶自然村。属井圈圆形井。花岗岩石质，井圈高0.45米，内直径0.48米，外直径0.61米，上井圈厚0.16米。井水水质较好，村民仍饮用。井圈磨损较严重，以水泥修补。具有一定的艺术、科学、研究价值。</t>
  </si>
  <si>
    <t>文物地址原为下叶村，现为后溪村</t>
  </si>
  <si>
    <t>花塘村井</t>
  </si>
  <si>
    <t>浙江省衢州市衢江区后溪镇花塘村西南</t>
  </si>
  <si>
    <t xml:space="preserve">花塘村古井位于浙江省衢州市衢江区后溪镇花塘村的中段，四方井，据花塘村村民介绍：该井建于清代。井内壁圈用长110厘米，厚20厘米的黄沙长条石砌成。井宽为1.1米×1.1米，井深约4米，现井面已经用水泥浇筑。_x005F_x000D_
花塘村古井，井水清澈，常年不干，冬暖夏凉，村民们一直在使用，有一定的研究价值。_x005F_x000D_
</t>
  </si>
  <si>
    <t>118.764701    28.822871</t>
  </si>
  <si>
    <t>花塘村井位于浙江省衢州市衢江区后溪镇东华村花塘自然村西南，井沿宽1.05米，长1.1米，似正方形，井边有二长二短长条石铺砌。井水清澈，常年不干，水位稳定，村民提桶触手可及。该井北面1米多处曾有一个形制一样的井，二井相通。据村民介绍，有村就有此井，村民以此井为母亲井，焚香点烛祭拜。花塘村井保存完好，村民一直饮用至今，具有一定的历史研究价值。</t>
  </si>
  <si>
    <t>东华村</t>
  </si>
  <si>
    <t>文物地址原为花塘村，现为东华村</t>
  </si>
  <si>
    <t>新塘底村井</t>
  </si>
  <si>
    <t>浙江省衢州市衢江区后溪镇新塘底村中</t>
  </si>
  <si>
    <t xml:space="preserve">新塘底村古井位于浙江省衢州市衢江区后溪镇新塘底村，据新塘底村村民介绍：该井建造于清代。石井圈为八角形，内直径0.42米，高0.5米，井深4.2米。八角井圈上分别刻有“长、泽、庆、洲、环、痕、庚、流”八字。据传以前兄弟三人开掘的井，后老大居长泽街，老二居新塘底，老三居柴家。传说归传说，但井上八个字是什么意思不得而知。 _x005F_x000D_
新塘底古井保留较好，井水常年不枯，有一定的保护价值。_x005F_x000D_
</t>
  </si>
  <si>
    <t>118.786083  28.872555</t>
  </si>
  <si>
    <t>新塘底村古井位于浙江省衢州市衢江区后溪镇江滨村新塘底自然村。石井圈为八角形，内直径0.42米，高0.5米。八角井圈上分别刻有“长、泽、庆、洲、环、痕、庚、流”八字，字迹模糊但仍可分辨。新塘底古井保留较好，井水常年不枯，井水清澈，村民仍饮用，有一定的保护价值。</t>
  </si>
  <si>
    <t>江滨村</t>
  </si>
  <si>
    <t>文物地址原为新塘底村，现为江滨村</t>
  </si>
  <si>
    <t>万青村后车门井</t>
  </si>
  <si>
    <t>浙江省衢州市衢江区后溪镇万青村中</t>
  </si>
  <si>
    <t xml:space="preserve">万青村后车门古井位于浙江省衢州市衢江区后溪镇万青村中，据万青村村民介绍：该井建于明代。井深约6米，圆形井圈，不规则石块井壁，花岗岩井圈石质粗糙，井圈高0.46米，井圈口内直径0.43米，上井圈厚0.1米、下井圈厚0.2米，分布面积25 平方米。_x005F_x000D_
该古井保存较好，井水清澈常年不干，从建成后只修过水井台面，浇筑了水泥地面，其它保持原貌，村民一直沿用至今，有一定的历史和科学价值。_x005F_x000D_
</t>
  </si>
  <si>
    <t>118.814167 28.831389</t>
  </si>
  <si>
    <t>万青村后车门古井位于浙江省衢州市衢江区后溪镇青塘村万青自然村中。圆形井圈，不规则石块井壁，花岗岩井圈石质粗糙，井圈高0.46米，井圈口内直径0.43米，上井圈厚0.1米、下井圈厚0.2米。井水水质较好，村民仍饮用。井圈有裂纹，周围浇筑水泥地面。具有一定的历史研究价值。</t>
  </si>
  <si>
    <t>青塘村</t>
  </si>
  <si>
    <t>文物地址原为万青村，现为青塘村</t>
  </si>
  <si>
    <t>青龙头村大门屋井</t>
  </si>
  <si>
    <t>浙江省衢州市衢江区后溪镇青龙头村西垅自然村的中段</t>
  </si>
  <si>
    <t xml:space="preserve">青龙头村大门屋古井位于浙江省衢州市衢江区后溪镇青龙头村西垅自然村的中段，分布面积13平方米，井圈为正方形，内位圆形。井圈宽0.7米，井圈高0.5米，内圆直径0.5米，井深10米。_x005F_x000D_
大门屋古井，据西垅村村民介绍：该井建于清代，井水清澈，常年不干，冬暖夏凉，是西垅自然村最古老的井，具有一定的历史、文化、科学价值。_x005F_x000D_
</t>
  </si>
  <si>
    <t>118.764438    28.802531</t>
  </si>
  <si>
    <t>青龙头村大门屋井位于浙江省衢州市衢江区后溪镇东华村西垅自然村，原井圈为正方形，在地面以下。现在原井圈上加砌水泥红砖井圈（形状似正方形四角为圆弧），井壁用不规则石块垒砌，井圈高0.31米，厚0.12米，长宽各一米。为防止村民跌落在井上加盖木板。井水水质较好，村民仍饮用。该井水质清澈，常年不干，是西垅自然村最古老的井，具有一定的历史研究价值。</t>
  </si>
  <si>
    <t>文物地址原为青龙头村，现为东华村</t>
  </si>
  <si>
    <t>青龙头村底墙圈井</t>
  </si>
  <si>
    <t>浙江省衢州市衢江区后溪镇青龙头村青龙头自然村</t>
  </si>
  <si>
    <t xml:space="preserve">青龙头村底墙圈古井位于浙江省衢州市衢江区后溪镇青龙头村青龙头自然村，分布面积15平方米，据青龙头村村民介绍：建于明代。大约有400多年的历史。圆形花岗岩石质井圈，古井井圈高0.5米，厚0.1米，内直径0.4米，外直径0.6米，井深5.8米。井圈上有凹凸不平的吊水绳磨损的印记。_x005F_x000D_
底墙圈古井保存较好，井水清澈，常年不干，具有一定的历史、文化、科学价值。_x005F_x000D_
</t>
  </si>
  <si>
    <t>118.769035    28.804483</t>
  </si>
  <si>
    <t>青龙头村底墙圈井位于浙江省衢州市衢江区后溪镇东华村青龙头自然村，井圈花岗岩石质，圆形，外径0.56米，内径0.4米，厚0.08米，高0.49米，井壁用不规则石块垒砌。井圈上开凿长8厘米，宽4厘米小孔两个（对称），用途不明。水质清澈，仍作饮用，为保持水质清洁，在井圈盖一塑料脸盆。该井保存完好，具有一定历史研究价值。</t>
  </si>
  <si>
    <t>赤山口村黄塘边古井</t>
  </si>
  <si>
    <t>浙江省衢州市衢江区后溪镇赤山口村黄塘自然村东</t>
  </si>
  <si>
    <t xml:space="preserve">赤山口村黄塘边古井位于浙江省衢州市衢江区后溪镇赤山口村黄塘自然村，分布面积26平方米，据村民介绍：井大概建于清代，水泥浇筑圆形井圈是后来加上去的，内井壁用石块垒成，井圈内直径0.45米。井深大约10米以上，井水清。保留较好，历史悠久，具有保护的价值。_x005F_x000D_
井圈内直径0.54米，井圈下外直径0.82米，井沿高0.15米。井台面由2块长1.4米，宽0.7米的石板拼凑镂空雕刻而成。保存较好，具有一定的历史、文化、科学价值。_x005F_x000D_
</t>
  </si>
  <si>
    <t>118.775587  28.829646</t>
  </si>
  <si>
    <t>赤山口村黄塘边古井位于浙江省衢州市衢江区后溪镇赤山口村黄塘自然村，因地面重新浇筑升高，原井圈已在地面以下，现在原井圈上加高0.45米，厚0.04米，内径0.52米的水泥管作新井圈。四周为房屋，水质较好，村民仍饮用，具有一定的历史研究价值。</t>
  </si>
  <si>
    <t>赤山口村</t>
  </si>
  <si>
    <t>坝底村前厅井</t>
  </si>
  <si>
    <t>浙江省衢州市衢江区后溪镇坝底村大门厅旁</t>
  </si>
  <si>
    <t xml:space="preserve">坝底村前厅古井位于浙江省衢州市衢江区后溪镇坝底村大门厅旁，分布面积22平方米，据坝底村村民介绍：该井建于清代。圆形大理石井圈，井内用不规则的石块垒砌成，井面圆形石井圈有三分之一被水泥浇筑，现有井圈高0.25米，内径0.44米，厚0.05米，井深5米。_x005F_x000D_
坝底古井，井水清澈，常年不干，一直使用，有一定的保护价值。_x005F_x000D_
</t>
  </si>
  <si>
    <t>118.774974    28.841111</t>
  </si>
  <si>
    <t>坝底村前厅井位于浙江省衢州市衢江区后溪镇坝底村大门厅旁，井圈花岗岩石质，圆形，高0.08米，外径0.6米，内径0.45米，厚0.08米，井壁用不规则石块垒砌。井圈外地面因浇筑抬高，为防止村民失足，井口用水泥板盖住。水质较好，村民仍饮用，具有一定的历史研究价值。</t>
  </si>
  <si>
    <t>坝底村</t>
  </si>
  <si>
    <t>下棠村前下井</t>
  </si>
  <si>
    <t>浙江省衢州市衢江区后溪镇下棠村前下自然村中央</t>
  </si>
  <si>
    <t xml:space="preserve">下棠村前下古井位于浙江省衢州市衢江区后溪镇下棠村前下自然村中央，分布面积1 5平方米，据下棠村村民介绍：该井建于清代。圆形花岗岩井圈，内直径0.41米，外直径0.54米，井圈高0.47米，井深3米，用乱石块垒砌成圆形井壁，井圈因长年的磨损，已经损坏，现用混泥土浇筑。_x005F_x000D_
前下古井井水清澈，长年不干，保存较好，具有一定的历史、文化、科学价值。。_x005F_x000D_
</t>
  </si>
  <si>
    <t>118.774102    28.850117</t>
  </si>
  <si>
    <t>下棠村前下井位于浙江省衢州市衢江区后溪镇下棠村前下自然村，井圈花岗岩石质，外径0.55米，内径0.43米，厚0.06米，高0.38米。外井圈因有破损，现用水泥浇筑加固。井壁用红砂岩石块垒砌。周围地面重新浇筑，地基升高。水质较好，村民仍饮此水，具有一定的历史研究价值。</t>
  </si>
  <si>
    <t>下棠村</t>
  </si>
  <si>
    <t>赤山口村上井</t>
  </si>
  <si>
    <t>浙江省衢州市衢江区后溪镇赤山口村西</t>
  </si>
  <si>
    <t xml:space="preserve">赤山口上古井位于浙江省衢州市衢江区后溪镇赤山口村，分布面积21平方米，据赤山口村村民介绍：该井建于清代。花岗岩石质井圈，乱石垒成的圆形井壁，井圈高0.45米，内直径0.45米，外直径0.63米，井深10米左右。井台面二块石板铺砌。_x005F_x000D_
赤山口村上古井，历史悠久，井水清澈，常年不沽，具有一定的历史、文化、科学价值。_x005F_x000D_
</t>
  </si>
  <si>
    <t>118.779945    28.829289</t>
  </si>
  <si>
    <t>赤山口村上井位于浙江省衢州市衢江区后溪镇赤山口村，井圈石质，有裂缝，用水泥填补。内径0.6米，外径0.45米，厚0.08米，井圈高0.42米。井壁上半部分用砖块砌成，下半部分用红砂岩垒砌。周围为房屋，水质较好，村民仍饮此水，具有一定的历史研究价值。</t>
  </si>
  <si>
    <t>张村西塘井</t>
  </si>
  <si>
    <t>浙江省衢州市衢江区后溪镇张村西塘自然村中</t>
  </si>
  <si>
    <t xml:space="preserve">张村西塘古井位于浙江省衢州市衢江区后溪镇张村西塘自然村，分布面积21平方米，据村民介绍：该古井建于清代。用石块垒砌成圆形井壁，花岗岩石井圈，石井圈严重的损坏，用铁丝捆扎。圆形内直径0.41米，外直径0.53米，井圈高0.47米，井深3.5米。_x005F_x000D_
西塘古井，井水清澈，常年不枯，村民一直在使用，保存一般，具有一定的历史、文化、科学价值。_x005F_x000D_
</t>
  </si>
  <si>
    <t>118.786905    28.824212</t>
  </si>
  <si>
    <t>张村西塘井位于浙江省衢州市衢江区后溪镇张村村西塘自然村，井圈破裂，曾用铁丝捆扎，现铁丝已锈断。圆形内直径0.41米，外直径0.53米，井圈最高0.48米，水质较好，常年不干，周围居民仍喝此水，具有一定的历史研究价值。</t>
  </si>
  <si>
    <t>张村村</t>
  </si>
  <si>
    <t>坝下村叶家井</t>
  </si>
  <si>
    <t>浙江省衢州市衢江区后溪镇坝下村</t>
  </si>
  <si>
    <t xml:space="preserve">坝下村叶家井位于浙江省衢州市衢江区后溪镇坝下村，据坝下村村民介绍：叶家井建于清代，以前是叶姓人所挖。花岗岩石井圈，内直径0.4米，井圈厚0.1米，外直径0.5米，井圈高0.4米，井深2.4米。井壁用本地大小不等的石块垒成。井台用水泥浇筑。_x005F_x000D_
叶家井井水清澈，常年不干，村民一直使用，历史悠久，有一定的保留价值。_x005F_x000D_
</t>
  </si>
  <si>
    <t>118.786311 28.861911</t>
  </si>
  <si>
    <t>坝下村叶家井位于浙江省衢州市衢江区后溪镇江滨村坝下自然村，井圈圆形，花岗岩石质，外径0.58米，内径0.42米，高0.08米。井壁用红砂岩条石垒砌。该井位于一户陈姓人家院内，以前为叶姓人所挖。该井仍作饮用，为保证水质，井上盖一水泥盖，具有一定的历史研究价值。</t>
  </si>
  <si>
    <t>文物地址原为坝下村，现为江滨村</t>
  </si>
  <si>
    <t>莲花老街六角井</t>
  </si>
  <si>
    <t>浙江省衢州市衢江区莲花镇老街中心</t>
  </si>
  <si>
    <t>莲花老街六角井位于衢州市衢江区莲花镇莲花老街，根据王立基村民讲述此井建于清早期（1644—1735年），占地面积18平方米，是一口六边形清早期（1644—1735年）的古井。因井身呈六角形而得名。（井口边长0.73米，对边宽度1.25米，对角宽度1.45米，井身直径1.70米，井深2.36米）。_x005F_x000D_
井基由六块长条石铺设而成至井口成正六边形，每边长为73cm ，井口对边宽1.25米，对角宽1.45米；井身上部以条石砌成，呈八边形，下部以鹅卵石砌成亦成八角形，井底砌成八卦图形，古亦称为八卦井。井深2.36米，内径1.70米。_x005F_x000D_
该古井为莲花老街唯一水井。_x005F_x000D_
该井具有一定的历史和科学价值。</t>
  </si>
  <si>
    <t>119.008921     29.073546</t>
  </si>
  <si>
    <t>莲花老街六角井位于浙江省衢州市衢江区莲花镇老街中心，井边呈正六边形，内对边1.25米，内对角1.44米，井口用红砖水泥加砌井圈，厚0.1米，加高0.4米，周围地面亦加高后以石板铺砌。井基由六块长条石铺设而成至井口成正六边形，每边长为0.73米 ，井口对边宽1.25米，对角宽1.45米；井身上部以条石砌成，呈八边形，下部以鹅卵石砌成亦成八角形。该井为莲花老街唯一水井，具有一定的历史研究价值。</t>
  </si>
  <si>
    <t>莲花村</t>
  </si>
  <si>
    <t>五坦村外厅颜氏井</t>
  </si>
  <si>
    <t>浙江省衢州市衢江区莲花镇五坦村外厅自然村东北侧</t>
  </si>
  <si>
    <t xml:space="preserve">五坦村外厅颜氏古井位于浙江省衢州市衢江区莲花镇五坦村外厅自然村东北侧，,根据胡兴耀村民介绍：此井建于清代（1644—1911）。_x005F_x000D_
井台长2.7米，宽2.7米，井围直径450厘米，高50厘米。   _x005F_x000D_
围壁厚6厘米，井深4米，井围为麻石料，井内壁以鹅卵石砌成，是外厅自然村唯一的一口饮水井，原水质清澈甘润，现因受到污染而废弃。_x005F_x000D_
该井保存完整，井口盖面，具有一定的历史和科学价值。_x005F_x000D_
</t>
  </si>
  <si>
    <t>赵庄村大厅基井</t>
  </si>
  <si>
    <t>浙江省衢州市衢江区莲花镇赵庄村中心</t>
  </si>
  <si>
    <t>赵庄村大厅基古井位于浙江省衢州市衢江区莲花镇赵庄村中心，根据徐渭耀村民介绍：该井建于清晚期（1821—1911年），建筑占地面积15.8平方米。井围为花岗岩质地的圆柱石圆。井围高度48厘米，壁厚6厘米，外径56厘米 ，内径44厘米，井基长4.4米，宽3.60米，四周用花岗岩条石围砌而成，基内用石板铺设，井口四周用五块拱形花岗岩铺设成圆形，井体涂有十余米，井口呈正方形，长宽均为44厘米 。井内壁自上而下，由小到大均以花岗岩块石砌成，井底与井基大小相同。井水清澈，且连续使用至今，四周污染源切断，井周南侧有多处驳落，无法辨认。_x005F_x000D_
该井保存完整，具有一定的历史和科学价值。</t>
  </si>
  <si>
    <t>119.018039    29.060767</t>
  </si>
  <si>
    <t>赵庄村大厅基井位于浙江省衢州市衢江区莲花镇莲东村赵庄自然村，井圈圆形，花岗岩石质。井圈高0.48米，厚0.06米，外径0.56米，内径0.44米。井水清澈，且连续使用至今,通自来水后，井水已无人饮用，周围居民多以井水作洗涤用。该井保存完好，具有一定的历史研究价值。</t>
  </si>
  <si>
    <t>莲东村</t>
  </si>
  <si>
    <t>文物地址原为赵庄村，现为莲东村</t>
  </si>
  <si>
    <t>杜村杜氏井</t>
  </si>
  <si>
    <t>浙江省衢州市衢江区莲花镇杜村村中心</t>
  </si>
  <si>
    <t xml:space="preserve">杜村杜氏古井位于浙江省衢州市衢江区莲花镇杜村村中心，杜氏宗祠西北侧，建筑占地面积11.02平方米，根据杜有山村民介绍：此井建于明代（1368—1644年）。_x005F_x000D_
井圈以青石雕凿成圆柱体，高48厘米 ，外径58厘米 ，内径44厘米，壁厚6厘米 ，井基长3.8米，宽2.9米，以条石和鹅卵石相间砌成。_x005F_x000D_
井身圆孤形，上口小，中间大，底口小，深度10米，井身内径最大2.2米，上口0.8米，下口1.5米。_x005F_x000D_
该井保存完整，具有一定的历史和科学价值。_x005F_x000D_
</t>
  </si>
  <si>
    <t>118.977643     29.0849916</t>
  </si>
  <si>
    <t>杜村杜氏井位于浙江省衢州市衢江区莲花镇杜山沿村杜村自然村，井圈圆形，材质青石，外径0.5米，内径0.38米，井圈厚0.06米，因新建水泥地面，地基抬升，现高0.34米。为安全考虑现在井上放一块大石封闭井口。通自来水后，井水已无人饮用，周围居民多以井水作洗涤用。该井保存完好，具有一定历史研究价值。</t>
  </si>
  <si>
    <t>杜山沿村</t>
  </si>
  <si>
    <t>文物地址原为杜村村，现为杜山沿村</t>
  </si>
  <si>
    <t>两塘村月峰井</t>
  </si>
  <si>
    <t>浙江省衢州市衢江区莲花镇两塘村北边</t>
  </si>
  <si>
    <t>两塘村月峰井古位于浙江省衢州市衢江区莲花镇两塘村北，根据文物建筑风格、特征判断：该井建于明（1368-1644年）时期，古井占地面积14平方米。_x005F_x000D_
井口由四块青石板铺设，成正方形，设加井围，四青石板二长二短。_x005F_x000D_
井身用定制拱形青砖砌成圆形，井深过4.5米，此井自两塘五氏在月山建村后建成，一直使用至今，现因农户各自钻地下水井，而暂无人使用，但井水仍然清澈明净。_x005F_x000D_
井口0.90*0.90米，井身内径1.410米，深4.5米。_x005F_x000D_
该井保存完整，具有一定的历史和科学价值。</t>
  </si>
  <si>
    <t>118.989828    29.099595</t>
  </si>
  <si>
    <t>两塘村月峰井位于浙江省衢州市衢江区莲花镇月山村两塘自然村，井口为0.90*0.90米正方形，井身内径1.41米。村民胡洪良介绍：以前两塘村全村都饮此井水，喝了井水以后特别聪明，出了好几个博士。现已不作饮用，附近公厕抽井水冲洗用。该井保存完好，具有一定历史研究价值。</t>
  </si>
  <si>
    <t>月山村</t>
  </si>
  <si>
    <t>文物地址原为两塘村，现为月山村</t>
  </si>
  <si>
    <t>黄家堰头村八角井</t>
  </si>
  <si>
    <t>浙江省衢州市衢江区莲花镇黄家堰头村西边</t>
  </si>
  <si>
    <t xml:space="preserve">八角井位于浙江省衢州市衢江区莲民镇黄家堰头村西南边，根据黄春根村民讲述：该井建于明代（1368—1644年），黄氏祖先所居之处均建有此井，该村黄氏属外黄村黄氏后裔，从明代分居至此，此井为黄家堰头村建村后第一水井，自明代始沿用至今。八角井为黄氏传统井，据传八角井为黄氏井。_x005F_x000D_
井基以青石板铺设，井口以岩石板砌成八角形，井身用条石沿井口八角形砌至井底，井深约7米。井口东边开一口，砌石质台阶四级至井口近水面，井水清澈、甘润。_x005F_x000D_
该井为八角井，井口大，具有一定的历史和科学价值。_x005F_x000D_
_x005F_x000D_
</t>
  </si>
  <si>
    <t>119.059612    29.117479</t>
  </si>
  <si>
    <t>黄家堰头村八角井位于浙江省衢州市衢江区莲花镇黄营村黄家堰头自然村，据村民实验，该井水从距此10公里的大乘山上来（把米糠放在大乘山上的水流中，最终米糠出现在此井）。该井为八角井，井口大，井对宽4.4米，对角4.6米，井基以青石板铺设，井口以岩石板砌成八角形，井身用条石沿井口八角形砌至井底，井深约7米。井口东边开一口，砌石质台阶四级至井口近水面，四周为田地。以前全村人饮用此水，每年都要把井水抽干清洗。该井为八角井，井口大，具有一定历史研究价值。</t>
  </si>
  <si>
    <t>黄营村</t>
  </si>
  <si>
    <t>文物地址原为黄家堰头村，现为黄营村</t>
  </si>
  <si>
    <t>外黄村樟树井</t>
  </si>
  <si>
    <t>浙江省衢州市衢江区莲花镇外黄村中心东边</t>
  </si>
  <si>
    <t xml:space="preserve">外黄村樟树井位于浙江省衢州市衢江区莲花镇外黄村东面，根据文物结构、建筑风格、特征判断：该井建于明代（1368—1644年），井边原有一棵古樟树而名，古樟树毁于20世纪90年代。此井井基地青石板砖成长宽各2.5米，井围高34厘米，内径54厘米，围壁厚8厘米，外径70厘米，为青石质地。_x005F_x000D_
井身深约6米，以块石砌成，内成葫芦形。_x005F_x000D_
此井至今清澈见底，水质很好，仍延用。_x005F_x000D_
该井具有一定的历史、科学价值。_x005F_x000D_
_x005F_x000D_
</t>
  </si>
  <si>
    <t>119.030055    29.117086</t>
  </si>
  <si>
    <t>外黄村樟树井位于浙江省衢州市衢江区莲花镇外黄村，井圈为圆形，花岗岩石质，外径0.7米，内径0.55米，厚0.08米，高0.23米。井壁块石砌成。井边原有大樟树，已枯死20余年，现四周为房屋。该井水质很好，居民仍作为饮用水源，具有一定历史研究价值。</t>
  </si>
  <si>
    <t>外黄村</t>
  </si>
  <si>
    <t>外黄村八角井</t>
  </si>
  <si>
    <t>浙江省衢州市衢江区莲花镇外黄村北边</t>
  </si>
  <si>
    <t xml:space="preserve">八角井位于浙江省衢州市衢江区莲花镇外黄村北边，是一口建于明代（1368—1644年）黄氏专用古井。据村内黄继高老人传说，黄氏新建水井均为八角形井口。_x005F_x000D_
井基以青石板铺设，长宽各为3米。_x005F_x000D_
井口以青石板斜角砌成八边形，每边长0.9米，对边内距2.26米，对角内距2.37米。井身以块状石砌成壶状，深约6米。_x005F_x000D_
此井沿用至今，井水可饮用。_x005F_x000D_
该井保存完整，具有一定的历史、科学价值。_x005F_x000D_
_x005F_x000D_
</t>
  </si>
  <si>
    <t>外黄村八角井位于浙江省衢州市衢江区莲花镇外黄村，井口外观为八边形，对宽2.19米，对角2.37米，边长0.92米，井底铺松木。井壁以块状石砌成壶状，据村民毛延龙介绍，乾隆皇帝曾到此处，以前村民多饮此井，常把井水打完，经过一夜水位又能恢复。该井保存完好，具有一定历史研究价值。</t>
  </si>
  <si>
    <t>外黄村蓑衣井</t>
  </si>
  <si>
    <t>浙江省衢州市衢江区莲花镇外黄村中心</t>
  </si>
  <si>
    <t xml:space="preserve">蓑衣井位于浙江省衢州市衢江区莲花镇外黄村中心，根据文物结构、建筑风格、特征判断：该井建于明代（1368—1644年），因此井每逢下雨人们穿蓑衣时井水就满起来便称蓑衣井。_x005F_x000D_
井圈圆柱形，用花岗岩凿成，井圈上部沿下二寸处沿直径相对有二圆孔，井圈内径54cm，圈壁厚7cm，外径68cm，高43cm。井基中心部位由两块花岗岩石块拼成，正方形中间各有半圆而合成圆井口，规格为156×156cm，外围加铺花岗岩条石，最外层为鹅卵石铺设。井基总面积：3.5m×3.5m，井身弧芦形，以大块鹅卵石砌成，井身深度为10米，最大内径约1.5米。_x005F_x000D_该井保存完整，有一定的历史、科学价值。_x005F_x000D_
</t>
  </si>
  <si>
    <t>119.029152     29.118205</t>
  </si>
  <si>
    <t>外黄村蓑衣井位于浙江省衢州市衢江区莲花镇外黄村，井圈为圆形，花岗岩石质，外径0.68米，内径0.55米，厚0.07米，高0.4米。四周为农房，以前外黄乡政府都来此取水。该井保存完好，具有一定历史研究价值。</t>
  </si>
  <si>
    <t>古山头村露天井</t>
  </si>
  <si>
    <t>浙江省衢州市衢江区杜泽镇古山头村村西南</t>
  </si>
  <si>
    <t>古山头村露天井位于浙江省衢州市衢江区杜泽镇古山头村村西南，据古山头村村民介绍：该井建于清代（1644—1911年），以前为池塘。面积12平方米，长方形井口，长2.6米，宽1.6米，内侧长2米，宽1米。井内壁用块状石铺砌，井深约3米。井水清澈，为全村饮用水的主要来源。该井保存较好，具有一定的历史、文化、艺术价值。</t>
  </si>
  <si>
    <t>118.962986     29.094802</t>
  </si>
  <si>
    <t>古山头村露天井位于浙江省衢州市衢江区杜泽镇潜灵村古山头自然村，长方形井口，长2.6米，宽1.64米，内长2米，内宽1.06米。四周为菜地，井圈砖块铺砌外糊水泥。该井保存完好，具有一定历史研究价值。</t>
  </si>
  <si>
    <t>潜灵村</t>
  </si>
  <si>
    <t>文物地址原为古山头村，现为潜灵村</t>
  </si>
  <si>
    <t>古山头村中央井</t>
  </si>
  <si>
    <t>浙江省衢州市衢江区杜泽镇古山头村村中</t>
  </si>
  <si>
    <t xml:space="preserve">古山头村中央井位于浙江省衢州市衢江区杜泽镇古山头村村中。据村民介绍：该井建于清代（1644—1911年）。圆形井圈，花岗岩石质。井圈内直径为0.42米，上井圈厚0.08米，下井圈厚0.13米，高0.38米。井水较深，约6米。井内壁用块状石铺砌。现该井水无人使用。_x005F_x000D_
该井保存较好，年代悠久，具有一定的文化、历史、艺术价值。_x005F_x000D_
</t>
  </si>
  <si>
    <t>118.958545 29.329883</t>
  </si>
  <si>
    <t>古山头村中央井位于浙江省衢州市衢江区杜泽镇潜灵村古山头自然村，内径0.42米，外径0.58米，厚0.08米，高0.2米，井周边为民居，井圈现泥土堆积，隐蔽在草丛中。</t>
  </si>
  <si>
    <t>杜泽一村八角井</t>
  </si>
  <si>
    <t>浙江省衢州市衢江区杜泽镇一村横街43号门前</t>
  </si>
  <si>
    <t xml:space="preserve">杜泽一村八角井位于浙江省衢州市衢江区杜泽镇一村横街43号门前，据杜一村村民介绍：该井建于清代（1644—1911年）。井深约8米，自然石块垒砌井壁，花岗岩材质井圈，井圈内呈圆形，外呈八角形，井圈腹凸出，井口收缩。井圈高0.42米，井圈口内直径0.37米，上井圈厚0.08米，下井圈厚0.11米。井圈下平台呈正方形，二长条石板组成。_x005F_x000D_
该古井保存完好，井水清澈常年不干，从建成至今从未维修过，保持原貌，村民一直沿用至今，有一定的历史和科学价值。_x005F_x000D_
</t>
  </si>
  <si>
    <t>119.946101  29.124762</t>
  </si>
  <si>
    <t>杜泽一村八角井位于浙江省衢州市衢江区杜泽镇杜一村村委会门口，井圈厚0.08米，高0.35米，花岗岩材质井圈，井圈内呈圆形，外呈八角形。为安全考虑，现已在井上用填充水泥的轮胎封闭，并安装手摇泵方便村民取水。井周边铺长方形石板，四周为民居。该井保存完好，具有一定的历史研究价值。</t>
  </si>
  <si>
    <t>杜一村</t>
  </si>
  <si>
    <t>文物地址原为一村，现为杜一村</t>
  </si>
  <si>
    <t>坎头村南井</t>
  </si>
  <si>
    <t>浙江省衢州市衢江区杜泽镇坎头村坎头自然村中</t>
  </si>
  <si>
    <t xml:space="preserve">坎头村南井位于浙江省衢州市衢江区杜泽镇坎头村砍头自然村中，据村民介绍：该井建于清初（1644—1735年）。井深约6米，形为圆形，井口用砖铺砌。_x005F_x000D_
该井保存完好，井水清澈常年不干，从建成后从未维修过，保存原貌，村民一直沿用至今，具有一定的文化、历史、艺术价值。_x005F_x000D_
</t>
  </si>
  <si>
    <t>118.944200  29.097241</t>
  </si>
  <si>
    <t>坎头村南井位于浙江省衢州市衢江区杜泽镇坎头村傅士冰屋门前，井口用砖铺成不规则方形，内宽0.68米，外宽0.95米，外长1.08米，内长0.68米。井壁青砖铺砌。该井保存完好，具有一定历史研究价值。</t>
  </si>
  <si>
    <t>坎头村</t>
  </si>
  <si>
    <t>西庄村西庄化井</t>
  </si>
  <si>
    <t>浙江省衢州市衢江区杜泽镇西庄村周氏宗祠北门外</t>
  </si>
  <si>
    <t>西庄村西庄化井位于浙江省衢州市衢江区杜泽镇西庄村周氏宗祠北门外，据西庄村民介绍：该井建于清光绪三十四年（1908年）。圆形井圈，内直径0.36米，井圈厚0.07米。井圈北边有一井耳，外井圈有“化字”。井圈高0.4米。井内壁用石块铺砌。井水清澈，井水深4-5米。_x005F_x000D_
该井保存较好，具有一定的历史、科学价值。</t>
  </si>
  <si>
    <t>118.970666  29.085921</t>
  </si>
  <si>
    <t>西庄村西庄化井位于浙江省衢州市衢江区杜泽镇西庄村西庄自然村周氏宗祠北门外，圆形井圈，外径0.45米，内径0.35米，厚0.05米，井圈高0.25米。花岗岩材质，井壁用石块铺砌。该井保存较好，具有一定的历史研究价值。</t>
  </si>
  <si>
    <t>西庄村</t>
  </si>
  <si>
    <t>下井村井</t>
  </si>
  <si>
    <t>浙江省衢州市衢江区杜泽镇下井村69号屋外斜对面</t>
  </si>
  <si>
    <t xml:space="preserve">下井村古井座落于浙江省衢州市衢江区杜泽镇下井村村中，据孔氏后人介绍：该井建于清代（1644-1911年）。井深约6米，圆形井，不规则石块井壁，花岗岩井圈石质粗糙，井圈高0.2米，井圈口内直径0.48米，上井圈厚0.1米，下井圈厚0.1米。_x005F_x000D_
该古井保存较完好，井水有点偏黄，常年不干，从建成后从未修过，保持原貌，具有一定的历史和科学研究价值。_x005F_x000D_
</t>
  </si>
  <si>
    <t>118.948303  29.080029</t>
  </si>
  <si>
    <t>下井村井位于浙江省衢州市衢江区杜泽镇荷花塘沿村下井自然村69号屋外斜对面，外径0.68米，内径0.49米，厚0.09米，井圈高0.2米，四周为房屋。该古井保存较完好，自五水共治后水质变好，常年不干，周围村民仍到此取饮用水，具有一定的历史研究价值。</t>
  </si>
  <si>
    <t>荷花塘沿村</t>
  </si>
  <si>
    <t>文物地址原为下井村，现为荷花塘沿村</t>
  </si>
  <si>
    <t>下余村泉井塘井</t>
  </si>
  <si>
    <t>浙江省衢州市衢江区杜泽镇下余村西南樟树旁</t>
  </si>
  <si>
    <t xml:space="preserve">下余村泉井塘井位于浙江省衢州市衢江区杜泽镇下余村西南樟树旁，据村民介绍：该井建于清代（1644—1911年）。井圈四边形，边长0.56米。井内壁呈圆形，用不规则石块铺砌，井深约4米，井水约3米，井水清澈，可使用。_x005F_x000D_
该井基本保持原貌，井水清澈，常年不干，村民一直沿用至今。具有一定历史和科学价值。_x005F_x000D_
</t>
  </si>
  <si>
    <t>118.948283  29.055374</t>
  </si>
  <si>
    <t>下余村泉井塘井位于浙江省衢州市衢江区杜泽镇下余村下余自然村西南樟树旁，内径0.47米，外径0.52米，厚0.04米，高0.5米，2009年为保证水质清澈，在原井上加了0.5米高的井圈。该井基本保持原貌，井水清澈，常年不干，村民仍到此取饮用水，具有一定历史研究价值。</t>
  </si>
  <si>
    <t>下余村</t>
  </si>
  <si>
    <t>白水村井沿跟井</t>
  </si>
  <si>
    <t>浙江省衢州市衢江区杜泽镇白水村471号门前（新厅隔壁）</t>
  </si>
  <si>
    <t xml:space="preserve">井沿跟古井位于浙江省衢州市衢江区杜泽镇白水村471号门前（新厅隔壁），据户主介绍：该井建于清代（1644-1911年）。井深4米，圆形井，不规则石块井壁，花岗岩井圈石质粗糙，井圈高0.5米，井圈口内直径0.4米，上井圈厚0.1米，下井圈厚0.1米。_x005F_x000D_
该古井保存完好，井水清澈常年不干，从建成后从未维修过，保持原貌，村民一直沿用至今，有一定的历史和科学价值。_x005F_x000D_
</t>
  </si>
  <si>
    <t>118.957278  29.080775</t>
  </si>
  <si>
    <t>白水村井沿跟井位于浙江省衢州市衢江区杜泽镇白水村471号门前，外径0.6米，内径0.4米，厚0.1米，因地面升高井圈高度为0.3米。圆形井，井圈为花岗岩，井壁用不规则石块垒砌，井水清澈常年不干，周边居民用作洗涤，具有一定历史研究价值。</t>
  </si>
  <si>
    <t>白水村</t>
  </si>
  <si>
    <t>西垄村徐家井</t>
  </si>
  <si>
    <t>浙江省衢州市衢江区云溪乡西垄村徐氏祠堂西侧3.5米</t>
  </si>
  <si>
    <t>西垄村徐家古井位于浙江省衢州市衢江区云溪乡西垄村西侧的徐氏祠堂西侧，据村民徐海荣介绍：徐家古井建于清早期（1644-1735年）。井内大鹅卵石浆砌，井沿内空40公分，深:18米，边沿8.5公，最薄2公分，井内空93公分。_x005F_x000D_
该井水源清澈，历史悠久，西垅历史上就为干旱之地，此井长期以来一直是本村村民的主要生活用水，只因其水质优良，近年来由于村民的压缩井增多，使用者逐渐减少。_x005F_x000D_
该古井保存完好，具有一定的历史、科学价值。</t>
  </si>
  <si>
    <t>118.978128     29.044574</t>
  </si>
  <si>
    <t>西垄村徐家井位于浙江省衢州市衢江区云溪乡西垅村徐氏祠堂西侧3.5米，内径0.4米，外径0.48米，目前可见在井圈外围用红砖水泥砌成一圈加固井圈，同时为防止儿童落水，在井圈上加盖水泥盖。原先周边居民多饮此井水，通自来水后，用作洗涤。该井保存完好，具有一定历史研究价值。</t>
  </si>
  <si>
    <t>西垅村</t>
  </si>
  <si>
    <t>文物地址原为西垄村，现为西垅村</t>
  </si>
  <si>
    <t>方家村井</t>
  </si>
  <si>
    <t>浙江省衢州市衢江区云溪乡方家村</t>
  </si>
  <si>
    <t xml:space="preserve">方家村古井位于浙江省衢州市衢江区云溪乡方家村，据村民方荣富介绍：该古井是清代（1644-1911年）挖掘起来的。是方家村最古老的水井，上下分两层铺砌，其中底部是红砂岩石，上部是花岗岩。井深8米，井圈高0.43米，井内径0.4米，井沿原0.085米，井呈圆形，内径0.6米。井内壁用鹅卵石铺，井南侧和东侧各有水泥洗衣板一块。_x005F_x000D_
该井井水清澈，目前仍可饮用，水温冬热夏凉，是村民优质的生活用水。_x005F_x000D_
</t>
  </si>
  <si>
    <t>118.948663     29.014138</t>
  </si>
  <si>
    <t>方家村井位于浙江省衢州市衢江区云溪乡世和村方家桥头自然村，圆形井，外径0.56米，内径0.4米，厚0.1米，高0.3米，井壁用鹅卵石垒砌。四周水泥地面，井边有高出地面的水泥洗衣台一块。该井井水清澈，目前仍可饮用，常年不干，是村民优质的生活用水。该井保存完好，具有一定历史研究价值。</t>
  </si>
  <si>
    <t>世和村</t>
  </si>
  <si>
    <t>文物地址原为方家村，现为世和村</t>
  </si>
  <si>
    <t>玳塘村井</t>
  </si>
  <si>
    <t>浙江省衢州市衢江区云溪乡玳塘村西侧</t>
  </si>
  <si>
    <t>玳塘村古井位于衢州市衢江区云溪乡玳塘村西侧，这一带原是玳塘村最早的居民地，后来村民渐渐向东北方迁徙。据村民宋建平介绍：这口井建于明代（1368-1644年），当地的村民长时间饮用这口井里的水，到了上世纪七十年代，村里有了自来水和压水井，玳塘古井才被荒芜。玳塘古井7米深，直径53公分，井内径77公分，内用砖砌，表层水泥三块青石铺砌而成，两快半圆形六公分圆合形。_x005F_x000D_
该古井保存较好，具有一定的历史、科学研究价值。</t>
  </si>
  <si>
    <t>118.921738     29.047982</t>
  </si>
  <si>
    <t>玳塘村井位于浙江省衢州市衢江区云溪乡车塘村玳塘自然村，内径0.77米，该井被灌木植被覆盖，周边为橘树林，为防止村民跌落，井口用石板封闭。</t>
  </si>
  <si>
    <t>车塘村</t>
  </si>
  <si>
    <t>文物地址原为玳塘村，现为车塘村</t>
  </si>
  <si>
    <t>锦桥村祠堂边井</t>
  </si>
  <si>
    <t>浙江省衢州市衢江区云溪乡锦桥村祠堂北侧</t>
  </si>
  <si>
    <t xml:space="preserve">锦桥村祠堂边古井位于浙江省衢州市衢江区云溪乡锦桥村祠堂北侧，据村民徐炳耀介绍：该古井于明代（1368-1644年）挖掘建成。该古井井圈内直径0.42米，井圈高0.4米，厚0.1米，井内直径1.2米。_x005F_x000D_
该井保存较好，具有一定的历史、文化和科研价值。   </t>
  </si>
  <si>
    <t>118.910496     29.031034</t>
  </si>
  <si>
    <t>2018年因新建房屋井内被填埋，若挖通，仍可使用。</t>
  </si>
  <si>
    <t>车塘村老虎井</t>
  </si>
  <si>
    <t>浙江省衢州市衢江区云溪乡车塘村北侧</t>
  </si>
  <si>
    <t>车塘村老虎井位于浙江省衢州市衢江区云溪乡车塘村北侧，该井为椭圆形,直径60公分，井口由两块半圆形黄沙石组成，黄沙石厚12公分，井深8米，内井壁用青砖砌。井水原可饮用，现因村里有了自来水，改为洗衣用水，水清仍可使用(饮用)。附近的吴银泉民居建于明代，根据砌井内壁砖块均为明代时期的断砖，推断该井为明代（1368-1644年）建造。_x005F_x000D_
该井历史悠久，井水清澈，基本保存原貌，具有一定历史、科学价值。</t>
  </si>
  <si>
    <t>118.927745     29.056545</t>
  </si>
  <si>
    <t>车塘村老虎井位于浙江省衢州市衢江区车塘村北侧，内径0.75米，井内青砖砌成。周围为民居，水泥硬化地面。井水原可饮用，现因村里有了自来水，改为洗衣用水，周围地面有洗衣粉残迹，村民到此洗衣仍相当普遍。该井保存完好，具有一定历史研究价值。</t>
  </si>
  <si>
    <t>江源村马溪江水井</t>
  </si>
  <si>
    <t>浙江省衢州市常山县何家乡江源村江源自然村西</t>
  </si>
  <si>
    <t>该古井坐落于江源村西，江月成家门前。据村民介绍，江氏于明初迁于此，就挖此井。井圈为红沙石质，井圈直径为62厘米，原四周有石板镶嵌，现用水泥浇注。2000年左右，因出过事故（一小男孩掉入井里），封井至今。该井年代久远，有一定的文物价值。</t>
  </si>
  <si>
    <r>
      <rPr>
        <sz val="12"/>
        <rFont val="宋体"/>
        <family val="3"/>
        <charset val="134"/>
        <scheme val="minor"/>
      </rPr>
      <t>118°25'54.7"</t>
    </r>
    <r>
      <rPr>
        <sz val="14"/>
        <rFont val="宋体"/>
        <family val="3"/>
        <charset val="134"/>
      </rPr>
      <t>；</t>
    </r>
    <r>
      <rPr>
        <sz val="14"/>
        <rFont val="Times New Roman"/>
        <family val="1"/>
      </rPr>
      <t>28</t>
    </r>
    <r>
      <rPr>
        <sz val="14"/>
        <rFont val="宋体"/>
        <family val="3"/>
        <charset val="134"/>
      </rPr>
      <t>°</t>
    </r>
    <r>
      <rPr>
        <sz val="14"/>
        <rFont val="Times New Roman"/>
        <family val="1"/>
      </rPr>
      <t>57'20.1"</t>
    </r>
  </si>
  <si>
    <t>何家村楼家水井</t>
  </si>
  <si>
    <t>浙江省衢州市常山县何家乡何家村196号民居前</t>
  </si>
  <si>
    <t>该井坐落于何家村196号民居门前，挖井年代不详，现井深6米，井圈直径为62厘米，四周用红条石铺成，占地16平方米，现井底堆积鹅卵石，无水流出。该井井口已封，但井台井圈保存完好，对研究当地人文历史有参考价值。</t>
  </si>
  <si>
    <t>118°26'30.8"；28°57'13.3"</t>
  </si>
  <si>
    <t>何家村后厅水井</t>
  </si>
  <si>
    <t>浙江省衢州市常山县何家乡何家村158号民居前</t>
  </si>
  <si>
    <t>该古井位于何家乡何家村158号民居前，始建于明代，井台为红砂石铺成，井圈直径60厘米，占地面积16平方米左右，现深7米，井旁南侧墙上有碑记：“是井名曰后厅井，创自明代，迄今已有五百余载，年久失修，泉脉淤堵。附近住户每感饮水困难，爰有复修之意，于是由农会发动群众力量，就原址澈底改造，近悦远来，工作积极，历一月告竣功成，勒石以垂不朽。禁曰：1、合村男女需注意卫生，不得洗涤污秽物件；2、提水需依序不得争乱。何家村公元1951年元月，石匠郑精贵撰”。现井底泉眼被垃圾杂物堵塞，导致井水干涸。该古井历史年代清楚，井侧立碑严格用水约定，对研究当地乡规民约及人文环境有一定的参考价值。</t>
  </si>
  <si>
    <r>
      <rPr>
        <sz val="12"/>
        <rFont val="宋体"/>
        <family val="3"/>
        <charset val="134"/>
        <scheme val="minor"/>
      </rPr>
      <t>118°26'33.2"</t>
    </r>
    <r>
      <rPr>
        <sz val="14"/>
        <rFont val="宋体"/>
        <family val="3"/>
        <charset val="134"/>
      </rPr>
      <t>；</t>
    </r>
    <r>
      <rPr>
        <sz val="14"/>
        <rFont val="Times New Roman"/>
        <family val="1"/>
      </rPr>
      <t>28</t>
    </r>
    <r>
      <rPr>
        <sz val="14"/>
        <rFont val="宋体"/>
        <family val="3"/>
        <charset val="134"/>
      </rPr>
      <t>°</t>
    </r>
    <r>
      <rPr>
        <sz val="14"/>
        <rFont val="Times New Roman"/>
        <family val="1"/>
      </rPr>
      <t>57'17.5"</t>
    </r>
  </si>
  <si>
    <t>樊家村荷花塘边水井</t>
  </si>
  <si>
    <t>浙江省衢州市常山县何家乡樊家村荷花塘边</t>
  </si>
  <si>
    <t>该井位于何家乡樊家村荷花塘边。据说有600多年历史，井水曾多次满上井圈，一直为该村村人饮用水。20世纪90年代，为安全故封闭，改建为压水井。井直径75厘米，深8—10米，井台原为砂石板，南侧原为荷花塘，现改为水渠。井圈为红砂石质，圆形，高0.5米，有缺口多处，井四周修有排水沟。该古井年代较久，对于研究当地历史有参考价值。</t>
  </si>
  <si>
    <r>
      <rPr>
        <sz val="12"/>
        <rFont val="宋体"/>
        <family val="3"/>
        <charset val="134"/>
        <scheme val="minor"/>
      </rPr>
      <t>118°26'07.0"</t>
    </r>
    <r>
      <rPr>
        <sz val="14"/>
        <rFont val="宋体"/>
        <family val="3"/>
        <charset val="134"/>
      </rPr>
      <t>；</t>
    </r>
    <r>
      <rPr>
        <sz val="14"/>
        <rFont val="Times New Roman"/>
        <family val="1"/>
      </rPr>
      <t>28</t>
    </r>
    <r>
      <rPr>
        <sz val="14"/>
        <rFont val="宋体"/>
        <family val="3"/>
        <charset val="134"/>
      </rPr>
      <t>°</t>
    </r>
    <r>
      <rPr>
        <sz val="14"/>
        <rFont val="Times New Roman"/>
        <family val="1"/>
      </rPr>
      <t>57'15.9"</t>
    </r>
  </si>
  <si>
    <t>四都村湖墩上自然村水井</t>
  </si>
  <si>
    <t>浙江省衢州市常山县天马镇新都办事处四都村湖墩上自然村西南</t>
  </si>
  <si>
    <t xml:space="preserve"> 该井位于常山县新都办事处四都村湖墩上自然村西南，湖墩上4号民居门前9.20米处。原井圈圆形，为红砂石质，井台为石板铺面，高30厘米，直径60厘米，井圈至水面距离20厘米，井深10米左右， 2007年4月左右，因建房修路，将井台填高，新筑水泥井圈，高出地面14厘米，直径70厘米，新井圈至老井圈顶50厘米。该井水深清澈，水质甘甜，适宜酿酒，据当地村民介绍，为清代所挖，为该自然村民的主要饮用水源。该古井作为研究当地人文历史的实物例证，有一定的文物价值。</t>
  </si>
  <si>
    <t>北纬28°51′3″，东经118°27′58″</t>
  </si>
  <si>
    <t>十五里村</t>
  </si>
  <si>
    <t>曹会关村天赐水井</t>
  </si>
  <si>
    <t>浙江省衢州市常山县白石镇曹会关村天赐井自然村原205国道南</t>
  </si>
  <si>
    <t xml:space="preserve">  该井坐落于常山县白石镇曹会关村天赐井自然村原302国道下（南），南约80米为新320国道。原井圈，由四块青石板围成矩形。井壁为块石垒砌而成。井深约1.77米。解放后在原井圈上用水泥浇注圆形井圈，直径为0.76米，东约1.3米处为水泥浇注梯形水槽以及不规则井台。当地村民介绍，该村村名由井此而来，追溯村名起源，推断该井始挖年代应为明末清初，天赐井年代较久，可作研究当地历史人文的实物例证，有一定的文物价值。_x005F_x000D_
  </t>
  </si>
  <si>
    <t>118.399,28.821</t>
  </si>
  <si>
    <t>曹会关村委会</t>
  </si>
  <si>
    <t>小白石村双口水井</t>
  </si>
  <si>
    <t>浙江省衢州市常山县白石镇小白石村原320常玉公路南</t>
  </si>
  <si>
    <t xml:space="preserve">  该井坐落于白马镇小白石头村原常玉公路南，小白石溪坑东，原名为金井。该井为双口等大圆形井。平面为1.4*0.72米水泥矩形，内两相切圆形。原井圈为红圆形红砂石铺成，直径为0.5米，距水面0.5米，被水泥井圈覆盖。井壁为不规则块石垒砌而成。原井台为青石板铺成，现为水泥浇注，占地45平方米。西约6米为小白石溪坑，东为民居，北为原常玉公路。据光绪《常山县志》载，该井始建于明，一直沿用至今。该井是此次普查发现的第二处双口井，且保存完整，具有一定的历史文物价值。</t>
  </si>
  <si>
    <t>118.418,28.834</t>
  </si>
  <si>
    <t>小白石村委会</t>
  </si>
  <si>
    <t>天井头村双口水井</t>
  </si>
  <si>
    <t>浙江省衢州市常山县青石镇天井头村天井头自然村东</t>
  </si>
  <si>
    <t>该井位于青石镇天井头村东常山县与江山市交界线上，井以东为江山市大唐村。为双口井，南面井口略大，直径0.88米，北门井口直径0.66米，井深6.4米。双口井井水清冽甘美，是天井头村与江山市大唐村村民生活用水之主要水源。1990年后，村民在原双口井上用水泥浇注，合为一个井台。至2002年，村里安装自来水后，该井逐渐废弃。据该村《徐氏宗谱》记载：“徐梦龙于元至元24年从江西饶州司马坑迁此，因村旁有天然水井，其水清冽甘美，故名。”村以井名，此井对研究该村历史有着重要意义。</t>
  </si>
  <si>
    <t>28.511/118.3628</t>
  </si>
  <si>
    <t>大埂村毓秀塘</t>
  </si>
  <si>
    <t>浙江省衢州市常山县辉埠镇大埂村大埂自然村东</t>
  </si>
  <si>
    <t>大埂毓秀塘位于辉埠镇大埂村大埂自然村东，当地人称“井塘”。毓秀塘分三塘，按大小分别为洗衣、饮水、洗菜用，洗菜塘南侧为洗衣塘，二塘为矩形，三塘间有红砂石质水渠相通。洗衣塘西为饮水塘，为不规则多边形。三塘塘壁均为块石垒砌而成，各塘沿及塘间过道原为红砂块石铺砌，于2007年浇注水泥，且在饮水塘与洗衣塘过道中间建四柱石质凉亭。塘北侧立有残碑，残碑现存部分宽0.62米，高0.52米，厚0.06米，阴刻楷体18列285字，记载该塘的历史，并规定三塘用途。因残碑纪年缺失，该塘始建年代无考，据村民介绍，为明代建成，曾为该村主要生活用水来源。该塘历史清晰，且严格区分水塘用途，对于研究当地乡规民约，有一定的文物价值。</t>
  </si>
  <si>
    <t>118°27'24.0"；28°59'53.0"</t>
  </si>
  <si>
    <t>童家村慈云寺遗址</t>
  </si>
  <si>
    <t>浙江省衢州市常山县辉埠镇童家村童家自然村紫竹山上</t>
  </si>
  <si>
    <t xml:space="preserve">该遗址位于辉埠镇童家村童家自然村外紫竹山上，原寺庙坐北朝南，据光绪《常山县志》载：慈云寺旧名大乘庵，在县北15里紫竹山，明宏治间建，后圮，国朝康熙初僧德峻重建殿宇，置寺田，咸丰间毁于匪。同治4年樊姓公请僧依然住持……建大殿观音堂及两廊，僧舍焕然一新”。现在原寺遗址上建新寺，后进高于前面建筑6层台阶，台阶下有红砂石质石板铺砌而成回字形，后进搭建简易建筑，供奉观音，观音殿前有柱础覆盆遗留，东侧有水井一个，原住持墓志铭青石碑一块，中殿保存部分木结构，柱础鼓形带覆盆，三合土地面，偏殿尚存，牛腿雕刻较精美殿前有青石碑刻一通，上刻“大清光绪辛己年季春月重建”、“敕建樊氏宦祠”、“八派嗣孙敬立”等。该寺对研究当地佛教历史有一定的文物价值。_x005F_x000D_
</t>
  </si>
  <si>
    <t>118°29'45.0"；28°58'20.0"</t>
  </si>
  <si>
    <t>白湖口村斜边角水井</t>
  </si>
  <si>
    <t>浙江省衢州市常山县宋畈乡彭川村白湖口自然村南</t>
  </si>
  <si>
    <t>白湖口村斜边角古井位于宋畈乡彭川村白湖口自然村南，白湖口44号民居东侧，始建于清代，红砂石圆形井圈，井壁为鹅卵石叠砌，井口至水面约4米，井圈直径0.68米，井台13.87平方米，为水泥浇注，有多处破损，井台三侧施排水沟。 该井水质清澈，一直为附近村民生活用水。据村民介绍，该井开挖于清代。对于研究当地人文有一定的文物价值。</t>
  </si>
  <si>
    <t>118°30'47.0"；29°00'49.0"</t>
  </si>
  <si>
    <t>东鲁村水阁井</t>
  </si>
  <si>
    <t>浙江省衢州市常山县宋畈乡东鲁村东鲁自然村水阁16号民居旁</t>
  </si>
  <si>
    <t>东鲁村水阁古井位于东鲁村西南水阁16号民居大门前右侧，井圈外形不规则，由石灰岩石凿成，井口较小，为不规则圆形，右侧有明显磨损痕迹，内径为0.33米，外径0.78米，井壁内侧为鹅卵石叠砌，井台原为石板，现浇筑水泥，井台三侧施排水沟。井水常年清冽充盈，为当地村民日常用水。该井造型古朴，选材独特，有较高的文物价值。</t>
  </si>
  <si>
    <t>118°31'58.0"；29°01'22.0"</t>
  </si>
  <si>
    <t>江家村水井</t>
  </si>
  <si>
    <t>浙江省衢州市常山县芳村镇下猷阁村江家自然村内</t>
  </si>
  <si>
    <t>该井坐落于芳村镇下猷阁村江家自然村中，占地7.5平方米，井深约13米，井圈直径0.585米，整个水井由花岗岩井圈、石灰石井台、木结构井亭组成，井圈稍有残缺。据该井南侧屋主老人介绍，此井建于清代，有200余年历史，原为全村人用水之处，现为村自来水供水处。该井作为研究当地人文的实物例证有一定的文物价值。</t>
  </si>
  <si>
    <t>118°37'40.0"；29°04'16.0"</t>
  </si>
  <si>
    <t>岭上埂村山水岩泉水</t>
  </si>
  <si>
    <t>浙江省衢州市常山县芳村镇岭上埂村岭上埂自然村村尾（芙蓉峡谷岭上埂村段）</t>
  </si>
  <si>
    <t>该泉位于芳村镇岭上埂村芙蓉峡谷岭上埂村段，峡谷山腰处，泉水出自峡谷岩石缝，由白石塑料管自泉眼引出，2006年，村人在其下筑两个蓄水池。泉眼出水口1.3米×0.9米，第一层蓄水池1.6米×1.5米，第二层蓄水池1.7米×2.7米。总占地约64平方米。据村民介绍，该泉水为清代引出。年代较久，有一定的文物价值。</t>
  </si>
  <si>
    <t>118°38'49.0"；29°05'10.0"</t>
  </si>
  <si>
    <t>半坑村水井</t>
  </si>
  <si>
    <t>浙江省衢州市常山县芳村镇半坑村半坑自然村26号民居前</t>
  </si>
  <si>
    <t>该井位于芳村镇半坑村半坑自然村26号民居前晒谷场内，井深2.6米，井圈为双层，上层小圈直径0.75米，下层大圈直径1.1米，原井圈为四块石板围成方形，现井圈、井台均用水泥浇注。据当地村民介绍，该井有几百年历史，具体年代不详，曾为该村较主要饮水来源。该井作为研究当地人文历史的实物例证，有一定的文物价值。</t>
  </si>
  <si>
    <t>118°35'06.0"；29°01'48.0"</t>
  </si>
  <si>
    <t>洁湖村双口水井</t>
  </si>
  <si>
    <t>浙江省衢州市常山县芳村镇洁湖村洁湖自然村东</t>
  </si>
  <si>
    <t>该井坐落于芳村镇洁湖村洁湖自然村东，洁湖山尖下，山底自然村西，两井井口由二形状不规则井圈相隔，南井深约2米，下有一出口与北井连接，水流自南井流向北井，北井深约1.8米，水井西侧铺青石板，井东筑三口蓄水池，用于村民用水。该井建造年代不详。20世纪80年代左右筑新井圈。该井是常山县为数不多的双口井之一，有一定的文物价值。</t>
  </si>
  <si>
    <t>118°36'31.0"；29°01'59.0"</t>
  </si>
  <si>
    <t>过坑村古井岗水井</t>
  </si>
  <si>
    <t>浙江省衢州市常山县同弓乡过坑村古井岗自然村25号民居前北侧5米</t>
  </si>
  <si>
    <t>该井位于浙江省常山县同弓乡过坑村古井岗25号民居前北侧5米处。红砂石井圈，井壁为鹅卵石块叠砌。井圈外径75cm ，高56cm ，井台160cm。始建于清代，该井位当地村名来源，对于研究当地人文历史，有一定的文物价值。</t>
  </si>
  <si>
    <t xml:space="preserve"> 118°26′16″E   28°54′56″N </t>
  </si>
  <si>
    <t xml:space="preserve">金川源村
</t>
  </si>
  <si>
    <t>箬溪泉水井</t>
  </si>
  <si>
    <t>浙江省衢州市常山县招贤镇箬溪村箬溪自然村村北</t>
  </si>
  <si>
    <t>该泉位于箬溪村村北，黄衢南高速公路箬溪段西侧，分东西两处泉眼，东泉占地约32.13平方米，呈长方形，泉四周1960年后用红砂石铺成水槽，北侧有一出水口供泉水外流，形成活水，泉西北侧有拱形桥作出水口，西侧泉眼占地约117平方米，呈葫芦状，水流较东泉大，2008年用水泥浇注四周成水槽，供村人洗衣等用，该泉为自然泉水，总出水量24平方米/小时。泉水清澈且水质较好，曾是箬溪村民主要饮水来源，有一定的文物价值。</t>
  </si>
  <si>
    <t>118°42'06.0"；28°55'26.0"</t>
  </si>
  <si>
    <t>华严寺</t>
  </si>
  <si>
    <t>浙江省衢州市常山县天马镇西峰村石崆寺自然村</t>
  </si>
  <si>
    <t>　该寺位于常山县天马镇西峰村石崆寺自然村，总占地面积约681.54平方米。坐西朝东，阴阳合瓦，硬山顶，现存大雄宝殿及后殿为清代建筑。大雄宝殿一进三开间，通面阔11.91米，进深23.83米，明间两缝带前后双步又加后双后单步，前檐设卷棚，五架梁，断面矩形，削平两端并刻饰回字形蟠璃纹，五架梁上置斗拱二攒承托三架梁，斗拱下垫刻饰莲花的方木，椽下铺望板。次间穿斗式梁架，鼓形柱础，大殿现改为琉璃瓦。后殿三间二搭厢，与大雄宝殿有天井相隔，天井两侧为厢房楼层，明间七檩五柱。距华严寺东北角山上有天然石洞为观音洞，洞深8米，高3.5米，宽4米。现天王殿及地藏宝殿为上世纪90年代后建，该寺是唐、宋古刹，因寺内藏有华严经而取名，现存大殿为光绪十年重建。建国后成为林场职工宿舍，改革开放后归佛教协会管理。该寺庙为常山县城唯一一座寺庙，对于研究常山县佛教历史有一定的文物价值。2002年浙江省历史文化遗产调查时列为一般文物点。</t>
  </si>
  <si>
    <t>北纬28°53′47″
东经118°29′56″</t>
  </si>
  <si>
    <t>外径47㎝内径41㎝高43㎝</t>
  </si>
  <si>
    <t>上淤村三份水井</t>
  </si>
  <si>
    <t>浙江省衢州市常山县天马镇上淤村上淤自然村</t>
  </si>
  <si>
    <t>　该井位于浙江省常山县天马镇上淤村王水林民居前，红砂岩井圈，井壁为鹅卵石块叠砌。井圈内径44.2cm,外径62 cm,井台高度为46.8 cm。井圈上方有一定程度的磨损。井圈外（距井台23 cm）凿有两耳，耳上有洞，直径3cm。井台原用红砂岩条石铺就，现上面浇有水泥，面积3.5 m×3.1m。该古井始挖于清代，作为研究当地人文历史的实物例证，有一定的文物价值</t>
  </si>
  <si>
    <t>北纬28°57′1″，东经118°27′15″</t>
  </si>
  <si>
    <t>无水</t>
  </si>
  <si>
    <t>胡家淤村</t>
  </si>
  <si>
    <t>天马镇下淤村毛家水井</t>
  </si>
  <si>
    <t>浙江省衢州市常山县天马镇下淤村下淤自然村胡蒸发民居右侧</t>
  </si>
  <si>
    <t>该井位于浙江省常山县天马镇下淤村胡蒸发民居右侧，红砂石井圈，井壁为鹅卵石块叠砌。井圈外径70 cm，内径55 cm，高50 cm，井深5m，井台为两块红砂石板相砌而成，石板规格1.5 m×1.5m。该古井年代较久，有一定的文物价值。</t>
  </si>
  <si>
    <t>北纬28°56′51.27″，东经118°27′21.27″</t>
  </si>
  <si>
    <t>天马镇塔山底双口水井</t>
  </si>
  <si>
    <t>浙江省衢州市常山县天马镇文峰社区双井街</t>
  </si>
  <si>
    <t>该井位于浙江省常山县天马镇文峰社区双井街。井圈高均为47厘米，大井井圈内径37厘米，外径51厘米；小井井圈内径31厘米，外径57厘米。该井因双井得名，曾为塔山底居民生活用水主要来源之一，在2003年城市改造时井圈被重新换过，井台被抬高1米，井壁仍为原来的鹅卵石叠砌。该井现已废弃，作为双井街景观供人观赏。该井为常山县为数不多的双口井之一，所在位置因此井而得名，作为研究常山县人文历史的实物例证，有一定的文物价值。</t>
  </si>
  <si>
    <t>北纬28°54′13″
东经118°30′33″</t>
  </si>
  <si>
    <t>县级重点文物保护单位</t>
  </si>
  <si>
    <t>球川村龙头街八角井</t>
  </si>
  <si>
    <t>浙江省衢州市常山县球川镇球川村龙头街中</t>
  </si>
  <si>
    <t>该井位于球川镇球川村龙头街，始建于明，井圈青石质，八角形，井壁为鹅卵石，井台高0.42米，内径0.41米，对角线0.61米，井圈外部东侧刻有“徐庭□□”，西侧刻有“□□年岁在丙辰”。该古井保存较好。据井圈上铭文载，该古井始挖于明弘治九年，现保存完整，有一定的文物价值。</t>
  </si>
  <si>
    <r>
      <rPr>
        <sz val="12"/>
        <rFont val="宋体"/>
        <family val="3"/>
        <charset val="134"/>
        <scheme val="minor"/>
      </rPr>
      <t>118°18'50.0"</t>
    </r>
    <r>
      <rPr>
        <sz val="14"/>
        <rFont val="宋体"/>
        <family val="3"/>
        <charset val="134"/>
      </rPr>
      <t>；</t>
    </r>
    <r>
      <rPr>
        <sz val="14"/>
        <rFont val="Times New Roman"/>
        <family val="1"/>
      </rPr>
      <t>28</t>
    </r>
    <r>
      <rPr>
        <sz val="14"/>
        <rFont val="宋体"/>
        <family val="3"/>
        <charset val="134"/>
      </rPr>
      <t>°</t>
    </r>
    <r>
      <rPr>
        <sz val="14"/>
        <rFont val="Times New Roman"/>
        <family val="1"/>
      </rPr>
      <t>51'42.0"</t>
    </r>
  </si>
  <si>
    <t>溪西畈村水井</t>
  </si>
  <si>
    <t>浙江省衢州市常山县大桥头乡桥坑村溪西畈自然村村南</t>
  </si>
  <si>
    <t>该双口井原为泉水，后在泉水上做水泥井圈，井圈较大，直径1.15米，井壁为卵石叠砌，井水较浅水质较清，占地约24平方米，井台为水泥浇注。该井为此次普查发现的为数不多的双口井之一，有一定的文物价值。</t>
  </si>
  <si>
    <t>118°36'26.0"；29°00'56.0"</t>
  </si>
  <si>
    <t>东山村水井</t>
  </si>
  <si>
    <t>浙江省衢州市常山县球川镇东山村下东山自然村村西</t>
  </si>
  <si>
    <t>该井位于浙江省常山县球川镇东山村下东山自然村村西，井圈为红砂石，井壁为鹅卵石块叠砌，井圈内径47.7CM，外径67CM。该井保存较好，具有一定的历史文物价值，可作为一般文物点，予以有效保护。</t>
  </si>
  <si>
    <t>118’19‘54
28’49‘40</t>
  </si>
  <si>
    <t>太平村水井</t>
  </si>
  <si>
    <t>浙江省衢州市常山县球川镇太平村35号民居前右侧</t>
  </si>
  <si>
    <t>该井位于浙江省常山县球川镇太平村35号民居前右侧，井圈为红砂石井口，有一部分缺失，井壁为块石叠砌。井圈外径65CM，内径46CM，高34CM。_x005F_x000D_
　该井除井圈部分缺失外，其他地方保存较好，作为研究当地人文历史的实物例证，具有一定的文物价值。</t>
  </si>
  <si>
    <t>118’19‘19
28’49‘46</t>
  </si>
  <si>
    <t>曹宅村水井</t>
  </si>
  <si>
    <t>浙江省衢州市常山县球川镇曹宅村与西村交界处</t>
  </si>
  <si>
    <t>该井位于浙江省常山县球川镇曹宅村于西村交界处，红砂石井圈，井壁为鹅卵石叠砌。井圈两边有一块大石块。_x005F_x000D_
　　该井保存较好，具有一定的历史文物价值，可作为一般文物点。</t>
  </si>
  <si>
    <t xml:space="preserve">118’18‘37“28‘49’56”
</t>
  </si>
  <si>
    <t>黄家弄村水井</t>
  </si>
  <si>
    <t>浙江省衢州市常山县球川镇黄家弄村西南角</t>
  </si>
  <si>
    <t>该井位于浙江省常山县球川镇黄家弄村西南角，井壁鹅卵石叠砌，在原来圆形井口上加筑了一个正4方形水泥浇筑的井圈。井圈内径50CM，距水面60公分。据村民介绍，为清代古井，保存较完整，作为研究当地人文历史的实物例证，有一定的文物价值。</t>
  </si>
  <si>
    <t>118‘34’4228‘84’89</t>
  </si>
  <si>
    <t>碧石坞村岩口泉水</t>
  </si>
  <si>
    <t>浙江省衢州市常山县球川镇碧石坞村村北西山角</t>
  </si>
  <si>
    <t>该泉位于浙江省常山县球川镇碧石坞村碧石坞自然村北，系天然溶岩山边渗水汇成泉水，底与溶洞相连。该村韩姓村民自清成丰年迁此即在此取水饮用，泉池边历年有修补。现存为1998年后修补的水池（外水池及井圈）内水池为卵石砌成，长8.5米，宽5米，内壁为天然石壁。_x005F_x000D_
　　该泉保存较好，作为研究当地人文历史的实物例证，具有一定的文物价值。</t>
  </si>
  <si>
    <t>118‘31’6328‘86’16</t>
  </si>
  <si>
    <t>棋盘山村水井</t>
  </si>
  <si>
    <t>浙江省衢州市常山县球川镇棋盘山村棋盘山自然村村东</t>
  </si>
  <si>
    <t>该井位于浙江省常山县球川镇棋盘山村棋盘山自然村村东，红砂石井圈，井壁为鹅卵石块叠砌。井圈外径73.7CM，内径56.6CM，井圈高37CM，距水面1米。井四周为水泥地面。_x005F_x000D_
　　该井保存较好，具有一定的历史文物价值，建议作为一般文物保护点。</t>
  </si>
  <si>
    <t>118‘38’20“
28‘86’23”</t>
  </si>
  <si>
    <t>溪边村银川弄水井</t>
  </si>
  <si>
    <t>浙江省衢州市常山县球川镇溪边村村中</t>
  </si>
  <si>
    <t>该井位于浙江省常山县球川镇溪边村村中，高国民偏屋前。红砂石井圈，鹅卵石井壁，井圈外径60CM，内径47CM，井圈高32CM。_x005F_x000D_
　　该井据附近村民介绍，建于清代，现保存较好，作为研究当地人文历史的实物例证，具有较高的历史文物价值，建议予以有效保护，并作为一般文物点。</t>
  </si>
  <si>
    <t>118‘31’7728‘86’89</t>
  </si>
  <si>
    <t>伏江村大屋水井</t>
  </si>
  <si>
    <t>浙江省衢州市常山县同弓乡伏江村大屋自然村村北</t>
  </si>
  <si>
    <t xml:space="preserve"> 该民居位于浙江省衢州市常山县同弓乡伏江村大屋自然村村北，井壁为鹅卵石叠砌，井圈为红砂石质。井圈内径58.8厘米，外径84.9厘米。该井井圈磨损较严重。_x005F_x000D_
  该井未经改建，作为研究当地人文历史的实物例证，具有一定的文物价值，应予以保护。</t>
  </si>
  <si>
    <t xml:space="preserve"> 118°27′9″E   28°54′27″N </t>
  </si>
  <si>
    <t>伏江村外屋水井</t>
  </si>
  <si>
    <t>隋朝</t>
  </si>
  <si>
    <t>浙江省衢州市常山县同弓乡伏江村外屋自然村村东</t>
  </si>
  <si>
    <t xml:space="preserve"> 该井位于浙江省衢州市常山县同弓乡伏江村外屋自然村村东，井壁为鹅卵石叠砌，井圈为红砂石浇筑。井圈外径85.4厘米，内径56.1厘米。井圈磨损较严重。_x005F_x000D_
 该井为当地年代最久的古井，未经改建，作为研究当地人文历史的实物例证，具有一定的文物价值，应予以有效保护。</t>
  </si>
  <si>
    <t xml:space="preserve"> 118°27′0″E   28°54′32″N </t>
  </si>
  <si>
    <t>赤阳岗村水井</t>
  </si>
  <si>
    <t>浙江省衢州市常山县同弓乡赤阳岗村赤阳岗自然村村南</t>
  </si>
  <si>
    <t>该井位于浙江省常山县同弓乡赤阳岗村赤阳岗自然村村南，原为方形井，94年时改为双个水泥井圈，其中一个井圈上有井盖，井圈至水面2米，井圈外径80CM内径52CM，井圈沿有部分破裂。据村民介绍，始挖于清代，_x005F_x000D_
该井保存较好且具有一定代表性，建议公布为一般文物点，予以有效保护。</t>
  </si>
  <si>
    <t xml:space="preserve"> 118°25′25″E   28°53′3″N </t>
  </si>
  <si>
    <t xml:space="preserve">同心村
</t>
  </si>
  <si>
    <t>东案村水井</t>
  </si>
  <si>
    <t>浙江省衢州市常山县东案乡东案村东案自然村村东</t>
  </si>
  <si>
    <t>该古井位于常山县东案乡东案村村东，井圈圆形，为红砂石凿成，井台为碎石铺成，井圈直径为0.5米，井壁由鹅卵石叠砌而成，井深3.5米。据村民介绍，因该井水质清澈，一直为当地村民日常生活用水。后该村通自来水，该井才仅用于洗衣洗菜等。始建年代不详，该古井保存较好，作为研究当地人文历史的实物例证，有一定的文物价值。</t>
  </si>
  <si>
    <t>118°39'38.0"；28°58'58.0"</t>
  </si>
  <si>
    <t>官池村水井</t>
  </si>
  <si>
    <t>浙江省衢州市常山县东案乡官池村官池自然村西</t>
  </si>
  <si>
    <t xml:space="preserve">  该古井位于浙江省衢州市常山县东案乡官池村官池自然村村西，井圈原为红砂石凿成，直径约0．6米。井台面积较小，现井圈井台都用水泥浇注。古井具体挖凿年代不祥，水质清澈，曾为当地村民主要生活用水来源。该古井作为研究当地人文历史的实物例证，有一定的文物价值。</t>
  </si>
  <si>
    <t>118°40'42.0"；28°59'04.0"</t>
  </si>
  <si>
    <t>舍弄水井</t>
  </si>
  <si>
    <t>浙江省衢州市常山县招贤镇符家村村中</t>
  </si>
  <si>
    <t xml:space="preserve"> 该井位于浙江省衢州市常山县招贤镇符家村村中，井壁为块石垒砌。该井占地面积约20平方米，井深约3-4米，井台用红砂石围成呈长方形，后因考虑安全因素，92年在井台上浇注了井圈。_x005F_x000D_
 此井年代久远，但经询问附近村民，皆说始建年代不详，现仍可正常使用，是该村居民生产生活的历史见证，有一定的文物价值。</t>
  </si>
  <si>
    <t>118°38'45.0"；28°54'59.0"</t>
  </si>
  <si>
    <t>符家村南水井</t>
  </si>
  <si>
    <t xml:space="preserve"> 该古井位于浙江省衢州市招贤镇符家村村南，矩形井口，由青石板围成，现因改建仅剩南北两石板，井台用水泥浇筑。该井占地面积约15平方米，井壁由大块毛石堆砌，井深约3-4米，一直是附近居民日常生活用水。_x005F_x000D_
 经询问附近村民，该井始建年代不详，此井年代久远，造型古朴原始，为研究古井提供实物资料，具有较高的文物价值。</t>
  </si>
  <si>
    <t>118°38'40.0"；28°54'52.0"</t>
  </si>
  <si>
    <t>符家村西水井</t>
  </si>
  <si>
    <t xml:space="preserve"> 该古井位于浙江省衢州市常山县招贤镇符家村村西，占地面积约15平方米，原井台用条状青石围成呈长方形，井壁由大块毛石堆砌，井深约3-4米，后因安全原因，井圈用水泥浇注，直径0.78米。_x005F_x000D_
 该井年代较久,经询问附近村民，始建年代不详，现仍可正常使用,是该村居民生产生活的历史见证,有一定的文物价值。</t>
  </si>
  <si>
    <t>118°38'39.0"；28°54'58.0"</t>
  </si>
  <si>
    <t>溪上村水井</t>
  </si>
  <si>
    <t>浙江省衢州市常山县招贤镇溪上村村中</t>
  </si>
  <si>
    <t xml:space="preserve"> 该井位于浙江省衢州市常山县招贤镇溪上村溪上自然村村中，距上店弄7号进士居20米，红砂石井圈高仅10厘米，厚20厘米，内径约45米，井台中用一块碑形青石板，井壁块石砌筑，井口距水面一米，井台占地约7平方米。_x005F_x000D_
 该水井挖掘年代约为清早期。该井年代较久，现仍可正常使用，是该村民生产生活的历史见证，有一定的文物价值。</t>
  </si>
  <si>
    <t>118°39'18.0"；28°53'41.0"</t>
  </si>
  <si>
    <t>井坞村水井</t>
  </si>
  <si>
    <t>浙江省衢州市常山县招贤镇井坞村村南</t>
  </si>
  <si>
    <t xml:space="preserve"> 该井位于浙江省衢州市常山县招贤镇井坞村村南，据村民介绍，始建年代为清代，由井、水池、水塘等组成，位于东侧有井一口，直径为0.75米，现已改为水泥井圈，井台。井深2米，水质较好。位于井的西面分别有水池及水塘，多用于洗菜、洗衣、洗涤杂物等。_x005F_x000D_
 该井造型已改变，曾为当地的百姓主要用水来源，作为研究当地人文历史的实物例证，具有一定的文物价值。</t>
  </si>
  <si>
    <t>118°41'11.0"；28°55'26.0"</t>
  </si>
  <si>
    <t>古县畈村水井</t>
  </si>
  <si>
    <t>浙江省衢州市常山县招贤镇古县畈村村中</t>
  </si>
  <si>
    <t xml:space="preserve"> 该井位于浙江省衢州市常山县招贤镇古县畈村村中，原井圈为红砂石质，井壁为鹅卵石堆砌而成，现井圈被新水泥井圈覆盖，井台为水泥浇筑。_x005F_x000D_
 该井水质清澈，一直是附近村民的日常生活用水。对附近村民了解调查后，得知此古井建筑年代不详，研究古井结构提供实物资料，从另一侧面反映了村落的形成的发展情况，具有一定的文物价值。</t>
  </si>
  <si>
    <t>118°41'01.0"；28°56'05.0"</t>
  </si>
  <si>
    <t>官庄村水井</t>
  </si>
  <si>
    <t>浙江省衢州市常山县招贤镇官庄村村中</t>
  </si>
  <si>
    <t>该古井位于官庄村村中，红砂石井圈，井圈南侧磨损两公分左右，块石干砌井壁，现井台为水泥浇筑。井圈直径0.75米，井台占地面积15平方米，井深9米。_x005F_x000D_
　　该井开挖年代为清代，造型古朴原始，现仍可正常使用，是该村村民生产生活的历史见证，具有一定的文物价值。</t>
  </si>
  <si>
    <t>118°43'06.0"；28°56'17.0"</t>
  </si>
  <si>
    <t>前门水井</t>
  </si>
  <si>
    <t>浙江省衢州市常山县天马镇屏山社区解放街151号民居门前</t>
  </si>
  <si>
    <t>该井位于天马镇屏山社区解放街151号民居门前，当地人称“前门井”。该井圈用细红砂岩制成，高45CM，外径57CM，内径42CM，井壁用砖石叠砌。原井台低于现在约1.4M，因地面抬高，井台随之加高，加高的井壁为红砖砌成，其痕迹清晰可见。_x005F_x000D_
　　据附近居民介绍，该水井开凿年代约在清代，水质清冽，曾是附近居民的生活用水主要水源。现仍可正常使用，作为研究当地人文历史的实物例证，具有一定的历史文物价值。</t>
  </si>
  <si>
    <t>北纬28°54′31″
东经118°30′25″</t>
  </si>
  <si>
    <t>金瑞玉个人</t>
  </si>
  <si>
    <t>王家水井</t>
  </si>
  <si>
    <t>浙江省衢州市常山县天马镇屏山社区解放街王家弄6号民居前</t>
  </si>
  <si>
    <t>该水井位于天马镇屏山社区王家弄6号民居墙根，因该处原有大户姓王，俗称“王家井”。该井圈用较粗质的红砂岩凿成，外径55CM，内径45CM，高约45CM，距井台15CM处有一对正方孔。井台高出地面20CM，井壁为卵石叠砌，井口距水面约1.5米。_x005F_x000D_
　　据附近住户介绍，该井开凿年代约为清代，井水清澈甘甜，曾是附近居民的主要生活水源，现仍可正常使用，作为研究当地人文历史的实物例证，具有一定的历史价值。</t>
  </si>
  <si>
    <t>北纬28°54′31″
东经118°30′27″</t>
  </si>
  <si>
    <t>光明弄水井</t>
  </si>
  <si>
    <t>浙江省衢州市常山县天马镇文峰社区胜利街光明弄39号民居西侧弄堂内</t>
  </si>
  <si>
    <t>该井位于天马镇胜利街光明弄内，弄为东西走向，该井井圈为细红砂石岩，井壁块石垒砌，井圈外径66CM，内径47CM，高40CM，井口距水面约2.5米。_x005F_x000D_
　　据附近居民介绍，该井开挖年代约为清代，现井台面与弄堂路面连为一体，水泥浇筑，井圈除口沿因磨刀等原因磨损痕迹明显，但仍保持完好。_x005F_x000D_
　　该井水清澈，现在仍可饮用，为附近居民生活用水的补充水源。作为研究当地人文历史的实物例证，有一定的文物价值。_x005F_x000D_
　　此井虽年代较远，但其作用明显，具有一定的历史文化价值。</t>
  </si>
  <si>
    <t>北纬28°54′10″
东经118°30′13″</t>
  </si>
  <si>
    <t>大洪山胡家园子水井</t>
  </si>
  <si>
    <t>浙江省衢州市常山县天马镇屏山社区法院街上水四弄大洪山胡家园子</t>
  </si>
  <si>
    <t>该井位于常山县天马镇屏山社区上水四弄，原大洪山胡家园子，在上水四弄34号民居北侧。该处明清时称大洪山，后开发成居住区。据附近住户介绍，该井始挖于清代，年代较早，井水清甜适口，至今仍可正常使用，为当地居民现在的补充水源。有着一定的历史、艺术、科学价值。</t>
  </si>
  <si>
    <t>北纬28°54′21″
东经118°30′31″</t>
  </si>
  <si>
    <t>外径60㎝内径45㎝高50㎝</t>
  </si>
  <si>
    <t>陈家村前屋水井</t>
  </si>
  <si>
    <t>浙江省衢州市常山县天马镇陈家村前屋边</t>
  </si>
  <si>
    <t>该井位于天马镇陈家村前屋路边，故村民称为“前屋井”。井圈为粗红砂岩凿成，高50CM，外径70CM，内径53CM，井深6M，井台四周用红砂岩条石铺砌，与村路齐平，面积约4平方米。井圈下沿用水泥一圈加固，井壁为卵石砌成，现该井已废弃不用，加盖水泥板。_x005F_x000D_
　　该井开挖年代大约在清代，距《常山县志》载：陈氏于明天顺初年由江西建昌府南丰县经婺源贸易至此定居，以姓为村名。该井虽已废弃，但它是陈家村人生产生活发展的历史见证，有一定的历史文化价值。</t>
  </si>
  <si>
    <t>北纬28°55′48″，东经118°28′43″</t>
  </si>
  <si>
    <t>湖东村</t>
  </si>
  <si>
    <t>邱华蓬石壳老娘水井</t>
  </si>
  <si>
    <t>浙江省衢州市常山县辉埠镇灰山底村村口</t>
  </si>
  <si>
    <t>该井位于浙江省衢州市常山县辉埠镇灰山底村村口，泉水出自岩石内，现为水泥浇筑成水槽状。_x005F_x000D_
经向当地村民查询，该水井水质清冽，曾为当地村民主要生活用水来源，无人知道该井的挖掘年代。</t>
  </si>
  <si>
    <t>118°27'48.0"；28°58'03.0"</t>
  </si>
  <si>
    <t>樊溪村北坟头水井</t>
  </si>
  <si>
    <t>浙江省衢州市常山县天马镇樊溪村北坟头</t>
  </si>
  <si>
    <t>该井位于天马镇樊溪村北坟头地边，井圈为粗红砂岩凿成，井圈高45CM，外径60CM，内径45CM，井台原为红砂岩石板，现为水泥浇注，井壁为卵石砌成，井口沿磨损较严重。现在该井已干涸废弃不用。_x005F_x000D_
　　据《常山县地名志》载：樊氏于明崇祯年间由本县十二都水字庄（今何家乡樊家村）迁此。由此可推该井开凿年代大约在清代早期。虽然该井已废弃不用，但作为研究当地人文历史的实物例证，仍有一定的历史文物价值。</t>
  </si>
  <si>
    <t>樊溪村上宅水井</t>
  </si>
  <si>
    <t>浙江省衢州市常山县天马镇樊溪村内樊溪自然村路边</t>
  </si>
  <si>
    <t>该井位于天马镇樊溪村内樊自然村路旁，因该地原名上宅，故称“上宅井”。井圈为红砂岩质，外径57.7CM,内径44.8CM，井深7.5M，井台现不存，杂草丛生，井壁为卵石砌成。井口磨损严重，最高处与最低处相差7CM。现该井已废弃不用。_x005F_x000D_
  据《常山县地名志》载：樊氏于明崇祯年间由本县十二都水字庄（今何家乡樊家村）迁此。由此可推该井开凿年代大约在清代早期。虽然该井已废弃不用，但作为研究当地人文历史的实物例证，仍有一定的历史文物价值。</t>
  </si>
  <si>
    <t>北纬28°56′1″，东经118°28′27″</t>
  </si>
  <si>
    <t>鲁里村水井</t>
  </si>
  <si>
    <t>浙江省衢州市常山县天马镇鲁里村中部</t>
  </si>
  <si>
    <t xml:space="preserve"> 该井位于浙江省常山县天马镇鲁里村鲁里自然村中部，井圈为红砂岩，高85CM，外径60CM，内径50CM，井圈沿距水面1.8M。井壁原为块石垒砌，2009年上半年，村里出资重修该井，将井壁改为水泥浇筑，井台亦改为水泥面，保留原井圈。_x005F_x000D_
　该井开挖于清早期，距《常山县地名志》载：该村徐氏于清顺治年间由本县定阳乡十四都李字庄（今宋畈路里坑村）迁此。该井水甜清澈，是鲁里自然村居民的主要生活用水，历来受到较好的保护，如今仍在正常使用，作为研究当地人文历史的实物例证，具有一定的历史、科学价值。</t>
  </si>
  <si>
    <t>北纬28°55′24″，东经118°28′24″</t>
  </si>
  <si>
    <t>上埠村</t>
  </si>
  <si>
    <t>樟树底泉水池</t>
  </si>
  <si>
    <t>浙江省衢州市常山县芳村镇岭上埂村樟树底</t>
  </si>
  <si>
    <t>该泉水池位于芳村镇岭上埂村村口樟树底，泉眼朝西，泉水出自老樟树根，现泉外筑水池蓄水，泉水冬暖夏凉，水质清冽，泉水池东边靠山脚，西为山间小路，现水泥池边有些脱落。据当地老百姓介绍，在清雍正四年间开始有此泉水，后人在泉水处浇筑水泥台面，用水管接出泉水，方便使用。该泉水历史年代较久，作为研究当地人文历史的实物例证，有一定的文物价值。</t>
  </si>
  <si>
    <t>118°38'50.0"；29°04'49.0"</t>
  </si>
  <si>
    <t>端祖坞村井</t>
  </si>
  <si>
    <t>浙江省衢州市常山县芳村镇半坑村端祖坞自然村村中</t>
  </si>
  <si>
    <t>该井位于芳村镇半坑村端祖坞自然村村中，井深约3.2米，井圈直径约为0.98米，井圈高0.54米，井台被新建村里遮盖，旁边水池为17.48平方米，距该井旁2.7米处，1991年冬见新井。据村民介绍该井始建于清代。_x005F_x000D_
　该井历史悠久，保存一般，具有一定的历史.文物价值。</t>
  </si>
  <si>
    <t>118°34'45.0"；29°01'57.0"</t>
  </si>
  <si>
    <t>石壁底村井</t>
  </si>
  <si>
    <t>浙江省衢州市常山县芳村镇石壁底村村北</t>
  </si>
  <si>
    <t>该井位于芳村镇石壁底村村北，井深1.7米，现井圈为水泥浇注，1966年修建，直径0.90米，水泥井台，占地8.4平方米，该井原井圈井台均无存。据村民介绍该井始建于清代。</t>
  </si>
  <si>
    <t>118°35'57.0"；29°02'29.0"</t>
  </si>
  <si>
    <t>芳村井</t>
  </si>
  <si>
    <t>浙江省衢州市常山县芳村镇芳村村中</t>
  </si>
  <si>
    <t xml:space="preserve"> 该井位于浙江省衢州市常山县芳村镇芳村村中，分四塘，按大小分别为洗衣、饮水、洗菜用。第一塘为半圆形，直径为2.92米。第二塘紧连第一塘，圆形，有两个井圈，内直径为3.54米，外直径为3.57米，外井圈现已浇筑水泥。第三塘紧连第二塘，圆形，有两个井圈，内直径为0.83米，外直径为1.65米。第四塘距离第三塘6.57米，圆形，有两个井圈，内直径为0.87米，外直径为1.50米。四塘塘壁均为块石垒砌而成。据村民介绍，该塘始建年代不详，为该村主要生活用水来源。该塘历史悠久，严格区分水塘用途，对于研究当地乡规民约，有一定的历史、文物价值。_x005F_x000D_
</t>
  </si>
  <si>
    <t>118°36'47.0"；29°03'21.0"</t>
  </si>
  <si>
    <t>江一村水井</t>
  </si>
  <si>
    <t>浙江省衢州市常山县青石镇江一村村中</t>
  </si>
  <si>
    <t>该井位于常山县青石镇江一村村中部，井边有石碑一通，为清光绪二十三年（1897）重修该井时所立。_x005F_x000D_
　　该井圈为红砂岩质，高约0.45米，内径0.5米，外径0.65米，朝外半圈磨损将近一半，为村民在井圈上磨刀所为。井壁上半部分用红砂岩凿圈叠起，约四圈，井台用水泥浇注。_x005F_x000D_
　　该大井历史悠久，是原江家村民的重要水源，有一定的历史、艺术、科学价值。</t>
  </si>
  <si>
    <t>28.5458/118.3510</t>
  </si>
  <si>
    <t>江家沿水井</t>
  </si>
  <si>
    <t>浙江省衢州市常山县青石镇江一村东</t>
  </si>
  <si>
    <t>该井位于常山县青石镇江一村村东，因距一口池塘边不远，故称塘沿井，简称“沿井”。该井为江家三口老井之一，据向当地村民了解，开掘年代与江一村大井大致相同，为清早期。原井上无井圈，用石条砌成方形井口。现用水泥浇注井圈及井台，井圈内径约1米，高0.4米，此井水现用于洗刷及浇水。_x005F_x000D_
　　该井与江一村大井一起见证了江家的发展历史，具有一定的历史文物价值。</t>
  </si>
  <si>
    <t>25.5457/118.3517</t>
  </si>
  <si>
    <t>下阁村郑家水井</t>
  </si>
  <si>
    <t>浙江省衢州市常山县青石镇下阁村郑志平民居后面</t>
  </si>
  <si>
    <t>该井位于常山县青石镇下阁村村民郑志平民居后面，因该处居民多数姓郑，故称“郑家井”。_x005F_x000D_
　　井圈高0.5米，内径约0.4米，外径0.5米，红砂岩质凿成，井壁光滑，井水清澈甘甜，现仍在正常使用，为这一带居民的重要生活水源。井台现用水泥抹面。_x005F_x000D_
　　据《常山地名志》记载：该村在明代成化年间就有人迁此居住，该井开挖年代不详，现在保存完好，有一定的历史文物价值。</t>
  </si>
  <si>
    <t>28.5536/118.3530</t>
  </si>
  <si>
    <t>废弃</t>
  </si>
  <si>
    <t>上阁村吴家水井</t>
  </si>
  <si>
    <t>浙江省衢州市常山县青石镇上阁村村中</t>
  </si>
  <si>
    <t>该井位于常山县青石镇上阁村村中，距118号民居约20米处。井圈为红砂岩质，北厚南薄、直径约0.5米，内径0.4米，高0.45米，厚处约16CM，薄处有缺损，残缺约10CM。井台现用水泥抹面，井壁为卵石砌筑。_x005F_x000D_
　　该井开挖年代不详，据村民传说是吴姓开凿，故名“吴家井”。现井水尚清，是附近居民的补充水源。有一定的历史文物价值。</t>
  </si>
  <si>
    <t>丁家村水井</t>
  </si>
  <si>
    <t>浙江省衢州市常山县青石镇丁家村丁家自然村村东</t>
  </si>
  <si>
    <t>该井位于常山县青石镇丁家村丁家自然村村东的一口池塘边。该井原为池塘边的一汪泉水，后用青石条嵌成井口，遂成水井。后在石条上浇注水泥井圈，直径为0.84米，高0.45米，并浇注1米×2米的长条形井台，高0.2米。现井深约3.9米，井水清澈，仍可正常使用。据村民介绍该井始建于清代。_x005F_x000D_
　　该井为丁家自然村村民的重要生活用水水源，有一定的历史文物价值。</t>
  </si>
  <si>
    <t>28.5444/118.374</t>
  </si>
  <si>
    <t>苗山头村水井</t>
  </si>
  <si>
    <t>浙江省衢州市常山县青石镇苗山头村苗山头自然村东南</t>
  </si>
  <si>
    <t>该井位于常山县青石镇苗山头村苗山头自然村村东南。距该村东南双口塘约6米，井旁有古樟一棵。该井现为水泥井圈、井台。井圈高0.5米，直径0.7米，内径0.5米，水泥井圈下有原井圈残存。井深4.4米，井壁为块石干砌。井台面积约20平方米，半圆形。_x005F_x000D_
　　该井挖掘年代无考，现仍正常使用，有一定的历史文物价值。</t>
  </si>
  <si>
    <t>28.5528/118.3510</t>
  </si>
  <si>
    <t>横山头村水井</t>
  </si>
  <si>
    <t>浙江省衢州市常山县青石镇九龙山村横山头自然村黄如光民居前</t>
  </si>
  <si>
    <t>该古井位于常山县青石镇九龙山村横山头自然村黄如光民居门前，井口为长方形，由两条青条石围成，长约1.3米，井深约1.6米，井台圆形，直径约3.6米，现荒废。据村民介绍该井始建于清代。_x005F_x000D_
　　该井原为横山头自然村村民的饮用水源，现虽废弃，也有一定的历史文物价值。</t>
  </si>
  <si>
    <t>28.5458/118.3712</t>
  </si>
  <si>
    <t>陈家墩村水井</t>
  </si>
  <si>
    <t>浙江省衢州市常山县青石镇陈家墩村村中</t>
  </si>
  <si>
    <t>该古井位于常山县青石镇陈家墩村村中，现井圈尚存，直径为0.6米，内径0.5米，高0.45米，井台无存，井深约3.8米，井底堆满杂物。井圈红砂岩质，井壁用块石砌筑，井台与村路平。据村民介绍该井位于常山县青石镇陈家墩村村中。_x005F_x000D_
　　该井原为附近村民生活饮用水源，现已废弃，但有一定的历史文物价值。</t>
  </si>
  <si>
    <t>118°35'42.0"；28°55'58.0"</t>
  </si>
  <si>
    <t>岭里井</t>
  </si>
  <si>
    <t>浙江省衢州市开化县齐溪镇岭里村中</t>
  </si>
  <si>
    <t xml:space="preserve">    岭里古井位于岭里村中心位置，井圈直径0.62米，壁厚0.08米，高0.23米，井深6米，井圈用青石做成，井壁用大鹅卵石砌筑。据当地居民口述，该井建于清代。此井年代久远，为研究古井结构提高实物资料，从另一侧面反映了村落的形成的发展状况，具有一定的文物价值。</t>
  </si>
  <si>
    <t>29°23'08.0"118°22'16.0"</t>
  </si>
  <si>
    <t>岭里村</t>
  </si>
  <si>
    <t>江源井</t>
  </si>
  <si>
    <t>浙江省衢州市开化县齐溪镇江源村上江源自然村西面</t>
  </si>
  <si>
    <t xml:space="preserve">    该井位于江源村西北面山脚下，南面是山，北对祠堂，对面对村中小路，西面为山，43号民居西面。_x005F_x000D_
    井圈平面呈不规则形状，用青石块砌筑。井壁用鹅卵石砌，呈圆形。井圈外径1.6米，内径1.1米，井深1.5米。井周围有大鹅卵石砌筑墙体。据当地老农口述为清代建，具体年代不详。现为当地居民取水之用，对村落的形成及村民的生活活动具有一定的价值。</t>
  </si>
  <si>
    <t>29°25'34.0"118°20'44.0"</t>
  </si>
  <si>
    <t>江源村</t>
  </si>
  <si>
    <t>洪田池塘</t>
  </si>
  <si>
    <t>浙江省衢州市开化县塘坞乡洪田村南端</t>
  </si>
  <si>
    <t xml:space="preserve">    该池塘位于洪田村南，块石砌筑，青石条压边，呈不规则四边形。宽3.5米—4米，长3.5米—4米，深0.75米。_x005F_x000D_
    该池塘年代久远、保存完整，为研究当时农业、生活活动提供了实物依据，具有一定的文物价值。</t>
  </si>
  <si>
    <t>29°20'58.0"118°28'56.0"</t>
  </si>
  <si>
    <t>洪田村</t>
  </si>
  <si>
    <t>富川井</t>
  </si>
  <si>
    <t>浙江省衢州市开化县塘坞乡富川村东北面</t>
  </si>
  <si>
    <t>该井位于富川村东北面96号宅门口。_x005F_x000D_
占地1.8平方米，青石井圈高0.1米，外径0.68米，井圈壁厚0.08米。块石井壁，井深2.2米。_x005F_x000D_
据当地老农口述该建筑物建于清朝年间。_x005F_x000D_
井内水质清澈，一直是附近村民的日常生活用水。_x005F_x000D_
该井年代久远，造型古朴原始、风格独特，为研究古井结构提供实物资料，具有一定的文物价值。</t>
  </si>
  <si>
    <t>29°20'14.1"118°29'53.2"</t>
  </si>
  <si>
    <t>富川村</t>
  </si>
  <si>
    <t>大堑挑水坑井</t>
  </si>
  <si>
    <t>浙江省衢州市开化县塘坞乡大堑村南面小路边</t>
  </si>
  <si>
    <t>该井位于大堑村南面，该井占地1.8平方米。_x005F_x000D_
圆形青石井圈，井圈高0.13米，内直径0.66米，井圈壁厚0.1米。块石井壁，井深2.7米。_x005F_x000D_
井内水质清澈，一直是附近村民的日常生活用水。_x005F_x000D_
据当地老农口述该建筑物建于清朝年间，该井年代久远，造型古朴原始、风格独特，为研究古井结构提供实物资料，具有一定的文物价值。</t>
  </si>
  <si>
    <t>29°20'19.0"118°29'30.0"</t>
  </si>
  <si>
    <t>大堑村</t>
  </si>
  <si>
    <t>上塘众井</t>
  </si>
  <si>
    <t>浙江省衢州市开化县塘坞乡大堑村上塘自然村东面</t>
  </si>
  <si>
    <t xml:space="preserve">    该井位于塘坞乡大堑村东面，上塘自然村77号门口。_x005F_x000D_
    该井占地0.94平方米，内圆外方井圈，井圈高0.37米，内径0.56米，外方边长0.99米和0.95米。天然鹅卵石砌筑圆形井壁，井深1.84米。_x005F_x000D_
    井内水质清澈，一直是附近村民的日常生活用水。_x005F_x000D_
    据当地老农口述该建筑物建于清朝年间。该井年代久远，造型古朴原始、风格独特，为研究古井结构提供实物资料，它的形成发展从另一个侧面反映了当地村民科学利用水资源与村落的发展，具有一定的文物价值。</t>
  </si>
  <si>
    <t>29°20'11.0"118°29'17.0"</t>
  </si>
  <si>
    <t>大埂井</t>
  </si>
  <si>
    <t>浙江省衢州市开化县塘坞乡大埂村中部</t>
  </si>
  <si>
    <t xml:space="preserve">    大埂井位于大埂村中部一块空地边，井圈用一整块天然青石凿成，呈不规则圆形，高低不等，井圈内径0.47米，外径0.93米，最高处0.6米。井壁用块石、鹅卵石砌成。井深7米。_x005F_x000D_
    井内水质清澈，一直是附近村民的日常生活用水。_x005F_x000D_
    据当地居民口述，该井建于清代。该井年代久远，造型古朴原始、风格独特，为研究古井结构提供实物资料，它的形成发展从另一个侧面反映了当地村民科学利用水资源与村落的发展，具有一定的文物价值。</t>
  </si>
  <si>
    <t>29°20'11.0"118°28'01.0"</t>
  </si>
  <si>
    <t>井圈残</t>
  </si>
  <si>
    <t>和平村</t>
  </si>
  <si>
    <t>张家3号井</t>
  </si>
  <si>
    <t>浙江省衢州市开化县塘坞乡高朱村张家自然村东北面</t>
  </si>
  <si>
    <t>该井位于高朱村张家自然村东北面，占地0.465平方米，不规则麻石井圈，井口上小下大，井圈高0.25米，外径0.77米，内径0.48米。块石井壁，井深2.6米。_x005F_x000D_
井内水质清澈，一直是附近村民的日常生活用水。_x005F_x000D_
据当地老农口述该建筑物建于清朝年间。该井年代久远，造型古朴原始、风格独特，为研究古井结构提供实物资料，它的形成发展从另一个侧面反映了当时当地村民科学利用水资源与村落的发展，具有较高的文物价值。</t>
  </si>
  <si>
    <t>29°21'17.0"118°30'18.0"</t>
  </si>
  <si>
    <t>团结村</t>
  </si>
  <si>
    <t>塘坞口后弄井</t>
  </si>
  <si>
    <t>浙江省衢州市开化县塘坞乡塘坞口村中部</t>
  </si>
  <si>
    <t>该井位于塘坞口村中部。内圆外方青石井圈。内圆直径0.47米，外方形边长为0.67米见方，井圈高0.47米。井壁用块石垒成，井深不详。据当地居民口述该井建于清代。该井年代久远，造型古朴原始，为研究古井结构提供实物资料，它的形成发展从另一个侧面反映了当地村民科学利用水资源与村落的发展，具有一定的文物价值。</t>
  </si>
  <si>
    <t>29°20'48.0"118°28'52.0"</t>
  </si>
  <si>
    <t>阳光大塘</t>
  </si>
  <si>
    <t>浙江省衢州市开化县大溪边乡阳光村北</t>
  </si>
  <si>
    <t xml:space="preserve">     池塘座落在村北面，大塘四周用大块青石垒起，平面呈长方形，南面有四级踏跺，东北面有12级踏跺，东南向7级，北向5级，东南角也有10级踏跺入口。塘四周为民居。据当地老农口述为清代建，体现当时社会劳动生活，具有一定的历史价值。</t>
  </si>
  <si>
    <t>29°16'54.0"118°33'41.0"</t>
  </si>
  <si>
    <t>大桥头村</t>
  </si>
  <si>
    <t>枫岭底虾公井</t>
  </si>
  <si>
    <t>浙江省衢州市开化县大溪边乡枫岭底村村口</t>
  </si>
  <si>
    <t xml:space="preserve">    井座落在枫岭底村南村口，井为长方形，外洗池长方形分为三格，均为青石板青石条砌成。井壁用鹅卵石砌筑，井上方用水泥预制板架空，上为桥。该井为全村饮水及洗刷之用，井水清澈清凉。在全县不多见。据当地老农口述，该井为清代建。平面布局保存完整，为研究有关历史提供了重要的实物依据，具有一定的文物保护价值。</t>
  </si>
  <si>
    <t>29°16'54.0"118°33'27.0"</t>
  </si>
  <si>
    <t>东山十字街头井</t>
  </si>
  <si>
    <t>浙江省衢州市开化县大溪边乡东山村中十字街头</t>
  </si>
  <si>
    <t>该井座落于村中十字街头，花岗岩井圈，圈高0.45米，外径0.60米，内径0.38米，鹅卵石井壁，井深不详。井内水质清澈，一直是当地居民日常生活用水。是研究古井及村落发展史的实物资料。据当地老农口述，该井为清代建，具有一定的历史价值。</t>
  </si>
  <si>
    <t>29°18'07.0"118°32'37.0"</t>
  </si>
  <si>
    <t>大溪边村</t>
  </si>
  <si>
    <t>照坑十八井</t>
  </si>
  <si>
    <t>浙江省衢州市开化县村头镇照坑村中部82号民居对面</t>
  </si>
  <si>
    <t xml:space="preserve">    该井位于照坑村82号宅对面，麻石井圈，块石井壁，井圈外径0.52米，内径0.34米，高0.35米。据当地老农口述，该井建于清，为当时居民取水之用，整体保存基本完好，具有一定的历史价值。</t>
  </si>
  <si>
    <t>29°15'04.0"118°28'05.0"</t>
  </si>
  <si>
    <t>兴旺村</t>
  </si>
  <si>
    <t>严村井</t>
  </si>
  <si>
    <t>浙江省衢州市开化县桐村镇严村村西南</t>
  </si>
  <si>
    <t xml:space="preserve">    该井位于严村村西南部，由一井一塘两部分组成，井呈四方形，口八角形。井壁用大块石砌筑，1.65米见方，边长0.70米，井深1.70米，1976年重修；水塘呈长方形，壁用卵石砌筑。四边用青石板铺砌，边长3.05米，宽2.40米，深0.80米，水塘低于井0.60米。据老农口述该古井建于清，该古井造型独特，保存较为完整，占地面积较大，具有一定的历史价值。</t>
  </si>
  <si>
    <t>28°57'37.0"118°14'17.0"</t>
  </si>
  <si>
    <t>严村村</t>
  </si>
  <si>
    <t>刘家井</t>
  </si>
  <si>
    <t>浙江省衢州市开化县音坑乡杨家村西面</t>
  </si>
  <si>
    <t xml:space="preserve">    该井位于杨家村西面，内圆外方斗形，麻石井圈，内径0.38米，最大边长0.685米，井圈高0.405米。占地面积约0.46平方米。井壁下半部用鹅卵石砌筑，上半部用青砖砌井壁。据当地老农口述，该古井为清代建，一直为当地居民生活取水之用，该井保存完好，井圈造型独特，在开化不多见，具有一定的历史价值。</t>
  </si>
  <si>
    <t>29°13'21.0"118°25'35.0"</t>
  </si>
  <si>
    <t>福洲将军老佛殿井</t>
  </si>
  <si>
    <t>浙江省衢州市开化县音坑乡福洲村中心位置</t>
  </si>
  <si>
    <t>　　该井位于福州村中心位置，麻石八面形内圆井圈，内径0.38米，外径0.56米，高0.60米，井圈下有青石覆盆，鹅卵石井壁，井圈壁上刻：弘治辛巳年吉日造。该井保存完好，年代确切，在开化不多见，具有一定的历史价值。</t>
  </si>
  <si>
    <t>29°14'50.0"118°26'05.0"</t>
  </si>
  <si>
    <t>泗洲村</t>
  </si>
  <si>
    <t>下淤井</t>
  </si>
  <si>
    <t>浙江省衢州市开化县音坑乡下淤村村口</t>
  </si>
  <si>
    <t xml:space="preserve">    该井位于下淤村村口，内圆外六面形青石质地井圈，井壁用鹅卵石砌。外径0.63米，内径0.39米，高0.64米，井深约4.50米。井圈上刻：大明……天启……叶……辛酉……等字样。该井保存完好，年代确切，具有一定的历史文化价值。</t>
  </si>
  <si>
    <t>29°11'29.0"118°24'13.0"</t>
  </si>
  <si>
    <t>下淤村</t>
  </si>
  <si>
    <t>戴家上方井</t>
  </si>
  <si>
    <t>浙江省衢州市开化县音坑乡戴家村东面</t>
  </si>
  <si>
    <t xml:space="preserve">  　该井位于戴家东面，内圆八角形麻石井圈，卵石井壁，井圈外径0.535米，内径0.405米，高0.41米，井深4.61米，井圈上竖刻“丙午年桂月”。据当地老农口述，该井为清代建，具体年号不详细。该井保存基本完好，建造年代相对确切，具有一定的历史价值。</t>
  </si>
  <si>
    <t>29°14'35.0"118°26'35.0"</t>
  </si>
  <si>
    <t>戴家村</t>
  </si>
  <si>
    <t>戴家涌泉井</t>
  </si>
  <si>
    <t>浙江省衢州市开化县音坑乡戴家村北</t>
  </si>
  <si>
    <t xml:space="preserve">    该井在戴家村北部，内圆外六边形，麻石井圈，卵石井壁。井圈外径0.55米，内径0.38米，高0.51米，井深3米，井圈上横刻“涌泉”两大字，右边竖刻年号：万历辛巳年。该井保存完好，且有确切年代，历史悠久，在开化不多见，具有一定的历史价值。</t>
  </si>
  <si>
    <t>29°14'40.0"118°26'28.0"</t>
  </si>
  <si>
    <t>上童家井</t>
  </si>
  <si>
    <t xml:space="preserve">浙江省衢州市开化县华埠镇上童家村口公路边  </t>
  </si>
  <si>
    <t>该井位于上童家村口公路边，水井井圈外径0.98米，内径0.67米，高0.35米，井深2米，70年代用水泥浇筑。井西北面有一池塘，平面呈梯形，下底5.50米，上底3.90米，高3.45米，青石板压边，围堰用大块石砌筑，井上方有四棵古树名木。据当地老农口述，该井为清代建，具有一定的历史价值。</t>
  </si>
  <si>
    <t>29°00'20.0"118°16'48.0"</t>
  </si>
  <si>
    <t>联盟村</t>
  </si>
  <si>
    <t>底屋井</t>
  </si>
  <si>
    <t>浙江省衢州市开化县华埠镇八一村下岭头自然村西面</t>
  </si>
  <si>
    <t>该井位于村下岭头自然村西面，麻石井圈，卵石井壁，不规则井圈，内径0.37米，高0.43米，深5.50米。据当地老农口述，该井为清代建。为研究当地村民生活提供实物依据。具有一定的历史价值。</t>
  </si>
  <si>
    <t>29°02'51.0"118°26'32.0"</t>
  </si>
  <si>
    <t>大史村</t>
  </si>
  <si>
    <t>前江酒坊井</t>
  </si>
  <si>
    <t>浙江省衢州市龙游县塔石镇前江村前江自然村村中心</t>
  </si>
  <si>
    <t>该井位于前江村前江自然村村中心，为方形水井，始建年代据当地老人口传为明代，当地称夏氏古井，该村聚住夏，翁两姓，此井为姓翁人做酒用水之源。原井水甘裂，名扬当时的酒坊的水源，主要来于此好水也。井体用青石条方形砌筑，略呈长方形，井深8米。井口现已用红砖砌筑。</t>
  </si>
  <si>
    <t>北纬29°07'19.0"   东经119°06'44.0"</t>
  </si>
  <si>
    <t>该井始建年代据当地老人口传为明代，当地称夏氏古井，该村聚住夏，翁两姓，此井为姓翁人做酒用水之源。原井水甘裂，名扬当时的酒坊的水源，主要来于此好水也。井体用青石条方形砌筑，略呈长方形，井深8米。井口现已用红砖砌筑。现井完好，但已无人使用，致井水长上苔鲜</t>
  </si>
  <si>
    <t>前江村村委会</t>
  </si>
  <si>
    <t>前江村</t>
  </si>
  <si>
    <t>方家自然村方家水井</t>
  </si>
  <si>
    <t>浙江省衢州市龙游县塔石镇方家村村口</t>
  </si>
  <si>
    <t>该古井位于方家自然村村口，钢筋水泥浇井圈，呈方形，108cm×110cm，高24cm。井腹用大块红砂岩石条围砌，呈八角形，内径较大，约为120cm，井深约6米，水口离井圈口高约2米。井台原用条石，现用水泥浇筑。水质尚可，原用于饮用，现村内安装自来水后，用于洗衣浇菜。据当地老人口传为明代古井。_x005F_x000D_
该井历史悠久，与村落建村同步，具有一定的保护价值。</t>
  </si>
  <si>
    <t>北纬29°08'21.0"东经119°09'15.0"</t>
  </si>
  <si>
    <r>
      <rPr>
        <sz val="12"/>
        <rFont val="宋体"/>
        <family val="3"/>
        <charset val="134"/>
        <scheme val="minor"/>
      </rPr>
      <t>该古井位于方家自然村村口，钢筋水泥浇井圈，呈方形，</t>
    </r>
    <r>
      <rPr>
        <sz val="14"/>
        <rFont val="Times New Roman"/>
        <family val="1"/>
      </rPr>
      <t>108cm×110cm</t>
    </r>
    <r>
      <rPr>
        <sz val="14"/>
        <rFont val="宋体"/>
        <family val="3"/>
        <charset val="134"/>
      </rPr>
      <t>，高</t>
    </r>
    <r>
      <rPr>
        <sz val="14"/>
        <rFont val="Times New Roman"/>
        <family val="1"/>
      </rPr>
      <t>24cm</t>
    </r>
    <r>
      <rPr>
        <sz val="14"/>
        <rFont val="宋体"/>
        <family val="3"/>
        <charset val="134"/>
      </rPr>
      <t>。井腹用大块红砂岩石条围砌，呈八角形，内径较大，约为</t>
    </r>
    <r>
      <rPr>
        <sz val="14"/>
        <rFont val="Times New Roman"/>
        <family val="1"/>
      </rPr>
      <t>120cm</t>
    </r>
    <r>
      <rPr>
        <sz val="14"/>
        <rFont val="宋体"/>
        <family val="3"/>
        <charset val="134"/>
      </rPr>
      <t>，井深约</t>
    </r>
    <r>
      <rPr>
        <sz val="14"/>
        <rFont val="Times New Roman"/>
        <family val="1"/>
      </rPr>
      <t>6</t>
    </r>
    <r>
      <rPr>
        <sz val="14"/>
        <rFont val="宋体"/>
        <family val="3"/>
        <charset val="134"/>
      </rPr>
      <t>米，水口离井圈口高约</t>
    </r>
    <r>
      <rPr>
        <sz val="14"/>
        <rFont val="Times New Roman"/>
        <family val="1"/>
      </rPr>
      <t>2</t>
    </r>
    <r>
      <rPr>
        <sz val="14"/>
        <rFont val="宋体"/>
        <family val="3"/>
        <charset val="134"/>
      </rPr>
      <t>米。井台原用条石，现用水泥浇筑。水质尚可，原用于饮用，现村内安装自来水后，用于洗衣浇菜。据当地老人口传为明代古井。</t>
    </r>
  </si>
  <si>
    <t>方家村村委会</t>
  </si>
  <si>
    <t>方家村</t>
  </si>
  <si>
    <t>上徐水井</t>
  </si>
  <si>
    <t>浙江省衢州市龙游县塔石镇上徐村西面村口</t>
  </si>
  <si>
    <t xml:space="preserve">上徐古井位于塔石镇童岗坞上徐自然村的西面，即“常二公祠”西面的水塘边，井上方杂草丛生，下方为一水塘，水塘水质已污染，井虽完整，但因污染无人饮用，井圈圆形，井圈厚约13cm，井圈内径0.7m，外径1.55m，井壁为石砌八角形，做工精细。_x005F_x000D_
井台长4.8m，宽3.8m。_x005F_x000D_
原井圈被覆盖，现井圈为后来加上。_x005F_x000D_
井圈离水面1.8m。_x005F_x000D_
井周围除水质污染外，环境优美。_x005F_x000D_
根据风格判断为清代建筑。_x005F_x000D_
_x005F_x000D_
_x005F_x000D_
_x005F_x000D_
</t>
  </si>
  <si>
    <t>北纬29°09'06.0"东经119°08'40.0"</t>
  </si>
  <si>
    <t>上徐古井位于塔石镇童岗坞上徐自然村的西面，即“常二公祠”西面的水塘边，井上方杂草丛生，下方为一水塘，水塘水质已污染，井虽完整，但因污染无人饮用，井圈圆形，井圈厚约13cm，井圈内径0.7m，外径1.55m，井壁为石砌八角形，做工精细</t>
  </si>
  <si>
    <t>上徐村村委会</t>
  </si>
  <si>
    <t>上徐村</t>
  </si>
  <si>
    <t>舒村大井</t>
  </si>
  <si>
    <t>浙江省衢州市龙游县塔石镇舒村中心</t>
  </si>
  <si>
    <t>舒村大井位于舒村村中心，井圈方形，井壁石砌八角形，井圈边长1.1m，井圈高0.2m，井圈离水面1.6m。该井仍为本村村民饮用水，水质较好，周围卫生环境整洁，管理较好。井台已用水泥浇筑。三面有简易排水沟，井边为本村的通道。周围现以现代建筑为主。_x005F_x000D_
该井保存较完整，管理较好，整洁卫生。_x005F_x000D_
根据风格判断为明代所建。</t>
  </si>
  <si>
    <t>北纬29°08'27.0"东经119°07'03.0"</t>
  </si>
  <si>
    <r>
      <rPr>
        <sz val="12"/>
        <rFont val="宋体"/>
        <family val="3"/>
        <charset val="134"/>
        <scheme val="minor"/>
      </rPr>
      <t>舒村大井位于舒村村中心，井圈方形，井壁石砌八角形，井圈边长</t>
    </r>
    <r>
      <rPr>
        <sz val="14"/>
        <rFont val="Times New Roman"/>
        <family val="1"/>
      </rPr>
      <t>1.1m</t>
    </r>
    <r>
      <rPr>
        <sz val="14"/>
        <rFont val="宋体"/>
        <family val="3"/>
        <charset val="134"/>
      </rPr>
      <t>，井圈高</t>
    </r>
    <r>
      <rPr>
        <sz val="14"/>
        <rFont val="Times New Roman"/>
        <family val="1"/>
      </rPr>
      <t>0.2m</t>
    </r>
    <r>
      <rPr>
        <sz val="14"/>
        <rFont val="宋体"/>
        <family val="3"/>
        <charset val="134"/>
      </rPr>
      <t>，井圈离水面</t>
    </r>
    <r>
      <rPr>
        <sz val="14"/>
        <rFont val="Times New Roman"/>
        <family val="1"/>
      </rPr>
      <t>1.6m</t>
    </r>
    <r>
      <rPr>
        <sz val="14"/>
        <rFont val="宋体"/>
        <family val="3"/>
        <charset val="134"/>
      </rPr>
      <t>。该井仍为本村村民饮用水，水质较好，周围卫生环境整洁，管理较好。井台已用水泥浇筑。三面有简易排水沟，井边为本村的通道。周围现以现代建筑为主。</t>
    </r>
  </si>
  <si>
    <t>舒村村委会</t>
  </si>
  <si>
    <t>舒村</t>
  </si>
  <si>
    <t>上王中央井</t>
  </si>
  <si>
    <t>浙江省衢州市龙游县塔石镇上王村</t>
  </si>
  <si>
    <t>该古井位于上王村西，乡村公路旁边。井圈尺寸较大，外径102cm，内径82cm，井圈高50cm。井腹用条石围砌成七边形。井深约8米，井圈沿口距水面约1米，井台原用条石铺，现用水泥浇地。据称以前水量较大，为该村四口井之最，现基本废弃不用，井口用水泥板覆盖。据当地老人口传年代为明代。_x005F_x000D_
该古井保存完整，具有一定的历史价值。</t>
  </si>
  <si>
    <t>北纬29°07'54.0"东经119°08'03.0"</t>
  </si>
  <si>
    <r>
      <rPr>
        <sz val="12"/>
        <rFont val="宋体"/>
        <family val="3"/>
        <charset val="134"/>
        <scheme val="minor"/>
      </rPr>
      <t>该古井位于上王村西，乡村公路旁边。井圈尺寸较大，外径</t>
    </r>
    <r>
      <rPr>
        <sz val="14"/>
        <rFont val="Times New Roman"/>
        <family val="1"/>
      </rPr>
      <t>102cm</t>
    </r>
    <r>
      <rPr>
        <sz val="14"/>
        <rFont val="宋体"/>
        <family val="3"/>
        <charset val="134"/>
      </rPr>
      <t>，内径</t>
    </r>
    <r>
      <rPr>
        <sz val="14"/>
        <rFont val="Times New Roman"/>
        <family val="1"/>
      </rPr>
      <t>82cm</t>
    </r>
    <r>
      <rPr>
        <sz val="14"/>
        <rFont val="宋体"/>
        <family val="3"/>
        <charset val="134"/>
      </rPr>
      <t>，井圈高</t>
    </r>
    <r>
      <rPr>
        <sz val="14"/>
        <rFont val="Times New Roman"/>
        <family val="1"/>
      </rPr>
      <t>50cm</t>
    </r>
    <r>
      <rPr>
        <sz val="14"/>
        <rFont val="宋体"/>
        <family val="3"/>
        <charset val="134"/>
      </rPr>
      <t>。井腹用条石围砌成七边形。井深约</t>
    </r>
    <r>
      <rPr>
        <sz val="14"/>
        <rFont val="Times New Roman"/>
        <family val="1"/>
      </rPr>
      <t>8</t>
    </r>
    <r>
      <rPr>
        <sz val="14"/>
        <rFont val="宋体"/>
        <family val="3"/>
        <charset val="134"/>
      </rPr>
      <t>米，井圈沿口距水面约</t>
    </r>
    <r>
      <rPr>
        <sz val="14"/>
        <rFont val="Times New Roman"/>
        <family val="1"/>
      </rPr>
      <t>1</t>
    </r>
    <r>
      <rPr>
        <sz val="14"/>
        <rFont val="宋体"/>
        <family val="3"/>
        <charset val="134"/>
      </rPr>
      <t>米，井台原用条石铺，现用水泥浇地。据称以前水量较大，为该村四口井之最，现基本废弃不用，井口用水泥板覆盖。</t>
    </r>
  </si>
  <si>
    <t>上王村村委会</t>
  </si>
  <si>
    <t>上王村</t>
  </si>
  <si>
    <t>泽随小井</t>
  </si>
  <si>
    <t>泽随建筑群</t>
  </si>
  <si>
    <t>浙江省衢州市龙游县塔石镇泽随村小井路28号边</t>
  </si>
  <si>
    <t>该井位于泽随镇泽随行政村泽随自然村小井路28号前，井为圆形井圈，井圈外径58cm，内径40cm，井圈高为34cm，井台长1.8m，宽1.6米，井圈离水面约2.7米，水深估计8米，井为小井路旁，前和左侧为村庄弄堂，井台用水泥浇筑，井圈完好，左侧有排水沟，右侧为一古建筑墙。据当地老人口传为明代古井。_x005F_x000D_
古井保存完好，周围环境整洁，水质清澈，现仍为村民饮用。</t>
  </si>
  <si>
    <t>北纬29°07'53.0"东经119°05'16.0"</t>
  </si>
  <si>
    <t>该井位于泽随镇泽随行政村泽随自然村小井路28号前，井为圆形井圈，井圈外径58cm，内径40cm，井圈高为34cm，井台长1.8m，宽1.6米，井圈离水面约2.7米，水深估计8米，井为小井路旁，前和左侧为村庄弄堂，井台用水泥浇筑，井圈完好，左侧有排水沟，右侧为一古建筑墙。据当地老人口传为明代古井。</t>
  </si>
  <si>
    <t>泽随村村委会</t>
  </si>
  <si>
    <t>泽随村</t>
  </si>
  <si>
    <t>泽随村大井</t>
  </si>
  <si>
    <t>浙江省衢州市龙游县塔石镇泽随村东头29号右侧</t>
  </si>
  <si>
    <t>该古井位于泽随行政村泽随自然村东头29号右侧，称为“大井”，位于泽随村东头29号右侧，前方25米处为元塘。_x005F_x000D_
井圈为圆形，外径97cm，内径64cm，井圈高52cm，井壁为八角形，井圈离井水约3.4米，井水清澈，现仍为村民饮用水使用。井台长3.05m，宽2.4m，井台用青石板条石砌筑，一面靠墙，三面修有排水沟，井圈保存完好。_x005F_x000D_
井三面开阔，前为元塘，环境优美。</t>
  </si>
  <si>
    <t>北纬29°07'41.0"东经119°05'25.0"</t>
  </si>
  <si>
    <t xml:space="preserve">该古井位于泽随行政村泽随自然村东头29号右侧，称为“大井”，位于泽随村东头29号右侧，前方25米处为元塘。 
井圈为圆形，外径97cm，内径64cm，井圈高52cm，井壁为八角形，井圈离井水约3.4米，井水清澈，现仍为村民饮用水使用。井台长3.05m，宽2.4m，井台用青石板条石砌筑，一面靠墙，三面修有排水沟，井圈保存完好。 </t>
  </si>
  <si>
    <t>上王村七家头水井</t>
  </si>
  <si>
    <t>七家头古井位于上王村中心位置，井圈为圆形，井壁为方形，原10多米深，供全村200余人饮用水，现已废弃垫埋，剩井圈及上部井壁，井台用当地青石铺筑。井圈内径44cm,外67cm,高40cm,井台1.65×162米.井圈到水面90cm,七头井意为,七家人使用,。(七户人家使用)_x005F_x000D_
根据风格判断为清代建筑。</t>
  </si>
  <si>
    <t>北纬29°06'16.0"东经119°10'21.0"</t>
  </si>
  <si>
    <t>七家头古井位于上王村中心位置，井圈为圆形，井壁为方形，原10多米深，供全村200余人饮用水，现已废弃垫埋，剩井圈及上部井壁，井台用当地青石铺筑。井圈内径44cm,外67cm,高40cm,井台1.65×162米.井圈到水面90cm,七头井意为,七家人使用。</t>
  </si>
  <si>
    <t>杜山徐上井</t>
  </si>
  <si>
    <t>浙江省衢州市龙游县塔石镇杜山徐村</t>
  </si>
  <si>
    <t xml:space="preserve">上井位于塔石镇杜山徐村，翁氏宗祠右侧约20米处，井圈圆形，井壁用平面石块砌筑八角形，做工精细，保存完整，里有一塑料管道，作抽水用，井圈内径44cm，外径62cm，井圈高52cm，井圈离水面3.2m，该井仍为村民饮用。_x005F_x000D_
古井年代较早，井壁石砌八角形，做工精细。_x005F_x000D_
根据当地老人口传为明代时建。_x005F_x000D_
</t>
  </si>
  <si>
    <t>北纬29°09'41.0"东经119°08'56.0"</t>
  </si>
  <si>
    <r>
      <rPr>
        <sz val="12"/>
        <rFont val="宋体"/>
        <family val="3"/>
        <charset val="134"/>
        <scheme val="minor"/>
      </rPr>
      <t>上井位于塔石镇杜山徐村，翁氏宗祠右侧约</t>
    </r>
    <r>
      <rPr>
        <sz val="14"/>
        <rFont val="Times New Roman"/>
        <family val="1"/>
      </rPr>
      <t>20</t>
    </r>
    <r>
      <rPr>
        <sz val="14"/>
        <rFont val="宋体"/>
        <family val="3"/>
        <charset val="134"/>
      </rPr>
      <t>米处，井圈圆形，井壁用平面石块砌筑八角形，做工精细，保存完整，里有一塑料管道，作抽水用，井圈内径</t>
    </r>
    <r>
      <rPr>
        <sz val="14"/>
        <rFont val="Times New Roman"/>
        <family val="1"/>
      </rPr>
      <t>44cm</t>
    </r>
    <r>
      <rPr>
        <sz val="14"/>
        <rFont val="宋体"/>
        <family val="3"/>
        <charset val="134"/>
      </rPr>
      <t>，外径</t>
    </r>
    <r>
      <rPr>
        <sz val="14"/>
        <rFont val="Times New Roman"/>
        <family val="1"/>
      </rPr>
      <t>62cm</t>
    </r>
    <r>
      <rPr>
        <sz val="14"/>
        <rFont val="宋体"/>
        <family val="3"/>
        <charset val="134"/>
      </rPr>
      <t>，井圈高</t>
    </r>
    <r>
      <rPr>
        <sz val="14"/>
        <rFont val="Times New Roman"/>
        <family val="1"/>
      </rPr>
      <t>52cm</t>
    </r>
    <r>
      <rPr>
        <sz val="14"/>
        <rFont val="宋体"/>
        <family val="3"/>
        <charset val="134"/>
      </rPr>
      <t>，井圈离水面</t>
    </r>
    <r>
      <rPr>
        <sz val="14"/>
        <rFont val="Times New Roman"/>
        <family val="1"/>
      </rPr>
      <t>3.2m</t>
    </r>
    <r>
      <rPr>
        <sz val="14"/>
        <rFont val="宋体"/>
        <family val="3"/>
        <charset val="134"/>
      </rPr>
      <t>，该井仍为村民饮用。</t>
    </r>
  </si>
  <si>
    <t>杜山徐村村委会</t>
  </si>
  <si>
    <t>杜山徐村</t>
  </si>
  <si>
    <t>中王大井</t>
  </si>
  <si>
    <t>浙江省衢州市龙游县塔石镇下王村</t>
  </si>
  <si>
    <t>位于下王村中王自然村，高速公路边，该井为方井，井圈方形，井壁方形，井圈长，87cm内径，井沿离水面60cm。井水清澈，现仍为村民饮用。井三面砌有墙，井台水泥浇筑，不规则。有中王队八四年重修字样。保存尚好，为村民饮用水，根据村民反映，该井建于清代。</t>
  </si>
  <si>
    <t>北纬29°07'40.0"东经119°08'09.0"</t>
  </si>
  <si>
    <r>
      <rPr>
        <sz val="12"/>
        <rFont val="宋体"/>
        <family val="3"/>
        <charset val="134"/>
        <scheme val="minor"/>
      </rPr>
      <t>位于下王村中王自然村，高速公路边，该井为方井，井圈方形，井壁方形，井圈长，</t>
    </r>
    <r>
      <rPr>
        <sz val="14"/>
        <rFont val="Times New Roman"/>
        <family val="1"/>
      </rPr>
      <t>87cm</t>
    </r>
    <r>
      <rPr>
        <sz val="14"/>
        <rFont val="宋体"/>
        <family val="3"/>
        <charset val="134"/>
      </rPr>
      <t>内径，井沿离水面</t>
    </r>
    <r>
      <rPr>
        <sz val="14"/>
        <rFont val="Times New Roman"/>
        <family val="1"/>
      </rPr>
      <t>60cm</t>
    </r>
    <r>
      <rPr>
        <sz val="14"/>
        <rFont val="宋体"/>
        <family val="3"/>
        <charset val="134"/>
      </rPr>
      <t>。井水清澈，现仍为村民饮用。井三面砌有墙，井台水泥浇筑，不规则。有中王队八四年重修字样。保存尚好，为村民饮用水，根据村民反映，该井建于清代。</t>
    </r>
  </si>
  <si>
    <t>下王村村委会</t>
  </si>
  <si>
    <t>上王王福祀水井</t>
  </si>
  <si>
    <t>浙江省衢州市龙游县塔石镇上王村16号门口</t>
  </si>
  <si>
    <t>该井位于塔石镇街头村上王村村中心，花岗岩制圆柱形井圈，井圈高85厘米，内径46厘米，外径63厘米。井台用三块大石板合并而成，井台长176厘米，宽160厘米。井圈东面刻有“大清嘉庆七年，王福十三祀办”字样。井腹用石板围砌，呈八角形。井深不详，现废弃不用。_x005F_x000D_
该井保存较好，具有一定的历史价值。</t>
  </si>
  <si>
    <t>北纬29°06'13.0"东经119°10'21.0"</t>
  </si>
  <si>
    <r>
      <rPr>
        <sz val="12"/>
        <rFont val="宋体"/>
        <family val="3"/>
        <charset val="134"/>
        <scheme val="minor"/>
      </rPr>
      <t>该井位于塔石镇街头村上王村村中心，花岗岩制圆柱形井圈，井圈高</t>
    </r>
    <r>
      <rPr>
        <sz val="14"/>
        <rFont val="Times New Roman"/>
        <family val="1"/>
      </rPr>
      <t>85</t>
    </r>
    <r>
      <rPr>
        <sz val="14"/>
        <rFont val="宋体"/>
        <family val="3"/>
        <charset val="134"/>
      </rPr>
      <t>厘米，内径</t>
    </r>
    <r>
      <rPr>
        <sz val="14"/>
        <rFont val="Times New Roman"/>
        <family val="1"/>
      </rPr>
      <t>46</t>
    </r>
    <r>
      <rPr>
        <sz val="14"/>
        <rFont val="宋体"/>
        <family val="3"/>
        <charset val="134"/>
      </rPr>
      <t>厘米，外径</t>
    </r>
    <r>
      <rPr>
        <sz val="14"/>
        <rFont val="Times New Roman"/>
        <family val="1"/>
      </rPr>
      <t>63</t>
    </r>
    <r>
      <rPr>
        <sz val="14"/>
        <rFont val="宋体"/>
        <family val="3"/>
        <charset val="134"/>
      </rPr>
      <t>厘米。井台用三块大石板合并而成，井台长</t>
    </r>
    <r>
      <rPr>
        <sz val="14"/>
        <rFont val="Times New Roman"/>
        <family val="1"/>
      </rPr>
      <t>176</t>
    </r>
    <r>
      <rPr>
        <sz val="14"/>
        <rFont val="宋体"/>
        <family val="3"/>
        <charset val="134"/>
      </rPr>
      <t>厘米，宽</t>
    </r>
    <r>
      <rPr>
        <sz val="14"/>
        <rFont val="Times New Roman"/>
        <family val="1"/>
      </rPr>
      <t>160</t>
    </r>
    <r>
      <rPr>
        <sz val="14"/>
        <rFont val="宋体"/>
        <family val="3"/>
        <charset val="134"/>
      </rPr>
      <t>厘米。井圈东面刻有</t>
    </r>
    <r>
      <rPr>
        <sz val="14"/>
        <rFont val="Times New Roman"/>
        <family val="1"/>
      </rPr>
      <t>“</t>
    </r>
    <r>
      <rPr>
        <sz val="14"/>
        <rFont val="宋体"/>
        <family val="3"/>
        <charset val="134"/>
      </rPr>
      <t>大清嘉庆七年，王福十三祀办</t>
    </r>
    <r>
      <rPr>
        <sz val="14"/>
        <rFont val="Times New Roman"/>
        <family val="1"/>
      </rPr>
      <t>”</t>
    </r>
    <r>
      <rPr>
        <sz val="14"/>
        <rFont val="宋体"/>
        <family val="3"/>
        <charset val="134"/>
      </rPr>
      <t>字样。井腹用石板围砌，呈八角形。井深不详，现废弃不用。</t>
    </r>
  </si>
  <si>
    <t>童岗坞水井</t>
  </si>
  <si>
    <t>浙江省衢州市龙游县塔石镇童岗坞村口西</t>
  </si>
  <si>
    <t>古井位于塔石镇童岗坞村口西池塘边，无井圈，井沿呈圆形，为整块花岗岩凿刻而成，内径0.58米，井深约8米。据当地老人口传井的开凿年代为明代，保存完好，具有一定的文物价值。</t>
  </si>
  <si>
    <t>北纬29°09'08.0"东经119°08'32.0"</t>
  </si>
  <si>
    <r>
      <rPr>
        <sz val="12"/>
        <rFont val="宋体"/>
        <family val="3"/>
        <charset val="134"/>
        <scheme val="minor"/>
      </rPr>
      <t>古井位于塔石镇童岗坞村口西池塘边，无井圈，井沿呈圆形，为整块花岗岩凿刻而成，内径</t>
    </r>
    <r>
      <rPr>
        <sz val="14"/>
        <rFont val="Times New Roman"/>
        <family val="1"/>
      </rPr>
      <t>0.58</t>
    </r>
    <r>
      <rPr>
        <sz val="14"/>
        <rFont val="宋体"/>
        <family val="3"/>
        <charset val="134"/>
      </rPr>
      <t>米，井深约</t>
    </r>
    <r>
      <rPr>
        <sz val="14"/>
        <rFont val="Times New Roman"/>
        <family val="1"/>
      </rPr>
      <t>8</t>
    </r>
    <r>
      <rPr>
        <sz val="14"/>
        <rFont val="宋体"/>
        <family val="3"/>
        <charset val="134"/>
      </rPr>
      <t>米。据当地老人口传井的开凿年代为明代，保存完好，具有一定的文物价值。</t>
    </r>
  </si>
  <si>
    <t>童岗坞村村委会</t>
  </si>
  <si>
    <t>童岗坞村</t>
  </si>
  <si>
    <t>祝家村水井</t>
  </si>
  <si>
    <t>浙江省衢州市龙游县大街乡方旦村祝家自然村</t>
  </si>
  <si>
    <t>祝家古井位于大街乡方旦村祝家自然村，据家谱记载，祝氏于明代洪武年间善鉴十六公定居祝家。该处缺水，族人在此建有古井，以保证全族人使用，保证生产生活用水，使得祝家人在此繁衍生息。现存古井用鹅卵石护砌，四周高坎用大块石砌筑。沿途鹅卵石石阶保持完整。古井深1米左右。根据风格判断为清代古井，具有一定的历史保护价值。</t>
  </si>
  <si>
    <t>北纬28°49'35.0"东经119°16'13.0"</t>
  </si>
  <si>
    <r>
      <rPr>
        <sz val="12"/>
        <rFont val="宋体"/>
        <family val="3"/>
        <charset val="134"/>
        <scheme val="minor"/>
      </rPr>
      <t>祝家古井位于大街乡方旦村祝家自然村，据家谱记载，祝氏于明代洪武年间善鉴十六公定居祝家。该处缺水，族人在此建有古井，以保证全族人使用，保证生产生活用水，使得祝家人在此繁衍生息。现存古井用鹅卵石护砌，四周高坎用大块石砌筑。沿途鹅卵石石阶保持完整。古井深</t>
    </r>
    <r>
      <rPr>
        <sz val="14"/>
        <rFont val="Times New Roman"/>
        <family val="1"/>
      </rPr>
      <t>1</t>
    </r>
    <r>
      <rPr>
        <sz val="14"/>
        <rFont val="宋体"/>
        <family val="3"/>
        <charset val="134"/>
      </rPr>
      <t>米左右。</t>
    </r>
  </si>
  <si>
    <t>方旦村村委会</t>
  </si>
  <si>
    <t>方旦村</t>
  </si>
  <si>
    <t>西陈水井</t>
  </si>
  <si>
    <t>浙江省衢州市龙游县湖镇镇西陈村村内</t>
  </si>
  <si>
    <t>该井位于湖镇镇周家西陈自然村西陈东路12＃路边，井圈圆形，井壁圆形，井台水泥浇筑，井圈、壁石质，为红砂岩砌筑，井圈基本完好，井壁下端损坏。井圈内径42cm，外径59cm，高44cm，井圈到水面1.78cm。卫生环境良好，水仍饮用。根据本村老人反应及井的风格判断，为清代。_x005F_x000D_
该古井对研究西陈村的历史沿革具有一定的实物参考价值。</t>
  </si>
  <si>
    <t>北纬29°00'17.0"东经119°13'56.0"</t>
  </si>
  <si>
    <r>
      <rPr>
        <sz val="12"/>
        <rFont val="宋体"/>
        <family val="3"/>
        <charset val="134"/>
        <scheme val="minor"/>
      </rPr>
      <t>该井位于湖镇镇周家西陈自然村西陈东路</t>
    </r>
    <r>
      <rPr>
        <sz val="14"/>
        <rFont val="Times New Roman"/>
        <family val="1"/>
      </rPr>
      <t>12</t>
    </r>
    <r>
      <rPr>
        <sz val="14"/>
        <rFont val="宋体"/>
        <family val="3"/>
        <charset val="134"/>
      </rPr>
      <t>＃路边，井圈圆形，井壁圆形，井台水泥浇筑，井圈、壁石质，为红砂岩砌筑，井圈基本完好，井壁下端损坏。井圈内径</t>
    </r>
    <r>
      <rPr>
        <sz val="14"/>
        <rFont val="Times New Roman"/>
        <family val="1"/>
      </rPr>
      <t>42cm</t>
    </r>
    <r>
      <rPr>
        <sz val="14"/>
        <rFont val="宋体"/>
        <family val="3"/>
        <charset val="134"/>
      </rPr>
      <t>，外径</t>
    </r>
    <r>
      <rPr>
        <sz val="14"/>
        <rFont val="Times New Roman"/>
        <family val="1"/>
      </rPr>
      <t>59cm</t>
    </r>
    <r>
      <rPr>
        <sz val="14"/>
        <rFont val="宋体"/>
        <family val="3"/>
        <charset val="134"/>
      </rPr>
      <t>，高</t>
    </r>
    <r>
      <rPr>
        <sz val="14"/>
        <rFont val="Times New Roman"/>
        <family val="1"/>
      </rPr>
      <t>44cm</t>
    </r>
    <r>
      <rPr>
        <sz val="14"/>
        <rFont val="宋体"/>
        <family val="3"/>
        <charset val="134"/>
      </rPr>
      <t>，井圈到水面</t>
    </r>
    <r>
      <rPr>
        <sz val="14"/>
        <rFont val="Times New Roman"/>
        <family val="1"/>
      </rPr>
      <t>1.78cm</t>
    </r>
    <r>
      <rPr>
        <sz val="14"/>
        <rFont val="宋体"/>
        <family val="3"/>
        <charset val="134"/>
      </rPr>
      <t>。卫生环境良好，水仍饮用。</t>
    </r>
  </si>
  <si>
    <t>西陈村村委会</t>
  </si>
  <si>
    <t>西陈村</t>
  </si>
  <si>
    <t>塘下水井</t>
  </si>
  <si>
    <t>浙江省衢州市龙游县湖镇镇塘下村村内</t>
  </si>
  <si>
    <t>塘下古井位于徐氏宗词左侧的路边，井圈圆形，井壁圆形，井壁无块石砌筑，在砂岩基础上打井。井圈外径59cm，内径43cm，井圈距水面3.8m，井圆高50cm。井水仍为村民饮用。无井台。井台用水泥浇筑，与路同一平面。该井原貌有一定损坏，但据风格及村民反映为清代所建。_x005F_x000D_
该古井的开凿和使用，反映了该村的生活风貌，具有一定的保护价值。</t>
  </si>
  <si>
    <t>北纬29°02'56.0"东经119°17'06.0"</t>
  </si>
  <si>
    <r>
      <rPr>
        <sz val="12"/>
        <rFont val="宋体"/>
        <family val="3"/>
        <charset val="134"/>
        <scheme val="minor"/>
      </rPr>
      <t>塘下古井位于徐氏宗词左侧的路边，井圈圆形，井壁圆形，井壁无块石砌筑，在砂岩基础上打井。井圈外径</t>
    </r>
    <r>
      <rPr>
        <sz val="14"/>
        <rFont val="Times New Roman"/>
        <family val="1"/>
      </rPr>
      <t>59cm</t>
    </r>
    <r>
      <rPr>
        <sz val="14"/>
        <rFont val="宋体"/>
        <family val="3"/>
        <charset val="134"/>
      </rPr>
      <t>，内径</t>
    </r>
    <r>
      <rPr>
        <sz val="14"/>
        <rFont val="Times New Roman"/>
        <family val="1"/>
      </rPr>
      <t>43cm</t>
    </r>
    <r>
      <rPr>
        <sz val="14"/>
        <rFont val="宋体"/>
        <family val="3"/>
        <charset val="134"/>
      </rPr>
      <t>，井圈距水面</t>
    </r>
    <r>
      <rPr>
        <sz val="14"/>
        <rFont val="Times New Roman"/>
        <family val="1"/>
      </rPr>
      <t>3.8m</t>
    </r>
    <r>
      <rPr>
        <sz val="14"/>
        <rFont val="宋体"/>
        <family val="3"/>
        <charset val="134"/>
      </rPr>
      <t>，井圆高</t>
    </r>
    <r>
      <rPr>
        <sz val="14"/>
        <rFont val="Times New Roman"/>
        <family val="1"/>
      </rPr>
      <t>50cm</t>
    </r>
    <r>
      <rPr>
        <sz val="14"/>
        <rFont val="宋体"/>
        <family val="3"/>
        <charset val="134"/>
      </rPr>
      <t>。井水仍为村民饮用。</t>
    </r>
  </si>
  <si>
    <t>塘下村村委会</t>
  </si>
  <si>
    <t>塘下村</t>
  </si>
  <si>
    <t>东金双眼井</t>
  </si>
  <si>
    <t>浙江省衢州市龙游县湖镇镇东金村村内</t>
  </si>
  <si>
    <t>该井位于东金村委会办公室左侧，为双眼井。井圈圆形，井壁块石砌筑，圆形，井圈有“大清康熙六十年”字样，井台用地砖铺筑，井圈与井壁间用条石加固。井圈(1)外径60cm(2)外径56cm井圈(1)高47.5cm井圈(2)高47.5cm井圈(1)内径43cm(2)内径42cm井圈离水面2.15m。周围环境整洁、卫生，井水清澈，仍为村民饮用。1721年建。根据井圈纪年为清康熙六十年（1721年）建。_x005F_x000D_
该古井反映了该村的历史生活风貌，具有一定的保护价值。</t>
  </si>
  <si>
    <t>北纬29°02'53.0"东经119°17'15.0"</t>
  </si>
  <si>
    <r>
      <rPr>
        <sz val="12"/>
        <rFont val="宋体"/>
        <family val="3"/>
        <charset val="134"/>
        <scheme val="minor"/>
      </rPr>
      <t>该井位于东金村委会办公室左侧，为双眼井。井圈圆形，井壁块石砌筑，圆形，井圈有</t>
    </r>
    <r>
      <rPr>
        <sz val="14"/>
        <rFont val="Times New Roman"/>
        <family val="1"/>
      </rPr>
      <t>“</t>
    </r>
    <r>
      <rPr>
        <sz val="14"/>
        <rFont val="宋体"/>
        <family val="3"/>
        <charset val="134"/>
      </rPr>
      <t>大清康熙六十年</t>
    </r>
    <r>
      <rPr>
        <sz val="14"/>
        <rFont val="Times New Roman"/>
        <family val="1"/>
      </rPr>
      <t>”</t>
    </r>
    <r>
      <rPr>
        <sz val="14"/>
        <rFont val="宋体"/>
        <family val="3"/>
        <charset val="134"/>
      </rPr>
      <t>字样，井台用地砖铺筑，井圈与井壁间用条石加固。井圈</t>
    </r>
    <r>
      <rPr>
        <sz val="14"/>
        <rFont val="Times New Roman"/>
        <family val="1"/>
      </rPr>
      <t>(1)</t>
    </r>
    <r>
      <rPr>
        <sz val="14"/>
        <rFont val="宋体"/>
        <family val="3"/>
        <charset val="134"/>
      </rPr>
      <t>外径</t>
    </r>
    <r>
      <rPr>
        <sz val="14"/>
        <rFont val="Times New Roman"/>
        <family val="1"/>
      </rPr>
      <t>60cm(2)</t>
    </r>
    <r>
      <rPr>
        <sz val="14"/>
        <rFont val="宋体"/>
        <family val="3"/>
        <charset val="134"/>
      </rPr>
      <t>外径</t>
    </r>
    <r>
      <rPr>
        <sz val="14"/>
        <rFont val="Times New Roman"/>
        <family val="1"/>
      </rPr>
      <t>56cm</t>
    </r>
    <r>
      <rPr>
        <sz val="14"/>
        <rFont val="宋体"/>
        <family val="3"/>
        <charset val="134"/>
      </rPr>
      <t>井圈</t>
    </r>
    <r>
      <rPr>
        <sz val="14"/>
        <rFont val="Times New Roman"/>
        <family val="1"/>
      </rPr>
      <t>(1)</t>
    </r>
    <r>
      <rPr>
        <sz val="14"/>
        <rFont val="宋体"/>
        <family val="3"/>
        <charset val="134"/>
      </rPr>
      <t>高</t>
    </r>
    <r>
      <rPr>
        <sz val="14"/>
        <rFont val="Times New Roman"/>
        <family val="1"/>
      </rPr>
      <t>47.5cm</t>
    </r>
    <r>
      <rPr>
        <sz val="14"/>
        <rFont val="宋体"/>
        <family val="3"/>
        <charset val="134"/>
      </rPr>
      <t>井圈</t>
    </r>
    <r>
      <rPr>
        <sz val="14"/>
        <rFont val="Times New Roman"/>
        <family val="1"/>
      </rPr>
      <t>(2)</t>
    </r>
    <r>
      <rPr>
        <sz val="14"/>
        <rFont val="宋体"/>
        <family val="3"/>
        <charset val="134"/>
      </rPr>
      <t>高</t>
    </r>
    <r>
      <rPr>
        <sz val="14"/>
        <rFont val="Times New Roman"/>
        <family val="1"/>
      </rPr>
      <t>47.5cm</t>
    </r>
    <r>
      <rPr>
        <sz val="14"/>
        <rFont val="宋体"/>
        <family val="3"/>
        <charset val="134"/>
      </rPr>
      <t>井圈</t>
    </r>
    <r>
      <rPr>
        <sz val="14"/>
        <rFont val="Times New Roman"/>
        <family val="1"/>
      </rPr>
      <t>(1)</t>
    </r>
    <r>
      <rPr>
        <sz val="14"/>
        <rFont val="宋体"/>
        <family val="3"/>
        <charset val="134"/>
      </rPr>
      <t>内径</t>
    </r>
    <r>
      <rPr>
        <sz val="14"/>
        <rFont val="Times New Roman"/>
        <family val="1"/>
      </rPr>
      <t>43cm(2)</t>
    </r>
    <r>
      <rPr>
        <sz val="14"/>
        <rFont val="宋体"/>
        <family val="3"/>
        <charset val="134"/>
      </rPr>
      <t>内径</t>
    </r>
    <r>
      <rPr>
        <sz val="14"/>
        <rFont val="Times New Roman"/>
        <family val="1"/>
      </rPr>
      <t>42cm</t>
    </r>
    <r>
      <rPr>
        <sz val="14"/>
        <rFont val="宋体"/>
        <family val="3"/>
        <charset val="134"/>
      </rPr>
      <t>井圈离水面</t>
    </r>
    <r>
      <rPr>
        <sz val="14"/>
        <rFont val="Times New Roman"/>
        <family val="1"/>
      </rPr>
      <t>2.15m</t>
    </r>
    <r>
      <rPr>
        <sz val="14"/>
        <rFont val="宋体"/>
        <family val="3"/>
        <charset val="134"/>
      </rPr>
      <t>。周围环境整洁、卫生，井水清澈，仍为村民饮用。</t>
    </r>
  </si>
  <si>
    <t>东金村村委会</t>
  </si>
  <si>
    <t>东金村</t>
  </si>
  <si>
    <t>下童八角水井</t>
  </si>
  <si>
    <t>浙江省衢州市龙游县湖镇镇下童村村中心</t>
  </si>
  <si>
    <t>该古井位于下童自然村，井圈圆形，井壁八角形，井圈、壁保存完好，在下童自然村中心的弄堂小道边。此地环境整洁卫生，但井无水。井壁块石砌筑。井圈外径64cm，内径44cm，井圈高51cm，井深8m。井台用四块青石条石砌筑。根据井的风格判断为清代时建。_x005F_x000D_
该古井反映了下童村历史生活风貌，具有一定的保护价值。</t>
  </si>
  <si>
    <t>北纬29°04'53.0"东经119°18'10.0"</t>
  </si>
  <si>
    <r>
      <rPr>
        <sz val="12"/>
        <rFont val="宋体"/>
        <family val="3"/>
        <charset val="134"/>
        <scheme val="minor"/>
      </rPr>
      <t>该古井位于下童自然村，井圈圆形，井壁八角形，井圈、壁保存完好，在下童自然村中心的弄堂小道边。此地环境整洁卫生，但井无水。井壁块石砌筑。井圈外径</t>
    </r>
    <r>
      <rPr>
        <sz val="14"/>
        <rFont val="Times New Roman"/>
        <family val="1"/>
      </rPr>
      <t>64cm</t>
    </r>
    <r>
      <rPr>
        <sz val="14"/>
        <rFont val="宋体"/>
        <family val="3"/>
        <charset val="134"/>
      </rPr>
      <t>，内径</t>
    </r>
    <r>
      <rPr>
        <sz val="14"/>
        <rFont val="Times New Roman"/>
        <family val="1"/>
      </rPr>
      <t>44cm</t>
    </r>
    <r>
      <rPr>
        <sz val="14"/>
        <rFont val="宋体"/>
        <family val="3"/>
        <charset val="134"/>
      </rPr>
      <t>，井圈高</t>
    </r>
    <r>
      <rPr>
        <sz val="14"/>
        <rFont val="Times New Roman"/>
        <family val="1"/>
      </rPr>
      <t>51cm</t>
    </r>
    <r>
      <rPr>
        <sz val="14"/>
        <rFont val="宋体"/>
        <family val="3"/>
        <charset val="134"/>
      </rPr>
      <t>，井深</t>
    </r>
    <r>
      <rPr>
        <sz val="14"/>
        <rFont val="Times New Roman"/>
        <family val="1"/>
      </rPr>
      <t>8m</t>
    </r>
    <r>
      <rPr>
        <sz val="14"/>
        <rFont val="宋体"/>
        <family val="3"/>
        <charset val="134"/>
      </rPr>
      <t>。井台用四块青石条石砌筑。</t>
    </r>
  </si>
  <si>
    <t>下童村村委会</t>
  </si>
  <si>
    <t>下童村</t>
  </si>
  <si>
    <t>长元祝村祝氏水井</t>
  </si>
  <si>
    <t>浙江省衢州市龙游县湖镇镇长元祝村村中心</t>
  </si>
  <si>
    <t xml:space="preserve">祝氏古井位于湖镇镇童村村长元祝自然村，为县级文物保护单位，井圈八角形，井壁亦八角形，井台完整，井壁为红砂岩条石驳筑，做工考究。有“大清乾隆岁次重修”字样。井圈在另一建筑的围墙内，现基本无水，无人饮用。_x005F_x000D_
井圈外径：79cm  内径59cm  井圈高度：46cm  井深：6.20m  井台：4×4.5m，井台亦用条石驳砌，井圈阴刻有“大清道光岁次戊午年腊月重建”字样。2006年4月28日公布为县保单位。_x005F_x000D_
</t>
  </si>
  <si>
    <t>北纬29°04'55.0"东经119°19'21.0"</t>
  </si>
  <si>
    <t xml:space="preserve">祝氏古井位于湖镇镇童村村长元祝自然村，为县级文物保护单位，井圈八角形，井壁亦八角形，井台完整，井壁为红砂岩条石驳筑，做工考究。有“大清乾隆岁次重修”字样。井圈在另一建筑的围墙内，现基本无水，无人饮用。 
井圈外径：79cm  内径59cm  井圈高度：46cm  井深：6.20m  井台：4×4.5m，井台亦用条石驳砌，井圈阴刻有“大清道光岁次戊午年腊月重建”字样。2006年4月28日公布为县保单位。 </t>
  </si>
  <si>
    <t>长元祝村村委会</t>
  </si>
  <si>
    <t>长元祝村</t>
  </si>
  <si>
    <t>蒲塘村蒲塘水井</t>
  </si>
  <si>
    <t>浙江省衢州市龙游县湖镇镇蒲塘村南路50号</t>
  </si>
  <si>
    <t>该古井位于蒲塘村村中心，花岗岩石质鼓形井圈，井圈外径60cm，内径40cm，高65cm。井腹用花岗岩石块围砌，井深不详。井台用花岗岩石条铺砌，1.25米×1.50米见方，井周边存一副石磨，直径约1.00米。该古井在安装自来水以前用于全村村民汲水饮用，现虽废弃不用，但对研究该村历史仍具一定的实物价值。</t>
  </si>
  <si>
    <t>北纬29°02'16.0"东经119°18'53.0"</t>
  </si>
  <si>
    <r>
      <rPr>
        <sz val="12"/>
        <rFont val="宋体"/>
        <family val="3"/>
        <charset val="134"/>
        <scheme val="minor"/>
      </rPr>
      <t>该古井位于蒲塘村村中心，花岗岩石质鼓形井圈，井圈外径</t>
    </r>
    <r>
      <rPr>
        <sz val="14"/>
        <rFont val="Times New Roman"/>
        <family val="1"/>
      </rPr>
      <t>60cm</t>
    </r>
    <r>
      <rPr>
        <sz val="14"/>
        <rFont val="宋体"/>
        <family val="3"/>
        <charset val="134"/>
      </rPr>
      <t>，内径</t>
    </r>
    <r>
      <rPr>
        <sz val="14"/>
        <rFont val="Times New Roman"/>
        <family val="1"/>
      </rPr>
      <t>40cm</t>
    </r>
    <r>
      <rPr>
        <sz val="14"/>
        <rFont val="宋体"/>
        <family val="3"/>
        <charset val="134"/>
      </rPr>
      <t>，高</t>
    </r>
    <r>
      <rPr>
        <sz val="14"/>
        <rFont val="Times New Roman"/>
        <family val="1"/>
      </rPr>
      <t>65cm</t>
    </r>
    <r>
      <rPr>
        <sz val="14"/>
        <rFont val="宋体"/>
        <family val="3"/>
        <charset val="134"/>
      </rPr>
      <t>。井腹用花岗岩石块围砌，井深不详。井台用花岗岩石条铺砌，</t>
    </r>
    <r>
      <rPr>
        <sz val="14"/>
        <rFont val="Times New Roman"/>
        <family val="1"/>
      </rPr>
      <t>1.25</t>
    </r>
    <r>
      <rPr>
        <sz val="14"/>
        <rFont val="宋体"/>
        <family val="3"/>
        <charset val="134"/>
      </rPr>
      <t>米</t>
    </r>
    <r>
      <rPr>
        <sz val="14"/>
        <rFont val="Times New Roman"/>
        <family val="1"/>
      </rPr>
      <t>×1.50</t>
    </r>
    <r>
      <rPr>
        <sz val="14"/>
        <rFont val="宋体"/>
        <family val="3"/>
        <charset val="134"/>
      </rPr>
      <t>米见方，井周边存一副石磨，直径约</t>
    </r>
    <r>
      <rPr>
        <sz val="14"/>
        <rFont val="Times New Roman"/>
        <family val="1"/>
      </rPr>
      <t>1.00</t>
    </r>
    <r>
      <rPr>
        <sz val="14"/>
        <rFont val="宋体"/>
        <family val="3"/>
        <charset val="134"/>
      </rPr>
      <t>米。</t>
    </r>
  </si>
  <si>
    <t>蒲塘村村委会</t>
  </si>
  <si>
    <t>蒲塘村</t>
  </si>
  <si>
    <t>星火村横街水井</t>
  </si>
  <si>
    <t>浙江省衢州市龙游县湖镇镇星火村横街4号门口</t>
  </si>
  <si>
    <t>该古井位于星火村居民区深巷内，花岗岩石井圈，井圈沿口有一处被井绳磨砺出深槽，井圈中部对称凿二方形小孔，古代用于锁井，井圈内径32cm，外径50cm，高30cm，井圈下端井口有外方内圆的井腹，井腹用卵石围砌成圆形，井深约10米，井台原用花岗岩条石铺垫，呈方形，现用水泥浆抹，但仍裸露部分岩石石体。该古井历史悠久，为湖镇古镇的历史发展提供了实物参考，具有相当的保护价值。</t>
  </si>
  <si>
    <t>北纬29°03'56.0"东经119°17'36.0"</t>
  </si>
  <si>
    <r>
      <rPr>
        <sz val="12"/>
        <rFont val="宋体"/>
        <family val="3"/>
        <charset val="134"/>
        <scheme val="minor"/>
      </rPr>
      <t>该古井位于星火村居民区深巷内，花岗岩石井圈，井圈沿口有一处被井绳磨砺出深槽，井圈中部对称凿二方形小孔，古代用于锁井，井圈内径</t>
    </r>
    <r>
      <rPr>
        <sz val="14"/>
        <rFont val="Times New Roman"/>
        <family val="1"/>
      </rPr>
      <t>32cm</t>
    </r>
    <r>
      <rPr>
        <sz val="14"/>
        <rFont val="宋体"/>
        <family val="3"/>
        <charset val="134"/>
      </rPr>
      <t>，外径</t>
    </r>
    <r>
      <rPr>
        <sz val="14"/>
        <rFont val="Times New Roman"/>
        <family val="1"/>
      </rPr>
      <t>50cm</t>
    </r>
    <r>
      <rPr>
        <sz val="14"/>
        <rFont val="宋体"/>
        <family val="3"/>
        <charset val="134"/>
      </rPr>
      <t>，高</t>
    </r>
    <r>
      <rPr>
        <sz val="14"/>
        <rFont val="Times New Roman"/>
        <family val="1"/>
      </rPr>
      <t>30cm</t>
    </r>
    <r>
      <rPr>
        <sz val="14"/>
        <rFont val="宋体"/>
        <family val="3"/>
        <charset val="134"/>
      </rPr>
      <t>，井圈下端井口有外方内圆的井腹，井腹用卵石围砌成圆形，井深约</t>
    </r>
    <r>
      <rPr>
        <sz val="14"/>
        <rFont val="Times New Roman"/>
        <family val="1"/>
      </rPr>
      <t>10</t>
    </r>
    <r>
      <rPr>
        <sz val="14"/>
        <rFont val="宋体"/>
        <family val="3"/>
        <charset val="134"/>
      </rPr>
      <t>米。</t>
    </r>
  </si>
  <si>
    <t>星火村村委会</t>
  </si>
  <si>
    <t>星火村</t>
  </si>
  <si>
    <t>后陈水井</t>
  </si>
  <si>
    <t>浙江省衢州市龙游县湖镇镇后陈村村内</t>
  </si>
  <si>
    <t>该古井位于后陈村村内，现存井圈和井台，井圈被抬放至井口4米处，井口用水泥堵住，井圈外呈八角形，内为六形，外径70cm，内径47cm，高45cm，井圈上有铭文刻字，可辩“天启”字样，据此可推出该古井建造年代为天启年间（1620－1626年），另有“花墩”字样，井台用青石条围成方形，4.90×4.90m，井边堆放覆盆和大块石条石柱等宗祠建筑的构件。古井虽已废弃不用，但因有明确纪年，对研究该村历史具有实物价值。</t>
  </si>
  <si>
    <t>北纬29°04'50.0"东经119°17'36.0"</t>
  </si>
  <si>
    <r>
      <rPr>
        <sz val="12"/>
        <rFont val="宋体"/>
        <family val="3"/>
        <charset val="134"/>
        <scheme val="minor"/>
      </rPr>
      <t>该古井位于后陈村村内，现存井圈和井台，井圈被抬放至井口</t>
    </r>
    <r>
      <rPr>
        <sz val="14"/>
        <rFont val="Times New Roman"/>
        <family val="1"/>
      </rPr>
      <t>4</t>
    </r>
    <r>
      <rPr>
        <sz val="14"/>
        <rFont val="宋体"/>
        <family val="3"/>
        <charset val="134"/>
      </rPr>
      <t>米处，井口用水泥堵住，井圈外呈八角形，内为六形，外径</t>
    </r>
    <r>
      <rPr>
        <sz val="14"/>
        <rFont val="Times New Roman"/>
        <family val="1"/>
      </rPr>
      <t>70cm</t>
    </r>
    <r>
      <rPr>
        <sz val="14"/>
        <rFont val="宋体"/>
        <family val="3"/>
        <charset val="134"/>
      </rPr>
      <t>，内径</t>
    </r>
    <r>
      <rPr>
        <sz val="14"/>
        <rFont val="Times New Roman"/>
        <family val="1"/>
      </rPr>
      <t>47cm</t>
    </r>
    <r>
      <rPr>
        <sz val="14"/>
        <rFont val="宋体"/>
        <family val="3"/>
        <charset val="134"/>
      </rPr>
      <t>，高</t>
    </r>
    <r>
      <rPr>
        <sz val="14"/>
        <rFont val="Times New Roman"/>
        <family val="1"/>
      </rPr>
      <t>45cm</t>
    </r>
    <r>
      <rPr>
        <sz val="14"/>
        <rFont val="宋体"/>
        <family val="3"/>
        <charset val="134"/>
      </rPr>
      <t>，井圈上有铭文刻字，可辩</t>
    </r>
    <r>
      <rPr>
        <sz val="14"/>
        <rFont val="Times New Roman"/>
        <family val="1"/>
      </rPr>
      <t>“</t>
    </r>
    <r>
      <rPr>
        <sz val="14"/>
        <rFont val="宋体"/>
        <family val="3"/>
        <charset val="134"/>
      </rPr>
      <t>天启</t>
    </r>
    <r>
      <rPr>
        <sz val="14"/>
        <rFont val="Times New Roman"/>
        <family val="1"/>
      </rPr>
      <t>”</t>
    </r>
    <r>
      <rPr>
        <sz val="14"/>
        <rFont val="宋体"/>
        <family val="3"/>
        <charset val="134"/>
      </rPr>
      <t>字样，据此可推出该古井建造年代为天启年间（</t>
    </r>
    <r>
      <rPr>
        <sz val="14"/>
        <rFont val="Times New Roman"/>
        <family val="1"/>
      </rPr>
      <t>1620</t>
    </r>
    <r>
      <rPr>
        <sz val="14"/>
        <rFont val="宋体"/>
        <family val="3"/>
        <charset val="134"/>
      </rPr>
      <t>－1626年），另有“花墩”字样，井台用青石条围成方形，4.90×4.90m，井边堆放覆盆和大块石条石柱等宗祠建筑的构件。</t>
    </r>
  </si>
  <si>
    <t>后陈村村委会</t>
  </si>
  <si>
    <t>后陈村</t>
  </si>
  <si>
    <t>罗山殿井</t>
  </si>
  <si>
    <t>浙江省衢州市龙游县湖镇镇杜家村罗山殿内</t>
  </si>
  <si>
    <t>罗山殿古井位于湖镇杜家村的罗山殿内。井圈圆形，井壁六角形红砂岩叠砌。井圈内径34cm，外径45cm，高37cm。井圈离水面4.2m。六边形井壁上部砖砌改造。井水仍饮用。目前罗山殿门楼在新建中。根据该井圈分割和罗山殿简介历史判断为清代。_x005F_x000D_
该井对研究当时的历史风貌具有实物参考价值。</t>
  </si>
  <si>
    <t>北纬29°02'29.0"东经119°15'37.0"</t>
  </si>
  <si>
    <r>
      <rPr>
        <sz val="12"/>
        <rFont val="宋体"/>
        <family val="3"/>
        <charset val="134"/>
        <scheme val="minor"/>
      </rPr>
      <t>罗山殿古井位于湖镇杜家村的罗山殿内。井圈圆形，井壁六角形红砂岩叠砌。井圈内径</t>
    </r>
    <r>
      <rPr>
        <sz val="14"/>
        <rFont val="Times New Roman"/>
        <family val="1"/>
      </rPr>
      <t>34cm</t>
    </r>
    <r>
      <rPr>
        <sz val="14"/>
        <rFont val="宋体"/>
        <family val="3"/>
        <charset val="134"/>
      </rPr>
      <t>，外径</t>
    </r>
    <r>
      <rPr>
        <sz val="14"/>
        <rFont val="Times New Roman"/>
        <family val="1"/>
      </rPr>
      <t>45cm</t>
    </r>
    <r>
      <rPr>
        <sz val="14"/>
        <rFont val="宋体"/>
        <family val="3"/>
        <charset val="134"/>
      </rPr>
      <t>，高</t>
    </r>
    <r>
      <rPr>
        <sz val="14"/>
        <rFont val="Times New Roman"/>
        <family val="1"/>
      </rPr>
      <t>37cm</t>
    </r>
    <r>
      <rPr>
        <sz val="14"/>
        <rFont val="宋体"/>
        <family val="3"/>
        <charset val="134"/>
      </rPr>
      <t>。井圈离水面</t>
    </r>
    <r>
      <rPr>
        <sz val="14"/>
        <rFont val="Times New Roman"/>
        <family val="1"/>
      </rPr>
      <t>4.2m</t>
    </r>
    <r>
      <rPr>
        <sz val="14"/>
        <rFont val="宋体"/>
        <family val="3"/>
        <charset val="134"/>
      </rPr>
      <t>。六边形井壁上部砖砌改造。</t>
    </r>
  </si>
  <si>
    <t>杜家村村委会</t>
  </si>
  <si>
    <t>杜家村</t>
  </si>
  <si>
    <t>荷村水井</t>
  </si>
  <si>
    <t>浙江省衢州市龙游县罗家乡荷村村</t>
  </si>
  <si>
    <t xml:space="preserve">位于荷村村中心位置，边有石砌古道。_x005F_x000D_
井圈为花岗岩石石凿成，井壁为鹅卵石砌筑。井水清澈，深约2米。该古井年代久远，有保护价值。_x005F_x000D_
</t>
  </si>
  <si>
    <t>北纬28°56'09.0"东经119°14'54.0"</t>
  </si>
  <si>
    <t xml:space="preserve">位于荷村村中心位置，边有石砌古道。 
井圈为花岗岩石石凿成，井壁为鹅卵石砌筑。井水清澈，深约2米。该古井年代久远，有保护价值。 </t>
  </si>
  <si>
    <t>荷村村委会</t>
  </si>
  <si>
    <t>荷村村</t>
  </si>
  <si>
    <t>芰塘金村桃源水井</t>
  </si>
  <si>
    <t>浙江省衢州市龙游县罗家乡芰塘金村桃源自然村后山巷</t>
  </si>
  <si>
    <t>该井位于桃源自然村后山脚，泉井成方形，卵石铺砌，形制古朴自然，井水清澈、甘甜。历代为村民取用。_x005F_x000D_
该井保存完好，年代久远，有保护价值。</t>
  </si>
  <si>
    <t>北纬28°55'00.0"东经119°15'52.0"</t>
  </si>
  <si>
    <t>该井位于桃源自然村后山脚，泉井成方形，卵石铺砌，形制古朴自然，井水清澈、甘甜。历代为村民取用。</t>
  </si>
  <si>
    <t>芰塘金村村委会</t>
  </si>
  <si>
    <t>芰塘金村</t>
  </si>
  <si>
    <t>唐公埠村水井</t>
  </si>
  <si>
    <t>浙江省衢州市龙游县小南海镇半潭村唐公埠自然村</t>
  </si>
  <si>
    <t>唐公埠古井位于小南海半潭村唐公埠自然村，古井井圈圆形，传说唐代徐安贞在此居住，为纪念地，故命名唐公埠古井。_x005F_x000D_
古井水质清澈，现仍为村民饮用。保护完好，除井圈磨损外，其他保存完好。具有一定的历史价值。_x005F_x000D_
具体位置在唐公埠村水泥路边。_x005F_x000D_
井内径：52cm，外径80cm，圈高80cm。</t>
  </si>
  <si>
    <t>北纬29°02'25.0"东经119°05'04.0"</t>
  </si>
  <si>
    <t xml:space="preserve">唐公埠古井位于小南海半潭村唐公埠自然村，古井井圈圆形，传说唐代徐安贞在此居住，为纪念地，故命名唐公埠古井。 古井水质清澈，保护完好，除井圈磨损外，其他保存完好。具有一定的历史价值。 
</t>
  </si>
  <si>
    <t>半潭村村委会</t>
  </si>
  <si>
    <t>半潭村</t>
  </si>
  <si>
    <t>半潭泉水井</t>
  </si>
  <si>
    <t>浙江省衢州市龙游县小南海镇半潭村</t>
  </si>
  <si>
    <t>泉水井位于小南海镇半潭村，井朝向为西南230度。属盈川的老城皇庙左侧，井内侧为自然红砂岩石，前方有石板砌筑，井不规则，井上方有一棵古樟斜于井上方。泉水清澈见底，现仍为当地村民饮用，左后侧为民房，前为开阔地，现种植柑橘，井深50cm。距衢江约500m。井应属挖掘而成，无井圈，后红砂岩中冒出泉水，前方用条石砌筑。具有一定的历史价值。</t>
  </si>
  <si>
    <t>北纬29°02'12.0"东经119°03'21.0"</t>
  </si>
  <si>
    <r>
      <rPr>
        <sz val="12"/>
        <rFont val="宋体"/>
        <family val="3"/>
        <charset val="134"/>
        <scheme val="minor"/>
      </rPr>
      <t>泉水井位于小南海镇半潭村，井朝向为西南</t>
    </r>
    <r>
      <rPr>
        <sz val="14"/>
        <rFont val="Times New Roman"/>
        <family val="1"/>
      </rPr>
      <t>230</t>
    </r>
    <r>
      <rPr>
        <sz val="14"/>
        <rFont val="宋体"/>
        <family val="3"/>
        <charset val="134"/>
      </rPr>
      <t>度。属盈川的老城皇庙左侧，井内侧为自然红砂岩石，前方有石板砌筑，井不规则，井上方有一棵古樟斜于井上方。泉水清澈见底，左后侧为民房，前为开阔地，现种植柑橘，井深</t>
    </r>
    <r>
      <rPr>
        <sz val="14"/>
        <rFont val="Times New Roman"/>
        <family val="1"/>
      </rPr>
      <t>50cm</t>
    </r>
    <r>
      <rPr>
        <sz val="14"/>
        <rFont val="宋体"/>
        <family val="3"/>
        <charset val="134"/>
      </rPr>
      <t>。距衢江约</t>
    </r>
    <r>
      <rPr>
        <sz val="14"/>
        <rFont val="Times New Roman"/>
        <family val="1"/>
      </rPr>
      <t>500m</t>
    </r>
    <r>
      <rPr>
        <sz val="14"/>
        <rFont val="宋体"/>
        <family val="3"/>
        <charset val="134"/>
      </rPr>
      <t>。</t>
    </r>
  </si>
  <si>
    <t>半潭村龙井</t>
  </si>
  <si>
    <t>龙井位于小南海半潭村，村民称此井为“龙井”，因过去大旱年，村民常在这里求“龙水”。该井为一天然泉水挖筑而成，水深约2m，井后现为孝顺竹山，井前除条石砌筑外，其余均水泥浇筑，据说后山坡原还有一井，现已填埋。龙井现为村民饮用水，水质清澈，水量充足。前后左右均为民房，右侧有小竹园，前方离衢江约1000m。具有一定的历史价值。</t>
  </si>
  <si>
    <t>北纬29°02'25.0"东经119°03'48.0"</t>
  </si>
  <si>
    <r>
      <rPr>
        <sz val="12"/>
        <rFont val="宋体"/>
        <family val="3"/>
        <charset val="134"/>
        <scheme val="minor"/>
      </rPr>
      <t>龙井位于小南海半潭村，村民称此井为</t>
    </r>
    <r>
      <rPr>
        <sz val="14"/>
        <rFont val="Times New Roman"/>
        <family val="1"/>
      </rPr>
      <t>“</t>
    </r>
    <r>
      <rPr>
        <sz val="14"/>
        <rFont val="宋体"/>
        <family val="3"/>
        <charset val="134"/>
      </rPr>
      <t>龙井</t>
    </r>
    <r>
      <rPr>
        <sz val="14"/>
        <rFont val="Times New Roman"/>
        <family val="1"/>
      </rPr>
      <t>”</t>
    </r>
    <r>
      <rPr>
        <sz val="14"/>
        <rFont val="宋体"/>
        <family val="3"/>
        <charset val="134"/>
      </rPr>
      <t>，因过去大旱年，村民常在这里求</t>
    </r>
    <r>
      <rPr>
        <sz val="14"/>
        <rFont val="Times New Roman"/>
        <family val="1"/>
      </rPr>
      <t>“</t>
    </r>
    <r>
      <rPr>
        <sz val="14"/>
        <rFont val="宋体"/>
        <family val="3"/>
        <charset val="134"/>
      </rPr>
      <t>龙水</t>
    </r>
    <r>
      <rPr>
        <sz val="14"/>
        <rFont val="Times New Roman"/>
        <family val="1"/>
      </rPr>
      <t>”</t>
    </r>
    <r>
      <rPr>
        <sz val="14"/>
        <rFont val="宋体"/>
        <family val="3"/>
        <charset val="134"/>
      </rPr>
      <t>。该井为一天然泉水挖筑而成，水深约</t>
    </r>
    <r>
      <rPr>
        <sz val="14"/>
        <rFont val="Times New Roman"/>
        <family val="1"/>
      </rPr>
      <t>2m</t>
    </r>
    <r>
      <rPr>
        <sz val="14"/>
        <rFont val="宋体"/>
        <family val="3"/>
        <charset val="134"/>
      </rPr>
      <t>，井后现为孝顺竹山，井前除条石砌筑外，其余均水泥浇筑，水质清澈，水量充足。前后左右均为民房，右侧有小竹园，前方离衢江约</t>
    </r>
    <r>
      <rPr>
        <sz val="14"/>
        <rFont val="Times New Roman"/>
        <family val="1"/>
      </rPr>
      <t>1000m</t>
    </r>
    <r>
      <rPr>
        <sz val="14"/>
        <rFont val="宋体"/>
        <family val="3"/>
        <charset val="134"/>
      </rPr>
      <t>。</t>
    </r>
  </si>
  <si>
    <t>鸿陆夏村大厅门下井</t>
  </si>
  <si>
    <t>浙江省衢州市龙游县小南海镇鸿陆夏村</t>
  </si>
  <si>
    <t>该井位于小南海镇鸿陆夏村，井圈方形，井壁圆形，井圈内条石砌筑，井壁用块石砌筑。井台方形。井圈外沿长1.5m，宽1.3m，内沿70cm，该井保存完好，仍为村民用水。井台长5.6m，宽3.9m，周围环境良好，水量充足。根据该村历史和采访了解，应为清代时建。有一定保护价值。</t>
  </si>
  <si>
    <t>北纬29°06'05.0"东经119°07'12.0"</t>
  </si>
  <si>
    <r>
      <rPr>
        <sz val="12"/>
        <rFont val="宋体"/>
        <family val="3"/>
        <charset val="134"/>
        <scheme val="minor"/>
      </rPr>
      <t>该井位于小南海镇鸿陆夏村，井圈方形，井壁圆形，井圈内条石砌筑，井壁用块石砌筑。井台方形。井圈外沿长</t>
    </r>
    <r>
      <rPr>
        <sz val="14"/>
        <rFont val="Times New Roman"/>
        <family val="1"/>
      </rPr>
      <t>1.5m</t>
    </r>
    <r>
      <rPr>
        <sz val="14"/>
        <rFont val="宋体"/>
        <family val="3"/>
        <charset val="134"/>
      </rPr>
      <t>，宽</t>
    </r>
    <r>
      <rPr>
        <sz val="14"/>
        <rFont val="Times New Roman"/>
        <family val="1"/>
      </rPr>
      <t>1.3m</t>
    </r>
    <r>
      <rPr>
        <sz val="14"/>
        <rFont val="宋体"/>
        <family val="3"/>
        <charset val="134"/>
      </rPr>
      <t>，内沿</t>
    </r>
    <r>
      <rPr>
        <sz val="14"/>
        <rFont val="Times New Roman"/>
        <family val="1"/>
      </rPr>
      <t>70cm</t>
    </r>
    <r>
      <rPr>
        <sz val="14"/>
        <rFont val="宋体"/>
        <family val="3"/>
        <charset val="134"/>
      </rPr>
      <t>，该井保存完好。井台长</t>
    </r>
    <r>
      <rPr>
        <sz val="14"/>
        <rFont val="Times New Roman"/>
        <family val="1"/>
      </rPr>
      <t>5.6m</t>
    </r>
    <r>
      <rPr>
        <sz val="14"/>
        <rFont val="宋体"/>
        <family val="3"/>
        <charset val="134"/>
      </rPr>
      <t>，宽</t>
    </r>
    <r>
      <rPr>
        <sz val="14"/>
        <rFont val="Times New Roman"/>
        <family val="1"/>
      </rPr>
      <t>3.9m</t>
    </r>
    <r>
      <rPr>
        <sz val="14"/>
        <rFont val="宋体"/>
        <family val="3"/>
        <charset val="134"/>
      </rPr>
      <t>，周围环境良好，水量充足。</t>
    </r>
  </si>
  <si>
    <t>鸿陆夏村村委会</t>
  </si>
  <si>
    <t>鸿陆夏村</t>
  </si>
  <si>
    <t>雅塘村一号水井</t>
  </si>
  <si>
    <t>浙江省衢州市龙游县小南海镇雅塘村</t>
  </si>
  <si>
    <t>雅塘村古井位于雅塘村中心位置，即村水泥路边，古井井圈圆形，井圈磨损严重，井水清澈，水量充足，仍为村民主要的饮用之水。井在路边，较开阔，周围环境整洁，保护好，井圈内径48cm，外径63cm，井圈高33cm.根据古井的外形和采访了解为明代时所建。有一定保护价值。</t>
  </si>
  <si>
    <t>北纬29°04'18.0"东经119°09'13.0"</t>
  </si>
  <si>
    <r>
      <rPr>
        <sz val="12"/>
        <rFont val="宋体"/>
        <family val="3"/>
        <charset val="134"/>
        <scheme val="minor"/>
      </rPr>
      <t>雅塘村古井位于雅塘村中心位置，即村水泥路边，古井井圈圆形，井圈磨损严重，井水清澈，水量充足。井在路边，较开阔，周围环境整洁，保护好，井圈内径</t>
    </r>
    <r>
      <rPr>
        <sz val="14"/>
        <rFont val="Times New Roman"/>
        <family val="1"/>
      </rPr>
      <t>48cm</t>
    </r>
    <r>
      <rPr>
        <sz val="14"/>
        <rFont val="宋体"/>
        <family val="3"/>
        <charset val="134"/>
      </rPr>
      <t>，外径</t>
    </r>
    <r>
      <rPr>
        <sz val="14"/>
        <rFont val="Times New Roman"/>
        <family val="1"/>
      </rPr>
      <t>63cm</t>
    </r>
    <r>
      <rPr>
        <sz val="14"/>
        <rFont val="宋体"/>
        <family val="3"/>
        <charset val="134"/>
      </rPr>
      <t>，井圈高</t>
    </r>
    <r>
      <rPr>
        <sz val="14"/>
        <rFont val="Times New Roman"/>
        <family val="1"/>
      </rPr>
      <t>33cm.</t>
    </r>
    <r>
      <rPr>
        <sz val="14"/>
        <rFont val="宋体"/>
        <family val="3"/>
        <charset val="134"/>
      </rPr>
      <t>根据古井的外形和采访了解为明代时所建。有一定保护价值。</t>
    </r>
  </si>
  <si>
    <t>雅塘村村委会</t>
  </si>
  <si>
    <t>雅塘村</t>
  </si>
  <si>
    <t>雅塘村二号水井</t>
  </si>
  <si>
    <t>浙江省衢州市龙游县小南海镇雅塘村中心</t>
  </si>
  <si>
    <t>古井位于雅塘村中心位置，井圈圆形，井壁为八角形，该井水质清澈，仍为村民主要的饮用水。位于雅塘村支道弄堂边，周围环境整洁，井圈保存完好。井圈外径58cm，内径38cm。井圈高48cm离水面2米。井台宽1.3m，长1.6m，三面有排水沟，管理较好。根据采访了解，该井于雅塘古井(1)同年代，应为明代。有一定历史保护价值。</t>
  </si>
  <si>
    <t>北纬29°04'18.0"东经119°09'12.0"</t>
  </si>
  <si>
    <r>
      <rPr>
        <sz val="12"/>
        <rFont val="宋体"/>
        <family val="3"/>
        <charset val="134"/>
        <scheme val="minor"/>
      </rPr>
      <t>古井位于雅塘村中心位置，井圈圆形，井壁为八角形，该井水质清澈，仍为村民主要的饮用水。位于雅塘村支道弄堂边，周围环境整洁，井圈保存完好。井圈外径</t>
    </r>
    <r>
      <rPr>
        <sz val="14"/>
        <rFont val="Times New Roman"/>
        <family val="1"/>
      </rPr>
      <t>58cm</t>
    </r>
    <r>
      <rPr>
        <sz val="14"/>
        <rFont val="宋体"/>
        <family val="3"/>
        <charset val="134"/>
      </rPr>
      <t>，内径</t>
    </r>
    <r>
      <rPr>
        <sz val="14"/>
        <rFont val="Times New Roman"/>
        <family val="1"/>
      </rPr>
      <t>38cm</t>
    </r>
    <r>
      <rPr>
        <sz val="14"/>
        <rFont val="宋体"/>
        <family val="3"/>
        <charset val="134"/>
      </rPr>
      <t>。井圈高</t>
    </r>
    <r>
      <rPr>
        <sz val="14"/>
        <rFont val="Times New Roman"/>
        <family val="1"/>
      </rPr>
      <t>48cm</t>
    </r>
    <r>
      <rPr>
        <sz val="14"/>
        <rFont val="宋体"/>
        <family val="3"/>
        <charset val="134"/>
      </rPr>
      <t>离水面</t>
    </r>
    <r>
      <rPr>
        <sz val="14"/>
        <rFont val="Times New Roman"/>
        <family val="1"/>
      </rPr>
      <t>2</t>
    </r>
    <r>
      <rPr>
        <sz val="14"/>
        <rFont val="宋体"/>
        <family val="3"/>
        <charset val="134"/>
      </rPr>
      <t>米。井台宽</t>
    </r>
    <r>
      <rPr>
        <sz val="14"/>
        <rFont val="Times New Roman"/>
        <family val="1"/>
      </rPr>
      <t>1.3m</t>
    </r>
    <r>
      <rPr>
        <sz val="14"/>
        <rFont val="宋体"/>
        <family val="3"/>
        <charset val="134"/>
      </rPr>
      <t>，长</t>
    </r>
    <r>
      <rPr>
        <sz val="14"/>
        <rFont val="Times New Roman"/>
        <family val="1"/>
      </rPr>
      <t>1.6m</t>
    </r>
    <r>
      <rPr>
        <sz val="14"/>
        <rFont val="宋体"/>
        <family val="3"/>
        <charset val="134"/>
      </rPr>
      <t>，三面有排水沟，管理较好。</t>
    </r>
  </si>
  <si>
    <t>鸿陆夏村上井</t>
  </si>
  <si>
    <t>该井位于鸿陆夏村西北部。北面为鱼塘较近。井深3.6米，水质较为甘冽，临近居民仍在使用。井沿已用水泥浇筑，已不见当年风貌，井圈已失。井身用红砂岩石条竖砌八角形。井身上部至井沿用五层红砂岩砌成四方形状。整个井做工考究，形制优美，有较高的保护价值。根据风格判断为明代建筑。</t>
  </si>
  <si>
    <t>北纬29°06'04.0"东经119°07'10.0"</t>
  </si>
  <si>
    <r>
      <rPr>
        <sz val="12"/>
        <rFont val="宋体"/>
        <family val="3"/>
        <charset val="134"/>
        <scheme val="minor"/>
      </rPr>
      <t>该井位于鸿陆夏村西北部。北面为鱼塘较近。井深</t>
    </r>
    <r>
      <rPr>
        <sz val="14"/>
        <rFont val="Times New Roman"/>
        <family val="1"/>
      </rPr>
      <t>3.6</t>
    </r>
    <r>
      <rPr>
        <sz val="14"/>
        <rFont val="宋体"/>
        <family val="3"/>
        <charset val="134"/>
      </rPr>
      <t>米，水质较为甘冽，临近居民仍在使用。井沿已用水泥浇筑，已不见当年风貌，井圈已失。井身用红砂岩石条竖砌八角形。井身上部至井沿用五层红砂岩砌成四方形状。整个井做工考究，形制优美，有较高的保护价值。</t>
    </r>
  </si>
  <si>
    <t>冷水水井</t>
  </si>
  <si>
    <t>浙江省衢州市龙游县溪口镇冷水村下冷水自然村33号</t>
  </si>
  <si>
    <t xml:space="preserve">该井位于溪口镇冷水村下冷水自然村，始建年代较早，为宋代，井圈用整块花岗岩凿就，外方内圆，井圈高40㎝，内径38㎝，井圈厚7㎝，外55×50㎝。井体用卵石砌，井口距水面高约3米，水深约2米，井圈因长年使用磨损有残缺。该村建村年代为宋代，并诞生了宋代南渡名宰余瑞礼。该井具有一定的历史价值。_x005F_x000D_
</t>
  </si>
  <si>
    <t>北纬28°55'40.0"东经119°11'57.0"</t>
  </si>
  <si>
    <r>
      <rPr>
        <sz val="12"/>
        <rFont val="宋体"/>
        <family val="3"/>
        <charset val="134"/>
        <scheme val="minor"/>
      </rPr>
      <t>该井位于溪口镇冷水村下冷水自然村，始建年代较早，为宋代，井圈用整块花岗岩凿就，外方内圆，井圈高</t>
    </r>
    <r>
      <rPr>
        <sz val="14"/>
        <rFont val="Times New Roman"/>
        <family val="1"/>
      </rPr>
      <t>40</t>
    </r>
    <r>
      <rPr>
        <sz val="14"/>
        <rFont val="宋体"/>
        <family val="3"/>
        <charset val="134"/>
      </rPr>
      <t>㎝，内径</t>
    </r>
    <r>
      <rPr>
        <sz val="14"/>
        <rFont val="Times New Roman"/>
        <family val="1"/>
      </rPr>
      <t>38</t>
    </r>
    <r>
      <rPr>
        <sz val="14"/>
        <rFont val="宋体"/>
        <family val="3"/>
        <charset val="134"/>
      </rPr>
      <t>㎝，井圈厚</t>
    </r>
    <r>
      <rPr>
        <sz val="14"/>
        <rFont val="Times New Roman"/>
        <family val="1"/>
      </rPr>
      <t>7</t>
    </r>
    <r>
      <rPr>
        <sz val="14"/>
        <rFont val="宋体"/>
        <family val="3"/>
        <charset val="134"/>
      </rPr>
      <t>㎝，外</t>
    </r>
    <r>
      <rPr>
        <sz val="14"/>
        <rFont val="Times New Roman"/>
        <family val="1"/>
      </rPr>
      <t>55×50</t>
    </r>
    <r>
      <rPr>
        <sz val="14"/>
        <rFont val="宋体"/>
        <family val="3"/>
        <charset val="134"/>
      </rPr>
      <t>㎝。井体用卵石砌，井口距水面高约</t>
    </r>
    <r>
      <rPr>
        <sz val="14"/>
        <rFont val="Times New Roman"/>
        <family val="1"/>
      </rPr>
      <t>3</t>
    </r>
    <r>
      <rPr>
        <sz val="14"/>
        <rFont val="宋体"/>
        <family val="3"/>
        <charset val="134"/>
      </rPr>
      <t>米，水深约</t>
    </r>
    <r>
      <rPr>
        <sz val="14"/>
        <rFont val="Times New Roman"/>
        <family val="1"/>
      </rPr>
      <t>2</t>
    </r>
    <r>
      <rPr>
        <sz val="14"/>
        <rFont val="宋体"/>
        <family val="3"/>
        <charset val="134"/>
      </rPr>
      <t>米，井圈因长年使用磨损有残缺。</t>
    </r>
  </si>
  <si>
    <t>冷水村村委会</t>
  </si>
  <si>
    <t>灵下村徐氏古井</t>
  </si>
  <si>
    <t>浙江省衢州市龙游县溪口镇灵下村石板街</t>
  </si>
  <si>
    <t>该井位于溪口镇灵下村石板街，内径52cm，外83cm，高45.7cm。井圈用青石凿成，六边形井圈，上有阴刻楷书“徐氏古井”字样。“乾隆三十五年”泊鲤徐清年立等。井圈南侧有石碑一块，上书：“此井系徐敦房己业，今合地劝捐以作公产，嗣后倘有不测之事，与敦房无涉。本年三月，内呈禀县主奉批在案，为此勤石永远存据，乾隆五十八年四月合地公立。”_x005F_x000D_
现为县文物保护单位。该井纪年确切，保存完整，内容丰富，具有较高的文物价值。</t>
  </si>
  <si>
    <t>北纬28°52'28.0"东经119°09'53.0"</t>
  </si>
  <si>
    <r>
      <rPr>
        <sz val="12"/>
        <rFont val="宋体"/>
        <family val="3"/>
        <charset val="134"/>
        <scheme val="minor"/>
      </rPr>
      <t>该井位于溪口镇灵下村石板街，内径</t>
    </r>
    <r>
      <rPr>
        <sz val="14"/>
        <rFont val="Times New Roman"/>
        <family val="1"/>
      </rPr>
      <t>52cm</t>
    </r>
    <r>
      <rPr>
        <sz val="14"/>
        <rFont val="宋体"/>
        <family val="3"/>
        <charset val="134"/>
      </rPr>
      <t>，外</t>
    </r>
    <r>
      <rPr>
        <sz val="14"/>
        <rFont val="Times New Roman"/>
        <family val="1"/>
      </rPr>
      <t>83cm</t>
    </r>
    <r>
      <rPr>
        <sz val="14"/>
        <rFont val="宋体"/>
        <family val="3"/>
        <charset val="134"/>
      </rPr>
      <t>，高</t>
    </r>
    <r>
      <rPr>
        <sz val="14"/>
        <rFont val="Times New Roman"/>
        <family val="1"/>
      </rPr>
      <t>45.7cm</t>
    </r>
    <r>
      <rPr>
        <sz val="14"/>
        <rFont val="宋体"/>
        <family val="3"/>
        <charset val="134"/>
      </rPr>
      <t>。井圈用青石凿成，六边形井圈，上有阴刻楷书</t>
    </r>
    <r>
      <rPr>
        <sz val="14"/>
        <rFont val="Times New Roman"/>
        <family val="1"/>
      </rPr>
      <t>“</t>
    </r>
    <r>
      <rPr>
        <sz val="14"/>
        <rFont val="宋体"/>
        <family val="3"/>
        <charset val="134"/>
      </rPr>
      <t>徐氏古井</t>
    </r>
    <r>
      <rPr>
        <sz val="14"/>
        <rFont val="Times New Roman"/>
        <family val="1"/>
      </rPr>
      <t>”</t>
    </r>
    <r>
      <rPr>
        <sz val="14"/>
        <rFont val="宋体"/>
        <family val="3"/>
        <charset val="134"/>
      </rPr>
      <t>字样。</t>
    </r>
    <r>
      <rPr>
        <sz val="14"/>
        <rFont val="Times New Roman"/>
        <family val="1"/>
      </rPr>
      <t>“</t>
    </r>
    <r>
      <rPr>
        <sz val="14"/>
        <rFont val="宋体"/>
        <family val="3"/>
        <charset val="134"/>
      </rPr>
      <t>乾隆三十五年</t>
    </r>
    <r>
      <rPr>
        <sz val="14"/>
        <rFont val="Times New Roman"/>
        <family val="1"/>
      </rPr>
      <t>”</t>
    </r>
    <r>
      <rPr>
        <sz val="14"/>
        <rFont val="宋体"/>
        <family val="3"/>
        <charset val="134"/>
      </rPr>
      <t>泊鲤徐清年立等。井圈南侧有石碑一块，上书：</t>
    </r>
    <r>
      <rPr>
        <sz val="14"/>
        <rFont val="Times New Roman"/>
        <family val="1"/>
      </rPr>
      <t>“</t>
    </r>
    <r>
      <rPr>
        <sz val="14"/>
        <rFont val="宋体"/>
        <family val="3"/>
        <charset val="134"/>
      </rPr>
      <t>此井系徐敦房己业，今合地劝捐以作公产，嗣后倘有不测之事，与敦房无涉。本年三月，内呈禀县主奉批在案，为此勤石永远存据，乾隆五十八年四月合地公立。</t>
    </r>
    <r>
      <rPr>
        <sz val="14"/>
        <rFont val="Times New Roman"/>
        <family val="1"/>
      </rPr>
      <t>”</t>
    </r>
  </si>
  <si>
    <t>灵下村村委会</t>
  </si>
  <si>
    <t>灵下村</t>
  </si>
  <si>
    <t>下徐村延和寺遗址</t>
  </si>
  <si>
    <t>浙江省衢州市龙游县溪口镇下徐村塔垄自然村</t>
  </si>
  <si>
    <t>延和寺位于溪口镇下徐村塔垄自然村，遗迹依稀可见原屋址，坐北朝南，原二进四开间，前进为民国时造，后进年代不详，面积约为300㎡，随处散见砖块和石条等，现为旱地，种植玉米。一条新开辟的林区道路穿过。遗址后的石堪尚存，卵石砌，该寺毁于“文革”期间。_x005F_x000D_
延和寺前有古井一口，井圈用青石凿成，呈正八角形，内径为80㎝，井身用青砖围砌，井深约8米，村民曾在井底污泥中发现铜钱，现井口已被杂草覆盖，但井水依然清澈。现古井无人使用。_x005F_x000D_
放生池呈五边形，面积约为20㎡，一边用大条石，另四边用卵石砌，池深约40㎝，现水面布满浮萍。_x005F_x000D_
延和寺历来为灵山塍景，以前香火鼎盛，现废弃日久，已成遗址，具有一定的历史价值。</t>
  </si>
  <si>
    <t>下徐村村委会</t>
  </si>
  <si>
    <t>下徐村</t>
  </si>
  <si>
    <t>溪口村傅家井</t>
  </si>
  <si>
    <t>浙江省衢州市龙游县溪口镇溪口村和平巷25号</t>
  </si>
  <si>
    <t>该古井位于龙游县溪口镇溪口村和平巷25号，圆形，占地面积约16平方米，井栏用青石，呈圆台形，口沿略小，直径约50厘米，井栏高50厘米。井深8米，井体用鹅卵石砌筑。越往井底越开阔，呈正圆台形。该井为清代所建，是傅氏家族所有，初步判断为与当地的傅氏民居同一时代。井口面积0.2平方米，古井占地面积16平方米。用水泥沙石浇筑。古井一直为当地人生活用水提供方便。水位较高，汲水较为容易。井水清澈甘冽，今为劳拾遗等村民生活用水的汲取之源。具有一定的历史价值。</t>
  </si>
  <si>
    <t>北纬28°50'45.0"东经119°10'26.0"</t>
  </si>
  <si>
    <r>
      <rPr>
        <sz val="12"/>
        <rFont val="宋体"/>
        <family val="3"/>
        <charset val="134"/>
        <scheme val="minor"/>
      </rPr>
      <t>该古井位于龙游县溪口镇溪口村和平巷</t>
    </r>
    <r>
      <rPr>
        <sz val="14"/>
        <rFont val="Times New Roman"/>
        <family val="1"/>
      </rPr>
      <t>25</t>
    </r>
    <r>
      <rPr>
        <sz val="14"/>
        <rFont val="宋体"/>
        <family val="3"/>
        <charset val="134"/>
      </rPr>
      <t>号，圆形，占地面积约</t>
    </r>
    <r>
      <rPr>
        <sz val="14"/>
        <rFont val="Times New Roman"/>
        <family val="1"/>
      </rPr>
      <t>16</t>
    </r>
    <r>
      <rPr>
        <sz val="14"/>
        <rFont val="宋体"/>
        <family val="3"/>
        <charset val="134"/>
      </rPr>
      <t>平方米，井栏用青石，呈圆台形，口沿略小，直径约</t>
    </r>
    <r>
      <rPr>
        <sz val="14"/>
        <rFont val="Times New Roman"/>
        <family val="1"/>
      </rPr>
      <t>50</t>
    </r>
    <r>
      <rPr>
        <sz val="14"/>
        <rFont val="宋体"/>
        <family val="3"/>
        <charset val="134"/>
      </rPr>
      <t>厘米，井栏高</t>
    </r>
    <r>
      <rPr>
        <sz val="14"/>
        <rFont val="Times New Roman"/>
        <family val="1"/>
      </rPr>
      <t>50</t>
    </r>
    <r>
      <rPr>
        <sz val="14"/>
        <rFont val="宋体"/>
        <family val="3"/>
        <charset val="134"/>
      </rPr>
      <t>厘米。井深</t>
    </r>
    <r>
      <rPr>
        <sz val="14"/>
        <rFont val="Times New Roman"/>
        <family val="1"/>
      </rPr>
      <t>8</t>
    </r>
    <r>
      <rPr>
        <sz val="14"/>
        <rFont val="宋体"/>
        <family val="3"/>
        <charset val="134"/>
      </rPr>
      <t>米，井体用鹅卵石砌筑。越往井底越开阔，呈正圆台形。该井为清代所建，是傅氏家族所有，初步判断为与当地的傅氏民居同一时代。井口面积</t>
    </r>
    <r>
      <rPr>
        <sz val="14"/>
        <rFont val="Times New Roman"/>
        <family val="1"/>
      </rPr>
      <t>0.2</t>
    </r>
    <r>
      <rPr>
        <sz val="14"/>
        <rFont val="宋体"/>
        <family val="3"/>
        <charset val="134"/>
      </rPr>
      <t>平方米，古井占地面积</t>
    </r>
    <r>
      <rPr>
        <sz val="14"/>
        <rFont val="Times New Roman"/>
        <family val="1"/>
      </rPr>
      <t>16</t>
    </r>
    <r>
      <rPr>
        <sz val="14"/>
        <rFont val="宋体"/>
        <family val="3"/>
        <charset val="134"/>
      </rPr>
      <t>平方米。</t>
    </r>
  </si>
  <si>
    <t>溪口村村委会</t>
  </si>
  <si>
    <t>溪口村</t>
  </si>
  <si>
    <t>山后村方井</t>
  </si>
  <si>
    <t>浙江省衢州市龙游县詹家镇山后村村头石桥边</t>
  </si>
  <si>
    <t xml:space="preserve">该井位于山后村北村口石桥边，呈方形。井口用条石围成长方形，石条厚约20㎝，长为80㎝，宽为65㎝。井口比井腹略收口，井腹呈长方形，用卵石砌，井口20㎝即有水，井深约100㎝，现沿井用片石和水泥围砌一米左右高的围堰，以防止污水流入井中。_x005F_x000D_
该井用石条围成，该村历来汲此水饮用。现因井水被污染，只作为生活用水。该井具有一定的历史价值。_x005F_x000D_
</t>
  </si>
  <si>
    <t>北纬28°59'22.0"东经119°08'08.0"</t>
  </si>
  <si>
    <r>
      <rPr>
        <sz val="12"/>
        <rFont val="宋体"/>
        <family val="3"/>
        <charset val="134"/>
        <scheme val="minor"/>
      </rPr>
      <t>该井位于山后村北村口石桥边，呈方形。井口用条石围成长方形，石条厚约</t>
    </r>
    <r>
      <rPr>
        <sz val="14"/>
        <rFont val="Times New Roman"/>
        <family val="1"/>
      </rPr>
      <t>20</t>
    </r>
    <r>
      <rPr>
        <sz val="14"/>
        <rFont val="宋体"/>
        <family val="3"/>
        <charset val="134"/>
      </rPr>
      <t>㎝，长为</t>
    </r>
    <r>
      <rPr>
        <sz val="14"/>
        <rFont val="Times New Roman"/>
        <family val="1"/>
      </rPr>
      <t>80</t>
    </r>
    <r>
      <rPr>
        <sz val="14"/>
        <rFont val="宋体"/>
        <family val="3"/>
        <charset val="134"/>
      </rPr>
      <t>㎝，宽为</t>
    </r>
    <r>
      <rPr>
        <sz val="14"/>
        <rFont val="Times New Roman"/>
        <family val="1"/>
      </rPr>
      <t>65</t>
    </r>
    <r>
      <rPr>
        <sz val="14"/>
        <rFont val="宋体"/>
        <family val="3"/>
        <charset val="134"/>
      </rPr>
      <t>㎝。井口比井腹略收口，井腹呈长方形，用卵石砌，井口</t>
    </r>
    <r>
      <rPr>
        <sz val="14"/>
        <rFont val="Times New Roman"/>
        <family val="1"/>
      </rPr>
      <t>20</t>
    </r>
    <r>
      <rPr>
        <sz val="14"/>
        <rFont val="宋体"/>
        <family val="3"/>
        <charset val="134"/>
      </rPr>
      <t>㎝即有水，井深约</t>
    </r>
    <r>
      <rPr>
        <sz val="14"/>
        <rFont val="Times New Roman"/>
        <family val="1"/>
      </rPr>
      <t>100</t>
    </r>
    <r>
      <rPr>
        <sz val="14"/>
        <rFont val="宋体"/>
        <family val="3"/>
        <charset val="134"/>
      </rPr>
      <t>㎝，现沿井用片石和水泥围砌一米左右高的围堰，以防止污水流入井中。</t>
    </r>
  </si>
  <si>
    <t>山后村村委会</t>
  </si>
  <si>
    <t>山后村</t>
  </si>
  <si>
    <t>十都村岑阳第一泉</t>
  </si>
  <si>
    <t>浙江省衢州市龙游县詹家镇十都村东北</t>
  </si>
  <si>
    <t xml:space="preserve">该井位于十都村东北，岑阳山脚。井圈用整块花岗岩凿成，呈内圆、外正八角形。井圈内径46㎝，外径63㎝，高43㎝。边长26㎝。井圈有铭文“岑阳第一泉”“明嘉靖甲子，岑阳吕克顺，克湘□□共立”。井腹用卵石围砌。井深约2米。现废弃不用。_x005F_x000D_
该井有铭文，有明确纪年。因此具有较高的历史价值。_x005F_x000D_
</t>
  </si>
  <si>
    <t>十都村村委会</t>
  </si>
  <si>
    <t>十都村</t>
  </si>
  <si>
    <t>万欧塘水井</t>
  </si>
  <si>
    <t>浙江省衢州市龙游县詹家镇西方村万欧塘自然村塘边</t>
  </si>
  <si>
    <t xml:space="preserve">该井位于万欧塘自然村西。井圈用整块花岗岩凿成，呈圆柱形，上小下大，井圈高36㎝，内径高36㎝，内径39㎝，外径42㎝。井腹用红砂岩材料圈成。井深约4米。原用石板围筑井台，现用水泥浇筑。_x005F_x000D_
井圈上有铭文：“此井毁灭已久道光七年冬月汪澜南重修。”又有老人述说：该井凿于二十年代，井圈在开挖时从其他地方买来安装。聊备一说。_x005F_x000D_
该井年代不详，道光重修，有铭文纪年，具有一定的历史价值。_x005F_x000D_
</t>
  </si>
  <si>
    <t>北纬28°58'39.0"东经119°03'59.0"</t>
  </si>
  <si>
    <r>
      <rPr>
        <sz val="12"/>
        <rFont val="宋体"/>
        <family val="3"/>
        <charset val="134"/>
        <scheme val="minor"/>
      </rPr>
      <t>该井位于万欧塘自然村西。井圈用整块花岗岩凿成，呈圆柱形，上小下大，井圈高</t>
    </r>
    <r>
      <rPr>
        <sz val="14"/>
        <rFont val="Times New Roman"/>
        <family val="1"/>
      </rPr>
      <t>36</t>
    </r>
    <r>
      <rPr>
        <sz val="14"/>
        <rFont val="宋体"/>
        <family val="3"/>
        <charset val="134"/>
      </rPr>
      <t>㎝，内径高</t>
    </r>
    <r>
      <rPr>
        <sz val="14"/>
        <rFont val="Times New Roman"/>
        <family val="1"/>
      </rPr>
      <t>36</t>
    </r>
    <r>
      <rPr>
        <sz val="14"/>
        <rFont val="宋体"/>
        <family val="3"/>
        <charset val="134"/>
      </rPr>
      <t>㎝，内径</t>
    </r>
    <r>
      <rPr>
        <sz val="14"/>
        <rFont val="Times New Roman"/>
        <family val="1"/>
      </rPr>
      <t>39</t>
    </r>
    <r>
      <rPr>
        <sz val="14"/>
        <rFont val="宋体"/>
        <family val="3"/>
        <charset val="134"/>
      </rPr>
      <t>㎝，外径</t>
    </r>
    <r>
      <rPr>
        <sz val="14"/>
        <rFont val="Times New Roman"/>
        <family val="1"/>
      </rPr>
      <t>42</t>
    </r>
    <r>
      <rPr>
        <sz val="14"/>
        <rFont val="宋体"/>
        <family val="3"/>
        <charset val="134"/>
      </rPr>
      <t>㎝。井腹用红砂岩材料圈成。井深约</t>
    </r>
    <r>
      <rPr>
        <sz val="14"/>
        <rFont val="Times New Roman"/>
        <family val="1"/>
      </rPr>
      <t>4</t>
    </r>
    <r>
      <rPr>
        <sz val="14"/>
        <rFont val="宋体"/>
        <family val="3"/>
        <charset val="134"/>
      </rPr>
      <t>米。原用石板围筑井台，现用水泥浇筑。</t>
    </r>
  </si>
  <si>
    <t>西方村村委会</t>
  </si>
  <si>
    <t>西方村</t>
  </si>
  <si>
    <t>万欧塘老井</t>
  </si>
  <si>
    <t>浙江省衢州市龙游县詹家镇西方村万欧塘自然村余志清屋后</t>
  </si>
  <si>
    <t>该井位于村中心余志清户屋后。井圈用整块花岗岩凿成，高约35㎝，内径约40㎝，外经约55㎝。井圈沿上有六个凹形弧沟，为村民用井圈磨刀磨锄头，年久形成。井腹用较大块红砂岩石条围砌。井深约3米，四周青石板围成井口。_x005F_x000D_
据当地老人称，该古井开凿于清顺治年间。_x005F_x000D_
该井在万欧塘村被称“老井”，后人口繁衍，遂开挖“新井”。具有一定的历史价值。</t>
  </si>
  <si>
    <t>北纬28°58'40.0"东经119°03'57.0"</t>
  </si>
  <si>
    <r>
      <rPr>
        <sz val="12"/>
        <rFont val="宋体"/>
        <family val="3"/>
        <charset val="134"/>
        <scheme val="minor"/>
      </rPr>
      <t>该井位于村中心余志清户屋后。井圈用整块花岗岩凿成，高约</t>
    </r>
    <r>
      <rPr>
        <sz val="14"/>
        <rFont val="Times New Roman"/>
        <family val="1"/>
      </rPr>
      <t>35</t>
    </r>
    <r>
      <rPr>
        <sz val="14"/>
        <rFont val="宋体"/>
        <family val="3"/>
        <charset val="134"/>
      </rPr>
      <t>㎝，内径约</t>
    </r>
    <r>
      <rPr>
        <sz val="14"/>
        <rFont val="Times New Roman"/>
        <family val="1"/>
      </rPr>
      <t>40</t>
    </r>
    <r>
      <rPr>
        <sz val="14"/>
        <rFont val="宋体"/>
        <family val="3"/>
        <charset val="134"/>
      </rPr>
      <t>㎝，外经约</t>
    </r>
    <r>
      <rPr>
        <sz val="14"/>
        <rFont val="Times New Roman"/>
        <family val="1"/>
      </rPr>
      <t>55</t>
    </r>
    <r>
      <rPr>
        <sz val="14"/>
        <rFont val="宋体"/>
        <family val="3"/>
        <charset val="134"/>
      </rPr>
      <t>㎝。井圈沿上有六个凹形弧沟，为村民用井圈磨刀磨锄头，年久形成。井腹用较大块红砂岩石条围砌。井深约</t>
    </r>
    <r>
      <rPr>
        <sz val="14"/>
        <rFont val="Times New Roman"/>
        <family val="1"/>
      </rPr>
      <t>3</t>
    </r>
    <r>
      <rPr>
        <sz val="14"/>
        <rFont val="宋体"/>
        <family val="3"/>
        <charset val="134"/>
      </rPr>
      <t>米，四周青石板围成井口。</t>
    </r>
  </si>
  <si>
    <t>浙江省衢州市龙游县詹家镇江家村江家11号</t>
  </si>
  <si>
    <t xml:space="preserve">该古井位于江家村11号院内，始建年代不详。井圈用花岗岩凿成，圆形、井圈高70㎝，内径40㎝，外径60㎝。井圈坐于一井沿上，井沿外径70㎝，内径与井圈外径一致。井腹用卵石圈砌，井深约2米。井台原用石板铺，现用水泥浇。_x005F_x000D_
该井井圈套坐于沿上，起防止污水作用，构造巧妙，为我县古井中较罕见结构，具有一定的科学价值与历史价值。_x005F_x000D_
</t>
  </si>
  <si>
    <t>北纬28°57'52.0"东经119°06'15.0"</t>
  </si>
  <si>
    <r>
      <rPr>
        <sz val="12"/>
        <rFont val="宋体"/>
        <family val="3"/>
        <charset val="134"/>
        <scheme val="minor"/>
      </rPr>
      <t>该古井位于江家村</t>
    </r>
    <r>
      <rPr>
        <sz val="14"/>
        <rFont val="Times New Roman"/>
        <family val="1"/>
      </rPr>
      <t>11</t>
    </r>
    <r>
      <rPr>
        <sz val="14"/>
        <rFont val="宋体"/>
        <family val="3"/>
        <charset val="134"/>
      </rPr>
      <t>号院内，始建年代不详。井圈用花岗岩凿成，圆形、井圈高</t>
    </r>
    <r>
      <rPr>
        <sz val="14"/>
        <rFont val="Times New Roman"/>
        <family val="1"/>
      </rPr>
      <t>70</t>
    </r>
    <r>
      <rPr>
        <sz val="14"/>
        <rFont val="宋体"/>
        <family val="3"/>
        <charset val="134"/>
      </rPr>
      <t>㎝，内径</t>
    </r>
    <r>
      <rPr>
        <sz val="14"/>
        <rFont val="Times New Roman"/>
        <family val="1"/>
      </rPr>
      <t>40</t>
    </r>
    <r>
      <rPr>
        <sz val="14"/>
        <rFont val="宋体"/>
        <family val="3"/>
        <charset val="134"/>
      </rPr>
      <t>㎝，外径</t>
    </r>
    <r>
      <rPr>
        <sz val="14"/>
        <rFont val="Times New Roman"/>
        <family val="1"/>
      </rPr>
      <t>60</t>
    </r>
    <r>
      <rPr>
        <sz val="14"/>
        <rFont val="宋体"/>
        <family val="3"/>
        <charset val="134"/>
      </rPr>
      <t>㎝。井圈坐于一井沿上，井沿外径</t>
    </r>
    <r>
      <rPr>
        <sz val="14"/>
        <rFont val="Times New Roman"/>
        <family val="1"/>
      </rPr>
      <t>70</t>
    </r>
    <r>
      <rPr>
        <sz val="14"/>
        <rFont val="宋体"/>
        <family val="3"/>
        <charset val="134"/>
      </rPr>
      <t>㎝，内径与井圈外径一致。井腹用卵石圈砌，井深约</t>
    </r>
    <r>
      <rPr>
        <sz val="14"/>
        <rFont val="Times New Roman"/>
        <family val="1"/>
      </rPr>
      <t>2</t>
    </r>
    <r>
      <rPr>
        <sz val="14"/>
        <rFont val="宋体"/>
        <family val="3"/>
        <charset val="134"/>
      </rPr>
      <t>米。井台原用石板铺，现用水泥浇。</t>
    </r>
  </si>
  <si>
    <t>江家村村委会</t>
  </si>
  <si>
    <t>江家村</t>
  </si>
  <si>
    <t>詹家村市场巷水井</t>
  </si>
  <si>
    <t>浙江省衢州市龙游县詹家镇詹家村市场巷</t>
  </si>
  <si>
    <t>该井位于詹家村中心市场路边，始建年代不详。井圈呈圆形，原用青石凿成，现用砖与水泥围砌。井圈高47cm，内径55cm.,外径79cm，井口有青石凿成的石圈。井身用卵石围砌，井深6.14m。水量中等。该井具有一定的保护价值。</t>
  </si>
  <si>
    <t>北纬29°01'19.0"东经119°07'44.0"</t>
  </si>
  <si>
    <r>
      <rPr>
        <sz val="12"/>
        <rFont val="宋体"/>
        <family val="3"/>
        <charset val="134"/>
        <scheme val="minor"/>
      </rPr>
      <t>该井位于詹家村中心市场路边，始建年代不详。井圈呈圆形，原用青石凿成，现用砖与水泥围砌。井圈高</t>
    </r>
    <r>
      <rPr>
        <sz val="14"/>
        <rFont val="Times New Roman"/>
        <family val="1"/>
      </rPr>
      <t>47cm</t>
    </r>
    <r>
      <rPr>
        <sz val="14"/>
        <rFont val="宋体"/>
        <family val="3"/>
        <charset val="134"/>
      </rPr>
      <t>，内径</t>
    </r>
    <r>
      <rPr>
        <sz val="14"/>
        <rFont val="Times New Roman"/>
        <family val="1"/>
      </rPr>
      <t>55cm.,</t>
    </r>
    <r>
      <rPr>
        <sz val="14"/>
        <rFont val="宋体"/>
        <family val="3"/>
        <charset val="134"/>
      </rPr>
      <t>外径</t>
    </r>
    <r>
      <rPr>
        <sz val="14"/>
        <rFont val="Times New Roman"/>
        <family val="1"/>
      </rPr>
      <t>79cm</t>
    </r>
    <r>
      <rPr>
        <sz val="14"/>
        <rFont val="宋体"/>
        <family val="3"/>
        <charset val="134"/>
      </rPr>
      <t>，井口有青石凿成的石圈。井身用卵石围砌，井深</t>
    </r>
    <r>
      <rPr>
        <sz val="14"/>
        <rFont val="Times New Roman"/>
        <family val="1"/>
      </rPr>
      <t>6.14m</t>
    </r>
    <r>
      <rPr>
        <sz val="14"/>
        <rFont val="宋体"/>
        <family val="3"/>
        <charset val="134"/>
      </rPr>
      <t>。水量中等。</t>
    </r>
  </si>
  <si>
    <t>詹家村村委会</t>
  </si>
  <si>
    <t>詹家村</t>
  </si>
  <si>
    <t>詹家村徐家巷47号水井</t>
  </si>
  <si>
    <t>浙江省衢州市龙游县詹家镇詹家村徐家巷47号前（邵氏宗祠旁）</t>
  </si>
  <si>
    <t xml:space="preserve">该古井位于詹家镇詹家村徐家巷47号前，邵氏宗祠附近，石质井圈，用整块石料凿成，呈圆形。井圈高度40cm，内径42cm，外径57cm。地面以下三米左右用红砂岩石块围砌，三米以下用卵石围砌，地面距水面6.6米。井沿四周用石板砌井台。该井始建年代不详，现已废弃不用。该井具有一定的历史价值。_x005F_x000D_
</t>
  </si>
  <si>
    <t>北纬29°01'18.0"东经119°07'35.0"</t>
  </si>
  <si>
    <r>
      <rPr>
        <sz val="12"/>
        <rFont val="宋体"/>
        <family val="3"/>
        <charset val="134"/>
        <scheme val="minor"/>
      </rPr>
      <t>该古井位于詹家镇詹家村徐家巷</t>
    </r>
    <r>
      <rPr>
        <sz val="14"/>
        <rFont val="Times New Roman"/>
        <family val="1"/>
      </rPr>
      <t>47</t>
    </r>
    <r>
      <rPr>
        <sz val="14"/>
        <rFont val="宋体"/>
        <family val="3"/>
        <charset val="134"/>
      </rPr>
      <t>号前，邵氏宗祠附近，石质井圈，用整块石料凿成，呈圆形。井圈高度</t>
    </r>
    <r>
      <rPr>
        <sz val="14"/>
        <rFont val="Times New Roman"/>
        <family val="1"/>
      </rPr>
      <t>40cm</t>
    </r>
    <r>
      <rPr>
        <sz val="14"/>
        <rFont val="宋体"/>
        <family val="3"/>
        <charset val="134"/>
      </rPr>
      <t>，内径</t>
    </r>
    <r>
      <rPr>
        <sz val="14"/>
        <rFont val="Times New Roman"/>
        <family val="1"/>
      </rPr>
      <t>42cm</t>
    </r>
    <r>
      <rPr>
        <sz val="14"/>
        <rFont val="宋体"/>
        <family val="3"/>
        <charset val="134"/>
      </rPr>
      <t>，外径</t>
    </r>
    <r>
      <rPr>
        <sz val="14"/>
        <rFont val="Times New Roman"/>
        <family val="1"/>
      </rPr>
      <t>57cm</t>
    </r>
    <r>
      <rPr>
        <sz val="14"/>
        <rFont val="宋体"/>
        <family val="3"/>
        <charset val="134"/>
      </rPr>
      <t>。地面以下三米左右用红砂岩石块围砌，三米以下用卵石围砌，地面距水面</t>
    </r>
    <r>
      <rPr>
        <sz val="14"/>
        <rFont val="Times New Roman"/>
        <family val="1"/>
      </rPr>
      <t>6.6</t>
    </r>
    <r>
      <rPr>
        <sz val="14"/>
        <rFont val="宋体"/>
        <family val="3"/>
        <charset val="134"/>
      </rPr>
      <t>米。井沿四周用石板砌井台。该井始建年代不详，现已废弃不用</t>
    </r>
  </si>
  <si>
    <t>马一村西马角水井</t>
  </si>
  <si>
    <t>浙江省衢州市龙游县詹家镇马一村马西巷46号</t>
  </si>
  <si>
    <t xml:space="preserve">该井始建为明代，大块青石凿成井圈，内圆外呈八角形，呈玉琮形状，井圈内径50cm，外长（宽）83cm。高61cm，井腹用卵石围砌，井深约8m。井台用大块条石铺砌。由于靠近马路，常有拖拉机经过，路窄车宽，常移动井圈。保存情况良好至今使用。该井具有一定的历史价值。_x005F_x000D_
</t>
  </si>
  <si>
    <t>北纬29°01'49.0"东经119°04'16.0"</t>
  </si>
  <si>
    <r>
      <rPr>
        <sz val="12"/>
        <rFont val="宋体"/>
        <family val="3"/>
        <charset val="134"/>
        <scheme val="minor"/>
      </rPr>
      <t>该井始建为明代，大块青石凿成井圈，内圆外呈八角形，呈玉琮形状，井圈内径</t>
    </r>
    <r>
      <rPr>
        <sz val="14"/>
        <rFont val="Times New Roman"/>
        <family val="1"/>
      </rPr>
      <t>50cm</t>
    </r>
    <r>
      <rPr>
        <sz val="14"/>
        <rFont val="宋体"/>
        <family val="3"/>
        <charset val="134"/>
      </rPr>
      <t>，外长（宽）</t>
    </r>
    <r>
      <rPr>
        <sz val="14"/>
        <rFont val="Times New Roman"/>
        <family val="1"/>
      </rPr>
      <t>83cm</t>
    </r>
    <r>
      <rPr>
        <sz val="14"/>
        <rFont val="宋体"/>
        <family val="3"/>
        <charset val="134"/>
      </rPr>
      <t>。高</t>
    </r>
    <r>
      <rPr>
        <sz val="14"/>
        <rFont val="Times New Roman"/>
        <family val="1"/>
      </rPr>
      <t>61cm</t>
    </r>
    <r>
      <rPr>
        <sz val="14"/>
        <rFont val="宋体"/>
        <family val="3"/>
        <charset val="134"/>
      </rPr>
      <t>，井腹用卵石围砌，井深约</t>
    </r>
    <r>
      <rPr>
        <sz val="14"/>
        <rFont val="Times New Roman"/>
        <family val="1"/>
      </rPr>
      <t>8m</t>
    </r>
    <r>
      <rPr>
        <sz val="14"/>
        <rFont val="宋体"/>
        <family val="3"/>
        <charset val="134"/>
      </rPr>
      <t>。井台用大块条石铺砌。由于靠近马路，常有拖拉机经过，路窄车宽，常移动井圈。保存情况良好至今使用。</t>
    </r>
  </si>
  <si>
    <t>马一村村委会</t>
  </si>
  <si>
    <t>马一村</t>
  </si>
  <si>
    <t>西方张村双眼井</t>
  </si>
  <si>
    <t>浙江省衢州市龙游县詹家镇西方张村</t>
  </si>
  <si>
    <t xml:space="preserve">该古井位于西方张村东南角，井圈用整块花岗岩凿成双口圆形，双眼内径都为44cm。高43cm，井圈长100cm，宽65cm。井腹用卵石圈砌，呈椭圆形。井深约8米，现废弃不用。该井始建年代不详，自来水未安装前为全村汲水之井，具有一定的历史价值。_x005F_x000D_
</t>
  </si>
  <si>
    <t>北纬29°01'27.0"东经119°05'11.0"</t>
  </si>
  <si>
    <r>
      <rPr>
        <sz val="12"/>
        <rFont val="宋体"/>
        <family val="3"/>
        <charset val="134"/>
        <scheme val="minor"/>
      </rPr>
      <t>该古井位于西方张村东南角，井圈用整块花岗岩凿成双口圆形，双眼内径都为</t>
    </r>
    <r>
      <rPr>
        <sz val="14"/>
        <rFont val="Times New Roman"/>
        <family val="1"/>
      </rPr>
      <t>44cm</t>
    </r>
    <r>
      <rPr>
        <sz val="14"/>
        <rFont val="宋体"/>
        <family val="3"/>
        <charset val="134"/>
      </rPr>
      <t>。高</t>
    </r>
    <r>
      <rPr>
        <sz val="14"/>
        <rFont val="Times New Roman"/>
        <family val="1"/>
      </rPr>
      <t>43cm</t>
    </r>
    <r>
      <rPr>
        <sz val="14"/>
        <rFont val="宋体"/>
        <family val="3"/>
        <charset val="134"/>
      </rPr>
      <t>，井圈长</t>
    </r>
    <r>
      <rPr>
        <sz val="14"/>
        <rFont val="Times New Roman"/>
        <family val="1"/>
      </rPr>
      <t>100cm</t>
    </r>
    <r>
      <rPr>
        <sz val="14"/>
        <rFont val="宋体"/>
        <family val="3"/>
        <charset val="134"/>
      </rPr>
      <t>，宽</t>
    </r>
    <r>
      <rPr>
        <sz val="14"/>
        <rFont val="Times New Roman"/>
        <family val="1"/>
      </rPr>
      <t>65cm</t>
    </r>
    <r>
      <rPr>
        <sz val="14"/>
        <rFont val="宋体"/>
        <family val="3"/>
        <charset val="134"/>
      </rPr>
      <t>。井腹用卵石圈砌，呈椭圆形。井深约</t>
    </r>
    <r>
      <rPr>
        <sz val="14"/>
        <rFont val="Times New Roman"/>
        <family val="1"/>
      </rPr>
      <t>8</t>
    </r>
    <r>
      <rPr>
        <sz val="14"/>
        <rFont val="宋体"/>
        <family val="3"/>
        <charset val="134"/>
      </rPr>
      <t>米，现废弃不用。</t>
    </r>
  </si>
  <si>
    <t>西方张村村委会</t>
  </si>
  <si>
    <t>西方张村</t>
  </si>
  <si>
    <t>马一村叶家水井</t>
  </si>
  <si>
    <t>浙江省衢州市龙游县詹家镇马一村</t>
  </si>
  <si>
    <t>该古井位于马一村中心，始建年代不详，井圈用青石凿成呈圆形，高58cm，直径58cm，井口内空42cm。井深10m。用河卵石围砌成圆柱状，井圈四周的井台用青石铺筑。南面尚存青石砌筑排水沟。保存完好，现仍在使用，有一定的历史价值。</t>
  </si>
  <si>
    <t>北纬29°01'57.0"东经119°04'14.0"</t>
  </si>
  <si>
    <r>
      <rPr>
        <sz val="12"/>
        <rFont val="宋体"/>
        <family val="3"/>
        <charset val="134"/>
        <scheme val="minor"/>
      </rPr>
      <t>该古井位于马一村中心，始建年代不详，井圈用青石凿成呈圆形，高</t>
    </r>
    <r>
      <rPr>
        <sz val="14"/>
        <rFont val="Times New Roman"/>
        <family val="1"/>
      </rPr>
      <t>58cm</t>
    </r>
    <r>
      <rPr>
        <sz val="14"/>
        <rFont val="宋体"/>
        <family val="3"/>
        <charset val="134"/>
      </rPr>
      <t>，直径</t>
    </r>
    <r>
      <rPr>
        <sz val="14"/>
        <rFont val="Times New Roman"/>
        <family val="1"/>
      </rPr>
      <t>58cm</t>
    </r>
    <r>
      <rPr>
        <sz val="14"/>
        <rFont val="宋体"/>
        <family val="3"/>
        <charset val="134"/>
      </rPr>
      <t>，井口内空</t>
    </r>
    <r>
      <rPr>
        <sz val="14"/>
        <rFont val="Times New Roman"/>
        <family val="1"/>
      </rPr>
      <t>42cm</t>
    </r>
    <r>
      <rPr>
        <sz val="14"/>
        <rFont val="宋体"/>
        <family val="3"/>
        <charset val="134"/>
      </rPr>
      <t>。井深</t>
    </r>
    <r>
      <rPr>
        <sz val="14"/>
        <rFont val="Times New Roman"/>
        <family val="1"/>
      </rPr>
      <t>10m</t>
    </r>
    <r>
      <rPr>
        <sz val="14"/>
        <rFont val="宋体"/>
        <family val="3"/>
        <charset val="134"/>
      </rPr>
      <t>。用河卵石围砌成圆柱状，井圈四周的井台用青石铺筑。南面尚存青石砌筑排水沟。</t>
    </r>
  </si>
  <si>
    <t>大龙头水井</t>
  </si>
  <si>
    <t>浙江省衢州市龙游县詹家镇石亘村大龙头自然村</t>
  </si>
  <si>
    <t xml:space="preserve">该古井位于大龙头村中心，在农户刘骨头门口，为刘骨头使用。井圈用整块青石凿成，井圈高48cm，外径73cm，内径52cm。井深13米，井沿离水面7m。用红砂岩砌成圆柱形状。井口沿用红砖修改，外浇水泥。井圈口沿磨损较大（呈凹陷）。根据风格判断，该建筑始建于明代。具有较高的历史价值。_x005F_x000D_
</t>
  </si>
  <si>
    <t>北纬29°01'29.0"东经119°06'37.0"</t>
  </si>
  <si>
    <r>
      <rPr>
        <sz val="12"/>
        <rFont val="宋体"/>
        <family val="3"/>
        <charset val="134"/>
        <scheme val="minor"/>
      </rPr>
      <t>该古井位于大龙头村中心，在农户刘骨头门口，为刘骨头使用。井圈用整块青石凿成，井圈高</t>
    </r>
    <r>
      <rPr>
        <sz val="14"/>
        <rFont val="Times New Roman"/>
        <family val="1"/>
      </rPr>
      <t>48cm</t>
    </r>
    <r>
      <rPr>
        <sz val="14"/>
        <rFont val="宋体"/>
        <family val="3"/>
        <charset val="134"/>
      </rPr>
      <t>，外径</t>
    </r>
    <r>
      <rPr>
        <sz val="14"/>
        <rFont val="Times New Roman"/>
        <family val="1"/>
      </rPr>
      <t>73cm</t>
    </r>
    <r>
      <rPr>
        <sz val="14"/>
        <rFont val="宋体"/>
        <family val="3"/>
        <charset val="134"/>
      </rPr>
      <t>，内径</t>
    </r>
    <r>
      <rPr>
        <sz val="14"/>
        <rFont val="Times New Roman"/>
        <family val="1"/>
      </rPr>
      <t>52cm</t>
    </r>
    <r>
      <rPr>
        <sz val="14"/>
        <rFont val="宋体"/>
        <family val="3"/>
        <charset val="134"/>
      </rPr>
      <t>。井深</t>
    </r>
    <r>
      <rPr>
        <sz val="14"/>
        <rFont val="Times New Roman"/>
        <family val="1"/>
      </rPr>
      <t>13</t>
    </r>
    <r>
      <rPr>
        <sz val="14"/>
        <rFont val="宋体"/>
        <family val="3"/>
        <charset val="134"/>
      </rPr>
      <t>米，井沿离水面</t>
    </r>
    <r>
      <rPr>
        <sz val="14"/>
        <rFont val="Times New Roman"/>
        <family val="1"/>
      </rPr>
      <t>7m</t>
    </r>
    <r>
      <rPr>
        <sz val="14"/>
        <rFont val="宋体"/>
        <family val="3"/>
        <charset val="134"/>
      </rPr>
      <t>。用红砂岩砌成圆柱形状。井口沿用红砖修改，外浇水泥。</t>
    </r>
  </si>
  <si>
    <t>石亘村村委会</t>
  </si>
  <si>
    <t>石亘村</t>
  </si>
  <si>
    <t>后里裴氏水井</t>
  </si>
  <si>
    <t>浙江省衢州市龙游县詹家镇石亘村后里自然村</t>
  </si>
  <si>
    <t>该井位于后里自然村东南，井圈用整块青石凿成圆柱状，井身用红砂岩错缝砌成，呈圆柱形。井深约13m。原为青石块铺筑四周，70年代改用三合土。现仍为村民使用。根据风格判断，该建筑始建于清代。具有较高的历史价值。</t>
  </si>
  <si>
    <t>北纬29°01'24.0"东经119°06'50.0"</t>
  </si>
  <si>
    <r>
      <rPr>
        <sz val="12"/>
        <rFont val="宋体"/>
        <family val="3"/>
        <charset val="134"/>
        <scheme val="minor"/>
      </rPr>
      <t>该井位于后里自然村东南，井圈用整块青石凿成圆柱状，井身用红砂岩错缝砌成，呈圆柱形。井深约</t>
    </r>
    <r>
      <rPr>
        <sz val="14"/>
        <rFont val="Times New Roman"/>
        <family val="1"/>
      </rPr>
      <t>13m</t>
    </r>
    <r>
      <rPr>
        <sz val="14"/>
        <rFont val="宋体"/>
        <family val="3"/>
        <charset val="134"/>
      </rPr>
      <t>。原为青石块铺筑四周，</t>
    </r>
    <r>
      <rPr>
        <sz val="14"/>
        <rFont val="Times New Roman"/>
        <family val="1"/>
      </rPr>
      <t>70</t>
    </r>
    <r>
      <rPr>
        <sz val="14"/>
        <rFont val="宋体"/>
        <family val="3"/>
        <charset val="134"/>
      </rPr>
      <t>年代改用三合土。现仍为村民使用。根据风格判断，该建筑始建于清代。</t>
    </r>
  </si>
  <si>
    <t>龙兴殿水井</t>
  </si>
  <si>
    <t>浙江省衢州市龙游县詹家镇石亘村龙兴殿自然村</t>
  </si>
  <si>
    <t>该古井位于石亘村龙兴殿自然村东北部，在村民王樟森园内，井圈用青石块凿成圆柱形，井身用鹅卵石砌筑。井深7m，下部较大，近年来已无人使用，井中无水。根据风格判断，该建筑始建于清代。具有一定的历史价值。</t>
  </si>
  <si>
    <t>北纬29°01'50.0"东经119°06'59.0"</t>
  </si>
  <si>
    <r>
      <rPr>
        <sz val="12"/>
        <rFont val="宋体"/>
        <family val="3"/>
        <charset val="134"/>
        <scheme val="minor"/>
      </rPr>
      <t>该古井位于石亘村龙兴殿自然村东北部，在村民王樟森园内，井圈用青石块凿成圆柱形，井身用鹅卵石砌筑。井深</t>
    </r>
    <r>
      <rPr>
        <sz val="14"/>
        <rFont val="Times New Roman"/>
        <family val="1"/>
      </rPr>
      <t>7m</t>
    </r>
    <r>
      <rPr>
        <sz val="14"/>
        <rFont val="宋体"/>
        <family val="3"/>
        <charset val="134"/>
      </rPr>
      <t>，下部较大，近年来已无人使用，井中无水。根据风格判断，该建筑始建于清代。</t>
    </r>
  </si>
  <si>
    <t>石亘水井</t>
  </si>
  <si>
    <t>浙江省衢州市龙游县詹家镇石亘村石亘自然村</t>
  </si>
  <si>
    <t>该古井位于石亘自然村中心，现无人使用，在村民吴树林门口。根据当地老人回忆，该井始建于明代，井圈用整块青石凿成，井身用鹅卵石砌筑，井之四周用青石铺面占地面积约4㎡。具有较高的历史价值。</t>
  </si>
  <si>
    <t>北纬29°01'25.0"东经119°07'16.0"</t>
  </si>
  <si>
    <r>
      <rPr>
        <sz val="12"/>
        <rFont val="宋体"/>
        <family val="3"/>
        <charset val="134"/>
        <scheme val="minor"/>
      </rPr>
      <t>该古井位于石亘自然村中心，现无人使用，在村民吴树林门口。根据当地老人回忆，该井始建于明代，井圈用整块青石凿成，井身用鹅卵石砌筑，井之四周用青石铺面占地面积约</t>
    </r>
    <r>
      <rPr>
        <sz val="14"/>
        <rFont val="Times New Roman"/>
        <family val="1"/>
      </rPr>
      <t>4</t>
    </r>
    <r>
      <rPr>
        <sz val="14"/>
        <rFont val="宋体"/>
        <family val="3"/>
        <charset val="134"/>
      </rPr>
      <t>㎡。</t>
    </r>
  </si>
  <si>
    <t>油麻仓卢氏水井</t>
  </si>
  <si>
    <t>浙江省衢州市龙游县詹家镇徐家村油麻仓自然村中心位置</t>
  </si>
  <si>
    <t>该井位于詹家镇徐家村油麻仓自然村中心位置。井圈为花岗石质井圈，高51厘米，外径67厘米，内径48厘米。原有井台，石板铺砌，现被埋。井壁为鹅卵石砌筑。井口至水面5.35米。根据风格判断，该建筑始建于明代，有一定的历史价值。</t>
  </si>
  <si>
    <t>北纬29°01'28.0"东经119°06'07.0"</t>
  </si>
  <si>
    <r>
      <rPr>
        <sz val="12"/>
        <rFont val="宋体"/>
        <family val="3"/>
        <charset val="134"/>
        <scheme val="minor"/>
      </rPr>
      <t>该井位于詹家镇徐家村油麻仓自然村中心位置。井圈为花岗石质井圈，高</t>
    </r>
    <r>
      <rPr>
        <sz val="14"/>
        <rFont val="Times New Roman"/>
        <family val="1"/>
      </rPr>
      <t>51</t>
    </r>
    <r>
      <rPr>
        <sz val="14"/>
        <rFont val="宋体"/>
        <family val="3"/>
        <charset val="134"/>
      </rPr>
      <t>厘米，外径</t>
    </r>
    <r>
      <rPr>
        <sz val="14"/>
        <rFont val="Times New Roman"/>
        <family val="1"/>
      </rPr>
      <t>67</t>
    </r>
    <r>
      <rPr>
        <sz val="14"/>
        <rFont val="宋体"/>
        <family val="3"/>
        <charset val="134"/>
      </rPr>
      <t>厘米，内径</t>
    </r>
    <r>
      <rPr>
        <sz val="14"/>
        <rFont val="Times New Roman"/>
        <family val="1"/>
      </rPr>
      <t>48</t>
    </r>
    <r>
      <rPr>
        <sz val="14"/>
        <rFont val="宋体"/>
        <family val="3"/>
        <charset val="134"/>
      </rPr>
      <t>厘米。原有井台，石板铺砌，现被埋。井壁为鹅卵石砌筑。井口至水面</t>
    </r>
    <r>
      <rPr>
        <sz val="14"/>
        <rFont val="Times New Roman"/>
        <family val="1"/>
      </rPr>
      <t>5.35</t>
    </r>
    <r>
      <rPr>
        <sz val="14"/>
        <rFont val="宋体"/>
        <family val="3"/>
        <charset val="134"/>
      </rPr>
      <t>米。</t>
    </r>
  </si>
  <si>
    <t>徐家村村委会</t>
  </si>
  <si>
    <t>徐家村</t>
  </si>
  <si>
    <t>徐家村徐氏一号水井</t>
  </si>
  <si>
    <t>浙江省衢州市龙游县詹家镇徐家村徐家70号前</t>
  </si>
  <si>
    <t>该井位于徐家村徐家自然村中心。井为圆柱形，井壁用鹅卵石砌筑，井圈为石质长方形。井圈长62厘米，宽52厘米，高48厘米。井身内径42厘米。由于近年来村民未用，已废弃，井内已无水。据村民代代相传年代较远，当在明代。有较高的历史文物价值。</t>
  </si>
  <si>
    <t>北纬29°01'20.0"东经119°06'13.0"</t>
  </si>
  <si>
    <r>
      <rPr>
        <sz val="12"/>
        <rFont val="宋体"/>
        <family val="3"/>
        <charset val="134"/>
        <scheme val="minor"/>
      </rPr>
      <t>该井位于徐家村徐家自然村中心。井为圆柱形，井壁用鹅卵石砌筑，井圈为石质长方形。井圈长</t>
    </r>
    <r>
      <rPr>
        <sz val="14"/>
        <rFont val="Times New Roman"/>
        <family val="1"/>
      </rPr>
      <t>62</t>
    </r>
    <r>
      <rPr>
        <sz val="14"/>
        <rFont val="宋体"/>
        <family val="3"/>
        <charset val="134"/>
      </rPr>
      <t>厘米，宽</t>
    </r>
    <r>
      <rPr>
        <sz val="14"/>
        <rFont val="Times New Roman"/>
        <family val="1"/>
      </rPr>
      <t>52</t>
    </r>
    <r>
      <rPr>
        <sz val="14"/>
        <rFont val="宋体"/>
        <family val="3"/>
        <charset val="134"/>
      </rPr>
      <t>厘米，高</t>
    </r>
    <r>
      <rPr>
        <sz val="14"/>
        <rFont val="Times New Roman"/>
        <family val="1"/>
      </rPr>
      <t>48</t>
    </r>
    <r>
      <rPr>
        <sz val="14"/>
        <rFont val="宋体"/>
        <family val="3"/>
        <charset val="134"/>
      </rPr>
      <t>厘米。井身内径</t>
    </r>
    <r>
      <rPr>
        <sz val="14"/>
        <rFont val="Times New Roman"/>
        <family val="1"/>
      </rPr>
      <t>42</t>
    </r>
    <r>
      <rPr>
        <sz val="14"/>
        <rFont val="宋体"/>
        <family val="3"/>
        <charset val="134"/>
      </rPr>
      <t>厘米。由于近年来村民未用，已废弃，井内已无水。</t>
    </r>
  </si>
  <si>
    <t>徐家村徐氏二号水井</t>
  </si>
  <si>
    <t>浙江省衢州市龙游县詹家镇徐家村徐家78号(祝伟青院内)</t>
  </si>
  <si>
    <t>该井位于徐家村。井为圆柱形，井壁用鹅卵石垒砌，井圈亦为圆柱状。井圈直径0.49米，外径0.79米，高0.54米。根据风格判断，该建筑始建于明代，有较高的历史文物价值。</t>
  </si>
  <si>
    <t>北纬29°01'18.0"东经119°06'14.0"</t>
  </si>
  <si>
    <r>
      <rPr>
        <sz val="12"/>
        <rFont val="宋体"/>
        <family val="3"/>
        <charset val="134"/>
        <scheme val="minor"/>
      </rPr>
      <t>该井位于徐家村。井为圆柱形，井壁用鹅卵石垒砌，井圈亦为圆柱状。井圈直径</t>
    </r>
    <r>
      <rPr>
        <sz val="14"/>
        <rFont val="Times New Roman"/>
        <family val="1"/>
      </rPr>
      <t>0.49</t>
    </r>
    <r>
      <rPr>
        <sz val="14"/>
        <rFont val="宋体"/>
        <family val="3"/>
        <charset val="134"/>
      </rPr>
      <t>米，外径</t>
    </r>
    <r>
      <rPr>
        <sz val="14"/>
        <rFont val="Times New Roman"/>
        <family val="1"/>
      </rPr>
      <t>0.79</t>
    </r>
    <r>
      <rPr>
        <sz val="14"/>
        <rFont val="宋体"/>
        <family val="3"/>
        <charset val="134"/>
      </rPr>
      <t>米，高</t>
    </r>
    <r>
      <rPr>
        <sz val="14"/>
        <rFont val="Times New Roman"/>
        <family val="1"/>
      </rPr>
      <t>0.54</t>
    </r>
    <r>
      <rPr>
        <sz val="14"/>
        <rFont val="宋体"/>
        <family val="3"/>
        <charset val="134"/>
      </rPr>
      <t>米。根据风格判断，该建筑始建于明代，有较高的历史文物价值。</t>
    </r>
  </si>
  <si>
    <t>李家村李氏水井</t>
  </si>
  <si>
    <t>浙江省衢州市龙游县詹家镇李家村李家自然村大厅基巷10号屋边</t>
  </si>
  <si>
    <t>该井位于李家村中心，呈六角柱状，井壁用红砂岩条石砌筑，垒砌规整。井圈为粗砂岩石雕凿而成，为外六边形，内圆形。井身直径0.56米，井圈高0.37米，井圈外径0.90米。根据风格判断，该建筑始建于明代。具有较高的历史价值。</t>
  </si>
  <si>
    <t>北纬29°01'02.0"东经119°06'38.0"</t>
  </si>
  <si>
    <r>
      <rPr>
        <sz val="12"/>
        <rFont val="宋体"/>
        <family val="3"/>
        <charset val="134"/>
        <scheme val="minor"/>
      </rPr>
      <t>该井位于李家村中心，呈六角柱状，井壁用红砂岩条石砌筑，垒砌规整。井圈为粗砂岩石雕凿而成，为外六边形，内圆形。井身直径</t>
    </r>
    <r>
      <rPr>
        <sz val="14"/>
        <rFont val="Times New Roman"/>
        <family val="1"/>
      </rPr>
      <t>0.56</t>
    </r>
    <r>
      <rPr>
        <sz val="14"/>
        <rFont val="宋体"/>
        <family val="3"/>
        <charset val="134"/>
      </rPr>
      <t>米，井圈高</t>
    </r>
    <r>
      <rPr>
        <sz val="14"/>
        <rFont val="Times New Roman"/>
        <family val="1"/>
      </rPr>
      <t>0.37</t>
    </r>
    <r>
      <rPr>
        <sz val="14"/>
        <rFont val="宋体"/>
        <family val="3"/>
        <charset val="134"/>
      </rPr>
      <t>米，井圈外径</t>
    </r>
    <r>
      <rPr>
        <sz val="14"/>
        <rFont val="Times New Roman"/>
        <family val="1"/>
      </rPr>
      <t>0.90</t>
    </r>
    <r>
      <rPr>
        <sz val="14"/>
        <rFont val="宋体"/>
        <family val="3"/>
        <charset val="134"/>
      </rPr>
      <t>米。</t>
    </r>
  </si>
  <si>
    <t>李家村村委会</t>
  </si>
  <si>
    <t>李家村</t>
  </si>
  <si>
    <t>十都村西岑水井</t>
  </si>
  <si>
    <t>浙江省衢州市龙游县詹家镇十都村</t>
  </si>
  <si>
    <t>西岑古井位于龙游县詹家镇十都村，占地面积约30㎡。井圈用青石制作，内圆，外呈八角形，上镌“万历丙戌冬，西岑主人立”字样。井深约4.5米，井壁用紫红色砂岩砌筑。从纪年可以判断古井修建于明万历十四年，即公元1586年。1980年文物普查时被登记为县文物保护点。到2006年5月公布第三批龙游县文物保护点，到实地踏勘时，该古井已毁，井圈已移位。该古井有较高的历史文物价值。</t>
  </si>
  <si>
    <t>北纬28°57'38.0"东经119°05'53.0"</t>
  </si>
  <si>
    <r>
      <rPr>
        <sz val="12"/>
        <rFont val="宋体"/>
        <family val="3"/>
        <charset val="134"/>
        <scheme val="minor"/>
      </rPr>
      <t>西岑古井位于龙游县詹家镇十都村，占地面积约</t>
    </r>
    <r>
      <rPr>
        <sz val="14"/>
        <rFont val="Times New Roman"/>
        <family val="1"/>
      </rPr>
      <t>30</t>
    </r>
    <r>
      <rPr>
        <sz val="14"/>
        <rFont val="宋体"/>
        <family val="3"/>
        <charset val="134"/>
      </rPr>
      <t>㎡。井圈用青石制作，内圆，外呈八角形，上镌</t>
    </r>
    <r>
      <rPr>
        <sz val="14"/>
        <rFont val="Times New Roman"/>
        <family val="1"/>
      </rPr>
      <t>“</t>
    </r>
    <r>
      <rPr>
        <sz val="14"/>
        <rFont val="宋体"/>
        <family val="3"/>
        <charset val="134"/>
      </rPr>
      <t>万历丙戌冬，西岑主人立</t>
    </r>
    <r>
      <rPr>
        <sz val="14"/>
        <rFont val="Times New Roman"/>
        <family val="1"/>
      </rPr>
      <t>”</t>
    </r>
    <r>
      <rPr>
        <sz val="14"/>
        <rFont val="宋体"/>
        <family val="3"/>
        <charset val="134"/>
      </rPr>
      <t>字样。井深约</t>
    </r>
    <r>
      <rPr>
        <sz val="14"/>
        <rFont val="Times New Roman"/>
        <family val="1"/>
      </rPr>
      <t>4.5</t>
    </r>
    <r>
      <rPr>
        <sz val="14"/>
        <rFont val="宋体"/>
        <family val="3"/>
        <charset val="134"/>
      </rPr>
      <t>米，井壁用紫红色砂岩砌筑。</t>
    </r>
  </si>
  <si>
    <t>峰塘山石步脚底泉水井</t>
  </si>
  <si>
    <t>浙江省衢州市龙游县石佛乡峰塘山村峰塘山自然村</t>
  </si>
  <si>
    <t>该水井位于峰塘山北面石步肢底约100米左右，与夏家交界的田坂中，已揭露水面面积长1.45米，宽0.8米，深2-4米左右，长方形形制，用块石砌，上部分两边长约2.5米，宽约0.37米，厚0.8米的青石板护砌，使上述面积使用方便，底部面积放大。_x005F_x000D_
该泉水等较奇特，井水位高于四周的田畈水位及左侧的一口池塘，据目侧，池塘水平面古泉水等相邻4米，水落差特近0.5米，而且该井水不会干涸。</t>
  </si>
  <si>
    <t>北纬29°12'18.0"东经119°07'05.0"</t>
  </si>
  <si>
    <r>
      <rPr>
        <sz val="12"/>
        <rFont val="宋体"/>
        <family val="3"/>
        <charset val="134"/>
        <scheme val="minor"/>
      </rPr>
      <t>该水井位于峰塘山北面石步肢底约</t>
    </r>
    <r>
      <rPr>
        <sz val="14"/>
        <rFont val="Times New Roman"/>
        <family val="1"/>
      </rPr>
      <t>100</t>
    </r>
    <r>
      <rPr>
        <sz val="14"/>
        <rFont val="宋体"/>
        <family val="3"/>
        <charset val="134"/>
      </rPr>
      <t>米左右，与夏家交界的田坂中，已揭露水面面积长</t>
    </r>
    <r>
      <rPr>
        <sz val="14"/>
        <rFont val="Times New Roman"/>
        <family val="1"/>
      </rPr>
      <t>1.45</t>
    </r>
    <r>
      <rPr>
        <sz val="14"/>
        <rFont val="宋体"/>
        <family val="3"/>
        <charset val="134"/>
      </rPr>
      <t>米，宽</t>
    </r>
    <r>
      <rPr>
        <sz val="14"/>
        <rFont val="Times New Roman"/>
        <family val="1"/>
      </rPr>
      <t>0.8</t>
    </r>
    <r>
      <rPr>
        <sz val="14"/>
        <rFont val="宋体"/>
        <family val="3"/>
        <charset val="134"/>
      </rPr>
      <t>米，深</t>
    </r>
    <r>
      <rPr>
        <sz val="14"/>
        <rFont val="Times New Roman"/>
        <family val="1"/>
      </rPr>
      <t>2-4</t>
    </r>
    <r>
      <rPr>
        <sz val="14"/>
        <rFont val="宋体"/>
        <family val="3"/>
        <charset val="134"/>
      </rPr>
      <t>米左右，长方形形制，用块石砌，上部分两边长约</t>
    </r>
    <r>
      <rPr>
        <sz val="14"/>
        <rFont val="Times New Roman"/>
        <family val="1"/>
      </rPr>
      <t>2.5</t>
    </r>
    <r>
      <rPr>
        <sz val="14"/>
        <rFont val="宋体"/>
        <family val="3"/>
        <charset val="134"/>
      </rPr>
      <t>米，宽约</t>
    </r>
    <r>
      <rPr>
        <sz val="14"/>
        <rFont val="Times New Roman"/>
        <family val="1"/>
      </rPr>
      <t>0.37</t>
    </r>
    <r>
      <rPr>
        <sz val="14"/>
        <rFont val="宋体"/>
        <family val="3"/>
        <charset val="134"/>
      </rPr>
      <t>米，厚</t>
    </r>
    <r>
      <rPr>
        <sz val="14"/>
        <rFont val="Times New Roman"/>
        <family val="1"/>
      </rPr>
      <t>0.8</t>
    </r>
    <r>
      <rPr>
        <sz val="14"/>
        <rFont val="宋体"/>
        <family val="3"/>
        <charset val="134"/>
      </rPr>
      <t>米的青石板护砌，使上述面积使用方便，底部面积放大。</t>
    </r>
  </si>
  <si>
    <t>峰塘山村村委会</t>
  </si>
  <si>
    <t>峰塘山村</t>
  </si>
  <si>
    <t>三元水井</t>
  </si>
  <si>
    <t>浙江省衢州市龙游县石佛乡三元村“叶氏宗祠”门前</t>
  </si>
  <si>
    <t xml:space="preserve">该古井位于三元村中心，“叶氏宗祠”门口。井圈外正六边形，内圆形，内径0.42米，外这形对角线长0.65米，井圈高0.40米。井圈用整块青石凿成。井圈外侧对称面正凿成方形孔三个，原来用于锁井盖之用，据《叶氏宗谱》载，该井为“长毛反”（太平天国战争）后建造。_x005F_x000D_
该古井保存完整，现仍在使用。_x005F_x000D_
</t>
  </si>
  <si>
    <t>北纬29°11'08.0"东经119°07'31.0"</t>
  </si>
  <si>
    <r>
      <rPr>
        <sz val="12"/>
        <rFont val="宋体"/>
        <family val="3"/>
        <charset val="134"/>
        <scheme val="minor"/>
      </rPr>
      <t>该古井位于三元村中心，</t>
    </r>
    <r>
      <rPr>
        <sz val="14"/>
        <rFont val="Times New Roman"/>
        <family val="1"/>
      </rPr>
      <t>“</t>
    </r>
    <r>
      <rPr>
        <sz val="14"/>
        <rFont val="宋体"/>
        <family val="3"/>
        <charset val="134"/>
      </rPr>
      <t>叶氏宗祠</t>
    </r>
    <r>
      <rPr>
        <sz val="14"/>
        <rFont val="Times New Roman"/>
        <family val="1"/>
      </rPr>
      <t>”</t>
    </r>
    <r>
      <rPr>
        <sz val="14"/>
        <rFont val="宋体"/>
        <family val="3"/>
        <charset val="134"/>
      </rPr>
      <t>门口。井圈外正六边形，内圆形，内径</t>
    </r>
    <r>
      <rPr>
        <sz val="14"/>
        <rFont val="Times New Roman"/>
        <family val="1"/>
      </rPr>
      <t>0.42</t>
    </r>
    <r>
      <rPr>
        <sz val="14"/>
        <rFont val="宋体"/>
        <family val="3"/>
        <charset val="134"/>
      </rPr>
      <t>米，外这形对角线长</t>
    </r>
    <r>
      <rPr>
        <sz val="14"/>
        <rFont val="Times New Roman"/>
        <family val="1"/>
      </rPr>
      <t>0.65</t>
    </r>
    <r>
      <rPr>
        <sz val="14"/>
        <rFont val="宋体"/>
        <family val="3"/>
        <charset val="134"/>
      </rPr>
      <t>米，井圈高</t>
    </r>
    <r>
      <rPr>
        <sz val="14"/>
        <rFont val="Times New Roman"/>
        <family val="1"/>
      </rPr>
      <t>0.40</t>
    </r>
    <r>
      <rPr>
        <sz val="14"/>
        <rFont val="宋体"/>
        <family val="3"/>
        <charset val="134"/>
      </rPr>
      <t>米。井圈用整块青石凿成。井圈外侧对称面正凿成方形孔三个，原来用于锁井盖之用，据《叶氏宗谱》载，该井为</t>
    </r>
    <r>
      <rPr>
        <sz val="14"/>
        <rFont val="Times New Roman"/>
        <family val="1"/>
      </rPr>
      <t>“</t>
    </r>
    <r>
      <rPr>
        <sz val="14"/>
        <rFont val="宋体"/>
        <family val="3"/>
        <charset val="134"/>
      </rPr>
      <t>长毛反</t>
    </r>
    <r>
      <rPr>
        <sz val="14"/>
        <rFont val="Times New Roman"/>
        <family val="1"/>
      </rPr>
      <t>”</t>
    </r>
    <r>
      <rPr>
        <sz val="14"/>
        <rFont val="宋体"/>
        <family val="3"/>
        <charset val="134"/>
      </rPr>
      <t>（太平天国战争）后建造。</t>
    </r>
  </si>
  <si>
    <t>三元村村委会</t>
  </si>
  <si>
    <t>三元村</t>
  </si>
  <si>
    <t>兰石村水井</t>
  </si>
  <si>
    <t>浙江省衢州市龙游县龙洲街道兰石村25号门前</t>
  </si>
  <si>
    <t xml:space="preserve">该古井位于龙游县龙洲街道兰石村25号门前，兰石村中心，“马路”从井边穿过。原用青石凿成井圈，现改用砖砌，外浇混凝土。井圈高55cm，内径48cm，外径82cm，井腹用红砂岩凿成规整石块围砌，长满青苔。井深6-7米。井圈四周原有青条石铺井台，现用水泥浇筑。至今使用。_x005F_x000D_
该井位于寺后官潭等通往龙游县城的古道边，具有一定的历史价值。_x005F_x000D_
</t>
  </si>
  <si>
    <t>北纬29°01'07.0"东经119°10'33.0"</t>
  </si>
  <si>
    <r>
      <rPr>
        <sz val="12"/>
        <rFont val="宋体"/>
        <family val="3"/>
        <charset val="134"/>
        <scheme val="minor"/>
      </rPr>
      <t>该古井位于龙游县龙洲街道兰石村</t>
    </r>
    <r>
      <rPr>
        <sz val="14"/>
        <rFont val="Times New Roman"/>
        <family val="1"/>
      </rPr>
      <t>25</t>
    </r>
    <r>
      <rPr>
        <sz val="14"/>
        <rFont val="宋体"/>
        <family val="3"/>
        <charset val="134"/>
      </rPr>
      <t>号门前，兰石村中心，</t>
    </r>
    <r>
      <rPr>
        <sz val="14"/>
        <rFont val="Times New Roman"/>
        <family val="1"/>
      </rPr>
      <t>“</t>
    </r>
    <r>
      <rPr>
        <sz val="14"/>
        <rFont val="宋体"/>
        <family val="3"/>
        <charset val="134"/>
      </rPr>
      <t>马路</t>
    </r>
    <r>
      <rPr>
        <sz val="14"/>
        <rFont val="Times New Roman"/>
        <family val="1"/>
      </rPr>
      <t>”</t>
    </r>
    <r>
      <rPr>
        <sz val="14"/>
        <rFont val="宋体"/>
        <family val="3"/>
        <charset val="134"/>
      </rPr>
      <t>从井边穿过。原用青石凿成井圈，现改用砖砌，外浇混凝土。井圈高</t>
    </r>
    <r>
      <rPr>
        <sz val="14"/>
        <rFont val="Times New Roman"/>
        <family val="1"/>
      </rPr>
      <t>55cm</t>
    </r>
    <r>
      <rPr>
        <sz val="14"/>
        <rFont val="宋体"/>
        <family val="3"/>
        <charset val="134"/>
      </rPr>
      <t>，内径</t>
    </r>
    <r>
      <rPr>
        <sz val="14"/>
        <rFont val="Times New Roman"/>
        <family val="1"/>
      </rPr>
      <t>48cm</t>
    </r>
    <r>
      <rPr>
        <sz val="14"/>
        <rFont val="宋体"/>
        <family val="3"/>
        <charset val="134"/>
      </rPr>
      <t>，外径</t>
    </r>
    <r>
      <rPr>
        <sz val="14"/>
        <rFont val="Times New Roman"/>
        <family val="1"/>
      </rPr>
      <t>82cm</t>
    </r>
    <r>
      <rPr>
        <sz val="14"/>
        <rFont val="宋体"/>
        <family val="3"/>
        <charset val="134"/>
      </rPr>
      <t>，井腹用红砂岩凿成规整石块围砌，长满青苔。井深</t>
    </r>
    <r>
      <rPr>
        <sz val="14"/>
        <rFont val="Times New Roman"/>
        <family val="1"/>
      </rPr>
      <t>6-7</t>
    </r>
    <r>
      <rPr>
        <sz val="14"/>
        <rFont val="宋体"/>
        <family val="3"/>
        <charset val="134"/>
      </rPr>
      <t>米。井圈四周原有青条石铺井台，现用水泥浇筑。至今使用。</t>
    </r>
  </si>
  <si>
    <t>兰石村村委会</t>
  </si>
  <si>
    <t>兰石村</t>
  </si>
  <si>
    <t>官潭村龙山寺水井</t>
  </si>
  <si>
    <t>浙江省衢州市龙游县龙洲街道官潭村龙山寺内</t>
  </si>
  <si>
    <t>该古井位于龙游县龙洲街道官坛村龙山寺上，始建年代不详，原为龙山寺使用，民间传说，乾隆皇帝游江南时，游览龙山，曾饮此井水。_x005F_x000D_
该井井圈用整块青石凿成圆台状，井圈外径60㎝，内径40㎝，高30㎝，离水面1.5㎝。井身用鹅卵石砌筑。井深5ｍ。_x005F_x000D_
该井具有一定的历史价值.</t>
  </si>
  <si>
    <t>北纬28°57'21.0"东经119°08'20.0"</t>
  </si>
  <si>
    <t xml:space="preserve">该古井位于龙游县龙洲街道官坛村龙山寺上，始建年代不详，原为龙山寺使用，民间传说，乾隆皇帝游江南时，游览龙山，曾饮此井水。 
该井井圈用整块青石凿成圆台状，井圈外径60㎝，内径40㎝，高30㎝，离水面1.5㎝。井身用鹅卵石砌筑。井深5ｍ。 </t>
  </si>
  <si>
    <t>官潭村村委会</t>
  </si>
  <si>
    <t>官潭村</t>
  </si>
  <si>
    <t>新宅村六角井</t>
  </si>
  <si>
    <t>浙江省衢州市龙游县横山镇新宅村新宅自然村村首</t>
  </si>
  <si>
    <t>该井位于新宅村村首廻源溪北边。井下部用当地块石砌成，容积直径0.86米，外口井圈用青石独块凿成，外为六角井，外经0.86米，边长0.46米，内圆径0.50米，井圈高0.5米。_x005F_x000D_
从井圈结构与村民介绍，该井始建在明代所用，尤其是井圈四周井绳磨损条条痕隙。村民为了方便又将井圈倒置，表面也被磨损得光滑。可见使用也已多年。_x005F_x000D_
该井建造精湛，使用年代久远，具有一定的保护价值。</t>
  </si>
  <si>
    <t>北纬29°15'59.0"东经119°12'40.0"</t>
  </si>
  <si>
    <r>
      <rPr>
        <sz val="12"/>
        <rFont val="宋体"/>
        <family val="3"/>
        <charset val="134"/>
        <scheme val="minor"/>
      </rPr>
      <t>该井位于新宅村村首廻源溪北边。井下部用当地块石砌成，容积直径</t>
    </r>
    <r>
      <rPr>
        <sz val="14"/>
        <rFont val="Times New Roman"/>
        <family val="1"/>
      </rPr>
      <t>0.86</t>
    </r>
    <r>
      <rPr>
        <sz val="14"/>
        <rFont val="宋体"/>
        <family val="3"/>
        <charset val="134"/>
      </rPr>
      <t>米，外口井圈用青石独块凿成，外为六角井，外经</t>
    </r>
    <r>
      <rPr>
        <sz val="14"/>
        <rFont val="Times New Roman"/>
        <family val="1"/>
      </rPr>
      <t>0.86</t>
    </r>
    <r>
      <rPr>
        <sz val="14"/>
        <rFont val="宋体"/>
        <family val="3"/>
        <charset val="134"/>
      </rPr>
      <t>米，边长</t>
    </r>
    <r>
      <rPr>
        <sz val="14"/>
        <rFont val="Times New Roman"/>
        <family val="1"/>
      </rPr>
      <t>0.46</t>
    </r>
    <r>
      <rPr>
        <sz val="14"/>
        <rFont val="宋体"/>
        <family val="3"/>
        <charset val="134"/>
      </rPr>
      <t>米，内圆径</t>
    </r>
    <r>
      <rPr>
        <sz val="14"/>
        <rFont val="Times New Roman"/>
        <family val="1"/>
      </rPr>
      <t>0.50</t>
    </r>
    <r>
      <rPr>
        <sz val="14"/>
        <rFont val="宋体"/>
        <family val="3"/>
        <charset val="134"/>
      </rPr>
      <t>米，井圈高</t>
    </r>
    <r>
      <rPr>
        <sz val="14"/>
        <rFont val="Times New Roman"/>
        <family val="1"/>
      </rPr>
      <t>0.5</t>
    </r>
    <r>
      <rPr>
        <sz val="14"/>
        <rFont val="宋体"/>
        <family val="3"/>
        <charset val="134"/>
      </rPr>
      <t>米。</t>
    </r>
  </si>
  <si>
    <t>新宅村村委会</t>
  </si>
  <si>
    <t>新宅村</t>
  </si>
  <si>
    <t>脉元村塘里井</t>
  </si>
  <si>
    <t>浙江省衢州市龙游县横山镇脉元村中心</t>
  </si>
  <si>
    <t>该古井位于横山镇脉元村村中心，原井前有一塘，故名“塘里井”，为脉元“九井十三厅”之一井，井圈部分已改造，1992年用红砖水泥浇成圆形。井腹用规整的青石条围砌成正方形，约为80×80cm。水面距井口约2.50米，井深不详，原用青石条围成井台，现亦用水泥浇地。_x005F_x000D_
该古井始建年代早，为古脉元村“九井十三厅”繁荣时期的见证，具有一定的保护价值。</t>
  </si>
  <si>
    <t>北纬29°10'07.0"东经119°09'54.0"</t>
  </si>
  <si>
    <r>
      <rPr>
        <sz val="12"/>
        <rFont val="宋体"/>
        <family val="3"/>
        <charset val="134"/>
        <scheme val="minor"/>
      </rPr>
      <t>该古井位于横山镇脉元村村中心，原井前有一塘，故名</t>
    </r>
    <r>
      <rPr>
        <sz val="14"/>
        <rFont val="Times New Roman"/>
        <family val="1"/>
      </rPr>
      <t>“</t>
    </r>
    <r>
      <rPr>
        <sz val="14"/>
        <rFont val="宋体"/>
        <family val="3"/>
        <charset val="134"/>
      </rPr>
      <t>塘里井</t>
    </r>
    <r>
      <rPr>
        <sz val="14"/>
        <rFont val="Times New Roman"/>
        <family val="1"/>
      </rPr>
      <t>”</t>
    </r>
    <r>
      <rPr>
        <sz val="14"/>
        <rFont val="宋体"/>
        <family val="3"/>
        <charset val="134"/>
      </rPr>
      <t>，为脉元</t>
    </r>
    <r>
      <rPr>
        <sz val="14"/>
        <rFont val="Times New Roman"/>
        <family val="1"/>
      </rPr>
      <t>“</t>
    </r>
    <r>
      <rPr>
        <sz val="14"/>
        <rFont val="宋体"/>
        <family val="3"/>
        <charset val="134"/>
      </rPr>
      <t>九井十三厅</t>
    </r>
    <r>
      <rPr>
        <sz val="14"/>
        <rFont val="Times New Roman"/>
        <family val="1"/>
      </rPr>
      <t>”</t>
    </r>
    <r>
      <rPr>
        <sz val="14"/>
        <rFont val="宋体"/>
        <family val="3"/>
        <charset val="134"/>
      </rPr>
      <t>之一井，井圈部分已改造，</t>
    </r>
    <r>
      <rPr>
        <sz val="14"/>
        <rFont val="Times New Roman"/>
        <family val="1"/>
      </rPr>
      <t>1992</t>
    </r>
    <r>
      <rPr>
        <sz val="14"/>
        <rFont val="宋体"/>
        <family val="3"/>
        <charset val="134"/>
      </rPr>
      <t>年用红砖水泥浇成圆形。井腹用规整的青石条围砌成正方形，约为</t>
    </r>
    <r>
      <rPr>
        <sz val="14"/>
        <rFont val="Times New Roman"/>
        <family val="1"/>
      </rPr>
      <t>80×80cm</t>
    </r>
    <r>
      <rPr>
        <sz val="14"/>
        <rFont val="宋体"/>
        <family val="3"/>
        <charset val="134"/>
      </rPr>
      <t>。水面距井口约</t>
    </r>
    <r>
      <rPr>
        <sz val="14"/>
        <rFont val="Times New Roman"/>
        <family val="1"/>
      </rPr>
      <t>2.50</t>
    </r>
    <r>
      <rPr>
        <sz val="14"/>
        <rFont val="宋体"/>
        <family val="3"/>
        <charset val="134"/>
      </rPr>
      <t>米，井深不详，原用青石条围成井台，现亦用水泥浇地</t>
    </r>
  </si>
  <si>
    <t>脉元村村委会</t>
  </si>
  <si>
    <t>脉元村</t>
  </si>
  <si>
    <t>脉元村八文井</t>
  </si>
  <si>
    <t>浙江省衢州市龙游县横山镇脉元村大会堂屋后</t>
  </si>
  <si>
    <t>该古井位于横山镇脉元村大会堂屋后“八文厅”（已拆除）前，故名“八文井”，为脉元村“九井十三厅”之一。井四周红砂岩砌高成不规则四边形的防污水入井。井无井圈，用四块红砂岩石板围砌成井口，对面的两块石条有凿印，为古代锁井之用，井口1.10×0.77米，井腹用大快卵石围砌或八角形，水面与井口约0.5米，井深不详。井台原用石条，现用水泥浇地。_x005F_x000D_
该古井为“九井十三”之一，见证了脉元村古时的繁盛，具有一定的保护价值。</t>
  </si>
  <si>
    <t>北纬29°10'03.0"东经119°09'52.0"</t>
  </si>
  <si>
    <t>该古井位于横山镇脉元村大会堂屋后“八文厅”（已拆除）前，故名“八文井”，为脉元村“九井十三厅”之一。井四周红砂岩砌高成不规则四边形的防污水入井。井无井圈，用四块红砂岩石板围砌成井口，对面的两块石条有凿印，为古代锁井之用，井口1.10×0.77米，井腹用大快卵石围砌或八角形，水面与井口约0.5米，井深不详。</t>
  </si>
  <si>
    <t>脉元村乌大塘井</t>
  </si>
  <si>
    <t>浙江省衢州市龙游县横山镇脉元村村北</t>
  </si>
  <si>
    <t>该古井位于脉元村村北，紧贴乌大塘井边，井圈用红砂岩石条围成长方形井口，井口56CM×108cm，井腹用条石围成四方形，水面离井口约80cm，井深不详。井边有石台阶通往塘面。_x005F_x000D_
该古井建造年代较早，为脉元村“九井十三厅”之一，具有一定保护价值。</t>
  </si>
  <si>
    <t>北纬29°10'10.0"东经119°09'44.0"</t>
  </si>
  <si>
    <r>
      <rPr>
        <sz val="12"/>
        <rFont val="宋体"/>
        <family val="3"/>
        <charset val="134"/>
        <scheme val="minor"/>
      </rPr>
      <t>该古井位于脉元村村北，紧贴乌大塘井边，井圈用红砂岩石条围成长方形井口，井口</t>
    </r>
    <r>
      <rPr>
        <sz val="14"/>
        <rFont val="Times New Roman"/>
        <family val="1"/>
      </rPr>
      <t>56CM×108cm</t>
    </r>
    <r>
      <rPr>
        <sz val="14"/>
        <rFont val="宋体"/>
        <family val="3"/>
        <charset val="134"/>
      </rPr>
      <t>，井腹用条石围成四方形，水面离井口约</t>
    </r>
    <r>
      <rPr>
        <sz val="14"/>
        <rFont val="Times New Roman"/>
        <family val="1"/>
      </rPr>
      <t>80cm</t>
    </r>
    <r>
      <rPr>
        <sz val="14"/>
        <rFont val="宋体"/>
        <family val="3"/>
        <charset val="134"/>
      </rPr>
      <t>，井深不详。井边有石台阶通往塘面。</t>
    </r>
  </si>
  <si>
    <t>杨家村杨贵妃井</t>
  </si>
  <si>
    <t>浙江省衢州市龙游县横山镇杨家村杨家自然村杨塘北边</t>
  </si>
  <si>
    <t>该古井位于杨家自然村“关西世家”门前池塘北面，石质井圈，用整块花岗岩凿成，内园形，外边六边形，内径：45㎝，外径：65㎝，六边形边长:38㎝,井圈高：45㎝，井圈一边有石刻，但字迹漫灭无法辨认。井圈内有一对对称的小孔，为固定井盖之用。井腰用卵石铺砌，井口距水面约60㎝，井深不详。井台原用条石，现用水泥浇地。_x005F_x000D_
该古井水清幽甘甜，古井水面明显高于5米处的池塘水面，至今用作饮用，具有一定的保护价值。</t>
  </si>
  <si>
    <t>北纬29°16'23.0"东经119°13'00.0"</t>
  </si>
  <si>
    <r>
      <rPr>
        <sz val="12"/>
        <rFont val="宋体"/>
        <family val="3"/>
        <charset val="134"/>
        <scheme val="minor"/>
      </rPr>
      <t>该古井位于杨家自然村</t>
    </r>
    <r>
      <rPr>
        <sz val="14"/>
        <rFont val="Times New Roman"/>
        <family val="1"/>
      </rPr>
      <t>“</t>
    </r>
    <r>
      <rPr>
        <sz val="14"/>
        <rFont val="宋体"/>
        <family val="3"/>
        <charset val="134"/>
      </rPr>
      <t>关西世家</t>
    </r>
    <r>
      <rPr>
        <sz val="14"/>
        <rFont val="Times New Roman"/>
        <family val="1"/>
      </rPr>
      <t>”</t>
    </r>
    <r>
      <rPr>
        <sz val="14"/>
        <rFont val="宋体"/>
        <family val="3"/>
        <charset val="134"/>
      </rPr>
      <t>门前池塘北面，石质井圈，用整块花岗岩凿成，内园形，外边六边形，内径：</t>
    </r>
    <r>
      <rPr>
        <sz val="14"/>
        <rFont val="Times New Roman"/>
        <family val="1"/>
      </rPr>
      <t>45</t>
    </r>
    <r>
      <rPr>
        <sz val="14"/>
        <rFont val="宋体"/>
        <family val="3"/>
        <charset val="134"/>
      </rPr>
      <t>㎝，外径：</t>
    </r>
    <r>
      <rPr>
        <sz val="14"/>
        <rFont val="Times New Roman"/>
        <family val="1"/>
      </rPr>
      <t>65</t>
    </r>
    <r>
      <rPr>
        <sz val="14"/>
        <rFont val="宋体"/>
        <family val="3"/>
        <charset val="134"/>
      </rPr>
      <t>㎝，六边形边长</t>
    </r>
    <r>
      <rPr>
        <sz val="14"/>
        <rFont val="Times New Roman"/>
        <family val="1"/>
      </rPr>
      <t>:38</t>
    </r>
    <r>
      <rPr>
        <sz val="14"/>
        <rFont val="宋体"/>
        <family val="3"/>
        <charset val="134"/>
      </rPr>
      <t>㎝</t>
    </r>
    <r>
      <rPr>
        <sz val="14"/>
        <rFont val="Times New Roman"/>
        <family val="1"/>
      </rPr>
      <t>,</t>
    </r>
    <r>
      <rPr>
        <sz val="14"/>
        <rFont val="宋体"/>
        <family val="3"/>
        <charset val="134"/>
      </rPr>
      <t>井圈高：</t>
    </r>
    <r>
      <rPr>
        <sz val="14"/>
        <rFont val="Times New Roman"/>
        <family val="1"/>
      </rPr>
      <t>45</t>
    </r>
    <r>
      <rPr>
        <sz val="14"/>
        <rFont val="宋体"/>
        <family val="3"/>
        <charset val="134"/>
      </rPr>
      <t>㎝。</t>
    </r>
  </si>
  <si>
    <t>杨家村村委会</t>
  </si>
  <si>
    <t>下店村双眼井</t>
  </si>
  <si>
    <t>浙江省衢州市龙游县横山镇下店村下店自然村</t>
  </si>
  <si>
    <t>该泉井位于下店村中心，井东约2米为廻源溪流过，井前有小桥一座。双眼井共有一方形蓄水池，池宽约1.2米，长约3.8米，用俗称“甘四斤砖”的方砖围砌而成。水深约2米。两个井沿皆方形，四角讹角，皆用整块花岗岩石凿就。南侧石井沿高0.55m，外宽0.95m，内宽0.70m，外长1.10m，内长0.85m.北侧石井沿高0.55m，外宽0.90m，内宽0.70m,外长1.18m,内长0.90m。_x005F_x000D_
据当地居民称，井沿原有刻字，现湮瀎无存。据当地居民称，此井建于明代。据该泉用“甘四斤砖”围筑蓄水池，可判定为明代建筑。该泉井现仍用于居民饮用及其他生活所用。该井年代早，井口用双口，井下为一体，建造科学独特，具有较高的文物价值。_x005F_x000D_
2006年4月28日公布为“龙游县文物保护单位”。</t>
  </si>
  <si>
    <t>北纬29°15'57.0"东经119°12'44.0"</t>
  </si>
  <si>
    <r>
      <rPr>
        <sz val="12"/>
        <rFont val="宋体"/>
        <family val="3"/>
        <charset val="134"/>
        <scheme val="minor"/>
      </rPr>
      <t>该泉井位于下店村中心，井东约</t>
    </r>
    <r>
      <rPr>
        <sz val="14"/>
        <rFont val="Times New Roman"/>
        <family val="1"/>
      </rPr>
      <t>2</t>
    </r>
    <r>
      <rPr>
        <sz val="14"/>
        <rFont val="宋体"/>
        <family val="3"/>
        <charset val="134"/>
      </rPr>
      <t>米为廻源溪流过，井前有小桥一座。双眼井共有一方形蓄水池，池宽约</t>
    </r>
    <r>
      <rPr>
        <sz val="14"/>
        <rFont val="Times New Roman"/>
        <family val="1"/>
      </rPr>
      <t>1.2</t>
    </r>
    <r>
      <rPr>
        <sz val="14"/>
        <rFont val="宋体"/>
        <family val="3"/>
        <charset val="134"/>
      </rPr>
      <t>米，长约</t>
    </r>
    <r>
      <rPr>
        <sz val="14"/>
        <rFont val="Times New Roman"/>
        <family val="1"/>
      </rPr>
      <t>3.8</t>
    </r>
    <r>
      <rPr>
        <sz val="14"/>
        <rFont val="宋体"/>
        <family val="3"/>
        <charset val="134"/>
      </rPr>
      <t>米，用俗称</t>
    </r>
    <r>
      <rPr>
        <sz val="14"/>
        <rFont val="Times New Roman"/>
        <family val="1"/>
      </rPr>
      <t>“</t>
    </r>
    <r>
      <rPr>
        <sz val="14"/>
        <rFont val="宋体"/>
        <family val="3"/>
        <charset val="134"/>
      </rPr>
      <t>甘四斤砖</t>
    </r>
    <r>
      <rPr>
        <sz val="14"/>
        <rFont val="Times New Roman"/>
        <family val="1"/>
      </rPr>
      <t>”</t>
    </r>
    <r>
      <rPr>
        <sz val="14"/>
        <rFont val="宋体"/>
        <family val="3"/>
        <charset val="134"/>
      </rPr>
      <t>的方砖围砌而成。水深约</t>
    </r>
    <r>
      <rPr>
        <sz val="14"/>
        <rFont val="Times New Roman"/>
        <family val="1"/>
      </rPr>
      <t>2</t>
    </r>
    <r>
      <rPr>
        <sz val="14"/>
        <rFont val="宋体"/>
        <family val="3"/>
        <charset val="134"/>
      </rPr>
      <t>米。两个井沿皆方形，四角讹角，皆用整块花岗岩石凿就。南侧石井沿高</t>
    </r>
    <r>
      <rPr>
        <sz val="14"/>
        <rFont val="Times New Roman"/>
        <family val="1"/>
      </rPr>
      <t>0.55m</t>
    </r>
    <r>
      <rPr>
        <sz val="14"/>
        <rFont val="宋体"/>
        <family val="3"/>
        <charset val="134"/>
      </rPr>
      <t>，外宽</t>
    </r>
    <r>
      <rPr>
        <sz val="14"/>
        <rFont val="Times New Roman"/>
        <family val="1"/>
      </rPr>
      <t>0.95m</t>
    </r>
    <r>
      <rPr>
        <sz val="14"/>
        <rFont val="宋体"/>
        <family val="3"/>
        <charset val="134"/>
      </rPr>
      <t>，内宽</t>
    </r>
    <r>
      <rPr>
        <sz val="14"/>
        <rFont val="Times New Roman"/>
        <family val="1"/>
      </rPr>
      <t>0.70m</t>
    </r>
    <r>
      <rPr>
        <sz val="14"/>
        <rFont val="宋体"/>
        <family val="3"/>
        <charset val="134"/>
      </rPr>
      <t>，外长</t>
    </r>
    <r>
      <rPr>
        <sz val="14"/>
        <rFont val="Times New Roman"/>
        <family val="1"/>
      </rPr>
      <t>1.10m</t>
    </r>
    <r>
      <rPr>
        <sz val="14"/>
        <rFont val="宋体"/>
        <family val="3"/>
        <charset val="134"/>
      </rPr>
      <t>，内长</t>
    </r>
    <r>
      <rPr>
        <sz val="14"/>
        <rFont val="Times New Roman"/>
        <family val="1"/>
      </rPr>
      <t>0.85m.</t>
    </r>
    <r>
      <rPr>
        <sz val="14"/>
        <rFont val="宋体"/>
        <family val="3"/>
        <charset val="134"/>
      </rPr>
      <t>北侧石井沿高</t>
    </r>
    <r>
      <rPr>
        <sz val="14"/>
        <rFont val="Times New Roman"/>
        <family val="1"/>
      </rPr>
      <t>0.55m</t>
    </r>
    <r>
      <rPr>
        <sz val="14"/>
        <rFont val="宋体"/>
        <family val="3"/>
        <charset val="134"/>
      </rPr>
      <t>，外宽</t>
    </r>
    <r>
      <rPr>
        <sz val="14"/>
        <rFont val="Times New Roman"/>
        <family val="1"/>
      </rPr>
      <t>0.90m</t>
    </r>
    <r>
      <rPr>
        <sz val="14"/>
        <rFont val="宋体"/>
        <family val="3"/>
        <charset val="134"/>
      </rPr>
      <t>，内宽</t>
    </r>
    <r>
      <rPr>
        <sz val="14"/>
        <rFont val="Times New Roman"/>
        <family val="1"/>
      </rPr>
      <t>0.70m,</t>
    </r>
    <r>
      <rPr>
        <sz val="14"/>
        <rFont val="宋体"/>
        <family val="3"/>
        <charset val="134"/>
      </rPr>
      <t>外长</t>
    </r>
    <r>
      <rPr>
        <sz val="14"/>
        <rFont val="Times New Roman"/>
        <family val="1"/>
      </rPr>
      <t>1.18m,</t>
    </r>
    <r>
      <rPr>
        <sz val="14"/>
        <rFont val="宋体"/>
        <family val="3"/>
        <charset val="134"/>
      </rPr>
      <t>内长</t>
    </r>
    <r>
      <rPr>
        <sz val="14"/>
        <rFont val="Times New Roman"/>
        <family val="1"/>
      </rPr>
      <t>0.90m</t>
    </r>
    <r>
      <rPr>
        <sz val="14"/>
        <rFont val="宋体"/>
        <family val="3"/>
        <charset val="134"/>
      </rPr>
      <t>。</t>
    </r>
  </si>
  <si>
    <t>下店村村委会</t>
  </si>
  <si>
    <t>八石坂村上姜坞水井</t>
  </si>
  <si>
    <t>浙江省衢州市龙游县横山镇八石坂村上姜坞自然村</t>
  </si>
  <si>
    <t>该井坐落在徐发根屋后，占地面积20㎡，井内容70×70㎝；井圈空30㎝，该井为方井，皆用当地红砂岩铺作，井深约4米左右，井圈离水面1.7米左右。1999年四周用水泥浇筑。_x005F_x000D_
该井始建年代较早，小巧精制，具有历史和保护价值。</t>
  </si>
  <si>
    <t>北纬29°10'57.0"东经119°13'38.0"</t>
  </si>
  <si>
    <r>
      <rPr>
        <sz val="12"/>
        <rFont val="宋体"/>
        <family val="3"/>
        <charset val="134"/>
        <scheme val="minor"/>
      </rPr>
      <t>该井坐落在徐发根屋后，占地面积</t>
    </r>
    <r>
      <rPr>
        <sz val="14"/>
        <rFont val="Times New Roman"/>
        <family val="1"/>
      </rPr>
      <t>20</t>
    </r>
    <r>
      <rPr>
        <sz val="14"/>
        <rFont val="宋体"/>
        <family val="3"/>
        <charset val="134"/>
      </rPr>
      <t>㎡，井内容</t>
    </r>
    <r>
      <rPr>
        <sz val="14"/>
        <rFont val="Times New Roman"/>
        <family val="1"/>
      </rPr>
      <t>70×70</t>
    </r>
    <r>
      <rPr>
        <sz val="14"/>
        <rFont val="宋体"/>
        <family val="3"/>
        <charset val="134"/>
      </rPr>
      <t>㎝；井圈空</t>
    </r>
    <r>
      <rPr>
        <sz val="14"/>
        <rFont val="Times New Roman"/>
        <family val="1"/>
      </rPr>
      <t>30</t>
    </r>
    <r>
      <rPr>
        <sz val="14"/>
        <rFont val="宋体"/>
        <family val="3"/>
        <charset val="134"/>
      </rPr>
      <t>㎝，该井为方井，皆用当地红砂岩铺作，井深约</t>
    </r>
    <r>
      <rPr>
        <sz val="14"/>
        <rFont val="Times New Roman"/>
        <family val="1"/>
      </rPr>
      <t>4</t>
    </r>
    <r>
      <rPr>
        <sz val="14"/>
        <rFont val="宋体"/>
        <family val="3"/>
        <charset val="134"/>
      </rPr>
      <t>米左右，井圈离水面</t>
    </r>
    <r>
      <rPr>
        <sz val="14"/>
        <rFont val="Times New Roman"/>
        <family val="1"/>
      </rPr>
      <t>1.7</t>
    </r>
    <r>
      <rPr>
        <sz val="14"/>
        <rFont val="宋体"/>
        <family val="3"/>
        <charset val="134"/>
      </rPr>
      <t>米左右。</t>
    </r>
    <r>
      <rPr>
        <sz val="14"/>
        <rFont val="Times New Roman"/>
        <family val="1"/>
      </rPr>
      <t>1999</t>
    </r>
    <r>
      <rPr>
        <sz val="14"/>
        <rFont val="宋体"/>
        <family val="3"/>
        <charset val="134"/>
      </rPr>
      <t>年四周用水泥浇筑。</t>
    </r>
  </si>
  <si>
    <t>八石坂村村委会</t>
  </si>
  <si>
    <t>八石坂村</t>
  </si>
  <si>
    <t>新宅村鲁家水井</t>
  </si>
  <si>
    <t>浙江省衢州市龙游县横山镇新宅村鲁家自然村</t>
  </si>
  <si>
    <t xml:space="preserve">该古井位于鲁家自然村村口，井圈八角形，井壁块石砌筑而成，圆形，村安装自来水后，该井作为村民用水，井内水量充足，水质一般。井圈基本完整，但磨损较严重，无井台，平时井圈上加水泥盖，井圈高：41.6cm，内径：47.9cm ， 井圈外径：66.6cm ， 井圈离水面1.3m。根据口传为清代所建。 该古井年代久，保存完整，从井圈磨成的痕迹可以见证，当时的繁荣，具有一定的保护价值。 _x005F_x000D_
</t>
  </si>
  <si>
    <t>北纬29°16'24.0"东经119°12'26.0"</t>
  </si>
  <si>
    <r>
      <rPr>
        <sz val="12"/>
        <rFont val="宋体"/>
        <family val="3"/>
        <charset val="134"/>
        <scheme val="minor"/>
      </rPr>
      <t>该古井位于鲁家自然村村口，井圈八角形，井壁块石砌筑而成，圆形，村安装自来水后，该井作为村民用水，井内水量充足，水质一般。井圈基本完整，但磨损较严重，无井台，平时井圈上加水泥盖，井圈高：</t>
    </r>
    <r>
      <rPr>
        <sz val="14"/>
        <rFont val="Times New Roman"/>
        <family val="1"/>
      </rPr>
      <t>41.6cm</t>
    </r>
    <r>
      <rPr>
        <sz val="14"/>
        <rFont val="宋体"/>
        <family val="3"/>
        <charset val="134"/>
      </rPr>
      <t>，内径：</t>
    </r>
    <r>
      <rPr>
        <sz val="14"/>
        <rFont val="Times New Roman"/>
        <family val="1"/>
      </rPr>
      <t>47.9cm</t>
    </r>
    <r>
      <rPr>
        <sz val="14"/>
        <rFont val="宋体"/>
        <family val="3"/>
        <charset val="134"/>
      </rPr>
      <t>。</t>
    </r>
  </si>
  <si>
    <t>新宅村王氏水井</t>
  </si>
  <si>
    <t>浙江省衢州市龙游县横山镇新宅村新宅自然村</t>
  </si>
  <si>
    <t xml:space="preserve">王氏古井位于新宅自然村村庄道路边，古井下侧为溪，该井井圈八角形，井壁块石叠砌，圆形，喇叭形，井圈保存完好，一边为路，一边为溪，环境较好。井圈 高：51.3cm，内径：48cm，井圈外径：73cm ，井圈离水面：1.8m，根据风格和当地百姓口传为清代建筑。该古井年代久，制作精致，具有一定的保护价值。_x005F_x000D_
   _x005F_x000D_
     </t>
  </si>
  <si>
    <t>北纬29°15'59.0"东经119°12'50.0"</t>
  </si>
  <si>
    <r>
      <rPr>
        <sz val="12"/>
        <rFont val="宋体"/>
        <family val="3"/>
        <charset val="134"/>
        <scheme val="minor"/>
      </rPr>
      <t>王氏古井位于新宅自然村村庄道路边，古井下侧为溪，该井井圈八角形，井壁块石叠砌，圆形，喇叭形，井圈保存完好，一边为路，一边为溪，环境较好。井圈</t>
    </r>
    <r>
      <rPr>
        <sz val="14"/>
        <rFont val="Times New Roman"/>
        <family val="1"/>
      </rPr>
      <t xml:space="preserve"> </t>
    </r>
    <r>
      <rPr>
        <sz val="14"/>
        <rFont val="宋体"/>
        <family val="3"/>
        <charset val="134"/>
      </rPr>
      <t>高：</t>
    </r>
    <r>
      <rPr>
        <sz val="14"/>
        <rFont val="Times New Roman"/>
        <family val="1"/>
      </rPr>
      <t>51.3cm</t>
    </r>
    <r>
      <rPr>
        <sz val="14"/>
        <rFont val="宋体"/>
        <family val="3"/>
        <charset val="134"/>
      </rPr>
      <t>，内径：</t>
    </r>
    <r>
      <rPr>
        <sz val="14"/>
        <rFont val="Times New Roman"/>
        <family val="1"/>
      </rPr>
      <t>48cm</t>
    </r>
    <r>
      <rPr>
        <sz val="14"/>
        <rFont val="宋体"/>
        <family val="3"/>
        <charset val="134"/>
      </rPr>
      <t>，井圈外径：</t>
    </r>
    <r>
      <rPr>
        <sz val="14"/>
        <rFont val="Times New Roman"/>
        <family val="1"/>
      </rPr>
      <t xml:space="preserve">73cm </t>
    </r>
    <r>
      <rPr>
        <sz val="14"/>
        <rFont val="宋体"/>
        <family val="3"/>
        <charset val="134"/>
      </rPr>
      <t>，井圈离水面：</t>
    </r>
    <r>
      <rPr>
        <sz val="14"/>
        <rFont val="Times New Roman"/>
        <family val="1"/>
      </rPr>
      <t>1.8m</t>
    </r>
    <r>
      <rPr>
        <sz val="14"/>
        <rFont val="宋体"/>
        <family val="3"/>
        <charset val="134"/>
      </rPr>
      <t>，根据风格和当地百姓口传为清代建筑。</t>
    </r>
  </si>
  <si>
    <t>项家水井</t>
  </si>
  <si>
    <t>浙江省衢州市龙游县横山镇项家村中心塘边</t>
  </si>
  <si>
    <t>该井位于项家村中心塘边，始建年代不祥，井圈为方形，1.2m×1.2m 井圈原用条石四周围砌，现在石条上用水泥混凝土浇筑上升约20cm，井圈下用红砂岩条砌围砌。井深约12m，据当地居民反映，方形井圈之下为圆型井圈。现井圈四周有部分不明构件围筑，年代不祥。_x005F_x000D_
该古井的北面为一水塘，水质浑浊，水井水质清洌，历代以来，该村村民汲水而饮，洗衣洗菜。_x005F_x000D_
该古井因水井深度高，修筑年代久远，对该村生活生产影响深远，具有相当的历史价值。</t>
  </si>
  <si>
    <t>北纬29°09'55.0"东经119°10'52.0"</t>
  </si>
  <si>
    <r>
      <rPr>
        <sz val="12"/>
        <rFont val="宋体"/>
        <family val="3"/>
        <charset val="134"/>
        <scheme val="minor"/>
      </rPr>
      <t>该井位于项家村中心塘边，始建年代不祥，井圈为方形，</t>
    </r>
    <r>
      <rPr>
        <sz val="14"/>
        <rFont val="Times New Roman"/>
        <family val="1"/>
      </rPr>
      <t xml:space="preserve">1.2m×1.2m </t>
    </r>
    <r>
      <rPr>
        <sz val="14"/>
        <rFont val="宋体"/>
        <family val="3"/>
        <charset val="134"/>
      </rPr>
      <t>井圈原用条石四周围砌，现在石条上用水泥混凝土浇筑上升约</t>
    </r>
    <r>
      <rPr>
        <sz val="14"/>
        <rFont val="Times New Roman"/>
        <family val="1"/>
      </rPr>
      <t>20cm</t>
    </r>
    <r>
      <rPr>
        <sz val="14"/>
        <rFont val="宋体"/>
        <family val="3"/>
        <charset val="134"/>
      </rPr>
      <t>，井圈下用红砂岩条砌围砌。井深约</t>
    </r>
    <r>
      <rPr>
        <sz val="14"/>
        <rFont val="Times New Roman"/>
        <family val="1"/>
      </rPr>
      <t>12m</t>
    </r>
    <r>
      <rPr>
        <sz val="14"/>
        <rFont val="宋体"/>
        <family val="3"/>
        <charset val="134"/>
      </rPr>
      <t>，据当地居民反映，方形井圈之下为圆型井圈。现井圈四周有部分不明构件围筑，年代不祥。</t>
    </r>
  </si>
  <si>
    <t>项家村村委会</t>
  </si>
  <si>
    <t>项家村</t>
  </si>
  <si>
    <t>脉元村八角井</t>
  </si>
  <si>
    <t>浙江省衢州市龙游县横山镇脉元村太和北路98号前五米左右处</t>
  </si>
  <si>
    <t>该井位于脉元村太和北路98号前五米左右处，井壁用红砂岩块石错缝平砌，为八角形，约4米左右深，井口形状则为六边形，亦用红砂岩石板平砌，略内收。井经2.1米，井面积约11平方米。该井为脉元村“九井十三厅”古井之一，现代保存此一井，仍为村民饮用水，水质清纯透澈，井面现用水泥加固。该井始建年代较早，结构严谨，具有较高的艺术价值和文物价值。</t>
  </si>
  <si>
    <t>北纬29°10'02.0"东经119°09'42.0"</t>
  </si>
  <si>
    <r>
      <rPr>
        <sz val="12"/>
        <rFont val="宋体"/>
        <family val="3"/>
        <charset val="134"/>
        <scheme val="minor"/>
      </rPr>
      <t>该井位于脉元村太和北路</t>
    </r>
    <r>
      <rPr>
        <sz val="14"/>
        <rFont val="Times New Roman"/>
        <family val="1"/>
      </rPr>
      <t>98</t>
    </r>
    <r>
      <rPr>
        <sz val="14"/>
        <rFont val="宋体"/>
        <family val="3"/>
        <charset val="134"/>
      </rPr>
      <t>号前五米左右处，井壁用红砂岩块石错缝平砌，为八角形，约</t>
    </r>
    <r>
      <rPr>
        <sz val="14"/>
        <rFont val="Times New Roman"/>
        <family val="1"/>
      </rPr>
      <t>4</t>
    </r>
    <r>
      <rPr>
        <sz val="14"/>
        <rFont val="宋体"/>
        <family val="3"/>
        <charset val="134"/>
      </rPr>
      <t>米左右深，井口形状则为六边形，亦用红砂岩石板平砌，略内收。井经</t>
    </r>
    <r>
      <rPr>
        <sz val="14"/>
        <rFont val="Times New Roman"/>
        <family val="1"/>
      </rPr>
      <t>2.1</t>
    </r>
    <r>
      <rPr>
        <sz val="14"/>
        <rFont val="宋体"/>
        <family val="3"/>
        <charset val="134"/>
      </rPr>
      <t>米，井面积约</t>
    </r>
    <r>
      <rPr>
        <sz val="14"/>
        <rFont val="Times New Roman"/>
        <family val="1"/>
      </rPr>
      <t>11</t>
    </r>
    <r>
      <rPr>
        <sz val="14"/>
        <rFont val="宋体"/>
        <family val="3"/>
        <charset val="134"/>
      </rPr>
      <t>平方米。</t>
    </r>
  </si>
  <si>
    <t>新宅双眼井</t>
  </si>
  <si>
    <t>浙江省衢州市龙游县横山镇新宅村北面</t>
  </si>
  <si>
    <t>该井位于新宅村北面，一眼圆形井圈，经0.9米，高0.5米，厚0.15米。另一眼井圈为八角形，经0.7米，高0.5米，厚0.1米。井壁用块石砌筑成方形，圆形井圈内壁刻有“大明万历重修”。井台方形用青石铺，并凿有水槽。该古井年代久远中，保存完整，且有纪年，是难得的古井，具有文物价值。</t>
  </si>
  <si>
    <t>北纬29°16'44.0"东经119°12'35.0"</t>
  </si>
  <si>
    <r>
      <rPr>
        <sz val="12"/>
        <rFont val="宋体"/>
        <family val="3"/>
        <charset val="134"/>
        <scheme val="minor"/>
      </rPr>
      <t>该井位于新宅村北面，一眼圆形井圈，经</t>
    </r>
    <r>
      <rPr>
        <sz val="14"/>
        <rFont val="Times New Roman"/>
        <family val="1"/>
      </rPr>
      <t>0.9</t>
    </r>
    <r>
      <rPr>
        <sz val="14"/>
        <rFont val="宋体"/>
        <family val="3"/>
        <charset val="134"/>
      </rPr>
      <t>米，高</t>
    </r>
    <r>
      <rPr>
        <sz val="14"/>
        <rFont val="Times New Roman"/>
        <family val="1"/>
      </rPr>
      <t>0.5</t>
    </r>
    <r>
      <rPr>
        <sz val="14"/>
        <rFont val="宋体"/>
        <family val="3"/>
        <charset val="134"/>
      </rPr>
      <t>米，厚</t>
    </r>
    <r>
      <rPr>
        <sz val="14"/>
        <rFont val="Times New Roman"/>
        <family val="1"/>
      </rPr>
      <t>0.15</t>
    </r>
    <r>
      <rPr>
        <sz val="14"/>
        <rFont val="宋体"/>
        <family val="3"/>
        <charset val="134"/>
      </rPr>
      <t>米。另一眼井圈为八角形，经</t>
    </r>
    <r>
      <rPr>
        <sz val="14"/>
        <rFont val="Times New Roman"/>
        <family val="1"/>
      </rPr>
      <t>0.7</t>
    </r>
    <r>
      <rPr>
        <sz val="14"/>
        <rFont val="宋体"/>
        <family val="3"/>
        <charset val="134"/>
      </rPr>
      <t>米，高</t>
    </r>
    <r>
      <rPr>
        <sz val="14"/>
        <rFont val="Times New Roman"/>
        <family val="1"/>
      </rPr>
      <t>0.5</t>
    </r>
    <r>
      <rPr>
        <sz val="14"/>
        <rFont val="宋体"/>
        <family val="3"/>
        <charset val="134"/>
      </rPr>
      <t>米，厚</t>
    </r>
    <r>
      <rPr>
        <sz val="14"/>
        <rFont val="Times New Roman"/>
        <family val="1"/>
      </rPr>
      <t>0.1</t>
    </r>
    <r>
      <rPr>
        <sz val="14"/>
        <rFont val="宋体"/>
        <family val="3"/>
        <charset val="134"/>
      </rPr>
      <t>米。井壁用块石砌筑成方形，圆形井圈内壁刻有</t>
    </r>
    <r>
      <rPr>
        <sz val="14"/>
        <rFont val="Times New Roman"/>
        <family val="1"/>
      </rPr>
      <t>“</t>
    </r>
    <r>
      <rPr>
        <sz val="14"/>
        <rFont val="宋体"/>
        <family val="3"/>
        <charset val="134"/>
      </rPr>
      <t>大明万历重修</t>
    </r>
    <r>
      <rPr>
        <sz val="14"/>
        <rFont val="Times New Roman"/>
        <family val="1"/>
      </rPr>
      <t>”</t>
    </r>
    <r>
      <rPr>
        <sz val="14"/>
        <rFont val="宋体"/>
        <family val="3"/>
        <charset val="134"/>
      </rPr>
      <t>。</t>
    </r>
  </si>
  <si>
    <t>下陈村水井</t>
  </si>
  <si>
    <t>浙江省衢州市龙游县东华街道岩头村中心</t>
  </si>
  <si>
    <t>该古井位于原陈家祠堂前方10米左右，现宗祠建筑已毁。古井仍供使用。古井井圈圆形，高47cm，直往80cm，井台1.50m×1.70m；井壁圆形，用鹅卵石砌成；上铺石横梁两根，表石及井台上置井圈，井圈上沿用铁箍加固，现废弃不用，水质恶浊。井台旁有2个旗杆石，一个高7.56m，另一个已断，有“大清光绪二十五年”纪年铭文。该井为陈氏、金氏历代共同使用的古井，具有一定的历史价值。</t>
  </si>
  <si>
    <t>北纬28°59'26.0"东经119°13'04.0"</t>
  </si>
  <si>
    <r>
      <rPr>
        <sz val="12"/>
        <rFont val="宋体"/>
        <family val="3"/>
        <charset val="134"/>
        <scheme val="minor"/>
      </rPr>
      <t>该古井位于原陈家祠堂前方</t>
    </r>
    <r>
      <rPr>
        <sz val="14"/>
        <rFont val="Times New Roman"/>
        <family val="1"/>
      </rPr>
      <t>10</t>
    </r>
    <r>
      <rPr>
        <sz val="14"/>
        <rFont val="宋体"/>
        <family val="3"/>
        <charset val="134"/>
      </rPr>
      <t>米左右，现宗祠建筑已毁。古井仍供使用。古井井圈圆形，高</t>
    </r>
    <r>
      <rPr>
        <sz val="14"/>
        <rFont val="Times New Roman"/>
        <family val="1"/>
      </rPr>
      <t>47cm</t>
    </r>
    <r>
      <rPr>
        <sz val="14"/>
        <rFont val="宋体"/>
        <family val="3"/>
        <charset val="134"/>
      </rPr>
      <t>，直往</t>
    </r>
    <r>
      <rPr>
        <sz val="14"/>
        <rFont val="Times New Roman"/>
        <family val="1"/>
      </rPr>
      <t>80cm</t>
    </r>
    <r>
      <rPr>
        <sz val="14"/>
        <rFont val="宋体"/>
        <family val="3"/>
        <charset val="134"/>
      </rPr>
      <t>，井台</t>
    </r>
    <r>
      <rPr>
        <sz val="14"/>
        <rFont val="Times New Roman"/>
        <family val="1"/>
      </rPr>
      <t>1.50m×1.70m</t>
    </r>
    <r>
      <rPr>
        <sz val="14"/>
        <rFont val="宋体"/>
        <family val="3"/>
        <charset val="134"/>
      </rPr>
      <t>；井壁圆形，用鹅卵石砌成；上铺石横梁两根，表石及井台上置井圈，井圈上沿用铁箍加固。</t>
    </r>
  </si>
  <si>
    <t>岩头村村委会</t>
  </si>
  <si>
    <t>岩头村</t>
  </si>
  <si>
    <t>天井翁村水井</t>
  </si>
  <si>
    <t>浙江省衢州市龙游县模环乡天井翁村</t>
  </si>
  <si>
    <t>该井位于龙游县模环乡蛇塘坞村天井翁自然村，井圈方形，表面水泥覆盖，下为原石质井圈，井壁石砌圆形。井圈外径98cm，正方形，内径72cm，水质清澈，现仍用。圆直径79cm离水面60cm。根据风格判断为清代所建。具有一定历史价值。</t>
  </si>
  <si>
    <t>北纬29°08'46.0"东经119°12'55.0"</t>
  </si>
  <si>
    <r>
      <rPr>
        <sz val="12"/>
        <rFont val="宋体"/>
        <family val="3"/>
        <charset val="134"/>
        <scheme val="minor"/>
      </rPr>
      <t>该井位于龙游县模环乡蛇塘坞村天井翁自然村，井圈方形，表面水泥覆盖，下为原石质井圈，井壁石砌圆形。井圈外径</t>
    </r>
    <r>
      <rPr>
        <sz val="14"/>
        <rFont val="Times New Roman"/>
        <family val="1"/>
      </rPr>
      <t>98cm</t>
    </r>
    <r>
      <rPr>
        <sz val="14"/>
        <rFont val="宋体"/>
        <family val="3"/>
        <charset val="134"/>
      </rPr>
      <t>，正方形，内径</t>
    </r>
    <r>
      <rPr>
        <sz val="14"/>
        <rFont val="Times New Roman"/>
        <family val="1"/>
      </rPr>
      <t>72cm</t>
    </r>
    <r>
      <rPr>
        <sz val="14"/>
        <rFont val="宋体"/>
        <family val="3"/>
        <charset val="134"/>
      </rPr>
      <t>，水质清澈，现仍用。圆直径</t>
    </r>
    <r>
      <rPr>
        <sz val="14"/>
        <rFont val="Times New Roman"/>
        <family val="1"/>
      </rPr>
      <t>79cm</t>
    </r>
    <r>
      <rPr>
        <sz val="14"/>
        <rFont val="宋体"/>
        <family val="3"/>
        <charset val="134"/>
      </rPr>
      <t>离水面</t>
    </r>
    <r>
      <rPr>
        <sz val="14"/>
        <rFont val="Times New Roman"/>
        <family val="1"/>
      </rPr>
      <t>60cm</t>
    </r>
    <r>
      <rPr>
        <sz val="14"/>
        <rFont val="宋体"/>
        <family val="3"/>
        <charset val="134"/>
      </rPr>
      <t>。</t>
    </r>
  </si>
  <si>
    <t>天井翁村村委会</t>
  </si>
  <si>
    <t>天井翁村</t>
  </si>
  <si>
    <t>上坂村水井</t>
  </si>
  <si>
    <t>浙江省衢州市龙游县模环乡上坂村村西</t>
  </si>
  <si>
    <t>该古井位于龙游县模环乡上坂村村西。原有红砂岩井圈降井台，现皆用水泥覆盖。井圈圆形，内径1.01米，外径1.25米，高度0.40米。井腹用红砂岩石条围砌。呈九边形，井口距水面1米左右。井深约4米。井水清澈见底，保存完好，至今有人汲用。该井建造年代与建村同时，距今约100年左右，具有一定保护价值。</t>
  </si>
  <si>
    <t>北纬29°07'07.0"东经119°16'09.0"</t>
  </si>
  <si>
    <r>
      <rPr>
        <sz val="12"/>
        <rFont val="宋体"/>
        <family val="3"/>
        <charset val="134"/>
        <scheme val="minor"/>
      </rPr>
      <t>该古井位于龙游县模环乡上坂村村西。原有红砂岩井圈降井台，现皆用水泥覆盖。井圈圆形，内径</t>
    </r>
    <r>
      <rPr>
        <sz val="14"/>
        <rFont val="Times New Roman"/>
        <family val="1"/>
      </rPr>
      <t>1.01</t>
    </r>
    <r>
      <rPr>
        <sz val="14"/>
        <rFont val="宋体"/>
        <family val="3"/>
        <charset val="134"/>
      </rPr>
      <t>米，外径</t>
    </r>
    <r>
      <rPr>
        <sz val="14"/>
        <rFont val="Times New Roman"/>
        <family val="1"/>
      </rPr>
      <t>1.25</t>
    </r>
    <r>
      <rPr>
        <sz val="14"/>
        <rFont val="宋体"/>
        <family val="3"/>
        <charset val="134"/>
      </rPr>
      <t>米，高度</t>
    </r>
    <r>
      <rPr>
        <sz val="14"/>
        <rFont val="Times New Roman"/>
        <family val="1"/>
      </rPr>
      <t>0.40</t>
    </r>
    <r>
      <rPr>
        <sz val="14"/>
        <rFont val="宋体"/>
        <family val="3"/>
        <charset val="134"/>
      </rPr>
      <t>米。井腹用红砂岩石条围砌。呈九边形，井口距水面</t>
    </r>
    <r>
      <rPr>
        <sz val="14"/>
        <rFont val="Times New Roman"/>
        <family val="1"/>
      </rPr>
      <t>1</t>
    </r>
    <r>
      <rPr>
        <sz val="14"/>
        <rFont val="宋体"/>
        <family val="3"/>
        <charset val="134"/>
      </rPr>
      <t>米左右。井深约</t>
    </r>
    <r>
      <rPr>
        <sz val="14"/>
        <rFont val="Times New Roman"/>
        <family val="1"/>
      </rPr>
      <t>4</t>
    </r>
    <r>
      <rPr>
        <sz val="14"/>
        <rFont val="宋体"/>
        <family val="3"/>
        <charset val="134"/>
      </rPr>
      <t>米。</t>
    </r>
  </si>
  <si>
    <t>上坂村村委会</t>
  </si>
  <si>
    <t>上坂村</t>
  </si>
  <si>
    <t>西胡村水井</t>
  </si>
  <si>
    <t>浙江省衢州市龙游县模环乡上坂村西胡自然村</t>
  </si>
  <si>
    <t>该古井座落于模环乡上坂村西胡村村内。井圈略呈鼓形，用整块青石凿成。井圈内径0.38米，外径0.54米，高0.41米。井胶用红砂岩石条围砌，呈六角形。井圈口距水面2米，井深约10米。井台用二块青石板铺成方形，1.46米×1.46米。根据风格判断该井为清代，保存完好，至今使用，具有一定保护价值。</t>
  </si>
  <si>
    <t>北纬29°06'50.0"东经119°15'56.0"</t>
  </si>
  <si>
    <r>
      <rPr>
        <sz val="12"/>
        <rFont val="宋体"/>
        <family val="3"/>
        <charset val="134"/>
        <scheme val="minor"/>
      </rPr>
      <t>该古井座落于模环乡上坂村西胡村村内。井圈略呈鼓形，用整块青石凿成。井圈内径</t>
    </r>
    <r>
      <rPr>
        <sz val="14"/>
        <rFont val="Times New Roman"/>
        <family val="1"/>
      </rPr>
      <t>0.38</t>
    </r>
    <r>
      <rPr>
        <sz val="14"/>
        <rFont val="宋体"/>
        <family val="3"/>
        <charset val="134"/>
      </rPr>
      <t>米，外径</t>
    </r>
    <r>
      <rPr>
        <sz val="14"/>
        <rFont val="Times New Roman"/>
        <family val="1"/>
      </rPr>
      <t>0.54</t>
    </r>
    <r>
      <rPr>
        <sz val="14"/>
        <rFont val="宋体"/>
        <family val="3"/>
        <charset val="134"/>
      </rPr>
      <t>米，高</t>
    </r>
    <r>
      <rPr>
        <sz val="14"/>
        <rFont val="Times New Roman"/>
        <family val="1"/>
      </rPr>
      <t>0.41</t>
    </r>
    <r>
      <rPr>
        <sz val="14"/>
        <rFont val="宋体"/>
        <family val="3"/>
        <charset val="134"/>
      </rPr>
      <t>米。井胶用红砂岩石条围砌，呈六角形。井圈口距水面</t>
    </r>
    <r>
      <rPr>
        <sz val="14"/>
        <rFont val="Times New Roman"/>
        <family val="1"/>
      </rPr>
      <t>2</t>
    </r>
    <r>
      <rPr>
        <sz val="14"/>
        <rFont val="宋体"/>
        <family val="3"/>
        <charset val="134"/>
      </rPr>
      <t>米，井深约</t>
    </r>
    <r>
      <rPr>
        <sz val="14"/>
        <rFont val="Times New Roman"/>
        <family val="1"/>
      </rPr>
      <t>10</t>
    </r>
    <r>
      <rPr>
        <sz val="14"/>
        <rFont val="宋体"/>
        <family val="3"/>
        <charset val="134"/>
      </rPr>
      <t>米。井台用二块青石板铺成方形，</t>
    </r>
    <r>
      <rPr>
        <sz val="14"/>
        <rFont val="Times New Roman"/>
        <family val="1"/>
      </rPr>
      <t>1.46</t>
    </r>
    <r>
      <rPr>
        <sz val="14"/>
        <rFont val="宋体"/>
        <family val="3"/>
        <charset val="134"/>
      </rPr>
      <t>米</t>
    </r>
    <r>
      <rPr>
        <sz val="14"/>
        <rFont val="Times New Roman"/>
        <family val="1"/>
      </rPr>
      <t>×1.46</t>
    </r>
    <r>
      <rPr>
        <sz val="14"/>
        <rFont val="宋体"/>
        <family val="3"/>
        <charset val="134"/>
      </rPr>
      <t>米。</t>
    </r>
  </si>
  <si>
    <t>前方村水井</t>
  </si>
  <si>
    <t>浙江省衢州市龙游县模环乡前方村村委会门前</t>
  </si>
  <si>
    <t>该井位于龙游县模环乡前方村村中，原方氏宗祠门口(现宗祠已毁)。井圈用整块花岗岩凿成，井圈内径50厘米，外径64厘米，高75厘米，井腹用青石条围砌，呈八角形。井台原用青石条铺。现仅存一块石板，水面距井圈口约2米，井水深约6米。该井为前方村村民汲水之井，与建村历史相当。年代不详，对研究前方村历史以及衢江沿岸文化生产具有一定的参考价值。</t>
  </si>
  <si>
    <t>北纬29°05'17.0"东经119°16'19.0"</t>
  </si>
  <si>
    <r>
      <rPr>
        <sz val="12"/>
        <rFont val="宋体"/>
        <family val="3"/>
        <charset val="134"/>
        <scheme val="minor"/>
      </rPr>
      <t>该井位于龙游县模环乡前方村村中，原方氏宗祠门口</t>
    </r>
    <r>
      <rPr>
        <sz val="14"/>
        <rFont val="Times New Roman"/>
        <family val="1"/>
      </rPr>
      <t>(</t>
    </r>
    <r>
      <rPr>
        <sz val="14"/>
        <rFont val="宋体"/>
        <family val="3"/>
        <charset val="134"/>
      </rPr>
      <t>现宗祠已毁</t>
    </r>
    <r>
      <rPr>
        <sz val="14"/>
        <rFont val="Times New Roman"/>
        <family val="1"/>
      </rPr>
      <t>)</t>
    </r>
    <r>
      <rPr>
        <sz val="14"/>
        <rFont val="宋体"/>
        <family val="3"/>
        <charset val="134"/>
      </rPr>
      <t>。井圈用整块花岗岩凿成，井圈内径</t>
    </r>
    <r>
      <rPr>
        <sz val="14"/>
        <rFont val="Times New Roman"/>
        <family val="1"/>
      </rPr>
      <t>50</t>
    </r>
    <r>
      <rPr>
        <sz val="14"/>
        <rFont val="宋体"/>
        <family val="3"/>
        <charset val="134"/>
      </rPr>
      <t>厘米，外径</t>
    </r>
    <r>
      <rPr>
        <sz val="14"/>
        <rFont val="Times New Roman"/>
        <family val="1"/>
      </rPr>
      <t>64</t>
    </r>
    <r>
      <rPr>
        <sz val="14"/>
        <rFont val="宋体"/>
        <family val="3"/>
        <charset val="134"/>
      </rPr>
      <t>厘米，高</t>
    </r>
    <r>
      <rPr>
        <sz val="14"/>
        <rFont val="Times New Roman"/>
        <family val="1"/>
      </rPr>
      <t>75</t>
    </r>
    <r>
      <rPr>
        <sz val="14"/>
        <rFont val="宋体"/>
        <family val="3"/>
        <charset val="134"/>
      </rPr>
      <t>厘米，井腹用青石条围砌，呈八角形。井台原用青石条铺。现仅存一块石板，水面距井圈口约</t>
    </r>
    <r>
      <rPr>
        <sz val="14"/>
        <rFont val="Times New Roman"/>
        <family val="1"/>
      </rPr>
      <t>2</t>
    </r>
    <r>
      <rPr>
        <sz val="14"/>
        <rFont val="宋体"/>
        <family val="3"/>
        <charset val="134"/>
      </rPr>
      <t>米，井水深约</t>
    </r>
    <r>
      <rPr>
        <sz val="14"/>
        <rFont val="Times New Roman"/>
        <family val="1"/>
      </rPr>
      <t>6</t>
    </r>
    <r>
      <rPr>
        <sz val="14"/>
        <rFont val="宋体"/>
        <family val="3"/>
        <charset val="134"/>
      </rPr>
      <t>米。</t>
    </r>
  </si>
  <si>
    <t>前方村村委会</t>
  </si>
  <si>
    <t>前方村</t>
  </si>
  <si>
    <t>前方村江外德堂水井</t>
  </si>
  <si>
    <t>浙江省衢州市龙游县模环乡前方村</t>
  </si>
  <si>
    <t>该古井位于龙游县模环乡前方村前江路，始建年代不详。整块花岗岩凿成井圈，井圈内径44厘米，外径60厘米，高42厘米。井圈上刻有楷书“江外德堂”四字。井腹用青石条围砌成八角形。井圈口距水面高1米左右。井深约4-5米。井台呈方形，4.00米×3.90米。中央隆起，原用青石条围砌，现用水泥浇盖。井水清冽。该井为前方村原第二生产队汲饮之用。现村内安装自来水后遂不用作饮用，用于洗衣洗菜。古井历史与建村历史相当，对研究衢江两岸生产生活历史具有实物参考价值。</t>
  </si>
  <si>
    <t>北纬29°05'12.0"东经119°16'27.0"</t>
  </si>
  <si>
    <r>
      <rPr>
        <sz val="12"/>
        <rFont val="宋体"/>
        <family val="3"/>
        <charset val="134"/>
        <scheme val="minor"/>
      </rPr>
      <t>该古井位于龙游县模环乡前方村前江路，始建年代不详。整块花岗岩凿成井圈，井圈内径</t>
    </r>
    <r>
      <rPr>
        <sz val="14"/>
        <rFont val="Times New Roman"/>
        <family val="1"/>
      </rPr>
      <t>44</t>
    </r>
    <r>
      <rPr>
        <sz val="14"/>
        <rFont val="宋体"/>
        <family val="3"/>
        <charset val="134"/>
      </rPr>
      <t>厘米，外径</t>
    </r>
    <r>
      <rPr>
        <sz val="14"/>
        <rFont val="Times New Roman"/>
        <family val="1"/>
      </rPr>
      <t>60</t>
    </r>
    <r>
      <rPr>
        <sz val="14"/>
        <rFont val="宋体"/>
        <family val="3"/>
        <charset val="134"/>
      </rPr>
      <t>厘米，高</t>
    </r>
    <r>
      <rPr>
        <sz val="14"/>
        <rFont val="Times New Roman"/>
        <family val="1"/>
      </rPr>
      <t>42</t>
    </r>
    <r>
      <rPr>
        <sz val="14"/>
        <rFont val="宋体"/>
        <family val="3"/>
        <charset val="134"/>
      </rPr>
      <t>厘米。井圈上刻有楷书</t>
    </r>
    <r>
      <rPr>
        <sz val="14"/>
        <rFont val="Times New Roman"/>
        <family val="1"/>
      </rPr>
      <t>“</t>
    </r>
    <r>
      <rPr>
        <sz val="14"/>
        <rFont val="宋体"/>
        <family val="3"/>
        <charset val="134"/>
      </rPr>
      <t>江外德堂</t>
    </r>
    <r>
      <rPr>
        <sz val="14"/>
        <rFont val="Times New Roman"/>
        <family val="1"/>
      </rPr>
      <t>”</t>
    </r>
    <r>
      <rPr>
        <sz val="14"/>
        <rFont val="宋体"/>
        <family val="3"/>
        <charset val="134"/>
      </rPr>
      <t>四字。井腹用青石条围砌成八角形。井圈口距水面高</t>
    </r>
    <r>
      <rPr>
        <sz val="14"/>
        <rFont val="Times New Roman"/>
        <family val="1"/>
      </rPr>
      <t>1</t>
    </r>
    <r>
      <rPr>
        <sz val="14"/>
        <rFont val="宋体"/>
        <family val="3"/>
        <charset val="134"/>
      </rPr>
      <t>米左右。井深约</t>
    </r>
    <r>
      <rPr>
        <sz val="14"/>
        <rFont val="Times New Roman"/>
        <family val="1"/>
      </rPr>
      <t>4-5</t>
    </r>
    <r>
      <rPr>
        <sz val="14"/>
        <rFont val="宋体"/>
        <family val="3"/>
        <charset val="134"/>
      </rPr>
      <t>米。井台呈方形，</t>
    </r>
    <r>
      <rPr>
        <sz val="14"/>
        <rFont val="Times New Roman"/>
        <family val="1"/>
      </rPr>
      <t>4.00</t>
    </r>
    <r>
      <rPr>
        <sz val="14"/>
        <rFont val="宋体"/>
        <family val="3"/>
        <charset val="134"/>
      </rPr>
      <t>米</t>
    </r>
    <r>
      <rPr>
        <sz val="14"/>
        <rFont val="Times New Roman"/>
        <family val="1"/>
      </rPr>
      <t>×3.90</t>
    </r>
    <r>
      <rPr>
        <sz val="14"/>
        <rFont val="宋体"/>
        <family val="3"/>
        <charset val="134"/>
      </rPr>
      <t>米。</t>
    </r>
  </si>
  <si>
    <t>茂盛湾村方井</t>
  </si>
  <si>
    <t>浙江省衢州市龙游县模环乡茂盛湾村村中</t>
  </si>
  <si>
    <t>该古井位于龙游县模环乡茂盛村村中心，方形井口，每边在中间部位微鼓起。井口78厘米×83厘米。无井圈，井腹用红砂岩条石堆砌。每层条石厚约20厘米。井口距水面60厘米，井深约5米。井台原用条石围砌，现用水泥浇，1.76×1.76米。该古井井水清冽，至今使用，具体年代不详，有一定的保护价值。</t>
  </si>
  <si>
    <t>北纬29°07'40.0"东经119°13'00.0"</t>
  </si>
  <si>
    <r>
      <rPr>
        <sz val="12"/>
        <rFont val="宋体"/>
        <family val="3"/>
        <charset val="134"/>
        <scheme val="minor"/>
      </rPr>
      <t>该古井位于龙游县模环乡茂盛村村中心，方形井口，每边在中间部位微鼓起。井口</t>
    </r>
    <r>
      <rPr>
        <sz val="14"/>
        <rFont val="Times New Roman"/>
        <family val="1"/>
      </rPr>
      <t>78</t>
    </r>
    <r>
      <rPr>
        <sz val="14"/>
        <rFont val="宋体"/>
        <family val="3"/>
        <charset val="134"/>
      </rPr>
      <t>厘米</t>
    </r>
    <r>
      <rPr>
        <sz val="14"/>
        <rFont val="Times New Roman"/>
        <family val="1"/>
      </rPr>
      <t>×83</t>
    </r>
    <r>
      <rPr>
        <sz val="14"/>
        <rFont val="宋体"/>
        <family val="3"/>
        <charset val="134"/>
      </rPr>
      <t>厘米。无井圈，井腹用红砂岩条石堆砌。每层条石厚约</t>
    </r>
    <r>
      <rPr>
        <sz val="14"/>
        <rFont val="Times New Roman"/>
        <family val="1"/>
      </rPr>
      <t>20</t>
    </r>
    <r>
      <rPr>
        <sz val="14"/>
        <rFont val="宋体"/>
        <family val="3"/>
        <charset val="134"/>
      </rPr>
      <t>厘米。井口距水面</t>
    </r>
    <r>
      <rPr>
        <sz val="14"/>
        <rFont val="Times New Roman"/>
        <family val="1"/>
      </rPr>
      <t>60</t>
    </r>
    <r>
      <rPr>
        <sz val="14"/>
        <rFont val="宋体"/>
        <family val="3"/>
        <charset val="134"/>
      </rPr>
      <t>厘米，井深约</t>
    </r>
    <r>
      <rPr>
        <sz val="14"/>
        <rFont val="Times New Roman"/>
        <family val="1"/>
      </rPr>
      <t>5</t>
    </r>
    <r>
      <rPr>
        <sz val="14"/>
        <rFont val="宋体"/>
        <family val="3"/>
        <charset val="134"/>
      </rPr>
      <t>米。</t>
    </r>
  </si>
  <si>
    <t>茂盛湾村村委会</t>
  </si>
  <si>
    <t>茂盛湾村</t>
  </si>
  <si>
    <t>白路岗村水井</t>
  </si>
  <si>
    <t>浙江省衢州市龙游县模环乡白路岗村中心</t>
  </si>
  <si>
    <t>该古井位于龙游县模环乡白路岗村中心，原有石制井圈，因损坏现改用红砖水泥筑砌。井圈内径60厘米，外径90厘米，高23厘米。井腹用红砂岗方石围砌，呈规整圆形。井口距水面约1.5米，井深5-6米。井台原用石板砌筑。现用水泥浆覆盖。呈二级，井台面积3米×3.3米。仍有部分石板裸露。有字样“宗祯……”，但不足以断定该井年代，疑砌筑井台时从别处搬来。井水清澈，原来全村村民汲用此井。现农户家皆打井，遂不用作饮用，改用洗衣洗菜。至今使用。该古井承载该村数百年历史，据风格判断为明代，具有一定的保护价值。</t>
  </si>
  <si>
    <t>北纬29°07'05.0"东经119°13'36.0"</t>
  </si>
  <si>
    <r>
      <rPr>
        <sz val="12"/>
        <rFont val="宋体"/>
        <family val="3"/>
        <charset val="134"/>
        <scheme val="minor"/>
      </rPr>
      <t>该古井位于龙游县模环乡白路岗村中心，原有石制井圈，因损坏现改用红砖水泥筑砌。井圈内径</t>
    </r>
    <r>
      <rPr>
        <sz val="14"/>
        <rFont val="Times New Roman"/>
        <family val="1"/>
      </rPr>
      <t>60</t>
    </r>
    <r>
      <rPr>
        <sz val="14"/>
        <rFont val="宋体"/>
        <family val="3"/>
        <charset val="134"/>
      </rPr>
      <t>厘米，外径</t>
    </r>
    <r>
      <rPr>
        <sz val="14"/>
        <rFont val="Times New Roman"/>
        <family val="1"/>
      </rPr>
      <t>90</t>
    </r>
    <r>
      <rPr>
        <sz val="14"/>
        <rFont val="宋体"/>
        <family val="3"/>
        <charset val="134"/>
      </rPr>
      <t>厘米，高</t>
    </r>
    <r>
      <rPr>
        <sz val="14"/>
        <rFont val="Times New Roman"/>
        <family val="1"/>
      </rPr>
      <t>23</t>
    </r>
    <r>
      <rPr>
        <sz val="14"/>
        <rFont val="宋体"/>
        <family val="3"/>
        <charset val="134"/>
      </rPr>
      <t>厘米。井腹用红砂岗方石围砌，呈规整圆形。井口距水面约</t>
    </r>
    <r>
      <rPr>
        <sz val="14"/>
        <rFont val="Times New Roman"/>
        <family val="1"/>
      </rPr>
      <t>1.5</t>
    </r>
    <r>
      <rPr>
        <sz val="14"/>
        <rFont val="宋体"/>
        <family val="3"/>
        <charset val="134"/>
      </rPr>
      <t>米，井深</t>
    </r>
    <r>
      <rPr>
        <sz val="14"/>
        <rFont val="Times New Roman"/>
        <family val="1"/>
      </rPr>
      <t>5-6</t>
    </r>
    <r>
      <rPr>
        <sz val="14"/>
        <rFont val="宋体"/>
        <family val="3"/>
        <charset val="134"/>
      </rPr>
      <t>米。井台原用石板砌筑。现用水泥浆覆盖。呈二级，井台面积</t>
    </r>
    <r>
      <rPr>
        <sz val="14"/>
        <rFont val="Times New Roman"/>
        <family val="1"/>
      </rPr>
      <t>3</t>
    </r>
    <r>
      <rPr>
        <sz val="14"/>
        <rFont val="宋体"/>
        <family val="3"/>
        <charset val="134"/>
      </rPr>
      <t>米</t>
    </r>
    <r>
      <rPr>
        <sz val="14"/>
        <rFont val="Times New Roman"/>
        <family val="1"/>
      </rPr>
      <t>×3.3</t>
    </r>
    <r>
      <rPr>
        <sz val="14"/>
        <rFont val="宋体"/>
        <family val="3"/>
        <charset val="134"/>
      </rPr>
      <t>米。</t>
    </r>
  </si>
  <si>
    <t>白路岗村村委会</t>
  </si>
  <si>
    <t>白路岗村</t>
  </si>
  <si>
    <t>东徐村东徐水井</t>
  </si>
  <si>
    <t>浙江省衢州市龙游县模环乡白马村东徐村</t>
  </si>
  <si>
    <t>该古井座落于龙游县模环乡白马村东徐村中心。圆形井圈，十分厚实，用整块花岗岩凿成，内径49厘米，外径83厘米，高38厘米。井腹用红砂岩方形石块围砌成正方形，80厘米×80厘米。井口距水面约1.40米，井深约6米。井台原用条石铺，现改用水泥浇。井台方形，约3米×3米。该井据称为村内历来汲水之用，根据风格判断，其存留古井为明代古井，具有一定的保护价值。</t>
  </si>
  <si>
    <t>北纬29°06'47.0"东经119°13'09.0"</t>
  </si>
  <si>
    <r>
      <rPr>
        <sz val="12"/>
        <rFont val="宋体"/>
        <family val="3"/>
        <charset val="134"/>
        <scheme val="minor"/>
      </rPr>
      <t>该古井座落于龙游县模环乡白马村东徐村中心。圆形井圈，十分厚实，用整块花岗岩凿成，内径</t>
    </r>
    <r>
      <rPr>
        <sz val="14"/>
        <rFont val="Times New Roman"/>
        <family val="1"/>
      </rPr>
      <t>49</t>
    </r>
    <r>
      <rPr>
        <sz val="14"/>
        <rFont val="宋体"/>
        <family val="3"/>
        <charset val="134"/>
      </rPr>
      <t>厘米，外径</t>
    </r>
    <r>
      <rPr>
        <sz val="14"/>
        <rFont val="Times New Roman"/>
        <family val="1"/>
      </rPr>
      <t>83</t>
    </r>
    <r>
      <rPr>
        <sz val="14"/>
        <rFont val="宋体"/>
        <family val="3"/>
        <charset val="134"/>
      </rPr>
      <t>厘米，高</t>
    </r>
    <r>
      <rPr>
        <sz val="14"/>
        <rFont val="Times New Roman"/>
        <family val="1"/>
      </rPr>
      <t>38</t>
    </r>
    <r>
      <rPr>
        <sz val="14"/>
        <rFont val="宋体"/>
        <family val="3"/>
        <charset val="134"/>
      </rPr>
      <t>厘米。井腹用红砂岩方形石块围砌成正方形，</t>
    </r>
    <r>
      <rPr>
        <sz val="14"/>
        <rFont val="Times New Roman"/>
        <family val="1"/>
      </rPr>
      <t>80</t>
    </r>
    <r>
      <rPr>
        <sz val="14"/>
        <rFont val="宋体"/>
        <family val="3"/>
        <charset val="134"/>
      </rPr>
      <t>厘米</t>
    </r>
    <r>
      <rPr>
        <sz val="14"/>
        <rFont val="Times New Roman"/>
        <family val="1"/>
      </rPr>
      <t>×80</t>
    </r>
    <r>
      <rPr>
        <sz val="14"/>
        <rFont val="宋体"/>
        <family val="3"/>
        <charset val="134"/>
      </rPr>
      <t>厘米。井口距水面约</t>
    </r>
    <r>
      <rPr>
        <sz val="14"/>
        <rFont val="Times New Roman"/>
        <family val="1"/>
      </rPr>
      <t>1.40</t>
    </r>
    <r>
      <rPr>
        <sz val="14"/>
        <rFont val="宋体"/>
        <family val="3"/>
        <charset val="134"/>
      </rPr>
      <t>米，井深约</t>
    </r>
    <r>
      <rPr>
        <sz val="14"/>
        <rFont val="Times New Roman"/>
        <family val="1"/>
      </rPr>
      <t>6</t>
    </r>
    <r>
      <rPr>
        <sz val="14"/>
        <rFont val="宋体"/>
        <family val="3"/>
        <charset val="134"/>
      </rPr>
      <t>米。</t>
    </r>
  </si>
  <si>
    <t>白马村村委会</t>
  </si>
  <si>
    <t>白马村</t>
  </si>
  <si>
    <t>大治村水井</t>
  </si>
  <si>
    <t>浙江省衢州市龙游县模环乡大治村村内</t>
  </si>
  <si>
    <t>该古井位于龙游县模环乡大治村村内，南距县文物保护点“袁氏民居”约20米。井圈圆形，用整块花岗岩凿成，内径56厘米，外径81厘米，高26厘米，井胶呈规则的方形，1.00米×1.00米。井口距水面高约1.50米，井深约5米。井台原用条石铺成方形。1.80米×1.80米。现井台用水泥铺浇，但仍有部分青石条裸露。该井历来为大治村村民汲饮之用，坎由于大部分农户都打造手摇井，遂不再饮用，改为洗衣洗菜之用。该古井保存完好，井水清冽，年代不详，具有一定的保护价值。</t>
  </si>
  <si>
    <t>北纬29°05'59.0"东经119°11'58.0"</t>
  </si>
  <si>
    <r>
      <rPr>
        <sz val="12"/>
        <rFont val="宋体"/>
        <family val="3"/>
        <charset val="134"/>
        <scheme val="minor"/>
      </rPr>
      <t>该古井位于龙游县模环乡大治村村内，南距县文物保护点</t>
    </r>
    <r>
      <rPr>
        <sz val="14"/>
        <rFont val="Times New Roman"/>
        <family val="1"/>
      </rPr>
      <t>“</t>
    </r>
    <r>
      <rPr>
        <sz val="14"/>
        <rFont val="宋体"/>
        <family val="3"/>
        <charset val="134"/>
      </rPr>
      <t>袁氏民居</t>
    </r>
    <r>
      <rPr>
        <sz val="14"/>
        <rFont val="Times New Roman"/>
        <family val="1"/>
      </rPr>
      <t>”</t>
    </r>
    <r>
      <rPr>
        <sz val="14"/>
        <rFont val="宋体"/>
        <family val="3"/>
        <charset val="134"/>
      </rPr>
      <t>约</t>
    </r>
    <r>
      <rPr>
        <sz val="14"/>
        <rFont val="Times New Roman"/>
        <family val="1"/>
      </rPr>
      <t>20</t>
    </r>
    <r>
      <rPr>
        <sz val="14"/>
        <rFont val="宋体"/>
        <family val="3"/>
        <charset val="134"/>
      </rPr>
      <t>米。井圈圆形，用整块花岗岩凿成，内径</t>
    </r>
    <r>
      <rPr>
        <sz val="14"/>
        <rFont val="Times New Roman"/>
        <family val="1"/>
      </rPr>
      <t>56</t>
    </r>
    <r>
      <rPr>
        <sz val="14"/>
        <rFont val="宋体"/>
        <family val="3"/>
        <charset val="134"/>
      </rPr>
      <t>厘米，外径</t>
    </r>
    <r>
      <rPr>
        <sz val="14"/>
        <rFont val="Times New Roman"/>
        <family val="1"/>
      </rPr>
      <t>81</t>
    </r>
    <r>
      <rPr>
        <sz val="14"/>
        <rFont val="宋体"/>
        <family val="3"/>
        <charset val="134"/>
      </rPr>
      <t>厘米，高</t>
    </r>
    <r>
      <rPr>
        <sz val="14"/>
        <rFont val="Times New Roman"/>
        <family val="1"/>
      </rPr>
      <t>26</t>
    </r>
    <r>
      <rPr>
        <sz val="14"/>
        <rFont val="宋体"/>
        <family val="3"/>
        <charset val="134"/>
      </rPr>
      <t>厘米，井胶呈规则的方形，</t>
    </r>
    <r>
      <rPr>
        <sz val="14"/>
        <rFont val="Times New Roman"/>
        <family val="1"/>
      </rPr>
      <t>1.00</t>
    </r>
    <r>
      <rPr>
        <sz val="14"/>
        <rFont val="宋体"/>
        <family val="3"/>
        <charset val="134"/>
      </rPr>
      <t>米</t>
    </r>
    <r>
      <rPr>
        <sz val="14"/>
        <rFont val="Times New Roman"/>
        <family val="1"/>
      </rPr>
      <t>×1.00</t>
    </r>
    <r>
      <rPr>
        <sz val="14"/>
        <rFont val="宋体"/>
        <family val="3"/>
        <charset val="134"/>
      </rPr>
      <t>米。井口距水面高约</t>
    </r>
    <r>
      <rPr>
        <sz val="14"/>
        <rFont val="Times New Roman"/>
        <family val="1"/>
      </rPr>
      <t>1.50</t>
    </r>
    <r>
      <rPr>
        <sz val="14"/>
        <rFont val="宋体"/>
        <family val="3"/>
        <charset val="134"/>
      </rPr>
      <t>米，井深约</t>
    </r>
    <r>
      <rPr>
        <sz val="14"/>
        <rFont val="Times New Roman"/>
        <family val="1"/>
      </rPr>
      <t>5</t>
    </r>
    <r>
      <rPr>
        <sz val="14"/>
        <rFont val="宋体"/>
        <family val="3"/>
        <charset val="134"/>
      </rPr>
      <t>米。井台原用条石铺成方形。</t>
    </r>
    <r>
      <rPr>
        <sz val="14"/>
        <rFont val="Times New Roman"/>
        <family val="1"/>
      </rPr>
      <t>1.80</t>
    </r>
    <r>
      <rPr>
        <sz val="14"/>
        <rFont val="宋体"/>
        <family val="3"/>
        <charset val="134"/>
      </rPr>
      <t>米</t>
    </r>
    <r>
      <rPr>
        <sz val="14"/>
        <rFont val="Times New Roman"/>
        <family val="1"/>
      </rPr>
      <t>×1.80</t>
    </r>
    <r>
      <rPr>
        <sz val="14"/>
        <rFont val="宋体"/>
        <family val="3"/>
        <charset val="134"/>
      </rPr>
      <t>米。</t>
    </r>
  </si>
  <si>
    <t>大治村村委会</t>
  </si>
  <si>
    <t>大治村</t>
  </si>
  <si>
    <t>张家湾村六角井</t>
  </si>
  <si>
    <t>浙江省衢州市龙游县模环乡下赤山村张家湾自然村</t>
  </si>
  <si>
    <t>该井位于龙游县模环乡下赤山村张家湾自然村村水泥路旁的围墙脚处，井圈方形，井壁六角形。该井仍为村民饮用。周围环境良好，整洁卫生。三面有排水沟，井壁红砂岩条石砌筑。井圈上部用水泥覆盖。井圈内径72cm(长)，宽70cm，井壁内径1.15m。井圈到水面65cm。水质较好。根据古井风格和当地村民口传为清代。具有一定的历史价值</t>
  </si>
  <si>
    <t>北纬29°08'08.0"东经119°15'37.0"</t>
  </si>
  <si>
    <r>
      <rPr>
        <sz val="12"/>
        <rFont val="宋体"/>
        <family val="3"/>
        <charset val="134"/>
        <scheme val="minor"/>
      </rPr>
      <t>该井位于龙游县模环乡下赤山村张家湾自然村村水泥路旁的围墙脚处，井圈方形，井壁六角形。该井仍为村民饮用。周围环境良好，整洁卫生。三面有排水沟，井壁红砂岩条石砌筑。井圈上部用水泥覆盖。井圈内径</t>
    </r>
    <r>
      <rPr>
        <sz val="14"/>
        <rFont val="Times New Roman"/>
        <family val="1"/>
      </rPr>
      <t>72cm(</t>
    </r>
    <r>
      <rPr>
        <sz val="14"/>
        <rFont val="宋体"/>
        <family val="3"/>
        <charset val="134"/>
      </rPr>
      <t>长</t>
    </r>
    <r>
      <rPr>
        <sz val="14"/>
        <rFont val="Times New Roman"/>
        <family val="1"/>
      </rPr>
      <t>)</t>
    </r>
    <r>
      <rPr>
        <sz val="14"/>
        <rFont val="宋体"/>
        <family val="3"/>
        <charset val="134"/>
      </rPr>
      <t>，宽</t>
    </r>
    <r>
      <rPr>
        <sz val="14"/>
        <rFont val="Times New Roman"/>
        <family val="1"/>
      </rPr>
      <t>70cm</t>
    </r>
    <r>
      <rPr>
        <sz val="14"/>
        <rFont val="宋体"/>
        <family val="3"/>
        <charset val="134"/>
      </rPr>
      <t>，井壁内径</t>
    </r>
    <r>
      <rPr>
        <sz val="14"/>
        <rFont val="Times New Roman"/>
        <family val="1"/>
      </rPr>
      <t>1.15m</t>
    </r>
    <r>
      <rPr>
        <sz val="14"/>
        <rFont val="宋体"/>
        <family val="3"/>
        <charset val="134"/>
      </rPr>
      <t>。井圈到水面</t>
    </r>
    <r>
      <rPr>
        <sz val="14"/>
        <rFont val="Times New Roman"/>
        <family val="1"/>
      </rPr>
      <t>65cm</t>
    </r>
    <r>
      <rPr>
        <sz val="14"/>
        <rFont val="宋体"/>
        <family val="3"/>
        <charset val="134"/>
      </rPr>
      <t>。</t>
    </r>
  </si>
  <si>
    <t>下赤山村村委会</t>
  </si>
  <si>
    <t>下赤山村</t>
  </si>
  <si>
    <t>清塘村十八步水井</t>
  </si>
  <si>
    <t>浙江省衢州市龙游县模环乡清塘村村南</t>
  </si>
  <si>
    <t>该古井座落于青塘村南面。古有十八步台阶从村内通向井塘。现存古井及十八步台阶残余，十八步台阶石板不存，现用水泥浇筑。古井为方井，井圈现用钢筋水泥浇筑，井圈长1.15米，外宽1.5米。内宽0.63米，内长1.13米。井圈高0.30米，井腹呈长方形，用条石围砌，深不详。村民反映深约12米。井台长4.05米，宽3.50米。井台原用条石围砌，现改用水泥钢筋。该井至今在使用中，村民汲水洗衣洗菜。十八步台阶宽约2.00，每阶宽约0.60米。石板无存，现用水泥浇筑。1991年台胞徐志良出资修造。据传青塘村建村即汲用此井水。具有一定的历史价值。具体年代不详。</t>
  </si>
  <si>
    <t>北纬29°07'29.0"东经119°12'21.0"</t>
  </si>
  <si>
    <r>
      <rPr>
        <sz val="12"/>
        <rFont val="宋体"/>
        <family val="3"/>
        <charset val="134"/>
        <scheme val="minor"/>
      </rPr>
      <t>该古井座落于青塘村南面。古有十八步台阶从村内通向井塘。现存古井及十八步台阶残余，十八步台阶石板不存，现用水泥浇筑。古井为方井，井圈现用钢筋水泥浇筑，井圈长</t>
    </r>
    <r>
      <rPr>
        <sz val="14"/>
        <rFont val="Times New Roman"/>
        <family val="1"/>
      </rPr>
      <t>1.15</t>
    </r>
    <r>
      <rPr>
        <sz val="14"/>
        <rFont val="宋体"/>
        <family val="3"/>
        <charset val="134"/>
      </rPr>
      <t>米，外宽</t>
    </r>
    <r>
      <rPr>
        <sz val="14"/>
        <rFont val="Times New Roman"/>
        <family val="1"/>
      </rPr>
      <t>1.5</t>
    </r>
    <r>
      <rPr>
        <sz val="14"/>
        <rFont val="宋体"/>
        <family val="3"/>
        <charset val="134"/>
      </rPr>
      <t>米。内宽</t>
    </r>
    <r>
      <rPr>
        <sz val="14"/>
        <rFont val="Times New Roman"/>
        <family val="1"/>
      </rPr>
      <t>0.63</t>
    </r>
    <r>
      <rPr>
        <sz val="14"/>
        <rFont val="宋体"/>
        <family val="3"/>
        <charset val="134"/>
      </rPr>
      <t>米，内长</t>
    </r>
    <r>
      <rPr>
        <sz val="14"/>
        <rFont val="Times New Roman"/>
        <family val="1"/>
      </rPr>
      <t>1.13</t>
    </r>
    <r>
      <rPr>
        <sz val="14"/>
        <rFont val="宋体"/>
        <family val="3"/>
        <charset val="134"/>
      </rPr>
      <t>米。井圈高</t>
    </r>
    <r>
      <rPr>
        <sz val="14"/>
        <rFont val="Times New Roman"/>
        <family val="1"/>
      </rPr>
      <t>0.30</t>
    </r>
    <r>
      <rPr>
        <sz val="14"/>
        <rFont val="宋体"/>
        <family val="3"/>
        <charset val="134"/>
      </rPr>
      <t>米，井腹呈长方形，用条石围砌，深不详。</t>
    </r>
  </si>
  <si>
    <t>清塘村村委会</t>
  </si>
  <si>
    <t>清塘村</t>
  </si>
  <si>
    <t>新王村水井</t>
  </si>
  <si>
    <t>浙江省衢州市龙游县模环乡新王村新王自然村村中</t>
  </si>
  <si>
    <t>该古井位于龙游县模环乡新王村新王自然村村中，始建年代不详。井圈用花岗岩凿成，外方内圆，外方80厘米×80厘米，内径50厘米。井圈高45厘米。井腹呈四方形，用青砖团砌而成，井口距水面约100厘米，井深不详。井水清澈，致使使用。原用青石条围砌井台，现用水泥浇筑。该井估计与新王村迁居繁衍同步，具体年代不详，对研究新王村的建村历史及繁衍历史有一定参考价值。</t>
  </si>
  <si>
    <t>北纬29°08'49.0"东经119°14'05.0"</t>
  </si>
  <si>
    <r>
      <rPr>
        <sz val="12"/>
        <rFont val="宋体"/>
        <family val="3"/>
        <charset val="134"/>
        <scheme val="minor"/>
      </rPr>
      <t>该古井位于龙游县模环乡新王村新王自然村村中，始建年代不详。井圈用花岗岩凿成，外方内圆，外方</t>
    </r>
    <r>
      <rPr>
        <sz val="14"/>
        <rFont val="Times New Roman"/>
        <family val="1"/>
      </rPr>
      <t>80</t>
    </r>
    <r>
      <rPr>
        <sz val="14"/>
        <rFont val="宋体"/>
        <family val="3"/>
        <charset val="134"/>
      </rPr>
      <t>厘米</t>
    </r>
    <r>
      <rPr>
        <sz val="14"/>
        <rFont val="Times New Roman"/>
        <family val="1"/>
      </rPr>
      <t>×80</t>
    </r>
    <r>
      <rPr>
        <sz val="14"/>
        <rFont val="宋体"/>
        <family val="3"/>
        <charset val="134"/>
      </rPr>
      <t>厘米，内径</t>
    </r>
    <r>
      <rPr>
        <sz val="14"/>
        <rFont val="Times New Roman"/>
        <family val="1"/>
      </rPr>
      <t>50</t>
    </r>
    <r>
      <rPr>
        <sz val="14"/>
        <rFont val="宋体"/>
        <family val="3"/>
        <charset val="134"/>
      </rPr>
      <t>厘米。井圈高</t>
    </r>
    <r>
      <rPr>
        <sz val="14"/>
        <rFont val="Times New Roman"/>
        <family val="1"/>
      </rPr>
      <t>45</t>
    </r>
    <r>
      <rPr>
        <sz val="14"/>
        <rFont val="宋体"/>
        <family val="3"/>
        <charset val="134"/>
      </rPr>
      <t>厘米。井腹呈四方形，用青砖团砌而成，井口距水面约</t>
    </r>
    <r>
      <rPr>
        <sz val="14"/>
        <rFont val="Times New Roman"/>
        <family val="1"/>
      </rPr>
      <t>100</t>
    </r>
    <r>
      <rPr>
        <sz val="14"/>
        <rFont val="宋体"/>
        <family val="3"/>
        <charset val="134"/>
      </rPr>
      <t>厘米，井深不详。</t>
    </r>
  </si>
  <si>
    <t>新王村村委会</t>
  </si>
  <si>
    <t>新王村</t>
  </si>
  <si>
    <t>上塘岭古道</t>
  </si>
  <si>
    <t>浙江省衢州市龙游县沐尘畲族乡大虹桥村至金岭脚村</t>
  </si>
  <si>
    <t xml:space="preserve">上塘岭古道蜿蜒于龙南山区的大虹村至金岭脚之间一段，由西北往东南走向，经凤凰山过金峰岭到灵山江边的沐尘乡金岭脚村。古道长约五华里宽约1.5米，卵石路面，台阶或以块石叠砌，道中设排水沟，护坎石等。古道曲折蜿蜒，绿荫蔽道遗存较为完好，沿途有泉井一处，金峰亭一座，古枫二株树尚存。_x005F_x000D_
据《浙江省龙游县地名志》记载上塘岭，古时为县中五岭之一。在龙遂公路未通之前，为龙游至遂昌必经之地，因地处要冲。“旧时有寨，以扼山寇”山上旧有金山寺，金峰亭。现已废，亭早年重修。_x005F_x000D_
上塘岭古道为研究该地区交通，邮政、商业交往以及地理沿革提供了可靠的实物资料。_x005F_x000D_
</t>
  </si>
  <si>
    <t>沐尘村沐尘泉</t>
  </si>
  <si>
    <t>浙江省衢州市龙游县沐尘畲族乡沐尘村</t>
  </si>
  <si>
    <t xml:space="preserve">沐尘泉位于龙游县沐尘村，凤凰山麓，西距50省道20米。始建年代不祥。长方形，井壁用自然块石，叠砌而成，长3.53米，宽2.53米，做法古朴自然，不经意人为加工。水质清澈，由山体裂隙渗透。泉井在崖壁上，嵌有一方民国时期余绍宋先生题写铭文的石碑，碑文楷书：“沐尘泉，哼跋文为：此泉至传，予避居沐尘常汲饮之。真堪沐吾尘也！”固以名焉。已卯春余绍宋。_x005F_x000D_
沐尘泉地处深山，水源丰富，四季不竭。据调查，泉有已久，村民饮用至今。唯余绍宋抗战避休，始题碑记，铭：“沐尘泉。沐尘泉，这类古泉在龙南山区保存较多，从一个侧反映了山区人们生活状况及至村落的形成过程。_x005F_x000D_
_x005F_x000D_
</t>
  </si>
  <si>
    <t>沐尘村村委会</t>
  </si>
  <si>
    <t>沐尘村</t>
  </si>
  <si>
    <t>江山市</t>
  </si>
  <si>
    <t>占边水井</t>
  </si>
  <si>
    <t>浙江省衢州市江山市大陈乡红星村西侧</t>
  </si>
  <si>
    <t xml:space="preserve">占边水井位于浙江省衢州市江山市大陈乡红星村西侧，始建于清（1644～1911）。解放前修过三次，最后一次修缮是2004年。_x005F_x000D_
该井占地面积3平方米，直径2米，深4米。井圈用水泥浇铸，高0.5米。井壁由石灰石堆砌而成。_x005F_x000D_
占边水井水质清澈，构造牢固，保存尚好，是村民生活水源之一，从一个侧面反映出村落形成和发展。_x005F_x000D_
</t>
  </si>
  <si>
    <t>位于志棠村后邵自然村大中路15门前，古樟树植于明代，古井始凿于明代，历代沿用。</t>
  </si>
  <si>
    <t>志棠村村委会</t>
  </si>
  <si>
    <t>志棠村</t>
  </si>
  <si>
    <t>大陈大厅沿水井</t>
  </si>
  <si>
    <t>浙江省衢州市江山市大陈乡大陈村71号北</t>
  </si>
  <si>
    <t xml:space="preserve">大陈大厅沿水井位于浙江省衢州市江山市大陈乡大陈村71号北侧，其始建于清（1644～1911），后于1980年期间进行重修。_x005F_x000D_
该井占地面积2平方米，长1.5米，宽1米，深6米。井口呈长方形，用混凝土加固。井壁为圆形，由青灰色石灰石堆砌而成，半径为0.5米。_x005F_x000D_
大陈大厅沿水井结构完整，水质清澈，对于研究古井结构有一定的实物价值。_x005F_x000D_
</t>
  </si>
  <si>
    <t>北纬：28°49'29.5"，东经：118°35'48.8"</t>
  </si>
  <si>
    <t>现状较之前没有变化。大多用于洗涤、浇菜</t>
  </si>
  <si>
    <t>大陈村集体</t>
  </si>
  <si>
    <t>大陈181号民居</t>
  </si>
  <si>
    <t>浙江省衢州市江山市大陈乡大陈村181号</t>
  </si>
  <si>
    <t xml:space="preserve">大陈181号民居位于大陈乡大陈村村内，始建于清（1644～1911）。原布局为二进一天井，抗日战争时期主屋被烧毁，现存一进一天井，三开间。_x005F_x000D_
建筑坐西朝东，占地面积为64平方米。布局为一进一天井，三开间，一协屋，硬山顶造，泥地。一进为穿斗式梁架用五柱，次间设格窗。桥西面为大陈四方井，井圈呈方形由条状红石围成，高0.56米，长0.7米。井壁呈圆形，用石灰石堆砌，直径为1米。此古井已荒废，无人使用，水质混浊。_x005F_x000D_
大陈181号民居保存情况一般，结构合理，具有一定的历史研究价值。_x005F_x000D_
</t>
  </si>
  <si>
    <t>北纬：28°49'22.0"，东经：118°35'24.2"</t>
  </si>
  <si>
    <t>本井为邱红明所有2000年重新修复，井圈用水泥砌，高70、宽25厘米</t>
  </si>
  <si>
    <t>邱红明</t>
  </si>
  <si>
    <t>大陈双井</t>
  </si>
  <si>
    <t>浙江省衢州市江山市大陈乡大陈村双井头大陈123号2米处</t>
  </si>
  <si>
    <t xml:space="preserve">大陈双井位于大陈乡大陈村双井头大陈123号2米处，始建于清（1644～1911），大陈大队1973年11月修复。条状石灰石堆砌成“吕”字形井圈，双井因此得名。_x005F_x000D_
该井占地面积5平方米。井口直径3.4米。井壁用块状石灰石堆砌，已被大量藻类覆盖，水质清晰。距离井口2米处有高0.75米，宽0.35米护栏，石灰石材质，呈半圆形分布，已用水泥加宽加高。_x005F_x000D_
大陈双井是大陈村重要的生产生活用水水源，具有重要的实用价值。_x005F_x000D_
</t>
  </si>
  <si>
    <r>
      <rPr>
        <sz val="12"/>
        <rFont val="宋体"/>
        <family val="3"/>
        <charset val="134"/>
        <scheme val="minor"/>
      </rPr>
      <t>北纬：28°49'30.8"，东经：</t>
    </r>
    <r>
      <rPr>
        <sz val="14"/>
        <rFont val="等线"/>
        <charset val="134"/>
      </rPr>
      <t>28°49'30.8"</t>
    </r>
  </si>
  <si>
    <t>现状较之前没有变化，用于居民洗涤、浇菜</t>
  </si>
  <si>
    <t>杨家塘水井</t>
  </si>
  <si>
    <t>浙江省衢州市江山市大陈乡红星村杨家塘8号东侧</t>
  </si>
  <si>
    <t xml:space="preserve">杨家塘水井位于浙江省江山市大陈乡北焦杨家塘8号东侧，始建于清（1644～1911）。_x005F_x000D_
该井占地面积约2平方米，呈长方形长1.4米，宽1.3米。井壁为圆形由不规则大块毛石叠砌而成。水质清澈。井旁有一洗水池，长宽为3.27米，深0.5米，四周用石灰石砌成。_x005F_x000D_
杨家塘地处大山腹地，水资源比较丰富，掘井取水是当地人们的生活的必备条件，井从一个侧面反映了旧时山区人们的生活状况乃至村落的形成与状况。_x005F_x000D_
</t>
  </si>
  <si>
    <r>
      <rPr>
        <sz val="12"/>
        <rFont val="宋体"/>
        <family val="3"/>
        <charset val="134"/>
        <scheme val="minor"/>
      </rPr>
      <t>北纬：28°</t>
    </r>
    <r>
      <rPr>
        <sz val="14"/>
        <rFont val="等线"/>
        <charset val="134"/>
      </rPr>
      <t>49'03.7"，东经：118°36'11.1"</t>
    </r>
  </si>
  <si>
    <t>现状较之前没有变化，使用功能已从饮用变为洗涤、浇灌，井圈：长1.4M，宽1.3M，呈长方形状</t>
  </si>
  <si>
    <t>红星村委会</t>
  </si>
  <si>
    <t>杨家塘</t>
  </si>
  <si>
    <t>浙江省衢州市江山市大陈乡红星村杨家塘</t>
  </si>
  <si>
    <t xml:space="preserve">杨家塘位于浙江省衢州市江山市大陈乡北焦村杨家塘内，据村中90岁老者介绍，该塘挖掘于清（1644～1911）。_x005F_x000D_
该塘占地面积为400平方米，呈正方形，长宽均为20米，深2米。塘壁由石灰石错缝砌成，缝中已长满青草。塘底被水草覆盖。水质清澈。_x005F_x000D_
杨家塘一直以来都是村民生活用水的来源之一，从另一个侧面反映了杨家塘底村落的形成和发展。_x005F_x000D_
</t>
  </si>
  <si>
    <t>北纬：28°49'02.2"，东经：118°36'12.1"</t>
  </si>
  <si>
    <t>2011年塘边用石头水泥砌过，塘边装上水泥护栏，日常用于养鱼，洗涤</t>
  </si>
  <si>
    <t>南焦井头弄水井</t>
  </si>
  <si>
    <t>浙江省衢州市江山市大陈乡红星村井头弄</t>
  </si>
  <si>
    <t xml:space="preserve">南焦村井头弄水井位于浙江省衢州市江山市大陈乡南焦井头弄，始建于清（1644～1911）。_x005F_x000D_
该井占地面积1.9平方米，呈圆形。井圈用水泥浇铸，直径0.63米，高0.43米。井内壁直径1.1米，用块石堆砌。井四周用水泥覆面。_x005F_x000D_
南焦井头弄水井保存较好，水质清晰，是当地重要的生产生活用水水源。_x005F_x000D_
</t>
  </si>
  <si>
    <t>北纬：28°48'27.0"，东经：118°35'47.2"</t>
  </si>
  <si>
    <t>现状较之前没有变化。无异常情况，正常使用中</t>
  </si>
  <si>
    <t>大陈193号民居</t>
  </si>
  <si>
    <t>浙江省衢州市江山市大陈乡大陈村193号</t>
  </si>
  <si>
    <t xml:space="preserve">大陈193号民居位于浙江省江山市大陈乡大陈村村内，据村民介绍，建筑始建于清（1644～1911）。_x005F_x000D_
该建筑坐西朝东，占地面积135平方米。布局为一进一天井，两厢房，三开间，硬山顶屋面，甃壁地面。一进明间为穿斗式梁架用五柱。天井地面用石灰石砌成。左右为厢房。建筑内附有古井一口，呈长方形，长宽分别为3米、2米，井壁由石灰石叠砌而成。_x005F_x000D_
大陈193号民居格局规整，保存较好，牛腿等雕刻精美，做工考究，文物价值高。_x005F_x000D_
</t>
  </si>
  <si>
    <r>
      <rPr>
        <sz val="12"/>
        <rFont val="宋体"/>
        <family val="3"/>
        <charset val="134"/>
        <scheme val="minor"/>
      </rPr>
      <t>北纬：28°49'31.8"，东经：</t>
    </r>
    <r>
      <rPr>
        <sz val="14"/>
        <rFont val="等线"/>
        <charset val="134"/>
      </rPr>
      <t>118°35'18.0"</t>
    </r>
  </si>
  <si>
    <t>为汪建明户所有，现状较之前没变化，但因多年未用，水质混浊</t>
  </si>
  <si>
    <t>汪日生</t>
  </si>
  <si>
    <t>大陈84号民居</t>
  </si>
  <si>
    <t>浙江省衢州市江山市大陈乡大陈村84号</t>
  </si>
  <si>
    <t xml:space="preserve">大陈84号民居位于浙江省江山市大陈乡大陈村村内，始建于清（1644～1911）末。_x005F_x000D_
建筑坐西朝东，占地面积为270平方米。分南北侧建筑。北侧建筑为抬梁式梁架，二柱五檩，设卷蓬，柱与柱之间有越梁，蓬柱雕刻精美。南侧建筑为一进，两厢房，阁楼式。明间为穿斗式梁架用五柱，天井地面为碎石铺砌。 _x005F_x000D_
大陈84号民居富有地方特色，对古建筑的了解有一定的促进作用。_x005F_x000D_
_x005F_x000D_
</t>
  </si>
  <si>
    <r>
      <rPr>
        <sz val="12"/>
        <rFont val="宋体"/>
        <family val="3"/>
        <charset val="134"/>
        <scheme val="minor"/>
      </rPr>
      <t>北纬：28°49'23.6"，东经：</t>
    </r>
    <r>
      <rPr>
        <sz val="14"/>
        <rFont val="等线"/>
        <charset val="134"/>
      </rPr>
      <t>118°35'21.7"</t>
    </r>
  </si>
  <si>
    <t>本井为汪振森户，现状较之前无变化，用于洗涤</t>
  </si>
  <si>
    <t>汪井森</t>
  </si>
  <si>
    <t>大屋水井</t>
  </si>
  <si>
    <t>浙江省衢州市江山市大陈乡大陈村30号东侧2.7米处</t>
  </si>
  <si>
    <t xml:space="preserve">大屋水井位于江山市大陈乡大陈村30号东侧2.7米处，清咸丰年间(1851～1860)由汪氏建造。1974年井底进行清理，对井口用混凝土加固，护栏用混凝土加高。_x005F_x000D_
该井占地面积4平方米，井身呈圆形。井圈直径0.87米，井壁用黑色块状石灰石叠砌而成，井口1.06米，由黑色条状石灰石堆砌的护栏。_x005F_x000D_
大屋水井保存良好，为当地百姓提供了水资源的方便。反映当时人们的用水状况及生活生活情况。_x005F_x000D_
</t>
  </si>
  <si>
    <r>
      <rPr>
        <sz val="12"/>
        <rFont val="宋体"/>
        <family val="3"/>
        <charset val="134"/>
        <scheme val="minor"/>
      </rPr>
      <t>北纬：28°49'46.8"，东经：</t>
    </r>
    <r>
      <rPr>
        <sz val="14"/>
        <rFont val="等线"/>
        <charset val="134"/>
      </rPr>
      <t>118°35'32.6"</t>
    </r>
  </si>
  <si>
    <t>本井处于徐法友门口，现状较之前无变化，用于洗涤和浇菜</t>
  </si>
  <si>
    <t>大陈58号水井</t>
  </si>
  <si>
    <t>浙江省衢州市江山市大陈乡大陈村58号正门北侧</t>
  </si>
  <si>
    <t xml:space="preserve">大陈58号水井位于浙江省江山市大陈乡大陈村58号正门北侧，据村民介绍，为清（1644～_x005F_x000D_
1911）代建筑。_x005F_x000D_
该井占地面积3.5平方米，呈圆形。井壁用黑色石灰石叠砌而成，条状青石围成的长方形井圈0.45米，长0.88米，宽0.67米。井口呈圆形有青苔，井深4.5米，直径0.9米。水质较清澈。_x005F_x000D_
该井保存较好，水质清澈，为当地的百姓提供了水资源的方便，从另一个侧面可以反映从们的生活状况。_x005F_x000D_
</t>
  </si>
  <si>
    <t>北纬：28°49'40.8"，东经：118°35'37.6"</t>
  </si>
  <si>
    <t>本井处于汪书明屋旁，现状较之前无变化，村民用于洗涤</t>
  </si>
  <si>
    <t>汪书明</t>
  </si>
  <si>
    <t>大陈189号民居</t>
  </si>
  <si>
    <t>浙江省衢州市江山市大陈乡大陈村189号</t>
  </si>
  <si>
    <t xml:space="preserve">大陈189号民居位于江山市大陈乡大陈村村内，据屋主介绍始建于清（1644～1911）代。_x005F_x000D_
该建筑坐北朝南，面阔23.63米，进深18.78米，占地面积743平方米。建筑总体布局由前堂、正堂及两厢房组成五开间带两弄四合院式平屋，二组马头墙，硬山顶。正门开于西厢房，设砖雕牙子叠涩门楼。进门即为门厅。前堂为抬梁穿斗式混合梁架，明间为抬梁式梁架用二柱五檩，天井沿处枋下设门罩及花格门栏，次间为穿斗式梁架用五柱。后堂为穿斗式梁架用五柱，明间前门为六扇花格窗木质折页门后设楼梯，西次间木板墙改建为砖墙并开设木门和窗。厢房面阔三开间，进深用二柱，设花格窗木板门。天井周围后堂及两厢房前设走廊，其廊柱间饰月梁。建筑西侧附有古井一口，直径0.95米，深13米，用青石打造，井圈有明显的因磨刀时留下的痕迹，水质较好。_x005F_x000D_
大陈189号民居占地面积较大，颇具规模，花格窗雕刻精细，具有徽派建筑风格的特色，蕴藏着建筑与民俗相互统一。建议适时公布为市文保点保护。_x005F_x000D_
_x005F_x000D_
</t>
  </si>
  <si>
    <r>
      <rPr>
        <sz val="12"/>
        <rFont val="宋体"/>
        <family val="3"/>
        <charset val="134"/>
        <scheme val="minor"/>
      </rPr>
      <t>北纬：28°49'28.3"，东经：</t>
    </r>
    <r>
      <rPr>
        <sz val="14"/>
        <rFont val="等线"/>
        <charset val="134"/>
      </rPr>
      <t>118°35'21.5"</t>
    </r>
  </si>
  <si>
    <t>本井属汪衍福等户，现状较之前无变化。水质好，目前还用于饮用、洗涤等</t>
  </si>
  <si>
    <t>汪衍福家族所有</t>
  </si>
  <si>
    <t>大陈174号水井</t>
  </si>
  <si>
    <t>浙江省衢州市江山市大陈乡大陈村174号院内</t>
  </si>
  <si>
    <t xml:space="preserve">大陈174号水井位于大陈乡大陈174号院内，始建于清（1644～1911），90年代时，添建混凝土井圈。_x005F_x000D_
该井占地面积4平方米，用块状石灰石砌。井口半径0.45米，圆形井圈高0.45米，直径0.39米，水质较清澈。_x005F_x000D_
大陈174号水井为当时附近的人们提供了良好的水资源，现对当时众生活习惯的研究有一定的作用。_x005F_x000D_
_x005F_x000D_
</t>
  </si>
  <si>
    <r>
      <rPr>
        <sz val="12"/>
        <rFont val="宋体"/>
        <family val="3"/>
        <charset val="134"/>
        <scheme val="minor"/>
      </rPr>
      <t>北纬：28°49'27.4"，东经：</t>
    </r>
    <r>
      <rPr>
        <sz val="14"/>
        <rFont val="等线"/>
        <charset val="134"/>
      </rPr>
      <t>118°35'30.2"</t>
    </r>
  </si>
  <si>
    <t>该水井属汪泽昌等户，现状较之前无变化，用于洗涤</t>
  </si>
  <si>
    <t>汪泽昌</t>
  </si>
  <si>
    <t>大陈45号民居</t>
  </si>
  <si>
    <t>浙江省衢州市江山市大陈乡大陈村45号</t>
  </si>
  <si>
    <t xml:space="preserve">大陈45号民居于浙江省江山市大陈乡大陈45号，始建于民国（1911～1949）初期。_x005F_x000D_
该建筑主体朝东向，面阔19.88米，进深11.68米，占地233平方米。主屋原为三进二天井，现存二进一天井一门厅，三开间，两厢房，阁楼式，硬山顶造，三合土地面。正门前有影壁和圆门，上有屋面状装饰，影壁上有"福"字图案。正门为单檐挑角门楼，斗拱和牛腿左右各一，左侧为欧式风格窗户。一进为穿斗式梁架用五柱。厢房设有花鸟壁画。天井由石灰石铺砌。二进梁架同一进。_x005F_x000D_
大陈45号民居牛腿雕刻和壁画精美,有一定的历史和艺术研究价值。_x005F_x000D_
</t>
  </si>
  <si>
    <r>
      <rPr>
        <sz val="12"/>
        <rFont val="宋体"/>
        <family val="3"/>
        <charset val="134"/>
        <scheme val="minor"/>
      </rPr>
      <t>北纬：28°49'26.2"，东经：</t>
    </r>
    <r>
      <rPr>
        <sz val="14"/>
        <rFont val="等线"/>
        <charset val="134"/>
      </rPr>
      <t>118°35'22.2"</t>
    </r>
  </si>
  <si>
    <t>该水井属汪衍昌等户，现状较之前无变化，用于洗涤、浇灌等</t>
  </si>
  <si>
    <t>汪衍昌</t>
  </si>
  <si>
    <t>大陈田沿水井</t>
  </si>
  <si>
    <t>浙江省衢州市江山市大陈乡大陈村17号院内</t>
  </si>
  <si>
    <t xml:space="preserve">大陈田沿水井位于江山市大陈乡大陈村17号院内，据村中90多岁老者介绍，挖掘于清（1644～1911）代。_x005F_x000D_
该井占地面积3平方米，呈圆形。井壁由卵石叠砌而成，直径0.66米。井圈为石质，高0.65米，厚0.06米。水质清澈。_x005F_x000D_
大陈村建村历史悠久，水资源比较富贵，掘井取水是当地人们生活的必备条件，至今保存众多古井，从一个侧面反映了大大陈村村民的生活状况乃到村落的形成与发展状况。_x005F_x000D_
_x005F_x000D_
</t>
  </si>
  <si>
    <r>
      <rPr>
        <sz val="12"/>
        <rFont val="宋体"/>
        <family val="3"/>
        <charset val="134"/>
        <scheme val="minor"/>
      </rPr>
      <t>北纬：28°49'46.9"，东经：</t>
    </r>
    <r>
      <rPr>
        <sz val="14"/>
        <rFont val="等线"/>
        <charset val="134"/>
      </rPr>
      <t>118°35'32.9"</t>
    </r>
  </si>
  <si>
    <t>该水井属汪尚宜户，现状较之前无变化，用于洗涤</t>
  </si>
  <si>
    <t>汪尚宜</t>
  </si>
  <si>
    <t>老佛殿门水井</t>
  </si>
  <si>
    <t>浙江省衢州市江山市大陈乡夏家村26号西北侧</t>
  </si>
  <si>
    <t xml:space="preserve">老佛殿门水井位于大陈乡夏家村26号西北侧，始建于清（1644～1911），90年代时期，添建混凝土井圈。_x005F_x000D_
该井占地面积4.5平方米，呈圆形。井圈直径1米，高0.52米，厚0.08米，井壁用块状石灰石堆砌，附有藻类。水质清澈。_x005F_x000D_
老佛殿门水井是夏家村主要水资源之一，对当时人民提供了充足水源，现今仍具有实用价值，也有一定的研究价值。_x005F_x000D_
</t>
  </si>
  <si>
    <r>
      <rPr>
        <sz val="12"/>
        <rFont val="宋体"/>
        <family val="3"/>
        <charset val="134"/>
        <scheme val="minor"/>
      </rPr>
      <t>北纬：28°</t>
    </r>
    <r>
      <rPr>
        <sz val="14"/>
        <rFont val="等线"/>
        <charset val="134"/>
      </rPr>
      <t>49'46.7"，东经：118°35'09.1"</t>
    </r>
  </si>
  <si>
    <t>井内有泥沙沉积,井壁严重破损渗水,下大雨,污泥水渗入井内.四周地面已用水泥浇筑。主要用于村民洗涤</t>
  </si>
  <si>
    <t>夏家村第三村民小组</t>
  </si>
  <si>
    <t>需修理</t>
  </si>
  <si>
    <t>早田坂湖塘</t>
  </si>
  <si>
    <t>浙江省衢州市江山市大陈乡早田坂村距离142号西北侧100米处</t>
  </si>
  <si>
    <t xml:space="preserve">早田坂湖塘位于大陈乡早田坂村距离142号北侧100米处，明末清初时期挖掘而成。_x005F_x000D_
该塘占地面积约3350平方米。湖塘四壁用石灰石堆砌，塘水混浊，塘底有大量杂物沉积。西北侧有一口湖塘井，于1992年10月重修，井口直径1.2米，井圈为0.08米用水泥浇铸，井垫宽1米，长1.3米。_x005F_x000D_
早田坂湖塘保存较好，具有一定的科学和历史研究价值。为附件的百姓提供了水资源的方便。_x005F_x000D_
</t>
  </si>
  <si>
    <r>
      <rPr>
        <sz val="12"/>
        <rFont val="宋体"/>
        <family val="3"/>
        <charset val="134"/>
        <scheme val="minor"/>
      </rPr>
      <t>北纬：28°49'37.9"，东经：</t>
    </r>
    <r>
      <rPr>
        <sz val="14"/>
        <rFont val="等线"/>
        <charset val="134"/>
      </rPr>
      <t>118°35'45.6"</t>
    </r>
  </si>
  <si>
    <t>井边地面用鹅卵石砌就，井边做了2个洗衣用水池，井边排污纳入污水管。主要用于村民洗涤</t>
  </si>
  <si>
    <t>早田坂村生产队</t>
  </si>
  <si>
    <t>后龙头上水井</t>
  </si>
  <si>
    <t>浙江省衢州市江山市大陈乡早田坂村后龙头50号西侧3米处</t>
  </si>
  <si>
    <t xml:space="preserve">后龙头上水井位于大陈乡早田坂村后龙头50号西侧3米处，明末清时初期挖掘而成。_x005F_x000D_
该井占地面积1平方米。井口呈方形，由块状条石围砌，边长为0.8米。井壁呈圆形用天然山石开凿，用块状石灰石加固，并挖深，深7-8米。水质较清晰。_x005F_x000D_
后龙头上水井是早田坂村水质最好的水井，是当地重要的生产生活用水源，有重要的实用价值。_x005F_x000D_
</t>
  </si>
  <si>
    <r>
      <rPr>
        <sz val="12"/>
        <rFont val="宋体"/>
        <family val="3"/>
        <charset val="134"/>
        <scheme val="minor"/>
      </rPr>
      <t>北纬：28°49'51.0"，东经：</t>
    </r>
    <r>
      <rPr>
        <sz val="14"/>
        <rFont val="等线"/>
        <charset val="134"/>
      </rPr>
      <t>118°35'51.7"</t>
    </r>
  </si>
  <si>
    <t>井口已封，地面用青石砌就，井水已被管道连接至农户中使用</t>
  </si>
  <si>
    <t>西岭脚水井</t>
  </si>
  <si>
    <t>浙江省衢州市江山市大陈乡乌龙村西岭脚</t>
  </si>
  <si>
    <t xml:space="preserve">西岭脚水井位于江山市大陈乡乌龙村西岭脚，始建于清（1644～1911）。2006年用水泥加以覆面。_x005F_x000D_
该井占地面积3平方米，呈长方形。圆形井壁用自然块石堆砌而成，直径1.2米，井口用长2.18米，宽0.36米的青石板东西向横架。井深约8-10米。水质清澈。_x005F_x000D_
西岭脚水井是当地人们生活，掘井取水的必备条件，保存尚好，具有较好的实用价值，也从一个侧面反映了当时人们的生活状况及此村落的发展状况。_x005F_x000D_
</t>
  </si>
  <si>
    <t>北纬：28°48'38.0"，东经：118°34'45.3"</t>
  </si>
  <si>
    <t>2010年水泥修筑高55厘米的井圈，其他没变。用于洗涤灌溉</t>
  </si>
  <si>
    <t>乌龙村生产队</t>
  </si>
  <si>
    <t>西岭塘</t>
  </si>
  <si>
    <t xml:space="preserve">西岭塘位于江山市大陈乡乌龙村西岭脚，始建于清（1644～1911）。2006修缮过此塘，塘壁东南北三面部分用水泥浇铸面。_x005F_x000D_
该塘占地面积为118.72平方米。塘壁由不规则的大块毛石（块石大约长11.2米，宽10.6米）堆砌。塘南侧设台阶，便于村民用。水质较浊。_x005F_x000D_
西岭塘用于渔业等农业发展，反映了古代人民的生产生活状况。_x005F_x000D_
</t>
  </si>
  <si>
    <r>
      <rPr>
        <sz val="12"/>
        <rFont val="宋体"/>
        <family val="3"/>
        <charset val="134"/>
        <scheme val="minor"/>
      </rPr>
      <t>北纬：28°48'37.0"，东经：</t>
    </r>
    <r>
      <rPr>
        <sz val="14"/>
        <rFont val="等线"/>
        <charset val="134"/>
      </rPr>
      <t>118°34'45.0"</t>
    </r>
  </si>
  <si>
    <t>2010年与水井一起维修，现状没变。</t>
  </si>
  <si>
    <t>厅沿塘</t>
  </si>
  <si>
    <t>浙江省衢州市江山市大陈乡乌龙村内</t>
  </si>
  <si>
    <t xml:space="preserve">厅沿塘位于江山市大陈乡乌龙村村内，始建于清（1644～1911），原为供一村人用水。_x005F_x000D_
该塘占地面积71平方米。塘呈不规则的长方形，全长10米，宽7米，塘壁用不规则的大块毛石堆砌。西侧置两块石坂，便于村民用。北侧有一口长方形的井，长1.6米，宽1.1米，水质不佳。塘底有垃圾。_x005F_x000D_
该塘在旧时满足了当地人的用水需求，从另一个侧面反映了山区人们的生活状部乃至村落的形成与发展状况。_x005F_x000D_
</t>
  </si>
  <si>
    <r>
      <rPr>
        <sz val="12"/>
        <rFont val="宋体"/>
        <family val="3"/>
        <charset val="134"/>
        <scheme val="minor"/>
      </rPr>
      <t>北纬：28°48'42.7"，东经：</t>
    </r>
    <r>
      <rPr>
        <sz val="14"/>
        <rFont val="等线"/>
        <charset val="134"/>
      </rPr>
      <t>118°34'51.3"</t>
    </r>
  </si>
  <si>
    <t>现状较之前无变化，目前主要用于洗涤、灌溉</t>
  </si>
  <si>
    <t>下座屋10、11、12、17号民居</t>
  </si>
  <si>
    <t>浙江省衢州市江山市清湖镇清九村下座屋10、11、12、17号</t>
  </si>
  <si>
    <t>下座屋10、11、12、17号民居位于江山市清湖镇清九村下座屋10、11、12、17号，西傍原46省国道。旧民群由老屋、新屋、书屋、仓屋四座单体建筑构成。据村民反映，始建于清（1644～1911）末，为当时清湖大地主徐星吉所建。_x005F_x000D_
老屋位于下座屋12号，朝北向，占地360平方米，三合院式格局，阁楼式，七开间，硬山顶，砖木结构。门外原有照壁，现仅存有一米宽残墙。一进为穿斗式五梁架，门窗设花格窗装饰。天井四周用青石围边，长14.3米，宽2.4米，中部有岛状平台，天井中及四周均用细石铺地。_x005F_x000D_
书屋位于下座屋10号，老屋西侧，朝西向，占地122.6平方米，为二进一天井，二层，三开间格局，硬山顶造，砖木结构。大门设密檐式挑角门楼，门上题有四字，字迹模糊。一进为穿斗式梁架用五柱。厢房门板有花鸟雕刻精美。青石围砌天井保存状况良好。二进梁架同一进。_x005F_x000D_
新屋位于下座屋11号，为书房北侧，朝北向，占地377平方米。布局为二进二天井，五开间，屋面为硬山顶，砖木结构。建筑梁架同书屋。第一个天井两侧厢房损坏严重，天井部分被改改造。新屋后有一水井，已被改造，现仍使用。_x005F_x000D_
仓屋位于下座屋17号，朝西向，原为徐星吉存放粮谷之用。布局为三合院式，五开间，二组马头墙，硬山顶。用材简单，有草龙状牛腿作装饰。_x005F_x000D_
下座屋10、11、12、17号民居格局较为完整，建筑类型用途多样，保存状况良好，是研究江南清末地主生产生活的一个实物标本。</t>
  </si>
  <si>
    <t>北纬：28°39'33.1"
东经:118°35'25.2"</t>
  </si>
  <si>
    <t>该井位于九村居住人员较密集的地方，天井四周用青石围边，14.3米，宽2.4米，中部有岛状平台，天井中及四周均用细石铺地。</t>
  </si>
  <si>
    <t>九村徐氏祠堂</t>
  </si>
  <si>
    <t>浙江省衢州市江山市清湖镇清九村原粮站内</t>
  </si>
  <si>
    <t>九村徐氏祠堂位于江山市清湖镇清九村原粮站内，据村中老人介绍为始建于清（1644～1911）代。_x005F_x000D_
该建筑坐北朝南，占地面积1006平方米。总体布局为三进二天井，三开间，四厢房，油红漆，三组马头墙，硬山顶，甃壁地面。一进明间天花设八角形彩绘藻井。天井长4.2米，宽9.65米，两天井大小相等。二进明间为抬梁式梁架，前后单步廊，用四柱七檩，次间为穿斗式梁架用五柱。明间抬梁设斗拱、弓梁、月梁、雀替，局部雕刻精细美观（原有彩绘，现已大部分脱落）。三进梁架同二进，明间用二柱五檩。柱础石为四方形束底，四面雕祥云图案。建筑南侧有半圆形池塘一口，井一口。_x005F_x000D_
九村徐氏祠堂，布局合理，典雅、颇具规模，用材讲究，建筑融木雕、石雕于一体，是早期徐氏一族在清九村重要的公共古建筑之一，与当地民俗民风相结合，形成特有的文化艺术。</t>
  </si>
  <si>
    <t>北纬：28°39'20.0"
东经:118°35'23.0"</t>
  </si>
  <si>
    <t>该井位于村祠堂内部，周围由围墙围着，村集体定期组织人员对井进行清洗，并有专人负责（祠堂管理人员）</t>
  </si>
  <si>
    <t>鼎新裕埂1号民居</t>
  </si>
  <si>
    <t>浙江省衢州市江山市清湖镇清三村鼎新裕埂1号</t>
  </si>
  <si>
    <t xml:space="preserve">鼎新裕埂1号民居位于浙江省江山市清湖镇清三村鼎新裕埂，据村民介绍，民国三十七年（1948），由毛三大主持建造。_x005F_x000D_
该建筑坐西朝东，总面积200平方米，二进五开间，两厢房，硬山顶屋面，阴阳合瓦。一进明间为穿斗式梁架用五柱。二进梁架同一进。距建筑正门南门450米有一口五角古井，建于清代，建有高约0.35米，长0.8米，规则石质护板和5根护栏，井口直径1.1米，井壁用鹅卵石堆砌而成，井深约7米，水已接近干涸。_x005F_x000D_
新裕埂1号民居建筑结构简约大方，用材粗狂，五角井原水量大，多用于染坊。具有较好的保存和历史研究价值。_x005F_x000D_
_x005F_x000D_
</t>
  </si>
  <si>
    <t>北纬：28°40'16.0"，东经：118°35'48.0"</t>
  </si>
  <si>
    <t>该井位于居住人员较密集的地方，现该井作为周围居民生活洗涤用水</t>
  </si>
  <si>
    <t>菱角塘</t>
  </si>
  <si>
    <t>浙江省衢州市江山市清湖镇童家村童家182号东侧</t>
  </si>
  <si>
    <t>菱角塘位于浙江省江山市清湖镇童家182号东侧，据村民介绍，建于清（1644～1911）代。该塘西侧逐渐被改为路_x005F_x000D_
塘基总体来看呈半圆形，分布面积250平方米，塘壁由鹅卵石叠成，深为2米。塘一直用于种菱角而得名，目前塘水质已被污染，利用程度只限于生产生活活动。水草覆盖塘底。_x005F_x000D_
菱角塘作为人们生产生活活动所需的水来源之一，从一个侧面反映了当地百姓的生活状况。</t>
  </si>
  <si>
    <t>北纬N28°40′49.05′东经118°37′0.40′</t>
  </si>
  <si>
    <t>该井用于就近村民生活洗涤用水</t>
  </si>
  <si>
    <t>周边住户</t>
  </si>
  <si>
    <t>周氏祠堂水井</t>
  </si>
  <si>
    <t>浙江省衢州市江山市清湖镇清二村供销社宿舍西侧</t>
  </si>
  <si>
    <t>周氏祠堂水井位于浙江省江山市清湖镇清二村供销社宿舍西侧，建于清（1644～1911）。_x005F_x000D_
该井占地面积1.2平方米，井圈由青石构成，井口半径25厘米，内径30厘米。井壁由鹅卵石叠成。井壁部分被青苔覆盖，井深为6米。井沿附属物为插旗杆，其上有一碑，刻有“秋月香怀德堂敬助”字体。_x005F_x000D_
该井布局基本完整，保存尚好，用材考究，对研究井历史有一定的实物资料。</t>
  </si>
  <si>
    <t xml:space="preserve">北纬N28°40′6.08″ 东经E118°36′14.54″
</t>
  </si>
  <si>
    <t>梅家行右弄22号民居</t>
  </si>
  <si>
    <t>浙江省衢州市江山市清湖镇清二村梅家行右弄22号</t>
  </si>
  <si>
    <t xml:space="preserve">梅家行右弄22号民居位于浙江省江山市清湖镇清二村梅家行右弄，据屋主介绍，始建于清（1644～1911）。_x005F_x000D_
建筑坐南朝北，面积112平方米。房屋布局为一进一天井，两厢房，硬山顶，阴阳合瓦。明间为穿斗式梁架用五柱。天井用鹅卵石铺成，屋内附古井一口，直径0.95米，高0.51米，井圈1.2米，深1.8米，内侧0.65米，内由鹅卵石及水泥砖组成，井水较混浊。_x005F_x000D_
梅家行右弄22号民居整个建筑建造朴素简单，反映了当时居民的生活特色，为研究当时的建筑提供了一定的实物资料。_x005F_x000D_
_x005F_x000D_
</t>
  </si>
  <si>
    <t>属清湖一村</t>
  </si>
  <si>
    <t>五圣殿6号民居</t>
  </si>
  <si>
    <t>浙江省衢州市江山市清湖镇清二村五圣殿弄6号</t>
  </si>
  <si>
    <t>五圣殿6号民居位于浙江省江山市清湖镇二村五圣殿，据屋主（王定良）介绍，王家祖居绍兴，至王志根（王定良祖父）经营布业，并迁至清湖。该建筑由王志根建造，建于民国十四年（1925）。_x005F_x000D_
建筑坐东南朝西北，占地面积271.76平方米，由一个主院和前、后两小院组成。主院布局为二进一天井一厢房，三开间，一照壁，走马式阁楼，硬山顶，四面是空斗砖墙，局部油红漆。照壁绘有“福”字，门楼上有砖雕，围墙两侧有用砖块砌成的“喜”字。正门设单檐挑角门楼，周边施彩绘壁画。一进面阔和进深均为15米，明间为穿斗式梁架用五柱。天井用鹅卵石及青石板铺成，长2.8米，宽1.5米，周围四根角柱各设雕龙、凤样牛腿。厢房设雕刻细致的木格窗。二进为抬梁穿斗混合式，明间为抬梁式梁架用二柱，次间为穿斗式梁架用五柱。阁楼为瓶式栏杆。建筑东南面有一口青石圆井，深6米，直径1.2米；西北面是杂房和宅门过道。_x005F_x000D_
五圣殿6号民居布局完整，牛腿、护栏、雀替等雕刻精美。作为曾经的布商的住宅，反应当时布商住宅的建筑风格和特色。</t>
  </si>
  <si>
    <t xml:space="preserve">北纬N28°40′6.08″ 东经E118°36′14.55″
</t>
  </si>
  <si>
    <t>该井现未使用，天井用鹅卵石及青石板铺成，长2.8米，宽1.5米，深为15米。</t>
  </si>
  <si>
    <t>普明寺水井</t>
  </si>
  <si>
    <t>浙江省衢州市江山市清湖镇清二村中心小学内</t>
  </si>
  <si>
    <t xml:space="preserve">普明寺水井位于浙江省江山市清湖镇清二村中心小学内，建于北宋（1127～1279）年间。_x005F_x000D_
该井占地面积1.5平方米，井基座呈圆形，直径为1.2米，深为7米。井圈高0.42米，厚0.06米由青石砌成，内用鹅卵石组成，水质清澈。井外沿原用鹅卵石铺成，现用水泥浇筑，校园内有一棵700多年的“罗汉松”。普明寺水井布局基本完整，井圈做工精细，曾为学校及附近的居民提供了生活用水，从一个侧面反映当时居民的生活状况。_x005F_x000D_
</t>
  </si>
  <si>
    <t>童家上郑氏水井</t>
  </si>
  <si>
    <t>浙江省衢州市江山市清湖镇童家村109号西侧</t>
  </si>
  <si>
    <t xml:space="preserve">童家上郑氏水井位于江山市清湖镇童家村109号西侧，清（1644～1911）代由郑氏建造。_x005F_x000D_
该井占地面积为1.9平方米，圆形。井圈青石造，下底略比上口大，口直径为0.5米，高0.5米，下底0.75米。井壁用鹅卵石堆砌。井垫为圆形。四周用鹅卵石铺砌成长3米，宽2.5实的长方形。水量大，水质清澈。_x005F_x000D_
童家上郑氏水井井圈为夏天农业生产的抽水方便做成活动式，对农业生产提供大量的水源，具有较好的实用价值，从一个侧面反映了当时人们生产生活状况。_x005F_x000D_
</t>
  </si>
  <si>
    <t>中分厅水井</t>
  </si>
  <si>
    <t>浙江省衢州市江山市清湖镇童家村童家211号西侧</t>
  </si>
  <si>
    <t xml:space="preserve">中分厅水井位于浙江省江山市清湖镇童家211号西侧，据村民介绍，始建于清（1644～1911）。_x005F_x000D_
圆形井圈以青色石灰石叠砌而成，占地面积2平方米。井口直径0.5米，井圈高0.4米，宽0.05米，深5米，井壁由鹅卵石垒砌，井四周地面由水泥浇注，水质清晰，井沿刻有“甲寅年”字样。_x005F_x000D_
中分厅水井保存良好，终年不涸，水量大，水质好，为附近百姓提供生产生活用水。_x005F_x000D_
</t>
  </si>
  <si>
    <t>童家56号徐氏民居</t>
  </si>
  <si>
    <t>浙江省衢州市江山市清湖镇童家村童家56号</t>
  </si>
  <si>
    <t xml:space="preserve">童家56号徐氏民居位于浙江省江山市清湖镇童家村，据屋主介绍，始建于清（1644～1911）代。_x005F_x000D_
建筑坐南朝北，占地面积70平方米，房屋布局为一进一天井三开间，两厢房，硬山顶屋面，二组马头墙。正门设单檐挑角门楼，下方题“紫气西来”字样。明间为穿斗式梁架用五柱。 天井呈长方形。左右为厢房。设花格窗。建筑西侧附有一口井，井深4-5米高直径1米，高0.6米。下大上小，井圈0.2米 圆形井壁用青石叠砌而成，内圈圆形，水质浑浊，现已弃之不用。_x005F_x000D_
童家56号徐氏民居布局完整，并保存一般，有一定的历史研究价值，是古建筑的标本。_x005F_x000D_
</t>
  </si>
  <si>
    <t>北纬N28°40′50.20′东经118°37′0.40′</t>
  </si>
  <si>
    <t>该井用于就近村民生活洗涤用水，位于徐氏民居，井深4-5米高直径1米，高0.6米。下大上小，井圈0.2米 圆形井壁用青石叠砌而成</t>
  </si>
  <si>
    <t>童家徐氏水井</t>
  </si>
  <si>
    <t>浙江省衢州市江山市清湖镇童家村童家78-1号门前</t>
  </si>
  <si>
    <t xml:space="preserve">童家徐氏水井位于浙江省江山市清湖镇童家村78-1号门前，据村民反映，系清（1644～1911）代建筑。_x005F_x000D_
该井占地面积1平方米，圆形井壁用鹅卵石铺成直径0.5米，圆形圈高0.5米，内径1米，井深8米。井内侧用鹅卵石叠砌而成。井台边长1.1米，宽1.4米，用两块青石组成，水质清澈甘甜。_x005F_x000D_
童家徐氏水井保存较好，为附近的百姓提供了农业生产生活所必需的水资源 也从另一个侧面反映了当时人们的生活状况及生产力水平。_x005F_x000D_
</t>
  </si>
  <si>
    <t>位于童家村78号，用鹅卵石铺成直径0.5米，圆形圈高0.5米，内径1米，井深8米。井内侧用鹅卵石叠砌而成。井台边长1.1米，宽1.4米</t>
  </si>
  <si>
    <t>路陈上水井</t>
  </si>
  <si>
    <t>浙江省衢州市江山市清湖镇路陈村路陈48号东侧</t>
  </si>
  <si>
    <t>路陈上水井位于浙江省江山市清湖镇路陈村48号东侧，据村民介绍，系清（1644～1911）代建筑。_x005F_x000D_
该井占地面积4平方米，长方形井口用石灰石及水泥叠砌，井内侧用鹅卵石铺成，井长1.66米，宽0.9米，深2米，井圈0.13米。井圈用水泥浇筑。井边用水泥浇筑成长方形，长3米，宽2.5米，井内水质清澈 ，味道甘甜。_x005F_x000D_
路陈上水井保存尚好，为附近的百姓提供了一定量的水资源，从另一个侧面反映了当时人们的生活状况及生产力发展水平。</t>
  </si>
  <si>
    <t>北纬28.42.6.东经118.36.55</t>
  </si>
  <si>
    <t>位于路陈村内，井1.66米，宽0.9米，深2米，井圈0.13米。井边用水泥浇筑成长方形，长3米，宽2.5米。</t>
  </si>
  <si>
    <t>路陈村</t>
  </si>
  <si>
    <t>百家井</t>
  </si>
  <si>
    <t>浙江省衢州市江山市清湖镇清二村八角井1号南侧</t>
  </si>
  <si>
    <t>百家井位于江山市清湖镇清二村八角井1号南侧，又称“八角井”，据村中老人讲述建于清（1644～1911）代，1870年修缮完整。百家井是当时人们主要的用水水源，因其“百家用水”而得名。_x005F_x000D_
该井占地面积3平方米，构筑较为精细，筑井石材是从刘家梗山采集而来并经过粗略的加工而成，井深约4米，直径1.9米。井栏为六边形，设六根立柱，六面栏板，栏板宽0.60米，高0.50米。井壁用鹅卵石磊砌。井沿用块状条石围砌呈六边形。井水水量大，水质清澈，冬暖夏凉，终年不竭，味甘甜。_x005F_x000D_
清湖镇清二村现存古井较多，但百家井外观造型美观，保存情况较好，清湖酱油的制作水也采自此井，具有很高的实用价值，从另一个侧面反映了村落的形成与村民的生活状况。</t>
  </si>
  <si>
    <t>位于清湖二村井深约4米，直径1.9米。井栏为六边形，设六根立柱，六面栏板，栏板0.60米，高0.50米。井壁用鹅卵石磊砌。</t>
  </si>
  <si>
    <t>清二村百岁坊水井</t>
  </si>
  <si>
    <t>浙江省衢州市江山市清湖镇清二村百岁坊4号院内</t>
  </si>
  <si>
    <t>清二村百岁坊水井位于浙江省江山市清湖镇清二村百岁坊4号院内，清（1644～1911）末建筑。原位于东西方向贞节牌楼中，文革石器牌楼被拆除。_x005F_x000D_
该井占地面积2平方米，青石井圈直径0.53米，高0.5米，厚0.16米，井口直径0.8米，井身呈圆形，井壁以鹅卵石叠砌而成，井深约5米，水质清晰，井周边用条状青石铺成上1.2米方形地面，距井北面4米处由一棵距今130多年的香枹树。_x005F_x000D_
清二村百岁坊水井保存较好，对清湖古井文化的研究提供了实物资料。</t>
  </si>
  <si>
    <t xml:space="preserve">北纬N28°40′6.08″ 东经E118°36′14.56″
</t>
  </si>
  <si>
    <t>位于百岁坊内，青石井圈直0.53米，高0.5米，0.16米，井口直径0.8米，井身呈圆形，井壁以鹅卵石叠砌而成，井深约5米</t>
  </si>
  <si>
    <t>花大门水井</t>
  </si>
  <si>
    <t>浙江省衢州市江山市清湖镇童家村童家192号前</t>
  </si>
  <si>
    <t>花大门水井位于清湖镇童家村童家192号前，据村民介绍，始建于清（1644～1911）。花大门水井位于花大门的南侧而得名。_x005F_x000D_
该井占地面积为2.8平方米。井圈用青石板围成0.75米，直径0.5米的圆形，井口直径0.6米，井壁用鹅卵石叠砌，井深7米，水质清澈。井垫用条状青石板铺设成长2米的正方形。_x005F_x000D_
花大门水井为当地人民的生产生活提供了方便，从侧面也反映了村落的发展和村民的生产生活状况，该井保存尚好，具有一定的研究价值。</t>
  </si>
  <si>
    <t>位于童家村，圈用青石板围成0.75米，直径0.5米的圆形，井口直径0.6米，井壁用鹅卵石叠砌，井深7米</t>
  </si>
  <si>
    <t>上家水井</t>
  </si>
  <si>
    <t>浙江省衢州市江山市清湖镇童家村童家232号东南侧200米</t>
  </si>
  <si>
    <t xml:space="preserve">上家水井位于浙江省江山市清湖镇童家村232号东南侧20米处，据村民介绍，清（1644～1911）代挖掘而成。_x005F_x000D_
占地面积2.4平方米，井口有两块条状并排紧靠的青石板中心挖一直径60厘米的口而成，井圈高54厘米，厚6厘米，井壁由鹅卵石垒砌，已被青苔覆盖，井口小，下方大，呈喇叭状，水质清晰。_x005F_x000D_
上家水井保存较好，为当地重要的生产生活饮用水水源。_x005F_x000D_
</t>
  </si>
  <si>
    <t>位于童家村，圈用青石板围成井圈高54厘米，厚6厘米，井壁由鹅卵石垒砌。</t>
  </si>
  <si>
    <t>达塘沿塘群</t>
  </si>
  <si>
    <t>浙江省衢州市江山市清湖镇童家村内</t>
  </si>
  <si>
    <t>达塘沿塘群位于浙江省江山市清湖镇童家村内，始建于明（1368～1644）代。_x005F_x000D_
此塘群总占地面积达8880平方米，总共有大处塘，双塘，长塘，达塘，达坂塘，黄泥塘六个塘组成。最小面积有930平方米，最大面积2164平方米。水质一般，目前用于养鱼等农业生产。_x005F_x000D_
达塘沿塘群对于考察该地区历史沿革有一定的意义。</t>
  </si>
  <si>
    <t>位于童家村内，此塘群总占地面积达8880平方米</t>
  </si>
  <si>
    <t>村和村民小组</t>
  </si>
  <si>
    <t>童家郑氏水井</t>
  </si>
  <si>
    <t>浙江省衢州市江山市清湖镇童家村达塘后童氏旧宅东北侧3.5米处</t>
  </si>
  <si>
    <t xml:space="preserve">童家郑氏水井位于浙江省江山市清湖镇童家村达塘后童氏旧宅东北侧3.5米处，据村民介绍，清（1644～1911）代挖掘而成。_x005F_x000D_
该井占地面积3.4平方米，呈圆形。井壁由鹅卵石垒砌而成。井垫用两块长1.2米，宽0.6米的青石围成长方形。水质清晰。_x005F_x000D_
童家郑氏水井保存较好，为当地生产生活提供了用水。_x005F_x000D_
</t>
  </si>
  <si>
    <t>该井位于童家村，井垫用两块长1.2米，宽0.6米的青石围成长方形。</t>
  </si>
  <si>
    <t>当店井水井</t>
  </si>
  <si>
    <t>浙江省衢州市江山市清湖镇清一村当店井7号南侧2.6米</t>
  </si>
  <si>
    <t>当店井水井位于江山市清湖镇清一村当店井7号南侧2.6米处。据村民介绍，始建于清（1644～1911）。1970年至2007年6月陆续修缮过两次。_x005F_x000D_
该井占地面积12平方，呈六角形。井栏用六块大块长方形青石和六根长形块状条柱围砌，每块长方形青石大小差不多相同均为长1.2米，宽0.6米；柱宽0.2米，高0.7米。井栏东侧一块青石外阴刻，“解放井”三字（为70年秋重修时所刻）。井壁为圆形用鹅卵石垒砌。井水水量大，水质清澈，终久不竭。_x005F_x000D_
当店井水井造型美观，保存情况较好，是当地重要的生产生活用水水源，从另一侧面反映出旧时村落的形成与村民生产生活状况。</t>
  </si>
  <si>
    <t>北纬：28.40.22
东经:118.36.2</t>
  </si>
  <si>
    <t>该井位于一村居住密集处，该井占地面积12平方，呈六角形。</t>
  </si>
  <si>
    <t>傅家水井</t>
  </si>
  <si>
    <t>浙江省衢州市江山市清湖镇前村23号南侧</t>
  </si>
  <si>
    <t>傅家水井位于浙江省江山市清湖镇前村23号南侧，据村民介绍，始建于清（1644～1911）。_x005F_x000D_
井占地面积为1.6平方米，基座呈圆形，直径0.64米，内径0.5米，高0.47米，深5米。井壁周围用山石堆砌，水质较清澈，是前村年代最早的古井。井周围用水泥围成6.25米长的正方形。_x005F_x000D_
傅家水井布局基本完整，为附近百姓提供了生产生活用水，从侧面反映了当时人们的生活水。</t>
  </si>
  <si>
    <t xml:space="preserve">北纬：28°39′50″
东经：118°38′2″
</t>
  </si>
  <si>
    <t>位于前村，井占地面积为1.6平方米，基座呈圆形，直径0.64米，内径0.5米，高0.47米，深5米</t>
  </si>
  <si>
    <t>中灵山老佛殿遗址</t>
  </si>
  <si>
    <t>浙江省衢州市江山市清湖镇前村灯盏碟山中灵山</t>
  </si>
  <si>
    <t xml:space="preserve">中灵山老佛殿遗址位于浙江省江山市清湖镇前村灯盏碟山中灵山，抗战时期使中灵山几度烧毁重建，仅存的原寺庙的可移动文物也在文化大革命时期被毁坏。据村民介绍，现存建筑为清（1644～1911）代所建。_x005F_x000D_
该建筑坐东朝西，占地200平方米。布局为一进，三开间，一协屋，悬山顶，夯土墙，泥地。一进为穿斗式梁架用五柱。协屋为一间。建筑东侧一米处有古井一口，水质较浊。_x005F_x000D_
中灵山老佛殿遗址仅存原老佛殿大门门枕石数块，后期所建房屋风格简朴，为了解当地的民俗民风提供实物资料。_x005F_x000D_
</t>
  </si>
  <si>
    <t xml:space="preserve">北纬：28°39′56″
东经：118°37′57″
</t>
  </si>
  <si>
    <t>面积为3平方米，呈圆形，青石造。井圈内径0.5米，外径0.8，高0.7米。</t>
  </si>
  <si>
    <t>前村周家水井</t>
  </si>
  <si>
    <t>浙江省衢州市江山市清湖镇前村43号北侧1米处</t>
  </si>
  <si>
    <t>前村周家水井位于浙江省江山市清湖镇前村43号北侧1米处，据普查员搜集资料反映，清（1644～1911）代由王氏、毛氏及徐氏共同挖掘，后为周氏宅的附属井。_x005F_x000D_
该井占地面积为3平方米，呈圆形，青石造。井圈内径0.41米，外径0.54，高0.55米，两侧各有一孔，旧时作锁井用。井壁由大块毛石堆砌，井深约8-9米。水质清澈。井垫外围用二块条状紫色石块拼成长1.8米，宽0.6米的长方形。_x005F_x000D_
前村周家水井布局完整，保存尚好，具有较好的实用价值，对村落的发展具有一定的促进作用。</t>
  </si>
  <si>
    <t xml:space="preserve">北纬：28°39′49″
东经：118°38′1″
</t>
  </si>
  <si>
    <t>该井占地面积为3平方米，呈圆形，青石造。井圈内径0.41米，外径0.54，高0.55米。</t>
  </si>
  <si>
    <t>王林祠井</t>
  </si>
  <si>
    <t>浙江省衢州市江山市清湖镇和睦村38号南侧</t>
  </si>
  <si>
    <t xml:space="preserve">王林祠井位于清湖镇和睦村38号南侧，据村民介绍，始建于清（1644～1911）代，由于王氏所挖掘。_x005F_x000D_
该井占地面积为2平方米，青石造，呈圆形。井圈口直径0.6米，内径0.37米，高0.6米，其外壁一侧阴刻“王林祠井”字样。井壁用鹅卵石叠砌，井深7-8米。井壁部分用青苔覆盖，井垫为圆形，用红石灰石围砌，直径0.7米。水质清澈，长年不涸。_x005F_x000D_
王林祠井保存较好，用材讲究，为研究古井结构和历史有一定的意义，也从另一个侧面反映了当时人们的生活状况及生产发展水平。_x005F_x000D_
</t>
  </si>
  <si>
    <t xml:space="preserve">北纬N28°37′45.82″ 东经E118°34′31.74″
</t>
  </si>
  <si>
    <t>该井占地面积为2平方米，青石造，呈圆形。井圈口直径0.6米，内径0.37米，高0.6米</t>
  </si>
  <si>
    <t>下田水井</t>
  </si>
  <si>
    <t>浙江省衢州市江山市清湖镇和睦村68号西侧</t>
  </si>
  <si>
    <t xml:space="preserve">下田水井位于清湖镇和睦村68号西侧，据村民介绍，始建于清（1644～1911）代。_x005F_x000D_
该井占地面积为1.5平方米，青石造，圆形。井圈高0.45米，外径0.56米，内径0.46米。井壁用鹅卵石叠砌而成，井深5-6米。井垫为长方形，长1.16米，宽1.03米。水质清澈。_x005F_x000D_
下田水井保存较好，水量大，为附近的百姓提供了一定的农业生产和生活水资源，对研究古井有一定的促进作用，从另一侧面反映了村落的形成和人们的生活状况。_x005F_x000D_
</t>
  </si>
  <si>
    <t xml:space="preserve">北纬N28°37′45.82″ 东经E118°34′31.75″
</t>
  </si>
  <si>
    <t>该井占地面积为1.5平方米，青石造，圆形。井圈高0.45米，外径0.56米，内径0.46米。</t>
  </si>
  <si>
    <t>东儒101号民居</t>
  </si>
  <si>
    <t>浙江省衢州市江山市清湖镇东儒村101号</t>
  </si>
  <si>
    <t xml:space="preserve">东儒101号民居位于浙江省江山市清湖镇东儒村村内，据屋主介绍，民国（1911～1949）时期建筑。抗战时期主体建筑被烧毁，仅存一门槛，一门厅，半个天井，解放后在其基础上重建成二进一天井，三开间，两厢房。_x005F_x000D_
该建筑坐西朝东，占地面积为169平方米，二组马头墙，硬山顶造，用日本进口水泥筑成。大门为八字形，设砖雕牙子叠涩门楼，双重楼，门额阳刻“吉星永临”四字。一进为穿斗式梁架用五柱。天井呈长方形。二进明间为抬梁式梁架，二柱五檩，次间设花格窗。建筑南侧三米处有一古井，呈圆形，青石造，保存较好。_x005F_x000D_
东儒村101号民居具有民国风格，为研究古建筑结构有一定参考价值。_x005F_x000D_
</t>
  </si>
  <si>
    <t>北纬  度   28.60.62             东经度118.57.66</t>
  </si>
  <si>
    <t>该井占地面积为5平方米，青石造，圆形。井圈高0.8米，外径0.8米，内径0.5米。</t>
  </si>
  <si>
    <t>东儒村</t>
  </si>
  <si>
    <t>莲塘水井</t>
  </si>
  <si>
    <t>浙江省衢州市江山市双塔街道莲塘村莲塘156号门口</t>
  </si>
  <si>
    <t xml:space="preserve">莲塘水井位于双塔街道莲塘村莲塘156号门口。据村民介绍，莲塘井挖于明（1368～1644）朝期间，村民共用，延用几百年，解放战争时期解放军也在此周围驻扎，饮用此水。_x005F_x000D_
该井占地面积6平方米，井上方下圆，上部用打磨好的石灰石错砌成四方形，约有一米。下部架八根粗大松树，后用石灰石砌成圆形，深6-7米，直径87厘米。井圈用两块毛石围成，已被绳索打磨光滑。_x005F_x000D_
莲塘水井历史悠久，直接关系莲塘村民生产生活，具有一定的历史及实用价值。_x005F_x000D_
</t>
  </si>
  <si>
    <t>北纬N28°48′15.19″ 东经E118°37′24.67″</t>
  </si>
  <si>
    <t>该井占地面积6平方米，井上方下圆，上部用打磨好的石灰石错砌成四方形，约有一米。下部架八根粗大松树，后用石灰石砌成圆形，深6-7米，直径87厘米。井圈用两块毛石围成，已被绳索打磨光滑</t>
  </si>
  <si>
    <t>莲塘村村委</t>
  </si>
  <si>
    <t>岩下真岩禅寺</t>
  </si>
  <si>
    <t>浙江省衢州市江山市双塔街道灵泉村真岩寺山顶</t>
  </si>
  <si>
    <t xml:space="preserve">岩下村真岩禅寺位于双塔街道岩下村东面真岩寺山丛林中。据史料记载，原建筑始建于北宋万历年间，后被损坏重建。现建筑始建于为清（1644～1911）代。90年代对梁柱墙体翻修，现保存尚好，_x005F_x000D_
建筑坐东朝西，总面积420平方米，二进二天井五开间，左右设厢房，对称二组马头墙，硬山顶屋面，三合土地面。一进为抬梁穿斗式梁架，明间为抬梁式梁架，次间为穿斗式梁架用五柱，天井呈长方形。二进为穿斗式梁架用五柱。寺门南侧存有一井深30米米左右，寺后约300米处 ，一洞深约80米，宽约150米的真岩寺洞，据传战乱时期躲过百姓。_x005F_x000D_
岩下真岩禅寺作为当地重要宗教场所，历史悠久，具有较高研究价值。_x005F_x000D_
</t>
  </si>
  <si>
    <t>北纬N28°29′50.46″ 东经E118°31′0.19″</t>
  </si>
  <si>
    <t>方形口，石质，上有后加水泥井盖。</t>
  </si>
  <si>
    <t>灵泉村村委</t>
  </si>
  <si>
    <t>周氏水井</t>
  </si>
  <si>
    <t>浙江省衢州市江山市双塔街道县前社区县河西路12号徐祠巷7号东侧</t>
  </si>
  <si>
    <t xml:space="preserve">周氏水井位于浙江省江山市双塔街道县河西路12号徐祠巷7号东侧，据村民介绍，由周氏所挖掘于清（1644～1911）代。80年代，井圈用水泥加固。_x005F_x000D_
该井占地面积3平方米，井口呈椭圆形，直径84厘米，内径108厘米，深7-8米。井壁用鹅卵石及山石叠砌，水质清澈。井周边用长3.29米，宽3.45米砌成的长方形水泥地。_x005F_x000D_
周氏水井为附近的居民生活提供了方便，从侧面反映了当时人们的生活习惯，该井保存尚好，具有一定的研究价值。_x005F_x000D_
</t>
  </si>
  <si>
    <t>北纬N28°44′18.35″ 东经E118°37′32.38″</t>
  </si>
  <si>
    <t>该井位于中山路税务局北面临时停车场，县河西路徐祠弄7号东侧。占地面积3平方米，井上方下圆，上部用打磨好的石灰石错砌成四方形，约有一米。</t>
  </si>
  <si>
    <t>莲塘</t>
  </si>
  <si>
    <t>浙江省衢州市江山市双塔街道莲塘村内</t>
  </si>
  <si>
    <t xml:space="preserve">莲塘位于浙江省江山市双塔街道莲塘村内，据村民介绍，始建于明（1368～1644）。_x005F_x000D_
总占地面积共421平方米，分为南北两塘。之间有水路相连，因出莲藕出名。北塘面积301平方米，呈不规则六边形，塘壁以不规则块石堆砌，南侧有高1.5米砖围墙，北侧为公路，2005年新建一条0.7米高护栏。南塘呈椭圆形，面积120平方米部分被填埋，塘内水质浑浊，积淀物较多，水中水生植物被茂盛，塘北侧有1.5米高砖围墙。       _x005F_x000D_
莲塘保存较好，不仅是当地重要的生产生活用水源，更是村庄得名的出处，对于研究江山村庄的发展有一定的借鉴作用。_x005F_x000D_
</t>
  </si>
  <si>
    <t>北纬N28°48′15.20″ 东经E118°37′24.68″</t>
  </si>
  <si>
    <t>总占地面积共421平方米，分为南北两塘。之间有水路相连，因出莲藕出名。北塘面积301平方米，呈不规则六边形，塘壁以不规则块石堆砌，南侧有高1.5米砖围墙，北侧为公路。</t>
  </si>
  <si>
    <t>莲塘村</t>
  </si>
  <si>
    <t>文昌阁遗址</t>
  </si>
  <si>
    <t>浙江省衢州市江山市双塔街道莲塘村水口</t>
  </si>
  <si>
    <t xml:space="preserve">文昌阁遗址位于浙江省江山市双塔街道莲塘村水口，据村民介绍，始建于明嘉靖（1522～1567）年间，2002-2003年原地建为养猪场。_x005F_x000D_
建筑现存南边块石花岗岩墙基，西南半间协屋，协屋北侧一口井及一口塘。协屋为硬山顶造，三合土地面。井呈圆形，青石造，深1.5米。塘位于遗址北侧，占地面积约70平方米，过去用于防火之用。_x005F_x000D_
文昌阁遗址保存情况差，对研究古代书院之地有一定的促进作用。 _x005F_x000D_
</t>
  </si>
  <si>
    <t>文昌阁协屋北侧一口井及一口塘。井呈圆形，青石造，深1.5米。塘位于遗址北侧，占地面积约70平方米。</t>
  </si>
  <si>
    <t>下份水井</t>
  </si>
  <si>
    <t>浙江省衢州市江山市双塔街道赵家村鸭后下份14号西南侧20米处</t>
  </si>
  <si>
    <t>下份水井位于浙江省江山市双塔街道赵家村鸭后下份14号西南侧20米处，据村民家谱记载，挖凿于明（1368～1644）代。_x005F_x000D_
该井占地面积2.25平方米，井口呈长方形。井壁为圆形，靠近井沿处由三块山石叠砌，下侧由鹅卵石组成，直径0.8米，深3.5米，水质较浑浊。_x005F_x000D_
下份村地处大山腹地，水资源比较宝贵，掘井取水是当地人们生活的必备条件，是下份村最古老的井，从一个侧面反映了旧时人们的生活状况乃至村落的形成与发展状况。</t>
  </si>
  <si>
    <t>北纬N28°44′56.02″ 东经E118°39′41.77″</t>
  </si>
  <si>
    <t>该井占地面积2.25方米，井上方下圆，上部用山石砌成长方形，约有0.8米。下部用鹅卵石砌成圆形，深3.5米。</t>
  </si>
  <si>
    <t>赵家村</t>
  </si>
  <si>
    <t>西垄祝氏民居群</t>
  </si>
  <si>
    <t>浙江省衢州市江山市双塔街道陈村西垄</t>
  </si>
  <si>
    <t xml:space="preserve">西垄祝氏民居群位于浙江省江山市双塔街道陈村西垄，始建于清至民国（1644～1949），由84号民居、47号民居、48号民居、49号民居、厅、井六个部分组成，总体占地面积为1624平方米。_x005F_x000D_
84号民居朝东向，为二进一天井，三开间布局，阁楼式，二组马头墙，硬山顶。门楼单檐挑角，设壁画。一进为穿斗式梁架用五柱。厢房靠天井两侧有花格窗。_x005F_x000D_
47号、48号、49号民居均朝东南向，为一进一天井，三开间布局，二组马头墙，硬山顶造。天井用青石板铺设。牛腿、雀替、花格窗，雕刻细致精美。_x005F_x000D_
厅朝南向，原为三进二天井，三开间布局，已基本损毁。东侧附有一个古井，青石造，圆形，保存较好。_x005F_x000D_
西垄祝氏民居群在该地区具有代表性，布局也基本完整，为古建筑的研究提供了参考。_x005F_x000D_
</t>
  </si>
  <si>
    <t>北纬28°44′57″东经118°40′42″</t>
  </si>
  <si>
    <t>该井占地面积5平方米，井上圆下方，上面是石头打磨的圆柱形井圈，约有一米高。井深10米。井水清澈。</t>
  </si>
  <si>
    <t>陈村村村委</t>
  </si>
  <si>
    <t>社屋巷水井</t>
  </si>
  <si>
    <t>浙江省衢州市江山市长台镇长台五村社屋巷2号门前</t>
  </si>
  <si>
    <t>社屋巷水井位于长台镇长台五村社屋巷2号，据村民介绍，建于清（1644～1911）。_x005F_x000D_
该井占地面积4平方米，圆形井壁用大小不一的鹅卵石堆砌，内径0.4米，井口内呈圆形，外呈四角形，边长0.55米。圆形井圈用青石打造，高0.4米，井深4-5米。水质较清澈。_x005F_x000D_
社屋巷水井保存较好，此井是该村村民生活饮用水的主要来源，为当地的百姓提供了水资源的方便。具有较好的保存价值。</t>
  </si>
  <si>
    <t>28°35ˊ58〃118°37ˊ56〃</t>
  </si>
  <si>
    <r>
      <rPr>
        <sz val="12"/>
        <rFont val="宋体"/>
        <family val="3"/>
        <charset val="134"/>
        <scheme val="minor"/>
      </rPr>
      <t>该井占地面积4平方米，内径</t>
    </r>
    <r>
      <rPr>
        <sz val="14"/>
        <rFont val="Times New Roman"/>
        <family val="1"/>
      </rPr>
      <t>0.4</t>
    </r>
    <r>
      <rPr>
        <sz val="14"/>
        <rFont val="宋体"/>
        <family val="3"/>
        <charset val="134"/>
      </rPr>
      <t>米，井壁用鹅卵石堆砌。井圈用青石打造，水质清澈。保存较好</t>
    </r>
  </si>
  <si>
    <t>长台村村委</t>
  </si>
  <si>
    <t>井周围居民共有</t>
  </si>
  <si>
    <t>玉源刘氏水井</t>
  </si>
  <si>
    <t>浙江省衢州市江山市塘源口乡塘源口村玉源41-3号东三米处</t>
  </si>
  <si>
    <t xml:space="preserve">玉源刘氏水井位于江山市塘源口乡塘源口村玉源41-3号东三米处，据井圈阴刻记载，为清乾隆五十年（1785）造，水质清澈，味甘甜，至今仍有使用。_x005F_x000D_
该井占地面积约2平方米，青石造，井圈呈圆形，外径0.55米，内径0.45米，高0.45米，外壁北侧阴刻“乾隆五十年 刘”字样。_x005F_x000D_
玉源自然村地处山区，水资源比较宝贵，掘井取水是当地人们生活的必备条件，从一个侧面反映了旧是山区人们的生活状况乃至村落的形成与发展状况。_x005F_x000D_
</t>
  </si>
  <si>
    <t>玉源刘氏水井位于江山市塘源口乡塘源口村玉源41-3号东三米处，据井圈阴刻记载，为清乾隆五十年（1785）造，水质清澈，味甘甜，至今仍有使用。</t>
  </si>
  <si>
    <t>塘源口村村委</t>
  </si>
  <si>
    <t>伍家巷3号民居</t>
  </si>
  <si>
    <t>浙江省衢州市江山市虎山街道东门社区伍家巷3号</t>
  </si>
  <si>
    <t xml:space="preserve">伍家巷3号民居位于浙江省江山市东门社区伍家巷，始建于清（1644～1911）。_x005F_x000D_
建筑坐北朝南，整个建筑呈正方形，占地面积272.25平方米，二进一天井五开间，左右为厢房，硬山顶屋面。一进明间为穿斗式梁架用五柱。天井地面由鹅卵石铺成，周围由青色条石砌成。二进梁架同一进。建筑天井西侧附有古井一口，井圈高60厘米，深7米，直径50厘米，井壁由鹅卵石砌成。水质清澈。_x005F_x000D_
伍家巷3号民居布局基本完整，用材考究，具有一定的历史研究价值。_x005F_x000D_
</t>
  </si>
  <si>
    <t>北纬28度7分16秒，东经116度18分32秒</t>
  </si>
  <si>
    <t>圆形直径为58厘米，水泥材质</t>
  </si>
  <si>
    <t>横路塘顶13号民居</t>
  </si>
  <si>
    <t>浙江省衢州市江山市虎山街道东门社区横路塘顶13号</t>
  </si>
  <si>
    <t xml:space="preserve">横路塘顶13号民居位于浙江省江山市横路唐顶，据屋主介绍，始建于民国（1911～1949）时期。两厢房并于2006年修建。_x005F_x000D_
建筑坐北朝南，面阔15.8米，进深19.8米，该建筑占地面积313平方米，三开间二进一天井，左右厢房，复式，硬山顶屋面。一进明间为穿斗式梁架。天井地面由鹅卵石铺成。上方四周柱子设雕有“鹤 鹿 龙”样。二进梁架同一进。屋内设有井一口，井圈高为60厘米，直径50厘米，井深6米，井壁由石灰石砌成。_x005F_x000D_
横路塘顶13号民居，建筑布局基本完整，用才考究，雕工精美有一定的历史价值。_x005F_x000D_
</t>
  </si>
  <si>
    <t>北纬28度43分49秒，东经118度37分32秒</t>
  </si>
  <si>
    <t>圆形直径为55厘米，石头材质</t>
  </si>
  <si>
    <t>蔡家弄6号民居</t>
  </si>
  <si>
    <t>浙江省衢州市江山市虎山街道东门社区蔡家弄6号</t>
  </si>
  <si>
    <t xml:space="preserve">蔡家弄6号民居位于浙江省江山市东门社区蔡家弄，据屋主介绍，建筑始建于清（1644～1911）代。_x005F_x000D_
建筑坐西朝东，占地面积140平方米，布局为二进一天井，三开间，两厢房，复式，硬山顶屋面，对称二组马头墙。一进明间为穿斗式梁架用五柱。天井呈长方形。二进梁架同一进。次间、稍间花格窗雕牡丹花，卷草等图案。建筑内有一井一口，内径1.20米，直径1.8米，高75厘米，深7-8米，井圈用青石堆砌，井壁用块状石灰石堆砌，水质清澈。_x005F_x000D_
蔡家弄6号民居布局较完整，用材讲究，保存尚好，有一定的历史价值。_x005F_x000D_
</t>
  </si>
  <si>
    <t>北纬30度50分13秒，东经106度58分13秒</t>
  </si>
  <si>
    <t>圆形直径为65厘米，水泥材质</t>
  </si>
  <si>
    <t>西塘左弄8号民居</t>
  </si>
  <si>
    <t>浙江省衢州市江山市虎山街道达道村西塘左弄8号</t>
  </si>
  <si>
    <t xml:space="preserve">西塘左弄8号民居位于浙江省江山市虎山街道达道村村委西塘左弄，始建于清（1644～1911）代。_x005F_x000D_
建筑占地面积120平方米，一进一天井三开间，两厢房，硬山顶屋面。一进明间为穿斗式梁架用三柱。天井由青色条石铺成。左右为厢房。建筑天井内附有井一口，井圈高0.37米，厚为0.05米，井半径0.5米井壁由鹅卵石碓砌而成。_x005F_x000D_
西塘左弄8号民居布局较完整，保存一般。具有一定的历史研究价值。_x005F_x000D_
</t>
  </si>
  <si>
    <t>位于西塘左弄8号居民民居天井内，井圈高0.37米，厚为0.05米，井半径0.5米井壁由鹅卵石碓砌而成。</t>
  </si>
  <si>
    <t>仓巷12-2号民居</t>
  </si>
  <si>
    <t>浙江省衢州市江山市虎山街道市心社区仓巷12-2号</t>
  </si>
  <si>
    <t xml:space="preserve">仓巷12-2号民居位于江山市市心社区仓巷，据屋主介绍，始建于明（1368～1644）。_x005F_x000D_
该建筑坐东朝西，面阔19.5米，进深10.4米，占地面积203平方米，一进一天井五开间，两厢房，硬山顶屋面，阴阳合瓦。一进为抬梁穿斗混合式梁架。明间为抬梁式梁架用二柱。次间为穿斗式梁架用五柱。天井地面由鹅卵石铺成。建筑石硕大，直径达到30厘米，柱、梁、枋粗大。建筑覆古井一口。_x005F_x000D_
仓巷12-2号民居建筑布局基本完整，雀替、斗拱等雕刻精美，具有明显明代建筑特色， 有一定的历史研究价值。_x005F_x000D_
</t>
  </si>
  <si>
    <t>北纬：28°44'22.0"，东经：118°37'23.0"</t>
  </si>
  <si>
    <t>居民区中，井圈石制，圆形，井壁是石头</t>
  </si>
  <si>
    <t>金家巷4号民居</t>
  </si>
  <si>
    <t>浙江省衢州市江山市虎山街道西门社区金家巷4号</t>
  </si>
  <si>
    <t xml:space="preserve">金家巷4号民居位于浙江省江山市金家巷，据屋主介绍，建筑始建于清（1644～1911）。原为二进、两厢房布局，现现东面建筑面貌全毁。_x005F_x000D_
建筑坐西朝东，建筑占地面积400平方米。五开间一天井二进，左右为厢房，对称二组马头墙，硬山顶屋面。明间为穿斗式梁架用五柱。天井地面由鹅卵石铺成。左右为厢房。建筑内附井一口，井深9.5米 井圈由红石做成，直径为50厘米。高为60厘米，井壁由鹅卵石铺成。_x005F_x000D_
金家巷4号民居建筑布局基本较不完整，保存一般。为研究清早期的建筑提供了实物资料。_x005F_x000D_
</t>
  </si>
  <si>
    <t>北纬：28°44'19.1"，东经：118°37'19.4"</t>
  </si>
  <si>
    <t>公共区域，井深9.5米 井圈由红石做成，直径为50厘米。高为60厘米，井壁由鹅卵石铺成。位于王家巷10号</t>
  </si>
  <si>
    <t>西塘塍巷17号民居</t>
  </si>
  <si>
    <t>浙江省衢州市江山市虎山街道达道村西塘塍巷17号</t>
  </si>
  <si>
    <t xml:space="preserve">西塘塍巷17号民居位于江山市达道村西塘塍巷，据屋主介绍，建筑始建于清（1644～1911）。_x005F_x000D_
该建筑坐北朝南，占地面积50平方米，一进，三开间，两厢房，悬山顶屋面。明间为穿斗式梁架用五柱。屋内有一井，井圈高50cm，井口宽55cm，井壁由鹅卵石铺砌而成，藻类覆盖，水质清澈。_x005F_x000D_
西塘塍巷17号民居建筑布局基本完整，用材考究。建筑外墙用黄泥土夯筑，具有一定的历史研究价值。_x005F_x000D_
</t>
  </si>
  <si>
    <t>北纬：28°44'18.0"，东经：118°37'11.0"</t>
  </si>
  <si>
    <t>西塘塍巷17号，民居内，井圈高50cm，井口宽55cm，井壁由鹅卵石铺砌而成，藻类覆盖，水质清澈。一年四季都有水，用来洗衣服。</t>
  </si>
  <si>
    <t>市心街31号民居</t>
  </si>
  <si>
    <t>浙江省衢州市江山市虎山街道市心社区市心街31号</t>
  </si>
  <si>
    <t xml:space="preserve">市心街31号民居位于浙江省江山市市心社区市心街，据屋主介绍，建筑始建于清（1644～1911）代。_x005F_x000D_
建筑坐北朝南，占地面积270平方米。一进一天井，五开间，左右为厢房，硬山顶屋面，阴阳合瓦，对称二组马头墙。正门设双重檐门楼雕刻精致，木雕“琴棋书画”四字，苍劲有力。明间为穿斗式梁架用五柱。建筑外有一井，外径0.5米  井圈厚0.9米 高0.4米 井周边用两块青石铺砌长1.25米 宽1.48米的长方形，水质清澈。_x005F_x000D_
市心街31号民居保存尚好，有一定的地方特色。对研究古建筑有一定的历史意义。_x005F_x000D_
</t>
  </si>
  <si>
    <t>居民区中，市心街31号民居建筑外有一井，外径0.5米  井圈厚0.9米 高0.4米 井周边用两块青石铺砌长1.25米 宽1.48米的长方形，水质清澈。井圈石制，圆形，井壁是石头。</t>
  </si>
  <si>
    <t>地址错误在市心街32号</t>
  </si>
  <si>
    <t>三新水井</t>
  </si>
  <si>
    <t>浙江省衢州市江山市虎山街道达道村三新巷4-3号西侧</t>
  </si>
  <si>
    <t xml:space="preserve"> 三新水井位于浙江省江山市三新巷4-3西侧，始建于清（1644～1911）代，2004年井四周用水泥加固。_x005F_x000D_
该井占地面积2平方米，井圈用青石板围成高0.42米，直径0.68米的圆形。井口直径0.55米，井壁用鹅卵石及青石砖块叠砌，井深约5米，水质清澈，井身外围用水泥加固铺成长方形，长2.15米，宽1.2米。_x005F_x000D_
三新水井是三新巷“七星”井之一，具有实用价值，为当地人民的生活及生产提供了方便，从另一个侧面反映了旧时人们的生产生活状况。</t>
  </si>
  <si>
    <t>北纬：28°44'16.0"，东经：118°37'13.0"</t>
  </si>
  <si>
    <t>该井占地面积2平方米，井圈用青石板围成高0.42米，直径0.68米的圆形。井口直径0.55米，井壁用鹅卵石及青石砖块叠砌，井深约5米，水质清澈，井身外围用水泥加固铺成长方形，长2.15米，宽1.2米。三新巷4-3号西侧，路边，居民用来洗衣服。</t>
  </si>
  <si>
    <t>大西门水井</t>
  </si>
  <si>
    <t>浙江省衢州市江山市虎山街道达道村大西门7号东侧</t>
  </si>
  <si>
    <t>大西门水井位于浙江省江山市虎山街道西门社区大西门7号东侧，据村民介绍，建筑始建于清（1644～1911），2006年江山市消防队用水泥在井周边加以巩固。_x005F_x000D_
该井占地面积3平方米，井用青石板围成高40厘米，直径50厘米，内径60厘米的圆形状，井壁用鹅卵石堆砌，水量大，水质浑浊。井垫四周用两块青石板围成长1.2米，宽1.3米的长方形，周边用鹅卵石堆砌，和石灰石组成。_x005F_x000D_
大西门水井曾为附近的居民提供了生产生活用水，具有较好的实用价值。</t>
  </si>
  <si>
    <t>楼底横巷7号民居</t>
  </si>
  <si>
    <t>浙江省衢州市江山市虎山街道市心社区楼底横巷7号</t>
  </si>
  <si>
    <t xml:space="preserve">楼底横巷7号民居位于浙江省江山市虎山街道市心社区楼底横巷。据屋主介绍，建筑始建于清（1644～1911）代。_x005F_x000D_
建筑坐北朝南，占地面积300平方米，建筑布局为二进一天井一门厅，五开间，硬山顶屋面，阴阳合瓦。一进为抬梁穿斗混合式梁架。明间为抬梁式梁架，用二柱。次间为穿斗式梁架，用五柱。天井用青石铺成。二进明间为穿斗式梁架用五柱。左右为厢房。建筑内附井一口，高6厘米，直径50厘米，内径40厘米，用青石堆砌，井壁用石灰石堆砌，水质清澈见底。_x005F_x000D_
楼底横巷7号民居保存尚好，牛腿、雀替雕刻精美，花格窗雕凤凰、仙鹤、铜钱图案。建筑结构精致，具有一定的地方特色，有一定的艺术欣赏价值，是古建筑的标本。_x005F_x000D_
_x005F_x000D_
    </t>
  </si>
  <si>
    <t>北纬：28°44'17.4"，东经：118°37'20.8"</t>
  </si>
  <si>
    <t>建筑内附井一口，高6厘米，直径50厘米，内径40厘米，用青石堆砌，井壁用石灰石堆砌，水质清澈见底。居民家中，井圈石制，圆形，井壁是石头</t>
  </si>
  <si>
    <t>浙江省衢州市江山市虎山街道达道村西塘弄内</t>
  </si>
  <si>
    <t xml:space="preserve">四眼井位于浙江省江山市西塘弄，又名义井，据碑文记载，始建于明崇祯五年（1632）。_x005F_x000D_
该井占地面积19平方米，井基座呈正方形，边长2.5米 。四口井直径均为0.5米，深为8米，井圈高0.47米 厚0.08米由青石砌成。水质清澈。四眼井沿约1米处立有一碑，记述四眼井的来历。其中一格井壁上题有“义井”两字，其中另一口井，题始建年代和始建者。_x005F_x000D_
四眼井布局基本完整，井圈做工精细，是西塘巷居民的生活用水，从一个侧面反映处居民的生活状况。一九八六年六月十三日公布为江山县重点文物保护单位。_x005F_x000D_
_x005F_x000D_
  </t>
  </si>
  <si>
    <t>北纬:28°44'30.2",东经：118°37'25.0"</t>
  </si>
  <si>
    <t>虎山街道达道村西塘弄内，石头，有石碑。现状与三普调查是情况大致一样。</t>
  </si>
  <si>
    <t>江山市人民政府</t>
  </si>
  <si>
    <t>江山市文物保护单位</t>
  </si>
  <si>
    <t>金衙巷5号民居</t>
  </si>
  <si>
    <t>浙江省衢州市江山市虎山街道东门社区金街巷5号</t>
  </si>
  <si>
    <t xml:space="preserve">金衙巷5号民居位于浙江省江山市虎山街道东门社区金街巷，始建于清（1644-1911）代。原布局为二进一天井，五开间，上堂已全部改建，下堂北次间、稍间有改建，天井被填。_x005F_x000D_
建筑坐西朝东，占地面积120平方米。八字形大门，设牙子叠涩双重檐门楼，有瓦当，滴水密檐，门上方书“毛主席万岁”语录。过正门为走廊，用鹅卵石铺砌成菱形图案。下堂明间穿斗式梁架用五柱，次间花格窗，复式。建筑北侧有古井一口，圆形，深7米，直径0.64米，水质较浑浊。_x005F_x000D_
金衙巷5号民居保存较差，具有一定的历史保存价值。_x005F_x000D_
</t>
  </si>
  <si>
    <t>北纬45度58分39秒，东经128度45分25秒</t>
  </si>
  <si>
    <t>正方形边长72厘米，材质为水泥</t>
  </si>
  <si>
    <t>西塘塍4号民居</t>
  </si>
  <si>
    <t>浙江省衢州市江山市虎山街道西门社区西塘塍巷4号</t>
  </si>
  <si>
    <t xml:space="preserve">西塘塍巷4号民居位于江山市西门社区西塘塍巷，清（1644～1911）代建筑。_x005F_x000D_
建筑坐北朝南，面阔16.8米，进深12.85米，占地面积216平方米，二进一天井二协屋，三开间，两厢房，阁楼式，对称两组马头墙 ，硬山顶屋面，阴阳合瓦。一进明间为穿斗式梁架用五柱。天井呈长方形。用鹅卵石铺设。二进梁架同一进。屋后有方井，井口直径0.37米，井圈高0.5米，嘉庆丙子年间重修。井水清澈深可见底。_x005F_x000D_
西塘塍巷4号民居布局较完整，具有一定的历史研究价值。_x005F_x000D_
</t>
  </si>
  <si>
    <t>由于江山二中校园建设需要，土地被征迁，水井做填埋处理</t>
  </si>
  <si>
    <t>三槐井</t>
  </si>
  <si>
    <t>浙江省衢州市江山市虎山街道市心社区市心街菜场路姜氏宅南侧</t>
  </si>
  <si>
    <t xml:space="preserve">三槐井位于浙江省江山市市心街菜场路姜氏宅南侧，据井壁阴刻记载为“天启七年，三槐造”字样”，为明代建造。_x005F_x000D_
该井占地面积约3平方米。椭圆形井圈，口直径0.8米，高0.4米。外壁一侧刻有“天启七年，三槐造”字样，井圈正中开一个0.2米直径小孔，作锁井用。井壁用鹅卵石铺砌，已被腐蚀成黑色。井圈周围用木板隔成2平方米踏板，用以保护井口附近地面不被踩踏下陷。井水水质浑浊。_x005F_x000D_
三槐井据考证为王氏家族井，为当时重要的生产生活用水水源。_x005F_x000D_
</t>
  </si>
  <si>
    <t>北纬：28°44'16.8"，东经：118°37'19.2"</t>
  </si>
  <si>
    <t>2010年7月19日公布为江山市文物保护单位</t>
  </si>
  <si>
    <t>仓巷10号民居</t>
  </si>
  <si>
    <t>浙江省衢州市江山市虎山街道市心社区市心街仓巷10号</t>
  </si>
  <si>
    <t xml:space="preserve">仓巷10号民居位于浙江省江山市市心街仓巷，据屋主介绍，建筑民国（1911～1949）时期建筑。_x005F_x000D_
建筑坐北朝南，占地面积200平方米。主屋二进一天井，三开间布局，硬山顶。仿欧式正门，呈“八”字形，青石砖门柱，两侧砖式窗披。一进为穿斗式梁架用五柱。天井呈长方形。二进同一进。七角形柱础石，屋内有一古井，圆形，高0.44米，口直径0.45米，厚0.07米，井圈外有刻字，已模糊不清，井壁藻类覆盖。_x005F_x000D_
仓巷10号民居保存情况较差，具有一定的历史保存价值。_x005F_x000D_
</t>
  </si>
  <si>
    <t>北纬：28°44'22.9"，东经：118°37'23.0"</t>
  </si>
  <si>
    <t>地址错误在仓巷8号</t>
  </si>
  <si>
    <t>西塘塍巷黄氏水井</t>
  </si>
  <si>
    <t>浙江省衢州市江山市虎山街道达道村西塘弄西塘塍巷17号</t>
  </si>
  <si>
    <t>西塘塍巷黄氏水井位于浙江省江山市西塘弄西塘塍巷17号，据村民介绍，建筑始建于清（1644～1911），原为黄氏宅附属井。_x005F_x000D_
该井占地面积约2平方米，圆形。井圈青石造，内径0.4米，外径0.55米，高0.4米。壁用鹅卵石叠砌而成井垫用四块条状青石，拼成上1.1米的长方形。水质一般，被西塘污水污染，发黑变臭，周围居民仅用于清洗物品。黄氏井外观保存尚好西塘塍巷黄氏水井保存情况较好，在当时具有很高的实用价值，对古井研究有一定的参考作用。</t>
  </si>
  <si>
    <t>前圳12号民居</t>
  </si>
  <si>
    <t>浙江省衢州市江山市虎山街道孝子村前圳12号</t>
  </si>
  <si>
    <t xml:space="preserve">前圳12号民居位于前圳12号，据屋主介绍，建筑始建于清（1644～1911），原为某地主建筑的花园，有鱼池，现已无存，1928年添建一进，1980年次间天井改建。_x005F_x000D_
该建筑坐北朝南，总面积564平方米。布局为一门厅，二进一天井，五开间，两厢房，二组马头墙，硬山顶屋面，甃地地面。正门为八字大门。过正门铺设鹅卵石路由门厅通向宽1.95米，高2.9 米的圆门，内有直径0.55米的青石圆井，仅用于洗漱。北侧为正屋，穿斗式梁架用五柱，明间前檐为单檐挑角，次间设花格窗。_x005F_x000D_
前圳12号民居建筑独风格，反映了当时的生活状况和建筑特色，为古建筑的研究提供良好的范本。_x005F_x000D_
</t>
  </si>
  <si>
    <t>（房管会的房子，进不去，门锁了。不属于虎山街道管辖）</t>
  </si>
  <si>
    <t>西山雪泉</t>
  </si>
  <si>
    <t>浙江省衢州市江山市虎山街道南门社区西山麓</t>
  </si>
  <si>
    <t xml:space="preserve">西山雪泉位于浙江省江山市虎山街道南门社区西山麓。泉为南北走向，总占地面积5-6平方米。据薛氏家谱记载，宋端平年间，江苏人薛开文同子游江山，定居西山之麓，引泉建筑园林，而得名“薛家泉”，后让于王姓，随谐其音译“雪泉”。民国19年县长陈鼎新，爰志以“雪泉”碑一方，记载国民政府出面立碑以告示众人须保护雪泉，禁止破坏。碑长0.21米，0.85米，碑垫0.4米。及邑人厦门大学教授毛常，写有《俊浚雪泉记》刻石碑立于泉旁，碑长2米，宽0.85米，碑垫0.40米。_x005F_x000D_
西山雪泉为西山三泉之冠，泉水清澈见底，泉下水注，入昔通兴门，流注西塘。当地人民的重要的水资源，雪泉拥有了历史底蕴，成为了重要历史文物资源。_x005F_x000D_
</t>
  </si>
  <si>
    <t>北纬：28°44'19.0"，东经：118°36'58.0"</t>
  </si>
  <si>
    <t>位于城关幼儿园西面，从东向西三块石碑排列，目前未看到泉水，附近为假山和人工池塘，用于市民观赏</t>
  </si>
  <si>
    <t>碑刻为江山市文物保护单位</t>
  </si>
  <si>
    <t>桐村大厅祠堂</t>
  </si>
  <si>
    <t>浙江省衢州市江山市四都镇四都村桐村自然村</t>
  </si>
  <si>
    <t xml:space="preserve">桐村大厅祠堂位于浙江省江山市四都镇四都村桐村自然村。据村民介绍为民国（1911～1949）建筑，原为三进二天井布局，现仅存前进，2005年卖于个人作为仓库。_x005F_x000D_
建筑坐北朝南，总面积160平方米，一进，五开间，阁楼式，硬山顶，一组三级马头墙，三合土地面。正门呈八字形，上端浮雕凤凰。正门西侧上下各设四个圆门状窗体，有单檐挑脚砖窗披。一进明间为穿斗式用五柱。建筑北面约10米处呈直径48厘米的圆形，高1米，用青石打造的井一口。_x005F_x000D_
桐村大厅祠堂是建筑较有特色的公共建筑，具有一定的历史研究价值。_x005F_x000D_
</t>
  </si>
  <si>
    <t>北纬28°50′22″东经118°41′26″</t>
  </si>
  <si>
    <t>位于桐村自然村内，形状为圆形，石头材质。经走访了解，周围10多户农户在使用</t>
  </si>
  <si>
    <t>四都村村委</t>
  </si>
  <si>
    <t>思澄井</t>
  </si>
  <si>
    <t>浙江省衢州市江山市凤林镇茅坂村大厅屋沿弄</t>
  </si>
  <si>
    <t>思澄井位于江山市凤林镇茅坂村大厅屋沿弄，徐志澄旧居内大门门前3米处院落内，据井圈外壁阴刻记载为民国三十三年（1944）。_x005F_x000D_
该井占地面积约5平方米，呈圆形，青石造，井壁用河卵石堆砌。井圈外直径0.55米，内径0.45米，高0.50米，井台为长方形1.0*1.20米。井圈外壁东侧阴刻“思澄囗”三字，两侧阴刻“民国三十三年校造”字样。_x005F_x000D_
思澄井保存情况好，井圈外壁阴刻字迹清晰，字体娟秀。茅坂村现存古建筑和古井较多，从另一个侧面反映出人们的生活状况。</t>
  </si>
  <si>
    <t>北纬：28°32'34.0"，东经：118°29'17.0"</t>
  </si>
  <si>
    <t>位于徐志澄旧居大门前3米的院子内，井圈外壁刻有：民国三十三年。青石造，井圈外直径0.55米，内径0.45米，高0.50米，井台为长方形1.0*1.20米。</t>
  </si>
  <si>
    <t>茅坂村村委</t>
  </si>
  <si>
    <t>建威将军蔡公墓</t>
  </si>
  <si>
    <t>浙江省衢州市江山市虎山街道店前村村长丰</t>
  </si>
  <si>
    <t xml:space="preserve">将军蔡公墓位于浙江省江山市虎山街道店坝头村长丰，据碑文记载，为清（1644～1911）代建造。_x005F_x000D_
该墓坐北朝南，全墓长8米，占地总面积64平方米。墓碑青石造，呈房屋状，为四柱三开间，火焰状屋顶，由东至西分别饰凤凰、牡丹花，云纹、阴刻“迎官就禄”， 以及麒麟图案，两侧设石鼓。明间为主碑，阴刻“清浩授建威蔡公将军之墓”字样。次间为副碑，左侧记载死者生平史迹，右侧为将军蔡公儿子之墓。石柱顶部雕莲花。将军蔡公墓西侧北侧有古井二口。_x005F_x000D_
将军蔡公之墓保存尚好，有一定的历史价值，也为研究古墓葬提供了参考价值。_x005F_x000D_
_x005F_x000D_
</t>
  </si>
  <si>
    <r>
      <rPr>
        <sz val="12"/>
        <rFont val="宋体"/>
        <family val="3"/>
        <charset val="134"/>
        <scheme val="minor"/>
      </rPr>
      <t>北纬：</t>
    </r>
    <r>
      <rPr>
        <sz val="14"/>
        <rFont val="宋体"/>
        <family val="3"/>
        <charset val="134"/>
      </rPr>
      <t xml:space="preserve">28°44'19.0"
东经：18°34'53.0"
</t>
    </r>
  </si>
  <si>
    <t>店前村村委</t>
  </si>
  <si>
    <t>沙埂24号毛氏民居</t>
  </si>
  <si>
    <t>浙江省衢州市江山市虎山街道市心社区沙埂24号</t>
  </si>
  <si>
    <t xml:space="preserve">沙埂24号毛氏民居位于浙江省江山市虎山街道市心社区沙埂，始建于民国（1911～1949）。_x005F_x000D_
建筑坐东朝西，总面积67平方米。布局为一进，三开间，悬山顶屋面，夯土墙。正门前用鹅卵石和块石铺设宽1米的路。一进为穿斗式五架梁。屋东侧有一口古井，始建于清，，青石造，圆形。井圈外径0.53米，内径0.41米，高0.42米，两侧各设一圆孔。井壁鹅卵石堆砌，直径0.7米。井垫由二条青石板围成长1.32米，宽1米的长方形。屋北侧有一口直径0.55米的古井，石灰石井圈，外径0.50米，内径0.40米，高0.50米。_x005F_x000D_
沙埂24号毛氏民居布局较完整，具有一定的欣赏价值。_x005F_x000D_
</t>
  </si>
  <si>
    <t>北纬：28°44'25.0"
东经：118°37'33.0"</t>
  </si>
  <si>
    <t>市心社区</t>
  </si>
  <si>
    <t>西山梅泉</t>
  </si>
  <si>
    <t>浙江省衢州市江山市虎山街道孝子村西山南麓</t>
  </si>
  <si>
    <t xml:space="preserve">西山梅泉位于江山市虎山街道西山南麓，又名梅花泉，在目连洞左下方。据传元代学者周丙吉隐居于此，植梅树数十株，香满一林，因之名泉。1936年，曾疏浚砌石，泉分上中下三池，供食、涤、灌之用。次年，又建“梅泉亭”（已毁），原有《梅泉碑记》，现丢失。梅泉水质清澈，味甘甜，与雪泉遥相呼应。_x005F_x000D_
西山梅泉保存情况较好，具有一定的生产生活实用及观赏价值。_x005F_x000D_
</t>
  </si>
  <si>
    <t>北纬：28°44'19.0
东经：118°36'58.0"</t>
  </si>
  <si>
    <t>孝子村村委会</t>
  </si>
  <si>
    <t>孝子村村委</t>
  </si>
  <si>
    <t>西塘坞水井</t>
  </si>
  <si>
    <t>浙江省衢州市江山市上余镇上余村后庄西塘坞底</t>
  </si>
  <si>
    <t xml:space="preserve">西塘坞水井位于浙江省江山市上余镇上余村后庄西塘坞底，据村民介绍，始建于清（1644～1911）代。60年代外围用水泥浇铸圆形地面。_x005F_x000D_
该井占地面积1.13平方米，为方形井，由四块宽0.35米，长1.03米的红色条石围成井面。井身内壁用青石砖叠砌呈宽0.75米的方形，井深约4米，水质清澈。井面西南侧有一水沟，用于水满时引水，西面条石上刻有“北干-13”字体。_x005F_x000D_
西塘坞水井为后庄建村时所挖，为后庄人民提供了水资源，现仍具有实用价值。_x005F_x000D_
</t>
  </si>
  <si>
    <t>平埂水井</t>
  </si>
  <si>
    <t>浙江省衢州市江山市四都镇江北村平埂99号西侧10米</t>
  </si>
  <si>
    <t xml:space="preserve">平埂水井位于四都镇江北村平埂99号西侧10米，据周氏家谱记载，此井掘于清顺治（1644～1661）年间。曾于70年代修缮过，井口用水泥浇铸。_x005F_x000D_
井口呈四方形，长宽1.05米，用四块规则毛石围成，井底呈圆形，直径1.2米，井壁用人工打磨规则的黄石砌成，非常整齐，下架两松树。井深7--8米。_x005F_x000D_
该井保存较好，为当地农业生产生活带来了许多便利，具有一定历史研究价值。_x005F_x000D_
</t>
  </si>
  <si>
    <t>北纬：28°50'48.4"      东经：118°43'05.2"</t>
  </si>
  <si>
    <t>井口呈四方形，长宽1.05米，用四块规则毛石围成，井底呈圆形，直径1.2米，井壁用人工打磨规则的黄石砌成，非常整齐，该井用于就近村民生活洗涤用水。</t>
  </si>
  <si>
    <t>江北村村委</t>
  </si>
  <si>
    <t>王坛水井</t>
  </si>
  <si>
    <t>浙江省衢州市江山市四都镇四都村小皂自然村王坛内</t>
  </si>
  <si>
    <t xml:space="preserve">王坛水井位于四都镇四都村小皂自然村王坛内，据村民口述为建村时所挖，始建于清（1644～1911）。90年代井周边地面用水泥加固。_x005F_x000D_
该井占地面积约1.54平方米，井口用条状石灰石围成长1米的等边三角形，井壁用鹅卵石叠砌呈直径1.5米的圆形，井深约1.5米，水质清澈。井的西侧由小到大依次排列三个塘，井水由东向西依次流入用于饮用的4平方米的小塘，再流入洗漱的约6平方米的塘，最后流向面积约120平方米用于灌溉的大塘。鹅卵石铺砌而成的圆形石路包围王坛井与两小塘。_x005F_x000D_
王坛水井的结构具有特色，为当地的百姓提供了水资源的方便，具有一定的历史研究价值。_x005F_x000D_
</t>
  </si>
  <si>
    <t>北纬：28°50'38.0"      东经：118°39'18.0"</t>
  </si>
  <si>
    <t>井占地面积约1.54平方米，井口用条状石灰石围成长1米的等边三角形，井壁用鹅卵石叠砌呈直径1.5米的圆形，井深约1.5米。</t>
  </si>
  <si>
    <t>安顶际19号水井</t>
  </si>
  <si>
    <t>浙江省衢州市江山市张村乡安顶村安顶际自然村安顶际19号南侧</t>
  </si>
  <si>
    <t xml:space="preserve">安顶际19号水井位于张村乡安顶村安顶际19号南侧，据村民口述为清（1644～1911）时期建筑，为安顶际19号民宅的家井。_x005F_x000D_
该井南北向并列一长0.8米的方井与直径1.2米的圆井二部分。方井用条状青石围成方形井口，井壁用鹅卵石叠砌呈不规则形状，井深约1米，水质清澈。圆井用块石堆砌成圆形井口，井深约1.5米，水质较混沌。在两井的外围用块石铺砌长约2.5米，宽2米的地面。_x005F_x000D_
安顶际19号水井保存较好，为安顶村具有代表性的古井，为周边的百姓提供了水资源的方便。_x005F_x000D_
</t>
  </si>
  <si>
    <t>北纬：28°34'55.0"      东经：118°42'46.0"</t>
  </si>
  <si>
    <t>该井南北向并列一长0.8米的方井与直径1.2米的圆井二部分。方井用条状青石围成方形井口，井壁用鹅卵石叠砌呈不规则形状，井深约1米。圆井用块石堆砌成圆形井口，井深约1.5米。在两井的外围用块石铺砌长约2.5米，宽2米的地面。</t>
  </si>
  <si>
    <t>安顶村村委</t>
  </si>
  <si>
    <t>赖水发、赖晓峰</t>
  </si>
  <si>
    <t>浔里街75号店铺</t>
  </si>
  <si>
    <t>浙江省衢州市江山市廿八都镇花桥村浔里街75号</t>
  </si>
  <si>
    <t xml:space="preserve">浔里街75号店铺位于江山市廿八都镇花桥村。清（1644～1911）末建筑，前店铺后居所。至民国时主营油盐生意；抗战时期，店铺被日军烧毁，民居部分幸免于难；随后，重建店铺，做过打铁铺，油盐、副食品店等；解放初期停止营业，合作社时期做过副食品店。_x005F_x000D_
建筑坐西北朝东南，占地197平方米，进深18.35米，面宽10.14米，硬山顶，四组一级马头墙，三进一天井三开间布局，分两部分，一进为店铺，一进、二进皆穿斗式，天井用鹅卵石铺砌，三进90年代右侧厢房改建新房，内有一井，青石材料，井圈直径80cm，井圈壁厚12cm。三进有一走廊，与金同顺旧宅相通。_x005F_x000D_
浔里街75号店铺是一处保存较完整的廿八都典型店铺，具有一定的代表性。_x005F_x000D_
</t>
  </si>
  <si>
    <t>北纬：28°17'36.0"      东经：118°28'37.0"</t>
  </si>
  <si>
    <t>现状与之前无变化</t>
  </si>
  <si>
    <t>花桥村村委会</t>
  </si>
  <si>
    <t>株树根水井</t>
  </si>
  <si>
    <t>浙江省衢州市江山市凤林镇株树村株树根自然村</t>
  </si>
  <si>
    <t xml:space="preserve">株树根水井位于凤林镇株树村株树根自然村，据井圈铭文记载，建于清康熙（1662～1722）年间。_x005F_x000D_
该井占地面积2平方米，圆形井壁用黄泥堆砌，外径0.5米，内径0.4米。圆形井圈用青石打造，高0.4米，井深8米。井垫用两块条状长1.4米，宽0.6米青石铺设。井圈上方题“康熙……”字样，字迹模糊。_x005F_x000D_
株树根水井保存较好，且水质清澈。该井是株树根村村民生活饮用水的主要来源，为当地百姓提供了水资源的方便。反映了当时人们的生活状况乃至村落的形成与发展状况。_x005F_x000D_
</t>
  </si>
  <si>
    <t>北纬：28°33'49.0"      东经：118°29'15.0"</t>
  </si>
  <si>
    <t>位于株树村株树根自然村，保存情况良好</t>
  </si>
  <si>
    <t>株树根自然村</t>
  </si>
  <si>
    <t>卅二都周氏祠水井</t>
  </si>
  <si>
    <t>浙江省衢州市江山市凤林镇凤里村五爿桥弄3号西北侧</t>
  </si>
  <si>
    <t xml:space="preserve">卅二都周氏祠水井位于凤林镇凤里村五爿桥弄3号西北侧，据村民介绍，建于清（1644～1911）末。原为卅二都人想在此地建造祠堂而建造该井。_x005F_x000D_
该井占地面积2平方米，圆形井壁用大小不一的鹅卵石堆砌，外径0.55米，内径0.45米。圆形井圈用青石打造，高0.5米，井深4米。井垫用两块条状长1.4米，宽0.6米青石铺设。井圈外壁题“卅二都周氏祠井”字样。_x005F_x000D_
卅二都周氏祠水井保存较好，题刻清晰，水质清澈。该井是该村村民生活饮用水的主要来源，为当地的百姓提供了水资源的方便。反应了当时人们的生活状况乃至村落的形成与发展状况。_x005F_x000D_
</t>
  </si>
  <si>
    <r>
      <rPr>
        <sz val="12"/>
        <rFont val="宋体"/>
        <family val="3"/>
        <charset val="134"/>
        <scheme val="minor"/>
      </rPr>
      <t xml:space="preserve">北纬：28°37'28.0" </t>
    </r>
    <r>
      <rPr>
        <sz val="14"/>
        <rFont val="宋体"/>
        <family val="3"/>
        <charset val="134"/>
      </rPr>
      <t xml:space="preserve">     东经：118°29'45.0"</t>
    </r>
  </si>
  <si>
    <t>位于凤林镇凤里村五爿桥弄3号西北侧，保存情况良好</t>
  </si>
  <si>
    <t>凤里村村委</t>
  </si>
  <si>
    <t>达厅埂水井</t>
  </si>
  <si>
    <t>浙江省衢州市江山市凤林镇凤里村达厅埂29号西北侧1米处</t>
  </si>
  <si>
    <t xml:space="preserve">达厅埂水井位于凤林镇凤里村达厅埂29号西北侧1米处，据井圈铭文记载，建于清嘉庆（1796～1820）年间。_x005F_x000D_
该井占地面积2平方米，圆形井壁大块堆鹅卵石砌，外径0.5米，内径0.4米。圆形井圈用青石打造，高0.5米，井深3—4米。井垫用两块条状长1.2米，宽0.6米青石铺设。井圈上方题“嘉庆己酉”字样。_x005F_x000D_
达厅埂水井保存较好，且水质清澈。该井为当地的百姓提供了水资源的方便，具有较好的保存和历史研究价值。_x005F_x000D_
</t>
  </si>
  <si>
    <r>
      <rPr>
        <sz val="12"/>
        <rFont val="宋体"/>
        <family val="3"/>
        <charset val="134"/>
        <scheme val="minor"/>
      </rPr>
      <t xml:space="preserve">北纬：28°31'27.0" </t>
    </r>
    <r>
      <rPr>
        <sz val="14"/>
        <rFont val="宋体"/>
        <family val="3"/>
        <charset val="134"/>
      </rPr>
      <t xml:space="preserve">     东经：118°29'35.0"</t>
    </r>
  </si>
  <si>
    <t>位于凤林镇凤里村达厅埂29号西北侧1米处，保存情况良好</t>
  </si>
  <si>
    <t>凤里八角井</t>
  </si>
  <si>
    <t>浙江省衢州市江山市凤林镇凤里村西街50号北一米</t>
  </si>
  <si>
    <t xml:space="preserve">凤里八角井位于江山市凤林镇凤里村西街50号北1米，据村民介绍，为清（1644～1911）代所建，至今仍用于生产生活活动，井水清澈，味甘甜。井圈南侧外壁有裂纹，并用铁圈围起；顶部部分因磨刀时留下自然痕迹。_x005F_x000D_
该井占地面积为2平方米，青石造，井圈外为正八角形内为圆形，外径为0.58米，内径为0.40米，井圈高0.60米，井深5-6米。井壁外东侧贴有一红纸（当地祭拜井老爷的一种民间风俗）。_x005F_x000D_
凤里村历史悠久，村内古井较多人，其中八角井造型美观较有特色，为研究早期古井的结构和当地祭拜井老爷的风俗提供实物资料。_x005F_x000D_
</t>
  </si>
  <si>
    <r>
      <rPr>
        <sz val="12"/>
        <rFont val="宋体"/>
        <family val="3"/>
        <charset val="134"/>
        <scheme val="minor"/>
      </rPr>
      <t xml:space="preserve">北纬：28°38'23.0" </t>
    </r>
    <r>
      <rPr>
        <sz val="14"/>
        <rFont val="宋体"/>
        <family val="3"/>
        <charset val="134"/>
      </rPr>
      <t xml:space="preserve">     东经：118°28'15.9"</t>
    </r>
  </si>
  <si>
    <t>位于凤里村老街，保存情况良好</t>
  </si>
  <si>
    <t>南坞八角井</t>
  </si>
  <si>
    <t>浙江省衢州市江山市凤林镇南坞村中段</t>
  </si>
  <si>
    <t xml:space="preserve">南坞八角井位于凤林镇南坞村中段，此井始建年代无考，当地人群众传称为唐宋遗址。据南坞《杨氏族谱》载，杨氏于北宋时定居此地，历代多次修缮和疏竣，现村之井栏石柱镌有“清光绪四年”重建字样。_x005F_x000D_
该井占地面积45平方米，井壁用河卵石堆砌，井面用条石铺设。井台细条石砌筑，外沿呈长方形，边长4.8米。井栏为八角形，边长0.75米，井栏上设有八根立柱，八面栏板，立柱上端镌仰覆莲花，井深3.1米，泉水流量大，终久不竭。_x005F_x000D_
南坞八角井现保存较好，为我一市名井，旧时誉为“江山四绝”之一，且造型独特，具有一定的历史研究价值和艺术欣赏价值。一九八八年，被列为市文保单位。_x005F_x000D_
</t>
  </si>
  <si>
    <r>
      <rPr>
        <sz val="12"/>
        <rFont val="宋体"/>
        <family val="3"/>
        <charset val="134"/>
        <scheme val="minor"/>
      </rPr>
      <t xml:space="preserve">北纬：28°31'58.0" </t>
    </r>
    <r>
      <rPr>
        <sz val="14"/>
        <rFont val="宋体"/>
        <family val="3"/>
        <charset val="134"/>
      </rPr>
      <t xml:space="preserve">     东经：118°25'59.0"</t>
    </r>
  </si>
  <si>
    <t>位于南坞村杨氏内祠右侧，保存情况好</t>
  </si>
  <si>
    <t>南坞村村委</t>
  </si>
  <si>
    <t>五爿桥头八角井</t>
  </si>
  <si>
    <t>浙江省衢州市江山市凤林镇茅坂村五爿桥头西三米</t>
  </si>
  <si>
    <t xml:space="preserve">茅坂八角井位于江山市凤林镇茅坂村五爿桥头西三米，所建年代不详，据当地百姓口碑相传，此地为先有井后建村，现在仍有使用此井。现井圈外壁一侧有裂纹，外壁有铁条加固。_x005F_x000D_
该井占地面积为4平方米，青石造，井圈外为正八角形内为圆形，井圈肚微鼓，井圈南侧制成下凹0.1米、宽0.2米的长方形缺口。井圈外径为0.80米，内径为0.60米，高0.50米，井深8-9米。水质清澈。_x005F_x000D_
茅坂村建筑村历史悠久，村内古井较多人，其中八角井造型美观较有特色，保存情况一般。为研究早期古井的结构提供实物资料。_x005F_x000D_
</t>
  </si>
  <si>
    <t>北纬：28°32'33.0" 东经：118°29'30.0"</t>
  </si>
  <si>
    <t>位于江山市凤林镇茅坂村五爿桥头西三米，</t>
  </si>
  <si>
    <t>徐志澄旧居</t>
  </si>
  <si>
    <t>浙江省衢州市江山市凤林镇茅坂村厅屋沿弄</t>
  </si>
  <si>
    <t xml:space="preserve">徐志澄旧居位于江山市凤林镇茅坂村厅屋沿弄，据村民介绍，为民国三十二年（1943）建筑，原为民居，现作为茅坂卫生院厨房。徐志澄（1891-1941），字缙琛，为志澄中学创办人（江山市最早的中学）。_x005F_x000D_
建筑坐北朝南，进深21米，面阔12米，占地面积约253平方米。总体布局为四合院式格局，前有一门厅和院落，走马式半封闭阁楼，二组二级马头墙，硬山顶屋面，砖木结构。门厅为八字形中西合壁式大门，门额内书“江山钟秀”四字，周饰砖雕图案。正门设门楼为二重楼砖雕牙子叠涩挑角，下方门额原有四字，周饰砖雕图案。一进为穿斗式梁架用五柱。二进梁架同一进。一、二进间西侧山墙书有红色毛主席语录。前院西南角有一口古井，青石造，井圈外壁阴刻“思澄屋”三字及所建年代，保存完好。_x005F_x000D_
徐志澄旧居门厅、门楼设计精心，雕刻别具一格，保存情况一般，具有一定的历史保存和艺术欣赏价值。_x005F_x000D_
</t>
  </si>
  <si>
    <t>此为思澄井，已调查登记。</t>
  </si>
  <si>
    <t>外仓坂八角井</t>
  </si>
  <si>
    <t>浙江省衢州市江山市凤林镇卅二都村外仓坂26号南村2米处</t>
  </si>
  <si>
    <t xml:space="preserve">外仓坂八角井位于凤林镇卅二都村外仓坂26号南村2米处，据村民介绍，为清（1644～1911）代建筑。民国二十六年（1937）重修。_x005F_x000D_
该井占地面积40平方米，圆形井壁用河卵石堆砌，内径1.8米。井栏及石柱均用青石打造。井泉井栏为八角形，边长0.8米，井栏上设有八根立柱，八面栏板。其中一根立柱上题有“民国二十六年重修字样”，井深5-6米，泉水流量大，终久不竭。_x005F_x000D_
外仓坂八角井现保存较好，造型独特。为当地的百姓提供了水资源的方便。 具有较好的文物价值。_x005F_x000D_
</t>
  </si>
  <si>
    <t>北纬：28°30'42.0" 东经：118°27'36.0"</t>
  </si>
  <si>
    <t>位于卅二都村外仓坂自然村，漏水严重，保存情况一般</t>
  </si>
  <si>
    <t>部分农户</t>
  </si>
  <si>
    <t>外仓坂自然村</t>
  </si>
  <si>
    <t>太公堂弄百岁坊水井</t>
  </si>
  <si>
    <t>浙江省衢州市江山市凤林镇凤祥村凤一自然村太公堂弄16号5米</t>
  </si>
  <si>
    <t xml:space="preserve">太公堂弄百岁坊水井位于江山市凤林镇凤祥村凤一自然村太公堂弄16号五米，所建年代不祥，据普查员反映此井与当地上宅周氏厅同期建造，现上宅周氏厅因日本人放火烧毁，目前仅存此井。现井内壁长有杂草，无人使用。_x005F_x000D_
该井青石造，占地面积为2平方米，井圈呈圆形，内径0.45米，外径0.55米，高0.55米，井深约5米。井圈外壁西侧阴刻“之孝公”三字，井圈东西两侧各设一圆孔，旧时作锁井用途。井内有水。_x005F_x000D_
太公堂弄百岁坊水井保存情况较好，随着经济社会的快速发展，每户自取地下水用，从另一个侧面反映当时人们的生活状况乃至村落形成状况。_x005F_x000D_
</t>
  </si>
  <si>
    <t>北纬：28°31'24.0" 东经：118°29'56.0"</t>
  </si>
  <si>
    <t>位于江山市凤林镇凤祥村凤一自然村太公堂弄16号五米，保存情况良好</t>
  </si>
  <si>
    <t>凤祥村村委</t>
  </si>
  <si>
    <t>双联水井</t>
  </si>
  <si>
    <t>浙江省衢州市江山市凤林镇卅二都村40号民居南2米处</t>
  </si>
  <si>
    <t>双联水井位于江山市凤林镇卅二都村40号南二米，所建年代不详，据普查员反应为先建此井后建该村落。_x005F_x000D_
该井占地面积约7平方米，井台用五条状青石围成呈2.2米，宽1.2米长方形。上方设二个井圈，每个井圈内径约为0.55米，外径约为0.65米，高0.50米。井壁由大块毛石堆砌。井深约5-6米。二井圈东西两侧各设一圆孔，旧时作锁井用途，_x005F_x000D_
双联水井井水质清澈，一直是附近村民的日常生活用水。_x005F_x000D_
此井年代久远，造型古朴原始，风格独特，为研究古井结构提供实物资料，从另一侧面反映了村落的形成的发展状况，具有较高的文物价值。</t>
  </si>
  <si>
    <t>北纬：28°30'58.0" 东经：118°27'33.0"</t>
  </si>
  <si>
    <t>位于卅二都村中心，保存情总况良好</t>
  </si>
  <si>
    <t>卅二都 自然村</t>
  </si>
  <si>
    <t>黄泥坞四方井</t>
  </si>
  <si>
    <t>浙江省衢州市江山市凤林镇官田村黄泥坞自然村</t>
  </si>
  <si>
    <t xml:space="preserve">黄泥坞四方井位于江山市凤林镇官田村黄泥坞自然村，始建年代不详，据普查员反映为先建此井后建此村落。现井内壁长有杂草。_x005F_x000D_
该井占地面积3.24平方米，呈正方形，边长为1.8米。此井每条边由两块条状青石围砌，井壁由大块不规则的毛石堆砌。井深约3米。_x005F_x000D_
官田村地处深山，三年前通水泥路，水资源比较宝贵，掘井取水是当地人们生活的必备条件。黄泥坞四方井井水水质清澈，一直是附近村民的日常生活用水，保存情况较好，从一个侧面反映了旧时山区人们生活状况乃到村落的形成与发展状况。_x005F_x000D_
</t>
  </si>
  <si>
    <t>北纬：28°34'02.0" 东经：118°26'08.0"</t>
  </si>
  <si>
    <t>位于江山市凤林镇官田村黄泥坞自然村，保存情况一般</t>
  </si>
  <si>
    <t>官田村村委</t>
  </si>
  <si>
    <t>外施水井</t>
  </si>
  <si>
    <t>浙江省衢州市江山市石门镇西山村119号东侧5米西山村康庄路中央</t>
  </si>
  <si>
    <t xml:space="preserve">外施水井位于浙江省江山市石门镇西山村119号东侧5米西山村康庄路中央。始建年代不详，施氏迁至西山村约五百年有余，现村内施氏有300人口，郑氏后迁至此，现占人口比例最大。_x005F_x000D_
该井占地面积1.2平方米，圆形井壁用自然块石（较大鹅卵石）叠砌而成，井内径1.1米。井口用水泥浇铸，井圈用青石做成月形围成，直径0.6米。水质清澈。_x005F_x000D_
西山村地处大山腹地，水资源比较宝贵，掘井取水是当地人们生活的必备条件，西山村至今保存较多古井，从一个侧面反应在旧时山区人们的生活状况乃至村落的形成与发展状况。_x005F_x000D_
</t>
  </si>
  <si>
    <t>北纬：28°34'02.0"      东经：118°26'08.0"</t>
  </si>
  <si>
    <t>石圈重做（材料水泥预制），井水冬暖夏凉，酒坛形状、井壁选用鹅卵石叠砌</t>
  </si>
  <si>
    <t>郑高友等</t>
  </si>
  <si>
    <t>西山村西山自然村</t>
  </si>
  <si>
    <t>溪底毛氏八房厅祠堂</t>
  </si>
  <si>
    <t>浙江省衢州市江山市石门镇溪底村尚书路16号北侧</t>
  </si>
  <si>
    <t xml:space="preserve">溪底毛氏八房厅祠堂位于石门镇溪底村尚书路16号北侧。始建于明（1368～1644），据村民介绍为毛氏八户人家修建的厅。原为三开间，三堂二天井二协屋布局，现仅存一进与东侧协屋。_x005F_x000D_
建筑坐北朝南，进深11.2米，面阔10.2米，占地面积114平方米。布局为一进一天井，对称三组马头墙封护，硬山顶屋面，三合土地面。明间为穿斗式梁架用六柱。明间北侧门板上方置一神台。位于其东侧的协屋为五开间。穿斗式梁架用五柱。位于正屋北侧一毛氏厅井，用鹅卵石叠砌圆形井身，井深约10米，水质清澈。_x005F_x000D_
溪底毛氏八房厅祠堂处于江南毛氏聚集之地，见证了毛氏的发展和繁衍的情况，具有较好的历史研究，同时为完善毛氏宗谱提供了建筑资料。_x005F_x000D_
</t>
  </si>
  <si>
    <t>北纬：28°35'10.0"      东经：118°34'59.0"</t>
  </si>
  <si>
    <t>石圈、圆形，井壁选用鹅卵石叠砌</t>
  </si>
  <si>
    <t>毛治群等</t>
  </si>
  <si>
    <t>江郎山泉井</t>
  </si>
  <si>
    <t>泉井（含周氏宗祠）</t>
  </si>
  <si>
    <t>浙江省衢州市江山市石门镇江郎山村泉井自然村泉井42号西侧</t>
  </si>
  <si>
    <t xml:space="preserve">江郎山泉井位于江山市江郎山村泉井自然村内，具体始建年代不详，据周氏家谱记载和村民介绍，约建于明（1368～1644）。_x005F_x000D_
该井占地面积262平方米，由泉眼、井、水池、水塘五个部分组成。泉眼位于泉井的南侧，为引水之用。位于北侧有井一口，当地人俗称“寿桃井，”直径约1.5-1.6米。井深1.5米，水质较好。村民饮用多长寿，又名“长寿井”。位于泉眼和寿桃井中间置两大小不一水池，一个长为6.4米，宽为2.4米。另一个长为6.6米，宽为2.25米。这两水池多用于饮用、洗菜、洗衣、洗涤杂物等只用。西侧水塘长15米，宽11米，为防火之用。_x005F_x000D_
江郎山泉井历史悠久，该村也因此得名。它的形成于发展从一个侧面反映了当地村民科学利用水资源与村落的发展。具有较高文物价值。_x005F_x000D_
</t>
  </si>
  <si>
    <t>北纬：28°31'54.0"      东经：118°32'51.0"</t>
  </si>
  <si>
    <t xml:space="preserve">省保单位、寿桃形状 、无井圈 </t>
  </si>
  <si>
    <t>江郎山村</t>
  </si>
  <si>
    <t>江郎山村泉井自然村</t>
  </si>
  <si>
    <t>清漾老佛殿水井</t>
  </si>
  <si>
    <t>浙江省衢州市江山市石门镇清漾村农家乐酒楼西侧</t>
  </si>
  <si>
    <t xml:space="preserve">清漾老佛殿水井位于清漾村农家乐酒楼西侧，据族谱记载为明（1368～1644）朝修建青龙寺时所建。_x005F_x000D_
该井圆形井壁用大鹅卵石叠砌而成，直径约0.9米。六块条状青石围成六角形内圈，上置一红石围成高约0.2米，直径0.7米的圆形井圈。井深3米，水质清澈。_x005F_x000D_
清漾老佛殿水井现保存较好，为清漾至今保存较好的古井之一，从一个侧面反映了清漾人民的生活状况乃至村落的发展。_x005F_x000D_
</t>
  </si>
  <si>
    <t>北纬：28°34'29.0"      东经：118°34'46.0"</t>
  </si>
  <si>
    <t>石圈于2017年重做（材料选用青条石竖砌），形状八角</t>
  </si>
  <si>
    <t>余家坞水井</t>
  </si>
  <si>
    <t>浙江省衢州市江山市石门镇江郎山村余家坞100号门前</t>
  </si>
  <si>
    <t>余家坞水井位于石门镇江郎山村余家坞自然村，据村民介绍，始建于清（1644～1911）。_x005F_x000D_
该井占地面积4平方米，圆形井壁用自然块石叠砌而成，直径1米。二块长1.4米，宽0.7米的红色条石围成一直径约0.54米的井口。井深约4米。水质较清澈。_x005F_x000D_
余家坞地处大山腹地，水资源比较宝贵，掘井取水是当时人们生活的必备条件。该井保存较好，为建村时建造，反映了当时旧时山区人们的生活状况乃至村落的形成和发展状况。</t>
  </si>
  <si>
    <t>北纬：28°32'33.0"      东经：118°33'56.0"</t>
  </si>
  <si>
    <t>石圈，形状圆形，井壁用自然块石叠砌而成</t>
  </si>
  <si>
    <t>周培全等</t>
  </si>
  <si>
    <t>余家坞89号西南水井</t>
  </si>
  <si>
    <t>浙江省衢州市江山市石门镇江郎山村余家坞89号西南侧</t>
  </si>
  <si>
    <t>余家坞89号西南水井位于市石门镇江郎山村余家坞89号西南侧，清（1644～1911）代建筑。据村民介绍为该村原郑氏所建造，现余家坞600余人，郑氏基本搬于三头甫村。_x005F_x000D_
该井占地面积4平方米，圆形井壁用自然块石（较大卵石）叠砌而成，直径约1.2米。红石围成直径0.78米的井圈垫。青石圆形井圈高0.46米，直径0.68米。井深约4.5米。水质清澈。_x005F_x000D_
余家坞地处大山腹地，水资源宝贵，掘井取水是当时人们生活的必备条件。该井为建村时郑氏所建造。从侧面反映了当时该村姓氏分布和生活状况乃至村落的形成和发展状况。</t>
  </si>
  <si>
    <t>北纬：28°32'31.0"      东经：118°33'34.0"</t>
  </si>
  <si>
    <t>石圈，形状圆形，并用红石围成直井圈垫</t>
  </si>
  <si>
    <t>周维英等</t>
  </si>
  <si>
    <t>达蓬74号西水井</t>
  </si>
  <si>
    <t>浙江省衢州市江山市石门镇达蓬村74号西侧</t>
  </si>
  <si>
    <t>达蓬74号西水井位于江山市石门镇达蓬村74号西侧，据村民介绍，始建于清（1644～1911）代。_x005F_x000D_
该井占地面积3平方米，圆形井壁用自然块石及较大鹅卵石叠砌而成，直径0.55米。青石打造井圈高0.55米，厚0.5米。内圈圆石，直径0.45米，水深约5米。井垫下方用三块山石垫成长1米，宽0.55米的长方形。水质较清澈。_x005F_x000D_
达蓬74号西水井保存一般，为达蓬村最古老的井。也从另一个侧面反映了人们的生活状况及村落的形成与发展状况。</t>
  </si>
  <si>
    <t>北纬：28°34'40.0"      东经：118°33'57.0"</t>
  </si>
  <si>
    <t>石圈，形状圆形，井壁用自然块石及较大鹅卵石叠砌而成</t>
  </si>
  <si>
    <t>毛作光等</t>
  </si>
  <si>
    <t>达篷自然村</t>
  </si>
  <si>
    <t>长新屋水井</t>
  </si>
  <si>
    <t>浙江省衢州市江山市石门镇长山源村张家源自然村86号南侧</t>
  </si>
  <si>
    <t>长新屋水井位于石门镇长山源张家源自然村，据村民介绍，始建于清（1644～1911）。_x005F_x000D_
该井占地面积3平方米，井壁用块状山石叠砌，井深约0.5米，井口长为80厘米，宽为50厘米，内圈圆形。位于井西侧立有长50厘米，高40厘米的青石，是当地人为祭拜井老爷而设置的。_x005F_x000D_
长新屋水井地处大山腹地，水资源比较宝贵，掘井取水为当地人们生活的必备条件，也从另一个侧面反映了当地人的文化风俗习惯及生活状态。</t>
  </si>
  <si>
    <t>北纬：28°32'07.0"      东经：118°35'13.0"</t>
  </si>
  <si>
    <t>石圈，形状圆形，井壁用块状山石叠砌，井边放有条石为祭拜井老爷而设置</t>
  </si>
  <si>
    <t>长山源村张家源自然村</t>
  </si>
  <si>
    <t>上头塘水井</t>
  </si>
  <si>
    <t>浙江省衢州市江山市石门镇清漾村48号西南侧</t>
  </si>
  <si>
    <t xml:space="preserve">上头塘水井位于石门镇清漾村48号西南侧，据家谱记载，系南宋（1127～1279）建造。_x005F_x000D_
该井占地面积4平方米，红石打造，圆形。井圈高0.40米，厚0.10米，深6-7米。井壁用鹅卵石圆形叠砌而成，直径0.75米。井垫下方用两块青石围成长方形，周边用鹅卵石铺设呈铜钱图案。水质较清澈，味道甘甜。_x005F_x000D_
上头塘水井现保存较好，为清漾村最古老的井。具有较好的保存价值，也从侧面反应了当时的人们的生活状态乃至村落的形成与发展。_x005F_x000D_
</t>
  </si>
  <si>
    <t>北纬：28°34'21.0"      东经：118°34'40.0"</t>
  </si>
  <si>
    <t>石圈，井水味道甘甜且冬暖夏凉</t>
  </si>
  <si>
    <t>毛昌友等</t>
  </si>
  <si>
    <t>毛氏祖宅水井</t>
  </si>
  <si>
    <t>浙江省衢州市江山市石门镇清漾村毛氏祖宅后</t>
  </si>
  <si>
    <t xml:space="preserve">毛氏祖宅水井位于江山市石门镇清漾村毛氏祖宅后。据毛氏族谱记载和村民介绍，从南北朝（420～589）时毛氏祖先来此定居，便凿此井。_x005F_x000D_
此井青石造，占地面积为2平方米，圆形。井圈，外径0.70米，厚0.10 米。井壁用较大鹅卵石叠砌而成，内径1.10米。井深7米。水质清澈。_x005F_x000D_
清漾村地处大山腹地，水资源比较宝贵，掘井取水是当地人们生活的必备条件，清漾村至今保存较多古井，从一个侧面反应在旧时山区人们的生活状况乃至村落的形成与发展状况。_x005F_x000D_
</t>
  </si>
  <si>
    <t>北纬：28°34'23.0"      东经：118°34'42.0"</t>
  </si>
  <si>
    <t>石圈，形状圆形，井底养一只小红鱼，小红鱼鲜活，表明水质好</t>
  </si>
  <si>
    <t>毛永柳等</t>
  </si>
  <si>
    <t>广渡八卦井</t>
  </si>
  <si>
    <t>浙江省衢州市江山市峡口镇广渡村78号北侧3米处</t>
  </si>
  <si>
    <t>广渡八卦井位于江山市峡口镇广渡村村内，始建年代不详，据毛氏族谱记载，现存主体结构于清道光三十七年（1857）重修而成。_x005F_x000D_
井壁用青石垒砌而成，井圈用八块半圆形青石围成直径1.65米的圆形。井台基用上等的青石铺筑，呈八角形，最宽处为2.65米，外围用规则条石围成长3.3米，宽2.65米的长方形。井深约3.5米，井底有一块大石磨压底，作有过滤沙石用。_x005F_x000D_
广渡八卦井常年聚水量大，水质清澈，味道甘甜。当地村民多饮用此水，且造型别致，用材考究，设计科学，具有较高的文物保护价值。</t>
  </si>
  <si>
    <t>北纬：28°25'39.0"      东经：118°27'32.0"</t>
  </si>
  <si>
    <t>现状于之前没有变化</t>
  </si>
  <si>
    <t>广渡村村委</t>
  </si>
  <si>
    <t>嵩峰寺</t>
  </si>
  <si>
    <t>浙江省衢州市江山市峡口镇广渡村与广丰县嵩峰乡交界处的嵩峰顶端</t>
  </si>
  <si>
    <t>嵩峰寺位于峡口镇广渡村与广丰县嵩峰乡交界处的嵩峰顶端，据毛氏宗谱中记载，始建于明正统年间（1436～1449），清乾隆十年（1746）建庙，文革后群众自发修复。_x005F_x000D_
建筑坐西北朝东南，进深30.93米，面阔18.88米，占地面积584平方米。砖木结构，呈“凸”字形平面，沿中轴线依次为前殿、后殿。前殿为抬梁穿斗式梁架，明间为抬梁式，七檩前后带单步廊分心廊分心用四柱，次间为穿斗式，用五柱。前殿与后殿间为天井，天井两侧为偏殿。南侧厢房和天井内各有一口井。后殿为抬梁式，明间为七架檩用七柱。_x005F_x000D_
嵩峰寺现布局完整，保存较好。为研究我市的宗教文化提供了宝贵资源。1997年被公布为江山市重点文物保护单位。</t>
  </si>
  <si>
    <t>北纬：28°23'39.3"      东经：118°26'48.0"</t>
  </si>
  <si>
    <t>广渡村</t>
  </si>
  <si>
    <t>皆书街四方井</t>
  </si>
  <si>
    <t>浙江省衢州市江山市峡口镇峡西村皆书街8号西南侧2米处</t>
  </si>
  <si>
    <t>皆书街四方井位于峡口镇峡西村皆书街8号西南侧，始建于清（1644～1911）早期。2003年，井四周用水泥加固。_x005F_x000D_
该井占地面积3.2平方米。四块条状1.32米青石围成正方形井圈，厚15厘米，高12厘米。井壁用鹅卵石叠砌，呈圆形，直径170厘米。井深约5-6米，水质清澈，味道甘甜。_x005F_x000D_
皆书街四方井保存完整，布局较好。为附近的百姓提供了水资源的方便，且富有特色，反映了当时人们的生产生活状态。</t>
  </si>
  <si>
    <t xml:space="preserve">北纬：28°28'19.0"      东经：118°31'47.0"      </t>
  </si>
  <si>
    <t>该井占地面积3.2平方米。四块条状1.32米青石围成正方形井圈，厚15厘米，高12厘米。井壁用鹅卵石叠砌，呈圆形，直径170厘米。井深约5-6米。</t>
  </si>
  <si>
    <t>峡西村集体</t>
  </si>
  <si>
    <t>四角井</t>
  </si>
  <si>
    <t>浙江省衢州市江山市峡口镇广渡村37号西1米</t>
  </si>
  <si>
    <t>四角井位于浙江省江山市峡口镇广渡村37号西1米，据村民介绍，建于清（1644～1911）代，初始此井呈圆形，后经重建成现今的四角井，井因此而得名。_x005F_x000D_
此井用青石打造。内外皆呈长方形，用四块长条形青石围成，长1.5米，宽2米。井壁用长方形青石叠砌。井圈宽 0.23米。井深约2-3米。 _x005F_x000D_
四角井保存较好，至今历史悠久，水质清澈见底。成为附近民居生产生活的重要水源之一，从侧面反映了旧时人们的生活状况乃至村落的形成与发展状况。</t>
  </si>
  <si>
    <t>北纬：28°51'31.0"      东经：118°37'31.0"</t>
  </si>
  <si>
    <t>泉水井</t>
  </si>
  <si>
    <t>浙江省衢州市江山市峡口镇广渡村335号南侧3米</t>
  </si>
  <si>
    <t>泉水井位于江山市峡口镇广渡村335号南侧3米，建于清光绪五年（1879）。据村民介绍1971年经村里集资后修缮。_x005F_x000D_
此井由青石打造，内外均呈长方形，井底倾斜。长2.2米，宽1.7米，深2.2-1.8米。井壁用长方形青石叠砌。井西北侧的石壁上设有一捐助石碑，上写有捐助者姓名。_x005F_x000D_
此井至今保存较好，水质清澈，成为附近民居生产生活的重要水源之一，从侧面反映了旧时人们的生活状况乃至村落的形成与发展状况。</t>
  </si>
  <si>
    <t>北纬：28°25'24.0"      东经：118°27'33.0"</t>
  </si>
  <si>
    <t>泉水清澈甘甜，常年不涸，周边环境及整体保存挺好。</t>
  </si>
  <si>
    <t>碗厂淘洗池</t>
  </si>
  <si>
    <t>三卿口制瓷作坊</t>
  </si>
  <si>
    <t>浙江省衢州市江山市峡口镇三卿口村碗厂自然村</t>
  </si>
  <si>
    <t>碗厂淘洗池位于峡口镇三卿口村碗厂自然村。挖掘于清（1644～1911）代。_x005F_x000D_
泥塘由粗洗池、细洗池、沉淀池组成，中间用砖壁隔开，粗、细池各1米见方，沉淀池约2米见方，合起来是个宽2米，长3米的矩形。粗细池和沉淀池的深度约60厘米，细洗池的深度约1米。合作化以前的泥塘和作坊都是小型的、散落的。_x005F_x000D_
碗厂淘洗池保存一般，一般一个家庭都拥有一组泥塘。见证了三卿口制瓷作坊的繁荣与衰落。具有一定的历史研究价值。</t>
  </si>
  <si>
    <t>北纬：28°26'31.6"      东经：118°32'33.6"</t>
  </si>
  <si>
    <t>三卿口村5生产队</t>
  </si>
  <si>
    <t>柴村八角井</t>
  </si>
  <si>
    <t>柴村乡土建筑</t>
  </si>
  <si>
    <t>浙江省衢州市江山市峡口镇柴村村柴村202号前凹地中央</t>
  </si>
  <si>
    <t xml:space="preserve">柴村八角井处于江山市峡口镇柴村村柴村202号前凹地中央，始建年代不详，据村村民介绍，为柴氏唐代迁至此地后建造。_x005F_x000D_
该井占地面积23平方米，井台细条石砌筑，外沿呈方形，边长1.4米。井壁用大块条状青石叠砌而成。井栏为八角形，边长0.8米，井栏设八根立柱，八面栏板，立柱上端镌仰覆莲花图案。井深4米，泉水流量大，终年不竭，味甘，水质清澈。_x005F_x000D_
柴村八角井做工考究，造型独特，具有一定的历史研究和欣赏价值。为当地的百姓提供了水资源的方便。_x005F_x000D_
</t>
  </si>
  <si>
    <t>北纬：28°26'21.0"      东经：118°30'08.0"</t>
  </si>
  <si>
    <t>柴村村委会</t>
  </si>
  <si>
    <t>衢州二府遗址</t>
  </si>
  <si>
    <t>浙江省衢州市江山市峡口镇峡北村古弘寺后</t>
  </si>
  <si>
    <t xml:space="preserve">衢州二府遗址位于浙江省江山市峡口镇峡北村古弘寺后。原是衢州府的二府，建于清（1644～1911）。在当时是衢州地区仅次于衢州府的第二大衙门。_x005F_x000D_
衢州二府遗址坐西北朝东南，占地约有5000平方米。原衙门分为衙门大堂、后花园、井，现仅剩东墙的部分墙基，西侧的井，后花园都改为田地。井簸箕形，1.5米长宽。遗址附近有两个石鼓，半径0.8米。_x005F_x000D_
衢州二府遗址虽然荡然无存，但体现了所在地峡口在当时江山乃至衢州的重要性，具有一定的历史价值。_x005F_x000D_
</t>
  </si>
  <si>
    <t>北纬：28°28'39.0"      东经：118°31'42.0"</t>
  </si>
  <si>
    <t>该井用于就近村民菜地灌溉用水</t>
  </si>
  <si>
    <t>峡口镇峡北村村委会</t>
  </si>
  <si>
    <t>三个井</t>
  </si>
  <si>
    <t>浙江省衢州市江山市新塘边镇新塘边村嘉湖自然村三个井头24号东侧3米处</t>
  </si>
  <si>
    <t xml:space="preserve">三个井位于新塘边镇新塘边村嘉湖自然村，据村民介绍，为明（1368～1644）代建筑。当地人俗称“三个井”。_x005F_x000D_
该井占地面积约5平方米。下面为一个方井，上面设三个井圈。井壁由块状青砖规则堆砌。每个井圈内径约为0.5米，外径约为0.6米，高0.1米。井台四周用两条状青石围成长方形，长1.7米，宽0.8米。井深约5-6米。_x005F_x000D_
三个井井水长年清冽充盈，一直是附近村民的日常生活用水。且该井年代久远，造型古朴原始，风格独特，具有较高的文物价值和历史研究价值。_x005F_x000D_
_x005F_x000D_
</t>
  </si>
  <si>
    <t>北纬：28°37'09.0"，东经：118°27'02.0"</t>
  </si>
  <si>
    <t>三个井现保存完整，井台周边用水泥加固，井壁内长有青苔和生物。</t>
  </si>
  <si>
    <t>新塘边村委会</t>
  </si>
  <si>
    <t>进士厅11号民居</t>
  </si>
  <si>
    <t>浙江省衢州市江山市新塘边镇新塘边村进士厅11号</t>
  </si>
  <si>
    <t xml:space="preserve">进士厅位于新塘镇新塘边村进士厅11号，为清代建筑。原为清（1644～1911）朝时期姜氏进士住宅，现仍为民居。_x005F_x000D_
该建筑坐北朝南，进深25.2米，面阔27.3米，总占地面积690平方米。总布局为二进一天井一门厅一协屋，三开间，复式，左右为厢房，硬山顶屋面，菱形甃壁地面。正门设砖雕牙子叠涩。门厅设单檐挑角，天花施四角藻井。过门厅为天井，条状青石铺设呈长方形。一进为穿斗式梁架前带单步用六柱，明间设卷草样几腿罩和落地方格护栏。二进天井用青石围成，中间鹅卵石铺设，内有一口井，井壁用鹅卵石堆砌，井圈用青石打造，井外径0.5米，内径0.4米，井圈高1米。左右为厢房，设花格窗。二进梁架同一进。_x005F_x000D_
进士厅11号民居布局完整，雕刻工艺精致，具有较高的艺术、文物价值。对研究清时期的建筑风格、建筑布局具有重要价值。_x005F_x000D_
</t>
  </si>
  <si>
    <t>北纬：28°37'13.0"，东经：118°27'04.0"</t>
  </si>
  <si>
    <t>井壁用鹅卵石堆砌，井圈用青石打造</t>
  </si>
  <si>
    <t>上山头水井</t>
  </si>
  <si>
    <t>浙江省衢州市江山市保安乡西洋村上山头自然村村内</t>
  </si>
  <si>
    <t xml:space="preserve">上山头水井位于浙江省江山市保安乡西洋村上山头自然村，清（1644～1911）代建筑。西洋村三百年有余，原先此地为村落，后迁移，井保存下了。_x005F_x000D_
该井占地面积3平方米，圆形井壁用自然块石（较大鹅卵石）叠砌而成，井内径1.2米。井口用打磨过的毛石拼成六边形.。井深四米有余。_x005F_x000D_
上山头水井地处大山腹地，水资源比较宝贵，掘井取水是当地人们生活的必备条件，西洋村至今保存较多古井，从一个侧面反应在旧时山区人们的生活状况乃至村落的形成与发展状况。_x005F_x000D_
</t>
  </si>
  <si>
    <t>冷水村水井</t>
  </si>
  <si>
    <t>浙江省衢州市江山市大桥镇冷水村</t>
  </si>
  <si>
    <t xml:space="preserve">冷水村水井位于大桥镇冷水村。据村民介绍，为清（1644～1911）代建筑。_x005F_x000D_
该井占地面积2平方米。井口直径为0.45米。井壁用山石垒砌成圆形。井圈用青石打造成圆形，高0.47米。井深6米。水质较清澈，冬暖夏凉，长年不干涸。_x005F_x000D_
该井为冷水村最古老的井，为当地百姓提供了水资源的方便，从另一个侧面反映了旧时山区人们的生活状况乃至村落的形成与发展。_x005F_x000D_
</t>
  </si>
  <si>
    <t>北纬：28°46'53.0",     东经：118°25'52.0"</t>
  </si>
  <si>
    <t xml:space="preserve">
占地面积2平方米。井口直径为0.45米。井壁用山石垒砌成圆形。井圈用青石打造成圆形，高0.47米。井深6米。
</t>
  </si>
  <si>
    <t>井坞水井</t>
  </si>
  <si>
    <t>浙江省衢州市江山市大桥镇仕阳尾村后门山山麓</t>
  </si>
  <si>
    <t xml:space="preserve">井坞水井位于江山市大桥镇仕阳尾村后门山山麓，仕阳尾村以北，无法考究。_x005F_x000D_
该井占地面积4平方米，高约2米，长约2.4米，宽1.5米。不规则井壁用较大的毛石叠砌而成，井壁的北侧比南侧高些，中间置一块长方形石板。水质清澈，味甘甜。_x005F_x000D_
由井至村落有一毛石铺砌的小路，蜿蜒而下，据村民说该路因井而建。仕阳尾村地处大山山麓，水资源比较宝贵，掘井取水是当地人们生活的必备条件，井坞水井至今保存较好，从一个侧面反映了旧时山区人们的生活状况乃至村落的形成与发展状况。_x005F_x000D_
</t>
  </si>
  <si>
    <t>北纬：28°43'04.0"      东经：118°24'14.0"</t>
  </si>
  <si>
    <t>占地面积4平方米，高约2米，长约2.4米，宽1.5米。不规则井壁用较大的毛石叠砌而成，井壁的北侧比南侧高些，中间置一块长方形石板。</t>
  </si>
  <si>
    <t>仕阳尾村</t>
  </si>
  <si>
    <t>三塘六角井</t>
  </si>
  <si>
    <t>浙江省衢州市江山市贺村镇三塘村28号民居北侧5米处</t>
  </si>
  <si>
    <t xml:space="preserve">三塘六角井位于江山市贺村镇三塘村村内，始建年代不详，据井柱明文记载为清乾隆五十一年（1786）修建。_x005F_x000D_
该井占地面积为5平方米。井呈六角形，由六个长0.2米、宽0.1米的条石柱和边长0.45米的方形块状石交错围砌而成。其六个长条石每隔一个阴刻有字，其一刻有“乾隆丙午年修建”字，另两个字迹不清。井内壁由0.25米厚的小块长方形石错缝叠砌，井壁内径约1.1米，井底约10平方米。井外延用四块长条青石板围砌。_x005F_x000D_
三塘村地处偏远山区，掘井取水是当地人们生活的必备条件。三塘六角井造型独特，至今保存较好。具有一定的历史、科学价值。_x005F_x000D_
</t>
  </si>
  <si>
    <t>北纬：28°38'02.0"      东经：118°28'43.0"</t>
  </si>
  <si>
    <t>三塘村委</t>
  </si>
  <si>
    <t>吃水塘</t>
  </si>
  <si>
    <t>浙江省衢州市江山市贺村镇水晶山底村西北侧</t>
  </si>
  <si>
    <t xml:space="preserve">吃水塘位于江山市贺村镇水晶山底自然村村西北侧，西侧为通往水晶山底小学的康庄公路，南北走向，年代不详。_x005F_x000D_
该塘占地面积为432平方米，呈圆形，直径为24米，由大块不规则的毛石错缝叠砌而成。主要用作生产生活用水。塘东侧有一半圆形井，半径1.5米，井壁用毛石叠砌，东侧用一直条石板横列；井边外延设二层，作洗衣台用。井东侧设三步台阶一村路相通。主要用作生活饮用水。_x005F_x000D_
吃水塘供一千四百余人生产生活用水，自有塘以来便有此井，形成村口自然景观，是传统村落重要的组成部分和乡土文化景观。_x005F_x000D_
</t>
  </si>
  <si>
    <t>北纬：28°41'10.0"      东经：118°27'50.0"</t>
  </si>
  <si>
    <t>水晶山底村村委</t>
  </si>
  <si>
    <t>湖前红坛水井</t>
  </si>
  <si>
    <t>浙江省衢州市江山市贺村镇湖前村109号民居南侧三米处</t>
  </si>
  <si>
    <t xml:space="preserve">湖前红坛水井位于江山市贺村镇湖前自然村109号民居南侧三米处，据村民介绍，年代无从考究。_x005F_x000D_
该井占地面积为2平方米，呈圆形，上凸地面，毛石打造，胎质呈红色。外径0.55米，内径0.36米，高0.35米，井深5-6米。_x005F_x000D_
湖前红坛水井选材考究，至今保存较好，为附近的百姓提供了水资源的方便。_x005F_x000D_
</t>
  </si>
  <si>
    <t>北纬：28°39'27.0"      东经：118°33'57.0"</t>
  </si>
  <si>
    <t>湖前村委</t>
  </si>
  <si>
    <t>竹丰水井</t>
  </si>
  <si>
    <t>浙江省衢州市江山市贺村镇青塘尾村竹丰自然村12号民居西南6米处</t>
  </si>
  <si>
    <t xml:space="preserve">竹丰水井位于江山市贺村镇青塘尾竹丰自然村12号民居西南6米处，东侧为池塘，西侧为山石叠砌0.5米高的围墙。据普查员介绍为清（1644～1911）代所建。初始此井呈圆形，后期改建为五边形井。_x005F_x000D_
该井占地面积为2平方米，呈五边形，用长1.2米、宽0.3米的块状条石铺砌，井深5-6米。内壁为圆形，由大块山石错缝叠砌而成，内径1.5米。水质清澈、味甘甜。_x005F_x000D_
掘井取水是村民重要的饮水方法。竹丰水井外观造型独特，在青塘尾村较为典型，具有较好的历史保存价值。_x005F_x000D_
</t>
  </si>
  <si>
    <t>北纬：28°38'57"，东经：118°27'17"</t>
  </si>
  <si>
    <t>青塘尾村委会</t>
  </si>
  <si>
    <t>朱坞垄池塘</t>
  </si>
  <si>
    <t>浙江省衢州市江山市贺村镇敖坪村朱坞垄自然村村内</t>
  </si>
  <si>
    <t xml:space="preserve">朱坞垄池塘位于江山市贺村镇敖坪村朱坞垄自然村村内。据村民介绍，所建年代不详。_x005F_x000D_
该池塘东西走向，占地约5000平方米，由不规则毛石围砌，塘底不平中间下凹，最深处可达7-8米，浅处达1-2米。主要用于承包养鱼和生产生活用水。_x005F_x000D_
朱坞垄池塘四周为民居，西北侧为公路，占地面积较大，至今保存较好。为了解朱坞垄村开发第一产业带动农村经济，农民年均收入增长提供了实物性的依据。_x005F_x000D_
_x005F_x000D_
</t>
  </si>
  <si>
    <t>北纬：28°38'52.0"，    东经：118°32'13.0"</t>
  </si>
  <si>
    <t>敖坪村委</t>
  </si>
  <si>
    <t>达徐61号民居</t>
  </si>
  <si>
    <t>浙江省衢州市江山市贺村镇东山头村达徐61号</t>
  </si>
  <si>
    <t xml:space="preserve">达徐61号民居位于江山市贺村镇东山头村达徐自然村村内，据屋主介绍，清（1644～1911）代中期建筑，始为民居。_x005F_x000D_
该建筑坐北朝南，面阔20.2米，进深13.5米，占地面积273平方米。布局为一进一天井，五开间，左右设厢房，硬山顶屋面。一进为明间为抬梁式梁架前后带单步廊，四柱七檩，次间设网格及竖条花格窗。厢房设网格花格窗。天井偏东侧设有一圆井，井底内壁北侧中空，挖渠至正堂地下。_x005F_x000D_
达徐61号民居布局简单，保存一般。具有一定的历史保存价值。_x005F_x000D_
</t>
  </si>
  <si>
    <t>北纬：28°38'08.0"       东经：118°32'51.0"</t>
  </si>
  <si>
    <t>达徐自然村</t>
  </si>
  <si>
    <t>上狮峰水井</t>
  </si>
  <si>
    <t>浙江省衢州市江山市贺村镇狮峰村上狮峰40号南侧2米处</t>
  </si>
  <si>
    <t xml:space="preserve">上狮峰水井位于贺村镇狮峰村上狮峰村，据考证，始建于清（1644～1911）代。90年代，井圈外围用水泥加固。_x005F_x000D_
该井占地面积2平方米，井壁用大小鹅卵石规则叠砌。井圈用青石打造，内直径45厘米，外直径55厘米，高60厘米。井圈外刻造造井人姓名“王浩田”字样。井深6米，水质较清澈。_x005F_x000D_
上狮峰水井保存较好，为当地百姓提供了水资源的方便。从另一个侧面反映了当时人们的生活状态和生产发展水平。_x005F_x000D_
</t>
  </si>
  <si>
    <t>盖房子盖掉</t>
  </si>
  <si>
    <t>老虎井</t>
  </si>
  <si>
    <t>浙江省衢州市江山市贺村镇敖坪村敖坪自然村</t>
  </si>
  <si>
    <t xml:space="preserve">老虎井位于贺村镇敖坪村敖坪自然村，据井圈风化程度考证和村里人介绍可判断，始建于清（1644～1911）代。_x005F_x000D__x005F_x000D_
该井占地面积2.8平方米。井口外直径为0.6米，内直径0.5米。井壁用大小规则鹅卵石叠砌。井深约为6—7米。水质较清澈。_x005F_x000D_
老虎井现保存一般。据该村村民介绍，此井原为敖坪村所有村民共同生活饮用水的主要来源。从另一个侧面反映了当时人们的生产力生活水平及发展状况。_x005F_x000D_
</t>
  </si>
  <si>
    <t>北纬：28°39'20.0"       东经：118°32'46.0"</t>
  </si>
  <si>
    <t>神仙脚井</t>
  </si>
  <si>
    <t>浙江省衢州市江山市贺村镇严麻车村梅树根自然村</t>
  </si>
  <si>
    <t xml:space="preserve">神仙脚井位于贺村镇严麻车村梅树根自然村，据村中老人介绍，挖掘于清（1644～1911）代。_x005F_x000D_
该井占地面积2平方米，井底呈“脚”印形，传说为神仙取水而留下此脚印。井壁用大小山石堆砌。外直径0.68米，内直径0.52米。井圈用青石打造，高0.6米，井圈厚0.08米，井深9-10米。水质较清澈。_x005F_x000D_
神仙脚井现保存较好。为附近的百姓提供了水资源的方便。为研究池塘井泉一类的建筑提供了实物资料。具有较好的保存价值。_x005F_x000D_
</t>
  </si>
  <si>
    <t>北纬：28°38'22.0"      东经：118°27'56.0"</t>
  </si>
  <si>
    <t>严麻车村委</t>
  </si>
  <si>
    <t>新塘私塾旧址</t>
  </si>
  <si>
    <t>浙江省衢州市江山市贺村镇东山头村新塘26号</t>
  </si>
  <si>
    <t xml:space="preserve">新塘私塾旧址位于贺村镇东山头村新塘自然村，据村中老人介绍，始建于清（1644～1911）末。为清末时期的学堂书院，80年代停止办学，60年代一进已改建，现私塾旧址无人使用。_x005F_x000D_
建筑坐北朝南，面阔11.6米，进深12.5米，占地面积为145平方米。布局为二进一天井，三开间，左右设厢房，硬山顶屋面。一进为穿斗式梁架用五柱。天井用鹅卵石铺设呈长方形。左右厢房为穿斗式梁架用三柱。二进为抬梁穿斗式混合梁架，明间为抬梁式梁架，四柱七檩，次间为穿斗式梁架用五柱。建筑西南侧附有一口井，鹅卵石堆砌井壁，井口呈圆形，深约5—6米。_x005F_x000D_
新塘私塾旧址现保存一般，结构简朴。从另一个侧面反映了当时私塾的建筑特色。为研究当时私塾学堂提供了实物资料。_x005F_x000D_
</t>
  </si>
  <si>
    <t>北纬：28°38'28.0"       东经：118°32'15.0"</t>
  </si>
  <si>
    <t>新塘自然村</t>
  </si>
  <si>
    <t>畈头水井</t>
  </si>
  <si>
    <t>浙江省衢州市江山市贺村镇敖坪村畈头44号西侧2米处</t>
  </si>
  <si>
    <t xml:space="preserve">畈头水井位于江山市敖坪村畈头44号西侧2米处，据井的造型和村民反映，判断该井清（1644～1911）代开凿。_x005F_x000D_
该井占地面积为2平方米。圆形井壁用规则的鹅卵石错砌而成，井内径1.2米，深约5—7米。井圈，用青石做成，厚0.1米，直径0.6米，高0.6米。井圈四周用青石铺成。_x005F_x000D_
畈头水井现保存较好，为周边的百姓提供了水资源的方便。具有一定的保存价值。_x005F_x000D_
</t>
  </si>
  <si>
    <t>北纬：28°39'14.0"      东经：118°33'10.0"</t>
  </si>
  <si>
    <t>井坑顶水井</t>
  </si>
  <si>
    <t>浙江省衢州市江山市贺村镇贺山头村干贝坞67号前2米</t>
  </si>
  <si>
    <t xml:space="preserve">井坑顶水井位于江山是贺山头村干贝坞67号前2米处，据村民介绍，建造年代不详。_x005F_x000D_
该井占地面积为2平方米。圆形井壁用不规则的毛石叠砌而成，井内径1.2米，深约4—5米。外径1.4米，无井圈，井口在解放初用水泥浇铸，水质清澈，可供村里100余户人饮用。_x005F_x000D_
井坑顶水井保存较好，为周边的百姓提供了水资源的方便。_x005F_x000D_
</t>
  </si>
  <si>
    <t>北纬：28°39'12.0"      东经：118°29'30.0"</t>
  </si>
  <si>
    <t>贺山头村委会</t>
  </si>
  <si>
    <t>干背坞自然村</t>
  </si>
  <si>
    <t>旧宅水井</t>
  </si>
  <si>
    <t>浙江省衢州市江山市贺村镇佛堂村旧宅自然村内</t>
  </si>
  <si>
    <t>旧宅水井位于江山市贺村镇佛堂村旧宅自然村内，据普查员介绍，清（1644～1911）朝所建。1979年，井四周用水泥覆盖。_x005F_x000D_
该井占地面积为2平方米，用青石板围成，呈长方形，深5-6米，长1.2米，宽1.1米。井壁由毛石整齐砌成，呈圆形。水质清澈，味甘甜。_x005F_x000D_
佛堂村地处大山腹地，水资源比较宝贵，掘井取水是当地人们生活的必备条件，旧宅水井至今保存较好。从一个侧面反映了旧时山区人们的生活状况乃至村落的形成与发展状况。</t>
  </si>
  <si>
    <t>北纬：28°38'30"，东经：118°25'54"</t>
  </si>
  <si>
    <t>佛堂村委</t>
  </si>
  <si>
    <t>佛堂村三队</t>
  </si>
  <si>
    <t>下屋水井</t>
  </si>
  <si>
    <t>浙江省衢州市江山市贺村镇贺山头村干背坞17号民居西北侧五米</t>
  </si>
  <si>
    <t xml:space="preserve">下屋水井位于江山市贺村镇贺山头村干背坞自然村，地处南侧为村路，北侧为农田。据村民介绍，清（1644～1911）代所建。_x005F_x000D_
该井占地面积为2平方米，青石造，呈半圆形，深4-5米，内径1.2米。由块状青石错缝叠砌，井南侧横列一块青石板。水质清澈，味甘甜。_x005F_x000D_
下屋水井供应百余户人饮水，至今保存较好，具有较好的保存价值。_x005F_x000D_
</t>
  </si>
  <si>
    <t>北纬：28°39'13.0"      东经：118°29'26.0"</t>
  </si>
  <si>
    <t>下溪淤水井</t>
  </si>
  <si>
    <t>浙江省衢州市江山市贺村镇溪淤村下溪淤123号民居东南侧十米处</t>
  </si>
  <si>
    <t xml:space="preserve">下溪淤水井位于江山市贺村镇溪淤村下溪淤自然村，据井壁外侧阴刻记载，系清道光十三年（1833）所建。_x005F_x000D_
该井占地面积为2平方米，呈圆形，上凸地面，用青石打造，内壁用较大块的毛石叠砌而成，井深5-6米，外径0.5米，内径0.4米，井圈高0.6米。水质清澈，浅底。井圈外西北侧阴刻建该井的年份及捐助者姓名，“道光十三年，修下该井，后渡会助洋钿二元，金川案助洋一元，山清殿会助洋钿一元，美光助钱一千四佰元，长辉助钱二百元”。_x005F_x000D_
下溪淤水井稳固性较好，水资源比较保贵，保存尚好。具有一定的历史保存价值。_x005F_x000D_
</t>
  </si>
  <si>
    <t>北纬：28°39'51.0"      东经：118°31'39.0"</t>
  </si>
  <si>
    <t>井圈被盗</t>
  </si>
  <si>
    <t>溪淤村</t>
  </si>
  <si>
    <t>大泉塘</t>
  </si>
  <si>
    <t>浙江省衢州市江山市坛石镇潭边村后洋坂自然村</t>
  </si>
  <si>
    <t xml:space="preserve">大泉塘位于坛石镇潭边村后洋坂内，据村中老人介绍，潭边因有大泉塘而得名。挖掘于明（1368～1644）代。_x005F_x000D_
面积约200平方米，塘呈圆形，塘壁用大小不规则山石堆砌，深约3—4米，水质较清澈。以前每年干旱时，从塘内抽水灌溉附近1000多亩田地，及对潭边村近1800户人家提供了水资源的方便。_x005F_x000D_
大泉塘现保存一般。除了每年干旱时为附近水田灌溉提供水资源外，平时已无人使用。为研究当地村落的形成与发展提供了实物资料。_x005F_x000D_
</t>
  </si>
  <si>
    <t>北纬：28°41′50″东经：118°29′57″</t>
  </si>
  <si>
    <t>现状较之前没有变化，</t>
  </si>
  <si>
    <t>潭边村集体</t>
  </si>
  <si>
    <t>潭边村第五村民小组</t>
  </si>
  <si>
    <t>中份水井</t>
  </si>
  <si>
    <t>浙江省衢州市江山市淤头镇高路村中份98号西南侧</t>
  </si>
  <si>
    <t xml:space="preserve">中份水井位于淤头镇高路村中份98号西南侧，据村里老人介绍，为清（1644～1911）代建筑。_x005F_x000D__x005F_x000D_
该井占地面积3平方米，圆形井壁用自然村山石（较大鹅卵石）叠砌而成，外直径0.6米，内直径0.5米。圆形井圈用青石打造。井圈高0.45米，井深5-6米。井圈四周用八条块石围成圆形，周边用鹅卵石围成。水质较清澈。_x005F_x000D_
_x005F_x000D_中份水井现保存较好，村周边的百姓都从该井取水，从另一个侧面反映了当时人们的生活状况。_x005F_x000D_
</t>
  </si>
  <si>
    <t>北纬：28°38'14.0"      东经：118°30'30.0"</t>
  </si>
  <si>
    <t>井占地面积3平方米，圆形井壁用自然村山石（较大鹅卵石）叠砌而成，外直径0.6米，内直径0.5米。圆形井圈用青石打造。井圈高0.45米，井深5-6米。井圈四周用八条块石围成圆形，周边用鹅卵石围成。</t>
  </si>
  <si>
    <t>高路村村委</t>
  </si>
  <si>
    <t>五家头水井</t>
  </si>
  <si>
    <t>浙江省衢州市江山市淤头镇市上村103号北侧</t>
  </si>
  <si>
    <t xml:space="preserve">五家头水井位于淤头镇市上村103号北侧，据村里老人介绍，为清（1644～1911）代建筑。_x005F_x000D_
该井占地面积2平方米，圆形井壁用自然村山石（较大鹅卵石）叠砌而成，外直径0.58米，内直径0.42米。圆形井圈用青石打造。井圈高0.4米，井深5-6米。水质较清澈。_x005F_x000D_
五家头水井现保存较好，村周边的百姓都从该井取水，从另一个侧面反映了当时人们的生活状况。_x005F_x000D_
</t>
  </si>
  <si>
    <t>北纬：28°34'54"        东经：118°30'56",</t>
  </si>
  <si>
    <t>現状于之前没有变化</t>
  </si>
  <si>
    <t>市上村村委</t>
  </si>
  <si>
    <t>慈坞33号民居</t>
  </si>
  <si>
    <t>浙江省衢州市江山市淤头镇石后村慈坞33号</t>
  </si>
  <si>
    <t xml:space="preserve">慈坞33号民居位于淤头镇石后村慈坞自然村，据所有者介绍，为清（1644～1911）末建筑。_x005F_x000D_
建筑坐北朝南，进深21.3米，面阔12.5米，占地面积266平方米。三进二天井，三开间，左右设厢房，复式，四周马头墙封护，地面为三合土。正门设单檐挑角门楼，题“□□吾□”四字，下方施八卦、松树等彩绘壁画，周边施彩绘壁画，周边分布两只雕仙鹤样牛腿。一进为穿斗式梁架用五柱。两进之间为天井，鹅卵石铺设呈长方形。二进梁架同一进。三进为穿斗式梁架用四柱。次间设花格窗。建筑西侧附有一口古井，井壁用鹅卵石叠砌，井圈，用青石打造，外直径0.6米，内径0.5米，井圈高0.5厘米，深5—6米，水质较清澈。_x005F_x000D_
慈坞33号民居该宅整体格局保存完整，构件简朴。具有明显的清末建筑风格，是研究浙南乡土民居建筑的又一实物例证。_x005F_x000D_
_x005F_x000D_
</t>
  </si>
  <si>
    <t>北纬：28°25'23.0"      东经：118°28'53.0"</t>
  </si>
  <si>
    <t>太平寺水井</t>
  </si>
  <si>
    <t>浙江省衢州市江山市淤头镇新建村礼贤小学校校内</t>
  </si>
  <si>
    <t>太平寺水井位于江山市淤头镇新建村礼贤小学校校内，据井圈外阴刻记载为明成化十七年（1481）。据普查员反映，太平寺与城隍庙的始建年代相同，后被日本人烧毁，现仅剩此井。目前井内及四周用护拦防护，井圈顶部部分用水泥修缮过。_x005F_x000D_
该井占地面积3平方米，由青石打造，呈圆形，口略比底小。井圈高0.45米，外径0.65米，内径0.50米。井深3-4米。井一侧阴刻，“成化十七年，太平寺常住……”等字，主要记载当时建井的年代。_x005F_x000D_
太平寺水井保存情况一般，具有一定的历史保存价值。</t>
  </si>
  <si>
    <t>北纬：28°36'20"，东经：118°30'56"</t>
  </si>
  <si>
    <t>目前已干涸无水，其他与之前无变化</t>
  </si>
  <si>
    <t>礼贤小学</t>
  </si>
  <si>
    <t>达埂上水井</t>
  </si>
  <si>
    <t>浙江省衢州市江山市淤头镇达埂村181号东侧2米处</t>
  </si>
  <si>
    <t>达埂上水井位于淤头镇达埂村181号东侧2米处，据村民介绍，为清（1644～1911）代建筑。现井圈四周用水泥浇铸。_x005F_x000D_
该井占地面积2.5平方米，圆形井壁用大小鹅卵石堆砌而成，外直径0.57米，内直径0.43米。圆形井圈用青石打造。井圈高0.5米。井圈四周原用青石板围成，后用水泥浇铸。井深约4—5米。水质较清澈，味道甘甜。_x005F_x000D_
达埂上水井现保存较好，村周边的百姓都从该井取水，从另一个侧面反映了当时人们的生活状况。</t>
  </si>
  <si>
    <t>北纬：28°37'26"，东经：118°30'34"</t>
  </si>
  <si>
    <t>达埂村委会</t>
  </si>
  <si>
    <t>永兴坞六角井群</t>
  </si>
  <si>
    <t>浙江省衢州市江山市淤头镇永兴坞村</t>
  </si>
  <si>
    <t>永兴坞六角井群位于淤头镇永兴坞村，据村民介绍，建于明（1368～1644）代。由外屋井、内屋井、上埂井、下埂井四个组成。位于该村的东、西、南、北四个位置。_x005F_x000D_
该井群占地面积约16平方米，四个井井壁内侧圆形，由鹅卵石垒砌而成，井圈外形不规则，内径最大处约为0.5米，外径最大处约为0.8米，井圈用青石打造，高0.6米，呈六角形样。井垫用两块长0.2米，宽0.7米的青石铺设呈长方形样。井深8米，水长年清冽充盈，一直是附近村民的日常生活用水。_x005F_x000D_
永兴坞六角井群，该井年代久远，且造型古朴原始，风格独特，具有较高的文物价值。</t>
  </si>
  <si>
    <t>北纬：28°36'00.0"      东经：118°28'44.0"</t>
  </si>
  <si>
    <t>永兴坞村委</t>
  </si>
  <si>
    <t>新街弄50号民居</t>
  </si>
  <si>
    <t>浙江省衢州市江山市淤头镇新建村新街弄50号</t>
  </si>
  <si>
    <t>新街弄50号民居位于江山市淤头镇新建村新街弄自然村，清（1644～1911）末建筑，始为民居。目前有六户共居，现厢房均有修缮过，二进左次仅保存梁架。_x005F_x000D_
建筑坐北朝南，进深20.05米，面阔11.3米，占地面积584平方米，四周二级马头墙，硬山顶。四合院式布局，前后二进，五开间，一天井，左右设厢房。门楼为单檐挑角，牛腿作装饰，上施藻井；正门上方书“勤俭建国”（文革时书），周施彩绘。一、二进明间梁架相同均为穿斗式用五柱；二进明间前设单步廊，后设有屏风，次间设花格窗。天井用鹅卵石铺砌，内饰成三铜钱相交及左右有圆、菱形图案。屋北侧有一圆形井。_x005F_x000D_
新街弄50号民居保存情况一般，牛腿、雀替雕刻细致，月梁选材讲究，具有一定的历史研究价值。</t>
  </si>
  <si>
    <t>北纬：28°36'19"，东经：118°31'1"</t>
  </si>
  <si>
    <t>新街弄50号民居居民共同管理</t>
  </si>
  <si>
    <t>新街弄50号民居居民共有</t>
  </si>
  <si>
    <t>西念八角井</t>
  </si>
  <si>
    <t>浙江省衢州市江山市淤头镇淤前村溪滩自然村西念118号南10米处</t>
  </si>
  <si>
    <t>西念八角井位于江山市淤头镇淤前村溪滩自然村西念118号南十米处，据普查员反应为清（1644～1911）代所建。_x005F_x000D_
该井占地面积1平方米，由青石打造，呈正八角形，内为圆形。井深6-7米，井圈高0.50米，内径0.37米，边长0.21米。水质清澈，味甘甜，造型较具特色。_x005F_x000D_
西念地处偏远山区，当地较为贫穷，挖井取水是当地人们生活的必备条件，从一个侧面反映了旧时山区人们的生活状况乃至村落的形成与发展状况。具有一定的历史保存价值。</t>
  </si>
  <si>
    <t>北纬：28°38'24.0"      东经：118°27'57.0"</t>
  </si>
  <si>
    <t>现已加固</t>
  </si>
  <si>
    <t>淤前村村民委员会</t>
  </si>
  <si>
    <t>前坑水井</t>
  </si>
  <si>
    <t>浙江省衢州市江山市碗窑乡协里村村内</t>
  </si>
  <si>
    <t xml:space="preserve">前坑水井位于江山市碗窑乡协里村村内，所建年代不详。因早期为水坑，而得此名。该井初始为圆形，60年代，因井北侧1米建屋而修缮、改建为现今的方形井。_x005F_x000D_
该井坐南朝北，内壁为圆形，由毛石所砌。长1.2米、宽1米、厚1米、深约6-7米。井上方为村路，有6年之久的樟树。_x005F_x000D_
前坑井供全村700多人饮用，初始水质清澈。由于生活条件的改善，人们大都改成利用水泵抽取地下水饮用，致使该井无人饮用、常年无人管理。协里村三面环山，据普查员所反应自有井以来就有村落的形成，掘井取水成为当时形成村落的重要组成部分。_x005F_x000D_
</t>
  </si>
  <si>
    <t>北纬：28°42'50.0"        东经：118°39'00.0"</t>
  </si>
  <si>
    <t>该井坐南朝北，内壁为圆形，由毛石所砌。长1.2米、宽1米、厚1米、深约6-7米。</t>
  </si>
  <si>
    <t>协里村村委</t>
  </si>
  <si>
    <t>桑淤82号民居</t>
  </si>
  <si>
    <t>浙江省衢州市江山市碗窑乡桑淤村桑淤82号</t>
  </si>
  <si>
    <t xml:space="preserve">桑淤82号民居位于碗窑乡桑淤村桑淤自然村，据村里老人介绍，为清（1644～1911）末建筑。_x005F_x000D_
建筑坐北朝南，进深8.7米，面阔15.2米，占地面积131平方米。三合院式，一组马头墙，阴阳合瓦。正门设单檐挑角门楼，下方分布两只雕草龙样牛腿。过正门即天井，大小鹅卵石围成长方形，中间作甬道。天井左右两侧为厢房，设花窗。明间为穿斗式用五柱。建筑东侧为协屋，一进一天井，天井内附有一口井。圆形井壁用较大卵石叠砌而成，井圈用自然山石打造，外径45厘米，内径35厘米，高50厘米，深5-6米，水质较清澈。_x005F_x000D_
桑淤82民居格局规整，是典型的地区清末住宅，具有一定的历史研究价值。_x005F_x000D_
</t>
  </si>
  <si>
    <t>北纬：28°41'43.0"东经：118°37'27.0"</t>
  </si>
  <si>
    <t>天井内附有一口井。圆形井壁用较大卵石叠砌而成，井圈用自然山石打造，外径45厘米，内径35厘米，高50厘米，深5-6米</t>
  </si>
  <si>
    <t>桑淤村村委</t>
  </si>
  <si>
    <t>郑邦经</t>
  </si>
  <si>
    <t>房屋已拆，古井在菜园中</t>
  </si>
  <si>
    <t>麻地吴氏民居</t>
  </si>
  <si>
    <t>浙江省衢州市江山市碗窑乡和源村麻地29号民居西南侧7米</t>
  </si>
  <si>
    <t xml:space="preserve">麻地吴氏民居位于江山市碗窑乡和源村麻地自然村29号民居西南侧7米，据村民介绍，为解放后建筑。曾作过社屋，后为民居。现左右厢房改建。_x005F_x000D_
该建筑坐南朝北，进深10米，面阔14米，占地面积140平方米。四合院式布局，硬山顶屋面，三合土地面。一进明间为穿斗式梁架用四柱。天井呈长方形，用鹅卵石铺砌。二进明间为穿斗式梁架用五柱。建筑西侧山墙外写有“一九五六年—一九六七年全国农业发展纲要”（修正案）的内容。该屋北侧约4米有上口井，呈圆形，供全村饮用。_x005F_x000D_
麻地吴氏民居布局规整，保存一般，具有一定的历史保存价值。_x005F_x000D_
</t>
  </si>
  <si>
    <t>何氏水井</t>
  </si>
  <si>
    <t>浙江省衢州市江山市碗窑乡达河村达河52号东北侧1米</t>
  </si>
  <si>
    <t xml:space="preserve">何氏水井位于江山市碗窑乡达河村52号东北侧1米，据井圈外壁阴刻记载，始建于清乾隆三十一年（1766）。_x005F_x000D_
该井由石头打造，泛紫红色，呈圆形，上凸地面。井深约5米，内径0.4米，外径0.62，厚0.11米。内壁由大块不规则的毛石堆砌。井壁外东北侧阴刻“何寿璘（原字是金字旁，现用王字旁代替）、何寿贵、何寿英，办”；与之相对的西南侧阴刻“乾隆三十一年”。此井水质清澈，在工农业生产方面仍有使用。_x005F_x000D_
何氏水井至今保存较好，早期供全村二百多户人家饮用，现今因生活条件的大大改善，部分人利用水泵抽取地下水，而代替了早期的取水方式。从侧面反映了当时掘井取水是人们生活的必然条件。_x005F_x000D_
</t>
  </si>
  <si>
    <t>北纬：28°41'40.0"      东经：118°39'13.0"</t>
  </si>
  <si>
    <t>无变化，现为生活洗涤</t>
  </si>
  <si>
    <t>何氏几十户</t>
  </si>
  <si>
    <t>何氏几户</t>
  </si>
  <si>
    <t>志棠建筑群古井</t>
  </si>
  <si>
    <t>志棠建筑群</t>
  </si>
  <si>
    <t>志棠村后邵自然村大中路15门前</t>
  </si>
  <si>
    <t>绍兴市</t>
  </si>
  <si>
    <t>越城区</t>
  </si>
  <si>
    <t>三角道地解放井</t>
  </si>
  <si>
    <t>浙江省绍兴市越城区府山街道广宁桥社区三角道地21号民居旁</t>
  </si>
  <si>
    <t xml:space="preserve">    三角道地解放井位于浙江省绍兴市越城区府山街道广宁桥社区三角道地21号民居旁。解放井是解放初期军管委根据城市居民生活供水所需而建的井，故称“解放井”，供附近居民共用，并有专人负责看管。当初城区有此类解放井多口，现在调查中发现仅有几口，且至今仍在使用，水质也较清澈。_x005F_x000D_
    该井井壁青砖叠砌，直径约2米左右，与此前的井比较，解放井直径较大。井圈圆形，石质圆形井圈，分四块合成，外施铁箍一道稳固井圈，据附近居民讲，解放井深度达20米以上，自建成至今从未干枯。_x005F_x000D_
    “解放井”从一个侧面反映了解放初期的政府对城市管理状况。</t>
  </si>
  <si>
    <t xml:space="preserve"> 东经E120°35′12″
北纬N30°0′21″</t>
  </si>
  <si>
    <t xml:space="preserve">   三角道地解放井位于浙江省绍兴市越城区府山街道广宁桥社区三角道地21号民居旁。解放井是解放初期军管委根据城市居民生活供水所需而建的井，故称“解放井”，供附近居民共用，并有专人负责看管。当初城区有此类解放井多口，现在调查中发现仅有几口，且至今仍在使用，水质也较清澈。该井井壁青砖叠砌，直径约2米左右，与此前的井比较，解放井直径较大。井圈圆形，石质圆形井圈，分四块合成，外施铁箍一道稳固井圈，据附近居民讲，解放井深度达20米以上，自建成至今从未干枯。“解放井”从一个侧面反映了解放初期的政府对城市管理状况。</t>
  </si>
  <si>
    <t>无特殊保护</t>
  </si>
  <si>
    <t>越城区文广局</t>
  </si>
  <si>
    <t>南池大庙</t>
  </si>
  <si>
    <t>浙江省绍兴市越城区鉴湖镇南池村南池自然村中</t>
  </si>
  <si>
    <t>该建筑位于浙江省绍兴市越城区鉴湖镇南池村。坐北朝南，前后二进，左右侧厢，东侧附房，外观形式青瓦屋面硬山式。山门面阔三间，明间五架抬梁外带单步七檩用四柱，山面穿斗式。大殿面阔四间，明间前檐施三架梁后带双步外带单步七檩用四柱，山面梁架穿斗式。山门与大殿之间天井居中设过廊，主体建筑平面呈“工”字形布局，侧厢面阔一间，前檐开敞式。东侧附房面阔亦一间，内有古井一口。南池大庙各单体建筑构造皆石柱木构屋面。庙南侧建戏台，今存戏台系2000年新修。大殿西山墙嵌清康熙三十三（1694）年“祀田碑”一通，表明南池大庙在康熙时已存在。大殿明间前檐石柱子题刻“光绪辛巳年桂月日立”字样，结合建筑构造特点判断，此庙应系清光绪时重修。庙内主奉土地、关帝、观音、东岳大帝等菩萨。_x005F_x000D_
该庙地域风格明显，具有一定的历史价值。</t>
  </si>
  <si>
    <t>东经120°34'36.0"北纬 29°56'07.0"</t>
  </si>
  <si>
    <t>位于大庙内，附件居民作为饮用水或者生活洗涤用</t>
  </si>
  <si>
    <t>滕湾水井</t>
  </si>
  <si>
    <t>浙江省绍兴市越城区城南街道九一村滕湾自然村口</t>
  </si>
  <si>
    <t>滕湾水井位于浙江省绍兴市越城区城南街道九一村滕湾自然村张林家旁。年代不详，据村民讲，明代已有此井，但无证据。圆形井壁，片石叠砌，水质清澈。据说从未干枯。现井圈用红砖砌筑，水泥砂浆粉刷。井水附近村民仍在使用。_x005F_x000D_
滕湾水井构造一般，是一处较为普通的古井。</t>
  </si>
  <si>
    <t xml:space="preserve"> 东经120°35'23.2"北纬29°56'47.8"</t>
  </si>
  <si>
    <t>有上百年历史，自来水没普及时供村民饮用</t>
  </si>
  <si>
    <t>九一村</t>
  </si>
  <si>
    <t>浙江省绍兴市越城区城南街道九一村马家埠自然村</t>
  </si>
  <si>
    <t>谢家井位于浙江省绍兴市越城区城南街道九一村马家埠自然村。圆形井壁，块石叠砌，直径0.6米。石质井圈方形、抹角做法，井圈一侧题“民国二十三年（1933）”字样。据此，该井井圈系民国时期重置，然而，井的本身早于民国时期，但始建年代不详，据当地村民讲，此井已有几百年的历史，但无确切的年份。该井保存尚好，水质清澈，至今仍为当地村民所用，是绍兴地区一处较为普遍的古井。</t>
  </si>
  <si>
    <t>东经120°35'23.6"北纬29°57'13.2"</t>
  </si>
  <si>
    <t xml:space="preserve">有上百年历史，自来水没普及时供村民饮用
</t>
  </si>
  <si>
    <t>护国寺水池</t>
  </si>
  <si>
    <t>浙江省绍兴市越城区府山街道书圣社区局弄51号西侧</t>
  </si>
  <si>
    <t xml:space="preserve">    护国寺水池位于浙江省绍兴市越城区府山街道书圣社区局弄51号民居旁。此地曾为护国寺所在处，现寺院建筑全部不存，已建民居住房，护国寺仅保存水池一口和界桩石一支。_x005F_x000D_
   护国寺池平面基本呈方形，东西宽2.20米，南北宽2.55米，条石叠砌池壁，水质清澈，水深约1.20米左右。周边居民仍在使用。该池水常年不枯。_x005F_x000D_
    护国寺界桩石位于池的东北角，现已嵌入民房墙角，桩石题“护国寺鸳鸯墙界”字样仍可辨认。_x005F_x000D_
    该池和界桩石保存较好，是城区护国寺唯一保留的物证。对研究绍兴宗教文化及至水源状况有参考价值。</t>
  </si>
  <si>
    <t>东经120°34'43.1"
北纬30°00'36.9"</t>
  </si>
  <si>
    <t>护国寺水池位于浙江省绍兴市越城区府山街道书圣社区局弄51号民居旁。此地曾为护国寺所在处，现寺院建筑全部不存，已建民居住房，护国寺仅保存水池一口和界桩石一支。  护国寺池平面基本呈方形，东西宽2.20米，南北宽2.55米，条石叠砌池壁，水质清澈，水深约1.20米左右。周边居民仍在使用。该池水常年不枯。护国寺界桩石位于池的东北角，现已嵌入民房墙角，桩石题“护国寺鸳鸯墙界”字样仍可辨认。该池和界桩石保存较好，是城区护国寺唯一保留的物证。对研究绍兴宗教文化及至水源状况有参考价值。</t>
  </si>
  <si>
    <t>蕺山水井</t>
  </si>
  <si>
    <t>浙江省绍兴市越城区府山街道广宁桥社区新财神殿19号对面。</t>
  </si>
  <si>
    <t>水井位于浙江省绍兴市越城区府山街道广宁桥社区新财神殿19号对面。开凿时间暂无考。单眼石质井圈，内圆外八角形，井壁用条石叠成。_x005F_x000D_
历史上绍兴城区居民多数以井水为饮用和洗涤用水，原井泉分布较多，现保存的为数较少，对研究旧时城市居民生活及水源具有参考价值。</t>
  </si>
  <si>
    <t xml:space="preserve"> 东经E120°35′6″北纬N30°0′19″</t>
  </si>
  <si>
    <t>水井位于浙江省绍兴市越城区府山街道广宁桥社区新财神殿19号对面。开凿时间暂无考。单眼石质井圈，内圆外八角形，井壁用条石叠成。历史上绍兴城区居民多数以井水为饮用和洗涤用水，原井泉分布较多，现保存的为数较少，对研究旧时城市居民生活及水源具有参考价值。</t>
  </si>
  <si>
    <t>三级</t>
  </si>
  <si>
    <t>日晖桥日池</t>
  </si>
  <si>
    <t>浙江省绍兴市越城区府山街道日晖桥社区劳动路上</t>
  </si>
  <si>
    <t xml:space="preserve">日池与月池是绍兴历史上二口著名的古水池，而且与吴越国王钱镠有关。_x005F_x000D_
日池原在会稽县署中(县署在县前街)。现绍兴市劳动路133号前马路边。该池原长1.4米，宽0.90米，深1.8米。1949年后改为双眼井，1990年因井圈妨碍交通，改为加盖平井。_x005F_x000D_
月池在今绍兴市月池坊15-17号前。池现长10．60米、宽6．55米，沿池用条石砌筑。面北临街一面，设石栅栏保护。_x005F_x000D_
南宋《嘉泰会稽志》云“日、月池在县东北一里。池二所，俗传钱武肃王所浚，王有目疾，故浚此二池云。”_x005F_x000D_
</t>
  </si>
  <si>
    <t>东经30°00'19.7"
北纬120°34'44.1"</t>
  </si>
  <si>
    <t>/</t>
  </si>
  <si>
    <t>现埋在柏油马路下</t>
  </si>
  <si>
    <t>新河弄孟家民居</t>
  </si>
  <si>
    <t>浙江省绍兴市越城区府山街道新河弄社区上大路374号</t>
  </si>
  <si>
    <t>新河弄孟家民居位于浙江省绍兴市越城区北海街道新河弄社区上大路374号，从现存梁架分析应为民国建筑，占地面积180平方米。建筑坐南朝北，共二进，四合院式，屋面硬山式，阴阳合瓦，石板铺地。第一进门楼，三开间，明间五柱七檩立中柱，前后单步，次间梁架同明间。第二进座楼，三开间，明间五柱七檩立中柱前后单步，次间梁架同明间，前设天井，石板铺地，东、西设厢房，为二开间座楼。第一进、第二进及厢房形成走马楼。_x005F_x000D_
新河弄孟家民居布局严谨，规模一般，梁、枋用材普通，保存较好，是一处传统的民居建筑。</t>
  </si>
  <si>
    <r>
      <rPr>
        <sz val="12"/>
        <rFont val="宋体"/>
        <family val="3"/>
        <charset val="134"/>
        <scheme val="minor"/>
      </rPr>
      <t>东经</t>
    </r>
    <r>
      <rPr>
        <sz val="11"/>
        <rFont val="Arial"/>
        <family val="2"/>
      </rPr>
      <t>E120°34</t>
    </r>
    <r>
      <rPr>
        <sz val="11"/>
        <rFont val="宋体"/>
        <family val="3"/>
        <charset val="134"/>
      </rPr>
      <t>′</t>
    </r>
    <r>
      <rPr>
        <sz val="11"/>
        <rFont val="Arial"/>
        <family val="2"/>
      </rPr>
      <t>31.04</t>
    </r>
    <r>
      <rPr>
        <sz val="11"/>
        <rFont val="宋体"/>
        <family val="3"/>
        <charset val="134"/>
      </rPr>
      <t xml:space="preserve">″北纬N30°0′35.28″ </t>
    </r>
  </si>
  <si>
    <t>未使用，新河弄孟家民居位于浙江省绍兴市越城区府山街道新河弄社区上大路374号，从现存梁架分析应为民国建筑，占地面积180平方米。建筑坐南朝北，共二进，四合院式，屋面硬山式，阴阳合瓦，石板铺地。第一进门楼，三开间，明间五柱七檩立中柱，前后单步，次间梁架同明间。第二进座楼，三开间，明间五柱七檩立中柱前后单步，次间梁架同明间，前设天井，石板铺地，东、西设厢房，为二开间座楼。第一进、第二进及厢房形成走马楼。新河弄孟家民居布局严谨，规模一般，梁、枋用材普通，保存较好，是一处传统的民居建筑。</t>
  </si>
  <si>
    <t xml:space="preserve">越城区文广局
</t>
  </si>
  <si>
    <t>孟家台们居民所有</t>
  </si>
  <si>
    <t xml:space="preserve">已经征迁，无人居住
</t>
  </si>
  <si>
    <t>禹陵凤凰庙</t>
  </si>
  <si>
    <t>浙江省绍兴市越城区稽山街道禹陵居委会牌轩溇北首</t>
  </si>
  <si>
    <t>凤凰庙位于浙江省绍兴市越城区稽山街道禹陵居委会牌轩溇北首，从现存建筑构架分析应为清末建筑。主体建筑坐北朝南，共一进，东侧有坐西朝东附屋，建筑四间。占地面积153平方米，屋面均硬山顶，石板铺地。主体建筑大殿三开间，明间四柱八檩中抬梁式，前单步后三步，次间五柱八檩立中柱，前后梁架同明间，前设照壁，东侧开门，大殿西侧设厢房，为已毁重建。附屋建筑四开间，为山门，明间三柱六檩抬梁式，南次间三柱六檩立中柱，穿斗式，北次间、梢间为单披屋，三柱四檩。前设过廊，为四开间，梁架抬梁式，南北山墙开门。过廊，檐柱均为石柱，并刻有楹联，大殿内有水井一口。_x005F_x000D_
凤凰庙保存一般，梁架用材极为普通，而楹联题镌有确切纪年，为确定建筑时代提供可靠的依据，是一处普通的庙宇建筑。</t>
  </si>
  <si>
    <t>东经120°36'16.4" 北纬29°58'23.2"</t>
  </si>
  <si>
    <t>凤凰庙保存一般，梁架用材极为普通，而楹联题镌有确切纪年，为确定建筑时代提供可靠的依据，是一处普通的庙宇建筑。</t>
  </si>
  <si>
    <t>长庆寺</t>
  </si>
  <si>
    <t>浙江省绍兴市越城区塔山街道西咸欢社区新建南路351号</t>
  </si>
  <si>
    <t>长庆寺位于浙江省绍兴市越城区塔山街道西咸欢社区新建南路351号，从现存构架判断为清代建筑，绍兴市文物保护点，占地面积637平方米。建筑坐西朝东，共三进，第三进为2005年重建，屋面均硬山式，阴阳合瓦，石板铺地，山门一开间，进山门，左侧为一天井。后为大殿，三开间，明间四柱八檩中五架抬梁，前卷棚式，后双步，次间五柱八檩立中柱，前后梁架同明间。北侧山墙有石碑两道，其中一为画像。_x005F_x000D_
鲁迅幼年时曾拜长庆寺老师龙师父为师，并取名为“长根”，鲁迅对此印象颇深，晚年曾写过一篇《我的第一个师父》的文章，现寺于2005年作了全面修缮，保存好。</t>
  </si>
  <si>
    <r>
      <rPr>
        <sz val="12"/>
        <rFont val="宋体"/>
        <family val="3"/>
        <charset val="134"/>
        <scheme val="minor"/>
      </rPr>
      <t>东经</t>
    </r>
    <r>
      <rPr>
        <sz val="11"/>
        <rFont val="Arial"/>
        <family val="2"/>
      </rPr>
      <t xml:space="preserve">120°34'48.0"
</t>
    </r>
    <r>
      <rPr>
        <sz val="11"/>
        <rFont val="宋体"/>
        <family val="3"/>
        <charset val="134"/>
      </rPr>
      <t>北纬</t>
    </r>
    <r>
      <rPr>
        <sz val="11"/>
        <rFont val="Arial"/>
        <family val="2"/>
      </rPr>
      <t>29°59'45.9"</t>
    </r>
  </si>
  <si>
    <t>该井位于长庆寺内，名为碶泉，有井盖，井内壁较好，保存较好，据传建造于一千多年前。</t>
  </si>
  <si>
    <t>绍兴沈园</t>
  </si>
  <si>
    <t>沈园</t>
  </si>
  <si>
    <t>浙江省绍兴市越城区塔山街道沈园社区鲁迅中路318号</t>
  </si>
  <si>
    <t>沈园位于浙江省绍兴市越城区塔山街道沈园社区鲁迅中路318号，宋代园林。园林现有诗境园、古迹园、南苑、东苑几个部分组成，占地面积12300平方米。古迹区以孤鹤轩为建筑主景，轩东为“双桂堂”，为两进三开间四合院建筑；轩西为“八咏楼”，并有假山叠石、荷塘、遗物壁、“冷翠亭”、“闲云”双亭等相互呼应，建筑均为仿宋建筑。在古迹区有葫芦池、土丘、水井为宋代遗存。1985年，文物部门对沈园旧址进行了考古勘探，发现了六朝水井，唐宋建筑构件，明代水池、湖石等遗迹、遗物。_x005F_x000D_
沈园为宋代名园，又因南宋爱国诗人陆游在园壁题《钗头凤》一词而闻名遐迩，并有多处宋代遗迹、遗物，为研究宋代建筑年代了重要参考依据。现为浙江省文物保护单位。</t>
  </si>
  <si>
    <t>东经120°35'46"北纬29°59'47"</t>
  </si>
  <si>
    <t>井7米水深，有2个井眼有网</t>
  </si>
  <si>
    <t>沈园景区</t>
  </si>
  <si>
    <t>盐仓溇双井</t>
  </si>
  <si>
    <t>浙江省绍兴市越城区斗门镇盐仓溇居委会南街17号前</t>
  </si>
  <si>
    <t>双井位于浙江省绍兴市越城区斗门镇盐仓溇居委会南街17号前，据介绍有100多年的历史，应为清晚期建筑。双井为随圆形，井壁块石垒砌，东、西两侧的井壁条石外凸，可供人上下，井上覆盖方形石板，刻圆形江槽，中雕刻两个圆形井眼，上设梯形状井圈，两井圈为一块石头雕琢而成。井圈长1.05米，井圈宽0.5米，井圈高0.65米。_x005F_x000D_
双井设计巧妙，结构独特，保存较好，是水乡地区较有特色的水井。</t>
  </si>
  <si>
    <t>东经120°35'27.32"  北纬30°5'55.02"</t>
  </si>
  <si>
    <t>位于南街，附近居民作为生活洗涤用水</t>
  </si>
  <si>
    <t>盐仓溇</t>
  </si>
  <si>
    <t>马龙井</t>
  </si>
  <si>
    <t>浙江省绍兴市越城区府山街道府山社区合作弄</t>
  </si>
  <si>
    <t>马龙井位于浙江省绍兴市越城区府山街道府山社区合作弄，根据题记分析应为清代水井。水井为单眼井，上带井圈，井壁用条石错八角叠砌，井圈为石质，高0.41米，内为圆形外为小八角，圈内经0.40米，井圈壁刻有“嘉庆拾染年□官倪□清公损”等字样。井上覆有石亭，翼角起翘，大额枋上刻有一斗三升斗拱，上置石克顶。_x005F_x000D_
马龙井保存较好，井圈壁有确切纪年，上置石亭保护，石亭做工较为精细，有一定历史、艺术价值。现为绍兴市文物保护点。</t>
  </si>
  <si>
    <t>东经120°34'35"
 北纬29°59'55"</t>
  </si>
  <si>
    <t>马龙井位于浙江省绍兴市越城区府山街道府山社区合作弄底，根据题记分析应为清代水井。水井为单眼井，上带井圈，井壁用条石错八角叠砌，井圈为石质，高0.41米，内为圆形外为小八角，圈内经0.40米，井圈壁刻有“嘉庆拾染年□官倪□清公损”等字样。井上覆有石亭，翼角起翘，大额枋上刻有一斗三升斗拱，上置石克顶。
马龙井保存较好，井圈壁有确切纪年，上置石亭保护，石亭做工较为精细，有一定历史、艺术价值。现为绍兴市文物保护点。</t>
  </si>
  <si>
    <t>龙湫泉</t>
  </si>
  <si>
    <t>浙江省绍兴市越城区府山街道府山社区府山南麓</t>
  </si>
  <si>
    <t>龙湫泉位于浙江省绍兴市越城区府山街道府山社区府山南麓，从题记判断应为清代泉井。池呈长方形，东西为2.87米，南北为2.30米，三面为石壁，一面条石叠砌，并没有踏跺，中间石壁刻“龙湫”二字，原池东、西各立石碑一方，今仅存西侧碑，上刻“道光□申十二月”“绍兴知府□□□撰并书”。_x005F_x000D_
龙湫泉具有一定的历史价值，虽保存一般，是目前保存为数不多的泉井之一。现为绍兴市文物保护点。</t>
  </si>
  <si>
    <t>东经120°34'29"
北纬29°59'60"</t>
  </si>
  <si>
    <t>龙湫泉位于浙江省绍兴市越城区府山街道府山社区府山南麓，从题记判断应为清代泉井。池呈长方形，东西为2.87米，南北为2.30米，三面为石壁，一面条石叠砌，并没有踏跺，中间石壁刻“龙湫”二字，原池东、西各立石碑一方，今仅存西侧碑，上刻“道光□申十二月”“绍兴知府□□□撰并书”。
龙湫泉具有一定的历史价值，虽保存一般，是目前保存为数不多的泉井之一。现为绍兴市文物保护点。</t>
  </si>
  <si>
    <t>三山公园管理处</t>
  </si>
  <si>
    <t>大禹陵</t>
  </si>
  <si>
    <t>夏</t>
  </si>
  <si>
    <t>浙江省绍兴市越城区稽山街道禹陵居委会会稽山麓</t>
  </si>
  <si>
    <t>大禹陵位于浙江省绍兴市越城区稽山街道禹陵居委会会稽山麓，由陵、庙和祠三部分组成，占地面积约100000平方米，大禹陵坐东朝西，依山势筑就。前为青石牌坊，四柱三部，冲天式，高7.80米，通面阔10.00米。青石墓道，长123.60米，宽2.30米，墓道尽处为大禹陵碑及碑亭，碑高4.10米，宽1.90米，碑亭平面呈方形，立四柱，屋面歇山顶，碑阳镌刻“大禹陵”三字，每字约1.23米见方，为明嘉靖绍兴知府南大吉书。陵北侧有禹庙，坐北朝南，依次为照壁、东西辕门、岣嵝碑亭、午门及东、西配殿，拜厅及东西配殿、大殿及东西配殿。陵南侧为禹祠，坐东朝西，共二进，三开间，第一进前池均为1987年重建。_x005F_x000D_
大禹陵规模宠大，保存好，相传为禹的葬地，具有重要的历史、科学、艺术价值。为全国重点文物保护单位</t>
  </si>
  <si>
    <t>东经120°37'12" 北纬29°58'10"</t>
  </si>
  <si>
    <t>前为青石牌坊，四柱三部，冲天式，高7.80米，通面阔10.00米。青石墓道，长123.60米，宽2.30米，墓道尽处为大禹陵碑及碑亭，碑高4.10米，宽1.90米，碑亭平面呈方形，立四柱，屋面歇山顶，碑阳镌刻“大禹陵”三字，每字约1.23米见方</t>
  </si>
  <si>
    <t>大禹陵景区</t>
  </si>
  <si>
    <t>张家岙村直江溇水井</t>
  </si>
  <si>
    <t>浙江省绍兴市越城区陶堰镇张家岙村直江溇自然村105号南侧</t>
  </si>
  <si>
    <t xml:space="preserve">位于张家岙105#民居前6米处，1964年挖掘。井口置青石质井口石，中间开井口，井口石宽92厘米，长96厘米，厚16厘米，井口直径36厘米；井壁用块石叠砌；井口上原设“八角形”井圈，外口直径50厘米，现已经被移掉。_x005F_x000D_
该井是1964年“四清”运动期间，为解决当时“工作组”生活用水问题而挖掘的，是特定历史条件下的产物。现井水清澈，结构坚固，仍在使用，由于地处半山腰，是附近村民生活用水的主要来源之一。_x005F_x000D_
</t>
  </si>
  <si>
    <t>东经120°45'36.0"  北纬29°59'44.0"</t>
  </si>
  <si>
    <t>位于张家岙105#民居前6米处，1964年挖掘。井口置青石质井口石，中间开井口，井口石宽92厘米，长96厘米，厚16厘米，井口直径36厘米；井壁用块石叠砌；井口上原设“八角形”井圈，外口直径50厘米，现已经被移掉。</t>
  </si>
  <si>
    <t xml:space="preserve">无特殊保护
</t>
  </si>
  <si>
    <t xml:space="preserve">越城区文化广电旅游局
</t>
  </si>
  <si>
    <t>张家岙村</t>
  </si>
  <si>
    <t>樊浦村水井</t>
  </si>
  <si>
    <t>浙江省绍兴市越城区孙端镇樊浦村499号村老年活动室后天井内</t>
  </si>
  <si>
    <t xml:space="preserve">古井位于孙端镇樊浦村499#村老年活动中心背后天井内，即原六社庙遗址第一进天井内。根据当地老年人介绍，古井应为原六社庙使用时开挖，系建于清乾隆年间。_x005F_x000D_
该古井井圈外口呈“八角形”，内口呈“圆形”，羊山石质，高度50cm，内口直径50cm，外口直径65厘米。井壁用青砖叠砌。_x005F_x000D_
现古井井水清澈，尚在使用，主要用于其西侧钣金厂生活和工业用水。_x005F_x000D_
</t>
  </si>
  <si>
    <t>东经120°43'33.0"
北纬30°03'31.0"</t>
  </si>
  <si>
    <t>现保存完好，
仍在使用</t>
  </si>
  <si>
    <t>樊浦村</t>
  </si>
  <si>
    <t>前双盆村水井</t>
  </si>
  <si>
    <t>浙江省绍兴市越城区孙端镇前双盆村土地庙内</t>
  </si>
  <si>
    <t xml:space="preserve">土地庙古井位于孙端镇前双盆村土地庙内（山门与大殿间天井东端），始建于清乾隆年间，清嘉庆五年重修。_x005F_x000D_
古井井口设两层井口石，中间开井口，上置井圈。第一层井口石用条石铺设而成，高20cm，长和宽均163cm，第二层井口石为整块石板铺设，高13cm，长和宽均105cm；井圈平面呈六边形，直径37cm，高度44cm，东湖石质，井圈外壁有一侧面阴刻“嘉庆五年  赵郁立重修”字样，楷体，两行竖立。井壁用青砖错缝叠砌。_x005F_x000D_
该古井造型独特，结构坚固，井水清澈，是目前普查中发现的形制比较少见的古井，现一直在使用。_x005F_x000D_
</t>
  </si>
  <si>
    <t>东经120°42'35.0"
北纬30°04'14.0"</t>
  </si>
  <si>
    <t>前双盆村</t>
  </si>
  <si>
    <t>白塔头村运川水井</t>
  </si>
  <si>
    <t>浙江省绍兴市越城区陶堰镇白塔头村白塔寺内</t>
  </si>
  <si>
    <t xml:space="preserve">位于陶堰镇白塔头村白塔寺第二进大殿东次间内，根据其地理位置及白塔寺重建历史年代判断，古井应在明万历年以前。_x005F_x000D_
古井井口置井口石，井圈已改建成水泥砌作，井口分上下两层，相隔45CM，井口直径45CM ，井口石长与宽分别为174CM、160CM，井壁用青砖叠砌。_x005F_x000D_
该古井结构坚固，井水清澈，现作为琉璃瓦厂堆积仓库主要用水来源，是一处历史悠久的古井。_x005F_x000D_
</t>
  </si>
  <si>
    <t>东经120°45'09.0"
北纬30°00'37.0"</t>
  </si>
  <si>
    <t xml:space="preserve">位于陶堰镇白塔头村白塔寺第二进大殿东次间内，根据其地理位置及白塔寺重建历史年代判断，古井应在明万历年以前。古井井口置井口石，井圈已改建成水泥砌作，井口分上下两层，相隔45CM，井口直径45CM ，井口石长与宽分别为174CM、160CM，井壁用青砖叠砌。
该古井结构坚固，井水清澈，现作为琉璃瓦厂堆积仓库主要用水来源，是一处历史悠久的古井。
</t>
  </si>
  <si>
    <t>白塔头村</t>
  </si>
  <si>
    <t>张家岙村大井头水井</t>
  </si>
  <si>
    <t>浙江省绍兴市越城区陶堰镇张家岙村大井头自然村193号西南侧</t>
  </si>
  <si>
    <t xml:space="preserve">位于张家岙193号民居西南角5米处，始建于清初。古井井口置井口石及井圈，井口石已被水泥路面覆盖；井圈为青石质，高度44厘米，上口外径53厘米，内径38厘米，下口直径65厘米；井口呈园形，直径36厘米；井壁用块石及青砖叠砌（上部为块石，下面为青砖叠砌）。_x005F_x000D_
该古井井水清澈，现仍在使用，历来是附近居民生活用水的主要来源之一。_x005F_x000D_
</t>
  </si>
  <si>
    <t>东经120°45'25.0"
北纬29°59'37.0"</t>
  </si>
  <si>
    <t>位于张家岙193号民居西南角5米处，始建于清初。古井井口置井口石及井圈，井口石已被水泥路面覆盖；井圈为青石质，高度44厘米，上口外径53厘米，内径38厘米，下口直径65厘米；井口呈园形，直径36厘米；井壁用块石及青砖叠砌（上部为块石，下面为青砖叠砌）。
该古井井水清澈，现仍在使用，历来是附近居民生活用水的主要来源之一。</t>
  </si>
  <si>
    <t>张家岙村杨家沿溇水井</t>
  </si>
  <si>
    <t>浙江省绍兴市越城区陶堰镇张家岙村杨家沿溇自然村267号民居南侧</t>
  </si>
  <si>
    <t xml:space="preserve">位于张家岙193#民居前8米处，有100多年历史，建于晚清。古井井口置井口石，现已被水泥地面覆盖。井口呈圆形，井壁用块石叠砌。考虑到人身安全等因素，现井口上面置井圈，用石倒臼倒覆而成，上口直径38厘米，下口直径65厘米， 高度40厘米。_x005F_x000D_
该古井井水清澈、甘甜，结构坚固，现仍在使用，是附近村民生活用水的主要来源之一。_x005F_x000D_
</t>
  </si>
  <si>
    <t>东经120°45'17.0"
北纬29°59'33.0"</t>
  </si>
  <si>
    <t>位于张家岙193#民居前8米处，有100多年历史，建于晚清。古井井口置井口石，现已被水泥地面覆盖。井口呈圆形，井壁用块石叠砌。考虑到人身安全等因素，现井口上面置井圈，用石倒臼倒覆而成，上口直径38厘米，下口直径65厘米， 高度40厘米。
该古井井水清澈、甘甜，结构坚固，现仍在使用，是附近村民生活用水的主要来源之一。</t>
  </si>
  <si>
    <t>方潜桥后坂水井</t>
  </si>
  <si>
    <t>浙江省绍兴市越城区富盛镇富盛村方潜桥自然村东南田坂上</t>
  </si>
  <si>
    <t>方潜桥后坂井位于富盛镇富盛村方潜桥自然村东南田坂上。方形井圈，取水口呈圆形。井圈中间下凹呈圆形，三边均有溢水孔，边长108厘米。井壁上方用鹅卵石砌筑，下部用方砖砌成，上窄下宽呈腰圆形。井深约5米。井水清澈，常年不涸，是村民的生活和洗涤水源之一。后坂井保存较好，具有一定的研究价值。</t>
  </si>
  <si>
    <t>东经120°43'33.0"
北纬29°57'40.2"</t>
  </si>
  <si>
    <t xml:space="preserve">方潜桥后坂井位于富盛镇富盛村方潜桥自然村东南田坂上。方形井圈，取水口呈圆形。井圈中间下凹呈圆形，三边均有溢水孔，边长108厘米。井壁上方用鹅卵石砌筑，下部用方砖砌成，上窄下宽呈腰圆形。井深约5米。井水清澈，常年不涸，是村民的生活和洗涤水源之一。后坂井保存较好，具有一定的研究价值。
</t>
  </si>
  <si>
    <t xml:space="preserve">方潜桥自然村
</t>
  </si>
  <si>
    <t>老街道士水井</t>
  </si>
  <si>
    <t>浙江省绍兴市越城区富盛镇富盛村老街庙前山北山脚</t>
  </si>
  <si>
    <t>道士井位于富盛镇富盛村老街庙前山北山脚。方形井圈，抹角，圆形取水孔。井圈宽54厘米，取水孔直径41厘米，高36厘米。井深约265厘米。井壁不规则，用鹅卵石砌筑，上窄下宽，呈腰圆形。井水清澈，常年不涸。该井保存较好，具有一定的研究价值。</t>
  </si>
  <si>
    <t>东经120°43'31.8"
北纬29°57'35.4"</t>
  </si>
  <si>
    <t xml:space="preserve">道士井位于富盛镇富盛村老街庙前山北山脚。方形井圈，抹角，圆形取水孔。井圈宽54厘米，取水孔直径41厘米，高36厘米。井深约265厘米。井壁不规则，用鹅卵石砌筑，上窄下宽，呈腰圆形。井水清澈，常年不涸。该井保存较好，具有一定的研究价值。
</t>
  </si>
  <si>
    <t>富盛村</t>
  </si>
  <si>
    <t>倪家溇马蹄水井</t>
  </si>
  <si>
    <t>浙江省绍兴市越城区富盛镇倪家溇村西平陶公路边</t>
  </si>
  <si>
    <t xml:space="preserve">倪家溇马蹄井位于富盛镇倪家溇村西平陶公路边。该井主体为原物，，井圈系近年改建。马蹄井呈马蹄形，直径1.5米，深约1米。为保护该井，近年四周用方形块石叠砌，外围沿山有挡土墙。2000年，富盛镇政府拆资整修，在井的正东镌马蹄井三字，井东侧建亭1座，并在亭内立《马蹄井记》碑一通。马蹄井水清澈，不涸不溢，冬暖夏凉。马蹄井形制特殊，且相传与南宋南迁有关，距宋六陵仅数百米，是见证南宋历史的载体。_x005F_x000D_
</t>
  </si>
  <si>
    <t>东经120°42'36.0"
北纬29°56'51.6"</t>
  </si>
  <si>
    <t xml:space="preserve">倪家溇马蹄井位于富盛镇倪家溇村西平陶公路边。该井主体为原物，，井圈系近年改建。马蹄井呈马蹄形，直径1.5米，深约1米。为保护该井，近年四周用方形块石叠砌，外围沿山有挡土墙。2000年，富盛镇政府拆资整修，在井的正东镌马蹄井三字，井东侧建亭1座，并在亭内立《马蹄井记》碑一通。马蹄井水清澈，不涸不溢，冬暖夏凉。马蹄井形制特殊，且相传与南宋南迁有关，距宋六陵仅数百米，是见证南宋历史的载体。
</t>
  </si>
  <si>
    <t xml:space="preserve">富盛镇政府
</t>
  </si>
  <si>
    <t>倪家溇村</t>
  </si>
  <si>
    <t>文山水井</t>
  </si>
  <si>
    <t>浙江省绍兴市越城区富盛镇文山村文山自然村</t>
  </si>
  <si>
    <t>文山老井位于文山自然村中部，地处村道中间。八角形石质井圈，井口呈圆形，直径41厘米，高36厘米。井壁为圆形，上窄下宽，均用不规则鹅卵石叠砌。现有深度410厘米。老井保存完好，对研究古代水井具有一定的价值。</t>
  </si>
  <si>
    <t>东经120°43'58.8"
北纬29°54'03.0"</t>
  </si>
  <si>
    <t xml:space="preserve">无特殊保护
</t>
  </si>
  <si>
    <t xml:space="preserve">文山自然村
</t>
  </si>
  <si>
    <t>仓弄水井</t>
  </si>
  <si>
    <t>浙江省绍兴市越城区府山街道八字桥社区仓弄8号民居东侧20米。</t>
  </si>
  <si>
    <t>仓弄水井位于浙江省绍兴市越城区府山街道八字桥社区仓弄，明代水井，石质井圈，内圆外方，四角抹角处理，东北、西南两抹角处凿有孔眼，井圈内壁留有明显的凿痕。井圈高0.55米，自下而上逐渐收分，上口内径0.4米，外径0.5米。井圈南、北两面刻有“天启贰年（1622）柒月望日，信士陈有忠，仝男天爵，天禄喜拾”，楷书，四列。井现深约2米，井壁青砖叠砌，水质清澈，仍为周边居民所用。_x005F_x000D_
该井记年确切，做工粗犷，具有一定的历史价值。</t>
  </si>
  <si>
    <t>东经：120°35'19"
北纬：30°0'10"</t>
  </si>
  <si>
    <t>仓弄水井位于浙江省绍兴市越城区府山街道八字桥社区仓弄，明代水井，石质井圈，内圆外方，四角抹角处理，东北、西南两抹角处凿有孔眼，井圈内壁留有明显的凿痕。井圈高0.55米，自下而上逐渐收分，上口内径0.4米，外径0.5米。井圈南、北两面刻有“天启贰年（1622）柒月望日，信士陈有忠，仝男天爵，天禄喜拾”，楷书，四列。井现深约2米，井壁青砖叠砌，水质清澈，仍为周边居民所用。该井记年确切，做工粗犷，具有一定的历史价值。</t>
  </si>
  <si>
    <t>井圈、立牌良好</t>
  </si>
  <si>
    <t>柯桥区</t>
  </si>
  <si>
    <t>朱家畈水井</t>
  </si>
  <si>
    <t>浙江省绍兴市绍兴县安昌镇长乐村朱家畈西岸133#南侧2米处</t>
  </si>
  <si>
    <t>位于长乐村朱家畈西岸朱家台门（132-133#）南面5米处，1966年建造。_x005F_x000D_
该井井口置井口石及井圈，井口石由两块青石板拼合而成，井圈及井口呈圆形，青石质，井圈高50cm，井口内外直径分别为50cm、70cm，同时，井圈外南壁刻有“一九六六年建立”字样；井壁用块石叠砌而成。_x005F_x000D_
据当地村民介绍，该井是文革时期挖掘的，是为解决当时附近村民生活用水而开挖的，具有一定的历史意义，现井水仍在使用。井水清澈，是老井附近村民生活用水来源之一。</t>
  </si>
  <si>
    <t>经度120°29'16.0"纬度30°08'44.0"</t>
  </si>
  <si>
    <t>与简述情况基本一致</t>
  </si>
  <si>
    <t>王家桥晒场弄水井</t>
  </si>
  <si>
    <t>浙江省绍兴市绍兴县安昌镇王家桥居委会东街晒场弄12号民居前</t>
  </si>
  <si>
    <t>位于安昌镇东街晒场弄12号民居前，1953年建造。井口置井圈及井口盖，平面均呈“六边形”，井圈壁由六拼坟头石板间隔矮望柱拼凑而成，高度为35cm；井口盖由整块石板雕凿而成，并开挖有“四个小圆洞”，以取井水之便，井口盖厚度为19cm，小圆洞直径均46cm；井壁由青砖叠砌而成，井口呈圆形。_x005F_x000D_
该老井是1953年为解决附近村民生活用水，防止当时“安昌烂麻厂”因烂麻造成水污染而开挖建造的，其构造形制是为防止人员落井，考虑安全因素而设的；目前仍在使用，井水清澈，一直是四周居民生活用水来源之一。</t>
  </si>
  <si>
    <t>经度120°29'24.0"纬度30°08'21.0"</t>
  </si>
  <si>
    <t>安昌社区</t>
  </si>
  <si>
    <t>绍兴进修学校旧址</t>
  </si>
  <si>
    <t>浙江省绍兴市绍兴县柯岩街道州山村州二自然村</t>
  </si>
  <si>
    <t>绍兴进修学校旧址位于绍兴县柯岩街道州山村州二自然村，建筑坐北朝南，由门屋、正屋、厢房组成的封闭式台门建筑。现为民居，保存尚可。_x005F_x000D_
第一进门房，面阔三开间一弄，重檐硬山顶，二层楼房，右次间设大门，前置廊，屋内穿斗式，三柱，现部分门窗、屋檐、墙面、木结构，梁架结构均有不同程度破损。_x005F_x000D_
第二进为正屋，面阔三开间一弄，重檐硬山顶，二层楼房，明间设落地大门，前置廊，单步梁结构，屋内穿斗式，六柱，现正屋明间堆放杂乱。_x005F_x000D_
左厢房面阔三开间，重檐硬山顶，二层楼房，整体结构破败较严重。天井地面水泥铺设，另设有古井一口，呈圆形，离地面高约0.3米，井壁块石叠砌，井圈外径为0.72米，内径为0.5米，仍可使用。_x005F_x000D_
此处曾为教师进修学校，后作新联中学校址。</t>
  </si>
  <si>
    <t>经度120°27'14.0"纬度30°02'08.0"</t>
  </si>
  <si>
    <t>水泥井圈，直径1.1米，井壁砖砌。</t>
  </si>
  <si>
    <t>永强橡胶厂</t>
  </si>
  <si>
    <t>大西庄村花洞溇水井</t>
  </si>
  <si>
    <t>浙江省绍兴市绍兴县华舍街道大西庄村花洞溇自然村</t>
  </si>
  <si>
    <t xml:space="preserve">古井位于大西庄村花洞溇自然村内，王夏根民居前水泥道地，据当地村民回忆，有200多年历史。_x005F_x000D_
井口呈圆形，上置青石质井圈，井圈外口呈“八边形”，内口为圆形，外口直径58厘米，内口直径31厘米，高度28厘米。井壁由块石叠砌。_x005F_x000D_
古井井水清澈，现仍在使用，是附近居民日常生活用水的来源之一。_x005F_x000D_
</t>
  </si>
  <si>
    <t>经度120°27'30.0"纬度30°07'09.0"</t>
  </si>
  <si>
    <t>住户自行保护</t>
  </si>
  <si>
    <t>兴浦村朱家民居</t>
  </si>
  <si>
    <t>浙江省绍兴市绍兴县齐贤镇兴浦村967-977号</t>
  </si>
  <si>
    <t>建筑位于兴浦村967-977号，据住户介绍，建于1932年，为民国建筑，坐北朝南，前后二进带偏院、侧厢，中隔天井，硬山顶，阴阳合瓦，总占地1571平方米。_x005F_x000D_
第一进为大厅，面阔三开间带前披檐，明间设退堂、石库门后门。_x005F_x000D_
大厅前设天井、照墙，两侧建有二层楼厢房，均面阔一开间，其中东厢房底楼为门厅，朝南设石库门大门。_x005F_x000D_
大厅西侧建有偏院，为一组三合院，座楼面阔三开间带前廊单步，座楼前设天井，东西厢房均面阔一开间，为披屋。_x005F_x000D_
大厅东侧设东厢房，分前后二进，北首一进面阔二开间带前披檐，南首一进面阔七开间，设阁楼。该进东厢房东侧设偏院，前后二进。门屋面阔三开间，正屋面阔二开间带前廊双步；正屋东侧设披屋为过廊。该偏院天井建有古井一口，目前尚在使用。_x005F_x000D_
第二进座楼面阔三开间带前单步廊，明间设退堂，梁架为五柱七檩，设中柱。_x005F_x000D_
大厅与座楼间建东西厢房，为披屋，均面阔一开间。_x005F_x000D_
座楼东侧设偏院：座楼面阔二开间带前廊单步，东侧厢房面阔一开间，为披屋。_x005F_x000D_
该台门土改时曾作为盖农乡政府办公室，现布局独特，因地制宜。大厅牛腿、雀替雕刻“人物故事及花卉纹”，明间月梁饱满，石库门后门门罩做法讲究，是一处规模巨大、保存完整的古民居。</t>
  </si>
  <si>
    <t>经度120°31'11.0"纬度30°06'44.0"</t>
  </si>
  <si>
    <t>井圈材质石砌、形状圆形、尺寸直径60厘米，深5米井壁材质。</t>
  </si>
  <si>
    <t>童家塔村牛污弄水井</t>
  </si>
  <si>
    <t>浙江省绍兴市绍兴县马鞍镇童家塔村王家溇北牛污弄34号后10米处</t>
  </si>
  <si>
    <t>位于童家塔村王家溇北牛污弄34号后10米处，有近200年历史。_x005F_x000D_
该古井井圈呈“倒覆状”，上口直径为59厘米，高度35厘米，青石质，井口及井筒呈六边形，井壁用块石叠砌，井水清澈，历来是附近居民生产、生活用水的主要来源之一。</t>
  </si>
  <si>
    <t>经度120°35'54.0"纬度30°08'57.0"</t>
  </si>
  <si>
    <t>宝善桥村井水井</t>
  </si>
  <si>
    <t>浙江省绍兴市绍兴县马鞍镇宝善桥村110号民居东南角8米处</t>
  </si>
  <si>
    <t>井水岗位于宝善桥村章村自然村110号民居东南角，有近200年历史。其南面为马鞍山、北面与西面为章村上山小路（马鞍山）及民居，东面为菜地、农田。_x005F_x000D_
古井井口呈圆形，置青石质井口石，井壁用块石垒砌；井口上方现砌有水泥平台，以起保护作用。_x005F_x000D_
该古井井水清澈，现仍在使用，为井附近村民的生活用水主要来源之一，是章村自然村内历史较早、保存较完整的唯一一口古井。</t>
  </si>
  <si>
    <t>经度120°34'53.0"纬度30°08'40.0"</t>
  </si>
  <si>
    <t>国庆村大湾山水埠头水井</t>
  </si>
  <si>
    <t>浙江省绍兴市绍兴县马鞍镇国庆村庄里傅大湾山山脚</t>
  </si>
  <si>
    <t>古井位于马鞍镇国庆村庄里傅大湾山山脚，据当地老百姓介绍，有200多年历史，其东、南、北三面为驼峰山，西侧为“春江印染有限公司”及上山小路。_x005F_x000D_
古井井口平面呈“凸”字形。井壁及井圈由三层块石垒砌而成，西侧开口（开敞），设四级台阶以便取水，井身为泥层中挖掘而成。_x005F_x000D_
该井历史悠久，井水清澈，因地制宜而挖。据当地老人介绍，从地形上看，古井正处于“龙尾”，故风水极好。目前仍在使用，为“萧绍”两地交界处村民生活用水主要来源之一，尤其是枯水期，其作用尤为明显。</t>
  </si>
  <si>
    <t>经度120°34'30.0"纬度30°07'51.0"</t>
  </si>
  <si>
    <t>湖安村马桶水井</t>
  </si>
  <si>
    <t>浙江省绍兴市绍兴县马鞍镇湖安村安东凤凰山北麓</t>
  </si>
  <si>
    <t xml:space="preserve">马桶井位于湖安村安东凤凰山北麓，据当地老人介绍，有近200年的历史，井口呈方形，井身平面呈不规则的“六边形”。井圈平面呈“凹”字形，井口东西两侧由六皮条石叠砌而成，南侧为整块青石板直立，中间开挖有一圆孔，以便山水渗入井内，北侧设五级踏跺，与上凤凰山石板路相连接，以方便取水。同时，井圈上面覆有三块条石，以起到保护井水的作用。井壁用块石叠砌。另外，古井向北3米处有一棵百年树龄的香樟树，树荫茂盛，与古井相互辉映。_x005F_x000D_
该古井井水清澈，现尚在使用，历来是安东自然村村民生活和农业用水的主要来源之一。_x005F_x000D_
</t>
  </si>
  <si>
    <t>经度120°36'06.0"纬度30°08'04.0"</t>
  </si>
  <si>
    <t>大鱼山村钱家水井</t>
  </si>
  <si>
    <t>浙江省绍兴市绍兴县马鞍镇大鱼山村丁家堰大鱼山北麓</t>
  </si>
  <si>
    <t xml:space="preserve">钱家井位于大鱼山村丁家堰大鱼山北麓，据当地老人介绍，有近200年历史，井口呈“梯形”，井圈平面呈“凹”字形，井口上面东南、北三面用六皮块石叠砌（新砌筑），井口西侧开口，设二级台阶，以方便取水，井圈上面覆盖有六块现浇水泥板，作为上山路路面。井壁由条石和块石叠砌而成。_x005F_x000D_
该古井井身较浅，结构简洁，为清代“姓钱的大户人家”使用而开挖，现井水清澈，为外地流动人员使用的水源之一。_x005F_x000D_
</t>
  </si>
  <si>
    <t>经度120°36'36.0"纬度30°08'22.0"</t>
  </si>
  <si>
    <t>大鱼山村壶瓶水井</t>
  </si>
  <si>
    <t>浙江省绍兴市绍兴县马鞍镇大鱼山村通济壶瓶山东麓</t>
  </si>
  <si>
    <t xml:space="preserve">壶瓶井位于大鱼山村通济壶瓶山东麓，根据井旁边的禁碑记载，建于清光绪年间。井口及井身呈不规则的“五边形”，井口四周用条石及小石板铺设，井壁由块石叠砌而成。古井东北角二米处，立有一块清光绪十九年的“公禁”碑，宽   厘米，高   厘米，碑旁上阴刻“……”等字样，楷体。_x005F_x000D_
该古井井小清澈，构造坚固，现仍在使用，是附近居民部分生活用水及自制黄酒的主要源泉之一。_x005F_x000D_
</t>
  </si>
  <si>
    <t>经度120°36'23.0"纬度30°07'56.0"</t>
  </si>
  <si>
    <t>万竹庵</t>
  </si>
  <si>
    <t>浙江省绍兴市绍兴县夏履镇莲东村东北首337号</t>
  </si>
  <si>
    <t xml:space="preserve">万竹庵位于夏履镇莲东村东北首337号，清代建筑。建筑坐北朝南，由大殿、南侧附房两边围墙围合而成的闭合式建筑。_x005F_x000D_
大殿三开间，明间抬梁式，四柱。次间穿斗式，5柱，硬山顶单层建筑，道光九年重建，2001年重建。檐柱上有木雕“S形牛腿”。大殿南侧有附属房一间，为原凉亭遗址上重建建筑。庵围墙外有古井一口，井圈略呈小八角形，井口为圆形，蔓石砌筑而成，现已废弃不用。庵两侧有厢房三间，前有戏台一座，东侧有凉亭一座，现均已消失。大殿东侧外墙上嵌有“道光九年捐助石碑一方”。现为宗教场所。万竹庵绍兴山区的一座寺庙建筑，对于联系村民的交往和精神寄托有一定的作用。_x005F_x000D_
</t>
  </si>
  <si>
    <t>经度120°21'37.0"纬度30°01'54.0"</t>
  </si>
  <si>
    <t>莲增村宣家坞墙门里民居</t>
  </si>
  <si>
    <t>浙江省绍兴市绍兴县夏履镇莲增村宣家坞东边</t>
  </si>
  <si>
    <t xml:space="preserve">墙门里台门位于夏履镇莲增村宣家坞东面，建筑坐北朝南，由门楼、正屋、两侧厢房和东边围墙组合而成的封闭式建筑。_x005F_x000D_
第一进为石库门楼，原有雕刻，现已漫漶不清，石砌门楼，小青瓦屋顶，装饰砖砌斗拱。_x005F_x000D_
第二进为座楼，面阔三开间，六柱，带前廊双步梁，重檐，硬山顶，二层楼房，明间大门内侧上方置门栊贴金，现已损毁，东次间已改造现代建筑。_x005F_x000D_
东厢房五开间，六柱，带前廊单步梁，重檐硬山顶，二层楼房，南首拆除一间半，改造成现代民居，天井南端靠围墙有古井一口，井圈外方内圆，条石砌筑，天井为泥地铺设，现为民居。保存一般。是一处传统的乡村古民居。_x005F_x000D_
</t>
  </si>
  <si>
    <t>经度120°23'00.0"纬度30°01'33.0"</t>
  </si>
  <si>
    <t>新民村西湖庙</t>
  </si>
  <si>
    <t>浙江省绍兴市绍兴县夏履镇新民村西首庙西山麓下</t>
  </si>
  <si>
    <t>古西湖庙位于绍兴县夏履镇新民村西首庙西山麓，清代建筑，坐北朝南，由前后4进组成的封闭式庙宇建筑。第一进为山门，悬挂“古西湖庙”匾。第二进为土地公殿，面阔五开间，明间及左右次间均为抬梁式，东西梢间中柱落地，前后分心，墙面、屋面及部分梁架有更换，硬山顶，大门设在左右次间，山门与东次间之间有廊相连。第三进大殿五开间，硬山顶，明间及东西次间为抬梁式，梢间中柱落地，前后分心，墙面及地面略有改造，用材普通。第四进为阎罗殿，面阔三开间，硬山顶，该建筑为后期重建。侧厢三开间，为五王殿，明间抬梁式，保存一般。建筑依山而建，各进之间有缓坡和台阶上下，第一进东侧重建附属房三间，山门东侧外墙有古井一口，现已废弃。现仍做宗教场所使用中。2006年重新修缮。</t>
  </si>
  <si>
    <t>经度120°21'11.0"纬度30°04'02.0"</t>
  </si>
  <si>
    <t>莲西村盛洪游民居</t>
  </si>
  <si>
    <t>浙江省绍兴市绍兴县夏履镇莲西村莲花自然村333号</t>
  </si>
  <si>
    <t>盛洪游台门位于绍兴县夏履镇莲西村莲花自然村333号，清代建筑，坐北朝南，由门斗、正屋及东厢房组合而成封闭式院落。_x005F_x000D_
第一进为门屋，硬山顶，面阔五开间，明间设入口大门，前置廊，双步梁，二柱。第二进正屋，面阔三开间，重檐硬山顶，二层楼房，前设廊，双步梁，屋内穿斗式，六柱，墙面及地面略有改造，保存一般。用材普通。东首为厢房，面阔三开间，硬山顶，平房，正屋右次间现拼接一间为现代建筑。天井西南方向有井一口，井圈呈六边形，井圈内壁为卵石砌筑，井圈高0.5米，现仍在使用中。</t>
  </si>
  <si>
    <t>经度120°21'55.0"纬度30°01'30.0"</t>
  </si>
  <si>
    <t>枢里村灵镇庙</t>
  </si>
  <si>
    <t>浙江省绍兴市绍兴县钱清镇枢里村里枢自然村273号</t>
  </si>
  <si>
    <t>灵镇庙位于钱清镇枢里村里枢自然村北273号，清代建筑，坐北朝南，由大殿、戏台围筑构成封闭式建筑。_x005F_x000D_
入口大门位于大殿左侧，这是一座砖木结构门斗，设双扇木质大门。_x005F_x000D_
第二进大殿，面阔七开间，门前悬挂清同治壬申年间的“保佑民生”匾一块。前檐设廊，用双步梁，屋内抬梁式，五柱。右侧山墙已改造，地面基础保存完好，主供奉土地、关公、观音。_x005F_x000D_
戏台，地基为原址，在原有基础上重建，四方形，用水泥建造，戏台顶部为八角藻井，上有“极恶善看”、“理桑音聆”两块匾。四柱设牛腿，飞檐翘角，左右两侧种有2棵大樟树。_x005F_x000D_
入口处还有古井一口，外方内圆，石质井圈。现为宗教开放场所。</t>
  </si>
  <si>
    <t>经度：120.3921    纬度：30.0688</t>
  </si>
  <si>
    <t>井已填埋，井圈保存</t>
  </si>
  <si>
    <t>灵镇庙</t>
  </si>
  <si>
    <t>枢里村</t>
  </si>
  <si>
    <t>江南村大王庙</t>
  </si>
  <si>
    <t>鉴湖遗址、大王庙</t>
  </si>
  <si>
    <t>浙江省绍兴市绍兴县钱清镇江南村龙象自然村东南</t>
  </si>
  <si>
    <t>大王庙位于钱清镇江南村虎象自然村东南，坐西朝东，象山南坡面，由戏台、韦驮殿、山门、大王殿组成，始建于明代，现存建筑为清代。_x005F_x000D_
戏台平面为方形，四柱，抬梁式，柱上设牛腿，石砌基座，歇山式，四檐翘角，戏台背面设化妆室。_x005F_x000D_
韦驮宝殿面阔三开间，硬山顶，门前设台阶，右次间设圆门与后台阶互通，前檐设廊，穿斗式，人字形屋架。_x005F_x000D_
出后门沿山坡拾级而上至山门。_x005F_x000D_
山门面阔五开间，硬山顶，人字形屋架，硬山顶，双披檐，右侧有“山阴县新建广陵斗门记”重刻碑一块。_x005F_x000D_
大殿原三开间，基本保持原状，明间抬梁式，左侧新建三开间及附属房，左右次间穿斗式，五柱。硬山顶。大殿主供马臻夫妇，右侧外墙有2块碑，依次竖立，右侧外墙有“宋嘉祐八年”和“道光九年重修碑”二通。_x005F_x000D_
韦驮殿前有古井一口，方形小八角，直径0.5米，井左侧建有凉亭，面阔三开间。</t>
  </si>
  <si>
    <t>经度：120.4017     纬度：30.0874</t>
  </si>
  <si>
    <t>江南村</t>
  </si>
  <si>
    <t>桃村云觉寺</t>
  </si>
  <si>
    <t>浙江省绍兴市绍兴县杨汛桥镇江桃村桃园自然村</t>
  </si>
  <si>
    <t>云觉寺位于绍兴县杨汛桥镇江桃村桃园自然村，清代建筑。坐西朝东，共分前后二进。背靠凤凰山，东临九家坞。第一进原面阔三开间，现在左右梢间拼出一间，面阔五开间，明间抬梁式，四柱，其余为穿斗式，保存一般。第二进大殿原面阔三开间，现左右梢间新建二开间，面阔五开间，明间五架抬梁式，六柱，石柱落地，次间穿斗式，明间设双扇大门，石门槛，硬山顶，现供奉观音菩萨。保持寺庙内原有风格。第一进与第二进中隔天井，水泥铺地。左右厢房以拆除，左厢房改建照壁。_x005F_x000D_
寺前方为一石板小桥，桥下为一放生池。在庙西面现保存古井一口，仍可使用。在井边尚存石碑一块。</t>
  </si>
  <si>
    <t>北纬30°6′21″
东经120°20′39″</t>
  </si>
  <si>
    <t>井沿离地面约20厘米，用水泥浇筑，上用木制品盖上，使用电机取水，用于洗衣机洗衣。</t>
  </si>
  <si>
    <t>江桃村云觉寺</t>
  </si>
  <si>
    <t>五峰禅寺</t>
  </si>
  <si>
    <t>浙江省绍兴市绍兴县杨汛桥镇蒲荡夏村礼陀山顶</t>
  </si>
  <si>
    <t>五峰禅寺位于绍兴县杨汛桥镇蒲荡夏村礼陀山顶，其建筑坐东朝西，现存大雄宝殿、斋房、古井泉等古庙宇建筑。大殿为大雄宝殿，面阔三开间，硬山顶，殿内五架抬梁式，四柱，次间穿斗式，明间设双扇落地大门，部分木结构、门窗均有不同程度修复。_x005F_x000D_
斋房面阔三开间，重檐硬山顶，二层楼房，明间设双扇大门，石门槛，前设廊，双步梁。屋内穿斗式，四柱。基本保持清代建筑风貌。斋房右侧现存古井一口，呈方形，离地面高出0.2米，井圈以块石砌筑，作为寺庙内和村民主要生活用水。保存尚好。位于斋房南侧另存二口古泉，均呈不规则形，现已废弃。_x005F_x000D_
五峰禅寺现仍为村内重要的宗教活动场所，香火旺盛。建议加强保护。</t>
  </si>
  <si>
    <t>北纬30°8′14″
东经120°21′21″</t>
  </si>
  <si>
    <t>永利集团</t>
  </si>
  <si>
    <t>型塘村兴隆庵</t>
  </si>
  <si>
    <t>浙江省绍兴市绍兴县湖塘街道型塘村东方自然村观谰桥50米</t>
  </si>
  <si>
    <t xml:space="preserve">兴隆庵位于绍兴县湖塘街道型塘村东方自然村观谰桥50米，系清代建筑，坐北朝南，分前后二进及厢房组成的独立庙宇。_x005F_x000D_
第一进前大殿面阔三开间，硬山顶，平房结构，供奉“弥勒”和“韦驮”，现改民居。_x005F_x000D_
第二进现为后大殿，面阔三开间，硬山顶，前置廊，双步梁，明间抬梁式，四柱，左右次间为人字形屋架，石板铺地，明间主供奉“大佛菩萨“，现在左次间山墙内存“兴隆禅院碑记”石碑一通，大清康熙40年九月立。字迹较清楚。_x005F_x000D_
前后大殿间间有左、右侧厢房，均面阔三开间，二层重檐，硬山顶，门前置廊，单步梁，穿斗式，五柱。其中左厢房在原址上新建，现代结构，在左次间内古井一口，井圈用水泥砌筑，水质较清，现仍可使用。_x005F_x000D_
</t>
  </si>
  <si>
    <t>经度120°25'53.0"纬度30°02'03.0"</t>
  </si>
  <si>
    <t>水泥材质</t>
  </si>
  <si>
    <t>完整未立牌</t>
  </si>
  <si>
    <t>紫岩山寺</t>
  </si>
  <si>
    <t>浙江省绍兴市绍兴县湖塘街道岭下村岭岗自然村紫岩山顶</t>
  </si>
  <si>
    <t>紫岩山寺位于绍兴县湖塘街道岭下村岭岗自然村紫岩山顶，寺庙坐北朝南，本名清虚庵，为道教建筑，建于清中期，建筑原前后二进，两侧厢房，中隔天井，现第一进已废弃。_x005F_x000D_
第二进大殿，面阔三开间，单檐，硬山顶，平房结构，前带廊，单步梁，石板铺设。右次间山墙外有古井一口。殿内主供“观音菩萨”，香火较旺。_x005F_x000D_
两侧厢房各三开间，单檐，硬山顶，平房结构，前带廊，单步梁，结构较完整。_x005F_x000D_
紫岩山寺现经较大修整，原来建筑风貌及布局基本保存，寺四周现又兴建建筑物多处，现仍作为主要的宗教场所。</t>
  </si>
  <si>
    <t>经度120°23'42.0"纬度30°00'58.0"</t>
  </si>
  <si>
    <t>石头材质</t>
  </si>
  <si>
    <t>夏泽农会旧址</t>
  </si>
  <si>
    <t>浙江省绍兴市绍兴县湖塘街道夏泽村170-183号</t>
  </si>
  <si>
    <t>夏泽农会旧址位于绍兴县湖塘街道夏泽村170-183号，清代建筑，坐西南朝东北，由前后三进及左右厢房组成，该建筑在农会革命时作为夏泽村农会办公地，现为民居。在台门右侧前20米存有古井一口。_x005F_x000D_
第一进门屋原面阔五开间，现仅存明间，屋面残缺破旧不堪。_x005F_x000D_
第二进座楼原面阔五开间，现存四开间，左尽间拆除，重檐硬山顶，二层楼房，明间设通道，与第三进互通，前带廊，双步梁，屋内穿斗式，七柱，右次间外墙及门窗改建成现代，左次间门窗保存原貌，花格窗。_x005F_x000D_
天井地面卵石铺筑。_x005F_x000D_
第三进后楼面阔五开间，二层重檐，硬山顶，明间设过道。建筑梁架有脱落，前置廊，双步梁，屋内穿斗式，六柱，门窗均为原貌，方格窗。_x005F_x000D_
左右设厢房，右厢房面阔十开间一弄，二层重檐，硬山顶，前带廊，单步梁，室内穿斗式结构，六柱，结构保存完整。_x005F_x000D_
左厢房现存五开间，二层重檐，硬山顶，花格门窗，水泥地面，屋内穿斗式，五柱。_x005F_x000D_
台门整体结构清晰完整，具有特定时期的文化价值，建议就地保护。</t>
  </si>
  <si>
    <t>经度120°23'18.0"纬度30°00'26.0"</t>
  </si>
  <si>
    <t>夏泽村132～138号民居</t>
  </si>
  <si>
    <t>浙江省绍兴市绍兴县湖塘街道夏泽村132-138号</t>
  </si>
  <si>
    <t xml:space="preserve">新台门位于绍兴县湖塘街道夏泽村132-138号，建筑坐西朝东，原前后三进，带左右厢房组成。属典型的明末清初风格。_x005F_x000D_
第一进为门楼，面阔三开间二弄，重檐硬山顶，二层楼房，明间为出入通道，置前后廊，前檐设牛腿，屋内穿斗式，六柱，右次间后廊包檐，保存一般。第二进厅堂已拆除。_x005F_x000D_
第三进为座楼，面阔三开间，重檐硬山顶，二层楼房，前带廊，单步梁，明间月梁中央设斗拱，檐柱设牛腿，门窗、地面为原貌。左次间前有一古井。_x005F_x000D_
两侧设厢房，左厢房七开间一弄，重檐硬山顶，二层楼房，前带廊，单步梁，月梁下设雀替，雕刻精美。屋内穿斗式，六柱。右厢房现存三开间一弄，重檐硬山顶，二层楼房，前带廊，单步梁，屋内穿斗式，六柱。台门整体格局较完整。_x005F_x000D_
</t>
  </si>
  <si>
    <t>经度120°23'22.0"纬度30°00'22.0"</t>
  </si>
  <si>
    <t>鹫峰寺</t>
  </si>
  <si>
    <t>浙江省绍兴市绍兴县湖塘街道永信村丰里自然村东面山坡</t>
  </si>
  <si>
    <t>鹫峰寺位于绍兴县湖塘街道永信村丰里自然村，正对鸟巢山山岙。鹫峰寺始建于东晋。据史料记载，该寺原为晋高僧循今道场，名鹫台，后晋乾佑三年（950）重建；号重台院。宋治平三年（1066）改赐鹫台教寺，至今保存大殿及左右厢房等建筑。大殿坐北朝南，面阔三开间，硬山顶，单檐，前设廊，单步梁，明间主供奉“观音菩萨”。_x005F_x000D_
左厢房面阔四开间一弄，二层楼房，单披檐。右厢房面阔四开间，硬山顶，单披檐，保存一般。在原大殿向东方向20米处存有古井一口，名为“百王泉”，此井井圈为圆形，井口直径1.2米，用水泥砌筑，现仍可使用。_x005F_x000D_
近年来在原址东方30米处新建鹫峰寺，寺院规模逐步恢复。并继续开展佛事活动。</t>
  </si>
  <si>
    <t>经度120°25'53.0"纬度30°01'55.0"</t>
  </si>
  <si>
    <t>兴华村戴家上道地民居</t>
  </si>
  <si>
    <t>浙江省绍兴市绍兴县湖塘街道兴华村戴家自然村124-131号</t>
  </si>
  <si>
    <t>上道地民居位于绍兴县湖塘街道兴华村戴家自然村124-131号，建筑坐东朝西，由正屋及两侧厢房组成的“U”字形建筑。_x005F_x000D_
座楼面阔五开间，重檐硬山顶，二层楼房，前带廊，单步梁，屋内穿斗式，六柱，明间及左次间已拆除，右次间屋面已坍塌，门窗及前廊缺失，保存一般。_x005F_x000D_
左、右厢房各三开间，重檐硬山顶，二层楼房，屋内穿斗式，四柱，明间前设廊，单步梁，左、右次间包檐，下为坎墙，上置木花窗，现已大半不存。_x005F_x000D_
正屋右次间阶沿前1米处有古井一口，井整体块石叠砌，为此地戴姓民居主要生活用水，地面通体石块铺设，充分利用地理条件而建成。</t>
  </si>
  <si>
    <t>经度120°26'38.0"纬度29°59'51.0"</t>
  </si>
  <si>
    <t>黄池坞静心庵</t>
  </si>
  <si>
    <t>浙江省绍兴市绍兴县柯岩街道河塔村黄池坞自然村</t>
  </si>
  <si>
    <t xml:space="preserve">静心庵位于绍兴县柯岩街道河塔村黄池坞自然村，清代建筑，坐西朝东，前后二进。_x005F_x000D_
第一进山门，面阔三开间，单檐，硬山顶，前置廊，单步梁，檐柱上设牛腿，雕刻简洁，明间设双扇落地大门，石门槛，明间抬梁式，左、右次间穿斗式，地面以石板铺设，现墙面、屋檐、梁架结构、门窗均有不同程度的改造，现主要供奉“观音菩萨”，结构保存较完整。_x005F_x000D_
第二进为大殿，面阔三开间，单檐硬山顶，明间设六扇大门，室内梁架抬梁式，左、右次间穿斗式，六柱。_x005F_x000D_
第一进与第二进之间北首为一放生池，在第一进北首3米处为古井一口，呈六边形，井圈离地面高约0.5米，井壁用块石叠砌而成。_x005F_x000D_
</t>
  </si>
  <si>
    <t>经度120°27'06.0"纬度30°01'26.0"</t>
  </si>
  <si>
    <t>该井位于村级道路中间，所以井外包围铁皮，加以保护</t>
  </si>
  <si>
    <t>有围栏和标识</t>
  </si>
  <si>
    <t>河塔村</t>
  </si>
  <si>
    <t>大寺季家民居</t>
  </si>
  <si>
    <t>浙江省绍兴市绍兴县柯桥街道大寺社区 柯桥六一幼儿园内</t>
  </si>
  <si>
    <t xml:space="preserve">季家民居位于绍兴县柯桥街道大寺社区。清代建筑，坐东朝西，由前后二进及左右厢房组成的封闭式院落，现部分建筑改为柯桥六一幼儿园。_x005F_x000D_
门楼及座楼均面宽五开间，为重檐，硬山顶，二层楼房。均置前廊，单步梁，室内梁架均穿斗式，门楼为七柱，座楼用六柱，部分檐柱施牛腿，雕刻精致。中间为天井，石板铺设。门楼前设照墙，中间设砖雕石库门门斗，石门槛，两边高墙耸起。墙角处遗留“告示碑”一块，为清光绪十七年六月。_x005F_x000D_
建筑前后进之间设厢房，分别面阔二间，抬梁式，楼房结构，用二柱。门楼左侧设附属房，二开间，穿斗式，用五柱，硬山顶，二层楼房，前设花园。_x005F_x000D_
在台门内另发现牌匾一块，保存较完整，蓝底金字，字迹清晰。每进之间设有水池和井一口，用已防火灾之用。_x005F_x000D_
</t>
  </si>
  <si>
    <t>经度120°28'15.0"纬度30°04'13.0"</t>
  </si>
  <si>
    <t>开元
集团</t>
  </si>
  <si>
    <t>柯桥
古镇</t>
  </si>
  <si>
    <t>六社庙</t>
  </si>
  <si>
    <t>浙江省绍兴市绍兴县柯桥街道红升居委会</t>
  </si>
  <si>
    <t xml:space="preserve">六社庙位于绍兴县柯桥街道红升居委会，庙坐北朝南偏西，是一个由前后三进，两侧厢房构成封闭式庙宇建筑。_x005F_x000D_
第一进山门，前半部分为卷棚顶，面阔五开间，硬山顶，穿斗式，三柱，明间及左、右次间设石槛，每间设门四道。右次间存有古井一口。山门后檐设戏台，戏台台板已不存，顶已改造，戏台二边各设看楼二间，为单檐，硬山顶，二层楼房。_x005F_x000D_
第二进为大殿，面阔五开间，单檐，硬山顶，明间梁架抬梁式，用四柱，左、右次间及梢间穿斗式，用五柱，明间主供“土地公”和“土地婆”。_x005F_x000D_
大殿明间后檐与第三进关帝殿明间之间有廊相连。后殿为关帝殿，面阔五间二弄，明间梁架抬梁式，用四柱，东侧一间二弄成一组，明间梁架抬梁式，用四柱，其余三间及二弄均为穿斗式，用五柱，天井右侧有平房一间。_x005F_x000D_
建筑地面通体石板铺设，庙内存有古碑二通，一为“同治八年——阳二十一日九社绅耆公具”碑高2米，宽0.7米，下部已开裂；另一为“道光二十九年九月立公议佃田碑记”，高1.7米，宽0.5米。_x005F_x000D_
</t>
  </si>
  <si>
    <t>经度120°30'16.0"纬度30°03'55.0"</t>
  </si>
  <si>
    <t>石板封盖</t>
  </si>
  <si>
    <t>红升居委会</t>
  </si>
  <si>
    <t>寺前新瑞兴民居</t>
  </si>
  <si>
    <t>浙江省绍兴市绍兴县平水镇王化村寺前自然村</t>
  </si>
  <si>
    <t xml:space="preserve">寺前新瑞兴民居位于绍兴县平水镇王化村寺前自然村。据建筑风格判断为民国初年(1912-1949年)建筑。坐西南朝东北。合院式建筑，占地6038平方米。共五进，中轴线上有门厅、仪门、大厅、三门、正楼、念佛堂、屋及两侧厢楼、两侧外厢楼等组成，共计房屋137间，四角设水井，硬山式建筑。第一进门厅，面阔15间，五柱八檩穿斗式带前单步廊。仪门门楣上写“百福骈溱”四字。大厅三开间，明间五架抬梁带前单步后双步廊，前廊置卷棚顶，次间为五柱七檩穿斗式。三门上有“桂馥兰芳”。正楼共9间，六柱九檩穿斗式。佛堂九开间，五柱八檩穿斗式。南北厢楼面阔8间，梁架结构与正楼同。南北外厢房面阔15间，五柱七檩穿斗式。_x005F_x000D_
    新瑞兴台门主人为茶商，家财万贯，故建造得台门规模宏大，布局规整，主要建筑用材及雕刻讲究，为研究这一时期得茶叶对外贸易及建筑艺术提供了可靠的宝贵资料。_x005F_x000D_
</t>
  </si>
  <si>
    <t>29°51'03.30"    120°42'59.43</t>
  </si>
  <si>
    <t>新瑞兴古井位于王化村新瑞兴台门东北侧，呈半椭园形短轴直径3米，长轴半径3.3米，井深约3.5米，井壁用鹅卵石垒砌。靠台门一侧铺设鹅卵石台阶，共15级。沿井边砖砌围栏，高0.7米，总长21.6米，用细小鹅卵石饰面。井水清澈，常年不涸。点缀“茶香王化”小品。</t>
  </si>
  <si>
    <t>王化村</t>
  </si>
  <si>
    <t>王化村集体</t>
  </si>
  <si>
    <t>王化上沙水井</t>
  </si>
  <si>
    <t>浙江省绍兴市绍兴县平水镇王化村</t>
  </si>
  <si>
    <t>上沙井位于王化村三黄台门东北侧。井口呈方形。南北长124厘米，东西宽114厘米。深约203米。井壁均用大小不一的鹅卵石堆垒，呈上宽下窄的漏斗状。井水清澈，常年不涸，是村民的饮用水源之一。上沙井具有山区特色，对研究井文化具有一定的价值。</t>
  </si>
  <si>
    <t>经度120°42'23.4"纬度29°51'34.2"</t>
  </si>
  <si>
    <t>王化下沙水井</t>
  </si>
  <si>
    <t>下沙井呈马蹄形，均用鹅卵石垒砌。其中一侧铺役鹅卵石台阶，共11级。井深约2.9米。井口上方压有三块条石。井水清澈，常年不涸。该井形制特殊，对研究山区井的建造具有一定的价值。</t>
  </si>
  <si>
    <t>经度120°42'25.8"纬度29°51'30.0"</t>
  </si>
  <si>
    <t>陈家岙水井</t>
  </si>
  <si>
    <t>浙江省绍兴市绍兴县平水镇合心村陈家岙自然村新屋台门西北4米处</t>
  </si>
  <si>
    <t xml:space="preserve">   陈家岙老井位于陈家岙新屋台门西北4米处。井圈呈圆形，上口窄，下口宽，上口内径50，井圈高36厘米。井深约265厘米。井壁上窄下宽，井水甘洌，常年不涸，是村民的次用水源之一。为方便取水，井圈外铺设大小不等鹅卵石数块。_x005F_x000D_
该井外形古朴，处处彰显古老的气息。_x005F_x000D_
   该井保存较好。</t>
  </si>
  <si>
    <t>经度120°40'29.4"纬度29°51'27.0"</t>
  </si>
  <si>
    <t>平水镇合心村</t>
  </si>
  <si>
    <t>太平里大水井</t>
  </si>
  <si>
    <t>浙江省绍兴市绍兴县平水镇小舜江村太平里自然村知纺山南</t>
  </si>
  <si>
    <t xml:space="preserve">    太平里大井位于知纺山南坡，井南侧有小溪流泾。该井井口呈圆形，无井圈，井壁用鹅卵石叠砌，上窄下宽，直径0.94，深约2.2米。井水清洌，常年不涸，是村民的日常饮用水源之一。_x005F_x000D_
    该井保存完好。</t>
  </si>
  <si>
    <t>经度120°42'45.6"纬度29°49'54.0"</t>
  </si>
  <si>
    <t>小舜江村</t>
  </si>
  <si>
    <t>尚和山后民居</t>
  </si>
  <si>
    <t>浙江省绍兴市绍兴县平水镇五联村红星自然村尚和山</t>
  </si>
  <si>
    <t xml:space="preserve">    红星尚和山后民居门坐北朝南，系清代硬山砖木建筑。原有三进，现第三进大厅已毁，第一进门楼二开间，双层重檐，穿斗式，九檩六柱带双步前廊，前廊门窗木雕精美。第二进大厅三开间，双层重檐，穿斗式，七檩五柱带前后廊，前廊置船蓬轩，雕刻精美，门楼和大厅天井两侧置一砖石门斗，雕刻精美，南侧围墙有大型雕花石窗。厢房七开间，双层重檐，穿斗式，九檩五柱带双步前廊。厢房与过厅间有过廊相连。厢房与门厅间设有过楼。西厢房北次间设主门斗。东厢房外侧有池塘两口，均有改动。_x005F_x000D_
    后台门规模较大，砖、石、木雕精细。是江南民居的代表。</t>
  </si>
  <si>
    <t>经度120°34'12.0"纬度29°51'50.4"</t>
  </si>
  <si>
    <t>井圈高0.35米,井口直径0.70米,井身内径1米</t>
  </si>
  <si>
    <t>五联村</t>
  </si>
  <si>
    <t>洪溪大道地水井</t>
  </si>
  <si>
    <t>浙江省绍兴市绍兴县平水镇岔路口村洪溪自然村</t>
  </si>
  <si>
    <t xml:space="preserve">   大道地井为圆形井圈，井圈厚13，高25，内直径47厘米。井口呈圆形，井壁用鹅卵石堆叠，上窄下宽，可见深度4.66米。井水清洌，常年不涸，是村民饮用水源之一。_x005F_x000D_
  </t>
  </si>
  <si>
    <t>经度120°33'19.2"纬度29°50'01.2"</t>
  </si>
  <si>
    <t>村委</t>
  </si>
  <si>
    <t>周边农户</t>
  </si>
  <si>
    <t>平水街双水井</t>
  </si>
  <si>
    <t>浙江省绍兴市绍兴县平水镇平水街村陈伯平故居南50米</t>
  </si>
  <si>
    <t xml:space="preserve"> 古双井位于绍兴县平水镇平水街村双井头。据建筑风格判断为清代(1644-1911年)建筑，占地1.12平方米。由井圈及井身两部分组成。石质井圈，呈梯形上有二个圆形井口。井身呈椭圆形，由青砖错缝平砌而成。_x005F_x000D_
    该井形状特殊，保存较好，对研究当时古井的构筑技术，具有重要意义。</t>
  </si>
  <si>
    <t>经度120°37'30.0"纬度29°53'47.0"</t>
  </si>
  <si>
    <t>迎峰伯仙庙</t>
  </si>
  <si>
    <t>浙江省绍兴市绍兴县平水镇下灶村迎峰自然村原村委内</t>
  </si>
  <si>
    <t xml:space="preserve">   迎峰伯仙庙坐北朝南，南临迎峰溪及下（灶）迎（峰）公路，北靠高山，西接下灶村。伯仙庙现存大殿，三开间，单层单檐，明间五架抬梁式，次间穿斗式，用七檩五柱。西次间内壁嵌有石碑两通，均为青石质，字迹漫灭，东次间内壁嵌有同治年间石碑一通，字迹漫灭。庙前有残碑一通，字迹尚可辨识。东次间外侧留有古井一口，双重井圈，井水清洌。伯仙庙系纪念大禹之大臣伯益而建，为研究越地大禹文化提供了实物佐证。</t>
  </si>
  <si>
    <t>经度120°39'21.0"纬度29°56'17.4"</t>
  </si>
  <si>
    <t>该古井位于下灶村迎丰自然村伯仙庙东首，井圈高0.2米左右，井盖为水泥板，四周杂草丛生</t>
  </si>
  <si>
    <t>下灶村</t>
  </si>
  <si>
    <t>坎上井弄堂水井</t>
  </si>
  <si>
    <t>浙江省绍兴市绍兴县王坛镇坎上村</t>
  </si>
  <si>
    <t>井弄堂井为圆形砖质井圈，内径56，井圈高28厘米。井壁用毛石叠砌，上窄下宽，可见深度4.8米，井水清洌，常年不涸，是附近村民的饮用水源之一。它对研究绍兴的水井文化具有一定的作用。</t>
  </si>
  <si>
    <r>
      <rPr>
        <sz val="12"/>
        <rFont val="宋体"/>
        <family val="3"/>
        <charset val="134"/>
        <scheme val="minor"/>
      </rPr>
      <t>经度120</t>
    </r>
    <r>
      <rPr>
        <sz val="12"/>
        <rFont val="宋体"/>
        <family val="3"/>
        <charset val="134"/>
      </rPr>
      <t>°41'11”纬度29°48’0”</t>
    </r>
  </si>
  <si>
    <t>瓦片滩水井</t>
  </si>
  <si>
    <t>浙江省绍兴市绍兴县王坛镇舜皇村妙渚自然村67号前</t>
  </si>
  <si>
    <t xml:space="preserve">    瓦片滩老井位于绍兴县王坛镇舜王村妙渚自然村。据建筑风格判断为清代(1644-1911年)建筑。井由井台与井身两部分组成，无井圈。井台呈长方形，长2.16米，宽2.08米。井口呈圆形，直径0.58米。井身为圆形，由卵石叠砌而成。_x005F_x000D_
     该井壁生满青苔，古色古香，有一定的文物价值。</t>
  </si>
  <si>
    <t>经度120°42'26"纬度29°46’49”</t>
  </si>
  <si>
    <t>桥埠头水井</t>
  </si>
  <si>
    <t>浙江省绍兴市绍兴县王坛镇王城村栈房台门东</t>
  </si>
  <si>
    <t xml:space="preserve">     桥埠头老井位于绍兴县王坛镇王城村村中。据砌筑风格判断为清代早期(1644-1911年)建造。占地2平方米，由井台、井圈、井身三部分组成。井台呈正方形，边长1.75米，由石板拼接而成。井圈呈圆形，高0.02米，经0.67米。井身呈圆柱形，内用块石叠砌而成。井壁内长满青苔、水草等，颇有生机。_x005F_x000D_
    该井保存完好，井水清澈甘冽，尚在使用。</t>
  </si>
  <si>
    <t>经度120°40’40”纬度29°45’19”</t>
  </si>
  <si>
    <t>东村水墩头塘</t>
  </si>
  <si>
    <t>浙江省绍兴市绍兴县王坛镇东村</t>
  </si>
  <si>
    <t xml:space="preserve">    水墩头塘呈长方形，由三口方塘一字排列组成，石坎砌筑规整。北侧方塘四角立有石墩四，塘因此名。塘水源自村南山泉，塘水清洌，常年不涸，冬暖夏凉，是附近村民的饮用、洗涤水源之一。水墩头塘形制别别具一格，长11米，宽1.52米。该塘形制较为特殊，具有重要的研究价值。</t>
  </si>
  <si>
    <t>经度120°40’13”
纬度29°44’29”</t>
  </si>
  <si>
    <t>花街老方水井</t>
  </si>
  <si>
    <t>浙江省绍兴市绍兴县兰亭镇花街425号旁</t>
  </si>
  <si>
    <t xml:space="preserve">   老方井位于绍兴县兰亭镇花街425号旁，据建筑风格判断为清代(1644-1911年)建筑。占地 0.37 平方米，有井圈及井身两部分组成。井圈呈正方形，边长0。528米，井口呈圆形，直径0。38米，高0。41米。井身呈圆柱形，深3。51米，有块石垒砌而成。_x005F_x000D_
    该井保存完好，井水甘澈，目前尚可用。</t>
  </si>
  <si>
    <t>土地庙水井</t>
  </si>
  <si>
    <t>浙江省绍兴市绍兴县福全镇新迪埠村土地庙大殿内</t>
  </si>
  <si>
    <t xml:space="preserve">    土地庙老井位于土地庙大殿内，方形井圈，抹角，内圆直径31，高43cm，井身一侧楷书阴刻“德庆堂赵重置”。井壁用块石砌叠，可见深度3米，曾是庙内取水之地。</t>
  </si>
  <si>
    <t>经度120°28'03.6"纬度29°59'06.0"</t>
  </si>
  <si>
    <t>新迪埠村</t>
  </si>
  <si>
    <t>裘村塘丘水井</t>
  </si>
  <si>
    <t>浙江省绍兴市绍兴县稽东镇裘村村65号民居后面1米处</t>
  </si>
  <si>
    <t xml:space="preserve">塘丘古井位于浙江省绍兴县稽东镇裘村村65号民居后面1米处，据当地住户介绍已有200年历史。该井青石质井圈，井圈高33cm，外径77cm，内径53cm，井口由两块半园形青石板拼铺而成，井壁用块石垒砌。_x005F_x000D_
塘丘古井历史悠久，原为65号民居周围村民主要的饮用水源，是裘村年代较早、保存较好的一口古井。_x005F_x000D_
</t>
  </si>
  <si>
    <t>北纬29'46'45
东经120'33'50</t>
  </si>
  <si>
    <t>裘村村委</t>
  </si>
  <si>
    <t>下里溪水井</t>
  </si>
  <si>
    <t>浙江省绍兴市绍兴县稽东镇裘村村下里溪36号向北6米处</t>
  </si>
  <si>
    <t xml:space="preserve">下里溪古井位于浙江省绍兴县稽东镇裘村村下里溪36号民居向北6米处，根当地老人介绍有100多年历史。该井外口为不规则四边形，内为六边形，井壁用块石叠砌。_x005F_x000D_
古井历史悠久，保存完整，作为该自然村唯一的一口古井，附近村民至今仍在使用，具有一定历史价值和实用价值。_x005F_x000D_
</t>
  </si>
  <si>
    <t>经度120°32'48.7"纬度29°46'50.1"</t>
  </si>
  <si>
    <t>周边硬化</t>
  </si>
  <si>
    <t>叶村97、98号民居</t>
  </si>
  <si>
    <t>浙江省绍兴市绍兴县稽东镇顺利村叶村97-98号</t>
  </si>
  <si>
    <t xml:space="preserve">97-98号民居位于绍兴县稽东镇顺利村叶村97-98号，从现状建筑风格判断为民国初所建。建筑坐北朝南，占地面积299.336平方米，共一进，屋面硬山式，阴阳合瓦，墙体青砖砌筑，廊墙顶端为封护墙，分二段，阶沿铺石板，其他三合土地面。建筑三开间座楼，明间五柱七檩立中柱带前廊双步。正门东南角8米处有一水井，井口呈方形，铺青石质石板，井壁曼石垒砌，现仍有住房在使用。_x005F_x000D_
该民居布局一般，建筑用材普通，是一处常见的民居建筑。_x005F_x000D_
</t>
  </si>
  <si>
    <t>北纬29°47’14”，东经120°33’39”</t>
  </si>
  <si>
    <t>官培28～32号井头民居</t>
  </si>
  <si>
    <t>浙江省绍兴市绍兴县稽东镇官桥村官培28-32号</t>
  </si>
  <si>
    <t xml:space="preserve">井头民居位于浙江省绍兴县稽东镇官桥村官培28-32号，清中晚期建筑。建筑坐东朝西，占地面积444.31平方米，共一进，屋面均硬山式，阴阳合瓦，阶沿铺石板，其他三合土地面。建筑五开间座楼，明间五柱七檩设中柱带前廊双步。座楼南首8米处有一古井，井口用六块不规则青石辅成，井壁曼石垒砌。_x005F_x000D_
该民居布局规整，用材讲究，明间前廊方檩条底皮贴花，格扇门绦环板上雕刻精致，大门连楹上浮雕“凤凰、喜鹊、缠枝莲”等，具有较高的艺术价值，是一处难得的民居建筑。_x005F_x000D_
</t>
  </si>
  <si>
    <t>经度120°33'48.0"纬度29°46'01.0"</t>
  </si>
  <si>
    <t>安村新民居</t>
  </si>
  <si>
    <t>浙江省绍兴市绍兴县稽东镇新上王村安村西端</t>
  </si>
  <si>
    <t xml:space="preserve">安村新民居位于浙江省绍兴县稽东镇新上王村安村西端，清晚期建筑。台门坐西朝东，占地面积 1278.422平方米，四合院式，共二进，左右设厢房，屋面均硬山式，阴阳合瓦，阶沿铺石板。第一进为倒座，三开间，明间五柱七檩立中柱，底层设廊，楼层檐柱内移40厘米，楼层前后设披檐，后檐设窗台。第二进座楼，七开间，明间五柱七檩立中柱带前廊双步。厢房为座楼，五开间，底层设廊，楼层檐柱内移50厘米，西厢房底层明间开门，为过廊。大门东北角设一方形水池，作为消防设施。座楼后檐前有水井一口，圆形，井壁用曼石垒砌。_x005F_x000D_
    新台门布局规整，规模较大。梁、枋等用材讲究，牛腿、雀替、格扇门雕刻精巧，具有较高的历史艺术价值，是新上王村规模最大且保存较好的一处台门建筑。_x005F_x000D_
</t>
  </si>
  <si>
    <t>经度120°34'08.0"纬度29°44'59.0"</t>
  </si>
  <si>
    <t>现状良好</t>
  </si>
  <si>
    <t>原状</t>
  </si>
  <si>
    <t>新上王村</t>
  </si>
  <si>
    <t>裘村大水井</t>
  </si>
  <si>
    <t>浙江省绍兴市绍兴县稽东镇裘村273号民居旁</t>
  </si>
  <si>
    <t xml:space="preserve">大井，位于浙江省绍兴县南部山区的稽东镇裘村村，裘氏新祠堂以西。清代建筑。圆形井壁用自然块石（较大卵石）叠砌而成，直径0.65米。石质方形井圈高0.49米，宽0.78—0.80米，抹角做法，内圈圆形，直径0.52米。水质清澈。_x005F_x000D_
裘村地处大山腹地，水资源比较宝贵，掘井取水是当地人们生活的必备条件，裘村至今保存较多古井，从一个侧面反映了旧时山区人们的生活状况乃至村落的形成状况。_x005F_x000D_
</t>
  </si>
  <si>
    <t>北纬29'46'39
东经120'33'51</t>
  </si>
  <si>
    <t>上虞区</t>
  </si>
  <si>
    <t>梅乔社庙</t>
  </si>
  <si>
    <t>浙江省绍兴市上虞市东关街道新建庄村东面</t>
  </si>
  <si>
    <t xml:space="preserve">    庙位于新建庄村中心，原由山门、戏台、大殿及两侧厢房组成，现山门、戏台及两厢房已毁。大殿，坐北朝南，五开间，前置卷棚廊，明间用五架梁，次、稍间中柱落地穿斗架构，六柱用十檩，石柱石础，石板地面。两侧山墙枋上彩绘《西厢记》、《英烈传》等人物故事。东山墙立乾隆十九年（1754）“重建社庙碑记”石碑，据碑记：庙为新建庄五姓奉汉梅公为土谷神,阴历二月二十八日是庙会。大殿东梢间前2.8米处有一古井，井圈内圆外方，抹角做法。_x005F_x000D_
    该建筑总体保存一般，但两面山墙上彩绘保存较好，具有一定的保护价值。</t>
  </si>
  <si>
    <t>北纬：30°0’07.1”  东经：120°48’53.0”</t>
  </si>
  <si>
    <t>庙山门、戏台及东西两厢房在文革时被毁，现存大殿总体保存一般，屋顶与前檐墙已重新修建。井圈内圆外方，抹角做法。古井井水清澈，尚在使用。</t>
  </si>
  <si>
    <t>新建庄村村委会</t>
  </si>
  <si>
    <t>东关街道办事处</t>
  </si>
  <si>
    <t>领子祠堂</t>
  </si>
  <si>
    <t>浙江省绍兴市上虞市驿亭镇贾家村河头自然村尖子山西坡</t>
  </si>
  <si>
    <t xml:space="preserve">    该祠堂位于驿亭镇贾家村尖子山西坡。建筑坐东朝西，原面阔四间，现存二间。明间穿斗式，中柱落地前后分心前带二单步后带一单步，用六柱八檩。据当地村民相传，该房屋系当地村民摆放牌位用。在领子祖堂西南41米处，有一口古井，名“领子井”，井圈呈圆形，内径51厘米，外径61厘米，井壁用青砖错缝叠砌，保存尚好，仍在使用。_x005F_x000D_
    该建筑破坏改建较大，保护价值不大。</t>
  </si>
  <si>
    <t>北纬：30°02'14.7"   东经：120°57’33.8"</t>
  </si>
  <si>
    <t>祠堂早年部分损毁，原功能也有祠堂性质改为居住用房，现四周柴草堆放，加上自然因素影响，修缮不力，建筑破败不堪，早已失去当时的建筑功能。领子井井圈呈圆形，内径51厘米，外径61厘米，井壁用青砖错缝叠砌，保存尚好。</t>
  </si>
  <si>
    <t>前岙自然村</t>
  </si>
  <si>
    <t>贾家村村委会</t>
  </si>
  <si>
    <t>朵柱井</t>
  </si>
  <si>
    <t>浙江省绍兴市上虞市驿亭镇贾家村河头自然村旋网山脚</t>
  </si>
  <si>
    <t xml:space="preserve">    朵柱井位于驿亭镇贾家村河头自然村旋网山军行路西侧，这条路是驿亭通向古城丰惠的古道热路。井远离村庄，故使用对象应是过路行人和上山樵夫。井壁呈八角形，井圈呈圆形略高于井台，内径50，外径110厘米。用红石板围砌成四角井台。有“上有五婆岭，下有朵柱井”之说。现井水清澈,仍在使用。这眼井是南北沟通县城古道的实物见证，照见出这儿淳朴的乡风。_x005F_x000D_
    _x005F_x000D_
</t>
  </si>
  <si>
    <t>北纬: 30°02'31.2"   东经：120°57'40.8"</t>
  </si>
  <si>
    <t>井壁呈八角形，井圈呈圆形略高于井台，内径50，外径110厘米。用红石板围砌成四角井台。井水清澈甘冽，除井圈部分损毁，上用水泥浇筑外，其余保存较好。</t>
  </si>
  <si>
    <t>前岙东家井</t>
  </si>
  <si>
    <t>浙江省绍兴市上虞市驿亭镇贾家村前岙自然村南60米后头山东北麓</t>
  </si>
  <si>
    <t xml:space="preserve">    该井位于驿亭镇贾家村前岙自然村南约60米的后头山东北麓，井前有机耕路，西接马慢桥至丰惠公路，东通黄岙水库。_x005F_x000D_
    井呈圆形，井壁用青砖错缝叠砌.上置井圈，内圆外呈八角形，外径70厘米，内径50厘米，厚20厘米，高40厘米，每边长30厘米。井水清澈，常年不枯，现仍是当地村民的主要生活饮用水。_x005F_x000D_
</t>
  </si>
  <si>
    <t>北纬: 30°02'03.9"  东经：120°57'34.7"</t>
  </si>
  <si>
    <r>
      <rPr>
        <sz val="12"/>
        <rFont val="宋体"/>
        <family val="3"/>
        <charset val="134"/>
        <scheme val="minor"/>
      </rPr>
      <t xml:space="preserve"> </t>
    </r>
    <r>
      <rPr>
        <sz val="10.5"/>
        <rFont val="宋体"/>
        <family val="3"/>
        <charset val="134"/>
      </rPr>
      <t>井呈圆形，井壁用青砖错缝叠砌</t>
    </r>
    <r>
      <rPr>
        <sz val="10.5"/>
        <rFont val="Times New Roman"/>
        <family val="1"/>
      </rPr>
      <t>.</t>
    </r>
    <r>
      <rPr>
        <sz val="10.5"/>
        <rFont val="宋体"/>
        <family val="3"/>
        <charset val="134"/>
      </rPr>
      <t>上置井圈，内圆外呈八角形，外径</t>
    </r>
    <r>
      <rPr>
        <sz val="10.5"/>
        <rFont val="Times New Roman"/>
        <family val="1"/>
      </rPr>
      <t>70</t>
    </r>
    <r>
      <rPr>
        <sz val="10.5"/>
        <rFont val="宋体"/>
        <family val="3"/>
        <charset val="134"/>
      </rPr>
      <t>厘米，内径</t>
    </r>
    <r>
      <rPr>
        <sz val="10.5"/>
        <rFont val="Times New Roman"/>
        <family val="1"/>
      </rPr>
      <t>50</t>
    </r>
    <r>
      <rPr>
        <sz val="10.5"/>
        <rFont val="宋体"/>
        <family val="3"/>
        <charset val="134"/>
      </rPr>
      <t>厘米，厚</t>
    </r>
    <r>
      <rPr>
        <sz val="10.5"/>
        <rFont val="Times New Roman"/>
        <family val="1"/>
      </rPr>
      <t>20</t>
    </r>
    <r>
      <rPr>
        <sz val="10.5"/>
        <rFont val="宋体"/>
        <family val="3"/>
        <charset val="134"/>
      </rPr>
      <t>厘米，高</t>
    </r>
    <r>
      <rPr>
        <sz val="10.5"/>
        <rFont val="Times New Roman"/>
        <family val="1"/>
      </rPr>
      <t>40</t>
    </r>
    <r>
      <rPr>
        <sz val="10.5"/>
        <rFont val="宋体"/>
        <family val="3"/>
        <charset val="134"/>
      </rPr>
      <t>厘米，每边长</t>
    </r>
    <r>
      <rPr>
        <sz val="10.5"/>
        <rFont val="Times New Roman"/>
        <family val="1"/>
      </rPr>
      <t>30</t>
    </r>
    <r>
      <rPr>
        <sz val="10.5"/>
        <rFont val="宋体"/>
        <family val="3"/>
        <charset val="134"/>
      </rPr>
      <t>厘米。该井保存较好，井圈新砌。井水是前岙村民主要饮用水。</t>
    </r>
  </si>
  <si>
    <t>前岙田屋井</t>
  </si>
  <si>
    <t>浙江省绍兴市上虞市驿亭镇贾家村前岙自然村沈永祥屋前</t>
  </si>
  <si>
    <t xml:space="preserve">  田屋井位于驿亭镇贾家村前岙自然村沈永祥屋前，八角井壁，用砖石砌成，井圈用水泥新砌，内径50厘米，外径60厘米，井台尺寸2米×2米。井水清澈仍可饮用。该井据传旧时是官道上供行人取水饮用。</t>
  </si>
  <si>
    <t>北纬: 30°02'00.0"  东经：120°57'22.6"</t>
  </si>
  <si>
    <r>
      <rPr>
        <sz val="12"/>
        <rFont val="宋体"/>
        <family val="3"/>
        <charset val="134"/>
        <scheme val="minor"/>
      </rPr>
      <t>八角井壁，用砖石砌成，井圈用水泥新砌，内径</t>
    </r>
    <r>
      <rPr>
        <sz val="10.5"/>
        <rFont val="Times New Roman"/>
        <family val="1"/>
      </rPr>
      <t>50</t>
    </r>
    <r>
      <rPr>
        <sz val="10.5"/>
        <rFont val="宋体"/>
        <family val="3"/>
        <charset val="134"/>
      </rPr>
      <t>厘米，外径</t>
    </r>
    <r>
      <rPr>
        <sz val="10.5"/>
        <rFont val="Times New Roman"/>
        <family val="1"/>
      </rPr>
      <t>60</t>
    </r>
    <r>
      <rPr>
        <sz val="10.5"/>
        <rFont val="宋体"/>
        <family val="3"/>
        <charset val="134"/>
      </rPr>
      <t>厘米，井台尺寸</t>
    </r>
    <r>
      <rPr>
        <sz val="10.5"/>
        <rFont val="Times New Roman"/>
        <family val="1"/>
      </rPr>
      <t>2</t>
    </r>
    <r>
      <rPr>
        <sz val="10.5"/>
        <rFont val="宋体"/>
        <family val="3"/>
        <charset val="134"/>
      </rPr>
      <t>米</t>
    </r>
    <r>
      <rPr>
        <sz val="10.5"/>
        <rFont val="Times New Roman"/>
        <family val="1"/>
      </rPr>
      <t>×2</t>
    </r>
    <r>
      <rPr>
        <sz val="10.5"/>
        <rFont val="宋体"/>
        <family val="3"/>
        <charset val="134"/>
      </rPr>
      <t>米。井圈新砌，其余尚好。</t>
    </r>
  </si>
  <si>
    <t>清泉庵</t>
  </si>
  <si>
    <t>浙江省绍兴市上虞市曹娥街道蒿坝村蒿一自然村西北约600米处</t>
  </si>
  <si>
    <t xml:space="preserve">  清泉庵又称清泉禅院，位于曹娥街道蒿坝村蒿一自然村西北约600米处一片竹院中。东、西、北三面为丘陵地带，南面竹林外30米处是上三高速。坐北朝南，由前后两进、左右前置厢房、后置厢楼组成。_x005F_x000D_
   前进三开间，明间五架梁带前单步后双步，山面中柱落地。_x005F_x000D_
   后进三开间，明间五架梁带前单步后三步，次间中分心，前置走廊。用石质方柱或圆柱。后进西侧山墙旁立“清泉碑记”一方，碑上刻康熙四十九年（1710）七月X日立字样。_x005F_x000D_
   东西厢房各五间，中分心带前单步后双步。_x005F_x000D_
   东西厢楼各三间，分心造。东厢楼已于1986年拆毁，西厢楼明间壁上存壁画三十余幅，惜模糊不清。_x005F_x000D_
   庵东南10米处，有古井一口，圆形井壁，上置方形井圈。井水清澈，常年不竭。据当地村民讲述井的挖掘年代与庵相同。现仍作生活用井。_x005F_x000D_
</t>
  </si>
  <si>
    <t>北纬: 29°57'13.0"  东经：120°50'37.0"</t>
  </si>
  <si>
    <t>庵的格局保存基本完整。始建于清康熙年的正殿在光绪间虽曾作修缮，但明间梁架仍保存着早期的建筑风格。西侧建筑已挪作加工茶叶。东侧厢房用于生活居住，天井院落放养鸡鸭。整体建筑糟朽霉烂、虫蛀坍塌，环境脏乱，急需修缮整治。圆形井壁，上置方形井圈。井水清澈，常年不竭。</t>
  </si>
  <si>
    <r>
      <rPr>
        <sz val="12"/>
        <rFont val="宋体"/>
        <family val="3"/>
        <charset val="134"/>
        <scheme val="minor"/>
      </rPr>
      <t xml:space="preserve"> </t>
    </r>
    <r>
      <rPr>
        <sz val="10.5"/>
        <rFont val="宋体"/>
        <family val="3"/>
        <charset val="134"/>
      </rPr>
      <t>蒿一自然村</t>
    </r>
  </si>
  <si>
    <t>蒿坝村委会</t>
  </si>
  <si>
    <t>蒿坝包公殿</t>
  </si>
  <si>
    <t>浙江省绍兴市上虞市曹娥街道蒿坝村蒿二自然村后山北坡</t>
  </si>
  <si>
    <t xml:space="preserve">    蒿坝包公殿位于上虞曹娥街道蒿坝村蒿二自然村后山北坡。坐西北朝东南，占地160平方米。清代寺庙。四开间。前置廊（1992年造）。_x005F_x000D_
    山面梁架为中柱落地外带前双步单步后双步，中缝为五架抬梁结构。结构简单，文物评价较低。_x005F_x000D_
    据大殿西南山墙上一方新立于庚辰年（1995）三月的重建碑记，此殿曾于清光绪十七年重建（1891）。_x005F_x000D_
    殿前14米处存老井一口，井圈呈圆型，口径50厘米，井水清澈，常年不竭，目前仍作生活用水。_x005F_x000D_
   </t>
  </si>
  <si>
    <t>北纬: 29°57'23.0"  东经：120°51'02.0"</t>
  </si>
  <si>
    <t>殿前新造五架廊，地面台阶已改为水泥地，仅梁架尚为旧物，但糟朽霉烂，破败不堪。井圈呈圆型，口径50厘米，井水清澈，常年不竭，目前仍作生活用水。</t>
  </si>
  <si>
    <t>蒿二自然村</t>
  </si>
  <si>
    <t>上沙赵婆井</t>
  </si>
  <si>
    <t>浙江省绍兴市上虞市曹娥街道上沙村南凤凰山东北坡</t>
  </si>
  <si>
    <t xml:space="preserve">    赵婆井位于曹娥街道上沙村凤凰山东北坡，明代挖掘。井原呈潭形，置踏步而下取水。后村民为保护水质，在踏步上方置条石封盖，并砌水泥井圈，村民改用绳吊桶取水。现存井口呈随圆形，上部用长条石叠砌，水泥圆形井圈，井直径3.25米至3.75米，圈高0.3米，宽0.30米，水质清澈。此井水源由山石岩缝中七股泉水汇聚而成，其中三股泉水水较大。此井是上沙村部分村民洗涤饮用的主要水源。_x005F_x000D_
　　据当地村民杨继潮讲述，此井开掘时间较早，规模也不大。后来明代大臣赵文华之母路过此地并派人挖掘扩大，故当地村民取井名为“赵婆井”，一直延用至今。旧时曹娥一带水井较多，但赵婆井以其水质甘洌、水源丰沛赢得曹娥九井十三弄的第一井之美誉。</t>
  </si>
  <si>
    <t>北纬: 29°59'35.0"  东经：120°51'54.0"</t>
  </si>
  <si>
    <t>除石质有风化、沿口增砌水泥井圈外，其余保存完好。现存井口呈椭圆形，上部用长条石叠砌，水泥圆形井圈，井直径3.25米至3.75米，圈高0.3米，宽0.30米，水质清澈。</t>
  </si>
  <si>
    <t>上沙村委会</t>
  </si>
  <si>
    <t>曹娥街道办事处</t>
  </si>
  <si>
    <t>丽樟村八角井</t>
  </si>
  <si>
    <t>浙江省绍兴市上虞市曹娥街道丽樟村丽江岸自然村村东廿四房18号屋前村道上</t>
  </si>
  <si>
    <t xml:space="preserve">    丽樟村八角井位于曹娥街道丽樟村丽江岸自然村村东廿四房18号旁的村道上，路浦桥南约30米处，当地村民称此地为井头。_x005F_x000D_
    该井设井圈，井圈内圆外方，外壁作八角形，高0.47米，外径0.52米，内径0.37米，井壁用砖砌成，井水混浊，已废弃不用。_x005F_x000D_
    该井虽保存尚好，但已刻弃不用，保护价值不大。_x005F_x000D_
</t>
  </si>
  <si>
    <t>北纬: 30°00'07.8"  东经：120°49'34.0"</t>
  </si>
  <si>
    <t>该井设井圈，井圈内圆外方，外壁作八角形，高0.47米，外径0.52米，内径0.37米，井壁用砖砌成，井基本保持原貌，但井水混浊，已废弃不用。</t>
  </si>
  <si>
    <t>丽江岸自然村</t>
  </si>
  <si>
    <t>丽樟村村委会</t>
  </si>
  <si>
    <t>丽樟村四方井</t>
  </si>
  <si>
    <t>浙江省绍兴市上虞市曹娥街道丽樟村丽江岸自然村西北</t>
  </si>
  <si>
    <t xml:space="preserve">    井位于曹娥街道丽樟村丽江岸自然村西北，村民俗称此地为井弄口（西汇头井弄口）。_x005F_x000D_
　  井壁用石块砌成，成六角形。井台略高于地面（0.20米），成四方形。井台四周已多处缺损，外径1.3米，圆筒形井口内径0.44米。井水冬暖夏凉，仍是村民日常的生活用水。_x005F_x000D_
    四方井除井台有一定缺损外，其余保存较好，有一定保护价值。</t>
  </si>
  <si>
    <t>北纬: 30°00'13.1"  东经：120°49'31.9"</t>
  </si>
  <si>
    <t>井壁用石块砌成，成六角形。井台略高于地面（0.20米），成四方形。井台四周已多处缺损，外径1.3米，圆筒形井口内径0.44米。四方井除井台有一定缺损外，其余保存较好，有一定保护价值。井整体保存较好，四方形井台,四角因年久已缺损。目前仍在使用。</t>
  </si>
  <si>
    <t>象田村舜井</t>
  </si>
  <si>
    <t>浙江省绍兴市上虞市上浦镇冯浦村象田自然村王志根屋前村道旁</t>
  </si>
  <si>
    <t xml:space="preserve">    井位于上浦镇冯浦村象田自然村王志根屋前村道旁。井用石块垒成，成半圆形。井高出路面约1米，直径1米。路面至井用二级石级。井较简易。井旧属象田寺，寺在五十年代大部被毁，井前10米尚存2间旧寺建筑，破败不堪。当地传说此井与舜有关。水质清澈。井有一定保护价值。</t>
  </si>
  <si>
    <t>北纬: 29°53'06.0"  东经：120°54'00.7"</t>
  </si>
  <si>
    <t>井前几年部分石块曾重新进行垒砌。井用石块垒成，成半圆形。井高出路面约1米，直径1米。</t>
  </si>
  <si>
    <t>象田自然村</t>
  </si>
  <si>
    <t>冯浦村村委会</t>
  </si>
  <si>
    <t>始宁泉</t>
  </si>
  <si>
    <t>浙江省绍兴市上虞市上浦镇东山村横汀自然村东山上</t>
  </si>
  <si>
    <t xml:space="preserve">    始宁泉位于上浦镇东山村横汀自然村东山谢安墓前东侧。坐北朝南，现呈半圆形，用不规则长方形条石错缝叠砌而成，直径约10米，西侧泉边立石碑一块，上镌“始寍泉”三字，泉边种植古树，绿树成荫，泉水清澈。据明万历三十四年《上虞县志》载：自东山西去一里，为始宁园，乃谢灵运别业……有泉曰“”始宁泉”……。据此推断始宁泉当与南朝山水诗人谢灵运在东山隐居时有关，作为一处历史悠久的旧有景观，具有一定的保护价值。</t>
  </si>
  <si>
    <t>北纬: 29°53'32.1"  东经：120°51'14.4"</t>
  </si>
  <si>
    <t>现呈半圆形，用不规则长方形条石错缝叠砌而成，直径约10米。保存较好，但部分已被新修的道路填平。作为一处历史悠久的旧有景观，具有一定的保护价值。</t>
  </si>
  <si>
    <t>横汀自然村</t>
  </si>
  <si>
    <t>东山村村委会</t>
  </si>
  <si>
    <t>小越田家井</t>
  </si>
  <si>
    <t>浙江省绍兴市上虞市小越镇田家村后田自然村田善良屋旁</t>
  </si>
  <si>
    <t xml:space="preserve">    田家井位于小越镇田家村后田自然村村中田善荣屋旁，清代建筑，圆形井壁用青砖砌成，井圈为石质，高0.38米，外边六角形，内为圆形对边，外径0.60米，内径0.44米，井台用水泥新砌，上印8组钱纹。井水清澈。_x005F_x000D_
    田家村历史悠久，清末民国时当地经济较为发达，村中建筑高大讲究，村中古井较多，也从另一侧面反映当时人丁兴旺。_x005F_x000D_
</t>
  </si>
  <si>
    <t>北纬: 30°05'16.0"  东经：120°57'39.1"</t>
  </si>
  <si>
    <t>清代建筑，圆形井壁用青砖砌成，井圈为石质，高0.38米，外边六角形，内为圆形对边，外径0.60米，内径0.44米，井台用水泥新砌，上印8组钱纹。井水清澈。田家井保存基本完整，只是井台重新用水泥浇筑。目前已基本不用。</t>
  </si>
  <si>
    <t>后田自然村</t>
  </si>
  <si>
    <t>田家村村委会</t>
  </si>
  <si>
    <t>前田凤荫大井</t>
  </si>
  <si>
    <t>浙江省绍兴市上虞市小越镇田家村前田自然村田水成屋边</t>
  </si>
  <si>
    <t xml:space="preserve">    井位于小越镇田家村前田自然村村中心田水成屋边。井建于清末。井壁呈圆形，井圈高0.83米，呈圆形，外径1.45米，厚0.15米，用水泥砌筑。一年四季水源不断，水质清澈，尚可饮用。井上建有六角亭，与井属同一时期，亭为平顶，四方柱抹角，对角两柱间有水泥横梁。地面用水泥铺设。_x005F_x000D_
    据村民介绍井原是当地乡绅田如林宅花园内饮用井，现作为公共建筑，建筑讲究大气，在古井中实属佼佼者。_x005F_x000D_
</t>
  </si>
  <si>
    <t>北纬: 30°05'09.2"  东经：120°57'44.7"</t>
  </si>
  <si>
    <t>井壁呈圆形，井圈高0.83米，呈圆形，外径1.45米，厚0.15米，用水泥砌筑。一年四季水源不断，水质清澈，尚可饮用。井上建有六角亭，与井属同一时期，亭为平顶，四方柱抹角，对角两柱间有水泥横梁。地面用水泥铺设。井圈、亭子与柱子等局部稍有损坏，总体保存较好。</t>
  </si>
  <si>
    <t>前田自然村</t>
  </si>
  <si>
    <t>外石浦水井</t>
  </si>
  <si>
    <t>浙江省绍兴市上虞市上浦镇四峰村外石浦自然村西首董兆军屋西北墙角</t>
  </si>
  <si>
    <t xml:space="preserve">    外石浦水井位于上浦镇四峰村外石浦自然村董兆军屋西北墙角，直径0.50米，井壁直筒形，毛石叠砌不甚规则。井圈为近年水泥改筑，圈壁厚0.12米，高0.15米。</t>
  </si>
  <si>
    <t>北纬: 29°53'16.0"  东经：120°48'51.0"</t>
  </si>
  <si>
    <t>井四周均为封石房，此井有村民专作生活用水，井壁内有2支VPC管吸水，井圈已改作水泥。直径0.50米，井壁直筒形，毛石叠砌不甚规则。圈壁厚0.12米，高0.15米。</t>
  </si>
  <si>
    <t>外石浦自然村</t>
  </si>
  <si>
    <t>四峰村委会</t>
  </si>
  <si>
    <t>小坞竹山井</t>
  </si>
  <si>
    <t>浙江省绍兴市上虞市上浦镇大善小坞村平南山寺弄东北麓下</t>
  </si>
  <si>
    <t xml:space="preserve">    寺弄石砌水井，俗称竹山井，位于上浦镇大善小坞村平南山北坡一片棕榈树下。_x005F_x000D_
    井为半圆形，直径1米左右，井壁用不规则石块垒砌。井后背山坡用块石垒砌做护壁，高0.9米。_x005F_x000D_
    井不深约1米，但清澈长年不干枯，原系平南山山脚下大善寺院生活用水，近年用于农业生产。_x005F_x000D_
    </t>
  </si>
  <si>
    <t>北纬: 29°53'57.0"  东经：120°49'04.0"</t>
  </si>
  <si>
    <t>井为半圆形，直径1米左右，井壁用不规则石块垒砌。井后背山坡用块石垒砌做护壁，高0.9米。因位于山坡野外，环境污染对水源多有影响。</t>
  </si>
  <si>
    <t>小坞自然村</t>
  </si>
  <si>
    <t>大善小坞村委会</t>
  </si>
  <si>
    <t>昆仑后井</t>
  </si>
  <si>
    <t>浙江省绍兴市上虞市上浦镇昆岙村昆仑自然村村北傅德明柴间南山墙下</t>
  </si>
  <si>
    <t xml:space="preserve">    井位于上浦镇昆岙村昆仑自然村村北傅德明柴间南山墙下。内壁圆形，直径1.35米，内壁用不规则块石砌筑。据村民傅荣生讲述：此井开凿年代要早于“银河宝泉”，故称为后井。井沿大半圆形，新砌于1975年，青砖外包混凝土，沿高0.35米，厚0.13米。</t>
  </si>
  <si>
    <t>北纬: 29°55'11.0"  东经：120°49'57.0"</t>
  </si>
  <si>
    <t>内壁圆形，直径1.35米，内壁用不规则块石砌筑。井沿大半圆形，新砌于1975年，青砖外包混凝土，沿高0.35米，厚0.13米。 除井沿重修外，保持了古朴的自然风貌。井水有一定污染。</t>
  </si>
  <si>
    <t>昆仑自然村</t>
  </si>
  <si>
    <t>昆岙村委会</t>
  </si>
  <si>
    <t>倪梁八角井</t>
  </si>
  <si>
    <t>浙江省绍兴市上虞市小越镇倪梁村老宅倪家</t>
  </si>
  <si>
    <t xml:space="preserve">   倪梁八角井位于小越镇倪梁村老宅倪家南北向村路中，石砌八角形井圈，井圈内壁青砖竖砌，井壁为青砖砌筑。井台在5年前因做村道被水泥覆盖，为应付地面因浇水泥而有所提高，石井圈下垫筑约20公分高的砖头，现井圈通高0.4米，内径0.5米。</t>
  </si>
  <si>
    <t>北纬: 30°05'11.0"  东经：120°56'21.0"</t>
  </si>
  <si>
    <t>井内壁有青砖砌筑，井台在5年前因做村道被水泥覆盖，为应付地面因浇水泥而有所提高，石井圈下垫筑约20公分高的砖头，现井圈通高0.4米，内径0.5米。除井台、圈下部有改造外，总体保存完好，现仍由村民在使用之中。</t>
  </si>
  <si>
    <t>倪梁村委会</t>
  </si>
  <si>
    <t>小越镇政府</t>
  </si>
  <si>
    <t>胜东保宁庵</t>
  </si>
  <si>
    <t>浙江省绍兴市上虞市小越镇胜桥村胜东自然村羊角沥</t>
  </si>
  <si>
    <t xml:space="preserve">    保宁庵位于小越镇胜桥村胜东羊角沥，坐北朝南，由前后二进加二侧厢房组成合院式建筑，前进门屋3开间，中间1个天井，两侧厢房各2间，后进3开间，主祀如来佛与观世音。保宁庵建筑简陋，场地局促。庵前羊角沥东20米有保宁庵井，旧为庵中僧尼生活用水。井壁早年倒塌，1995年由村民用水泥重修，除井圈是旧物外，井壁、井台均已改造，古风不存。</t>
  </si>
  <si>
    <t>北纬: 30°04'45.0"  东经：120°55'25.0"</t>
  </si>
  <si>
    <t>该庵建筑简陋，场地局促，早年信徒自然发起修建风貌大失，但因群众自发看管热情较高，现状保存较好，还有信徒不时从事宗教活动，从情感归属上将其列入登记范围。</t>
  </si>
  <si>
    <t>胜桥村委会</t>
  </si>
  <si>
    <t>马桥水井</t>
  </si>
  <si>
    <t>浙江省绍兴市上虞市小越镇胜桥村马桥自然村村中路马家桥东北首</t>
  </si>
  <si>
    <t xml:space="preserve">    马桥水井位于小越镇胜桥村马桥自然村马家桥东北首，前临村河，西靠村中路，东首为村道，北面隔3米是民居。石质圆形井圈，高0.40米，内径0.42米，内壁为砖头砌成圆筒形，因井内已被村民投放垃圾杂物，详细情况不明。</t>
  </si>
  <si>
    <t>北纬: 30°04'59.0"  东经：120°55'31.0"</t>
  </si>
  <si>
    <r>
      <rPr>
        <sz val="12"/>
        <rFont val="宋体"/>
        <family val="3"/>
        <charset val="134"/>
        <scheme val="minor"/>
      </rPr>
      <t>石质圆形井圈，高</t>
    </r>
    <r>
      <rPr>
        <sz val="10.5"/>
        <rFont val="Times New Roman"/>
        <family val="1"/>
      </rPr>
      <t>0.40</t>
    </r>
    <r>
      <rPr>
        <sz val="10.5"/>
        <rFont val="宋体"/>
        <family val="3"/>
        <charset val="134"/>
      </rPr>
      <t>米，内径</t>
    </r>
    <r>
      <rPr>
        <sz val="10.5"/>
        <rFont val="Times New Roman"/>
        <family val="1"/>
      </rPr>
      <t>0.42</t>
    </r>
    <r>
      <rPr>
        <sz val="10.5"/>
        <rFont val="宋体"/>
        <family val="3"/>
        <charset val="134"/>
      </rPr>
      <t>米，内壁为砖头砌成圆筒形，井结构完好，唯因井内填充许多垃圾，已废弃不用。</t>
    </r>
  </si>
  <si>
    <t>祈山村水井</t>
  </si>
  <si>
    <t>浙江省绍兴市上虞市小越镇新宅村祈山自然村中</t>
  </si>
  <si>
    <t xml:space="preserve">    祈山村水井位于小越镇新宅村祈山与新宅交界处，六角形井台，黑石质，井圈高出井台0.24米，圈内径0.47米，外径0.77米，井壁用砖块错缝砌成，井台基南侧阴刻楷书”民国十五年重修“。_x005F_x000D_
  据村民反映，井水久旱不枯，现仍有村民在使用之中。_x005F_x000D_
  据陈海北老人回忆，村中有传说，该井是明代刘基在此教书时所掘。民国重修井台。从井圈的磨损情况看，此井应当比较古老。明（公元1368～1644年）、民国十五年（1926）</t>
  </si>
  <si>
    <t>北纬: 30°03'59.0"  东经：120°54'20.0"</t>
  </si>
  <si>
    <t>六角形井台，黑石质，井圈高出井台0.24米，圈内径0.47米，外径0.77米，井壁用砖块错缝砌成，井台基南侧阴刻楷书”民国十五年重修“。井水清洌，可饮用，口沿有局部残损，台基也有部分损坏，四周垃圾成堆，环境脏乱差。</t>
  </si>
  <si>
    <t>祈山自然村</t>
  </si>
  <si>
    <t>新宅村委会</t>
  </si>
  <si>
    <t>祈山陈泰升家井</t>
  </si>
  <si>
    <t>浙江省绍兴市上虞市小越镇新宅村祈山自然村北</t>
  </si>
  <si>
    <t xml:space="preserve">    陈泰升家井位于小越镇新宅村祈山自然村北罗小贤村民家门前，此处旧为陈泰升家三间二进宅第，时井为陈家自用。_x005F_x000D_
    井圈作鼓形，高0.46米、外径0.67米、内径0.47米，井壁有青砖叠砌，石板井台面，环境整洁，井水清冽，现仍在使用中。</t>
  </si>
  <si>
    <t>北纬: 30°04'02.0"  东经：120°54'24.0"</t>
  </si>
  <si>
    <t>井圈作鼓形，高0.46米、外径0.67米、内径0.47米，井壁有青砖叠砌，石板井台面，井在村民罗小贤家门前进出通道中，除井圈外壁风化外，保存基本完好。</t>
  </si>
  <si>
    <t>祈山村民</t>
  </si>
  <si>
    <t>圣寿庵</t>
  </si>
  <si>
    <t>浙江省绍兴市上虞市小越镇边墩村西首</t>
  </si>
  <si>
    <t xml:space="preserve">    圣寿庵位于小越镇边墩村西，北靠老虎山，南300左右为1条东西向的村河，左右二侧均是民房，旧有二进3间和二侧厢房，现仅存后进3间和西厢房。_x005F_x000D_
    后进也是正殿，宽9.3米，明间五架梁外带前一单步、后二单步，山面分心造。_x005F_x000D_
    主祀东岳大帝，仍有村民从事宗教活动。庵北虎山脚下有1口泉井，名“岳泉井”，长4.8米、宽2米，系庵中僧尼使用，井壁由青石叠环，周边村民堆放草木杂物和养牛污染严重。</t>
  </si>
  <si>
    <t>北纬: 30°03'14.0"  东经：120°54'26.0"</t>
  </si>
  <si>
    <r>
      <rPr>
        <sz val="12"/>
        <rFont val="宋体"/>
        <family val="3"/>
        <charset val="134"/>
        <scheme val="minor"/>
      </rPr>
      <t>正殿主体保存较好，天井地面早年改建水泥</t>
    </r>
    <r>
      <rPr>
        <sz val="10.5"/>
        <rFont val="Times New Roman"/>
        <family val="1"/>
      </rPr>
      <t>5</t>
    </r>
    <r>
      <rPr>
        <sz val="10.5"/>
        <rFont val="宋体"/>
        <family val="3"/>
        <charset val="134"/>
      </rPr>
      <t>孔板，前井、东厢房早年已毁，地基已被村民建房。庵北虎山脚下有1口泉井，名“岳泉井”，长4.8米、宽2米，系庵中僧尼使用，井壁由青石叠环，周边村民堆放草木杂物和养牛污染严重。</t>
    </r>
  </si>
  <si>
    <t>边墩村委会</t>
  </si>
  <si>
    <t>沿山白井</t>
  </si>
  <si>
    <t>浙江省绍兴市上虞市梁湖镇西华瑶村沿山自然村村东端</t>
  </si>
  <si>
    <t xml:space="preserve">    井位于梁湖镇西华瑶村沿山自然村村东端，圆形，井壁用青砖叠砌，井圈用整石凿成，井圈直径为0.7米，内径为0.5米，圈高为0.33米，井圈内壁留下明显的使用凹槽。井水清冽，村民仍在使用。_x005F_x000D_
    在井旁有一长方形洗涤池，四周用条石围砌，活水流动，村民用作洗涤水水源。_x005F_x000D_
    据当地村民回忆和家谱反映，此井历史比较久远，始祖自五代莅虞来此定居，一直就掘井使用至今。原有“黄、白、黑、红、蓝”五口老井，现仅存“白、黑、蓝”三口。</t>
  </si>
  <si>
    <t>北纬: 29°59'33.0"  东经：20°55'58.0"</t>
  </si>
  <si>
    <t>圆形，井壁用青砖叠砌，井圈用整石凿成，井圈直径为0.7米，内径为0.5米，圈高为0.33米，井圈内壁留下明显的使用凹槽。除井圈及井台作水泥修补外，整体保存较好，水池除少量周边造房占用外，条石板保存良好。</t>
  </si>
  <si>
    <t>沿山自然村</t>
  </si>
  <si>
    <t>西华瑶村委会</t>
  </si>
  <si>
    <t>西华瑶徐家民居</t>
  </si>
  <si>
    <t>浙江省绍兴市上虞市梁湖镇西华瑶村南</t>
  </si>
  <si>
    <t xml:space="preserve">    建筑位于梁湖镇西华瑶村南，坐南朝北，由门楼、两侧厢房、正房及附房、垣墙围合成相对封闭的合院式建筑。_x005F_x000D_
    门楼：石库、二柱单间，穿柱上用砖砌楼阁式顶，南、北两面有题刻，字迹被洋灰覆盖。_x005F_x000D_
    正楼：五间二层前后重檐，底层梁架中分心前后各带一单步一双步；楼层梁架中分心前后各带一单步。_x005F_x000D_
    东、西厢房：二间，抬梁式，2柱4檩。_x005F_x000D_
    附房：正房东、西梢间后各连附房二间。单层。附房外墙设侧门，西侧门斗墨书“惠风和畅”，_x005F_x000D_
    室内地面除明间有石板外均用青砖，室外用块石板平铺。_x005F_x000D_
    在正屋东侧有水井一口，据村民介绍为原往户所掘，井圈内圆外方，用整石凿成，井壁用青砖铺砌，井水甘冽仍在使用。_x005F_x000D_
    建筑布局紧辏，制作精良，在当地老屋中属保存较完整的民居。</t>
  </si>
  <si>
    <t>北纬: 29°59'23.0"  东经：120°55'24.0"</t>
  </si>
  <si>
    <t>井圈内圆外方，用整石凿成，井壁用青砖铺砌，井水甘冽仍在使用。建筑布局紧辏，制作精良，在当地老屋中属保存较完整的民居。总体保存较好，仅天井东西两侧厢房前各搭建披屋1间。</t>
  </si>
  <si>
    <t>徐来发等三户</t>
  </si>
  <si>
    <t xml:space="preserve">西华瑶村委会 </t>
  </si>
  <si>
    <t>橘井生香井</t>
  </si>
  <si>
    <t>浙江省绍兴市上虞市小越镇罗家村前房自然村南500米龙王堂山脚</t>
  </si>
  <si>
    <t xml:space="preserve">    井位于小越镇罗家村前房自然村南500米的龙王堂山脚。井壁六角形，用条石砌成，井圈圆形，用石块砌成，高8厘米，直径50厘米。现上面用水泥浇注圆形井圈高出地面8厘米。井台用石板铺地，井台东南二面用条石二块砌成矮护墙，南有橘井生香石碑，落款“咸丰五年五月（1855）董事罗宗岳立  光绪癸已年（1893）清和月重刊”。_x005F_x000D_
    井始建于咸丰五年，传说产妇与世隔绝病人亦可直接饮用，现仍作生活用水，保存基本完好，具有一定的文物价值。</t>
  </si>
  <si>
    <t>北纬: 30°03'57.3"  东经：120°56'52.7"</t>
  </si>
  <si>
    <t>井壁六角形，用条石砌成，井圈圆形，用石块砌成，高8厘米，直径50厘米。现上面用水泥浇注圆形井圈高出地面8厘米。井台用石板铺地，井台东南二面用条石二块砌成矮护墙，南有橘井生香石碑，落款“咸丰五年五月（1855）董事罗宗岳立  光绪癸已年（1893）清和月重刊”。原石井圈上新浇注水泥井圈，井水清澈，仍作为当地生活用水。</t>
  </si>
  <si>
    <t>前房自然村</t>
  </si>
  <si>
    <t>罗家村委会</t>
  </si>
  <si>
    <t>朱家滩村水井</t>
  </si>
  <si>
    <t>浙江省绍兴市上虞市小越镇朱家滩村村河边胡百千屋东南20米</t>
  </si>
  <si>
    <t xml:space="preserve">    水井位于小越镇朱家滩村村东。东临村河，（有人称庵滩河）。圆形井壁用砖叠砌而成，直径0.38米，井圈高0.34米，厚0.05米，用石筑成，台基呈椭圆形，用条石叠砌而成，井位置明显高于河床位置，所谓”井水不犯河水也“，井水清澈，常年不涸。该井对研究当地人文历史具有一定的参考价值。</t>
  </si>
  <si>
    <t>北纬: 30°03'56.1"  东经：120°57'23.5"</t>
  </si>
  <si>
    <t>圆形井壁用砖叠砌而成，直径0.38米，井圈高0.34米，厚0.05米，用石筑成，台基呈椭圆形，用条石叠砌而成，井位置明显高于河床位置，所谓”井水不犯河水也“，井水清澈，常年不涸。该井对研究当地人文历史具有一定的参考价值。基本保持原貌，只是在原石砌台基上浇筑一层水泥混泥土。</t>
  </si>
  <si>
    <t>朱家滩村委会</t>
  </si>
  <si>
    <t>小越镇人民政府</t>
  </si>
  <si>
    <t>后木桥水井</t>
  </si>
  <si>
    <t>浙江省绍兴市上虞市小越镇西罗村北赵同根屋西2米</t>
  </si>
  <si>
    <t xml:space="preserve">    后木桥水井位于小越镇西罗村北赵同根屋西2米处。井壁用块石叠砌成圆形。井圈高0.50米，外壁呈八角形，内壁呈圆形，用块石凿成。井圈内壁与井壁大小相同，直径0.50米，井水清澈，常年不涸。现仍在使用。井圈四周用四块石板铺成，井台稍高于地面。_x005F_x000D_
    水井保存完好，对研究当地村落形成与村民的历史具有一定参考价值。</t>
  </si>
  <si>
    <t>北纬: 30°04'26.5"  东经：120°56'35.7"</t>
  </si>
  <si>
    <t>井壁用块石叠砌成圆形。井圈高0.50米，外壁呈八角形，内壁呈圆形，用块石凿成。井圈内壁与井壁大小相同，直径0.50米，井水清澈，常年不涸。现仍在使用。井圈四周用四块石板铺成，井台稍高于地面。水井保存完好，对研究当地村落形成与村民的历史具有一定参考价值。</t>
  </si>
  <si>
    <t>西罗村村委会</t>
  </si>
  <si>
    <t>杨张门水井</t>
  </si>
  <si>
    <t>浙江省绍兴市上虞市小越镇西罗村村北罗卫彪屋前8米</t>
  </si>
  <si>
    <t xml:space="preserve">    杨张门水井位于小越镇西罗村村北罗卫彪屋前8米。井壁圆形，用砖叠砌而成，井圈系用石质捣臼凿成，为圆形。井圈内壁与井壁大小基本相同，直径0.45米，井圈高0.30米，井台用一块石板铺成，略高于周围地面，井水清澈，常年不涸，现仍作为生活用水使用。_x005F_x000D_
    水井保存基本完整，对研究当地村落形成与村民的历史具有一定的参考价值。</t>
  </si>
  <si>
    <t>北纬: 30°04'29.0"  东经：120°56'33.7"</t>
  </si>
  <si>
    <t>井壁圆形，用砖叠砌而成，井圈系用石质捣臼凿成，为圆形。井圈内壁与井壁大小基本相同，直径0.45米，井圈高0.30米，井台用一块石板铺成，略高于周围地面，井水清澈，常年不涸，现仍作为生活用水使用。水井保存基本完整，对研究当地村落形成与村民的历史具有一定的参考价值。</t>
  </si>
  <si>
    <t>孔家岙水井</t>
  </si>
  <si>
    <t>浙江省绍兴市上虞市小越镇孔家岙村村西何志尧屋前6米</t>
  </si>
  <si>
    <t xml:space="preserve">    孔家岙水井位于小越镇孔家岙村村西何志尧屋前6米。井壁呈圆形，用宽大的青砖叠砌而成，井圈呈圆形，内壁与井壁大小基本相同，直径0.50米，井圈高0.40米，用整块石凿成。井水清澈常年不涸。村民现仍作生活用水。_x005F_x000D_
    井旁旧有一棵姜梅树，颇有历史。井台原是大石板，现已用水泥浇筑，古树一同被毁。</t>
  </si>
  <si>
    <t>北纬: 30°03'41.6"  东经：120°56'37.1"</t>
  </si>
  <si>
    <t>井壁呈圆形，用宽大的青砖叠砌而成，井圈呈圆形，内壁与井壁大小基本相同，直径0.50米，井圈高0.40米，用整块石凿成。井主体结构保持尚好，井旁姜梅树已毁，井台也已用水泥浇筑，井水仍在使用。</t>
  </si>
  <si>
    <t>孔家岙村委会</t>
  </si>
  <si>
    <t>外磨剑井</t>
  </si>
  <si>
    <t>浙江省绍兴市上虞市小越镇越北村村南的福祈山北麓</t>
  </si>
  <si>
    <t xml:space="preserve">    外磨剑井位于小越镇越北村村南的福祈山北麓，井上方是旱地，下方是水田，井内壁用条石砌成六角形，条石长0.60米，厚0.26米，井圈圆形，直径0.55米，石质。井圈小于井内壁，井台用整块石板铺成。_x005F_x000D_
    该井井水清澈，大旱不干。清光绪《上虞县志》载：“磨剑井在县北三十里伏龙山北深七尺广半之云吴越王钱缪于此磨剑（万历志）”。现作农业灌溉用。</t>
  </si>
  <si>
    <t>北纬: 30°04'13.4"  东经：120°55'29.8"</t>
  </si>
  <si>
    <t xml:space="preserve">井上方是旱地，下方是水田，井内壁用条石砌成六角形，条石长0.60米，厚0.26米，井圈圆形，直径0.55米，石质。井圈小于井内壁，井台用整块石板铺成。井保存基本完整，现作农业灌溉用。 </t>
  </si>
  <si>
    <t>越北村委会</t>
  </si>
  <si>
    <t>里磨剑井</t>
  </si>
  <si>
    <t>浙江省绍兴市上虞市小越镇越北村村南福祈山北麓</t>
  </si>
  <si>
    <t xml:space="preserve">    里磨剑井位于小越镇越北村村南的福祈山北麓，井旁种植广玉兰，下方是水田，井内壁用青砖竖砌成椭圆形，井台用1.30×1.20米的石板铺成，中间开一圆形孔，直径0.55米，略小于井内壁。_x005F_x000D_
    该井井水已较为混浊，基本已废弃不用。清光绪《上虞县志校续》载：“磨剑井在县北三十里伏龙山北深七尺广半之云吴越王钱缪于此磨剑（万历志）边西南百数步有井泉亦甘美土人谓之里磨剑井（新篡）。”_x005F_x000D_
　　</t>
  </si>
  <si>
    <t>北纬: 30°04'11.2"  东经：120°55'23.8"</t>
  </si>
  <si>
    <t>井旁种植广玉兰，下方是水田，井内壁用青砖竖砌成椭圆形，井台用1.30×1.20米的石板铺成，中间开一圆形孔，直径0.55米，略小于井内壁。 井总体保存尚可，只是井台石板中间断裂（横向）。井水已混浊，现已基本废弃不用。</t>
  </si>
  <si>
    <t>华山王家井</t>
  </si>
  <si>
    <t>浙江省绍兴市上虞市梁湖镇华山居委会东面256号民居北面</t>
  </si>
  <si>
    <t xml:space="preserve">    井位于华山居委会东面256号民居北面。井呈圆形，井壁用青砖砌筑，井圈在1965年重砌，用整石块砌成，内径40厘米，外径60厘米，高40厘米，井台用块石砌筑，井台尺寸130X130厘米。据村民回忆，此井自建村时已存在，井水一直为村民日常饮用水，现已废弃，无人使用。_x005F_x000D_
    井圈上刻“社教运动时重修，一九六五年五月”等字样。_x005F_x000D_
    据村民介绍，该村原有九口井，现仅存一口，历史悠久，具有一定保护价值。</t>
  </si>
  <si>
    <t>北纬: 29°59'06.5"  东经：120°53'35.0"</t>
  </si>
  <si>
    <t>井呈圆形，井壁用青砖砌筑，井圈在1965年重砌，用整石块砌成，内径40厘米，外径60厘米，高40厘米，井台用块石砌筑，井台尺寸130X130厘米。保存尚好，部分井圈用水泥砌过，现井上盖有大石块已废弃，无人使用。井圈上刻“社教运动时重修，一九六五年五月”等字样。据村民介绍，该村原有九口井，现仅存一口，历史悠久，具有一定保护价值。</t>
  </si>
  <si>
    <t>华山居委会</t>
  </si>
  <si>
    <t>梁湖镇人民政府</t>
  </si>
  <si>
    <t>古里巷村水井</t>
  </si>
  <si>
    <t>浙江省绍兴市上虞市梁湖镇古里巷村顾松林屋前东南7米</t>
  </si>
  <si>
    <t xml:space="preserve">    水井位于古里巷村顾松林屋前东南7米处，井呈圆形，井壁用小块石错缝叠砌而成，井圈略高于井台，内径35厘米，外径50厘米，井台尺寸150X150厘米，井口较小，但已有一定历史，现井仍在使用，井水清澈，常年不涸。_x005F_x000D_
    该井是村内现存唯一的公共建筑，有一定保护价值。</t>
  </si>
  <si>
    <t>北纬: 29°58'37.1"  东经：120°52'32.1"</t>
  </si>
  <si>
    <t>水井位于古里巷村顾松林屋前东南7米处，井呈圆形，井壁用小块石错缝叠砌而成，井圈略高于井台，内径35厘米，外径50厘米，井台尺寸150X150厘米，井口较小，但已有一定历史，现井仍在使用，井水清澈，常年不涸。 井台东南一角残缺，井圈也略有损毁。该井是村内现存唯一的公共建筑，有一定保护价值。</t>
  </si>
  <si>
    <t>古里巷村</t>
  </si>
  <si>
    <t>任庄村水井</t>
  </si>
  <si>
    <t>浙江省绍兴市上虞市梁湖镇任庄村任庄自然村村中心村道上</t>
  </si>
  <si>
    <t xml:space="preserve">    水井位于梁湖镇任庄村村中心村道上。井呈圆形，井壁用青砖叠砌，上置石质井圈，高50厘米，内径50厘米，外径66厘米，井台已改建为混泥土结构。井造型古朴，井水清澈，常年不涸。现已基本废弃，只做日常清洗用水。_x005F_x000D_
    据村民介绍，该井较深，当年大旱时井水曾是村民主要的生活用水，而且越干旱，井水越多，且水温较低。村民常把木莲放到井内降温，效果很好。_x005F_x000D_
   该村地处山区，井水是旧时当地村民的主要生活用水，现已遗存较少，对研究村落的发展历史有一定的参考价值。</t>
  </si>
  <si>
    <t>北纬: 29°56'36.9"  东经：120°52'58.2"</t>
  </si>
  <si>
    <t>井呈圆形，井壁用青砖叠砌，上置石质井圈，高50厘米，内径50厘米，外径66厘米，井台已改建为混泥土结构。井造型古朴，井水清澈，常年不涸。该井现已基本废弃。由于早年使用不当，井圈略有磨损，井台已改砌为混泥土结构。</t>
  </si>
  <si>
    <t>任庄自然村</t>
  </si>
  <si>
    <t>任庄村村委会</t>
  </si>
  <si>
    <t>任庄村里岙水井</t>
  </si>
  <si>
    <t>浙江省绍兴市上虞市梁湖镇任庄村任庄自然村村东郑永灿屋前村道边</t>
  </si>
  <si>
    <t xml:space="preserve">   水井位于梁湖镇任庄村任庄自然村村东郑永灿屋前村道边。井呈圆形，井壁用青砖砌筑，采用“三顺一丁”的砌筑法，比较有特色，井圈圆形，内径60厘米，外径85厘米，高30厘米。井台尺寸300X300厘米。井水清澈，长年不涸，是村内村民的主要生活饮用水。_x005F_x000D_
    井保存基本完整，挖井取水是当时山区生活必备的条件，水资源相当宝贵，反映了当时山区人民的生产生活状况。</t>
  </si>
  <si>
    <t>北纬: 29°56'36.8"  东经：120°52'59.8"</t>
  </si>
  <si>
    <t>井呈圆形，井壁用青砖砌筑，采用“三顺一丁”的砌筑法，比较有特色，井圈圆形，内径60厘米，外径85厘米，高30厘米。井台尺寸300X300厘米。井保存基本完整，由于使用不当而使井圈部分破损，现在上面新加砌一截水泥井圈。井台也已为水泥浇筑。</t>
  </si>
  <si>
    <t>狄祁村水井</t>
  </si>
  <si>
    <t>浙江省绍兴市上虞市梁湖镇南穴村狄祁自然村李柏根屋前村道上</t>
  </si>
  <si>
    <t xml:space="preserve">    水井位于南穴村狄祁自然村李柏根屋前村道上。井呈圆形，井壁用小石块垒砌而成，上设井圈高70厘米，内径50厘米，外径72厘米，据村民介绍，该井圈原为内圆外方，“四清”运动时改成圆形。现井水混浊，已基本废弃，只做村民的日常清洗用水。井台新浇筑水泥，已为村道的一部分。_x005F_x000D_
    狄祁村西濒曹娥江，村内遗存古迹较少，该井是目前村内遗存的唯一公共建筑。_x005F_x000D_
    </t>
  </si>
  <si>
    <t>北纬: 29°57'08.9"  东经：120°51'28.1"</t>
  </si>
  <si>
    <t>井呈圆形，井壁用小石块垒砌而成，上设井圈高70厘米，内径50厘米，外径72厘米，井位于村道上已基本废弃，井水混浊，井圈用水泥新砌，部分已磨损。</t>
  </si>
  <si>
    <t>狄祁自然村</t>
  </si>
  <si>
    <t>南穴村委会</t>
  </si>
  <si>
    <t>玩石村水井</t>
  </si>
  <si>
    <t>浙江省绍兴市上虞市梁湖镇玩石村王海苗屋前村道上</t>
  </si>
  <si>
    <t xml:space="preserve">    水井位于玩石村村民王海苗屋前村道上。_x005F_x000D_
    井呈圆形，井壁用小石块叠砌，上置石质井圈，呈圆形，内径36厘米，外径50厘米，高35厘米，井原有井台，现已被水泥浇筑，成为村道的一部分，井虽较小，但井水清澈，常年不涸，是村内村民的主要生活饮用水。_x005F_x000D_
    玩石地处山区，水资源比较宝贵，旧时村民大多饮用井水，村内有不少古井，该井保存较完整，对研究山区村落沿革历史有一定的参考价值。</t>
  </si>
  <si>
    <t>北纬: 9°54'46.2"   东经：120°53'07.9"</t>
  </si>
  <si>
    <t>井呈圆形，井壁用小石块叠砌，上置石质井圈，呈圆形，内径36厘米，外径50厘米，高35厘米，井原有井台， 井位于村道上，上置石质井圈，由于自然和人为的影响，井圈部分已磨损，井台已浇筑成水泥路面。</t>
  </si>
  <si>
    <t>玩石村委会</t>
  </si>
  <si>
    <t>白果树水井</t>
  </si>
  <si>
    <t>浙江省绍兴市上虞市梁湖镇吴家楼村村中心201号屋旁</t>
  </si>
  <si>
    <t xml:space="preserve">    水井位于吴家楼村村中心201号屋旁，井呈圆形，井壁用毛石垒砌而成，上置石质井圈，呈圆形，内径50厘米，外径60厘米，高30厘米，井台呈长方形，尺寸340X250厘米，井水清澈，常年不涸，现仍是村民的日常生活饮用水。_x005F_x000D_
    吴家楼地处山区，四面环山，水资源非常宝贵，村内有不少古井，大部分井圈已改建。该井井圈也部分磨损，但保存尚好。掘井取水是当地村民生活所必备条件，从一个侧面反映山区人们的生活状况。</t>
  </si>
  <si>
    <t>北纬: 29°55'44.1"  东经：120°52'49.9"</t>
  </si>
  <si>
    <t>井呈圆形，井壁用毛石垒砌而成，上置石质井圈，呈圆形，内径50厘米，外径60厘米，高30厘米，井台呈长方形，尺寸340X250厘米，井圈由于人为使用不当，已有部分磨损，井水清澈，井内新装自来水管一根，破坏了井的整体风貌。</t>
  </si>
  <si>
    <t>吴家楼村</t>
  </si>
  <si>
    <t>寺前四方井</t>
  </si>
  <si>
    <t>浙江省绍兴市上虞市梁湖镇倪家堡村寺前自然村东南角农田边</t>
  </si>
  <si>
    <t xml:space="preserve">    四方井位于寺前自然村东南角农田边。_x005F_x000D_
    井壁呈圆形，用毛石垒砌而成，井圈呈四方形，石质，内径50厘米，外径60厘米，高40厘米，井台呈正方形，尺寸170X170厘米，井水稍显混浊，但常年不涸，现已废弃。据村民介绍该村原有二口井，东、西各一口，象征着龙的双眼，现西侧一口井已填没。_x005F_x000D_
　　该井保存尚好，历史悠久，是寺前村内现存的唯一古井，有一定的保护价值。</t>
  </si>
  <si>
    <t>北纬: 29°59'42.2"  东经：120°55'07.4"</t>
  </si>
  <si>
    <t>井壁呈圆形，用毛石垒砌而成，井圈呈四方形，石质，内径50厘米，外径60厘米，高40厘米，井台呈正方形，尺寸170X170厘米，井已废弃，井水稍显混浊，井圈部分磨损，井台部分残损，已用水泥浇筑。</t>
  </si>
  <si>
    <t>寺前自然村</t>
  </si>
  <si>
    <t>倪家堡村委会</t>
  </si>
  <si>
    <t>禄泽庙</t>
  </si>
  <si>
    <t>浙江省绍兴市上虞市梁湖镇禄泽居委会东面</t>
  </si>
  <si>
    <t xml:space="preserve">    禄泽庙位于禄泽居委会东面。由山门、戏台、大殿、两厢及天井组成，戏台系重建。_x005F_x000D_
    坐北朝南，山门面阔七间，明次间二层楼屋，用五柱，前置廊，木柱石础，东、西次间墙上嵌有“重建碑记”、“捐助碑”和“碑记”等三块古碑，山门后檐设戏台，已重建。大殿面阔三间，明间用五架抬梁，后檐墙彩绘壁画；次间穿斗式，中柱落地，用九檩五柱，石柱石础，两面山墙上彩绘上八仙人物和龙、虎、鹿、熊等动物及封神榜中故事图案，地面用规整石板铺就，檐柱上饰牛腿，雕刻精美。东、西二厢面阔六间，两坡硬山顶，东厢房南梢间有一口古井，井圈重修，现已基本废弃不用，井壁用青砖叠砌，井水清澈，常年不涸。_x005F_x000D_
    建筑整体保存较好，用材粗壮，彩绘、雕刻精美，具有较高文物、艺术价值。</t>
  </si>
  <si>
    <t>北纬: 29°58'51.9"  东经：120°55'00.9"</t>
  </si>
  <si>
    <t xml:space="preserve">  戏台已改建，厢房部分装修隔断，地面部分改为水泥地面，部分门、窗、柱子、檩条用油漆粉刷一新，破坏了原有风貌。东厢房南梢间有一口古井，井圈重修，现已基本废弃不用，井壁用青砖叠砌，井水清澈，常年不涸。</t>
  </si>
  <si>
    <t>禄泽居委会</t>
  </si>
  <si>
    <t>建平殷家水井</t>
  </si>
  <si>
    <t>浙江省绍兴市上虞市东关街道金鸡山村建平自然村殷家东面鸡山北麓</t>
  </si>
  <si>
    <t xml:space="preserve">    水井位于东关街道金鸡山村建平自然村殷家东面鸡山北麓。井内壁呈圆形，下部用石块垒成，上部二十一世纪初用砖新砌，井圈为石质，圆形，直径50厘米，厚5厘米，高50厘米，井台用水泥重新浇筑，长宽均为320厘米， 井水清澈，仍作为村民的日常饮用水，井台原用石板铺成，靠山处用石板铺成半圆形护墙，防止泥水流入。据村民介绍井旁原有碑记一块，惜已无存。_x005F_x000D_
    鸡山历史悠久，水井对研究当地人文历史具有一定的参考价值。</t>
  </si>
  <si>
    <t>北纬: 29°58'40.7"  东经：120°48'35.1"</t>
  </si>
  <si>
    <t>井内壁呈圆形，下部用石块垒成，上部二十一世纪初用砖新砌，井圈为石质，圆形，直径50厘米，厚5厘米，高50厘米，井台用水泥重新浇筑，长宽均为320厘米， 井台及南侧护墙、井壁上部在二十一世纪初修建时遭到局部破坏，石板都已无存，井台、护墙用水泥浇筑，井壁上部用砖新砌，旧有碑记现已无存。</t>
  </si>
  <si>
    <t>建平自然村</t>
  </si>
  <si>
    <t>金鸡山村委会</t>
  </si>
  <si>
    <t>后岸楼水井</t>
  </si>
  <si>
    <t>浙江省绍兴市上虞市东关街道担山村后岸楼周福寿屋后</t>
  </si>
  <si>
    <t xml:space="preserve">    水井位于东关街道担山村后岸楼周福寿屋后。井东面10米即是担山。井壁四周用块石垒砌，井旧有石级，以方便村民取水，21世纪初，井台用水泥浇筑，并用砖新砌井圈，井壁直径50厘米，井台尺寸为200×360厘米。_x005F_x000D_
    井水清澈，村民仍继续使用。后岸楼水井对研究当地村落的形成与发展具有一定的意义。</t>
  </si>
  <si>
    <t>北纬: 30°00'13.1"  东经：120°46'30.8"</t>
  </si>
  <si>
    <t>井壁四周用块石垒砌，井旧有石级，以方便村民取水，21世纪初，井台用水泥浇筑，并用砖新砌井圈，井壁直径50厘米，井台尺寸为200×360厘米。新砌井圈，井台用水泥重新浇筑，井水清澈，村民仍在使用。</t>
  </si>
  <si>
    <t>担山村委会</t>
  </si>
  <si>
    <t>潘窑大井</t>
  </si>
  <si>
    <t>浙江省绍兴市上虞市梁湖镇潘家陡村潘窑自然村东禁山西麓</t>
  </si>
  <si>
    <t xml:space="preserve">    大井位于梁湖镇潘家陡村潘窑自然村东首禁山西麓，呈长5.3米，宽3.65米的方形。井清代已存，民国十七年由当地宋氏23世孙宋知方母刘老太出资重修，井台施角尺形围栏，栏高0.39米，井台和井壁四周铺设石板。近年水质污染，仅供村民洗涤使用。_x005F_x000D_
    山潭井位于大井南10米处，为一圆形古井，直径约2米余，旧为山潭，清同治年间宋氏20世孙宋梁秋以石成井，现井水清冽，村民仍作饮用水井。</t>
  </si>
  <si>
    <t>北纬: 29°59'32.0"  东经：120°57'14.0"</t>
  </si>
  <si>
    <t>山潭井位于大井南10米处，为一圆形古井，直径约2米余，旧为山潭，清同治年间宋氏20世孙宋梁秋以石成井，现井水清冽，村民仍作饮用水井。大井四周卫生状况不佳，时有垃圾堆弃，井水污染不堪饮用。山潭井水质清冽，为村民主要饮用水源。</t>
  </si>
  <si>
    <t>潘窑自然村</t>
  </si>
  <si>
    <t>潘家陡村委会</t>
  </si>
  <si>
    <t>陆介马家井</t>
  </si>
  <si>
    <t>浙江省绍兴市上虞市梁湖镇花浦村陆介自然村</t>
  </si>
  <si>
    <t xml:space="preserve">    马家井位于梁湖镇花浦村北部陆介自然村195号民居前。内径0.40米，井圈早年改为水泥，高0.35米，井壁青砖叠砌。井水现已不再饮用，仅用于洗涤。</t>
  </si>
  <si>
    <t>北纬: 29°56'05.0"  东经：120°51'10.0"</t>
  </si>
  <si>
    <t>内径0.40米，井圈早年改为水泥，高0.35米，井壁青砖叠砌。井水现已不再饮用，仅用于洗涤。 井在陆介195号民居前小路，除井圈改建外，井壁保持完好。</t>
  </si>
  <si>
    <t>陆介自然村</t>
  </si>
  <si>
    <t>花浦村委会</t>
  </si>
  <si>
    <t>花浦大井</t>
  </si>
  <si>
    <t>浙江省绍兴市上虞市梁湖镇花浦村吴家岙自然村西首</t>
  </si>
  <si>
    <t xml:space="preserve">    花浦大井位于梁湖镇花浦村吴家岙自然村西，为一1.82米见方半圆形山塘。井深约2米，清澈可见底，塘壁毛石叠砌。井台半为毛石环砌，半为水泥浇筑。   </t>
  </si>
  <si>
    <t>北纬: 29°55'56.0"  东经：120°51'23.0"</t>
  </si>
  <si>
    <t>为一1.82米见方半圆形山塘。井深约2米，清澈可见底，塘壁毛石叠砌。井台半为毛石环砌，半为水泥浇筑。井台早年改为水泥，井壁有毛石叠砌，井水清冽，终年不枯，至今仍在饮用。</t>
  </si>
  <si>
    <t>吴家岙自然村</t>
  </si>
  <si>
    <t>外梁湖官厅井</t>
  </si>
  <si>
    <t>浙江省绍兴市上虞市梁湖镇外梁湖村官厅山北麓</t>
  </si>
  <si>
    <t xml:space="preserve">    官厅井位于梁湖镇外梁湖村东首、官厅山北麓。圆形，井壁有青砖砌筑，井圈水泥构，直径0.58米，高0.43米。井历史较早，旧时外梁湖、江坝头、大厍3村饮水全靠此井，终年不枯。</t>
  </si>
  <si>
    <t>北纬: 29°59'11.0"  东经：120°52'58.0"</t>
  </si>
  <si>
    <t>圆形，井壁有青砖砌筑，井圈水泥构，直径0.58米，高0.43米。井历史较早，旧时外梁湖、江坝头、大厍3村饮水全靠此井，终年不枯。井所在位置周边是长风电机厂，设有加工电机车间，井水发黑有污染，现村民均饮用自来水，井水仅用于洗涤，保存除井圈早年新筑余完好。</t>
  </si>
  <si>
    <t>外梁湖村委会</t>
  </si>
  <si>
    <t>梁湖镇政府</t>
  </si>
  <si>
    <t>曹仲兰故居</t>
  </si>
  <si>
    <t>浙江省绍兴市上虞市梁湖镇外梁湖村大街102号</t>
  </si>
  <si>
    <t xml:space="preserve">    曹仲兰故居位于梁湖镇外梁湖村西首，坐北朝南，主体有台门、前进、后进、两侧屋和天井组成。台门早年被毁，东侧屋大部分拆毁，现存前后二进，保存较好，各为3开间重檐楼房。两进之间有1道园墙门和1个天井相隔，后进明间开设后门。西侧屋5开间楼房，西北角向东临街开有1个台门，可进出侧屋与前进相通。前天井西侧雷竹园有1 眼古井，为曹家旧用。石构圆井圈，高0.45米，内径0.45米，呈上收、下大的覆钵形。井壁以青砖砌筑，呈上窄肚大状，井台已改成水泥浇盖，保存尚好。_x005F_x000D_
    曹仲兰（1907--1928），又名雪芹、雪病，早期中国共产党人。唐元明主编《上虞县志》有传。</t>
  </si>
  <si>
    <t>北纬: 29°59'14.0"  东经：120°52'50.0"</t>
  </si>
  <si>
    <t>石构圆井圈，高0.45米，内径0.45米，呈上收、下大的覆钵形。井壁以青砖砌筑，呈上窄肚大状，井台已改成水泥浇盖，保存尚好。  故居现有曹仲兰儿媳及后裔居住，其中台门早年拆毁建有2间平屋，前进前檐已搭建水泥构晒台，地面均改为水泥，其余门、窗等均有不同程度改建。</t>
  </si>
  <si>
    <t>王雅芝</t>
  </si>
  <si>
    <t>外梁湖周家水井</t>
  </si>
  <si>
    <t>浙江省绍兴市上虞市梁湖镇外梁湖村东南首</t>
  </si>
  <si>
    <t xml:space="preserve">    周家水井位于梁湖镇外梁湖村岱头山自然村周家弄南，圆形，石构井圈有旧捣臼上半部利用而成，井壁以毛石叠砌，井台早年浇盖水泥，井圈内径0.63米，高0.34米。_x005F_x000D_
    在该村岱头山自然村陈家319户主房天井也有一眼老井，名为陈家老井。圈高0.52米，内径0.65米，井圈近年砖砌，井壁毛石叠砌。</t>
  </si>
  <si>
    <t>北纬: 29°59'05.0"  东经：120°52'56.0"</t>
  </si>
  <si>
    <t>圆形，石构井圈有旧捣臼上半部利用而成，井壁以毛石叠砌，井台早年浇盖水泥，井圈内径0.63米，高0.34米。 井壁砌筑完好，井圈利用旧捣臼代替，水质已污染。</t>
  </si>
  <si>
    <t>岙里头水井</t>
  </si>
  <si>
    <t>浙江省绍兴市上虞市梁湖镇外梁湖村岙里头自然村任家</t>
  </si>
  <si>
    <t xml:space="preserve">    岙里头水井由1号水井、2号水井组成。1号水井位于梁湖镇外梁湖村南端岙里头自然村任家，在330号户主前雷竹园天井边，圆形，石井圈，高0.27米，内径0.46米，井壁用毛石砌筑。井台近圈处石板，外围水泥，井水清冽。 _x005F_x000D_
    2号井位于1号井东南20余米338号户主前天井西南角，圆形，圈为砖砌，井台已用水泥浇盖，井壁砖砌。圈高1.25米，内径0.70米，水质尚好。</t>
  </si>
  <si>
    <t>北纬: 29°59'03.0"  东经：120°53'00.0"</t>
  </si>
  <si>
    <t>岙里头水井由1号水井、2号水井组成。1号水井位于梁湖镇外梁湖村南端岙里头自然村任家，在330号户主前雷竹园天井边，圆形，石井圈，高0.27米，内径0.46米，井壁用毛石砌筑。井台近圈处石板，外围水泥，井水清冽。  
2号井位于1号井东南20余米338号户主前天井西南角，圆形，圈为砖砌，井台已用水泥浇盖，井壁砖砌。圈高1.25米，内径0.70米，水质尚好。</t>
  </si>
  <si>
    <t>岙里头自然村</t>
  </si>
  <si>
    <t>拗花山周家水井</t>
  </si>
  <si>
    <t>浙江省绍兴市上虞市梁湖镇拗花山村北部周家自然村</t>
  </si>
  <si>
    <t xml:space="preserve">    井位于梁湖镇拗花山村北首周家自然村路中央，圆形，内壁砖砌，井台为外方内圆的钱形石板，内径0.60米，井口直径0.33米。_x005F_x000D_
    据当地老人讲，周家至今已历18世。据此推算井有400余年历史，由于环境污染，现井水已不再饮用，井口边有毛石块压盖。</t>
  </si>
  <si>
    <t>北纬: 29°58'00.0"  东经：120°52'45.0"</t>
  </si>
  <si>
    <t>圆形，内壁砖砌，井台为外方内圆的钱形石板，内径0.60米，井口直径0.33米。 早年路面硬化，地平面有所抬高，至路与井口齐平，垃圾等污染物极易入井，井壁保存完好。</t>
  </si>
  <si>
    <t>周家自然村</t>
  </si>
  <si>
    <t>拗花山村委会</t>
  </si>
  <si>
    <t>炼塘冯家水井</t>
  </si>
  <si>
    <t>浙江省绍兴市上虞市东关街道联星村炼塘自然村严家冯张明家</t>
  </si>
  <si>
    <t xml:space="preserve">    炼塘冯家水井位于东关街道联星村炼塘自然村东面、严家冯张明家。圆形，石构井圈，砖砌井壁，井口内径0.35米。井水清冽仍可食用。</t>
  </si>
  <si>
    <t>北纬: 30°00'41.0"  东经：120°47'02.0"</t>
  </si>
  <si>
    <t>圆形，石构井圈，砖砌井壁，井口内径0.35米。井水清冽仍可食用。井原在路中，10余年前冯张明建房将井拦入家中成为私井，保存较好。</t>
  </si>
  <si>
    <t>冯张明</t>
  </si>
  <si>
    <t>联星村委会</t>
  </si>
  <si>
    <t>五里牌东岳寺</t>
  </si>
  <si>
    <t>浙江省绍兴市上虞市东关街道高泾村王家泾自然村五里牌</t>
  </si>
  <si>
    <t xml:space="preserve">    五里牌东岳寺位于东关街道高泾村王家泾自然村五里牌洞桥西北岸，为一坐北朝南二进一院一廊加侧屋组成的、在旧址上重建的宗教建筑。主祀释伽牟尼佛，侧屋祀东岳大帝。前廊3开间，东首有一眼古井，井圈方形，井壁砖砌圆形。山门3间，明间朝南有弥勒佛，背面韦陀。次间两侧设四大王。有石碑4通，明间东壁嵌“重建嶽寺碑记”，落款同治拾贰年。东次间前壁并列嵌“捐钱碑记”3通，其中2块落款为同治八年，另1块无年代。后进正殿3间，梁柱水泥结构。前院东侧殿为东岳殿，坐西朝东。</t>
  </si>
  <si>
    <t>北纬: 30°00'32.0"  东经：120°47'30.0"</t>
  </si>
  <si>
    <t>前廊3开间，东首有一眼古井，井圈方形，井壁砖砌圆形。现存建筑 为2001年旧址重建，山门木柱石础，正殿水泥结构，属僧人管理的宗教活动场所，保存良好。</t>
  </si>
  <si>
    <t>释果杰</t>
  </si>
  <si>
    <t>高泾村委会</t>
  </si>
  <si>
    <t>保驾山牛眼五棱井</t>
  </si>
  <si>
    <t>浙江省绍兴市上虞市东关街道保驾山村保一自然村牛角河南岸</t>
  </si>
  <si>
    <t xml:space="preserve">    保驾山牛眼五棱井位于东关街道保驾山村保一自然村牛角河主航道南，为一井口圆形，井身呈5折边等边形水井。井口直径0.42米，井身折边单边长0.48米。据当地老村支书徐华仁传说：保驾山旧名铜牛山，山体为东西走向，牛头朝东，此井在铜牛山牛头北侧，恰似一只牛眼，故名。近几年由于河道污染，使井水有一定影响。但目前仍有村民在使用中。</t>
  </si>
  <si>
    <t>北纬: 29°59'51.0"  东经：120°47'08.0"</t>
  </si>
  <si>
    <t>为一井口圆形，井身呈5折边等边形古井。井口直径0.42米，井身折边单边长0.48米。井圈早年已改用水泥围筑，由于离地面较低，外界垃圾易入井中，井身上部在1995年修过。</t>
  </si>
  <si>
    <t>保一自然村</t>
  </si>
  <si>
    <t>保驾山村委会</t>
  </si>
  <si>
    <t>保驾山牛眼圆井</t>
  </si>
  <si>
    <t>浙江省绍兴市上虞市东关街道保驾山村保二自然村牛角河北岸路中</t>
  </si>
  <si>
    <t xml:space="preserve">    保驾山牛眼圆井位于东关街道保驾山村保二自然村牛角河北岸路中。为一井口、井身均为圆形的水井，井圈为平口石板开圆孔，直径0.45米，井壁为砖砌。传保驾山旧名铜牛山，牛头朝东，牛头前分别有2条村小河状似牛角，故当地称“牛角河”。此井与保一村5折边井都在牛角河边上，构成一对牛眼，所以当地村民称保一、保二这二眼井为“牛眼井”。</t>
  </si>
  <si>
    <t>北纬: 29°59'46.0"  东经：120°47'08.0""</t>
  </si>
  <si>
    <t>为一井口、井身均为圆形的古井，井圈为平口石板开圆孔，直径0.45米，井壁为砖砌。早年村中修路，硬化抬高路面，为防污物入井，村民在原井口上加筑砖块，井壁有多处砖块缺失，移位。近几年受河道污染影响，井水不能食用，但仍是村民洗涤用水的来源之一。</t>
  </si>
  <si>
    <t>保二自然村</t>
  </si>
  <si>
    <t>罗村中罗大井</t>
  </si>
  <si>
    <t>浙江省绍兴市上虞市长塘镇罗村村中罗自然村92号户主房前</t>
  </si>
  <si>
    <t xml:space="preserve">    中罗大井位于长塘镇罗村村中罗自然村92号户主房前，为一建于山上用毛石叠砌的水井。井口方形，井身呈圆形，四周均为块石叠筑，井水清澈甘甜，仍为村民饮用。</t>
  </si>
  <si>
    <t>北纬: 29°55'15.0"  东经：120°47'26.0"</t>
  </si>
  <si>
    <t>井口方形，井身呈圆形，四周均为块石叠筑，井水清澈甘甜，井四周均有民房，井口早年用水泥浇护与地面等高，旧时为村民中唯一可饮用的古井，现仍可饮用。</t>
  </si>
  <si>
    <t>中罗自然村</t>
  </si>
  <si>
    <t>罗村村委会</t>
  </si>
  <si>
    <t>篁村水井</t>
  </si>
  <si>
    <t>浙江省绍兴市上虞市长塘镇会篁村篁村自然村中路62号</t>
  </si>
  <si>
    <t xml:space="preserve">    篁村水井位于长塘镇会篁村篁村自然村中部，为一圆形水井。井口直径0.52米，距地面高0.20米至0.30米，井壁由毛石叠砌，水清冽，至今仍有村民在使用之中。旧时该村只有2口井，此为第一口井。据村中罗老队长讲井已存400余年。</t>
  </si>
  <si>
    <t>北纬: 29°55'12.0"  东经：120°46'59.0"</t>
  </si>
  <si>
    <t>为一圆形水井。井口直径0.52米，距地面高0.20米至0.30米，井壁由毛石叠砌，水清冽。旧时该村只有2口井，此为第一口井。据村中罗老队长讲井已存400余年。井台、井圈已改为水泥，砖砌。井壁保存完好，井水仍有村民饮用。</t>
  </si>
  <si>
    <t>篁村自然村</t>
  </si>
  <si>
    <t>会篁村委会</t>
  </si>
  <si>
    <t>篁村新井</t>
  </si>
  <si>
    <t>浙江省绍兴市上虞市长塘镇会篁村篁村自然村中路27号</t>
  </si>
  <si>
    <t xml:space="preserve">    篁村新井位于长塘镇会篁村篁村自然村中部上台门后门檐下。无井圈，井口与井台齐平，呈方形长0.8米，宽0.5米。井壁用卵石叠砌，古朴原始，保存较好，水质清冽，仍有村民饮用。</t>
  </si>
  <si>
    <t>北纬: 29°55'10.0"  东经：120°46'58.0"</t>
  </si>
  <si>
    <t>无井圈，井口与井台齐平，呈方形长0.8米，宽0.5米。井壁用卵石叠砌，古朴原始，保存较好，水质清冽，仍有村民饮用。  井在上台门后门（南）檐下，井建筑保存尚好，只是村民在檐下井边堆柴，放杂物等环境杂乱。</t>
  </si>
  <si>
    <t>会胡大井</t>
  </si>
  <si>
    <t>浙江省绍兴市上虞市长塘镇会篁村会胡自然村大井头20号</t>
  </si>
  <si>
    <t xml:space="preserve">    会胡大井位于长塘镇会篁村会胡自然村大井头20号户屋西南首。井为圆形，圈栏为前几年水泥砌筑，直径0.7米，井壁为毛石叠砌，近年由于周边环境污染，致水质受到影响，井水略呈咸味，旧时商畈用此水做木莲豆腐。</t>
  </si>
  <si>
    <t>北纬: 29°54'55.0"  东经：120°46'47.0"</t>
  </si>
  <si>
    <t>井为圆形，圈栏为前几年水泥砌筑，直径0.7米，井壁为毛石叠砌，井圈前些年用水泥修筑，井壁尚好，水已不再饮用。</t>
  </si>
  <si>
    <t>会胡自然村</t>
  </si>
  <si>
    <t>会胡后井</t>
  </si>
  <si>
    <t>浙江省绍兴市上虞市长塘镇会篁村会胡自然村北首</t>
  </si>
  <si>
    <t xml:space="preserve">    会胡后井位于长塘镇会篁村会胡自然村北首大井头10号房侧，圆形，井台为一外方内圆孔的古钱形石板，井口直径0.35米，井壁为毛石砌筑。感观水质尚清，然而村中群众患胃癌较多，疑水质问题，故近几年村民多不饮用。现存井栏方形石质，外形呈梯形，非原配，当为别处井栏移用至此。</t>
  </si>
  <si>
    <t>北纬: 29°54'56.0"  东经：120°46'45.0"</t>
  </si>
  <si>
    <t>圆形，井台为一外方内圆孔的古钱形石板，井口直径0.35米，井壁为毛石砌筑。井保存较好，唯部分村民疑水质有致病因素，故近几年多已不再饮用。</t>
  </si>
  <si>
    <t>塘里下道地井</t>
  </si>
  <si>
    <t>浙江省绍兴市上虞市长塘镇长塘村塘里自然村塘里下道地59号户北首天井</t>
  </si>
  <si>
    <t xml:space="preserve">    塘里下道地井位于长塘镇长塘村塘里自然村中部，圆形，井口直径0.6米，井壁毛石砌筑，水质清冽，仍为村民饮用。</t>
  </si>
  <si>
    <t>北纬: 29°56'44.0"  东经：120°47'50.0"</t>
  </si>
  <si>
    <t>圆形，井口直径0.6米，井壁毛石砌筑，早年59号户主建房，土地硬化，井台也随之提高，并用水泥浇筑井圈，井身保存尚好。水质清冽，仍为村民饮用。</t>
  </si>
  <si>
    <t>塘里自然村</t>
  </si>
  <si>
    <t>长塘村委会</t>
  </si>
  <si>
    <t>后庄村赵家民居</t>
  </si>
  <si>
    <t>浙江省绍兴市上虞市长塘镇长塘村后庄自然村村中部</t>
  </si>
  <si>
    <t xml:space="preserve">    赵家民居位于长塘镇长塘村后庄自然村中部，为一坐西朝东，从南至北并列陈设三个台门的大宅院。南上台门毁于太平天国时期；中台门前进毁于太平天国，第二进楼房（五开间），后进五开间楼房；下台门原为四进现存第一进门屋11间（又名元宝台门）。明间后带石库台门，二、三进已毁，第四进为座楼5间。下台门门屋前有二井一塘，方井长3.5米，宽1.5米，方井井壁用石板石砌筑；圆井井口为圆形，井边为六折边石板砌筑，井台方形长1.4米，宽1.3米，方井与圆井南北向并列，井东10米有一塘长为12米，宽为8米。</t>
  </si>
  <si>
    <t>北纬: 29°57'27.0"  东经：120°48'10.0"</t>
  </si>
  <si>
    <t>赵家民居距今已有200余年，历尽磨难，面目全非。住房也几易其主，现有村民各自为居，其中下台门仅存两进（一、四），改动较大，中央台门存正厅、后进座楼及南北两侧厢房。下台门门屋前有二井一塘，方井长3.5米，宽1.5米，方井井壁用石板石砌筑；圆井井口为圆形，井边为六折边石板砌筑，井台方形长1.4米，宽1.3米，方井与圆井南北向并列，井东10米有一塘长为12米，宽为8米。</t>
  </si>
  <si>
    <t>后庄自然村</t>
  </si>
  <si>
    <t>黎兴水井</t>
  </si>
  <si>
    <t>浙江省绍兴市上虞市崧厦镇章黎村黎兴自然村王炳荣屋前5米</t>
  </si>
  <si>
    <t xml:space="preserve">    黎兴水井位于崧厦镇章黎村黎兴自然村王炳荣屋前5米处，圆形，内壁用青砖横砌。桶形石质井圈，内径0.36米，高0.4米，壁厚0.08米。长方形井台，长1.6米，宽1.15米。</t>
  </si>
  <si>
    <t>北纬: 30°07'00.0"  东经：120°49'33.0"</t>
  </si>
  <si>
    <t>黎兴水井位于崧厦镇章黎村黎兴自然村王炳荣屋前5米处，圆形，内壁用青砖横砌。桶形石质井圈，内径0.36米，高0.4米，壁厚0.08米。长方形井台，长1.6米，宽1.15米。井现已废弃不用，但保存完好。</t>
  </si>
  <si>
    <t>黎兴自然村</t>
  </si>
  <si>
    <t>章黎村委会</t>
  </si>
  <si>
    <t>浙江省绍兴市上虞市崧厦镇双埠村沈家自然村沈瑞夫屋东侧</t>
  </si>
  <si>
    <t xml:space="preserve">    水井位于崧厦镇双埠村沈家自然村沈瑞夫屋东侧，圆形，由青砖横砌而成。石质井圈，桶形，内径0.35米，高0.55米。水质清澈甘冽，村民仍在使用中。</t>
  </si>
  <si>
    <t>北纬: 30°06'57.0"  东经：120°49'04.0"</t>
  </si>
  <si>
    <t>水井位于崧厦镇双埠村沈家自然村沈瑞夫屋东侧，圆形，由青砖横砌而成。石质井圈，桶形，内径0.35米，高0.55米。  圈壁出现凹槽、开裂。井圈与井台之间，新砌一段红砖圈壁。水质清澈甘冽，村民仍在使用中。</t>
  </si>
  <si>
    <t>沈家自然村</t>
  </si>
  <si>
    <t>双埠村委会</t>
  </si>
  <si>
    <t>浙海侍卫厅水井</t>
  </si>
  <si>
    <t>浙江省绍兴市上虞市崧厦镇双埠村浙海（何家）自然村侍卫厅西侧路边</t>
  </si>
  <si>
    <t xml:space="preserve">    浙海侍卫厅水井当地人称为何家侍卫厅水井，位于崧厦镇双埠村浙海（何家）自然村侍卫厅西侧路边，圆形，用青砖错缝横砌。原井圈已毁，现井圈用石板围砌，边长0.58米见方，高0.4米。_x005F_x000D_
    由于道路硬化抬高及旁侧侍卫厅重建，对井造成一定破坏，井水受到污染。</t>
  </si>
  <si>
    <t>北纬: 30°07'16.0"  东经：120°49'11.0"</t>
  </si>
  <si>
    <t>浙海侍卫厅水井当地人称为何家侍卫厅水井，位于崧厦镇双埠村浙海（何家）自然村侍卫厅西侧路边，圆形，用青砖错缝横砌。原井圈已毁，现井圈用石板围砌，边长0.58米见方，高0.4米。 由于道路硬化抬高及旁侧侍卫厅重建，对井造成一定破坏，井水受到污染。</t>
  </si>
  <si>
    <t>浙海（何家）    自然村</t>
  </si>
  <si>
    <t>上堡前井</t>
  </si>
  <si>
    <t>浙江省绍兴市上虞市长塘镇谢憩村上堡自然村村中</t>
  </si>
  <si>
    <t xml:space="preserve">    上堡前井位于长塘镇谢憩村上堡自然村村中，村民许云江楼房西侧，井西紧邻村道，周围为民居。井为四方形，用长方形条石砌成，井口长1.2米，宽1米，平台长2.1米，宽1.1米，井北现剩三级台阶，其余三面用石板砌成护墙，防止污水流入，井水清澈，当地居民仍在使用。</t>
  </si>
  <si>
    <t>北纬: 29°57'31.4"  东经：120°48'59.7"</t>
  </si>
  <si>
    <t>井为四方形，用长方形条石砌成，井口长1.2米，宽1米，平台长2.1米，宽1.1米，井北现剩三级台阶，其余三面用石板砌成护墙，防止污水流入，井水清澈，当地居民仍在使用。井西、南安装有钢管护栏，井内有当地居民私自安装的自来水管，由于村道硬化，石阶有所破坏。</t>
  </si>
  <si>
    <t>上堡自然村</t>
  </si>
  <si>
    <t>谢憩村村委会</t>
  </si>
  <si>
    <t>广陵陈家井</t>
  </si>
  <si>
    <t>浙江省绍兴市上虞市长塘镇广陵村村中胡仁龙屋左前方</t>
  </si>
  <si>
    <t xml:space="preserve">    广陵陈家井位于长塘镇广陵村胡仁龙屋左前方，清代建筑，井用卵石叠砌，呈圆柱形，直径0.60米，井壁上长满凤尾蕨，井较深，原有井台已毁，现已在原地上铺混泥土，与其它地面基本相平。_x005F_x000D_
    该井井水清澈，村民仍在使用，广陵村保存有较多古井，大小形状都较为相似，从一个侧面反映了当时村落形成与发展状况。</t>
  </si>
  <si>
    <t>北纬: 29°54'47.8"  东经：120°46'16.5"</t>
  </si>
  <si>
    <t>广陵陈家井位于长塘镇广陵村胡仁龙屋左前方，清代建筑，井用卵石叠砌，呈圆柱形，直径0.60米，井壁上长满凤尾蕨，井较深，原有井台已毁，现已在原地上铺混泥土，与其它地面基本相平。 
该井井水清澈，村民仍在使用，广陵村保存有较多古井，大小形状都较为相似，从一个侧面反映了当时村落形成与发展状况。</t>
  </si>
  <si>
    <t>广陵村</t>
  </si>
  <si>
    <t>长塘镇人民政府</t>
  </si>
  <si>
    <t>广陵村庙弄井</t>
  </si>
  <si>
    <t>浙江省绍兴市上虞市长塘镇广陵村大会堂东侧村道上</t>
  </si>
  <si>
    <t xml:space="preserve">    庙弄井位于长塘镇广陵村大会堂东侧村道上，井用块石叠砌，呈圆柱形，直径0.60米，井较深，水面距地面2.5米，井壁上长满凤尾蕨，井台用石块铺成，成不规则状。_x005F_x000D_
    该井井水清澈，村民仍在使用，广陵村保存有较多古井，大小形状都较为相似，从一个侧面反映了当时村落形成与发展状况。</t>
  </si>
  <si>
    <t>北纬: 29°54'48.1"  东经：120°46'13.6"</t>
  </si>
  <si>
    <t>庙弄井位于长塘镇广陵村大会堂东侧村道上，井用块石叠砌，呈圆柱形，直径0.60米，井较深，水面距地面2.5米，井壁上长满凤尾蕨，井台用石块铺成，成不规则状。  庙弄井保存完整，井中铺设自来水管，村民仍在使用。</t>
  </si>
  <si>
    <t>广陵新台门井</t>
  </si>
  <si>
    <t>浙江省绍兴市上虞市长塘镇广陵村黄国灿屋前村道上</t>
  </si>
  <si>
    <t xml:space="preserve">    广陵新台门井位于长塘镇广陵村村中黄国灿屋前村道上，井用不规则块石叠砌，呈圆柱形，井壁上长满凤尾蕨，井圈内径0.36米，外径0.46米，井圈高0.18米，井圈与井台用紫褐色整石凿成。水面距地面3.60米，井底距地面4.20米。_x005F_x000D_
    该井井水清澈，村民仍在使用。广陵村保存有较多古井，大小形状都较为相似，从一个侧面反映当时村落形成与发展状况。</t>
  </si>
  <si>
    <t>北纬: 29°54'50.2"  东经：120°46'11.2"</t>
  </si>
  <si>
    <t>井用不规则块石叠砌，呈圆柱形，井壁上长满凤尾蕨，井圈内径0.36米，外径0.46米，井圈高0.18米，井圈与井台用紫褐色整石凿成。水面距地面3.60米，井底距地面4.20米。 广陵新台门井除井台略有损坏外，其余保存较完整。井水清澈，目前仍在继续使用。</t>
  </si>
  <si>
    <t>夏盖山村龙眼井</t>
  </si>
  <si>
    <t>浙江省绍兴市上虞市盖北镇夏盖山村盖山自然村盖山南麓街河北岸</t>
  </si>
  <si>
    <t xml:space="preserve">    夏盖山村龙眼井位于盖北镇夏盖山村盖山自然村盖山南麓，街河北岸，河南即是村庄。清代建筑。井壁呈圆柱形，用石块叠砌，井壁上部用红砖重新砌筑，井壁上长满青苔，凤尾蕨。井圈用整块石头凿成，呈圆形，内径0.46米，井圈至水面1.60米，井台呈方形，用二块石板铺成，长宽各1.70米。_x005F_x000D_
    井水混浊，仅作生活用水。该井对研究夏盖山村人文历史具有一定参考价值。</t>
  </si>
  <si>
    <t>北纬: 30°06'59.1"  东经：120°52'57.1"</t>
  </si>
  <si>
    <t>清代建筑。井壁呈圆柱形，用石块叠砌，井壁上部用红砖重新砌筑，井壁上长满青苔，凤尾蕨。井圈用整块石头凿成，呈圆形，内径0.46米，井圈至水面1.60米，井台呈方形，用二块石板铺成，长宽各1.70米。原井壁上方用5层红砖竖叠，加高0.50米，石质井圈上部用水泥浇筑。井水混浊，仅作生活用水。该井对研究夏盖山村人文历史具有一定参考价值。</t>
  </si>
  <si>
    <t>盖山自然村</t>
  </si>
  <si>
    <t>夏盖山村委会</t>
  </si>
  <si>
    <t>夏盖山村三眼井</t>
  </si>
  <si>
    <t>浙江省绍兴市上虞市盖北镇夏盖山村庙前自然村村南、夏盖山北麓</t>
  </si>
  <si>
    <t xml:space="preserve">    夏盖山村三眼井位于盖北镇夏盖山村庙前自然村村南、夏盖山北麓。清代建筑。井有三口组成，平面呈“品”字形。近山麓一口最大，井壁呈圆柱形，用长方形块石砌成，井底是松板。井圈圆形，用块石凿成，井圈内径0.50米，高0.10米，外二口并排而立，形制与大井相似，井圈内径0.35米，井台用整块石板铺成，。_x005F_x000D_
    夏盖山村三眼井井水清澈，村民仍在使用。井对研究夏盖山村的人文历史具有一定的参考价值。</t>
  </si>
  <si>
    <t>北纬: 30°07'17.6"  东经：120°53'02.8"</t>
  </si>
  <si>
    <t>夏盖山村三眼井位于盖北镇夏盖山村庙前自然村村南、夏盖山北麓。清代建筑。井有三口组成，平面呈“品”字形。近山麓一口最大，井壁呈圆柱形，用长方形块石砌成，井底是松板。井圈圆形，用块石凿成，井圈内径0.50米，高0.10米，外二口并排而立，形制与大井相似，井圈内径0.35米，井台用整块石板铺成。  近山的一口大井井台用水泥重新浇筑，另二口小井基本保持原貌，井上方新砌筑保护亭一座。井旁原有碑记，现已佚。夏盖山村三眼井井水清澈，村民仍在使用。井对研究夏盖山村的人文历史具有一定的参考价值。</t>
  </si>
  <si>
    <t>庙前自然村</t>
  </si>
  <si>
    <t>章家村高车沥井</t>
  </si>
  <si>
    <t>浙江省绍兴市上虞市崧厦镇章家村联兴自然村村南、百沥海塘北侧</t>
  </si>
  <si>
    <t xml:space="preserve">    章家村高车沥井位于崧厦镇章家村联兴自然村村南、百沥海塘北侧的章士恒屋前。清代建筑，井壁呈圆形，用砖砌成。井圈石质，外方内圆，圆形直径0.55米。后在井圈外用四块石板围成四方形井栏，高0.55米。井水清澈，现主要用作生活用水。_x005F_x000D_
    崧厦章家等村住户密集，早年古井较多，从一个侧面反映了当时村落形成与发展状况。</t>
  </si>
  <si>
    <t>北纬: 30°04'10.0"  东经：120°50'21.9"</t>
  </si>
  <si>
    <t>清代建筑，井壁呈圆形，用砖砌成。井圈石质，外方内圆，圆形直径0.55米。后在井圈外用四块石板围成四方形井栏，高0.55米。井水清澈，现主要用作生活用水。 井基本保持原貌，只是2005年在井上方用水泥浇筑四方井栏。</t>
  </si>
  <si>
    <t>联兴自然村</t>
  </si>
  <si>
    <t>章家村委会</t>
  </si>
  <si>
    <t>章家村三进楼屋井</t>
  </si>
  <si>
    <t>浙江省绍兴市上虞市崧厦镇章家村联兴自然村村中朱小军屋前</t>
  </si>
  <si>
    <t xml:space="preserve">    章家村三进楼屋井位于崧厦镇章家村联兴自然村村中朱小军屋前。清代建筑。井壁呈圆形，用青砖砌成。井圈石质，呈圆形，高0.13，内径0.65米。井台呈方形，略高于地面，用两块石板铺成，长、宽各为2.10米，井圈外用四块石板围成四方形井栏，高0.50米。该井井水清澈，村民用作生活用水。_x005F_x000D_
    崧厦章家等村，住户密集，早年古井较多，从一个侧面反映了当时村落形成以及村民状况。</t>
  </si>
  <si>
    <t>北纬: 30°04'08.9"  东经：120°50'26.5"</t>
  </si>
  <si>
    <t>章家村三进楼屋井位于崧厦镇章家村联兴自然村村中朱小军屋前。清代建筑。井壁呈圆形，用青砖砌成。井圈石质，呈圆形，高0.13，内径0.65米。井台呈方形，略高于地面，用两块石板铺成，长、宽各为2.10米，井圈外用四块石板围成四方形井栏，高0.50米。该井基本保持原貌，井水清澈，村民用作生活用水。</t>
  </si>
  <si>
    <t>时华村九间楼井</t>
  </si>
  <si>
    <t>浙江省绍兴市上虞市崧厦镇时华村裴家自然村九间楼屋后</t>
  </si>
  <si>
    <t xml:space="preserve">    时华村九间楼井位于崧厦镇时华村裴家自然村村中九间楼屋后，井壁呈圆形，直径0.52米，用砖砌成，井圈石质，高0.10米。外方内圆。井台略高于地面，用二块石板铺成，井台长宽各为2.10米。井圈旁用四块石板围成方形井栏，高0.65米。井水清澈，村民用作生活用水。_x005F_x000D_
    崧厦时华等村，住户密集，早年古井较多，该井从一个侧面反映了当时村落形成及发展状况。</t>
  </si>
  <si>
    <t>北纬: 30°04'22.5"  东经：120°50'10.0"</t>
  </si>
  <si>
    <t>井壁呈圆形，直径0.52米，用砖砌成，井圈石质，高0.10米。外方内圆。井台略高于地面，用二块石板铺成，井台长宽各为2.10米。井圈旁用四块石板围成方形井栏，高0.65米。井水清澈，村民用作生活用水。</t>
  </si>
  <si>
    <t>裴家自然村</t>
  </si>
  <si>
    <t>时华村村委会</t>
  </si>
  <si>
    <t>赵家台门井</t>
  </si>
  <si>
    <t>浙江省绍兴市上虞市崧厦镇时华村三朋桥自然村赵家台门前</t>
  </si>
  <si>
    <t xml:space="preserve">    赵家台门井位于时华村三朋桥自然村村中的赵家台门前，赵鹏程房左前方。井壁呈圆形，用砖砌成，井圈石质，外方内圆，直径0.45米，高0.10米，井台旧用两块石板铺成，长宽各为2.20米，现石板上用水泥重新浇筑。井圈外用四块石板围成方形井栏。高、宽各为0.57、0.55米。井水清澈，村民作生活用水。_x005F_x000D_
    崧厦时华等村，住户密集，早年古井较多。该井从一个侧面反映了当时村落形成及发展状况。</t>
  </si>
  <si>
    <t>北纬: 30°04'35.9"  东经：120°50'04.1"</t>
  </si>
  <si>
    <t>井壁呈圆形，用砖砌成，井圈石质，外方内圆，直径0.45米，高0.10米，井台旧用两块石板铺成，长宽各为2.20米，现石板上用水泥重新浇筑。井圈外用四块石板围成方形井栏。高、宽各为0.57、0.55米。井台用水泥重新浇筑，井水清澈，村民作生活用水。</t>
  </si>
  <si>
    <t xml:space="preserve"> 三朋桥自然村</t>
  </si>
  <si>
    <t>丁家埠大道地井</t>
  </si>
  <si>
    <t>浙江省绍兴市上虞市崧厦镇丁泽村丁家埠自然村俞新德屋后</t>
  </si>
  <si>
    <t xml:space="preserve">    大道地井位于崧厦镇丁泽村丁家埠自然村俞新德屋后，井紧靠其后檐墙 。清代建筑。井壁呈圆形，用砖石砌成，直径0.80米。井圈石质，内圆外方，内径0.44，高0.34，厚0.08米。井台早年俞新德建房时已毁。井水清澈，村民仍作饮用水使用。_x005F_x000D_
    丁家埠一带的崧厦地区，人口密集，早年古井众多，从一个侧面反映了当时村落形成及发展状况。</t>
  </si>
  <si>
    <t>北纬: 30°04'45.8"  东经：120°51'03.6"</t>
  </si>
  <si>
    <t>井壁呈圆形，用砖石砌成，直径0.80米。井圈石质，内圆外方，内径0.44，高0.34，厚0.08米。井壁、井圈等建筑主体保存完好，井台早年俞新德建房时已毁。井水清澈，村民仍作饮用水使用。</t>
  </si>
  <si>
    <t>丁家埠自然村</t>
  </si>
  <si>
    <t>丁泽村村委会</t>
  </si>
  <si>
    <t>下桥头方井</t>
  </si>
  <si>
    <t>浙江省绍兴市上虞市崧厦镇祝家街社区贤才路赵镇寿屋前</t>
  </si>
  <si>
    <t xml:space="preserve">   下桥头方井位于崧厦镇祝家街社区贤才路赵镇寿屋前处于路正中。清代建筑。井壁用石条叠成六角形，上方用方形块石做成井圈，井圈直径0.60，高0.20米，后因路面升高，在原井圈上再新砌0.50米井壁，上方再用四块石板围成井栏。井水混浊，现已废弃不用。_x005F_x000D_
   崧镇历史悠久，向来繁华，方井所在的贤才路上古建筑十分丰富，古井对研究当时街巷分布，地势变迁具有一定的参考价值。</t>
  </si>
  <si>
    <t>北纬: 30°05'53.7"  东经：120°50'26.6"</t>
  </si>
  <si>
    <t>清代建筑。井壁用石条叠成六角形，上方用方形块石做成井圈，井圈直径0.60，高0.20米，后因路面升高，在原井圈上再新砌0.50米井壁，上方再用四块石板围成井栏。 古井基本保持旧像，从现有结构看，由于路面升高，在原井圈上再新砌0.50米井壁，新设井栏，现井已废弃不用。</t>
  </si>
  <si>
    <t>祝家街社区</t>
  </si>
  <si>
    <t>崧厦镇人民政府</t>
  </si>
  <si>
    <t>潘韩村石鼓井</t>
  </si>
  <si>
    <t>浙江省绍兴市上虞市崧厦镇潘韩村潘家自然村潘金牛、潘金兔屋前</t>
  </si>
  <si>
    <t xml:space="preserve">   石鼓井位于崧厦镇潘韩村潘家自然村潘金牛、潘金兔屋前，清代建筑。井壁呈圆形，用青砖砌成，井圈用两块半圆形石条拼合而成，直径0.40米，后因地面升高，在原井圈上用红砖新砌井壁约0.50米。现井上方覆一石臼作井栏。井水清澈，村民仍在使用。_x005F_x000D_
   潘氏宋时定居此处，历史悠久。潘家遗留石井不多，石鼓井从一个侧面反映了潘家聚落形成与发展的状况。</t>
  </si>
  <si>
    <t>北纬: 30°05'22.4"  东经：120°50'01.7"</t>
  </si>
  <si>
    <t>井壁呈圆形，用青砖砌成，井圈用两块半圆形石条拼合而成，直径0.40米，后因地面升高，在原井圈上用红砖新砌井壁约0.50米。现井上方覆一石臼作井栏。井基本保持原状，只是因周围地面升高，新砌0.50米高井壁。潘氏宋时定居此处，历史悠久。潘家遗留石井不多，石鼓井从一个侧面反映了潘家聚落形成与发展的状况。</t>
  </si>
  <si>
    <t>潘家自然村</t>
  </si>
  <si>
    <t>潘韩村村委会</t>
  </si>
  <si>
    <t>沥建水井</t>
  </si>
  <si>
    <t>浙江省绍兴市上虞市沥海镇城沿村沥建自然村林通海屋后</t>
  </si>
  <si>
    <t xml:space="preserve">   沥建水井位于沥海镇城沿村沥建自然村林通海屋后，井壁呈圆形，用青砖砌成，直径0.52米，井圈用两块半圆形石条组成，井圈上方用四块方形石板围成井栏，井台用石板铺成，呈正方形，长宽各为2.40米，井水清澈，村民尚在使用。_x005F_x000D_
   相传沥海旧有古井99口，沥海所城始建于明洪武二十年（1387），该井反映了沥海城发展的历史，具有一定的历史、艺术、科学价值。</t>
  </si>
  <si>
    <t>北纬: 30°07'08.7"  东经：120°45'33.2"</t>
  </si>
  <si>
    <t xml:space="preserve">井壁呈圆形，用青砖砌成，直径0.52米，井圈用两块半圆形石条组成，井圈上方用四块方形石板围成井栏，井台用石板铺成，呈正方形，长宽各为2.40米，井水清澈，村民尚在使用。 </t>
  </si>
  <si>
    <t>沥建自然村</t>
  </si>
  <si>
    <t>城沿村村委会</t>
  </si>
  <si>
    <t>后宋家大井</t>
  </si>
  <si>
    <t>浙江省绍兴市上虞市沥海镇城沿村勤丰自然村龚玉娣家屋前</t>
  </si>
  <si>
    <t xml:space="preserve">   后宋家大井位于沥海镇城沿村勤丰自然村龚玉娣家屋前，清代建筑。井壁呈圆形，用青砖砌成，井壁直径36厘米，井圈石质，内圆外方，抹角做法，边长52厘米，高40厘米，井水清澈，冬暖夏凉，村民仍作生活用水。井台已用水泥浇筑。_x005F_x000D_
   该井保存完好，制作考究，对研究当地村落沿革历史有一定的参考价值。</t>
  </si>
  <si>
    <t>北纬: 30°07'13.0"  东经：120°45'28.9"</t>
  </si>
  <si>
    <t>后宋家大井位于沥海镇城沿村勤丰自然村龚玉娣家屋前，清代建筑。井壁呈圆形，用青砖砌成，井壁直径36厘米，井圈石质，内圆外方，抹角做法，边长52厘米，高40厘米，井水清澈，冬暖夏凉，村民仍作生活用水。井台已用水泥浇筑。 
该井保存完好，制作考究，对研究当地村落沿革历史有一定的参考价值。</t>
  </si>
  <si>
    <t>勤丰自然村</t>
  </si>
  <si>
    <t>邵家道地井</t>
  </si>
  <si>
    <t>浙江省绍兴市上虞市沥海镇城沿村东门自然村王张林屋后</t>
  </si>
  <si>
    <t xml:space="preserve">    邵家道地井位于沥海镇城沿村东门自然村王张林屋后，清代建筑。井壁呈圆形，用青砖砌成。井圈石质亦呈圆形，内径40厘米，外径60厘米。随着地面升高，又在原井圈上新砌一水泥井圈，高50厘米。原井台也用水泥新浇筑，与路面齐平。井水清澈，村民日常仍在使用。_x005F_x000D_
   邵家道地井改建破坏严重，保护价值不大。</t>
  </si>
  <si>
    <t>北纬: 30°07'05.0"  东经：120°45'35.4"</t>
  </si>
  <si>
    <t>井壁呈圆形，用青砖砌成。井圈石质亦呈圆形，内径40厘米，外径60厘米。随着地面升高，又在原井圈上新砌一水泥井圈，高50厘米。原井台也用水泥新浇筑，与路面齐平。井水清澈，村民日常仍在使用。</t>
  </si>
  <si>
    <t>东门自然村</t>
  </si>
  <si>
    <t>渔村娘娘庙</t>
  </si>
  <si>
    <t>浙江省绍兴市上虞市沥海镇渔村北大街87号</t>
  </si>
  <si>
    <t xml:space="preserve">    渔村娘娘庙位于沥海镇渔村北大街87号，属于清代建筑，坐西朝东。大殿面阔三间，现仅存明间、北次间，明间五架抬梁，山面穿斗构架，六柱用九檩，殿前临街设戏台，戏台顶作歇山式，用方形石柱六根。_x005F_x000D_
    戏台南侧有古井一口，井壁呈圆形，用青砖砌成，井圈石质，外方内圆，抹角做法，内径60厘米，高40厘米，井水清澈，仍作生活用水，井台已改为水泥浇筑。_x005F_x000D_
    渔村娘娘庙整体保存尚完好，对研究当地庙宇建筑及人文历史有一定的参考价值。</t>
  </si>
  <si>
    <t>北纬: 30°07'13.8"  东经：120°45'32.5"</t>
  </si>
  <si>
    <t>戏台南侧有古井一口，井壁呈圆形，用青砖砌成，井圈石质，外方内圆，抹角做法，内径60厘米，高40厘米，井水清澈，仍作生活用水，井台已改为水泥浇筑。 戏台屋面残破，已作临街铺面，大殿出租给个体作仓库，里面堆满杂物，环境较差。</t>
  </si>
  <si>
    <t>渔村村委</t>
  </si>
  <si>
    <t>沥海镇人民政府</t>
  </si>
  <si>
    <t>相公殿井</t>
  </si>
  <si>
    <t>浙江省绍兴市上虞市沥海镇渔村北门外10号朱文豪屋后</t>
  </si>
  <si>
    <t xml:space="preserve">    相公殿井位于沥海镇渔村北门外10号，清代建筑，井壁呈圆形，用青砖砌成，井圈石质呈圆形，用两块半圆石板组成，直径50厘米，井圈上用四块石板围成四方井栏，井台用两块长方形石板铺成，尺寸为220×170厘米。井水清澈，冬暖夏凉，村民日常仍在使用。_x005F_x000D_
    据传，沥海老城一带原有九十九口井，相公殿井是其中之一，对研究沥海老城发展历史有一定参考价值。</t>
  </si>
  <si>
    <t>北纬: 30°07'17.8"  东经：120°45'34.6"</t>
  </si>
  <si>
    <t>相公殿井位于沥海镇渔村北门外10号，清代建筑，井壁呈圆形，用青砖砌成，井圈石质呈圆形，用两块半圆石板组成，直径50厘米，井圈上用四块石板围成四方井栏，井台用两块长方形石板铺成，尺寸为220×170厘米。井水清澈，冬暖夏凉，村民日常仍在使用。 
据传，沥海老城一带原有九十九口井，相公殿井是其中之一，对研究沥海老城发展历史有一定参考价值。</t>
  </si>
  <si>
    <t>渔村村委会</t>
  </si>
  <si>
    <t>汇头水井</t>
  </si>
  <si>
    <t>浙江省绍兴市上虞市崧厦镇三友村汇头自然村188号民居南前10米处</t>
  </si>
  <si>
    <t xml:space="preserve">    井位于崧厦镇三友村汇头自然村188号民居南前10米处，与路面齐平。圆形，井壁用青砖横铺，井圈用整石凿成，井圈内径0.35米。为防止井水污染、人畜落井，当地村民用石板4块竖砌成井栏。</t>
  </si>
  <si>
    <t>北纬: 30°05'22.0"  东经：120°54'00.7"</t>
  </si>
  <si>
    <t>圆形，井壁用青砖横铺，井圈用整石凿成，井圈内径0.35米。为防止井水污染、人畜落井，当地村民用石板4块竖砌成井栏。 井水污染，废弃不用多年，井周围及内壁杂草丛生。</t>
  </si>
  <si>
    <t>汇头自然村</t>
  </si>
  <si>
    <t>三友村委会</t>
  </si>
  <si>
    <t>南门杨家祠堂井</t>
  </si>
  <si>
    <t>浙江省绍兴市上虞市沥海镇南桥村南门自然村村中</t>
  </si>
  <si>
    <t xml:space="preserve">    老井位于沥海镇南桥村南门自然村杨家祠堂西北角，壁为圆形，青砖竖砌，圈用整石凿成，内圆外方抹角，高0.22米，厚0.04米，圈内径0.35米。井水清冽，村民仍在使用中。</t>
  </si>
  <si>
    <t>北纬: 30°07'02.0"  东经：120°45'28.0"</t>
  </si>
  <si>
    <t>南门杨家祠堂井位于沥海镇南桥村南门自然村杨家祠堂西北角，壁为圆形，青砖竖砌，圈用整石凿成，内圆外方抹角，高0.22米，厚0.04米，圈内径0.35米。 井台水泥硬化，井本体保存完好，内壁内长满苔藓。井水清冽，村民仍在使用中。</t>
  </si>
  <si>
    <t>南门自然村</t>
  </si>
  <si>
    <t>南桥村委会</t>
  </si>
  <si>
    <t>南门大西庵井</t>
  </si>
  <si>
    <t>浙江省绍兴市上虞市沥海镇南桥村南门自然村</t>
  </si>
  <si>
    <t xml:space="preserve">    位于沥海镇南桥村南门自然村余士军屋门前1米，圆形，内壁用青砖平铺，井口用两块半圆形石板围合，上置桶形井圈。圈用整石凿成，高0.45米，厚0.09米，内径0.44米。为原沥海城中九十九口老井之一。井水污染，现已废弃不用。</t>
  </si>
  <si>
    <t>北纬: 30°07'04.0"  东经：120°45'26.0"</t>
  </si>
  <si>
    <t>圆形，内壁用青砖平铺，井口用两块半圆形石板围合，上置桶形井圈。圈用整石凿成，高0.45米，厚0.09米，内径0.44米。为原沥海城中九十九口水井之一。井圈缺损一角，井水混浊，周边环境凌乱。井水污染，现已废弃不用。</t>
  </si>
  <si>
    <t>南门西城沿水井</t>
  </si>
  <si>
    <t xml:space="preserve">    井位于沥海镇南桥村南门自然村高苗根房前天井西，圆形，井壁用青砖错缝横铺，井口用两块半圆形的石板环形平铺，井圈方形石板竖立，凝为后砌，井水清澈，当地村民仍在使用中。_x005F_x000D_
    此井所在地原位于西城墙脚下，为来往客商、行人提供歇息给养的地方。为当地口传中的九十九口水井之一。</t>
  </si>
  <si>
    <t>北纬: 30°07'01.0"  东经：120°45'25.0"</t>
  </si>
  <si>
    <t>井位于沥海镇南桥村南门自然村高苗根房前天井西，圆形，井壁用青砖错缝横铺，井口用两块半圆形的石板环形平铺，井圈方形石板竖立，凝为后砌，井水清澈，当地村民仍在使用中。 
此井所在地原位于西城墙脚下，为来往客商、行人提供歇息给养的地方。为当地口传中的九十九口水井之一。</t>
  </si>
  <si>
    <t>南门八角庵井</t>
  </si>
  <si>
    <t xml:space="preserve">    井位于沥海镇南桥村南门自然村原大西庵天井东谢家弄22号民居正门前5米处，圆形，井壁用青砖错缝横砌，井圈八角形，高0.45米，内径0.4米，圈壁厚0.09米。井圈与井口间砌砖抬高约20公分。水质较好，当地村民仍在使用，原为大西庵井，是口传中的九十九口老井之一。</t>
  </si>
  <si>
    <t>北纬: 30°07'06.0"  东经：120°45'23.0"</t>
  </si>
  <si>
    <t>圆形，井壁用青砖错缝横砌，井圈八角形，高0.45米，内径0.4米，圈壁厚0.09米。井圈与井口间砌砖抬高约20公分。井圈酥裂，井圈与井口间用砖填高，方形井台尚存。水质较好，当地村民仍在使用，原为大西庵井，是口传中的九十九口水井之一。</t>
  </si>
  <si>
    <t>南门淡波庵井</t>
  </si>
  <si>
    <t xml:space="preserve">    井位于沥海镇南桥村南门自然村淡波庵南20米处，圆形，内壁用青砖错缝横砌，井台用整石中间凿一圆洞而成，井口内径0.38米，井台长1.1米，宽1米。井水污浊不堪，废弃不用多年。淡波庵井南50米偏东10米处也有古井一口，同为圆形，井口较大，也废弃不用。_x005F_x000D_
    此也属于当地口传的九十九口老井范畴。</t>
  </si>
  <si>
    <t>北纬: 30°07'07.0"  东经：120°45'28.0"</t>
  </si>
  <si>
    <t>圆形，内壁用青砖错缝横砌，井台用整石中间凿一圆洞而成，井口内径0.38米，井台长1.1米，宽1米。井水污浊不堪，废弃不用多年。淡波庵井南50米偏东10米处也有古井一口，同为圆形，井口较大，也废弃不用。</t>
  </si>
  <si>
    <t>南门众家井</t>
  </si>
  <si>
    <t>浙江省绍兴市上虞市沥海镇南桥村南门自然村村东</t>
  </si>
  <si>
    <t xml:space="preserve">    该井位于沥海镇南桥村南门自然村南门李家台门东50米处，圆形，井壁用青砖错缝垒砌，井台用两块半圆形石块围合，井圈系后加，用四块石板围竖砌成栏，高0.45米。井保存尚好，但井水污浊不堪，已废弃多年不用，是当地村民口传中九十九口老井之一。</t>
  </si>
  <si>
    <t>北纬: 30°07'02.0"  东经：120°45'32.0"</t>
  </si>
  <si>
    <t>圆形，井壁用青砖错缝垒砌，井台用两块半圆形石块围合，井圈系后加，用四块石板围竖砌成栏，高0.45米。井保存尚好，但井水污浊不堪，已废弃多年不用，是当地村民口传中九十九口水井之一。</t>
  </si>
  <si>
    <t>南门杨家大府第民居</t>
  </si>
  <si>
    <t xml:space="preserve">    建筑位于沥海镇南桥村南门自然村，坐北朝南，由前后三进及两侧披厢围合而成。前进、二进、前天井披厢拆除建新房，后天井两侧一改建，一残存。二、三进均为三开间，二进两层前后重檐，三进单层两坡硬山顶。在后天井中存有老井一口，井圈八角，井壁用青砖错缝垒砌，是当地村民口传中的九十九口老井之一。_x005F_x000D_
    建筑布局局促，除大体框架尚存外，改扩建严重，加上目前用于开办小五金厂，保存不容乐观。</t>
  </si>
  <si>
    <t>北纬: 30°07'05.0"  东经：120°45'28.0"</t>
  </si>
  <si>
    <t>井圈八角，井壁用青砖错缝垒砌，是当地村民口传中的九十九口水井之一。前进、二进前檐，前天井披厢已毁，后天井披厢正在改建，部分地面水泥硬化。</t>
  </si>
  <si>
    <t>崧厦房管所</t>
  </si>
  <si>
    <t>上虞市建设局</t>
  </si>
  <si>
    <t>星明村东狱庙井</t>
  </si>
  <si>
    <t>浙江省绍兴市上虞市谢塘镇星明村99号房屋前空地上</t>
  </si>
  <si>
    <t xml:space="preserve">    星明村东狱庙井位于谢塘镇星明村99号房屋前空地上，清代建筑。该井井壁呈圆形，用青砖叠砌而成，两块石板组成井台，井台尺寸为130cm×130cm，保存较为完整，井圈石质，外径55cm，内径40cm，井水清澈，现仍作生活用水。_x005F_x000D_
    星明村东狱庙井保存较为完整，旧时可能是东狱庙的庙井，现东狱庙已重新修建，遗留下来的古井有一定保护价值。</t>
  </si>
  <si>
    <t>北纬: 30°06'52.1"  东经：120°55'00.2"</t>
  </si>
  <si>
    <t xml:space="preserve">该井井壁呈圆形，用青砖叠砌而成，两块石板组成井台，井台尺寸为130cm×130cm，保存较为完整，井圈石质，外径55cm，内径40cm， 井上面略有改动，为防止意外发生井上加盖，并安装了抽水器，以方便取水。井水清澈，现仍作生活用水。 </t>
  </si>
  <si>
    <t>沈增宝</t>
  </si>
  <si>
    <t>星明村村委会</t>
  </si>
  <si>
    <t>东升村贾家井</t>
  </si>
  <si>
    <t>浙江省绍兴市上虞市谢塘镇东升村84号</t>
  </si>
  <si>
    <t xml:space="preserve">    东升村贾家井位于上虞市谢塘镇东升村84号宋国龙屋前，清代建筑，该井壁呈圆形，由青砖砌成，井圈用两块半圆形石块砌成，后因地面升高，加筑一圈水泥井圈。 井圈外径60厘米，内径45厘米，高40厘米，井台用水泥浇筑。井水混浊，现已废弃不用。_x005F_x000D_
    据村民反映，这口井曾被填平过，后来又挖开重新使用。_x005F_x000D_
    该井现虽已废弃，但它是村落发展的重要见证物，对研究当地村落沿革历史有一定的参考价值。_x005F_x000D_
    </t>
  </si>
  <si>
    <t>北纬: 30°06'25.7"  东经：120°54'44.8"</t>
  </si>
  <si>
    <t>清代建筑，该井壁呈圆形，由青砖砌成，井圈用两块半圆形石块砌成，后因地面升高，加筑一圈水泥井圈。 井圈外径60厘米，内径45厘米，高40厘米，二十世纪90年代初，该井曾被填平，后被挖开重新使用。井壁、井圈基本保持原样，井台已被水泥覆盖。现井水混浊，已废弃不用。</t>
  </si>
  <si>
    <t>东升村</t>
  </si>
  <si>
    <t>谢塘镇人民政府</t>
  </si>
  <si>
    <t>保佑庵</t>
  </si>
  <si>
    <t>浙江省绍兴市上虞市百官街道路工村村东</t>
  </si>
  <si>
    <t xml:space="preserve">    保佑庵位于百官街道路工村村东，乌龟山南麓。清乾隆时建筑，坐北朝南，由前后两殿及东西侧殿组成。前殿面阔三间，穿斗架构，三柱用七檩，进深较浅。后殿面阔三间，明间五架梁，山面穿斗，五柱用九檩。东西侧殿面阔四间，穿斗架构，三柱用五檩，西侧殿系重建。前后殿间天井植有古树二棵：罗汉树、香泡树，立有清乾隆伍拾壹年（1786）“保佑庵小引”石碑一块。东侧殿前有古井一口，井水清澈甘冽。_x005F_x000D_
    保佑庵主体建筑保存尚好，布局清晰，古井、古碑、古树与庵共存至今，庵具有较高的历史与艺术价值。</t>
  </si>
  <si>
    <t>北纬: 30°01'43.3"  东经：120°53'55.0"</t>
  </si>
  <si>
    <t>保佑庵位于百官街道路工村村东，乌龟山南麓。清乾隆时建筑，坐北朝南，由前后两殿及东西侧殿组成。前殿面阔三间，穿斗架构，三柱用七檩，进深较浅。后殿面阔三间，明间五架梁，山面穿斗，五柱用九檩。东西侧殿面阔四间，穿斗架构，三柱用五檩，西侧殿系重建。前后殿间天井植有古树二棵：罗汉树、香泡树，立有清乾隆伍拾壹年（1786）“保佑庵小引”石碑一块。东侧殿前有古井一口，井水清澈甘冽。 保佑庵主体建筑保存尚好，布局清晰，古井、古碑、古树与庵共存至今，庵具有较高的历史与艺术价值。  庵原有前后二进及东西侧殿，西侧殿已拆除重建。部分石柱、石础及地面石板保存较好。</t>
  </si>
  <si>
    <t>路工村村委会</t>
  </si>
  <si>
    <t>百官街道办事处</t>
  </si>
  <si>
    <t>金家岙南山井</t>
  </si>
  <si>
    <t>浙江省绍兴市上虞市百官街道金家岙村面前山东麓</t>
  </si>
  <si>
    <t xml:space="preserve">    南山井位于百官街道金家岙村面前山东麓，任培正屋前东南5米。清代建筑。井呈半圆形，井底、井壁用不规则块石垒成。深约1.80米，井西壁上方长满藤蔓，井水清澈甘冽，四季不涸。井口东西长1.60米，南北最狭处1.40米。_x005F_x000D_
    井东侧旧用石板铺成井台，现上方浇筑混凝土。井台东侧是新挖水池。井水现仍可使用。_x005F_x000D_
    南山井基本保持原貌，它是金家岙村悠久历史的一个见证，具有一定的文物价值。</t>
  </si>
  <si>
    <t>北纬: 30°01'42.0"  东经：120°54'19.9"</t>
  </si>
  <si>
    <t>清代建筑。井呈半圆形，井底、井壁用不规则块石垒成。深约1.80米，井西壁上方长满藤蔓，井水清澈甘冽，四季不涸。井口东西长1.60米，南北最狭处1.40米。 南山井基本保持原貌，只是井台石板上已浇筑混凝土，井水清澈，现仍可使用，井台外侧是新挖水池。</t>
  </si>
  <si>
    <t>金家岙村村委会</t>
  </si>
  <si>
    <t>马家埠水井</t>
  </si>
  <si>
    <t>浙江省绍兴市上虞市百官街道路东村马家埠自然村赵曹民居屋后</t>
  </si>
  <si>
    <t xml:space="preserve">    马家埠水井位于百官街道路东村马家埠自然村赵曹民居屋后村道上。清代建筑，井壁呈圆形，用小青砖叠砌而成，井圈呈圆形，用整块石凿成，井圈外径0.64，内径0.40，高0.45米 ，井圈口沿上铭有“丁巳年”三字。后因路面升高加砌0.20米井圈。井圈至水面距离2.80米。井台改成水泥路面。井水清澈，现仍在使用。_x005F_x000D_
   该井是上虞为数不多的铭有确切纪年的古井，且保存完好，具有一定的文物价值。</t>
  </si>
  <si>
    <t>北纬: 30°00'54.9"  东经：120°54'48.5"</t>
  </si>
  <si>
    <t>马家埠水井位于百官街道路东村马家埠自然村赵曹民屋后村道上。清代建筑，井壁呈圆形，用小青砖叠砌而成，井圈呈圆形，用整块石凿成，井圈外径0.64，内径0.40，高0.45米 ，井圈口沿上铭有“丁巳年”三字。后因路面升高加砌0.20米井圈。井圈至水面距离2.80米。井台改成水泥路面。井水清澈，现仍在使用。 该井是上虞为数不多的铭有确切纪年的古井，且保存完好，具有一定的文物价值。</t>
  </si>
  <si>
    <t>马家埠自然村</t>
  </si>
  <si>
    <t>路东村村委会</t>
  </si>
  <si>
    <t>外严大池井</t>
  </si>
  <si>
    <t>浙江省绍兴市上虞市百官街道外严村村西溪头山东麓</t>
  </si>
  <si>
    <t xml:space="preserve">    外严大池井位于百官街道外严村村西、溪头山东麓。清代建筑。井平面略呈圆形，直径2.60米，井壁用块石垒砌而成，井较浅，井台用混凝土浇成，井四周用块石垒成圆形护墙，高1.7米。从地面至井台用不规则石板铺成台阶。井水清澈甘冽，常年不涸。村民仍用作生活用水。_x005F_x000D_
    大池井历史悠久，保存较好，具有一定的文物价值。</t>
  </si>
  <si>
    <t>北纬: 30°01'06.8"  东经：120°53'53.9"</t>
  </si>
  <si>
    <t>外严大池井位于百官街道外严村村西、溪头山东麓。清代建筑。井平面略呈圆形，直径2.60米，井壁用块石垒砌而成，井较浅，井台用混凝土浇成，井四周用块石垒成圆形护墙，高1.7米。从地面至井台用不规则石板铺成台阶。井大池井基本保持原貌，地面至井台部分石阶已断裂，井水清澈甘冽，常年不涸，现仍在取用。大池井历史悠久，保存较好，具有一定的文物价值。</t>
  </si>
  <si>
    <t>外严村</t>
  </si>
  <si>
    <t>金家道地井</t>
  </si>
  <si>
    <t>浙江省绍兴市上虞市百官街道三村江东路38号西南5米</t>
  </si>
  <si>
    <t xml:space="preserve">    金家道地井位于百官街道三村江滨景观带东30米、江东路38号东南5米。清代建筑，井壁呈圆形，用块石叠砌而成，井圈用整块石头凿成，外边呈六角形，内呈圆形，井圈内径0.36，外边长0.30米，高0.50米，井台用石板铺成，呈方形，长3.55，宽3.55米，外砌一圈凹槽作排水沟，井水清澈，现仍在使用。_x005F_x000D_
　　金家道地井保存完好，百官镇上有不少古井，它们都是百官悠久历史的实物见证。</t>
  </si>
  <si>
    <t>北纬: 30°00'46.5"  东经：120°52'23.7"</t>
  </si>
  <si>
    <t>清代建筑，井壁呈圆形，用块石叠砌而成，井圈用整块石头凿成，外边呈六角形，内呈圆形，井圈内径0.36，外边长0.30米，高0.50米，井台用石板铺成，呈方形，长3.55，宽3.55米，外砌一圈凹槽作排水沟，井基本保持原有面貌，井水清澈，附近居民仍在使用。</t>
  </si>
  <si>
    <t>三村</t>
  </si>
  <si>
    <t>西山头水井</t>
  </si>
  <si>
    <t>浙江省绍兴市上虞市道墟镇长溇村井头山麓吴金夫屋西侧</t>
  </si>
  <si>
    <t xml:space="preserve">    西山头水井位于道墟镇长溇村井头山麓吴金夫屋西侧，井西即是村道，井壁呈圆形，用青砖叠砌而成，井圈用两块半圆形石条拼合而成。井圈上方旧有上小下大圆形井栏，现用混凝土浇筑成六角形。井台用两块红石板铺成，长、宽各为1.90、1.80米。井水清澈，现仍在使用。_x005F_x000D_
    井为清代建筑，主体保存尚好，它是长溇村悠久历史的见证物，具有一定文物价值。</t>
  </si>
  <si>
    <t>北纬: 30°01'23.6"  东经：120°45'37.9"</t>
  </si>
  <si>
    <t>井壁呈圆形，用青砖叠砌而成，井圈用两块半圆形石条拼合而成。井圈上方旧有上小下大圆形井栏，现用混凝土浇筑成六角形。井台用两块红石板铺成，长、宽各为1.90、1.80米。除井栏为混凝土新浇筑外，其他如井壁、井圈、井台等保存都较好，井水清澈，现仍在使用。</t>
  </si>
  <si>
    <t>长溇村</t>
  </si>
  <si>
    <t>道墟镇人民政府</t>
  </si>
  <si>
    <t>寺弄水井</t>
  </si>
  <si>
    <t>浙江省绍兴市上虞市百官街道龙山社区寺弄丁界寺路47号户门口</t>
  </si>
  <si>
    <t xml:space="preserve">    寺弄水井位于百官街道龙山社区寺弄路中，为一圆筒形古井，井圈为石质，直径0.4米，离地高0.4米，井壁砖砌。</t>
  </si>
  <si>
    <t>北纬: 30°00'45.0"  东经：120°52'32.0"</t>
  </si>
  <si>
    <t>寺弄水井位于百官街道龙山社区寺弄路中，为一圆筒形古井，井圈为石质，直径0.4米，离地高0.4米，井壁砖砌。井在路中央，早年修整路面时井台已改作水泥，井圈外周有水泥修护一层，井壁完好，井水呈白色，已不能饮用，现居民用于洗涤。</t>
  </si>
  <si>
    <t>龙山社区</t>
  </si>
  <si>
    <t>百官街道</t>
  </si>
  <si>
    <t>虎逃弄十棱井</t>
  </si>
  <si>
    <t>浙江省绍兴市上虞市百官街道龙山社区虎逃弄弄中</t>
  </si>
  <si>
    <t xml:space="preserve">    井位于百官街道龙山社区上百南侧虎逃弄中，井壁十棱，青砖叠砌，井圈圆形，现有红砖砌筑，外饰水泥。井台高0.45米，内径0.38米。井水清澈，仍在使用中。</t>
  </si>
  <si>
    <t>北纬: 30°00'45.0"  东经：120°52'31.0"</t>
  </si>
  <si>
    <t>井壁十棱，青砖叠砌，井圈圆形，现有红砖砌筑，外饰水泥。井台高0.45米，内径0.38米。井水清澈，仍在使用中。</t>
  </si>
  <si>
    <t>庵弄水井</t>
  </si>
  <si>
    <t>浙江省绍兴市上虞市百官街道龙山社区庵弄人武部东</t>
  </si>
  <si>
    <t xml:space="preserve">    井位于百官街道龙山社区庵弄中，井壁用小青砖平铺成圆形，石质井圈，内圆外方带抹角，高0.38米，内径0.34米，井圈壁厚0.20米，井台水泥硬化。井水清澈，居民仍在使用。</t>
  </si>
  <si>
    <t>北纬: 30°00'48.0"  东经：120°52'24.0"</t>
  </si>
  <si>
    <t>井壁用小青砖平铺成圆形，石质井圈，内圆外方带抹角，高0.38米，内径0.34米，井圈壁厚0.20米，井台水泥硬化。井水清澈，居民仍在使用。</t>
  </si>
  <si>
    <t>半山水井</t>
  </si>
  <si>
    <t>浙江省绍兴市上虞市百官街道半山社区党校北侧</t>
  </si>
  <si>
    <t xml:space="preserve">    井位于百官街道半山社区党校北侧的弄中，原为糜家大夫第的家井。圆形，井壁由毛石块堆砌而成，井圈有桶形整石凿砌。井圈离地面0.46米，外径0.52米，内径0.36米。</t>
  </si>
  <si>
    <t>北纬: 30°01'17.0"  东经：120°52'36.0"</t>
  </si>
  <si>
    <t>圆形，井壁由毛石块堆砌而成，井圈有桶形整石凿砌。井圈离地面0.46米，外径0.52米，内径0.36米。井台无存，井圈腐蚀严重。</t>
  </si>
  <si>
    <t>半山社区</t>
  </si>
  <si>
    <t>杜浦称山马刨双井</t>
  </si>
  <si>
    <t>浙江省绍兴市上虞市道墟镇杜浦村称山脚下</t>
  </si>
  <si>
    <t xml:space="preserve">    井位于道墟镇杜浦村称山脚下“浙江龙盛集团”行政大楼道地松柏之间。_x005F_x000D_
    相传乃谢灵运游玩称山时，其跨下之马用双蹄拨开溪沟卵石，刨动泥土，见水解渴，村人后在此地挖成2眼双井，称“马刨双井”。_x005F_x000D_
    由于道地地面抬高约3米，井完全被掩盖，从上向下望，只能依稀看到石质井圈，圆形井壁，水质混浊不清，早已废弃不用多年。_x005F_x000D_
    此井未掩埋前，据说水质清澈，大旱之年，方园二十里之地的村民，均用此井解渴。</t>
  </si>
  <si>
    <t>北纬: 30°03'26.0"  东经：120°46'22.0"</t>
  </si>
  <si>
    <t>因地面抬高，井圈略有毁坏外，其余深埋地下，应无多大破坏。石质井圈，圆形井壁，水质混浊不清，早已废弃不用多年。此井未掩埋前，据说水质清澈，大旱之年，方园二十里之地的村民，均用此井解渴。</t>
  </si>
  <si>
    <t>浙江龙盛集团</t>
  </si>
  <si>
    <t>杜浦村委会</t>
  </si>
  <si>
    <t>湖顶徐福耀家井</t>
  </si>
  <si>
    <t>浙江省绍兴市上虞市驿亭镇二都村湖顶自然村村民徐福耀门前道地</t>
  </si>
  <si>
    <t xml:space="preserve">    井位于驿亭镇二都村湖顶自然村村民徐福耀门前道地。井壁圆形毛石砌筑，鼓形井圈整石凿成。井圈外径0.52米，内径0.40米，高0.15米，井水甘冽，尚在使用中。据村民介绍，井原为旁侧71号高平屋家用井，后两次间拆毁井随之分离出屋。</t>
  </si>
  <si>
    <t>北纬: 30°00'23.0"  东经：120°59'11.0"</t>
  </si>
  <si>
    <t>井壁圆形毛石砌筑，鼓形井圈整石凿成。井圈外径0.52米，内径0.40米，高0.15米，井水甘冽，尚在使用中。据村民介绍，井原为旁侧71号高平屋家用井，后两次间拆毁井随之分离出屋。井台水泥硬化，大部分井圈被埋没于地下，井圈石质风化。</t>
  </si>
  <si>
    <t>徐福耀</t>
  </si>
  <si>
    <t>二都村委会</t>
  </si>
  <si>
    <t>冯家后河池井</t>
  </si>
  <si>
    <t>浙江省绍兴市上虞市驿亭镇杨梅村冯家自然村西北首</t>
  </si>
  <si>
    <t xml:space="preserve">    井位于驿亭镇杨梅村冯家自然村村西北后河池旁坡地上，山泉水井，原位于现址东侧，十年前迁于现处。_x005F_x000D_
    井平面为扇形，井壁由于块石叠砌，井底用石灰平铺消毒。井南北宽1.72米，东西长2米，深不过1米。据村民讲，井水长年不涸，该村尚不通自来水，全靠此井维持基本生活用水。井旁有死水一潭，村民用于洗涤。</t>
  </si>
  <si>
    <t>北纬: 30°00'02.0"  东经：120°58'03.0"</t>
  </si>
  <si>
    <t>井平面为扇形，井壁由于块石叠砌，井底用石灰平铺消毒。井南北宽1.72米，东西长2米，深不过1米。据村民讲，井水长年不涸，该村尚不通自来水，全靠此井维持基本生活用水。井旁有死水一潭，村民用于洗涤。 十年前移址，现井并不是当年的遗物，长年风吹日晒，井圈部分水泥风化开裂。</t>
  </si>
  <si>
    <t>冯家自然村</t>
  </si>
  <si>
    <t>杨梅村委会</t>
  </si>
  <si>
    <t>小寺桥水井</t>
  </si>
  <si>
    <t>浙江省绍兴市上虞市驿亭镇联桥村小寺桥自然村、五夫街河南岸</t>
  </si>
  <si>
    <t xml:space="preserve">    小寺桥水井位于驿亭镇联桥村小寺桥自然村五夫街河南岸、潘伟根屋东北侧5米。清代建筑。井壁呈圆形，用小青砖叠砌而成，井圈用两石条拼合而成，井圈直径0.45米，井圈上用两块石条作井栏，外方内圆，高0.55米，井栏距水面2.15米， 井台旧用石板铺成，呈正方形，长、宽各为3.80米。现已改浇水泥。井壁上长满凤尾蕨，井水清澈，现仍在使用。_x005F_x000D_
    小寺桥所在的五夫自然镇，历史悠久，水井即是其悠久历史的实物见证。</t>
  </si>
  <si>
    <t>北纬: 30°03'20.0"  东经：120°58'23.1"</t>
  </si>
  <si>
    <t>小寺桥水井位于驿亭镇联桥村小寺桥自然村五夫街河南岸、潘伟根屋东北侧5米。清代建筑。井壁呈圆形，用小青砖叠砌而成，井圈用两石条拼合而成，井圈直径0.45米，井圈上用两块石条作井栏，外方内圆，高0.55米，井栏距水面2.15米， 井台旧用石板铺成，呈正方形，长、宽各为3.80米。现已改浇水泥。井壁上长满凤尾蕨， 水井井壁、井圈等保存尚好，井栏已作维修，井台改浇混凝土，井水清澈，仍在使用。 小寺桥所在的五夫自然镇，历史悠久，水井即是其悠久历史的实物见证。</t>
  </si>
  <si>
    <t>小寺桥自然村</t>
  </si>
  <si>
    <t>联桥村委会</t>
  </si>
  <si>
    <t>郑岙水井</t>
  </si>
  <si>
    <t>浙江省绍兴市上虞市驿亭镇春晖村郑岙自然村郑森校屋西南3米</t>
  </si>
  <si>
    <t xml:space="preserve">    郑岙水井位于春晖村郑岙自然村郑森校屋西南3米。井为圆形，井壁直径0.75米，用块石叠砌而成。块石间长有少量凤尾蕨，井壁上覆石臼形井栏，石呈紫褐色，上小下大，厚0.08米。井台旧用石板铺成，现已改浇混凝土。井水清澈甘冽，冬暖夏凉，现仍在使用。_x005F_x000D_
    井为清代建筑，保存尚好。春晖村历史悠久，附近文物古迹丰富。该井是春晖村悠久历史延续的实物见证，具有一定的保护价值。</t>
  </si>
  <si>
    <t>北纬: 30°01'29.7"  东经：120°56'00.0"</t>
  </si>
  <si>
    <t>郑岙水井位于春晖村郑岙自然村郑森校屋西南3米。井为圆形，井壁直径0.75米，用块石叠砌而成。块石间长有少量凤尾蕨，井壁上覆石臼形井栏，石呈紫褐色，上小下大，厚0.08米。井台旧用石板铺成，现已改浇混凝土。井水清澈甘冽，冬暖夏凉，现仍在使用。 
井为清代建筑，保存尚好。春晖村历史悠久，附近文物古迹丰富。该井是春晖村悠久历史延续的实物见证，具有一定的保护价值。</t>
  </si>
  <si>
    <t>郑岙自然村</t>
  </si>
  <si>
    <t>春晖村村委会</t>
  </si>
  <si>
    <t>五爱萝卜井</t>
  </si>
  <si>
    <t>浙江省绍兴市上虞市驿亭镇五洲村五爱自然村后郑山东麓，袁成华屋东南10米</t>
  </si>
  <si>
    <t xml:space="preserve">  五爱萝卜井位于驿亭镇五洲村五爱自然村后郑山东麓，袁成华屋东南10米处，位于十字村道下方。清代建筑，井壁呈圆形，用青砖叠砌而成。井圈为圆形，用整块石头凿成，内径0.56米，外径0.84米，高0.47米，井台旧用石板铺成，现改铺混凝土。井台西侧用块石、混凝土新砌成1.70米高的半圆形的护坡。井水清澈甘洌，现仍在使用。_x005F_x000D_
  井本体保存尚好，附属的井台、护坡改变较大。该井是五爱悠久历史延续的实物见证。</t>
  </si>
  <si>
    <t>北纬: 30°03'10.6"  东经：120°56'10.6"</t>
  </si>
  <si>
    <t>清代建筑，井壁呈圆形，用青砖叠砌而成。井圈为圆形，用整块石头凿成，内径0.56米，外径0.84米，高0.47米，井台旧用石板铺成，现改铺混凝土。井台西侧用块石、混凝土新砌成1.70米高的半圆形的护坡。井水清澈甘洌，现仍在使用。井本体保存尚好，附属的井台、护坡改变较大。该井是五爱悠久历史延续的实物见证。</t>
  </si>
  <si>
    <t>五爱自然村</t>
  </si>
  <si>
    <t>五洲村村委会</t>
  </si>
  <si>
    <t>黄倪严水井</t>
  </si>
  <si>
    <t>浙江省绍兴市上虞市驿亭镇杨溪村黄倪严自然村村西</t>
  </si>
  <si>
    <t xml:space="preserve">    井位于驿亭镇杨溪村黄倪严自然村村西田畈边，圆形，井壁用青砖错缝平铺，井圈用整石凿成，鼓形，内径0.42米，井圈厚0.07米，井圈高0.30米。井水污浊，村民废弃不用。</t>
  </si>
  <si>
    <t>北纬: 30°00'45.0"  东经：120°57'46.0"</t>
  </si>
  <si>
    <t>圆形，井壁用青砖错缝平铺，井圈用整石凿成，鼓形，内径0.42米，井圈厚0.07米，井圈高0.30米。 井圈开裂，井壁杂草丛生，井水污染，周边环境凌乱。井水污浊，村民废弃不用。</t>
  </si>
  <si>
    <t>黄倪严自然村</t>
  </si>
  <si>
    <t>杨溪村委会</t>
  </si>
  <si>
    <t>徐家岙村楼屋里民居</t>
  </si>
  <si>
    <t>浙江省绍兴市上虞市驿亭镇新横塘村徐家岙自然村村南</t>
  </si>
  <si>
    <t xml:space="preserve">    建筑位于驿亭镇新横塘村徐家岙自然村村南，坐北朝南，建于块石垒就的高台上，7开间前后二层重檐，分心结构。明间、次间、梢间退后一步架装修，明间设隔扇门6扇，次间设双扇窗，梢间设双扇板门，尽间对开设门、檐墙上置槛窗，檐柱头置座斗，两山面置三山封火墙。_x005F_x000D_
    楼屋北面存有老井一口，圆形井壁用毛石垒砌，井圈用整石凿成，井水清澈，井壁苔藓丛生。</t>
  </si>
  <si>
    <t>北纬: 30°01'34.0"  东经：120°58'36.0"</t>
  </si>
  <si>
    <t>山面封火墙部分已损坏，门、窗装修开裂，地面水泥硬化。楼屋北面存有老井一口，圆形井壁用毛石垒砌，井圈用整石凿成，井水清澈，井壁苔藓丛生。</t>
  </si>
  <si>
    <t>徐小新</t>
  </si>
  <si>
    <t>新横塘村委会</t>
  </si>
  <si>
    <t>徐家岙水井</t>
  </si>
  <si>
    <t>浙江省绍兴市上虞市驿亭镇新横塘村徐家岙自然村村中</t>
  </si>
  <si>
    <t xml:space="preserve">    井位于驿亭镇新横塘村徐家岙自然村村中徐惠伟房屋北。圆形,井壁由块石垒砌，井圈用整石凿成环形，内径0.37米，圈高0.35米，井壁厚0.16米，井较深，井水较浅，井壁四周苔藓丛生，植物弥漫。</t>
  </si>
  <si>
    <t>北纬: 30°01'35.0"  东经：120°58'34.0"</t>
  </si>
  <si>
    <t>圆形,井壁由块石垒砌，井圈用整石凿成环形，内径0.37米，圈高0.35米，井壁厚0.16米，井较深，井水较浅，井壁四周苔藓丛生，植物弥漫，井圈石质风化，其余保存完好。</t>
  </si>
  <si>
    <t>徐家岙自然村</t>
  </si>
  <si>
    <t>徐家岙梅树井</t>
  </si>
  <si>
    <t>浙江省绍兴市上虞市驿亭镇新横塘村徐家岙自然村村北</t>
  </si>
  <si>
    <t xml:space="preserve">    井位于驿亭镇新横塘村徐家岙自然村村北徐仙成屋前道地中，圆形，井壁用卵石垒砌，井圈用黑色石块凿成捣臼形式样，内径0.51米，台高0.13米。井水清冽，冬暖夏凉，村民尚在使用。_x005F_x000D_
    据传此井旁侧原有梅树一株，周边是毛竹园，村民取名为“梅树井”。</t>
  </si>
  <si>
    <t>北纬: 30°01'37.0"  东经：120°58'32.0"</t>
  </si>
  <si>
    <t>井位于驿亭镇新横塘村徐家岙自然村村北徐仙成屋前道地中，圆形，井壁用卵石垒砌，井圈用黑色石块凿成捣臼形式样，内径0.51米，台高0.13米。井水清冽，冬暖夏凉，村民尚在使用。 井口磨损，石质酥松，内壁杂草丛生。据传此井旁侧原有梅树一株，周边是毛竹园，村民取名为“梅树井”。</t>
  </si>
  <si>
    <t>徐家岙徐德根民居</t>
  </si>
  <si>
    <t>浙江省绍兴市上虞市驿亭镇新横塘村徐家岙自然村村西南</t>
  </si>
  <si>
    <t xml:space="preserve">    建筑位于驿亭镇新横塘村徐家岙自然村村西南，主体建筑坐南朝北，由一排七开间正楼和台门围墙围合而成。_x005F_x000D_
    台门朝西，3开间单披屋面，大门设在明间立面上，木作门框，条石门槛。_x005F_x000D_
    正楼七开间，二层前后重檐，原仅有五开间，明间、次间退后一步架装修，尽间对开设门、檐墙设窗。后东尽间再扩建二间，成七开间布局。内部结构分心造，山墙采用部分山间块石材料。 _x005F_x000D_
    正楼后背存有早年老井一口，圆形，块石砌筑，井圈为后补，红砖平铺，尚在使用。建筑地势开阔，视野较好。</t>
  </si>
  <si>
    <t>北纬: 30°01'33.0"  东经：120°58'34.0"</t>
  </si>
  <si>
    <t>正楼后背存有早年老井一口，圆形，块石砌筑，井圈为后补，红砖平铺，尚在使用。建筑地势开阔，视野较好。地面水泥硬化，屋面渗漏，围墙部分新筑。</t>
  </si>
  <si>
    <t>徐建荣住居</t>
  </si>
  <si>
    <t>南门村十字街35号范家民居</t>
  </si>
  <si>
    <t>浙江省绍兴市上虞市丰惠镇南门村百云自然村十字街村西35号民居</t>
  </si>
  <si>
    <t xml:space="preserve">    建筑位于丰惠镇南门村百云自然村十字街35号，坐北朝南，由正楼、左右二厢、前后围墙及台门围合而成。_x005F_x000D_
    正楼三开间前后二层重檐，分心前后双步外带前后单步后加一双步，前檐上设卷棚，下设通廊，明间开门，两缝向次间开门形成1明2暗的套房格局，室外及廊下石板铺地，室内青砖平铺，底层山面用封火墙二级。屋面青瓦覆盖。_x005F_x000D_
    前天井西南角有老井一口，圆形砖砌井壁，井圈鼓形。_x005F_x000D_
    二厢各7间二层前重檐后包檐，分心前后双步外带前一单步、后二单步，建筑退后一步架设通廊与正屋通，硬山顶，青砖铺地。_x005F_x000D_
    二厢用围墙连接，中设八字砖砌台门，两坡顶，单间内辟4扇木门。建筑整体布局紧凑，做工庄严朴素，规整简洁，较好地显示了旧时书香门第人家风范。</t>
  </si>
  <si>
    <t>北纬: 29°56'49.0"  东经：120°58'27.0"</t>
  </si>
  <si>
    <t>建筑位于丰惠镇南门村百云自然村十字街35号，坐北朝南，由正楼、左右二厢、前后围墙及台门围合而成。正楼三开间前后二层重檐，分心前后双步外带前后单步后加一双步，前檐上设卷棚，下设通廊，明间开门，两缝向次间开门形成1明2暗的套房格局，室外及廊下石板铺地，室内青砖平铺，底层山面用封火墙二级。屋面青瓦覆盖。前天井西南角有老井一口，圆形砖砌井壁，井圈鼓形。二厢各7间二层前重檐后包檐，分心前后双步外带前一单步、后二单步，建筑退后一步架设通廊与正屋通，硬山顶，青砖铺地。二厢用围墙连接，中设八字砖砌台门，两坡顶，单间内辟4扇木门。建筑整体布局紧凑，做工庄严朴素，规整简洁，较好地显示了旧时书香门第人家风范。建筑框架明确，部分木构毁坏，屋面散乱，梁架有糟朽现象。</t>
  </si>
  <si>
    <t>范廷桂</t>
  </si>
  <si>
    <t>南门村委会</t>
  </si>
  <si>
    <t>等寺双眼井</t>
  </si>
  <si>
    <t>浙江省绍兴市上虞市丰惠镇北门村东大街等寺弄3号民居北</t>
  </si>
  <si>
    <t xml:space="preserve">    井位于丰惠镇北门村东大街等寺弄3号民居北，双眼井口下水源相通，据当地村民介绍，此井原为等慈寺寺井。_x005F_x000D_
    井为圆形，井壁青砖叠砌，井圈整石凿成，外径0.60米，高0.40米，井水长年不竭，当地民居尚在使用。</t>
  </si>
  <si>
    <t>北纬: 29°57'06.0"  东经：120°58'46.0"</t>
  </si>
  <si>
    <t>井为圆形，井壁青砖叠砌，井圈整石凿成，外径0.60米，高0.40米， 井圈与井壁之间加垫四层红砖，其余保存尚好。井水长年不竭，当地民居尚在使用。</t>
  </si>
  <si>
    <t>北门村委会</t>
  </si>
  <si>
    <t>丰惠镇政府</t>
  </si>
  <si>
    <t>东门谢家水井</t>
  </si>
  <si>
    <t>浙江省绍兴市上虞市丰惠镇东门社区新建路与陆家弄口交叉处</t>
  </si>
  <si>
    <t xml:space="preserve">    位于丰惠镇东门社区新建路与陆家弄交叉口，当地俗称荷花池头，旧时为谢家大姓公用井，位于谢家民居内。_x005F_x000D_
    井呈圆形，井壁用条型方砖竖砌，井圈为后制，方形，红砖叠砌，外敷混凝土。井壁内径0.45米，井圈边长0.62米，高0.33米。井水清澈，当地民居尚在使用。</t>
  </si>
  <si>
    <t>北纬: 9°57'10.0"   东经：120°58'41.0"</t>
  </si>
  <si>
    <t>井呈圆形，井壁用条型方砖竖砌，井圈为后制，方形，红砖叠砌，外敷混凝土。井壁内径0.45米，井圈边长0.62米，高0.33米。 内壁歪闪，井圈新制。井水清澈，当地民居尚在使用。</t>
  </si>
  <si>
    <t>东门社区</t>
  </si>
  <si>
    <t>梅仙井</t>
  </si>
  <si>
    <t>浙江省绍兴市上虞市永和镇项家桥村永和中学内</t>
  </si>
  <si>
    <t>梅仙井位于永和镇中学内，清代建筑。井壁呈方形，用小青砖叠砌而成，错落有致。为方便使用，井圈为后来加上去，红砖砌成，外加钢筋混凝土井盖。井圈直径0.5米，高0.1米。井栏距水面1.1米，井壁上长有青苔，井水清澈，现仍在使用。_x005F_x000D_
    由于学校改造等原因，原用石板铺成的井台，现已改为水泥浇注。_x005F_x000D_
    相传永和镇中学原为明因寺旧址，有99间房屋，后毁于火灾。明因寺供有梅轩大仙，故此井命名为梅仙井，过去常有老百姓来此取水，求身体健康。如今新的明因寺修建在距此处约300米处。_x005F_x000D_
    梅仙井是悠久历史的见证，具有一定的保护价值。</t>
  </si>
  <si>
    <t>北纬: 29°57'53.2"  东经：121°02'56.7"</t>
  </si>
  <si>
    <t>井壁呈方形，用小青砖叠砌而成，错落有致。为方便使用，井圈为后来加上去，红砖砌成，外加钢筋混凝土井盖。井圈直径0.5米，高0.1米。井栏距水面1.1米，井壁上长有青苔，井的本体保存较好，只是井台已被水泥浇筑，井圈为后来用红砖砌成。井水清澈，现仍在使用。</t>
  </si>
  <si>
    <t>永和镇中学</t>
  </si>
  <si>
    <t>永和镇</t>
  </si>
  <si>
    <t>一支路水井</t>
  </si>
  <si>
    <t>浙江省绍兴市上虞市永和镇朱巷村一支路18号门前5米处</t>
  </si>
  <si>
    <t xml:space="preserve">    一支路水井位于永和镇朱巷村一支路18号门前。井壁呈圆形，用小青砖叠砌而成，井圈为一块1.6m×1.6m石板，井口直径约0.38米。井台出于安全考虑加上去的倒置旧捣臼，厚约10cm。_x005F_x000D__x005F_x000D_
    井壁上长满青苔，井水清澈，现仍在使用。_x005F_x000D_
   _x005F_x000D_
  </t>
  </si>
  <si>
    <t>北纬: 29°57'34.1"  东经：121°01'24.0"</t>
  </si>
  <si>
    <t>井壁呈圆形，用小青砖叠砌而成，井圈为一块1.6m×1.6m石板，井口直径约0.38米。井台出于安全考虑加上去的倒置旧捣臼，厚约10cm。井圈有部分地方进行了水泥加固。井壁上长满青苔，井水清澈，现仍在使用。</t>
  </si>
  <si>
    <t>店前自然村</t>
  </si>
  <si>
    <t>朱巷村村委会</t>
  </si>
  <si>
    <t>五婆岭泉</t>
  </si>
  <si>
    <t>浙江省绍兴市上虞市丰惠镇东光村五婆岭西麓</t>
  </si>
  <si>
    <t xml:space="preserve">    五婆岭泉位于丰惠镇东光村五婆岭西麓,西距东光村孝丰51号民宅约100米。沿山间小道拾级而上，两边茂林修竹,绿色如黛,是早年进入丁宅章镇的必经之路,路阔丈余,奇陡无比,两旁四季野花不绝,流水潺潺,岭顶右侧,有一平方米大小水潭,上方藤萝密布,混如一个天然凉棚,潭中水可见底,泉水如同喷泉昼夜喷涌,四季不绝,煞是好看,即使大旱,仍照涌不停,热天,水冷无比,冷天热气缭绕,过往行人总会踞足享用,令人难忘!_x005F_x000D_
    整个泉约呈长方形，中间略有凹凸，南北宽约0.6米，东西长约2米，东面出水口约为高0.4米的半圆，天然形成。_x005F_x000D_
    五婆岭泉是东光村悠久历史的实物见证，具有一定的历史价值。</t>
  </si>
  <si>
    <t>北纬: 29°58'25.4"  东经：120°57'38.8"</t>
  </si>
  <si>
    <t>整个泉约呈长方形，中间略有凹凸，南北宽约0.6米，东西长约2米，东面出水口约为高0.4米的半圆，天然形成。为方面百姓取水，在出水口底部有一方长约0.8m、宽约0.4m的青石板；在泉水的南面辅有石子路面。五婆岭泉是东光村悠久历史的实物见证，具有一定的历史价值。</t>
  </si>
  <si>
    <t>东光村</t>
  </si>
  <si>
    <t>东光村村委会</t>
  </si>
  <si>
    <t>泉池井</t>
  </si>
  <si>
    <t>浙江省绍兴市上虞市丰惠镇五云村五星自然村村口大樟树下</t>
  </si>
  <si>
    <t xml:space="preserve">    泉池井位于丰惠镇五云村五星自然村村口大樟树下，清代建筑，井壁呈方形，用石块叠砌而成，长0.73米，宽0.7米。井圈为条石砌成，约比地面低10厘米，南北条石长1.7米，东西条石长1.4米。井台旧用石板铺成，现改铺混凝土。井内长满青苔，井水清澈甘洌、常年不干，现仍在使用。_x005F_x000D_
    该井本体保存尚好，是五星自然村悠久历史延续的实物见证。</t>
  </si>
  <si>
    <t>北纬: 29°59'22.6"  东经：121°00'06.7"</t>
  </si>
  <si>
    <t>泉池井位于丰惠镇五云村五星自然村村口大樟树下，清代建筑，井壁呈方形，用石块叠砌而成，长0.73米，宽0.7米。井圈为条石砌成，约比地面低10厘米，南北条石长1.7米，东西条石长1.4米。井台旧用石板铺成，现改铺混凝土。井内长满青苔，井水清澈甘洌、常年不干，现仍在使用。 井圈条石有断裂。该井本体保存尚好，是五星自然村悠久历史延续的实物见证。</t>
  </si>
  <si>
    <t>五星自然村</t>
  </si>
  <si>
    <t>五云村村委会</t>
  </si>
  <si>
    <t>协力水井</t>
  </si>
  <si>
    <t>浙江省绍兴市上虞市丰惠镇五云村协力自然村王尧海家屋后</t>
  </si>
  <si>
    <t xml:space="preserve">    协力水井位于丰惠镇五云村协力自然村王尧海家屋后，清代建筑。井壁呈圆形，用小青砖叠砌而成。石质圆形井圈，高约0.7米，内直径46厘米，外直径66厘米。井圈距水面约1.5米，井壁上长满青苔，井水清澈，现仍在使用。_x005F_x000D_
    井台旧用石板铺成，现已改浇圆形水泥地，直径约为4米。_x005F_x000D_
    该井是当地经济文化发展的见证。</t>
  </si>
  <si>
    <t>北纬: 29°59'05.0"  东经：121°00'02.0"</t>
  </si>
  <si>
    <t>井壁呈圆形，用小青砖叠砌而成。石质圆形井圈，高约0.7米，内直径46厘米，外直径66厘米。井圈距水面约1.5米，井壁上长满青苔，井水清澈，现仍在使用。井台旧用石板铺成，现已改建，井内装有抽水泵，圆形水泥地，直径约为4米。该井是当地经济文化发展的见证。</t>
  </si>
  <si>
    <t>协力自然村</t>
  </si>
  <si>
    <t>太平山庄井</t>
  </si>
  <si>
    <t>浙江省绍兴市上虞市陈溪乡太平山村57号旁</t>
  </si>
  <si>
    <t>太平山庄井位于陈溪乡太平山村57号旁，低于地面约1米，清代建筑。井略呈椭圆形，用不规则的块石叠砌而成，井圈直径约1米。井壁上张有青苔，井水清澈见底，四季不干，现仍在使用。_x005F_x000D_
    为方便取水，在井的东侧设5级水泥。_x005F_x000D_
    太平山庄井是太平山村悠久历史的实物见证，具有一定的保护价值。</t>
  </si>
  <si>
    <t>北纬: 29°46'53.7"  东经：121°02'51.1"</t>
  </si>
  <si>
    <t>太平山庄井位于陈溪乡太平山村57号旁，低于地面约1米，清代建筑。井略呈椭圆形，用不规则的块石叠砌而成，井圈直径约1米。井壁上张有青苔，井水清澈见底，四季不干，现仍在使用。 为方便取水，在井的东侧设5级水泥。井台用水泥进行了加固。太平山庄井是太平山村悠久历史的实物见证，具有一定的保护价值。</t>
  </si>
  <si>
    <t>太平山村</t>
  </si>
  <si>
    <t>太平山村村委会</t>
  </si>
  <si>
    <t>浙江省绍兴市上虞市陈溪乡陈家岙村应建堂家屋后</t>
  </si>
  <si>
    <t xml:space="preserve">陈家岙水井位于陈溪乡陈家岙村应建堂家屋后，内圆外方，内用毛石叠砌，井圈呈长方形，南北侧为2块长约0.97米的条石，东西两侧分别由2块长约0.3米的条石叠砌而成，呈错落状，北侧井圈比南侧井圈高一个石阶。井台旧用石板铺成，现已改浇水泥。_x005F_x000D_
为方便百姓取水，在南侧井圈下还设有2步石阶。_x005F_x000D_
该井水质清澈，四季不干，现仍在使用中，古井是其悠久历史的实物见证。_x005F_x000D_
    _x005F_x000D_
_x005F_x000D_
</t>
  </si>
  <si>
    <t>北纬: 29°47'31.3"  东经：121°02'15.1"</t>
  </si>
  <si>
    <t>陈家岙水井位于陈溪乡陈家岙村应建堂家屋后，内圆外方，内用毛石叠砌，井圈呈长方形，南北侧为2块长约0.97米的条石，东西两侧分别由2块长约0.3米的条石叠砌而成，呈错落状，北侧井圈比南侧井圈高一个石阶。井台旧用石板铺成，现已改浇水泥。 为方便百姓取水，在南侧井圈下还设有2步石阶。该井水质清澈，四季不干，现仍在使用中，古井是其悠久历史的实物见证。</t>
  </si>
  <si>
    <t xml:space="preserve"> 陈家岙村</t>
  </si>
  <si>
    <t>陈家岙村村委会</t>
  </si>
  <si>
    <t>平岗下井</t>
  </si>
  <si>
    <t>浙江省绍兴市上虞市岭南乡平山村王水玉家门前</t>
  </si>
  <si>
    <t xml:space="preserve">   平岗下井位于岭南乡平山村王水玉家门前，清代建筑。圆形井壁用自然块石叠砌而成，直径约0.6米。井台由四块扇形块石组成，中间镂空，抹角做法。井内长有青苔，水质清澈，被村民用作洗衣、淘米之用。_x005F_x000D_
    该井是平山村悠久历史的见证，具有一定的保护价值。</t>
  </si>
  <si>
    <t>北纬: 29°45'05.3"  东经：120°57'23.7"</t>
  </si>
  <si>
    <t>平岗下井位于岭南乡平山村王水玉家门前，清代建筑。圆形井壁用自然块石叠砌而成，直径约0.6米。井台由四块扇形块石组成，中间镂空，抹角做法。井内长有青苔，水质清澈，被村民用作洗衣、淘米之用。 该井是平山村悠久历史的见证，具有一定的保护价值。</t>
  </si>
  <si>
    <t>平山村</t>
  </si>
  <si>
    <t>平山村村委会</t>
  </si>
  <si>
    <t>张村大井</t>
  </si>
  <si>
    <t>浙江省绍兴市上虞市章镇镇张村村张余明家门口</t>
  </si>
  <si>
    <t xml:space="preserve">    张村大井位于章镇镇张村村张余明家门口，清代建筑。井壁略呈圆形，用毛石叠砌而成。井内径为0.6米；井圈呈六角形，水泥砌成；井台已完全被改建成水泥地；井壁上长有青苔，水质一般，现仍在使用。    _x005F_x000D_
    张村大井所在的张村，历史悠久，古井即是其悠久历史的实物见证。</t>
  </si>
  <si>
    <t>北纬: 29°49'32.1"  东经：120°56'20.4"</t>
  </si>
  <si>
    <t>张村大井位于章镇镇张村村张余明家门口，清代建筑。井壁略呈圆形，用毛石叠砌而成。井内径为0.6米；井圈呈六角形，水泥砌成；井台已完全被改建成水泥地；井壁上长有青苔，水质一般，现仍在使用。张村大井所在的张村，历史悠久，古井即是其悠久历史的实物见证。</t>
  </si>
  <si>
    <t>张余明家</t>
  </si>
  <si>
    <t>张村村村委会</t>
  </si>
  <si>
    <t>中张岙前井</t>
  </si>
  <si>
    <t>浙江省绍兴市上虞市章镇镇新江村中张岙</t>
  </si>
  <si>
    <t xml:space="preserve">    中张岙前井位于章镇镇新江村中张岙，清代建筑。井壁呈圆形，用块石叠砌而成；井圈为水泥现浇，呈六角形，为80年代所修建。井圈直径约0.5米，矢高约2米，井壁上长满青苔，井水清澈，现仍在使用。_x005F_x000D_
    井台旧用石板铺成，现已改浇水泥。_x005F_x000D_
    中张岙前井是该村悠久历史的实物见证。</t>
  </si>
  <si>
    <t>北纬: 29°49'33.3"  东经：120°52'51.6"</t>
  </si>
  <si>
    <t xml:space="preserve">中张岙前井位于章镇镇新江村中张岙，清代建筑。井壁呈圆形，用块石叠砌而成；井圈为水泥现浇，呈六角形，为80年代所修建。井圈直径约0.5米，矢高约2米，井壁上长满青苔，井水清澈，现仍在使用。 井台旧用石板铺成，现已改浇水泥。中张岙前井是该村悠久历史的实物见证。 </t>
  </si>
  <si>
    <t>新江村中张岙</t>
  </si>
  <si>
    <t>新江村村委会</t>
  </si>
  <si>
    <t>河浮方井</t>
  </si>
  <si>
    <t>浙江省绍兴市上虞市章镇镇河浮村279号门前</t>
  </si>
  <si>
    <t xml:space="preserve">河浮方井位于章镇镇河浮村279号门前，清代建筑，井壁呈圆形，用块石叠砌而成，井圈用砖块拼合而成，井圈呈方形，东西长约1.2米，南北宽约0.6米。井壁上长有青苔、凤尾菊等植物，水质一般，现仍在使用。井台现已改浇水泥。_x005F_x000D_
    河浮方井所在的河浮村，历史悠久，古井即是其悠久历史的实物见证。_x005F_x000D_
</t>
  </si>
  <si>
    <t>北纬: 29°50'34.8"  东经：120°53'38.8"</t>
  </si>
  <si>
    <t xml:space="preserve">河浮方井位于章镇镇河浮村279号门前，清代建筑，井壁呈圆形，用块石叠砌而成，井圈用砖块拼合而成，井圈呈方形，东西长约1.2米，南北宽约0.6米。井壁上长有青苔、凤尾蕨等植物，水质一般，现仍在使用。井台现已改浇水泥。 河浮方井所在的河浮村，历史悠久，古井即是其悠久历史的实物见证。 </t>
  </si>
  <si>
    <t>河浮村</t>
  </si>
  <si>
    <t>河浮村村委会</t>
  </si>
  <si>
    <t>芦山水井</t>
  </si>
  <si>
    <t>浙江省绍兴市上虞市下管镇芦山村村委会旁的村道上</t>
  </si>
  <si>
    <t xml:space="preserve">    芦上水井位于芦山村村委会旁的村道上，清代建筑。外方内呈半圆，井壁用块石叠砌而成，井圈用水泥浇筑，呈凹漕形，井口南北长约0.8米，东西宽约0.6米。井栏距水面约2米，井壁上长满青苔和凤尾菊，井水清澈，现仍在使用。    _x005F_x000D_
    芦山水井所在的芦山村，历史悠久，古井即是其悠久历史的实物见证。_x005F_x000D_
</t>
  </si>
  <si>
    <t>北纬: 29°48'34.9"  东经：121°00'22.0"</t>
  </si>
  <si>
    <t xml:space="preserve">芦山水井位于芦山村村委会旁的村道上，清代建筑。外方内呈半圆，井壁用块石叠砌而成，井圈用水泥浇筑，呈凹漕形，井口南北长约0.8米，东西宽约0.6米。井栏距水面约2米，井壁上长满青苔和凤尾菊，井水清澈，现仍在使用。受村道硬化，井栏被水泥浇筑。芦山水井所在的芦山村，历史悠久，古井即是其悠久历史的实物见证。 </t>
  </si>
  <si>
    <t>芦山村</t>
  </si>
  <si>
    <t>芦山村村委会</t>
  </si>
  <si>
    <t>新横水井</t>
  </si>
  <si>
    <t>浙江省绍兴市上虞市丁宅乡新任溪村新横新宅里23号门前</t>
  </si>
  <si>
    <t xml:space="preserve">    新横水井位于丁宅乡新任溪村新横新宅里23号门前，清代建筑。井壁呈圆形，直径约为0.7米，用块石叠砌而成；井口为方形，井圈上用四块水泥板作井栏，井栏距水面2米，井壁上长有青苔，井水清澈，现仍在使用。井台用水泥浇筑。  _x005F_x000D_
    新横水井是该村悠久历史的实物见证。</t>
  </si>
  <si>
    <t>北纬: 29°52'23.2"  东经：120°56'09.9"</t>
  </si>
  <si>
    <t>新横水井位于丁宅乡新任溪村新横新宅里23号门前，清代建筑。井壁呈圆形，直径约为0.7米，用块石叠砌而成；井口为方形，井圈上用四块水泥板作井栏，井栏距水面2米，井壁上长有青苔，井水清澈，现仍在使用。井台用水泥浇筑。新横水井是该村悠久历史的实物见证。</t>
  </si>
  <si>
    <t>任晓龙家</t>
  </si>
  <si>
    <t>新任溪村村委会</t>
  </si>
  <si>
    <t>董家井</t>
  </si>
  <si>
    <t>浙江省绍兴市上虞市丁宅乡庙湾村董家8号东侧</t>
  </si>
  <si>
    <t xml:space="preserve">董家井位于丁宅乡庙湾村董家8号东侧，北距湖头山约20米，清代建筑。井壁呈圆形，直径为0.5米，用毛块石叠砌而成；井口与地面齐平，距水面约2米，井壁上长满凤尾菊和青苔，井水清澈，现仍在使用。_x005F_x000D_
    </t>
  </si>
  <si>
    <t>北纬: 29°52'37.8"  东经：120°58'45.8"</t>
  </si>
  <si>
    <t xml:space="preserve">井壁呈圆形，直径为0.5米，用毛块石叠砌而成；井口与地面齐平，距水面约2米，井壁上长满凤尾菊和青苔，井台改浇水泥地，井水清澈，现仍在使用。 </t>
  </si>
  <si>
    <t>庙湾村</t>
  </si>
  <si>
    <t>庙湾村村委会</t>
  </si>
  <si>
    <t>蒋山大脚岙井</t>
  </si>
  <si>
    <t>浙江省绍兴市上虞市章镇镇笕桥村蒋山自然村村东</t>
  </si>
  <si>
    <t xml:space="preserve">    井位于章镇镇笕桥村蒋山自然村蒋何山西坡下进山路旁，半圆形，弧形用部分不规则块石垒砌，弧形两侧用条石连接，直径0.88米，占地面积约2平方米。井水混浊，井壁苔藓横生。</t>
  </si>
  <si>
    <t>北纬: 29°50'02.0"  东经：120°50'12.0"</t>
  </si>
  <si>
    <t>半圆形，弧形用部分不规则块石垒砌，弧形两侧用条石连接，直径0.88米，占地面积约2平方米。井水混浊，井壁苔藓横生。</t>
  </si>
  <si>
    <t>蒋山自然村</t>
  </si>
  <si>
    <t>笕桥村委会</t>
  </si>
  <si>
    <t>唐家水井</t>
  </si>
  <si>
    <t>浙江省绍兴市上虞市章镇镇中兴村唐家桥自然村村南张才庆门前</t>
  </si>
  <si>
    <t xml:space="preserve">    井位于章镇镇中兴村唐家桥自然村村南张才庆门前路中，圆形，井壁用毛石垒砌，井圈用整石凿成，五、六年前，村道水泥硬化，路面抬高，原井圈被埋于地下，新筑低矮水泥一圈，略高于地面，井口直径60厘米。_x005F_x000D_
    井位于路边，井口没有防护，杂物易落入井中，对水质有所影响。_x005F_x000D_
    据当地村民介绍，此井历史较长，井壁虽用毛石垒砌，但砌筑相当规整，由一定的历史价值。</t>
  </si>
  <si>
    <t>北纬: 29°48'49.0"  东经：120°50'19.0"</t>
  </si>
  <si>
    <t>井位于章镇镇中兴村唐家桥自然村村南张才庆门前路中，圆形，井壁用毛石垒砌，井圈用整石凿成，五、六年前，村道水泥硬化，路面抬高，原井圈被埋于地下，新筑低矮水泥一圈，略高于地面，井口直径60厘米。 井位于路边，井口没有防护，杂物易落入井中，对水质有所影响。据当地村民介绍，此井历史较长，井壁虽用毛石垒砌，但砌筑相当规整，由一定的历史价值。</t>
  </si>
  <si>
    <t>唐家桥自然村</t>
  </si>
  <si>
    <t>中兴村委会</t>
  </si>
  <si>
    <t>林岙林家民居</t>
  </si>
  <si>
    <t>浙江省绍兴市上虞市章镇镇中兴村林岙自然村109号</t>
  </si>
  <si>
    <t xml:space="preserve">    建筑位于章镇镇中兴村林岙自然村109号，坐东朝西，三开间二层前重檐后包檐结构。_x005F_x000D_
    明间退后一步架置门，次间檐墙上设窗，明间两缝开门与次间通，总体布局“一明二暗”，分心造，木柱石础，三合土地面。_x005F_x000D_
    在正屋南首有众家老井一口，井圈外方内圆，边长0.6米，直径0.43米，高0.40米，井壁圆形，用长小青砖竖砌，井水混浊，已废弃不用。</t>
  </si>
  <si>
    <t>北纬: 29°48'24.0"  东经：120°50'40.0"</t>
  </si>
  <si>
    <t>建筑山面重砌，木构霉烂，部分构件缺失，老井内杂物淤积，井壁青砖缺失歪斜。在正屋南首有众家老井一口，井圈外方内圆，边长0.6米，直径0.43米，高0.40米，井壁圆形，用长小青砖竖砌，井水混浊，已废弃不用。</t>
  </si>
  <si>
    <t>林旺春、林旺兵</t>
  </si>
  <si>
    <t>渔门金家水井</t>
  </si>
  <si>
    <t>浙江省绍兴市上虞市丰惠镇渔门村金家自然村金其龙屋前</t>
  </si>
  <si>
    <t xml:space="preserve">  金家水井位于渔门村金家自然村村中，金其龙屋前。_x005F_x000D_
  水井石质，井壁用鹅卵石叠砌，井圈呈圆形，内径40厘米，外经66厘米，高30厘米。井壁上长满青苔，井圈由于年代久远，石质发黑，磨损严重，水质混浊，为村民日常洗理用水。_x005F_x000D_
  金家位于半山区，水资源相对较缺乏，村民往往凿井取水。该井是村内唯一保存的水井，虽有残损，但仍具有一定保护价值。</t>
  </si>
  <si>
    <t>北纬: 29°56'18.9"  东经：120°54'02.9"</t>
  </si>
  <si>
    <t>水井石质，井壁用鹅卵石叠砌，井圈呈圆形，内径40厘米，外经66厘米，高30厘米。井壁上长满青苔，井圈由于年代久远，石质发黑，磨损严重，水质混浊，为村民日常洗理用水。金家位于半山区，水资源相对较缺乏，村民往往凿井取水。该井是村内唯一保存的水井，虽有残损，但仍具有一定保护价值。</t>
  </si>
  <si>
    <t>金家自然村</t>
  </si>
  <si>
    <t>渔门村村委会</t>
  </si>
  <si>
    <t>贾塔金井</t>
  </si>
  <si>
    <t>浙江省绍兴市上虞市丰惠镇南源村贾塔自然村孙大荣屋前</t>
  </si>
  <si>
    <t xml:space="preserve">   贾塔金井位于贾塔自然村孙大荣屋前，旁为村道，据当地村民介绍，旧时贾塔村有“金、木、水、火、土”五口古井，现尚剩二口，一口金井，在山脚边还有一口水井，井圈已改建。_x005F_x000D_
    贾塔金井石质，井壁用毛石叠砌，井圈用整块石板砌筑，现上新砌水泥井栏，井栏高10公分，内径40厘米，外径70厘米。井壁上长满青苔，水质较混浊，村民作日常洗理用。_x005F_x000D_
    贾塔地处半山区，水资源相对较缺乏，村民旧有凿井取水的习俗，现随着生活条件的改善，古井多遭废弃和填埋，所剩不多，该古井对研究山区村落历史发展有一定的参考价值。</t>
  </si>
  <si>
    <t>北纬: 29°56'45.3"  东经：120°55'54.2"</t>
  </si>
  <si>
    <t>贾塔金井石质，井壁用毛石叠砌，井圈用整块石板砌筑，现上新砌水泥井栏，井栏高10公分，内径40厘米，外径70厘米。由于修建村道上新砌水泥井栏，使古井原有风貌破坏较大，井壁上长满青苔，水质较混浊，村民作日常洗理用。</t>
  </si>
  <si>
    <t>贾塔自然村</t>
  </si>
  <si>
    <t>南源村委会</t>
  </si>
  <si>
    <t>前湖井头弄水井</t>
  </si>
  <si>
    <t>浙江省绍兴市上虞市丰惠镇西溪湖村前湖自然村后房井头弄村道上</t>
  </si>
  <si>
    <t xml:space="preserve">    前湖井头弄水井位于前湖自然村后房井头弄村道上，东为陈伟利屋，西为陈佳羊屋。_x005F_x000D_
    水井石质，井圈内径44厘米，外径50厘米，高36厘米。井壁用青砖错缝铺砌，井水清澈干冽，是当地村民的主要饮用水。_x005F_x000D_
    据当地村民介绍，水井旧时一半在陈伟利屋内，一半在村道上。据此推断可能为家井，现村道扩建后，作为公共建筑保存在村道中间。水井是前湖村悠久历史的见证，对当地村落形成及发展具有一定的参考研究价值。</t>
  </si>
  <si>
    <t>北纬: 29°56'11.2"  东经：120°57'20.0"</t>
  </si>
  <si>
    <t>水井石质，井圈内径44厘米，外径50厘米，高36厘米。井壁用青砖错缝铺砌，井水清澈干冽，是当地村民的主要饮用水。井圈北侧有一缺口，表面斑驳，风化严重，井壁上长满青苔、凤尾蕨，井水清澈。</t>
  </si>
  <si>
    <t>前湖自然村</t>
  </si>
  <si>
    <t>西溪湖村委</t>
  </si>
  <si>
    <t>中湖刘家井</t>
  </si>
  <si>
    <t>浙江省绍兴市上虞市丰惠镇西溪湖村中湖自然村村道边</t>
  </si>
  <si>
    <t xml:space="preserve">  中湖刘家井位于西溪湖村中湖自然村村道边旁，旁近刘家河。_x005F_x000D_
  刘家井石质，井壁用青砖错缝叠砌，井台呈方形，尺寸1.05×1.05米，井圈内圆外方，抹角作法，内径42厘米，外径62厘米，高32厘米。井水清澈干冽。_x005F_x000D_
  刘家井制作规整，古朴大方，是当地悠久历史的见证，保存基本完好，对研究当地村落的形成，发展历史具有重要的参考价值。</t>
  </si>
  <si>
    <t>北纬: 29°56'15.1"  东经：120°57'02.7"</t>
  </si>
  <si>
    <t>刘家井石质，井壁用青砖错缝叠砌，井台呈方形，尺寸1.05×1.05米，井圈内圆外方，抹角作法，内径42厘米，外径62厘米，高32厘米。井水清澈干冽。刘家井制作规整，古朴大方，是当地悠久历史的见证，保存基本完好，对研究当地村落的形成，发展历史具有重要的参考价值。</t>
  </si>
  <si>
    <t>中湖自然村</t>
  </si>
  <si>
    <t>西溪湖村委会</t>
  </si>
  <si>
    <t>中湖童家井</t>
  </si>
  <si>
    <t>浙江省绍兴市上虞市丰惠镇西溪湖村中湖自然村郭家道地</t>
  </si>
  <si>
    <t xml:space="preserve">  中湖童家井位于中湖自然村郭家道地村道旁，东临田野，北距童家漕30米。_x005F_x000D_
  童家井砖石质，井壁用青砖错缝叠砌，上置井台，石质方形，尺寸130×150厘米，井台中间沿井口有一条凹槽，便于溢出的井水流泻，井圈圆形，内径40厘米，外径55厘米，高30厘米，可活动的井圈是为了便于对井内进行日常清理淤泥用。 _x005F_x000D_
  童井家历史悠久，制作古朴，活动的井圈，设计独特，是当地村民重要的日常饮用水源，具有一定保护价值。</t>
  </si>
  <si>
    <t>北纬: 29°56'24.2"  东经：120°57'10.9"</t>
  </si>
  <si>
    <t>童家井砖石质，井壁用青砖错缝叠砌，上置井台，石质方形，尺寸130×150厘米，井台中间沿井口有一条凹槽，便于溢出的井水流泻，井圈圆形，内径40厘米，外径55厘米，高30厘米，井圈底部有所残损，井台有开裂现象，井壁上长满青苔和凤尾蕨，可活动的井圈是为了便于对井内进行日常清理淤泥用。 井水清澈，尚在使用。童井家历史悠久，制作古朴，活动的井圈，设计独特，是当地村民重要的日常饮用水源，具有一定保护价值。</t>
  </si>
  <si>
    <t>杜溪水井</t>
  </si>
  <si>
    <t>浙江省绍兴市上虞市丰惠镇三溪村杜溪自然村西陈炎根屋旁</t>
  </si>
  <si>
    <t xml:space="preserve">  杜溪水井位于杜溪自然村村口，陈炎根屋旁，西近梅狗山，山下树木葱郁。_x005F_x000D_
  水井石质，井壁用不规则石块叠砌，井圈圆形，内径38厘米，外径55厘米，高40厘米。井水清澈，村民尚在使用。_x005F_x000D_
  杜溪属山区，水资源相对较缺乏，凿井取水是当地村民的传统习惯。水井反映了山区村民的生活面貌，对研究当地村落历史沿革发展有一定参考价值。</t>
  </si>
  <si>
    <t>北纬: 29°55'06.2"  东经：120°57'32.6"</t>
  </si>
  <si>
    <t>水井石质，井壁用不规则石块叠砌，井圈圆形，内径38厘米，外径55厘米，高40厘米。井圈北侧有一缺口，井台用混凝土新浇，井壁上长满青苔。井水清澈，村民尚在使用。杜溪属山区，水资源相对较缺乏，凿井取水是当地村民的传统习惯。水井反映了山区村民的生活面貌，对研究当地村落历史沿革发展有一定参考价值。</t>
  </si>
  <si>
    <t>杜溪自然村</t>
  </si>
  <si>
    <t>三溪村委会</t>
  </si>
  <si>
    <t>庙弄葛家民居</t>
  </si>
  <si>
    <t>浙江省绍兴市上虞市丰惠镇庙弄社区小庙弄1号</t>
  </si>
  <si>
    <t xml:space="preserve">  葛家民居位于庙弄社区小庙弄1号，清代建筑，坐北朝南，由门厅、座楼及两侧厢级成一个四合院，均为二层楼房，呈“走马楼”格局。_x005F_x000D_
  门厅面阔五间，穿斗构架，中柱落地，三柱用五檩，明间前开八字墙门，砖石质，下为须弥座，中间开框，用青砖拼出菱纹图案，墀头上雕刻有人物花草图案，明间檐柱、中柱间开有二道四扇实榻木门，檐柱上饰牛腿，地面用规整石板铺砌。 座楼面阔五间，前后重檐楼房，次间前开八字墙门，装饰手法同门厅，楼上各缝梁架穿斗式，楼下明间前后金柱间用粗壮的横梁承托，进深用四柱，次梢间进深用五柱，前檐设卷棚廊，廊下置月梁，檐柱上饰牛腿，地面三合土墁地，阶沿条石压扣。天井用规整条石铺就，古朴大方，东侧厢前有一古井，砖石质，保存尚好。两侧厢面阔三间，穿斗构架，进深用二柱。_x005F_x000D_
  葛家民居整体保存尚好，布局紧凑，制作考究，用材精细，砖雕、木雕均刻划细腻，维妙维肖，具有较高的文物保护价值。</t>
  </si>
  <si>
    <t>北纬: 29°56'59.2"  东经：120°58'28.1"</t>
  </si>
  <si>
    <t>葛家民居位于庙弄社区小庙弄1号，清代建筑，坐北朝南，由门厅、座楼及两侧厢级成一个四合院，均为二层楼房，呈“走马楼”格局。门厅面阔五间，穿斗构架，中柱落地，三柱用五檩，明间前开八字墙门，砖石质，下为须弥座，中间开框，用青砖拼出菱纹图案，墀头上雕刻有人物花草图案，明间檐柱、中柱间开有二道四扇实榻木门，檐柱上饰牛腿，地面用规整石板铺砌。 座楼面阔五间，前后重檐楼房，次间前开八字墙门，装饰手法同门厅，楼上各缝梁架穿斗式，楼下明间前后金柱间用粗壮的横梁承托，进深用四柱，次梢间进深用五柱，前檐设卷棚廊，廊下置月梁，檐柱上饰牛腿，地面三合土墁地，阶沿条石压扣。天井用规整条石铺就，古朴大方，东侧厢前有一古井，砖石质，保存尚好。两侧厢面阔三间，穿斗构架，进深用二柱。门、窗部分改建，东侧厢北次间改建，部分木构件残损，余保存较好，座楼明间堆放杂物，次间作出租房，环境脏乱。葛家民居整体保存尚好，布局紧凑，制作考究，用材精细，砖雕、木雕均刻划细腻，维妙维肖，具有较高的文物保护价值。</t>
  </si>
  <si>
    <t>傅炳康、王文龙等4户居住</t>
  </si>
  <si>
    <t>庙弄社区</t>
  </si>
  <si>
    <t>站弄12号民居</t>
  </si>
  <si>
    <t>浙江省绍兴市上虞市丰惠镇庙弄社区西大街站弄12号</t>
  </si>
  <si>
    <t xml:space="preserve">  站弄12号民居位于西大街站弄12号，东紧邻昔日丰惠镇积善堂（已改建），南面5米外有一口民国廿二年（1933年）造的古井。_x005F_x000D_
  建筑坐北朝南，由前后二进及二侧厢组成，为一合院式建筑。平面呈“口”字形。前进面阔五间夹一弄，穿斗构架，四柱用六檩，后设卷棚廊，檐柱上饰牛腿，承托撩檐檩出檐，青砖铺地，两坡屋顶。后进面阔五间，前后重檐楼房，穿斗式，中柱落地，九柱用十一檩，前为通廊，廊下设月梁，上承栌斗，下置雀替，雕刻精细。两侧厢面阔三间，前重檐楼房，穿斗式构架，进深用三柱，檐柱上饰牛腿，山面观音兜，天井用规整条石铺就。_x005F_x000D_
  前进南面5米外的古井，井圈呈四方形，井壁、井圈均用水泥浇筑，保存较好，据说由当地的八太娘建造。_x005F_x000D_
  建筑整体保存尚好，结构紧凑，布局合理，崇尚对称均衡之美，具有江南水乡民居的典型特征。</t>
  </si>
  <si>
    <t>北纬: 29°56'59.5"  东经：120°58'25.9"</t>
  </si>
  <si>
    <t>站弄12号民居位于西大街站弄12号，东紧邻昔日丰惠镇积善堂（已改建），南面5米外有一口民国廿二年（1933年）造的古井。建筑坐北朝南，由前后二进及二侧厢组成，为一合院式建筑。平面呈“口”字形。前进面阔五间夹一弄，穿斗构架，四柱用六檩，后设卷棚廊，檐柱上饰牛腿，承托撩檐檩出檐，青砖铺地，两坡屋顶。后进面阔五间，前后重檐楼房，穿斗式，中柱落地，九柱用十一檩，前为通廊，廊下设月梁，上承栌斗，下置雀替，雕刻精细。两侧厢面阔三间，前重檐楼房，穿斗式构架，进深用三柱，檐柱上饰牛腿，山面观音兜，天井用规整条石铺就。前进南面5米外的古井，井圈呈四方形，井壁、井圈均用水泥浇筑，保存较好，据说由当地的八太娘建造。 前、后进前廊卷棚已拆，木构件开裂，糟朽，门、窗部分拆改，局部地面已改为混凝土水泥结构。现属丰惠房管所公房，里面住户较多，环境杂乱。建筑整体保存尚好，结构紧凑，布局合理，崇尚对称均衡之美，具有江南水乡民居的典型特征。</t>
  </si>
  <si>
    <t>徐月珍、王苗仙等8户民居</t>
  </si>
  <si>
    <t>圣因寺水井</t>
  </si>
  <si>
    <t>浙江省绍兴市上虞市章镇镇大钱村前进自然村圣因寺北</t>
  </si>
  <si>
    <t xml:space="preserve">    圣因寺水井位于前进自然村寺山山脚下,新建的圣因寺北侧。东50米外即为前进水库。_x005F_x000D_
    水井石质，上置青石井圈，六边形，内圆，外壁上开框装饰，内容不清。井圈高0.37米，内径0.46米，外边长0.34米。井台原为石质，现上覆水泥一层，尺寸1.20X1.20米。井壁用毛石砌筑，长满凤尾厥。水质清澈甘冽，冬暖夏凉，是当地居民的主要日常饮用水源之一。_x005F_x000D_
    水井地处山脚下，造型独特，水质清澈，仍在使用，具有一定的保护价值。</t>
  </si>
  <si>
    <t>北纬: 29°46'33.9"  东经：120°52'24.1"</t>
  </si>
  <si>
    <t>水井石质，上置青石井圈，六边形，内圆，外壁上开框装饰，内容不清。井圈高0.37米，内径0.46米，外边长0.34米。井台原为石质，现上覆水泥一层，尺寸1.20X1.20米。井壁用毛石砌筑，  井台上新浇水泥一层，井圈风化严重，长满凤尾厥。水质清澈甘冽，冬暖夏凉，是当地居民的主要日常饮用水源之一。 
水井地处山脚下，造型独特，水质清澈，仍在使用，具有一定的保护价值。</t>
  </si>
  <si>
    <t>前进自然村</t>
  </si>
  <si>
    <t>大钱村委会</t>
  </si>
  <si>
    <t>振兴村李嫁井</t>
  </si>
  <si>
    <t>浙江省绍兴市上虞市下管镇振兴村星火自然村徐柏丞屋后</t>
  </si>
  <si>
    <t xml:space="preserve">    振兴村李嫁井位于星火自然村徐柏丞屋后,东南距村委会100米。_x005F_x000D_
    井呈圆形，石质，上覆井圈，井壁用当地产卵石砌筑而成。井圈高43厘米，内径38厘米，外径50厘米，井深7米。井口离水面3.8 米，井台用整块大理石铺设，呈长方形，尺寸为1.28X1.30米，井水清澈，目前村民作为日常清洗用水。_x005F_x000D_
    下管属山区，水资源较缺乏。据当地村民介绍，该井原由一李姓女子嫁到当地，因用水困难，而特地凿挖的一口井，故称李嫁井。_x005F_x000D_
    该井保存尚好，具有明显的山区特色。对研究该村人口变迁、历史沿革有一定参考价值。</t>
  </si>
  <si>
    <t>北纬: 29°50'34.4"  东经：121°01'31.8"</t>
  </si>
  <si>
    <t>井呈圆形，石质，上覆井圈，井壁用当地产卵石砌筑而成。井圈高43厘米，内径38厘米，外径50厘米，井深7米。井口离水面3.8 米，井台用整块大理石铺设，呈长方形，尺寸为1.28X1.30米，井水清澈，目前村民作为日常清洗用水。井台上新浇水泥一层，井圈外壁由于日晒雨淋风化严重。下管属山区，水资源较缺乏。据当地村民介绍，该井原由一李姓女子嫁到当地，因用水困难，而特地凿挖的一口井，故称李嫁井。该井保存尚好，具有明显的山区特色。对研究该村人口变迁、历史沿革有一定参考价值。</t>
  </si>
  <si>
    <t>星火自然村</t>
  </si>
  <si>
    <t>振兴村委会</t>
  </si>
  <si>
    <t>丁宅大街井</t>
  </si>
  <si>
    <t>浙江省绍兴市上虞市丁宅乡丁宅村丁宅自然村卢玉花屋前丁宅老街上</t>
  </si>
  <si>
    <t xml:space="preserve">  丁宅大街井位于丁宅自然村原丁宅老街上，村民卢玉花屋前。_x005F_x000D_
  井呈圆形，上覆石质井圈，内径48厘米，外径66厘米，高40厘米。井壁用整齐均匀的乱石堆砌而成，井圈外设井台，尺寸为170X180厘米，井水混浊，还有不少垃圾，现已废弃不用。_x005F_x000D_
  丁宅地处山区，由于水资源缺乏，当地村民有凿井取水的习惯。现随着城镇建设和供水系统的设施建设，家家户户用上了方便的自来水，一些古井自然而然就被逐渐废弃。_x005F_x000D_
   古井是丁宅老街悠久历史的见证。</t>
  </si>
  <si>
    <t>北纬: 29°52'21.3"  东经：120°57'43.1"</t>
  </si>
  <si>
    <t>井呈圆形，上覆石质井圈，内径48厘米，外径66厘米，高40厘米。井壁用整齐均匀的乱石堆砌而成，井圈外设井台，尺寸为170X180厘米，井水混浊，还有不少垃圾， 除井台用水泥新覆一层外，其余保存较好，现已废弃不用。丁宅地处山区，由于水资源缺乏，当地村民有凿井取水的习惯。现随着城镇建设和供水系统的设施建设，家家户户用上了方便的自来水，一些古井自然而然就被逐渐废弃。古井是丁宅老街悠久历史的见证。</t>
  </si>
  <si>
    <t>丁宅村</t>
  </si>
  <si>
    <t>丁宅乡人民政府</t>
  </si>
  <si>
    <t>朱光玉壁井</t>
  </si>
  <si>
    <t>浙江省绍兴市上虞市章镇镇朱光村朱光自然村村北里塘岙路边</t>
  </si>
  <si>
    <t xml:space="preserve">    井位于章镇镇朱光村朱光自然村村北里塘岙路边，背靠低矮山丘，面临村道，圆形，井壁由毛石叠砌，井圈由低矮的青石凿成，井圈呈玉壁形，外径0.92米，内径0.48米，井台用混凝土做圆形砌筑，直径5米。_x005F_x000D_
    井位于路边山脚下，周边凌乱，对水质有较大的影响。但村民仍在使用。_x005F_x000D_
    在朱光村村口水塘边有老井一口，圆形，井壁宽大，青砖叠砌，井口用外方内圆整石凿成，内径0.44米，边长1.17米，井水清澈，当地村民不能说清井的历史，目前井中直接安置自来水管直通各自家中。</t>
  </si>
  <si>
    <t>北纬: 29°49'45.0"  东经：120°54'24.0"</t>
  </si>
  <si>
    <t>井位于章镇镇朱光村朱光自然村村北里塘岙路边，背靠低矮山丘，面临村道，圆形，井壁由毛石叠砌，井圈由低矮的青石凿成，井圈呈玉壁形，外径0.92米，内径0.48米，井台用混凝土做圆形砌筑，直径5米。 井壁污泥附着，井圈石质风化。井位于路边山脚下，周边凌乱，对水质有较大的影响。但村民仍在使用。在朱光村村口水塘边有老井一口，圆形，井壁宽大，青砖叠砌，井口用外方内圆整石凿成，内径0.44米，边长1.17米，井水清澈，当地村民不能说清井的历史，目前井中直接安置自来水管直通各自家中。</t>
  </si>
  <si>
    <t>朱光自然村</t>
  </si>
  <si>
    <t>朱光村委会</t>
  </si>
  <si>
    <t>下叶谢家民居</t>
  </si>
  <si>
    <t>浙江省绍兴市上虞市章镇镇章家埠村下叶自然村221～223号</t>
  </si>
  <si>
    <t xml:space="preserve">    建筑位于章镇镇章家埠村下叶自然村221～223号，坐北朝南，由正屋、两厢、台门围合而成。_x005F_x000D_
    正屋三开间带二弄，二层前重檐后包檐。二厢三开间带一弄，二层前重檐后包檐。正屋与厢房均前置通廊成回廊结构，分心造。_x005F_x000D_
    台门朝南，与两厢山墙连接，仿木结构砖砌，两柱单间，内辟双扇板门，两坡顶，门楣上方前后有墨字匾，文革期间涂改。_x005F_x000D_
    谢家民居当地俗称十三间楼，据住户介绍，房主系东山谢安的另一支后裔迁徙而来，村中曾有三房，此为二房所有，建筑在太平天国年间曾毁于兵火，此为后建。在台门西首隔小弄有“九间楼”一字排屋，也系谢氏所有，但改建较大，旧貌基本不存。九间楼南首存有老井一口，圆形，块石叠砌，二十世纪村民建房修路时，路基抬高，井口已毁。</t>
  </si>
  <si>
    <t>北纬: 29°48'44.0"  东经：120°52'03.0"</t>
  </si>
  <si>
    <t>九间楼南首存有老井一口，圆形，块石叠砌，二十世纪村民建房修路时，路基抬高，井口已毁。建筑立面改造，部分木构糟朽更换，地面水泥覆盖。</t>
  </si>
  <si>
    <t>谢国荣、谢伟忠</t>
  </si>
  <si>
    <t>章家埠村委会</t>
  </si>
  <si>
    <t>洪埂水井</t>
  </si>
  <si>
    <t>浙江省绍兴市上虞市章镇镇新叶村洪埂自然村小堡南首村民叶更耀房屋前</t>
  </si>
  <si>
    <t xml:space="preserve">    位于章镇镇新叶村洪埂自然村小堡南首村民叶更耀房屋前，井壁圆形宽大，用青砖错缝平铺，井圈内圆外方带抹角，用绍兴东湖石凿成，边长0.475米，直径0.342米，高0.36米，井水清澈，村民尚在使用。</t>
  </si>
  <si>
    <t>北纬: 29°48'32.0"  东经：120°51'41.0"</t>
  </si>
  <si>
    <t>位于章镇镇新叶村洪埂自然村小堡南首村民叶更耀房屋前，井壁圆形宽大，用青砖错缝平铺，井圈内圆外方带抹角，用绍兴东湖石凿成，边长0.475米，直径0.342米，高0.36米，井壁苔藓弥漫，井圈风化破损。井水清澈，村民尚在使用。</t>
  </si>
  <si>
    <t>洪埂自然村</t>
  </si>
  <si>
    <t>新叶村委会</t>
  </si>
  <si>
    <t>姥山庙</t>
  </si>
  <si>
    <t>浙江省绍兴市上虞市上浦镇东山村姥山自然村村南</t>
  </si>
  <si>
    <t xml:space="preserve">    庙位于上浦镇东山村姥山自然村村南，前100米即为曹娥江。_x005F_x000D_
　  建筑坐东朝西，由前后二进、戏台、两侧厢房组成。第一进山门三开间，明间后檐设戏台，戏台用四柱；第二进正殿三开间，明间五架梁，四柱用八檩，次间穿斗式，中柱落地，石柱石础，南次间山墙嵌有“重建正殿碑记”落款“民国叁年（1914）”，两坡硬山顶。两侧厢房四开间。地面改建为混凝土结构。大门北侧尚存一口古井，称庙井，用块石错缝叠砌，井水清澈，现仍作为村民的日常饮用水。_x005F_x000D_
　  该建筑整体保存尚好，具有一定的保护价值。_x005F_x000D_
</t>
  </si>
  <si>
    <t>北纬: 29°54'19.5"  东经：120°50'33.1"</t>
  </si>
  <si>
    <t>大门北侧尚存一口古井，称庙井，用块石错缝叠砌，井水清澈，现仍作为村民的日常饮用水。 建筑整体保存尚好，前进及厢房门、窗及地面已改建，唯正殿梁架及地面仍保持旧貌，现作为宗教活动场所对外开放。</t>
  </si>
  <si>
    <t xml:space="preserve"> 姥山自然村</t>
  </si>
  <si>
    <t>昆仑银河宝泉</t>
  </si>
  <si>
    <t>浙江省绍兴市上虞市上浦镇昆岙村昆仑自然村东</t>
  </si>
  <si>
    <t xml:space="preserve">    位于上浦镇昆岙村昆仑自然村东王浩生附房南侧旁1米处，俗称新井头，井所在地原为王家塘，后村民在池塘上填塘建井。_x005F_x000D_
    井沿用东湖整石砌挖成内圆外六角的玉琮形，沿高40厘米，沿宽15厘米。井壁圆形，用青砖纵连侧砌，内径宽60厘米。井沿立面阴刻“银河宝泉”，“傅王公造”，“民国丙子年造”等字样。 井台方形，高10厘米，宽130厘米。</t>
  </si>
  <si>
    <t>北纬:29°55'10.0"   东经：120°49'59.0"</t>
  </si>
  <si>
    <t>井沿用东湖整石砌挖成内圆外六角的玉琮形，沿高40厘米，沿宽15厘米。井壁圆形，用青砖纵连侧砌，内径宽60厘米。井沿立面阴刻“银河宝泉”，“傅王公造”，“民国丙子年造”等字样。 井台方形，高10厘米，宽130厘米。 井圈、井台、井壁保存完好，但井水污染严重，当地村民已弃用。</t>
  </si>
  <si>
    <t>张湖四清井</t>
  </si>
  <si>
    <t>浙江省绍兴市上虞市崧厦镇联胜村张湖自然村夏昌荣屋后</t>
  </si>
  <si>
    <t xml:space="preserve">   四清井位于崧厦镇联胜村张湖自然村夏昌荣屋后。井壁呈圆形，用青砖砌成。井壁直径0.56，厚0.10米，井圈用红砖砌成，直径与井壁同，高0.40米，后因地面升高，井圈砌高0.18米。井圈壁用水泥粉刷，上镌“四清井”。井水尚清澈，村民仍在使用。_x005F_x000D_
   崧厦各地二十世纪五六十年代文物遗存并不多见，四清井具有特殊年代的印记，具有一定的历史价值。</t>
  </si>
  <si>
    <t>北纬:30°05'35.7"
东经：120°51'16.6"</t>
  </si>
  <si>
    <r>
      <rPr>
        <sz val="12"/>
        <rFont val="宋体"/>
        <family val="3"/>
        <charset val="134"/>
        <scheme val="minor"/>
      </rPr>
      <t>四清井位于崧厦镇联胜村张湖自然村夏昌荣屋后。井壁呈圆形，用青砖砌成。井壁直径</t>
    </r>
    <r>
      <rPr>
        <sz val="10.5"/>
        <rFont val="Times New Roman"/>
        <family val="1"/>
      </rPr>
      <t>0.56</t>
    </r>
    <r>
      <rPr>
        <sz val="10.5"/>
        <rFont val="宋体"/>
        <family val="3"/>
        <charset val="134"/>
      </rPr>
      <t>，厚</t>
    </r>
    <r>
      <rPr>
        <sz val="10.5"/>
        <rFont val="Times New Roman"/>
        <family val="1"/>
      </rPr>
      <t>0.10</t>
    </r>
    <r>
      <rPr>
        <sz val="10.5"/>
        <rFont val="宋体"/>
        <family val="3"/>
        <charset val="134"/>
      </rPr>
      <t>米，井圈用红砖砌成，直径与井壁同，高</t>
    </r>
    <r>
      <rPr>
        <sz val="10.5"/>
        <rFont val="Times New Roman"/>
        <family val="1"/>
      </rPr>
      <t>0.40</t>
    </r>
    <r>
      <rPr>
        <sz val="10.5"/>
        <rFont val="宋体"/>
        <family val="3"/>
        <charset val="134"/>
      </rPr>
      <t>米，后因地面升高，井圈砌高</t>
    </r>
    <r>
      <rPr>
        <sz val="10.5"/>
        <rFont val="Times New Roman"/>
        <family val="1"/>
      </rPr>
      <t>0.18</t>
    </r>
    <r>
      <rPr>
        <sz val="10.5"/>
        <rFont val="宋体"/>
        <family val="3"/>
        <charset val="134"/>
      </rPr>
      <t>米。井圈壁用水泥粉刷，上镌“四清井”。井水尚清澈，村民仍在使用。</t>
    </r>
    <r>
      <rPr>
        <sz val="10.5"/>
        <rFont val="Times New Roman"/>
        <family val="1"/>
      </rPr>
      <t xml:space="preserve"> </t>
    </r>
    <r>
      <rPr>
        <sz val="10.5"/>
        <rFont val="宋体"/>
        <family val="3"/>
        <charset val="134"/>
      </rPr>
      <t>崧厦各地二十世纪五六十年代文物遗存并不多见，四清井具有特殊年代的印记，具有一定的历史价值。</t>
    </r>
  </si>
  <si>
    <t xml:space="preserve"> 张湖自然村</t>
  </si>
  <si>
    <t>联胜村村委会</t>
  </si>
  <si>
    <t>龙虎山井</t>
  </si>
  <si>
    <t>浙江省绍兴市上虞市百官街道路东村里严自然村村北龙虎山山脚</t>
  </si>
  <si>
    <t xml:space="preserve">    龙虎山井位于百官街道路东村里严自然村村北龙虎山山脚。召华林屋西侧5米处。井平面略呈圆形，四壁及井底用块石垒成。井直径1.60米、深1.80米。井南侧设一级宽大台阶作井台，便于取水。井建于民国时期，井水极为清澈甘冽，现仍作生活用水。_x005F_x000D_
    龙虎山井结构形制较为简单，但它是里严悠久历史的见证物，具有一定的历史、艺术、科学价值。</t>
  </si>
  <si>
    <t>北纬: 30°01'15.7"
东经：120°54'38.1"</t>
  </si>
  <si>
    <t>龙虎山井位于百官街道路东村里严自然村村北龙虎山山脚。召华林屋西侧5米处。井平面略呈圆形，四壁及井底用块石垒成。井直径1.60米、深1.80米。井南侧设一级宽大台阶作井台，便于取水。井建于民国时期，井水极为清澈甘冽，现仍作生活用水。 龙虎山井结构形制较为简单，但它是里严悠久历史的见证物，具有一定的历史、艺术、科学价值。</t>
  </si>
  <si>
    <t xml:space="preserve"> 里严自然村</t>
  </si>
  <si>
    <t>路东村委会</t>
  </si>
  <si>
    <t>里严猴头山井</t>
  </si>
  <si>
    <t>浙江省绍兴市上虞市百官街道路东村里严自然村猴头山南麓新庙西南50米</t>
  </si>
  <si>
    <t xml:space="preserve">    里严猴头山井位于百官街道路东村里严自然村猴头山南麓，新庙的西南50米。井呈圆形，井壁用石块垒砌而成，直径0.90米，井低于地面1米，井上方三面用块石垒成护壁，一面设四级石阶通向井。井水清澈，被用来灌溉山地。_x005F_x000D_
    猴头山井结构简单，时代较近，文物价值普通。</t>
  </si>
  <si>
    <t>北纬：30°01'18.3"东经：120°54'36.2"</t>
  </si>
  <si>
    <t>里严猴头山井位于百官街道路东村里严自然村猴头山南麓，新庙的西南50米。井呈圆形，井壁用石块垒砌而成，直径0.90米，井低于地面1米，井上方三面用块石垒成护壁，一面设四级石阶通向井。井水清澈，被用来灌溉山地。 猴头山井结构简单，时代较近，文物价值普通。井所在的猴头山土层较厚，地表开垦种植桔树，桔皮薄味甘。井基本保持原有面貌。</t>
  </si>
  <si>
    <t>里严自然村</t>
  </si>
  <si>
    <t>杜家建设井</t>
  </si>
  <si>
    <t>浙江省绍兴市上虞市百官街道杜家村潘炳尧屋西6米</t>
  </si>
  <si>
    <t xml:space="preserve">    杜家建设井位于百官街道杜家村潘炳尧屋西6米，1965年6月建。井壁呈圆形用青砖砌成，直径0.85米，井圈高0.45米，用红砖砌成，内外用水泥粉刷，外镌“建设井 一九六五年六月””。井水清澈，现仍在使用。井南2米植有白树，枝繁叶茂，井台用水泥铺成方形，长宽各为2.30米，呈散射状，中间高四周低，便于水下泄。_x005F_x000D_
    杜家建设井保存较好，它是特殊年代留下的文化产物，具有一定历史价值。</t>
  </si>
  <si>
    <t>北纬：30°01'45.3" 东经：120°51'44.7"</t>
  </si>
  <si>
    <t>井壁呈圆形用青砖砌成，直径0.85米，井圈高0.45米，用红砖砌成，内外用水泥粉刷，外镌“建设井 一九六五年六月””。井水清澈，现仍在使用。井南2米植有白树，枝繁叶茂，井台用水泥铺成方形，长宽各为2.30米，呈散射状，中间高四周低，便于水下泄。 杜家建设井保存较好，它是特殊年代留下的文化产物，具有一定历史价值。</t>
  </si>
  <si>
    <t xml:space="preserve"> 杜家村</t>
  </si>
  <si>
    <t>龙山舜井</t>
  </si>
  <si>
    <t>80年代</t>
  </si>
  <si>
    <t>浙江省绍兴市上虞市百官街道龙山社区</t>
  </si>
  <si>
    <t xml:space="preserve">    龙山舜井位于百官街道龙山社区龙山北麓上虞宾馆广场之中，为一井壁呈五边形，井圈为八折边的山泉型水井。_x005F_x000D_
    井圈水泥浇筑，高0.65米，井壁毛石叠砌。修建于二十世纪80年代。井台水泥浇筑，井台东南面立有石碑，高2米，宽0.8米，上阴刻费新我书“舜井”二字。2006年公布为市文保单位。_x005F_x000D_
</t>
  </si>
  <si>
    <t>北纬：30°00'44.0" 东经：120°52'46.0"</t>
  </si>
  <si>
    <t xml:space="preserve">  井在上虞宾馆广场中央。井台距地面约5米，四周砌以石块，上部周沿用石栏围护，呈不规则半圆状，北直线边长约20米，南北宽径16米，井水清冽。</t>
  </si>
  <si>
    <t xml:space="preserve"> 上虞宾馆</t>
  </si>
  <si>
    <t>龙山社区居委</t>
  </si>
  <si>
    <t>孝丰大方井</t>
  </si>
  <si>
    <t>浙江省绍兴市上虞市驿亭镇孝丰村馒头山东北脚下</t>
  </si>
  <si>
    <t xml:space="preserve">    驿亭镇孝丰村共有三井，一井位于馒头山东北脚下，一井位于村民李光查房屋后面，均为方形水井。另一口位于燕子山脚下。据村民介绍，掘于二十世纪五十年代（1958）大旱之年。井口成正方形，井壁用毛石叠砌，井底为活石铺砌，水清澈见底，长年不涸。  _x005F_x000D_
    井旁侧面有溪水沟一条，潺潺流动汇于井旁侧一方小池塘中，村民用于洗涤。</t>
  </si>
  <si>
    <t>北纬：29°59'10.0" 东经：120°57'54.0"</t>
  </si>
  <si>
    <t xml:space="preserve"> 同一时代挖掘的三口大方井仍在使用，井口水泥风化，井壁水草横生，其余保存尚好。</t>
  </si>
  <si>
    <t xml:space="preserve"> 孝丰村委会</t>
  </si>
  <si>
    <t>驿亭镇政府</t>
  </si>
  <si>
    <t>光丰上沿头井</t>
  </si>
  <si>
    <t>浙江省绍兴市上虞市驿亭镇杨梅村光丰自然村村西溪旁</t>
  </si>
  <si>
    <t xml:space="preserve">    井位于驿亭镇杨梅村光丰自然村村西溪旁，圆形，井壁由不规则块石叠砌，井圈用小方砖错缝横铺，外敷混凝土。井下深约1.5米左右，内径1.2米，圈高0.28米，井水清澈，为该村村民基本生活用水。  _x005F_x000D_
    井旁有溪潭一方，长年有山上溪水注入，活水流动，清澈见底，村民多用于洗涤。</t>
  </si>
  <si>
    <t>北纬：30°00'05.0" 东经：120°58'46.0"</t>
  </si>
  <si>
    <r>
      <rPr>
        <sz val="12"/>
        <rFont val="宋体"/>
        <family val="3"/>
        <charset val="134"/>
        <scheme val="minor"/>
      </rPr>
      <t>圆形，井壁由不规则块石叠砌，井圈用小方砖错缝横铺，外敷混凝土。井下深约</t>
    </r>
    <r>
      <rPr>
        <sz val="10.5"/>
        <rFont val="Times New Roman"/>
        <family val="1"/>
      </rPr>
      <t>1.5</t>
    </r>
    <r>
      <rPr>
        <sz val="10.5"/>
        <rFont val="宋体"/>
        <family val="3"/>
        <charset val="134"/>
      </rPr>
      <t>米左右，内径</t>
    </r>
    <r>
      <rPr>
        <sz val="10.5"/>
        <rFont val="Times New Roman"/>
        <family val="1"/>
      </rPr>
      <t>1.2</t>
    </r>
    <r>
      <rPr>
        <sz val="10.5"/>
        <rFont val="宋体"/>
        <family val="3"/>
        <charset val="134"/>
      </rPr>
      <t>米，圈高</t>
    </r>
    <r>
      <rPr>
        <sz val="10.5"/>
        <rFont val="Times New Roman"/>
        <family val="1"/>
      </rPr>
      <t>0.28</t>
    </r>
    <r>
      <rPr>
        <sz val="10.5"/>
        <rFont val="宋体"/>
        <family val="3"/>
        <charset val="134"/>
      </rPr>
      <t>米，井水清澈，为该村村民基本生活用水。</t>
    </r>
    <r>
      <rPr>
        <sz val="10.5"/>
        <rFont val="Times New Roman"/>
        <family val="1"/>
      </rPr>
      <t xml:space="preserve"> </t>
    </r>
    <r>
      <rPr>
        <sz val="10.5"/>
        <rFont val="宋体"/>
        <family val="3"/>
        <charset val="134"/>
      </rPr>
      <t>井旁有溪潭一方，长年有山上溪水注入，活水流动，清澈见底，村民多用于洗涤。</t>
    </r>
  </si>
  <si>
    <t>光丰自然村</t>
  </si>
  <si>
    <t>杨溪前井</t>
  </si>
  <si>
    <t>浙江省绍兴市上虞市驿亭镇杨溪村村东</t>
  </si>
  <si>
    <t xml:space="preserve">    井位于驿亭镇杨溪村村东，圆形，井壁用毛石叠砌，井圈用整石凿成，圈高0.50米，内径0.85米，井圈厚0.18米，井水清冽甘甜。村民作为日常生活用水使用。</t>
  </si>
  <si>
    <t>北纬：30°00'27.0" 东经：120°57'49.0"</t>
  </si>
  <si>
    <t>圆形，井壁用毛石叠砌，井圈用整石凿成，圈高0.50米，内径0.85米，井圈厚0.18米，井水清冽甘甜。村民作为日常生活用水使用。</t>
  </si>
  <si>
    <t>驿亭镇镇政府</t>
  </si>
  <si>
    <t>杨溪泉黄井</t>
  </si>
  <si>
    <t>浙江省绍兴市上虞市驿亭镇杨溪村村南田畈孝丰公路杨溪旁侧</t>
  </si>
  <si>
    <t xml:space="preserve">    井位于驿亭镇杨溪村村南田畈孝丰公路杨溪旁侧，方形，井壁用毛石叠砌，井口块石平铺成方形，边长0.58米，无井圈，村民为防止人畜落井，用混凝土堆砌井圈。井水清冽，村民尚在使用之中。_x005F_x000D_
    此井位于公路旁侧，不仅为村民提供使用，而且为行人脚夫提供歇息、解渴之用。离井不远的公路旁侧尚有凉亭一处，三开间，二柱用五檩，方形石柱，前后两檐封闭，二侧山面通敞，亭内两侧存石凳供行人歇息。</t>
  </si>
  <si>
    <t>北纬：30°00'23.0" 东经：120°57'41.0"</t>
  </si>
  <si>
    <t>方形，井壁用毛石叠砌，井口块石平铺成方形，边长0.58米，无井圈，村民为防止人畜落井，用混凝土堆砌井圈。井水清冽，村民尚在使用之中。 此井位于公路旁侧，不仅为村民提供使用，而且为行人脚夫提供歇息、解渴之用。离井不远的公路旁侧尚有凉亭一处，三开间，二柱用五檩，方形石柱，前后两檐封闭，二侧山面通敞，亭内两侧存石凳供行人歇息。</t>
  </si>
  <si>
    <t xml:space="preserve"> 杨溪村委会</t>
  </si>
  <si>
    <t>羊角岭水井</t>
  </si>
  <si>
    <t>浙江省绍兴市上虞市驿亭镇新横塘村羊角岭自然村北端面前山山脚　　　　　　　　　　　　　　　　　　　　　　　　　　　　　　　　　　　　　　　　　　　　　　　　　　　　　　　　　　　　　　　　　　　　　　　　　　　　　　　　　　　　　　　　　　　　　　　　　　　　　　　　　　　　　　　　　　　　　　　　　　　　　　　　　　　　　　　　　　　　　　　　　　　北端面前山山脚</t>
  </si>
  <si>
    <t xml:space="preserve">    井位于驿亭镇新横塘村羊角岭自然村北面前山山脚，圆形青砖错缝叠砌，井口用条石错缝做方形砌筑，边长0.80米，井水清澈见底，井壁苔藓丛生。_x005F_x000D_
    井西有一潭洗涤池，池旁有百年樟树一株，古朴自然。</t>
  </si>
  <si>
    <t>北纬：30°01'45.0" 东经：120°57'55.0"</t>
  </si>
  <si>
    <t>井位于驿亭镇新横塘村羊角岭自然村北面前山山脚，圆形青砖错缝叠砌，井口用条石错缝做方形砌筑，边长0.80米，井水清澈见底，井壁苔藓丛生。 井西有一潭洗涤池，池旁有百年樟树一株，古朴自然。</t>
  </si>
  <si>
    <t>羊角岭自然村</t>
  </si>
  <si>
    <t>茅家溪水井</t>
  </si>
  <si>
    <t>浙江省绍兴市上虞市驿亭镇鲁溪闸村茅家溪自然村村中</t>
  </si>
  <si>
    <t xml:space="preserve">    井位于驿亭镇鲁溪闸村茅家溪自然村村中葭水河南，井壁圆形方砖垒砌，井圈外部八角，边长0.203米，内部圆形，直径0.43米，混凝土碎石垒砌，高0.60米，井圈南侧阴刻“民国卅七年重立”字样。井水清冽，村民尚在使用。</t>
  </si>
  <si>
    <t>北纬：30°02'21.0" 东经：120°56'12.0"</t>
  </si>
  <si>
    <t>井位于驿亭镇鲁溪闸村茅家溪自然村村中葭水河南，井壁圆形方砖垒砌，井圈外部八角，边长0.203米，内部圆形，直径0.43米，混凝土碎石垒砌，高0.60米，井圈南侧阴刻“民国卅七年重立”字样。井水清冽，村民尚在使用。</t>
  </si>
  <si>
    <t>茅家溪自然村</t>
  </si>
  <si>
    <t>鲁溪闸村委会</t>
  </si>
  <si>
    <t>北门大井</t>
  </si>
  <si>
    <t>浙江省绍兴市上虞市丰惠镇北门村北门路26-1号东</t>
  </si>
  <si>
    <t xml:space="preserve">    井位于丰惠镇北门村北门路26-1东，混凝土浇筑。井壁圆形，井圈方形，内圈边长1.06米，井圈高0.46米，井圈下有方形井台，边长0.50米。在井圈西壁上阴刻“民国廿三年造”字样，水质清澈。_x005F_x000D_
    相传丰惠有同样老井8口，北门大井是其中之一，镇小前有一口，南门村内有一口，丰惠老酱厂（庙弄）内遗一口，其余填没。</t>
  </si>
  <si>
    <t>北纬：29°57'07.0" 东经：120°58'38.0"</t>
  </si>
  <si>
    <t>井壁圆形，井圈方形，内圈边长1.06米，井圈高0.46米，井圈下有方形井台，边长0.50米。在井圈西壁上阴刻“民国廿三年造”字样，水质清澈。 相传丰惠有同样老井8口，北门大井是其中之一，镇小前有一口，南门村内有一口，丰惠老酱厂（庙弄）内遗一口，其余填没。</t>
  </si>
  <si>
    <t xml:space="preserve"> 北门村委会</t>
  </si>
  <si>
    <t>南门布施井</t>
  </si>
  <si>
    <t>浙江省绍兴市上虞市丰惠镇南街居委会西侧的傅家弄</t>
  </si>
  <si>
    <t>井位于上虞市丰惠镇南街居委会西侧的傅家弄旁，井圈为正方形，外井圈长1.2米，井台2.08米*2.08米，圆形井身直径近2米，深七八米，均为钢筋水泥灌浇。._x005F_x000D_
相传，1933.1934年，上虞古县城丰惠连续两年初夏间久旱不雨，山涧断流，河水干涸，农田多半龟裂，当时城里虽水井较多，更有名为“七星剑”的7口好井，但久旱水枯，人们仍日夜待井汲水，旱年里，有原籍丰惠，人称八太娘的一上海老妪，竟慷慨解囊，请上海营造厂技工，于城内四厢择地灌浇了8口大井，全城百姓为之开颜，平民对老妪这一义举口碑载道。_x005F_x000D_
城里大都知道这8口打井分布于：东门书院口，南街文物庙前，西纤路后面，北门弄中段，大街孔庙前和西南门黄泥道地，十字街，马园8个地方，打井底有紫铜莲蓬式泉，井身有铁架，地下并埋有引水道，这种用沉香设备灌浇混泥土水井，在当时其工艺和质量在上虞尚属罕见，所以人们习惯的称它为“自来水井”，八井中除黄泥道地这口井有黄色，大都水质清澈，其中书院口打井水源是百楼小泉沿山渗漏有一道暗流到此，老人们称其“龙脉”，水质最为清澈。</t>
  </si>
  <si>
    <t>北纬：29°50'53.3" 东经：120°58'37.7"</t>
  </si>
  <si>
    <t>井圈为正方形，外井圈长1.2米，井台2.08米*2.08米，圆形井身直径近2米，深七八米，均为钢筋水泥灌浇。</t>
  </si>
  <si>
    <t>南街居委会</t>
  </si>
  <si>
    <t>丰惠镇镇政府</t>
  </si>
  <si>
    <t>南堡横街水井</t>
  </si>
  <si>
    <t>浙江省绍兴市上虞市章镇镇新南村南堡自然村西北首</t>
  </si>
  <si>
    <t xml:space="preserve">    井位于章镇镇新南村南堡自然村西北首横街路边梁小明家门口，圆形井壁青砖砌筑，井圈外方内圆，边长0.56米，内径0.384米，高0.35米，乌石凿成，井水混浊，井壁杂草丛生，废弃不用。</t>
  </si>
  <si>
    <t>北纬：29°48'06.0" 东经：120°54'15.0"</t>
  </si>
  <si>
    <t>井位于章镇镇新南村南堡自然村西北首横街路边梁小明家门口，圆形井壁青砖砌筑，井圈外方内圆，边长0.56米，内径0.384米，高0.35米，乌石凿成，井水混浊，井壁杂草丛生，废弃不用。 除井圈石质开裂，井水混浊，其余保存尚好。</t>
  </si>
  <si>
    <t>南堡自然村</t>
  </si>
  <si>
    <t>新南村委会</t>
  </si>
  <si>
    <t>赵宅水井</t>
  </si>
  <si>
    <t>浙江省绍兴市上虞市章镇镇新南村赵宅自然村村中</t>
  </si>
  <si>
    <t xml:space="preserve">    水井位于章镇镇新南村赵宅自然村村中，旧传，赵宅自然村有上台门、下台门，台门中均有水井，上台门井位于台门东面，圆形井壁，方形井口，井壁用毛石叠砌，井圈用条石做方形围合，井圈内壁边长12.70米，井圈外壁边长20.7米，井不深，但井水常年不竭，村民尚在使用中。_x005F_x000D_
    下台门井位于台门前院，方形，较上台门井略小，也用不规则块石垒砌，外壁边长1.96米，因地面抬高，井圈及部分井壁重砌，水质混浊，用作洗涤。</t>
  </si>
  <si>
    <t>北纬: 29°47'20.0"  东经：120°54'17.0"</t>
  </si>
  <si>
    <t>水井位于章镇镇新南村赵宅自然村村中，旧传，赵宅自然村有上台门、下台门，台门中均有水井，上台门井位于台门东面，圆形井壁，方形井口，井壁用毛石叠砌，井圈用条石做方形围合，井圈内壁边长12.70米，井圈外壁边长20.7米，井不深，但井水常年不竭，村民尚在使用中。 下台门井位于台门前院，方形，较上台门井略小，也用不规则块石垒砌，外壁边长1.96米，因地面抬高，井圈及部分井壁重砌， 井圈风化，混凝土覆盖，井水污染。水质混浊，用作洗涤。</t>
  </si>
  <si>
    <t>赵宅自然村</t>
  </si>
  <si>
    <t>诸暨市</t>
  </si>
  <si>
    <t>湖山井</t>
  </si>
  <si>
    <t>浙江省绍兴市诸暨市江藻镇江藻村湖山自然村</t>
  </si>
  <si>
    <t>湖山井，位于浙江省诸暨市江藻镇江藻村湖山自然村中部，地处钱祖仁与钱水月两住户房屋间的狭长弄堂里。属民国时期。井呈圆筒形，井壁用青砖叠砌而成，直径0.66米，井面由两块石板，按井口大小切割平铺，长1.4米，宽1.3米。水质清澈，村民仍作洗涤用水。 _x005F_x000D_
该井保存尚好，农村普及自来水以后，水井已不多见，它从另外一个侧面反映了当时人们的生活状况，应予以保护。</t>
  </si>
  <si>
    <t>北纬29°50'26.0" 东经120°18'34.0"</t>
  </si>
  <si>
    <t>保存尚好，今村民仍作洗刷用水。</t>
  </si>
  <si>
    <t>江藻社区</t>
  </si>
  <si>
    <t>江藻社区集体</t>
  </si>
  <si>
    <t>浮塘大塘</t>
  </si>
  <si>
    <t>浙江省绍兴市诸暨市街亭镇茅塘山村浮塘自然村村前</t>
  </si>
  <si>
    <t>浮塘大塘位于诸暨市街亭镇茅塘山村浮塘自然村村前，大塘东南有浮塘古井。塘始建于清初，周边呈不规则状，村以塘名，故称浮塘村，该塘总占地面积8100平方米左右，最大径为90米，池塘四周立有石狮子八只，为20世纪六十年代文革时村中牌坊被拆迁移此地。池塘四周有洗衣埠头六个，用块石垒砌。对研究诸暨古代池塘井泉建筑有一定的参考价值。</t>
  </si>
  <si>
    <t>北纬29°37'16.0" 东经120°15'42.0"</t>
  </si>
  <si>
    <t>池塘基础保存尚可，目前村民仍在使用。</t>
  </si>
  <si>
    <t>茅塘山村村民委员会</t>
  </si>
  <si>
    <t>承包给村民张章生</t>
  </si>
  <si>
    <t>上董井</t>
  </si>
  <si>
    <t>浙江省绍兴市诸暨市街亭镇董村上董自然村</t>
  </si>
  <si>
    <t>古井，位于诸暨市街亭镇董村上董自然村中部，地处村民张银法家屋前的弄堂内，普查组根据建筑风格判断为清代。圆形井壁用块石与较大卵石叠砌而成，上置圆筒形井栏，青石制作。井栏圈高0.47米，外径0.74米，内径0.55米，厚0.10米，井栏外侧镌“光绪八年（1882）七月张统百卅一公重修”铭文，竖书阴刻楷体字三行。_x005F_x000D_
该古井保存较好，有绝对纪年铭文，它从一个侧面反映了当时人们的生活状况。</t>
  </si>
  <si>
    <t>北纬29°40'13.0"  东经120°00'00.0"</t>
  </si>
  <si>
    <t>保存较好。随着经济的发展，农民生活水平的提高，已普遍使用了自来水，现弃之不用</t>
  </si>
  <si>
    <t>董村村民委员会</t>
  </si>
  <si>
    <t>里蒋井</t>
  </si>
  <si>
    <t>浙江省绍兴市诸暨市大唐镇里蒋村上村蒋国业房东侧</t>
  </si>
  <si>
    <t>里蒋古井位于诸暨市大唐镇里蒋村上村蒋国业房东侧，井呈六边形，每边长29厘米，井壁厚8厘米，井深8米左右，目前还在使用，南侧井壁石板上刻“源”字。水井护栏内壁高58厘米，外侧水泥地面浇筑，井沿高36厘米。里蒋地处山区，水资源比较宝贵，掘井取水是当地人们生活的必备条件，从另一个侧面反映了当时山区人们生活状况乃至村落的形成和发展状况。</t>
  </si>
  <si>
    <t>北纬29°44'39.0"  东经29°44'39.0"</t>
  </si>
  <si>
    <t>井尚在使用，六角形一边已修</t>
  </si>
  <si>
    <t>无明确</t>
  </si>
  <si>
    <t>蒋建平户</t>
  </si>
  <si>
    <t>新一茶亭井</t>
  </si>
  <si>
    <t>浙江省绍兴市诸暨市店口镇店口社区新一村猪舌弄</t>
  </si>
  <si>
    <t>茶亭井，位于店口镇店口社区新一村，地处陈步芳、金华庭住户屋前弄堂内，俗称猪舌井。_x005F_x000D_
因系当年这里设有路亭，亦名茶亭，井建于茶亭一侧，故名茶亭井。如今茶亭荡然无存，井尚存，属清代晚期。正方形石质井栏圈，每边长85厘米，内径50厘米，高23厘米。圆形井壁，块石叠砌，井壁表面均滋生青苔，今村民尚使用该井水。_x005F_x000D_
该古井保存较好，它从另一个侧面反映了当时人们的生活状况，乃至村落的形成与发展状况，有一定的保护价值。</t>
  </si>
  <si>
    <t>北纬29°56'30.0"  东经120°20'51.0"</t>
  </si>
  <si>
    <t>保存尚好，因长期使用，石质井栏口略有磨损。</t>
  </si>
  <si>
    <t>上二新井</t>
  </si>
  <si>
    <t>浙江省绍兴市诸暨市店口镇店口社区上二村住户陈信校家北面2米处</t>
  </si>
  <si>
    <t>新井位于诸暨市店口镇店口社区上二村村民陈信校家北面2米处，古街以南。圆形井壁用块石叠砌而成，直径0.5米。石质井圈外方内圆，外圈方形，由4块石板铺砌而成；内圈圆形，系浇铸。水质清冽。新井建在店口大村地势最低处，长年不涸，遇上大旱年份也不干涸，实在稀罕。</t>
  </si>
  <si>
    <t>北纬29°56'26.0"  东经120°20'50.0"</t>
  </si>
  <si>
    <t xml:space="preserve"> 保存比较完整。</t>
  </si>
  <si>
    <t>李家大井</t>
  </si>
  <si>
    <t>浙江省绍兴市诸暨市店口镇斗门村李家自然村笔架山南麓</t>
  </si>
  <si>
    <t>大井，位于诸暨市店口镇斗门村李家自然村笔架山南麓，村民蒋关刚住宅旁，已有300多年历史。圆形井壁用自然块石垒砌而成，直径1.05米，深约3.5米，上扣四块条石作井圈，条石长1～1.65米，宽0.25米，厚0.25米，其中一块条石上还留有2个凹槽。有村就有井，由于大井水质好，清冽可口，附近七里等村民都喜欢到此挑水饮用。李家村至今已出过3位百岁老人，80岁以上的高龄老人也不少，故有“长寿村”的美誉。</t>
  </si>
  <si>
    <t>北纬29°52'47.0"  东经120°19'34.0"</t>
  </si>
  <si>
    <t>条石已非原构，建国初期被换掉，为防特务投毒，还做过井盖，故上面凹槽至今清晰可见。</t>
  </si>
  <si>
    <t>店口石嶺庙</t>
  </si>
  <si>
    <t>浙江省绍兴市诸暨市店口镇金湖社区官巷自然村村东</t>
  </si>
  <si>
    <t>该庙位于店口镇金湖社区官巷自然村，背靠山坡，坐东朝西。原供奉观音、三圣佛灯佛像，并供奉当地道教人物，解放前在店口地区较出名，香火较旺。文革时改为学校，到20世纪80年代末学校搬走，由私人接收又改为庙宇。但除大殿供奉外，其余单体现空置。_x005F_x000D_
该庙现依次由门厅、大殿、后殿及夹杂在大殿、后殿间三间小石屋构成。原两侧有厢房，大殿前有戏台，惜已毁。围墙亦已倒塌，现成半围合状态。_x005F_x000D_
大殿五开间单檐歇山顶，四面设墙，进深四柱，皆为石柱。用玉架抬梁前带一双步后带一单步。前檐柱下用牛腿承挑檐枋。_x005F_x000D_
后殿位于一小山坡上，三开间硬山建筑，进深二石柱，三架抬梁构架，偏于大殿后北侧。_x005F_x000D_
三间小石屋皆为单层，二间为硬山，一间为歇山，进深皆为二石柱小式抬梁。_x005F_x000D_
该庙建筑依山势而建，单体自由建造，大部分用石柱，具有显著的地方特色。</t>
  </si>
  <si>
    <t>北纬29°56'58.0"  东经120°21'02.0"</t>
  </si>
  <si>
    <t>保存基本完整</t>
  </si>
  <si>
    <t>联坞上坞井</t>
  </si>
  <si>
    <t>浙江省绍兴市诸暨市店口镇南联村联坞自然村100号民居前</t>
  </si>
  <si>
    <t>联坞上坞井位于诸暨市店口镇南联村联坞自然村100号民居前，青石古井一口。井栏高0.45米，井外已浇筑水泥地面，井口沿高出地面0.2米左右，外径0.82米，内径0.53米，井深7米左右。水质清澈，联坞自然村村民目前还在取该井水，井水资源丰富。_x005F_x000D_
掘井取水是当地人们生活的的必备条件，南联村至今保存较多古井，从一个侧面反映了当时的人们的生活状况乃至村落的发展状况。</t>
  </si>
  <si>
    <t>北纬29°53'41.0"  东经120°16'26.0"</t>
  </si>
  <si>
    <t>保存较好，井圈稍有开裂，村民还在取水使用。</t>
  </si>
  <si>
    <t>店口五村玉井</t>
  </si>
  <si>
    <t>浙江省绍兴市诸暨市店口镇店口社区店口五村21号民居前</t>
  </si>
  <si>
    <t>店口五村玉井位于诸暨市店口镇店口社区店口五村21号民居前，为明代古井由几块长方形青石板相围成井口。井略呈长方形，长1.6米，宽1.54米，井深约6米，内井呈圆形，以卵石叠砌，直径1.25米，村民的一部分生活用水还依赖于此井，井水清澈、甘冽。附近原有玉井书院，惜已毁。古井是原来村落发展的缩影，对研究村落的变迁、生活状况有一定的参考价值。</t>
  </si>
  <si>
    <t>北纬29°56'25.0"  东经120°21'22.0"</t>
  </si>
  <si>
    <t>保存较好，井口未有改造,井沿外以水泥浇筑，外侧有排水沟。</t>
  </si>
  <si>
    <t>湄一楼家井</t>
  </si>
  <si>
    <t>浙江省绍兴市诸暨市店口镇湄池村湄一自然村桃园97号民居旁</t>
  </si>
  <si>
    <t>湄一楼家井位于诸暨市店口镇湄池村湄一自然村桃园97号民居旁，建于清代，为青石井圈的古井。井栏上小下大，用一大块青石凿制，外壁有青苔痕迹，有磨损，井栏高40厘米，最宽处52厘米，底径 41厘米，底部叠压于一方形青石板上，青石板长1.2米，宽 1.1米。井水清澈甘冽，目前村民继续作为生产、生活用水沿用至今沿用。</t>
  </si>
  <si>
    <t>北纬29°54'58.0"  东经120°16'57.0"</t>
  </si>
  <si>
    <t>井栏保存较好，口沿有部分磨损，村民取水用于生产生活沿用至今。</t>
  </si>
  <si>
    <t>城北四眼井</t>
  </si>
  <si>
    <t>浙江省绍兴市诸暨市暨阳街道城北居委会</t>
  </si>
  <si>
    <t xml:space="preserve">四眼井，位于浙江省绍兴市诸暨市暨阳街道城北居委会，原光明路南端，旧称南司道地。外形四孔，上设四个圆筒形井栏，左右并列相对而置，故名“四眼井。据清光绪《三修诸暨县志》记载，古时井附近民居“岁出佳丽”。其始建年代已不可考。井壁用块石叠砌，泉水终年清澈不涸。井栏直径50厘米，高60厘米，全系石制。2006年被公布为市级文物保护点。_x005F_x000D_
该井在明、清代地方史志中均有零星记载，应重视保护。_x005F_x000D_
</t>
  </si>
  <si>
    <t>北纬29°42'52.0"  东经120°13'47.0"</t>
  </si>
  <si>
    <t>由于旧城改造，四眼井附近民房均已拆除，目前四眼井已在一片瓦砾废墟之中，井栏与旧地保存尚可。</t>
  </si>
  <si>
    <t>诸暨市文旅集团</t>
  </si>
  <si>
    <t>华国公别墅</t>
  </si>
  <si>
    <t>斯氏古民居建筑群</t>
  </si>
  <si>
    <t>浙江省绍兴市诸暨市东白湖镇斯宅村南（东白湖镇斯宅办事处南侧约100米）</t>
  </si>
  <si>
    <t xml:space="preserve">华国公别墅位于诸暨市东白湖镇斯宅村南首的南瓜山南麓，建于清道光庚子年（1840），系后人为追念斯华国而建，为一处家庙与学塾兼用的清代建筑。坐北朝南，依山而建，占地面积2806平方米。中轴线上共三进，依次为门厅、中厅和后厅，两侧配置东、西厢楼及附房。第一进门厅，三开间。前檐砌包墙，明间居中辟石库门，门额镌“华国公别墅”楷书大字。屋檐饰“暗八仙”，为砖雕线砖。后檐置轩廊，施彩绘，雕饰华丽。厅后两侧建厢房三间一弄。第二进中厅名“思诚堂”，为学塾之讲堂。三开间，明间五架抬梁带前后双步，四柱九檩，梁作月梁形，呈鸱鱼喷水状。前、后檐柱均施雕花牛腿，上叠雕花琴枋、坐斗承托挑檐枋。明间后金柱间设退堂屏门六扇，两次间穿枋上留有学塾弟子科举中试的“捷报”10余张。中厅两旁设耳房各三间一弄。第三进后厅即家庙，为春秋享堂之所。三开间，作开敞三明式厅，穿斗结构，前槽船篷轩，雕饰华丽。厅两旁向外延展筑座楼各三间，左为“琢玉轩”，右为“漱芳居”。_x005F_x000D_
华国公别墅布局因地制宜，居内装饰，或木雕、彩绘，或石雕、砖刻，工艺精湛，十分精美，堪称民间艺术中的瑰宝。2001年6月公布为全国重点文物保护单位。_x005F_x000D_
</t>
  </si>
  <si>
    <t>北纬29°33'59.0"  东经120°26'05.0"</t>
  </si>
  <si>
    <t>分为阴井和阳井，阴井水位常年低于地面，阳井水位常年高于地面，保存较好。</t>
  </si>
  <si>
    <t>斯氏古民居建筑群文物保护管理处</t>
  </si>
  <si>
    <t>大宣双眼井</t>
  </si>
  <si>
    <t>浙江省绍兴市诸暨市山下湖镇泌湖村大宣自然村70民居西侧</t>
  </si>
  <si>
    <t>大宣双眼井位于浙江省诸暨市山下湖镇泌湖村大宣自然村70民居西侧，为该村村中心，为两口井并列而成，位于村路北侧1米处，东侧为小水沟，北侧为民居。井圈由青石材质构成，目前井圈已有风化侵蚀和人们在生产生活当中对井圈磨损的痕迹。井圈左为直栏形，右为下大上小，敛口型，井水清澈见底，目前村民生活用水还依赖于双眼井。大宣自然村旧时交通不是十分便捷，水资源比较宝贵，掘井取水不是当地人们生活的必备条件，从一个侧面反映了旧时人们的生活状况乃至村落的形成和发展状况。</t>
  </si>
  <si>
    <t>北纬29°49'12.0"  东经120°21'51.0"</t>
  </si>
  <si>
    <t>井圈已有风化侵蚀和人们在生产生活当中对井圈磨损的痕迹</t>
  </si>
  <si>
    <t>桌西井</t>
  </si>
  <si>
    <t>浙江省绍兴市诸暨市直埠镇桌山村桌西自然村</t>
  </si>
  <si>
    <t>桌西古井，位于浙江省诸暨市直埠镇桌山村桌西自然村之中部。地处201号门牌方天良住户与汤灿梁住户之间。_x005F_x000D_
井栏圈呈圆筒形，内径0.38米，外径0.6米，井内壁用砖块错缝平铺叠砌，露面表层滋生青苔。水清澈，村民仍在作洗涤用水_x005F_x000D_
该井目前保存较好，井栏束颈，造型古朴，具有明末清初风格。它从一个侧面反映了当时人们的生活状况，保存它可作为实物例证。</t>
  </si>
  <si>
    <t>北纬29°51'42.0"  东经120°16'08.0"</t>
  </si>
  <si>
    <t>桌西村古井，保存基本完整。目前村民仍在用作洗涤用水。</t>
  </si>
  <si>
    <t>桌山村</t>
  </si>
  <si>
    <t>桌西双眼井</t>
  </si>
  <si>
    <t>浙江省绍兴市诸暨市直埠镇桌山村桌西自然村中部</t>
  </si>
  <si>
    <t>桌西村双眼井，位于浙江省诸暨市直埠镇桌山村桌西自然村中部，地处73号-75号门牌，村民汤琪东住户之屋前。_x005F_x000D_
平面开圆形两孔，故称双眼井。井壁呈圆筒形，用青砖错缝平铺叠砌，上覆石板。今石板上浇铸水泥地面。井口直径各0.56米，二孔之见相距0.40米。井之外围直径3.20米，。扣砌石板，，做散水面层。_x005F_x000D_
目前村民用作洗涤用水_x005F_x000D_
双眼井保存较好，它从一个侧面反映了当时人们的生活情况乃至村落的形成与发展状况，具有一定的保护价值。</t>
  </si>
  <si>
    <t>北纬29°51'43.0"  东经120°16'16.0"</t>
  </si>
  <si>
    <t>桌西村双眼井，保存基本完好，水质清澈，长年不涸，村民仍在继续使用。</t>
  </si>
  <si>
    <t>中下赵井</t>
  </si>
  <si>
    <t>浙江省绍兴市诸暨市直埠镇赵源村中下赵自然村</t>
  </si>
  <si>
    <t xml:space="preserve">中下赵井，位于直埠镇赵源村中下赵自然村中部，地处村民赵俞奎屋前，面临村中大塘。属清代。_x005F_x000D_
井略成方形，用长方形条石砌面，长1.37米，宽1.27米。内口径0.86×0.86米。方形井壁全用条石平铺叠砌。水质清澈，村民仍在作洗涤用水。_x005F_x000D_
该井目前保存较好，它从一个侧面反映了当时人们的生活状况，具有一定保留价值。_x005F_x000D_
	_x005F_x000D_
</t>
  </si>
  <si>
    <t>北纬29°50'40.0"  东经120°16'42.0"</t>
  </si>
  <si>
    <t>中下赵古井，保存完好。目前尚在作洗涤用水。</t>
  </si>
  <si>
    <t>赵源村</t>
  </si>
  <si>
    <t>丰秋塘双眼井</t>
  </si>
  <si>
    <t>浙江省绍兴市诸暨市璜山镇溪北村溪北自然村新一堂前</t>
  </si>
  <si>
    <t>丰秋塘双眼井，位于浙江省绍兴市诸暨市璜山镇溪北村，地处新一堂前，即丰秋塘后侧之右，旁临出入大路，因其两侧设两个并列圆形石制井栏圈，故名双眼井。属清代。井呈长方形，长2.26米，宽1.8米，其上用青石板铺面，井壁全系块石垒砌。井面所置井栏圈呈圆筒形，直径0.7米，高0.5米，保存完整。_x005F_x000D_
此井紧邻新一堂，目前溪北村仅存此处，从另一个侧面反映人们的生活状况，有一定的保留和参考价值。</t>
  </si>
  <si>
    <t>北纬29°33'44.0"  东经120°18'10.0"</t>
  </si>
  <si>
    <t>保存完整，目前村民仍作洗涤用水使用。</t>
  </si>
  <si>
    <t>溪北石板塘</t>
  </si>
  <si>
    <t>浙江省绍兴市诸暨市璜山镇溪北村村两侧继述堂东</t>
  </si>
  <si>
    <t>石板塘，位于浙江省绍兴市诸暨市璜山镇溪北村继述堂左侧屋旁，地处屋背后山脚下。据当地老人传说，池塘与继述堂建筑先后相继建造，即道光廿五年前后。_x005F_x000D_
池塘长14.35米，宽12.8米，以块石垒砌，紧靠于屋背后山脚下，后侧水面上，架设井字形条石架三列。条石制作规整，其长度与宽度基本一致。人行其上，可左右前后沟通。_x005F_x000D_
石板塘系继述堂附属建筑，同属保护之列。该池塘建筑特色明显，价值较高。</t>
  </si>
  <si>
    <t>北纬29°33'28.0"  东经120°18'09.0"</t>
  </si>
  <si>
    <t>井字形石架文革时期拆除过半，现在仅存塘面后侧三列。</t>
  </si>
  <si>
    <t>嵊州市</t>
  </si>
  <si>
    <t>崇仁史家路1号井</t>
  </si>
  <si>
    <t>浙江省绍兴市嵊州市崇仁镇一村史家路1号四合院内天井</t>
  </si>
  <si>
    <t>井位于嵊州市崇仁镇一村史家路1号四合院内天井，根据建筑风格判断井为民国时期凿建，圆形井壁用自然块石叠砌而成，直径0.90米，六角形井圈用方砖砌筑，外涂沙灰。井圈高0.50米，外直径0.80米，内径0.60米，水位2.90米，水质清澈，至今仍为居民食用。具有一定的历史价值。</t>
  </si>
  <si>
    <t>29.614752.
120.706144</t>
  </si>
  <si>
    <t>镇南村委会</t>
  </si>
  <si>
    <t>镇南村集体</t>
  </si>
  <si>
    <t>湖头村湖头村500号魏亦斋民居</t>
  </si>
  <si>
    <t>浙江省绍兴市嵊州市黄泽镇湖头村500号</t>
  </si>
  <si>
    <t xml:space="preserve">魏亦斋洋房位于嵊州市黄泽镇湖头村500号，根据建筑风格判断为民国时期建筑，坐西朝东偏北35度，占地48.94平方米，面阔进深各一间，面宽6.50米，进深7.00米，四坡式屋顶。洋房为砖木结构，高二层，二楼东面出挑设阳台，底楼前立面墙身砌四根薄壁砖柱，中间二柱升至二楼阳台，左右二柱至屋顶，檐高7.00米，屋盖为木结构，出檐约1.60米，施小青瓦。洋房底楼立面门窗采用西式风格，拱券结构，正中洞门上嵌青石雕刻，左右开窗；二楼立面正中开大门，左右各施四扇窗。外墙为白灰粉层，用砖砌纹割缝。洋房前有吊井一口，二十世纪六十年代洋房曾作明溪公社驻地。_x005F_x000D_
屋主曾外出经商，受西方文化影响，回乡后在老宅北侧建起这座带西洋风格的楼房，反映了民国时期东西方建筑文化的交融以及时人审美意识的变化，具有一定的历史文化和建筑艺术研究价值。_x005F_x000D_
</t>
  </si>
  <si>
    <t>29.3590
120,5418</t>
  </si>
  <si>
    <t>湖头村委会</t>
  </si>
  <si>
    <t>湖头村集体</t>
  </si>
  <si>
    <t>珏芝村龙眼井</t>
  </si>
  <si>
    <t>浙江省绍兴市嵊州市甘霖镇官珏村珏芝自然村中</t>
  </si>
  <si>
    <t xml:space="preserve">龙眼古井位于嵊州市甘霖镇珏芝村中，凿建于民国时期。圆形井壁用青砖竖砌，直径0.60米，圆形井台用水泥浇成，上置八角形水泥井圈，井圈高0.50米，外径0.70米，内径0.50米，井深3.20米，水位2米。井西、南两面倚民宅墙身，东、北两面建有水泥护栏，栏高0.93米，柱高1.30米，北面护栏中间留出2.06米的出入口。井东侧护栏内保留民国二十三年“龙眼古井记”石碑一块。_x005F_x000D_
珏芝村原有古井3口，现仅存此井，水清在用。该井还保留碑记，有一定的历史文化价值。_x005F_x000D_
</t>
  </si>
  <si>
    <t>29°32′21″ 
120°43′22″</t>
  </si>
  <si>
    <t>洋桥村委会</t>
  </si>
  <si>
    <t>洋桥村集体</t>
  </si>
  <si>
    <t>崇仁八角井</t>
  </si>
  <si>
    <t>浙江省绍兴市嵊州市崇仁镇四五村西宅道地东井</t>
  </si>
  <si>
    <t>八角井位于崇仁镇四五村西宅道地东井，据裘氏族谱记载建于明代以前。因井底呈八角形得名。井壁呈圆形，卵石垒砌，井口以长1.15米、宽0.6米的两块条石拼合，中间凿出圆形井口，上置井圈。井圈内径0.40米、壁厚0.07米、高0.32米，井圈外壁作八瓣瓜棱形，口沿下2厘米处内切一线。井旁置一洗衣水槽，火山凝灰岩质地，形似碗，底部一侧凿一泄水圆孔。_x005F_x000D_
井与水槽均保存完好，水质清澈。古井与石水槽均保存完好，形象地再现了旧时村民的生活状况。</t>
  </si>
  <si>
    <t>29.614966
120.712093</t>
  </si>
  <si>
    <t>无立牌，无围栏</t>
  </si>
  <si>
    <t>四五村委会</t>
  </si>
  <si>
    <t>四五村集体</t>
  </si>
  <si>
    <t>崇仁源远井</t>
  </si>
  <si>
    <t>浙江省绍兴市嵊州市崇仁镇七八村厅后路源远台门东侧</t>
  </si>
  <si>
    <t xml:space="preserve">源远井位于嵊州市崇仁镇七八村厅后路源远台门东侧，据村民推算，井凿开于清晚期建筑。圆形井壁用卵石叠砌，直径1米。井台呈正方形，由两块玄色石板拼铺，中间凿出圆形井口，与地面相平。上置石质井圈，井圈内圆外方，由整块玄石凿成，四面刻勒边框，井沿平整。井圈内径为0.42米，边长0.57米，井圈高0.39米。水面距井圈为1米。_x005F_x000D_
该井水质清澈，保存较好，至今仍为附近村民食用，反映了较长一个历史时期村民的生活状态。_x005F_x000D_
</t>
  </si>
  <si>
    <t>29.619189
120.716153</t>
  </si>
  <si>
    <t>七八村委会</t>
  </si>
  <si>
    <t>七八村集体</t>
  </si>
  <si>
    <t>崇仁当典路1号井</t>
  </si>
  <si>
    <t>浙江省绍兴市嵊州市崇仁镇六村当典路1号三层楼房门前五米处</t>
  </si>
  <si>
    <t xml:space="preserve">当典路1号井，位于嵊州市崇仁镇六村当典路1号三层楼房门前5米处，据裘氏族谱记载为明代开凿。园形井壁用卵石堆砌，石质井圈外方内圆，边长0.53米，内口直径0.41米，井台由两块长1.00米、宽0.92米的黑色玄武石质地的条石铺成。井边置一石水槽，长0.89米、宽0.57米，高0.31米，井圈、水槽经岁月磨砺，已经十分光滑。_x005F_x000D_
裘氏族谱载：“泉味虽不甚佳，食之辄多寿。”井水清澈，至今仍为村民食用。古井是传统村落生活方式的见证，具有一定的历史文物价值。_x005F_x000D_
</t>
  </si>
  <si>
    <t>29.614464
120.715866</t>
  </si>
  <si>
    <t>杏花村委会</t>
  </si>
  <si>
    <t>杏花村集体</t>
  </si>
  <si>
    <t>崇仁余家井</t>
  </si>
  <si>
    <t>浙江省绍兴市嵊州市崇仁镇九十村三市头路5号北</t>
  </si>
  <si>
    <t xml:space="preserve">余家井，位于嵊州市崇仁镇九十村三市头路5号北，根据建筑风格判断井凿建于清代。井壁呈圆形，用自然块石叠砌而成，井口井台石被水泥地面覆盖，石质井圈呈圆形，外径0.50米，内径0.37米，高0.40米。井旁置莲瓣形、方形石水槽各一只。_x005F_x000D_
井水清澈，至今仍为村民食用。_x005F_x000D_
众多古井见证了崇仁古村落的历史，具有一定的历史文物价值。_x005F_x000D_
</t>
  </si>
  <si>
    <t>29.620948
120.713171,</t>
  </si>
  <si>
    <t>九十村委会</t>
  </si>
  <si>
    <t>九十村集体</t>
  </si>
  <si>
    <t>崇仁桂花井</t>
  </si>
  <si>
    <t>浙江省绍兴市嵊州市崇仁镇四五村桂花井路14号</t>
  </si>
  <si>
    <t xml:space="preserve">桂花井位于崇仁镇桂花井路与蟹眼井路交角，据裘氏族谱记载掘建于宋代。坐西朝东，井口近方形，南北长2.10米、东西宽1.15米，井壁以自然块石叠砌，南北两岸条石压沿，各设平台，井口一埠头石横架南北两岸。井口平台以上，南、西、北三面仍以自然块石叠砌，东面铺设条石步阶拾级上至蟹眼井路。_x005F_x000D_
井边原植桂树，因名桂花井。井水清澈，仍在使用中。桂花井造型独特，保存较好，是崇仁古镇众多古井中有代表性的一例，具有文物价值。_x005F_x000D_
</t>
  </si>
  <si>
    <t>,29.614401
120.712219</t>
  </si>
  <si>
    <t>崇仁花红井</t>
  </si>
  <si>
    <t>浙江省绍兴市嵊州市崇仁镇六村大井头路10号</t>
  </si>
  <si>
    <t xml:space="preserve">花红井，一名朝西井，位于嵊州市崇仁镇六村大井头路10号，据族谱记载系宋时开凿。井壁呈方形，抹角，用条石铺砌而成，边长0.80米；石质井圈外方内圆，倭角做法，井圈内径0.45米，边长0.57米，高0.36米。水面距地表0.70米。井圈近口沿处凿两凹坑和一孔，用于安装井盖。井旁置一石水槽。_x005F_x000D_
花红井水质清澈，至今仍为附近居民饮食水源。六村地处崇仁镇中心，掘井取水是当地人们生活的必备条件，古井反映了当时的生活状况。有一定的历史价值。_x005F_x000D_
</t>
  </si>
  <si>
    <t>29.614841
120.715219</t>
  </si>
  <si>
    <t>崇仁橘香井</t>
  </si>
  <si>
    <t>浙江省绍兴市嵊州市崇仁镇二村五年巷1号门口</t>
  </si>
  <si>
    <t xml:space="preserve">橘香井位于嵊州市崇仁镇二村五年巷1号门口。据裘氏族谱记载建于明代，井壁呈圆形，以自然小块石叠砌，直径0.80米；石质井圈呈圆形，内 径0.36米，外径0.56米，高0.40米，井圈壁凿有孔洞，用来固定井盖。井深约4米，水位距地表0.80米。井南1米置方形石水槽、匙形石水槽各一只。_x005F_x000D_
相传井畔有橘一株，枝叶覆于井上，泉水味亦香。现井水清澈，仍在使用。此古井有一定的历史价值。_x005F_x000D_
</t>
  </si>
  <si>
    <t xml:space="preserve">29.608339
120.705162
</t>
  </si>
  <si>
    <t>二村村委会</t>
  </si>
  <si>
    <t>二村村集体</t>
  </si>
  <si>
    <t>崇仁新吸井</t>
  </si>
  <si>
    <t>浙江省绍兴市嵊州市崇仁镇一村下横路30号东侧3米处</t>
  </si>
  <si>
    <t xml:space="preserve">新吸井位于嵊州市崇仁镇一村下横路30号东侧3米处。根据建筑风格判断井建于清代。圆形井壁用自然块石叠砌，直径0.75米，石质井圈，外方内圆，边长0.60米，内径0.40米。井深3.7米，水位0.85米。井圈北壁凿一方孔，南壁凿两凹坑，用于安装井盖。井圈外壁有简单线刻。_x005F_x000D_
井水清澈，仍在使用。此古井有一定的历史价值。_x005F_x000D_
</t>
  </si>
  <si>
    <t>29.607838
120.705727</t>
  </si>
  <si>
    <t>崇仁科名井</t>
  </si>
  <si>
    <t>浙江省绍兴市嵊州市崇仁镇一村石井台门1号西侧</t>
  </si>
  <si>
    <t xml:space="preserve">科名井位于嵊州市崇仁镇一村石井台门1号西侧，村民口耳相传建于南北朝。圆形井壁用自然块石叠砌，直径0.70米，井深约4米，水距地表1.10米。石质井圈内圆外方，内径0.43米，边长0.57米，高0.33米，井圈北壁凿一方孔，南壁凿两凹坑，用于安装井盖，井旁置两只花口石水槽。_x005F_x000D_
井水清澈在用，环境清洁。_x005F_x000D_
相传，遇水溢，同井者，每有科名吉兆，故名。此古井有一定的文物价值。_x005F_x000D_
</t>
  </si>
  <si>
    <t>29.608155
120.70576</t>
  </si>
  <si>
    <t>崇仁七年井</t>
  </si>
  <si>
    <t>浙江省绍兴市嵊州市崇仁镇二村后沙园路24号大门东侧</t>
  </si>
  <si>
    <t xml:space="preserve">七年井位于嵊州市崇仁镇二村后沙园路24号大门东侧，据裘氏族谱记载建于明代。圆形井壁用自然块石叠砌，直径0.75米，石质圆形井圈，内壁弧凹，外径0.54米，内径0.40米,高0.35米，井深约4米，水面距地表0.60米。_x005F_x000D_
井水清澈，仍在使用。相传，井壁卵石自起，夜作鹅鸣，主火灾。此古井有一定的文物价值。_x005F_x000D_
</t>
  </si>
  <si>
    <t>29.609082
120.705115</t>
  </si>
  <si>
    <t>崇仁太平井</t>
  </si>
  <si>
    <t>浙江省绍兴市嵊州市崇仁镇一村东甽坑路6号西侧</t>
  </si>
  <si>
    <t xml:space="preserve">太平井位于嵊州市崇仁镇一村东侧甽坑路6号三层砖房西10米处，根据建筑风格判断井建于清代。圆形井壁用大块石叠砌，直径0.70米，井深4米，水面距地表0.92米，圆井圈用水泥浇制，外径0.70米，内径0.46米，高0.53米。井圈外水泥地面填高0.30米。_x005F_x000D_
水质清澈，仍在使用。有一定的历史价值。_x005F_x000D_
</t>
  </si>
  <si>
    <t>29.609032
120.72016</t>
  </si>
  <si>
    <t>崇仁修绠井</t>
  </si>
  <si>
    <t>浙江省绍兴市嵊州市崇仁镇二村上横路17号、前塘路1号</t>
  </si>
  <si>
    <t xml:space="preserve">修绠井位于崇仁镇二村上横路17号北、前塘路1号东侧，据裘氏族谱记载建于宋代。圆形井壁用卵石叠砌，直径0.80米，井深约3.5米，水面距地表1.15米，原井圈呈圆形，外径0.59米，内径0.48米，高0.23米，因水泥地面抬高，井沿高出地面仅为0.05米，为安全起见，原井圈外加套一石井圈，圆形，外径0.69米，内径0.59米，井沿下内切一周，外壁呈八瓣形，井壁西、南凿孔和凹槽。井旁置2石小槽。_x005F_x000D_
原井底深黑，非长绠莫汲，故名，井水清，现仍在使用。具有一定历史价值。_x005F_x000D_
</t>
  </si>
  <si>
    <t>29.60955
120.718309</t>
  </si>
  <si>
    <t>崇仁清凉井</t>
  </si>
  <si>
    <t>浙江省绍兴市嵊州市崇仁镇四五村沄七公路12号</t>
  </si>
  <si>
    <t xml:space="preserve">清凉井位于嵊州市崇仁镇四五村沄七公路12号南，据族谱记载井建于明代。圆形井壁用大小不一的自然块石叠砌，直径0.75米，井台上方砌高0.15米块石，上置井圈。石质井圈内圆外方，边长0.55米，内径0.44米，井深约3.50米，水面距地表0.68米。井圈东西两壁各凿孔，用于安装井盖。井东侧置一方形石小槽。_x005F_x000D_
井水清，仍在使用。_x005F_x000D_
相传，昔有马患热症，饮之而愈，所存水槽为饮马石槽。具有一定的文物价值。_x005F_x000D_
</t>
  </si>
  <si>
    <t>29.611465
120.711572</t>
  </si>
  <si>
    <t>崇仁清水井</t>
  </si>
  <si>
    <t>浙江省绍兴市嵊州市崇仁镇二村前庄园巷9号</t>
  </si>
  <si>
    <t xml:space="preserve">清水井位于嵊州市崇仁镇二村，南有前庄巷9号，西为前庄园巷路，根据建筑风格判断及村民相传井建于宋代。圆形井壁用自然块石叠砌而成，直径0.70米。圆形井圈蜂窝石质，外雕成六瓣形，井口外翻为侈口沿，井圈高0.27米，宽0.47米，圆形内直径为0.40米，井深3米，水质清澈。_x005F_x000D_
二村地处崇仁镇中心，远离溪江，掘井取水是当时人们生存生活的必备条件。二村至今保存多口古井，从一个侧面反映了旧时平原地区人们的生活状况。此古井有一定的历史文物价值。_x005F_x000D_
</t>
  </si>
  <si>
    <t>29.609095
120.718309</t>
  </si>
  <si>
    <t>崇仁下园井</t>
  </si>
  <si>
    <t>浙江省绍兴市嵊州市崇仁镇二村下竹园路西4弄3号</t>
  </si>
  <si>
    <t>下园井位于嵊州市崇仁镇二村，附近有下园路西4弄3号（一层水泥楼）。一名古井，相传宋时开凿，圆形井壁用自然块石叠砌而成，井壁直径为0.70米，圆形石质井圈，外雕六瓣形，井口外翻，为侈口沿。井圈内壁南侧凿二小方孔，北侧凿对穿一小方孔，作锁井之用。井圈高0.35米，外径宽0.58米，内径0.40米，井深4米，水位3米，水质清澈，仍可食用。此井有一定的历史价值。</t>
  </si>
  <si>
    <t>29.606312
120.706673</t>
  </si>
  <si>
    <t>崇仁甘泉井</t>
  </si>
  <si>
    <t>浙江省绍兴市嵊州市崇仁镇一村史家路11号附近</t>
  </si>
  <si>
    <t>甘泉井位于嵊州市崇仁镇一村史家路11号附近，根据建筑风格判断井为清代建筑。圆形井壁用自然块石叠砌而成，井壁直径为0.70米，石质圆形井圈，外呈鼓形，圆形内壁凿成凹弧形。东西向凿小方孔，作锁井之用。井圈高为0.26米，外径为0.60米，内径为0.42米，井深4米，水质清澈，至今仍为村民食用。具有一定的历史价值。</t>
  </si>
  <si>
    <t>29.609713
120.705309</t>
  </si>
  <si>
    <t>崇仁台门井</t>
  </si>
  <si>
    <t>浙江省绍兴市嵊州市崇仁镇一村后沙园路13号东侧门前</t>
  </si>
  <si>
    <t>台门井位于嵊州市崇仁镇一村后沙园路13号东侧门前，南有崇仁教堂，根据建筑风格判断井凿建于清代。圆形井壁用自然块石叠砌而成，直径0.70米，石质方形井圈高0.30米，长、宽均为0.54米，抹角做法，内圈圆形，直径0.42米，水位2.90米，水质清澈，至今仍为居民食用。具有一定的历史价值。</t>
  </si>
  <si>
    <t>29.609162
120.705756</t>
  </si>
  <si>
    <t>崇仁前庄井</t>
  </si>
  <si>
    <t>浙江省绍兴市嵊州市崇仁镇二村前庄台门边</t>
  </si>
  <si>
    <t>前庄井位于嵊州市崇仁镇二村前庄台门边，北侧为前庄台门10号，南为前庄台门4、5号（二层砖混结构），根据建筑风格判断井建于清代，圆形井壁用自然卵石叠砌而成，直径0.65米，石质圆形井圈，外圈做工粗犷，内壁东南面凿二小方孔，北面凿对穿一孔，作锁井之用。井圈高0.38米，外直径宽0.53米，圆形内圈直径0.38米，水位2.10米，水质清澈，至今为邻近村民食用。具有一定的历史价值。</t>
  </si>
  <si>
    <t>29.610115
120.717824</t>
  </si>
  <si>
    <t>崇仁楼下井</t>
  </si>
  <si>
    <t>浙江省绍兴市嵊州市崇仁镇六村楼下井路2号</t>
  </si>
  <si>
    <t xml:space="preserve">楼下井位于嵊州市崇仁镇楼下井路，附近有楼下井路2号民居，据裘氏族谱记载井开凿于南北朝，圆形井壁用自然块石叠砌而成，直径0.80米。石质方形井圈，高0.33米，长宽均为0.58米，抹角做法，内圈圆形，直径0.48米，水位2.82米，水质清澈，仍为居中民食用。_x005F_x000D_
早期古井的发现和存在，对于研究崇仁古镇历史沿革和水资源状况具有重要价值。_x005F_x000D_
</t>
  </si>
  <si>
    <t>29.614778
120.715255</t>
  </si>
  <si>
    <t>崇仁双井</t>
  </si>
  <si>
    <t>浙江省绍兴市嵊州市崇仁镇六村楼下井路22号</t>
  </si>
  <si>
    <t>双井位于嵊州市崇仁镇六村楼下井路，南侧有楼下井路22号民居，据裘氏族谱记载井凿建于宋朝，圆形井壁用自然块石叠砌而成，直径0.90米，石质圆形井圈，高0.38米，外圈直径0.60米，内圈直径0.49米，水面离地面1.10米，地面用水泥铺筑。水质清澈，至今仍为邻近居民饮用。具有一定的历史价值。</t>
  </si>
  <si>
    <t>29.614872
120.715039,</t>
  </si>
  <si>
    <t>崇仁葛翁井</t>
  </si>
  <si>
    <t>浙江省绍兴市嵊州市崇仁镇六村老家庙东侧屋内</t>
  </si>
  <si>
    <t xml:space="preserve">葛翁井位于嵊州市崇仁镇六村老家庙东侧屋内，附近有横街18号台门。据传井建于南朝时期，圆形井壁用自然块石叠砌而成，直径1米，井台用两块石拼合而成，石质圆形井圈仅高出井台石3厘米。井圈外径宽0.80米，圆形内径为0.60米，水位0.90米，水质清澈，至今仍可饮用。_x005F_x000D_
相传葛洪炼丹曾汲此水，故名。老家庙让井而建，表明了葛翁井的重要性，庙井相互依存，恰到好处。此井具有一定的文物价值。_x005F_x000D_
</t>
  </si>
  <si>
    <t>29.616285
120.713746</t>
  </si>
  <si>
    <t>崇仁茶栈井</t>
  </si>
  <si>
    <t>浙江省绍兴市嵊州市崇仁镇六村当典路7号西侧</t>
  </si>
  <si>
    <t>茶栈井位于嵊州市崇仁镇六村当典路7号西侧，根据建筑风格判断井建于清代。井壁用自然块石叠砌成不规则圆形，直径1.20米，圆形井圈用水泥浇筑，高0.35米，井圈外径0.82米，内径0.58米，井深约2.60米，水位1.90米，水质清澈，游鱼历历。井水至今仍为邻近居民饮用。具有一定的历史价值。</t>
  </si>
  <si>
    <t>29.615233
120.713979</t>
  </si>
  <si>
    <t>崇仁南西洋沟路7号井</t>
  </si>
  <si>
    <t>浙江省绍兴市嵊州市崇仁镇七八村南西洋沟路7号</t>
  </si>
  <si>
    <t xml:space="preserve">井位于嵊州市崇仁镇七八村南西洋沟路7号，据裘氏族谱记载建于明代，圆形井壁用红彤色自然卵石叠砌而成，直径0.75米，井台石为两块石头拼合而成，用“7”字形拼接式，石质圆形井圈，内壁弧凹形，高0.28米，外径0.52米，内径0.40米，井深3.20米，水位2.65米，水质清澈。_x005F_x000D_
该井井壁全用较为少见的红彤色卵石砌筑，并且大小均匀一致，具有保护价值。_x005F_x000D_
</t>
  </si>
  <si>
    <t>29.6182
120.717159</t>
  </si>
  <si>
    <t>崇仁石马路5号台门井</t>
  </si>
  <si>
    <t>浙江省绍兴市嵊州市崇仁镇七八村石马路5号台门天井</t>
  </si>
  <si>
    <t xml:space="preserve">古井位于崇仁镇七八村石马路5号台门天井，根据建筑风格判断井为清代凿建，长方形井壁用自然块石和卵石穿插叠砌而成。井壁东西直径为2.94米，南北长度为1.70米；井沿东、西、北三侧设置实体石栏板，高0.42米，厚0.15米，栏板之间立望柱，高0.72米，东北、西北角栏板呈八字形。南侧井沿用锁口石。古井深1.80米，水质清澈。_x005F_x000D_
该井设计别致，四周围砌石栏板和望柱，构筑考究，至今水质较好，是崇仁古村造型别致、文物价值较突出的古井。_x005F_x000D_
</t>
  </si>
  <si>
    <t>29.617871
120.717339</t>
  </si>
  <si>
    <t>崇仁九角井</t>
  </si>
  <si>
    <t>浙江省绍兴市嵊州市崇仁镇七八村九角井巷4号</t>
  </si>
  <si>
    <t xml:space="preserve">九角井位于嵊州市崇仁镇七八村九角巷4号，据族谱载：井明代凿建，圆形井壁用自然块石和卵石穿插叠砌，直径0.90米，地面加筑水泥，井圈缺少，井口用水泥浇筑0.05米水泥井沿，井口内径0.44米，井深3.20米，水位2.62米，水质清澈。至今仍为邻近酿造厂作酿酒用水。具一定的历史价值。_x005F_x000D_
</t>
  </si>
  <si>
    <t>29.61864
120.717411</t>
  </si>
  <si>
    <t>崇仁外溪滩路8号方井</t>
  </si>
  <si>
    <t>浙江省绍兴市嵊州市崇仁镇三村外溪滩路8号</t>
  </si>
  <si>
    <t>外溪滩路8号方井，位于嵊州市崇仁镇三村，根据建筑风格判断井为清时凿建，方形井壁用九层块石叠砌而成。井长5.40米，宽1.85米，东侧设置14级石阶，南、西侧井壁上砌筑砖墙，井沿石边挖地沟一道，以泄西水，方井水位0.65米，水质一般，上浮杂草。很少使用。具有一定的历史价值。</t>
  </si>
  <si>
    <t>29.608231
120.711428</t>
  </si>
  <si>
    <t>崇仁上水碓新路井</t>
  </si>
  <si>
    <t>浙江省绍兴市嵊州市崇仁镇三村上水碓新路东四弄九号南方</t>
  </si>
  <si>
    <t>井位于嵊州市崇仁镇三村上水碓新路东四弄九号屋前南方，根据建筑风格判断井为清代凿建，井壁用自然块石叠砌而成，井成宝瓶形，下大上小，底部直径1.2米，井口直径0.55米。圆形水泥井圈，高0.40米，外径宽0.68米，内径0.47米，井深2.90米，水位0.60米，水质清澈。具有一定的历史价值。</t>
  </si>
  <si>
    <t>29.60955
120.710691</t>
  </si>
  <si>
    <t>崇仁当典路18号井</t>
  </si>
  <si>
    <t>浙江省绍兴市嵊州市崇仁镇六村当典路18号</t>
  </si>
  <si>
    <t>当典路18号井位于嵊州市崇仁镇六村，根据建筑风格判断井建于清代。圆形井壁用自然块石叠砌而成，直径0.65米。井台石由长宽各１米的黑色玄石凿成，两石之间用榫，石质圆形井圈，东西向设置锁孔。井圈外表四周雕凿“穫舟公塋”四字。井圈高０.25米，外径宽0.64米，内径宽0.42米，井深3.25米，水位2.60米，水质清澈，至今仍为邻近村民食用。此古井具有一定的历史价值。</t>
  </si>
  <si>
    <t>29.61371
120.718435</t>
  </si>
  <si>
    <t>崇仁石马路26号东井</t>
  </si>
  <si>
    <t>浙江省绍兴市嵊州市崇仁镇九十村石马路26号</t>
  </si>
  <si>
    <t>东井位于嵊州市崇仁镇九十村石马路26号，根据建筑风格判断井为清代凿建。圆形井壁用自然块石叠砌而成，直径0.65米,石质圆形井圈，井口内敛，内壁凿成凹弧形，井圈高0.30米，外径宽0.60米，圆形内圈直径0.40米，井深3.60米，水位2.95米，水质混浊，已废弃不用。此古井有一定的历史价值。</t>
  </si>
  <si>
    <t>29.620335
120.713243</t>
  </si>
  <si>
    <t>崇仁八角井西井</t>
  </si>
  <si>
    <t>浙江省绍兴市嵊州市崇仁镇四五村上街64号西宅道地西侧</t>
  </si>
  <si>
    <t xml:space="preserve">八角井西井，位于嵊州市崇仁镇四五村上街64号西宅道地西侧，相传宋代凿建。圆形井壁用自然块石叠砌而成，直径0.60米，石质方形井圈，抹角做法，内圈圆形，井沿凿成弧凹形。井圈高0.25米，长、宽0.56米，内圈直径0.43米，井深3.60米，水位2.60米，水质清澈，至今仍为邻近居民饮用。_x005F_x000D_
原东西各有一井，底有石膈，膈下宽展丈许，砌八角，故名。此古井具有一定的历史价值。_x005F_x000D_
</t>
  </si>
  <si>
    <t>29.614794
120.712416</t>
  </si>
  <si>
    <t>崇仁新油车井</t>
  </si>
  <si>
    <t>浙江省绍兴市嵊州市崇仁镇四五村新油车弄11号</t>
  </si>
  <si>
    <t>新油车井，位于嵊州市崇仁镇四五村新油车弄11号，北有四层水泥建筑，西有新油画弄12、13号民居，据族谱记载井凿建于明代。长方形井壁用块石叠砌而成，井长1.35米，宽1.00米。井南侧原设14级踏步，现改为长方形井，上施圆形水泥井圈。井圈高0.30米，外径1.10米，内径0.85米，井深2.80米，水位0.65米，水质清澈。具有一定的历史价值。</t>
  </si>
  <si>
    <t>29.614464
120.713458</t>
  </si>
  <si>
    <t>崇仁前井</t>
  </si>
  <si>
    <t>浙江省绍兴市嵊州市崇仁镇九十村军家巷5号</t>
  </si>
  <si>
    <t>前井位于嵊州市崇仁镇九十村军家巷5号，据裘氏族谱记载：井宋时凿建。圆形井壁用自然块石叠砌而成，直径1米，井台由两块黑色石板呈南北向拼合，边长1米。石质井圈外方内圆，抹角做法，外壁用棱形线条刻出边框，高0.30米，边长0.52米，圆形内口直径0.43米，井深3.52米，水位2.52米，水质混浊。_x005F_x000D_
前井是崇仁古村开掘较早的古井之一，是古村历史的见证。</t>
  </si>
  <si>
    <t>29.617824
120.713189</t>
  </si>
  <si>
    <t>崇仁军家巷3号井</t>
  </si>
  <si>
    <t>浙江省绍兴市嵊州市崇仁镇九十村军家巷3号</t>
  </si>
  <si>
    <t>军家巷3号井位于嵊州市崇仁镇九十村，附近有二层水泥楼房。根据建筑风格判断井凿建于清晚期，圆形井壁用自然块石叠砌而成，直径1米，井台石用两块石板拼接，石质方形井圈内圈圆形，抹角做法，外壁四周勒线，高0.40米，边长0.50米。内圈直径0.39米，井深3.40米，水质混浊。_x005F_x000D_
崇仁古村保留的古井数量众多，从一个侧面反映了较长一段时期的村民用水情况。</t>
  </si>
  <si>
    <t>29.619174
120.713117</t>
  </si>
  <si>
    <t>崇仁竺家井</t>
  </si>
  <si>
    <t>浙江省绍兴市嵊州市崇仁镇九十村上街108号</t>
  </si>
  <si>
    <t xml:space="preserve">竺家井位于嵊州市崇仁镇九十村上街108号，据族谱记载：井凿建于明朝，圆形井壁用自然卵石叠砌而成，直径0.85米，石质方形井圈内圈圆形，抹角做法，四周勒出边框，并凿圆弧形凹口。井圈高0.34米，边长0.55米，内径0.41米，井深3.90米。_x005F_x000D_
据族谱记载；其水冬暖夏凉，旧时，每逢暑月，人争汲之，以制百花。此古井具有一定的文物价值。_x005F_x000D_
</t>
  </si>
  <si>
    <t>29.617714
120.71168</t>
  </si>
  <si>
    <t>崇仁厅前路20号井</t>
  </si>
  <si>
    <t>浙江省绍兴市嵊州市崇仁镇七八村厅前路20号</t>
  </si>
  <si>
    <t>厅前路20号井位于嵊州市崇仁镇七八村，井东侧有二层砖木楼房，根据建筑风格判断井建于清代。圆形井壁用自然块石叠砌而成，直径0.90米，井台石用整块青石凿成，内径0.45米，石质圆形井圈，高0.33米，外径宽0.61米，内径0.43米，井深4.00米，水位3.70米，水质清澈。_x005F_x000D_
崇仁古村落保留的众多古井，从一个侧面共同见证了古村发展的历史。</t>
  </si>
  <si>
    <t>29.620163
120.717069</t>
  </si>
  <si>
    <t>崇仁让井</t>
  </si>
  <si>
    <t>浙江省绍兴市嵊州市崇仁镇七八村旗杆路子棚齿巷10号</t>
  </si>
  <si>
    <t xml:space="preserve">让井位于嵊州市崇仁镇七八村旗杆路棚齿巷10号，附近有锡龄公祠，根据建筑风格判断井建于清代。圆形井壁用自然块石叠砌而成，直径1米，井台用整石凿成，石质井圈外方内圆，四角勒两直线，抹角做法，井圈高0.40米，边长0.52米，内径0.38米，井深3.60米，水质清澈。_x005F_x000D_
旧时，井边路径逼仄，仅容两足入汲，汲水者多有不便，于是两家多让一弓，以展其址，方便往来汲水者，故得名“让井”。此古井具有一定的文物价值。_x005F_x000D_
</t>
  </si>
  <si>
    <t>29.617447
120.714842</t>
  </si>
  <si>
    <t>崇仁厅后路4号台门井</t>
  </si>
  <si>
    <t>浙江省绍兴市嵊州市崇仁镇七八村厅后路4号</t>
  </si>
  <si>
    <t>厅后路4号台门井，位于嵊州市崇仁镇七八村厅后路，根据建筑风格判断井建于清代，圆形井壁用自然块石叠砌而成，直径0.70米，石质圆形井圈，外壁凿成六道花瓣形，井沿侈口外翻，井圈高0.31米，外径0.50米，内径0.37米，井深3.15米，水质清澈。井边置石水槽一只。_x005F_x000D_
崇仁古村落保留的众多古井，共同见证了古村的一段历史。</t>
  </si>
  <si>
    <t>29.619158
120.713692</t>
  </si>
  <si>
    <t>崇仁灵异井</t>
  </si>
  <si>
    <t>浙江省绍兴市嵊州市崇仁镇六村玉山公巷18号</t>
  </si>
  <si>
    <t>灵异井位于嵊州市崇仁镇六村玉山巷18号，附近有云和台门，据族谱记载：井凿建于明代。圆形井壁用自然卵石叠砌而成，直径0.75米，石质圆形井圈，高0.35米，外径0.52米，内径0.40米，井深4米，水位3.50米，水质清澈。_x005F_x000D_
崇仁古村落保留了众多古井，是古村历史的见证。</t>
  </si>
  <si>
    <t>29.616018
120.713746</t>
  </si>
  <si>
    <t>崇仁廉井</t>
  </si>
  <si>
    <t>浙江省绍兴市嵊州市崇仁镇六村后门塘路40号</t>
  </si>
  <si>
    <t xml:space="preserve">廉井位于嵊州市崇敬仁镇六村后门塘路40号，据裘氏族谱记载系明代掘建。圆形井壁用自然块石叠砌而成，直径0.65米，石质方形井圈，抹角做法，内壁凿成圆弧形，南侧浅凿二孔，北侧凿对穿一孔，为锁井之用。井圈高度为0.38米，外径为0.62米，内径0.44米，井深4米，水位3.40米，水质清澈，至今仍为居民饮用。_x005F_x000D_
井水澄清，一尘不染，有廉洁之义。旧时，远近官宦绅士来此井汲水取用，以示崇尚廉洁。具有一定的历史文物价值。_x005F_x000D_
</t>
  </si>
  <si>
    <t>29.614998
120.713422</t>
  </si>
  <si>
    <t>崇仁南西洋沟路3号井</t>
  </si>
  <si>
    <t>浙江省绍兴市嵊州市崇仁镇七八村南西洋沟路3号</t>
  </si>
  <si>
    <t>南西洋沟路3号井，位于嵊州市崇仁镇七八村，根据建筑风格判断井为清代凿建。圆形井壁用自然块石叠砌而成，直径0.65米，方形石质井圈，抹角做法，四面中间凿成圆弧凹形，圆形内圈北侧浅凿二孔，南侧凿一孔对穿，为锁井之孔。井圈高0.34米，边长0.46米，内径0.36米，井深3米，水位2.30米，水质清澈。井边东侧置侈口石槽一只。_x005F_x000D_
古井及石水槽是崇仁古村落传统生活方式的一个见证。</t>
  </si>
  <si>
    <t>29.619284
120.714914</t>
  </si>
  <si>
    <t>升二村高路井</t>
  </si>
  <si>
    <t>浙江省绍兴市嵊州市崇仁镇廿八都村升二自然村</t>
  </si>
  <si>
    <t xml:space="preserve">高路井位于崇仁镇廿八都村升二自然村，附近有46号、47号民居建筑，据谱记载水井建于明代。井壁呈圆形，直径1米，用自然块石叠砌而成，井壁之上以整块黑岩石凿出圆形井口和高2厘米的圆形井圈。水质清澈，至今为村民食用。_x005F_x000D_
   升二村地处廿八都中心，远离溪江，水资源比较宝贵，掘井取水是当地人们生活的必备条件。升二村至今保存多口古井，从一个侧面反映了旧时人们的生活状况乃至村落的形成与发展状况。_x005F_x000D_
  _x005F_x000D_
</t>
  </si>
  <si>
    <t>29.639627
120.700271</t>
  </si>
  <si>
    <t>廿八都村委会</t>
  </si>
  <si>
    <t>廿八都村集体</t>
  </si>
  <si>
    <t>藏岗村里段井</t>
  </si>
  <si>
    <t>浙江省绍兴市嵊州市崇仁镇藏岗村59号</t>
  </si>
  <si>
    <t xml:space="preserve">里段井位于嵊州市崇仁镇藏岗村，附近有59号二层楼建筑。根据建筑风格判断：井建于清代，园形井壁用自然块石叠砌，直径1.20米。石质井圈呈鼓形，高0.43米，外径0.74米，内径0.51米，井深5米，井水面距离地面1米，水质清澈，至今为村民食用。_x005F_x000D_
藏岗村地处大风门岗腹地，远离溪江，水资源比较宝贵，掘井取水是藏岗村民生活的必备条件。此村至今保存多口古井，从一个侧面反映了藏岗村人们的生活状况乃至村落的形成与发展状况，具有一定的历史价值。_x005F_x000D_
</t>
  </si>
  <si>
    <t>29.6382
120.7659</t>
  </si>
  <si>
    <t>广明塘村委会</t>
  </si>
  <si>
    <t>广明塘村集体</t>
  </si>
  <si>
    <t>岭头山大井头井</t>
  </si>
  <si>
    <t>浙江省绍兴市嵊州市崇仁镇岭头山村岭头山自然村村中</t>
  </si>
  <si>
    <t xml:space="preserve">大井头井位于嵊州市崇仁镇岭头山村岭头山自然村村中，根据建筑风格判断：井建于清代。园形井壁用自然块石砌筑，直径1.6米，深约4米，井口用三块条石覆盖，呈梯形，南首改砌水泥石墙，以挡山上雨水。井边四周用条石铺设井台，并与地面平齐。井两边放二只圆形石水槽及洗衣石、板，井水至今仍为村民饮用。_x005F_x000D_
岭头山村地处五百岗山麓，至今保存若干完整古井，从一个侧面反映了岭头山村人们的生活状况乃至村落的形成与发展状况。_x005F_x000D_
</t>
  </si>
  <si>
    <t>29.714907
120.737623</t>
  </si>
  <si>
    <t>用条石铺设</t>
  </si>
  <si>
    <t>岭头山村委会</t>
  </si>
  <si>
    <t>岭头山村集体</t>
  </si>
  <si>
    <t>富润老街井头弄井</t>
  </si>
  <si>
    <t>浙江省绍兴市嵊州市崇仁镇富四村与三村接壤处</t>
  </si>
  <si>
    <t>井头弄井位于嵊州市崇仁镇富四村与三村接壤处，北侧隔街为富润三村镇中路127号二层木结构民居，南侧紧贴四村镇中路126号一层砖混结构民房墙基，西侧紧贴井头墙弄转角。根据建筑风格判断：井凿建于清晚期，圆形井壁用定制砖块分层叠砌，直径1.00米，井深3.10米，井台由两块青石拼砌；水泥质圆形井圈外径0.70米，内径0.56米，高0.38 米，水位2.25米，井台、井壁上长满青苔，水质清澈，至今仍为邻近村民所饮用。具有一定的历史价值。</t>
  </si>
  <si>
    <t xml:space="preserve"> 29.5757
120.666</t>
  </si>
  <si>
    <t>井头弄井现保存完好，周围环境整洁，村民仍在使用中</t>
  </si>
  <si>
    <t>棠头溪大井头井</t>
  </si>
  <si>
    <t>浙江省绍兴市嵊州市浦口街道棠头溪村后门山西麓</t>
  </si>
  <si>
    <t>大井头井位于嵊州市浦口街道棠头溪村后门山西麓，东、南、北侧均有二层民居建筑，井凿建于清中期。圆形井壁以自然块石叠砌而成，直径1.00米，井深2.40米，原井圈已毁，井台上覆盖水泥地面。井圈改为水泥制作，高0.02米，内径0.55米，井水位1.40米，水质清澈，作附近村民饮食用水。古井反映了旧时村民的生活状态，具有一定的文物价值。_x005F_x000D_
井东侧新立大理石碑，碑文记述：据《吴氏家谱》记载，清乾隆四年前已存此井。其时有名吴泰让者作诗一首，刊于家谱。诗曰：“村南有古井，泉清独留名。安得棠溪水，尽似此水清。”</t>
  </si>
  <si>
    <t xml:space="preserve">29.614844
120.866295  </t>
  </si>
  <si>
    <t>水质清澈，终年不断流</t>
  </si>
  <si>
    <t>无围栏，有设牌</t>
  </si>
  <si>
    <t>棠头溪村委会</t>
  </si>
  <si>
    <t>棠头溪村集体</t>
  </si>
  <si>
    <t>上江村大道地井</t>
  </si>
  <si>
    <t>浙江省绍兴市嵊州市浦口街道上江村村东</t>
  </si>
  <si>
    <t>大道地井位于嵊州市浦口街道上江村村东，地处一户村民新建楼房之西北角屋下，房主在建房时将楼房底层西、北角墙身内移，腾出一角以方便井之公用。据村民估算，井凿建于清晚期。圆形井壁以自然块石叠砌而成，直径0.65米，井深4.75米，石质圆形井圈高0.60米，外径0.62米，内径0.43米，外壁凿成六瓣荷花形，井水位1.35米，水质清澈，至今仍为附近村民饮用。古井的存在，见证了村民在一个历史时期的用水情况。</t>
  </si>
  <si>
    <t>29°37′28″E
120°53′22″N</t>
  </si>
  <si>
    <t>已被包围进居民家中，露出一半井口用水泥封死。</t>
  </si>
  <si>
    <t>大江村委会</t>
  </si>
  <si>
    <t>大江村集体</t>
  </si>
  <si>
    <t>上江村平家井</t>
  </si>
  <si>
    <t>浙江省绍兴市嵊州市浦口街道上江村村中</t>
  </si>
  <si>
    <t>平家井位于嵊州市浦口街道上江村村中，前有三层水泥楼房，北临村道。井乾隆36年凿建。圆形井壁以自然块石叠砌而成，直径0.70米，井深2.40米，石质井圈呈圆形，高0.42米，外径0.50米，内径0.35米，井水位1.70米。井西侧放置方形石水槽，上凿“叶公”、“乾隆36年”铭文。_x005F_x000D_
水质清澈，至今仍为附近村民使用。具有一定的文物价值。</t>
  </si>
  <si>
    <t>29°37′25″E
120°53′15″N</t>
  </si>
  <si>
    <t>周围为空旷水泥地，四周为居民房，井圈为石头形状为圆形，井圈口因长期使用而光滑。</t>
  </si>
  <si>
    <t>上江村徐家井</t>
  </si>
  <si>
    <t>浙江省绍兴市嵊州市浦口街道上江村村中东路65号南</t>
  </si>
  <si>
    <t>徐家井位于嵊州市浦口街道上江村村中东路65号南，根据建筑风格判断：井建于清代。井壁呈圆形，砖砌，砖的端面高0.12米，宽0.06米，系砌井定制。井壁纵深方向每0.50米设二孔，以便村民掏井。井壁直径0.50米，井底呈八角形，井深4.70米，水位1.10米。石质圆形井圈高0.33米，外径0.55米，内径0.39米。井台石边长1.20米。水质清澈。_x005F_x000D_
上江村保留多口古井，掘井取水是当地村民生活的必备条件。这从一个侧面反映了旧时人们的生活状况乃至村落的形成与发展状况。具有一定的历史文物价值。</t>
  </si>
  <si>
    <t>29°37′26″E
120°53′16″N</t>
  </si>
  <si>
    <t>因为位于村道理中央，不方便汽车行人通行，因此做成窨井。</t>
  </si>
  <si>
    <t>浦口村井头弄井</t>
  </si>
  <si>
    <t>浙江省绍兴市嵊州市浦口街道浦口村井头弄9号民宅南</t>
  </si>
  <si>
    <t xml:space="preserve">古井位于嵊州市浦口街道井头弄9号民宅南侧，井头弄巷道贴井而过，根据建筑风格判断：井凿建于清代。井壁呈圆形，直径约为0.60米，以大块青砖竖砌而成，上段约40公分的井壁以块石叠砌，井深4.40米；石质井圈内圆外方，边长0.50米，内径0.38米，高0.38米，井圈南北向凿圆坑三个用于安装井盖。_x005F_x000D_
井水清澈，附近居民长年使用，从中可以反映一个较长历史时期村民的用水情况。_x005F_x000D_
</t>
  </si>
  <si>
    <t xml:space="preserve">29'37'59
120'51'14    </t>
  </si>
  <si>
    <t>浦口村委会</t>
  </si>
  <si>
    <t>浦口村集体</t>
  </si>
  <si>
    <t>黄泽中树行井</t>
  </si>
  <si>
    <t>浙江省绍兴市嵊州市黄泽镇七一村后街路28弄1号东侧</t>
  </si>
  <si>
    <t xml:space="preserve">中树行井位于嵊州市黄泽镇七一村后街路28弄1号民宅东侧，据村民介绍大约掘建于清代。_x005F_x000D_
井坐东朝西略呈琵琶形，井壁东西长4.8米，南北宽3米，井深3米，水位1.70米，井壁由大小较一致、排列整齐的小卵石砌筑，西面用条、块石铺设步阶9级，至上段又向南、向北分设5级步阶引向井岸。北、东、南三面井沿以条石、水泥及黄砖等压沿，略高出路面。_x005F_x000D_
中树行井造型较为别致，井壁卵石齐整。目前村民已较少使用，水质一般，不如以前清澈。七一村保留古井较多，井体较大，井口多为敞开式，反映了当时村民的掘井方式及用水情况。_x005F_x000D_
</t>
  </si>
  <si>
    <t>黄泽剑井</t>
  </si>
  <si>
    <t>浙江省绍兴市嵊州市黄泽镇光明村</t>
  </si>
  <si>
    <t xml:space="preserve">剑井位于嵊州市黄泽镇光明村中。圆形井壁用自然卵石叠砌而成，直径0.75米，井深3.60米，方形井台石边长1.85米，由四块黑色玄石拼成，井台四周与地面形成三级台阶。水泥质地井圈外壁呈十二边形，外径为0.58米，内壁圆形，内径0.42米，底大口小，高为0.55米，水位2.30米。_x005F_x000D_
水泥井圈虽系后建，但制作较精，并标刻剑井始建于清乾隆甲戌（1754）、重建于1986年字样。水质清澈，仍在使用。该井始建年代明确，保存现状较好，其功能仍在延续，具有历史文物价值。_x005F_x000D_
</t>
  </si>
  <si>
    <t>29.5871
120.9143；</t>
  </si>
  <si>
    <t>光明村委会</t>
  </si>
  <si>
    <t>光明村集体</t>
  </si>
  <si>
    <t>黄泽大井头井</t>
  </si>
  <si>
    <t>浙江省绍兴市嵊州市黄泽镇光明村下街路9弄</t>
  </si>
  <si>
    <t xml:space="preserve">大井头井位于嵊州市黄泽镇光明村，下街路与下街路9弄擦井而过。据村民口传及建筑风格判断：井掘建于清代。圆形井壁用自然块石叠砌而成，井壁直径1.20米，井深3.60米，方形井台由两块黑色玄石组成，边长1.20米。石质鼓形井圈，高0.46米，外径0.70米，内径0.50米，外壁阴刻“壬子年”三字。水位1.60米，水质清澈。_x005F_x000D_
此井井圈造型较特别，保存较好，在黄泽镇同类古井中具有代表意义。_x005F_x000D_
</t>
  </si>
  <si>
    <t>29.5832
120.9268</t>
  </si>
  <si>
    <t>黄泽吕树德堂井</t>
  </si>
  <si>
    <t>浙江省绍兴市嵊州市黄泽镇光明村东直街31号东</t>
  </si>
  <si>
    <t xml:space="preserve">吕树德堂井位于嵊州市黄泽镇光明村东直街31号民宅东，据附近村民介绍井凿建于清代。井呈长方形，坐南朝北，南面以块石砌筑的民宅墙基为井壁，东、西两面井壁以卵石叠砌。井南北长7.04米，东西宽3.91米。井底部位呈正方形，边长2米，北、东、南三面铺设井台石，井台石距井底深约1米，现有水位漫过井台石0.30米。井北面自井台石起铺设石阶13级引向井口地平面。_x005F_x000D_
该井面积较大，井水清澈，仍为村民使用。是光明村保存较好的古井之一，从一个侧面见证了村庄的历史。_x005F_x000D_
</t>
  </si>
  <si>
    <t>29.5812
120.9267</t>
  </si>
  <si>
    <t>湖头村福和井</t>
  </si>
  <si>
    <t>浙江省绍兴市嵊州市黄泽镇湖头村403号民宅西侧</t>
  </si>
  <si>
    <t xml:space="preserve">福和井位于嵊州市黄泽镇湖南头村403号西侧，东、南两面均有二层水泥楼房，井凿建于清雍正三年十月。圆形井壁用自然块石叠砌而成，直径1.00米；井台为两块黑色玄石构成；石质井圈内圆外方，抹角做法，井圈高0.42米，边长0.53米，内径0.41米；井圈南侧镌刻“福和井”井名，北侧镌刻“雍正三年十月吉旦置”字样，均为阴刻铭文。井水清澈，至今仍为附近村民饮用。_x005F_x000D_
湖头村保留古井多口，从一个侧面反映了旧时村民的生活状况，而福和井镌刻年款铭文，较为可贵，更具文物价值。_x005F_x000D_
</t>
  </si>
  <si>
    <t>29.3510
120.5422；</t>
  </si>
  <si>
    <t>白泥坎166号民居</t>
  </si>
  <si>
    <t>浙江省绍兴市嵊州市黄泽镇白泥坎村</t>
  </si>
  <si>
    <t>白泥坎村166号台门位于嵊州市黄泽镇白泥坎村，根据建筑风格判断为清晚期建筑，座北朝南偏东10度，占地674.91平方米，四合院式。天井正中设照壁，双落坡屋盖，屋脊上堆塑“福禄寿”人物塑像及回纹漏窗。照壁把四合院分隔成南、北两座三合院，南院大部已毁，仅存西侧屋。北院正厅为十一间，东北角成三角形，出让为村中干道，梁架结构为五架抬梁前后单步，用四柱七檩。东西侧屋高二层，各一间，梁架为上穿斗式，用四柱七檩，正厅明间后壁设小天井，东西设侧门。东侧门内有一井，井壁用自然块石叠砌而成，直径为0.80米，井深2.60米，井台为青石拼砌，石质井圈八边形，高0.48米，外径为0.70米，据住户回忆，旧时井水常做“凉食花”，现废弃不用。_x005F_x000D_
该民居台门小巧玲珑，设计精巧，内有古井，生活气息浓厚，是研究地方传统民居的很好实物资料。</t>
  </si>
  <si>
    <t>29.5864
120.9257,</t>
  </si>
  <si>
    <t>白泥坎村委会</t>
  </si>
  <si>
    <t>白泥坎村集体</t>
  </si>
  <si>
    <t>前州村后井</t>
  </si>
  <si>
    <t>浙江省绍兴市嵊州市黄泽镇青石桥村前州自然村127号民宅南</t>
  </si>
  <si>
    <t xml:space="preserve">后井位于嵊州市黄泽镇青石桥村前州自然村127号民宅南，根据建筑风格判断：井凿建于清晚期。圆形井壁用自然卵石叠砌而成，直径0.80米，井深4.00米，水位2.00米。方形井台石边长1.20米，上置圆形石质井圈，井圈高0.33米，外径0.52米，内径0.44米，外壁呈六瓣瓜棱形，井沿以较均匀的间距凿有九个盏形凹坑，相传代表民间祭祀井老太公的九只酒盏。_x005F_x000D_
后井井体完整，井水清澈，仍在饮用。前州村现存古井2口，从一个侧面反映了当时村民的生活状态及民间信仰。_x005F_x000D_
</t>
  </si>
  <si>
    <t>N29.5801
E120.9531</t>
  </si>
  <si>
    <t>青石桥村委会</t>
  </si>
  <si>
    <t>青石桥村集体</t>
  </si>
  <si>
    <t>良村落脚井</t>
  </si>
  <si>
    <t>浙江省绍兴市嵊州市黄泽镇顺富村良村自然村179号南</t>
  </si>
  <si>
    <t xml:space="preserve">落脚井位于嵊州市黄泽镇良村自然村179号南。据村民介绍建于清代。圆形井壁用自然卵石叠砌而成，直径1.00米，方形井台石边长1.20米，上置石质圆形井圈，井圈高0.48米，外径0.73米，内径0.49米。井深3.70米，水位1.10米。井圈外壁凿成六瓣形，井沿凿有2处盏形凹坑和一处唇口形。凹坑象征酒盏，唇口形代表井老太公的口唇，是民间专为祭祀井老太公而凿。_x005F_x000D_
此井井圈壁粗厚高大，为同类型井中少见，水清在用。井沿雕刻反映了民间祭祀习俗，此类古井蕴含着一定的民俗文化和文物价值。_x005F_x000D_
</t>
  </si>
  <si>
    <t>29.5682
120.9630,</t>
  </si>
  <si>
    <t>顺富村委会</t>
  </si>
  <si>
    <t>良村集体</t>
  </si>
  <si>
    <t>麻车村张家井</t>
  </si>
  <si>
    <t>浙江省绍兴市嵊州市黄泽镇顺富村麻车自然村232号东</t>
  </si>
  <si>
    <t>张家井位于嵊州市黄泽镇麻车村232号东，据村民介绍建于清代。圆形井壁用自然卵石叠砌而成，直径0.80米，方形井台石边长0.90米，用整石凿成，上置圆形石井圈，井圈高0.33米，外径0.55米，内径0.40米，井深3.50米，水位1.00米。井水清澈，仍在使用。_x005F_x000D_
麻车村至今仍保留古井3只，均水质清澈，正常使用。较多的古井从一个侧面反映了麻车村旧时的生活状况乃至村落形成与发展状况。</t>
  </si>
  <si>
    <t>29.5656
120.9759,</t>
  </si>
  <si>
    <t>麻车村集体</t>
  </si>
  <si>
    <t>麻车村庵井</t>
  </si>
  <si>
    <t>浙江省绍兴市嵊州市黄泽镇顺富村麻车自然村南</t>
  </si>
  <si>
    <t>村庵井位于嵊州市黄泽镇麻车自然村，据村民介绍建于清代。圆形井壁用自然卵石叠砌而成，井体下大上小，井壁底部直径约为1.20米，方形井台由两块黑色石板拼合凿成，边长1.10米，上置圆形井圈，井圈口内敛，外径0.60米，内径0.36米，高0.57米。井深3.10米，水位0.80米。_x005F_x000D_
井水清澈，仍在使用。麻车村至今仍保留古井3口并继续使用，这些古井从一个侧面反映了旧时村民的生活状况乃至村落形成与发展状况。</t>
  </si>
  <si>
    <t>29.5649
120.9748,</t>
  </si>
  <si>
    <t>官园村井</t>
  </si>
  <si>
    <t>浙江省绍兴市嵊州市黄泽镇家园村官园自然村</t>
  </si>
  <si>
    <t xml:space="preserve">官园井位于嵊州市黄泽镇家园村官园自然村，南侧有82号新建水泥楼房，西侧有村道贴井而过。根据建筑风格判断：井凿建于清早期，圆形井壁用自然块石叠砌而成，直径0.85米，石质圆形井圈外勒八道一指宽直线，西侧凿四指宽二孔；井沿凿成花瓣形，南侧井沿凿井神嘴巴一张及祭祀用石酒盅一个；井圈高为0.32米，外径0.60米，内径0.43米，井深3.30米，水位1.20米。_x005F_x000D_
官园井水质清澈，仍在使用。井沿雕刻反映了旧时村民祭祀井神的风俗，具有民俗文化研究价值。_x005F_x000D_
</t>
  </si>
  <si>
    <t>29.5790
120.9840,</t>
  </si>
  <si>
    <t>家园村委会</t>
  </si>
  <si>
    <t>官；园村集体</t>
  </si>
  <si>
    <t>上沙地东房井</t>
  </si>
  <si>
    <t>浙江省绍兴市嵊州市甘霖镇上沙地村中</t>
  </si>
  <si>
    <t xml:space="preserve">东房井位于嵊州市甘霖镇上沙地村中，据村民介绍凿建于清代。圆形井壁用小块石叠砌而成，直径0.75米。石质圆形井圈高0.28米，外径0.60米，内径0.45米，外壁匀布六条凹线，呈六瓣形，井沿呈不规则的波浪凹口形。水位1.20米。井旁置有方形、圆形石水槽各一只。_x005F_x000D_
上沙地村至今保留多口古井，东房井是村中现存最早的古井，可从一个侧面反映旧时村民的生活状况。_x005F_x000D_
</t>
  </si>
  <si>
    <t>29°30′30″
 120°39′24″</t>
  </si>
  <si>
    <t>沙地村委会</t>
  </si>
  <si>
    <t>沙地村集体</t>
  </si>
  <si>
    <t>下路西东边井</t>
  </si>
  <si>
    <t>浙江省绍兴市嵊州市甘霖镇下路西村后街路7号南</t>
  </si>
  <si>
    <t xml:space="preserve">东边井位于嵊州市甘霖镇下路西村后街路7号南，时代不详。圆形井壁用自然卵石叠砌而成，直径0.70米，四周遍长青苔，井台石用长1.02米，宽0.84米的整石制作，口径0.35米，上置圆形石井圈，高0.40米，外径0.56米，内径0.42米，井圈略呈下大上小形状，石色灰黑。井深6.74米，水位3.90米。水质清澈，常年使用。_x005F_x000D_
下路西村保留古井三口，井深均在6米以上，建造精，水质优，是嵊州市保留古井质优量多的村庄之一，具有明显地方特色和文物价值。_x005F_x000D_
</t>
  </si>
  <si>
    <t>29°28′38″
 120°40′53″</t>
  </si>
  <si>
    <t>大王庙村委会</t>
  </si>
  <si>
    <t>大王庙村集体</t>
  </si>
  <si>
    <t>下路西西边井</t>
  </si>
  <si>
    <t>浙江省绍兴市嵊州市甘霖镇下路西村前街路75号南10米</t>
  </si>
  <si>
    <t xml:space="preserve">西边井位于嵊州市甘霖镇下路西村前街路75号新楼南10米，年代不详。圆形井壁用自然块石叠砌，直径0.70米，井台由整石凿成，上沿高起5厘米承接井圈，井圈圆形，石质呈色玉白泛红，外壁弧鼓，内壁近口沿部位内敛，井沿外侈并凿挖两处凹唇形，井圈高0.42米，外径0.63米，内径0.42米，井深6.70米，水位2.10米。_x005F_x000D_
西边井为下路西村现存三口古井之一，井沿所凿唇形系旧时村民祭祀井神遗迹，反映了当时的生活状况及风俗习惯。_x005F_x000D_
</t>
  </si>
  <si>
    <t>29°29′35″
 120°40′47″</t>
  </si>
  <si>
    <t>下蔡村前井</t>
  </si>
  <si>
    <t>浙江省绍兴市嵊州市甘霖镇下蔡村村西</t>
  </si>
  <si>
    <t>前井位于嵊州市甘霖镇下蔡村村西，北侧为方形池塘；根据建筑风格判断：井凿建于清中晚期，方形井壁用长条石叠砌而成，东西长1.28米，南北宽1.15米，井深1.70米，水位1.35米。古井之上建有单间石构小屋，小青瓦屋顶，硬山造；南侧砌泥墙，西、北侧砌六石柱，嵌青石板两块，石柱雕刻精致，石板石柱均有题刻。井东侧砌水沟一条。井水清澈，至今仍为村民饮用。北侧邻池塘，名火燭鬼塘，东西长9.00米，南北宽6.70米，四周塘坎均用块石与长条石构筑。_x005F_x000D_
下蔡村前井保存较好，拥有历史环境氛围，具有一定的文物保护价值。</t>
  </si>
  <si>
    <t>29°28′27″
 120°39′45″</t>
  </si>
  <si>
    <t>蔡王村委会</t>
  </si>
  <si>
    <t>蔡王村集体</t>
  </si>
  <si>
    <t>后史村井</t>
  </si>
  <si>
    <t>浙江省绍兴市嵊州市甘霖镇后史村150号西侧</t>
  </si>
  <si>
    <t xml:space="preserve">后史井位于嵊州市甘霖镇后史村150号民宅西侧，北侧村主道贴井而过，根据建筑风格判断：井凿建于清代，呈下大上小的喇叭形，圆形井壁用自然卵石叠砌而成，井壁下部直径0.80米，上口直径0.45米，井深4.07米，石质方形井圈高0.38米，外径0.58米，内径0.38米，水质清澈，水位1.37米；井水至今仍为部分村民饮用。_x005F_x000D_
古井见证了村落的形成，以及一个历史时期该村村民的生活状况，具有一定的历史文物价值。_x005F_x000D_
</t>
  </si>
  <si>
    <t>29°30′50"
,120°40′5"</t>
  </si>
  <si>
    <t>孔村村委会</t>
  </si>
  <si>
    <t>孔村村集体</t>
  </si>
  <si>
    <t>俞家村福泉井</t>
  </si>
  <si>
    <t>浙江省绍兴市嵊州市甘霖镇东雅后俞村俞家自然村</t>
  </si>
  <si>
    <t>福泉井位于嵊州市甘霖镇东雅后俞村俞家自然村,东侧有水甽，北侧有俞家村111号民宅，南侧有村道贴井而过。井凿建于清乾隆三十五年，圆形井壁用自然块石叠砌而成，直径0.65米，井深3.40米；石质圆形井圈高0.34米，外径0.60米，内径0.46米，井圈外侧从西向东依次用石刻双线色勒“福泉井”三字，井沿阴镌“乾隆三十五年俞方俊建”十字。井水已混浊，废弃不用。_x005F_x000D_
福泉井保存较好，纪年明确，具有一定的文物价值。</t>
  </si>
  <si>
    <t>29°35′11″ 
120°44′4″</t>
  </si>
  <si>
    <t>东溪村委会</t>
  </si>
  <si>
    <t>东溪村集体</t>
  </si>
  <si>
    <t>孙村井</t>
  </si>
  <si>
    <t>浙江省绍兴市嵊州市甘霖镇孙屋村孙村自然村</t>
  </si>
  <si>
    <t xml:space="preserve">孙村井位于嵊州市甘霖镇孙屋村孙村自然村东，北侧有村小道，东侧有村干道贴井而过，根据建筑风格判断：井凿建于清中期。井壁呈圆形，用整块厚0.35米的石板凿出圆形内圈，上下层层叠砌而成，直径0.70米，井深4.70米，以井台作井圈。井台石边长1.28米，由四块黑色玄石构成，口径0.48米。水质清澈，至今仍为村民饮用。_x005F_x000D_
该井在历史上较长时期见证了孙村村民的生活状态，而且其井壁构筑有特色，具有历史文物价值。_x005F_x000D_
</t>
  </si>
  <si>
    <t xml:space="preserve">    29°32′38″ 120°43′57″</t>
  </si>
  <si>
    <t>小黄山村委会</t>
  </si>
  <si>
    <t>小黄山村集体</t>
  </si>
  <si>
    <t>苍岩井头墙弄井</t>
  </si>
  <si>
    <t>浙江省绍兴市嵊州市甘霖镇苍岩村苍岩二村188号台门北侧</t>
  </si>
  <si>
    <t xml:space="preserve">井头墙弄井位于嵊州市甘霖镇苍岩二村188号台门北侧，191号台门南侧，根据建筑风格判断：井凿建于清代，圆形井壁用自然块石叠砌而成，直径0.80米，井深4.20米；石质圆形井圈高0.40米，外径0.62米，内径0.41米，水位0.70米，水质清澈，至今仍为邻近村民饮用。_x005F_x000D_
古井反映了村落的形成及村民的生活状况，具有一定的历史文物价值。_x005F_x000D_
</t>
  </si>
  <si>
    <t>29°30′23″
 120°46′11″</t>
  </si>
  <si>
    <t>苍岩村委会</t>
  </si>
  <si>
    <t>苍岩村集体</t>
  </si>
  <si>
    <t>叶家村仕煾龙井</t>
  </si>
  <si>
    <t>浙江省绍兴市嵊州市甘霖镇西叶家村叶家自然村</t>
  </si>
  <si>
    <t xml:space="preserve">仕煾龙井位于嵊州市甘霖镇西叶家村叶家自然村村道正中，据村民口传，井凿建于400多年前。圆形井壁用砖分层叠砌而成，每隔两层没一踏孔，呈东西向分列，砌井砖为定制，规格6×14厘米，井深6.00米，井台由两块红棕色条石凿半圆孔拼合而成，并凿出5厘米左右上口，承接井圈，防止雨水流入，青灰色石质方形井圈，切角做法，内圈圆形。外圈四周从东向北依次阴刻锥凿汉隶“仕煾龙井”，东、西侧各凿一锁井孔。水质清澈，至今仍为村民饮用。_x005F_x000D_
古井与旧时村民的生活息息相关，该井历史悠久，保存完好，沿用至今，具有历史文物价值。_x005F_x000D_
</t>
  </si>
  <si>
    <t>29°30′1″ 
120°41′25″</t>
  </si>
  <si>
    <t>上叶村委会</t>
  </si>
  <si>
    <t>集体上叶村</t>
  </si>
  <si>
    <t>甘霖镇杨漩井</t>
  </si>
  <si>
    <t>浙江省绍兴市嵊州市甘霖镇甘霖新村杨漩井路</t>
  </si>
  <si>
    <t xml:space="preserve">杨漩井位于嵊州市甘霖镇甘霖新村杨漩井路，北、南、东三侧有近代民居建筑，井凿建于清乾隆甲申年腊月，井呈长方形，东西宽3.02米，南北长4.14米，井壁用条石砌筑，地面井沿石砌望柱及栏板，井沿东北面三块栏板上依次镌刻该井凿建及重修年月：“大清乾隆岁次甲申腊月众姓捐资建造”，“乾隆辛丑阳月公捐众资重修“，”大清同治七年仲冬合镇重修“，石栏板高0.47米，厚0.13米。石望柱除东侧南、北首两只外，均镌凿为莲花柱。_x005F_x000D_
杨漩井建造考究，井水清澈，是甘霖古镇区域较有名气的古井，现为嵊州市文保点，无论从建筑和历史角度都有其独特的价值。_x005F_x000D_
</t>
  </si>
  <si>
    <t>29°31′13″
 120°43′7″</t>
  </si>
  <si>
    <t>甘霖村委会</t>
  </si>
  <si>
    <t>甘霖村集体</t>
  </si>
  <si>
    <t>雅张村火烧井</t>
  </si>
  <si>
    <t>浙江省绍兴市嵊州市长乐镇雅张村康太台门西侧</t>
  </si>
  <si>
    <t>火烧井位于嵊州市长乐镇雅张村康太台门口西侧，水井北侧紧贴康太台门照壁，根据建筑风格判断：井凿建于清中期。圆形井壁用自然鹅卵石叠砌而成，直径0.80米；井台由两块红棕色本地石拼合而成，长1.26米，上凿0.01米高井沿，内口径0.54米，外径0.66米，井深2.50米，水位2.10米，水质清澈。_x005F_x000D_
该井井台与井圈浑然一体，红棕色石质使井口鲜艳夺目。井体完整，井水清澈，是村庄历史的见证，具有一定的文物价值。</t>
  </si>
  <si>
    <t>29°49’47
120°37’59</t>
  </si>
  <si>
    <t>位于雅张村康太台门口西侧</t>
  </si>
  <si>
    <t>每年村里自行维护</t>
  </si>
  <si>
    <t>雅张村委会</t>
  </si>
  <si>
    <t>雅张村集体</t>
  </si>
  <si>
    <t>郯城村235号门前井</t>
  </si>
  <si>
    <t>浙江省绍兴市嵊州市长乐镇郯城村235号门前弄内</t>
  </si>
  <si>
    <t>古井位于嵊州市长乐镇郯城村235号门前弄内，根据建筑风格判断：井凿建于清早期，圆形井壁用自然卵石叠砌而成，直径0.70米，井台由两块红棕色石板拼合而成，上凿出高0.01米井沿，代作井圈，内径0.48米，外径0.58米，井深3.00米，水位2米，水质清澈。_x005F_x000D_
据村民反映,该井的凿建较早，估计在清早期，井台、井圈连为一体，造型别于常见井口较有特色，具有区域性历史文物价值。</t>
  </si>
  <si>
    <t>29°30’30
120°38’32</t>
  </si>
  <si>
    <t>位于郯城村235号门前弄内</t>
  </si>
  <si>
    <t>郯城村委会</t>
  </si>
  <si>
    <t>郯城村集体</t>
  </si>
  <si>
    <t>葛英葛仙翁丹井</t>
  </si>
  <si>
    <t>浙江省绍兴市嵊州市长乐镇山口村葛英自然村村西南</t>
  </si>
  <si>
    <t>丹井位于嵊州市长乐镇山口村葛英自然村村西南，西白山麓东南面山腰。据《剡录》载：丹井为葛玄入剡修炼时所遗。丹井上有一方巨石，似一只俯伏的巨龟，长4.15米、宽3.52米。巨石南侧可供人弯腰入内。石下东、西、北三侧各有巨石作壁，缝隙嵌砌自然块石并垒砌成壁。呈北高南低状。北侧高处为1.47米，南侧低处为1.30米。北侧坎壁下再用自然石垒成石桌，东西坎壁下用块石垒筑石凳，现已有善男信女浇筑过道及丹井井圈。丹井井壁用自然块石垒砌，井深0.55米，水位0.34米，井圈圆形系后加，井口直径0.48米，井圈北侧石供桌下，现浇筑长方形水槽，承接坎壁渗沥之山水，水槽西侧凿出一小泻水口，供山水渗入丹井。丹井水清澈、甘冽。_x005F_x000D_
丹井历史悠久，见之史志，为名道炼丹所遗，又地势高峻，合围松树成荫，风景秀丽，山下瀑泉又有清时名士赞誉题刻，实为本地难得的兼具历史文化底蕴和自然美景的文物点。</t>
  </si>
  <si>
    <t xml:space="preserve">
29°31’08
120°34’31</t>
  </si>
  <si>
    <t>位于山口村葛英自然村村西南</t>
  </si>
  <si>
    <t>山口村委会</t>
  </si>
  <si>
    <t>山口村集体</t>
  </si>
  <si>
    <t>北街村山下井</t>
  </si>
  <si>
    <t>浙江省绍兴市嵊州市三界镇北街村山下路16号东侧路中</t>
  </si>
  <si>
    <t xml:space="preserve">山下井位于嵊州市三界镇北街村山下路16号东侧路中，根据建筑风格判断；井凿建于清中期，圆形井壁用自然块石叠砌而成，直径1.20米，石质圆形井圈上小下大，近口沿处刻勒一周横线，将井沿与井圈壁分开，井圈外壁呈六瓣瓜棱形。井圈高0.60米，外径0.75米，内径0.58米，井深7.00米，水位6.00米。水质清澈。_x005F_x000D_
山下井井较深，井圈石质坚固，造型美观，井水清澈，总体保存较好，是全市质量较好的古井之一，具有历史文物价值。_x005F_x000D_
_x005F_x000D_
_x005F_x000D_
_x005F_x000D_
_x005F_x000D_
</t>
  </si>
  <si>
    <t>29.80267
120.8054</t>
  </si>
  <si>
    <t>北街村委会</t>
  </si>
  <si>
    <t>北街村集体</t>
  </si>
  <si>
    <t>杜联村上井头井</t>
  </si>
  <si>
    <t>浙江省绍兴市嵊州市三界镇杜联村杜联自然村</t>
  </si>
  <si>
    <t>上井头井位于嵊州市三界镇杜联村杜联自然村，北有杜焕森二层楼房，根据建筑风格判断：井建于清晚期，圆形井壁用自然块石叠砌而成，直径1.30米，施斗笠式石质井台，外缘直径1.56米、厚0.28米，井圈与井台连为一体，井口直径0.52米，井圈高3厘米，井台石外缘勒有一凹槽，宽1公分，井口起沿。井深2.75米，水位0.70米，井水清澈。_x005F_x000D_
该井施斗笠式大圆井台，井台口起沿为井圈，此形制在嵊州市古井中较少见，具有独特的文物价值。</t>
  </si>
  <si>
    <t>29.780365
120.767281</t>
  </si>
  <si>
    <t>仍在作为村民的饮用水</t>
  </si>
  <si>
    <t>杜联村委会</t>
  </si>
  <si>
    <t>杜联村集体</t>
  </si>
  <si>
    <t>崇仁上方井</t>
  </si>
  <si>
    <t>崇仁村建筑群</t>
  </si>
  <si>
    <t>浙江省绍兴市嵊州市崇仁镇九十村村北</t>
  </si>
  <si>
    <t xml:space="preserve">上方井位于崇仁镇九十村村北，直街与三市头路交叉处，清嘉庆年间修浚时，得一石，上镌“吴赤乌二年凿（239）”，知上方井乃三国古井也。井呈长方形，南北长2.4米，东西宽2.2米，井深1.8米。井壁用卵石分层砌筑，井口施青灰色石板。井口外四周设长5.6米、宽5.05米的平台，井南面石坎上置有形如牛角的搁担石，供挑水者搁置扁担用。1973年九十村村民在拓宽道路时，对其进行了修建：井平台四周用块石筑成高2米的石坎，坎面与路面相平，东首设宽2.2米的踏步17级。井南壁嵌石碑二块，一块高40厘米、宽28厘米，刻行书 “赤乌二年”字样；另一块为“修井碑记”，镌刻清嘉庆二年年款。碑高1米、宽57厘米，碑文行书，已大多风化难辩。上方井是崇仁古村最早开凿的古井。又经清嘉庆年间修竣，这是嵊州市已知开掘最早的古井。具有一定的历史文物价值。_x005F_x000D_
</t>
  </si>
  <si>
    <t>29.620477
120.713261</t>
  </si>
  <si>
    <t>鹿山路乾隆井</t>
  </si>
  <si>
    <t>浙江省绍兴市嵊州市剡湖街道白莲堂社区鹿山路166号店铺前</t>
  </si>
  <si>
    <t>乾隆井位于嵊州市剡湖街道白莲堂社区鹿山路166号店铺门前人行道与街交界处，建于清乾隆辛丑年（1781），圆形井壁用自然块石叠砌而成，直径1.00米，石质圆形井圈高0.40米，外径0.57米，内径0.44米，井深4.30米，水位3.30米，井圈北侧施凹槽并镌刻：“乾隆辛丑年端月，井圈王茂槐助”字样。井圈东西两侧各凿锁孔眼。水质清澈，至今仍为附近居民用作洗涤用水。_x005F_x000D_
此井是嵊州老城区现存古井中唯一一口镌刻明确纪年及助建者姓名的古井，且保存现状较好，具有一定的文物价值。</t>
  </si>
  <si>
    <t>29°35’29”
120°49’11”</t>
  </si>
  <si>
    <t>浙江省绍兴市嵊州市剡湖街道白莲堂社区楼下井弄11号楼下后壁</t>
  </si>
  <si>
    <t>楼下井位于嵊州市剡湖街道白莲堂社区楼下井弄11号楼下后壁。为保护古井，又能利用古井上方空间，建房时，在楼房后壁腾出一方空间以容纳古井，故名楼下井。井东、西、南三侧为开砖墙体，北侧开门，施石砌门框，井上方为二楼楼板。井凿建于清早期，圆形井壁用定制砖平砌而成，直径1.00米，石质井圈内圆外方抹角做法，井圈高0.40米，边长0.52米，内径宽0.35米，井深4.00米，水位3.00米，水质清澈。至今仍为附近居民提供洗涤之便。具有一定的历史价值。</t>
  </si>
  <si>
    <t>29°35’28”
120°49’7”</t>
  </si>
  <si>
    <t>崇仁老家庙</t>
  </si>
  <si>
    <t>浙江省绍兴市嵊州市崇仁镇六村玉山公路1号</t>
  </si>
  <si>
    <t xml:space="preserve">老家庙座落在嵊州市崇仁镇六村玉山公路1号，据谱记载创建于明中期，系裘氏第一世祖万廿二公祠，是裘氏最早的宗祠，也是崇仁裘氏现存最早的建筑之一。清嘉庆十一年（1806）扩建寝室五楹，改名为“义门裘氏第一世祖公祠”，光绪二十三年（1897）、民国二十五年再修，国民政府主席林森为其题匾。_x005F_x000D_
老家庙座北朝南偏东10度，中轴线上有前厅、戏台（已毁）、天井、正厅、过廊和后厅。前厅面阔七间，明间缝五架抬梁前双步梁，抬梁月梁式，断面圆胖，明次间设檐廊，梁枋施裱金雕饰，屋面施方椽、望砖，檐椽外施飞椽，地面全用条石铺砌，东梢间南向设拱形洞门，内有一圆形古井，井旁东墙嵌砌石质扁担搁架一对。正厅面阔五间，明间缝五架抬梁前后双步梁，檐廊船篷轩，檐柱施牛腿，梁枋及替木贴饰裱金雕花件。檐口及屋面同前厅，纹头屋脊分两层起翘。过廊面阔、进深各一间，用五架抬梁。后厅面阔五间，用五架抬梁前后单步梁，前廊施船篷轩和牛腿，檐檩与檩枋间施一斗六升斗拱，施五山封火山墙，墀头画人物故事彩绘图。_x005F_x000D_
老家庙历史悠久，建筑精良，是国保单位崇仁村建筑群的重点建筑之一，具有较高的文物价值，保存状况一般。_x005F_x000D_
</t>
  </si>
  <si>
    <t>29.61685
120.714914</t>
  </si>
  <si>
    <t>崇仁东旺井</t>
  </si>
  <si>
    <t>浙江省绍兴市嵊州市崇仁镇七八村东王路30号</t>
  </si>
  <si>
    <t xml:space="preserve">东王井位于崇仁镇七八村东王路30号，小祠堂东侧。根据建筑风格判断为清中期建筑，因村东水质数它为最，故名。井圆形，井壁用卵石砌筑，井深3.3米，井台与井圈连为一体，用整石凿成，井圈呈圆形，直径70厘米、高10厘米。井边置石质水槽3只，其中2只为圆形，直径均为77厘米，高30厘米。1只方形，边长67厘米、高47厘米，供洗涤之用。西、北墙上分别置有2对搁担石，形如牛角，往上翘起，伸出墙面15厘米，高15厘米，供挑水者搁扁担之用。_x005F_x000D_
此井水质清澈，当地村民仍作饮用水。东王井井体完整，洗衣石水槽、搁担石等相关用具齐全，真实再现了旧时村民的生活用水情形，具有较高的文物价值。_x005F_x000D_
</t>
  </si>
  <si>
    <t>29.617494
120.71477</t>
  </si>
  <si>
    <t>崇仁蟹眼井</t>
  </si>
  <si>
    <t>浙江省绍兴市嵊州市崇仁镇四五村</t>
  </si>
  <si>
    <t xml:space="preserve">蟹眼井位于崇仁镇四五村毓秀庵北，东、北两面靠蟹眼井路15号墙基，西、南两面临蟹眼井路。建于清咸丰年。平面呈长方形，南北长4.43米，东西宽3.00米，西侧井壁深2.86米，东、南、北三面井壁高出西壁0.33米。四周井壁均以乱石砌筑，南面紧靠西侧井壁铺设一组踏步，共十三级，自井外路面引向井内水面。踏步全长3.70米，宽1.45米，其中向井壁内延伸部分为2.00米。东、西、南三面施实体石栏板和望柱，栏板高0.45米，厚0.13米，望柱高0.50米，宽0.20、厚0.21米。_x005F_x000D_
南面井壁转角紧邻步阶砌有一方碑石，碑高0.72、宽0.29、厚0.10米。朝西一面镌阴文楷书两行：“咸丰六年七月，店业近邻捐建。”_x005F_x000D_
此井水位通常保持在1.50米左右，水源充足，是崇仁古村最重要的古井之一，并且保留了纪年石碑，文物价值较高。_x005F_x000D_
</t>
  </si>
  <si>
    <t>29.612761
120.71203</t>
  </si>
  <si>
    <t>崇仁后门塘</t>
  </si>
  <si>
    <t>浙江省绍兴市嵊州市崇仁镇六村后门塘路26号</t>
  </si>
  <si>
    <t xml:space="preserve">后门塘位于崇仁古镇六村后门塘路26号，西靠后塘路26号朝东台门照墙，东、南、北三面沿井边铺设石弹路作为村中通道，环境开阔。南邻朝北台门，东、北两面邻民宅。_x005F_x000D_
根据建筑风格判断后门塘为清早期建筑：东西长9.5米，南北宽14.30米，井深0.80米。西面以朝东台门墙基为井壁，用块石砌筑，壁面处理平整。东、南、北三面井壁以乱石叠砌，壁面不规整。井壁上方以长短不一的条石及少量块石压沿。东、南、北三面各砌有埠头多处，埠头用整块长条石铺架，埠头石长1.10—1.40米，宽0.39—0.48米。一端嵌入塘壁，伸向塘内一端用木桩或石桩支撑。现存埠头数量东壁1处，南壁2处，北壁2处，共计5处。_x005F_x000D_
后门塘是崇仁古村规模较大且处于中心位置的池塘，在古村水系中占据重要地位。_x005F_x000D_
</t>
  </si>
  <si>
    <t>29.615045
120.713404</t>
  </si>
  <si>
    <t>六村村委会</t>
  </si>
  <si>
    <t>六村村集体</t>
  </si>
  <si>
    <t>崇仁菱塘</t>
  </si>
  <si>
    <t>浙江省绍兴市嵊州市崇仁镇七八村伟镇庙前</t>
  </si>
  <si>
    <t>菱塘位于崇仁镇七八村伟镇庙前，东侧有王坛至崇仁的公路通过，根据建筑风格判断建于清代。因建王崇公路，菱塘向西收小1/3水面，现平面呈长方形，塘东西宽13.3米，南北长37.2米，总面积约509平方米。鹅卵石垒坎，塘水清澈，仍有邻近村民洗涤。旧时塘中种菱养藕，颇有景色，“菱塘独钓”为崇仁十大风景之一。具有较高的文物价值。</t>
  </si>
  <si>
    <t>29.616945
120.715488</t>
  </si>
  <si>
    <t>王仪堂井孔头井</t>
  </si>
  <si>
    <t>浙江省绍兴市嵊州市石璜镇何王村王仪堂自然村60号</t>
  </si>
  <si>
    <t>井孔头井位于嵊州市石璜镇何王村王仪堂自然村60号，根据建筑风格判断：井建于清中晚期，圆形井壁用定制砖分层叠砌而成，直径0.60米，井台石由边长0.80米的整石凿成，石质井圈，内圆外方，抹角做法，北侧阴镌“丙戍年置”铭文，井圈高0.30米，边长0.50米，内径宽0.35米，井深3.80米，水质清澈。_x005F_x000D_
井孔头井保存较好，井圈凿刻铭文，有一定文物价值。</t>
  </si>
  <si>
    <t>29.5441,120.6598</t>
  </si>
  <si>
    <t>范油车村委会</t>
  </si>
  <si>
    <t>王仪堂集体</t>
  </si>
  <si>
    <t>阮庙井</t>
  </si>
  <si>
    <t>浙江省绍兴市嵊州市三江街道阮庙新村阮庙自然村阮庙庙后</t>
  </si>
  <si>
    <t>阮庙井位于嵊州市三江街道阮庙新村阮庙自然村阮庙庙后，西、南两侧为阮庙大殿与戏台围墙，东侧紧贴民宅。据村民传说，井原在庙内，后因世事沧桑，庙宇毁坏，规模缩小，导致井在庙外。以此推算，井应该凿建于清康熙年间，圆形井壁用自然块石叠砌而成，直径0.80米；石质井圈内圆外方抹角做法，高0.32米，外径0.50米，内径0.40米，井深3.30米，水位1.00米，水质清澈，至今仍作村民洗涤用水。_x005F_x000D_
阮庙村地处新嵊盆地，远离溪江；而阮庙又处村中心位置，附近没有水塘，掘井取水是庙宇存在的必备条件。古井原为阮庙庙内设施之一，后来，庙宇衰落，古井被隔离在庙外。具有一定的历史价值。</t>
  </si>
  <si>
    <t>29.5547；120.82918</t>
  </si>
  <si>
    <t>阮庙居委会</t>
  </si>
  <si>
    <t>庙后村井</t>
  </si>
  <si>
    <t>浙江省绍兴市嵊州市三江街道阮庙新村庙后自然村50号屋前巷中</t>
  </si>
  <si>
    <t>庙后井位于嵊州市三江街道阮庙新村庙后自然村50号屋瓣巷中，据村民传说，井凿建于清中期。圆形井壁用自然块石叠砌而成，直径1.20米。正方形井台由两块山石拼合而成，边长1.10米。石质圆形井圈高0.40米，外径 0.60米，内径 0.40米。井沿部位：顶面圆平，下缘外侈一周，宽3厘米，厚2厘米，井深3.50米，水位1.70米，水质清澈。_x005F_x000D_
该井是庙后村唯一保留至今的古井，曾是村民饮水的主要来源，现仍为部分村民饮用。具有一定的历史价值。</t>
  </si>
  <si>
    <t>29.55661；120.83313</t>
  </si>
  <si>
    <t>面临整村拆迁</t>
  </si>
  <si>
    <t>王明堂村大井</t>
  </si>
  <si>
    <t>浙江省绍兴市嵊州市三江街道王明堂村109号房前坎下</t>
  </si>
  <si>
    <t>王明堂大井位于嵊州市三江街道王明堂村109号房屋坎下，井呈长方形，长4．00米，宽3．30米，井壁用自然块石叠砌并依地势筑成，呈东北高，西南低的格局。西南两岸井沿铺砌长条石，井东、南、北三侧砌弹石，北侧还砌层级台阶与村道连接。井深2．10米，水位1．50米，水质清澈，至今仍为村民所饮用。_x005F_x000D_
据有关史料记载，王明堂建村在500年前。当时有一位书生，行至景鹿岗，见岗上土地肥沃，宽阔平坦，百花争艳，犹如世外桃源，就在此地定居，后繁衍成村。据传，水井建于彼时。据此类推，井应建于清早期。　是村中现存最古老的建筑，具有一定的历史文物价值。</t>
  </si>
  <si>
    <t>29°32'54.0"，120°53'06.0"</t>
  </si>
  <si>
    <t>王明堂自然村委员会</t>
  </si>
  <si>
    <t>王明堂自然村集体</t>
  </si>
  <si>
    <t>强口村强口井</t>
  </si>
  <si>
    <t>浙江省绍兴市嵊州市仙岩镇强口村仙君殿西侧百米</t>
  </si>
  <si>
    <t xml:space="preserve">强口井位于嵊州市仙岩镇强口村公路南侧路基下，井东侧百米有仙君殿。井呈椭圆形，井壁用大小不一的自然块石叠砌而成，东西长1.20米，南北宽1.00米，井深1.00米，水位0.50米，井水清澈可饮用。据传东晋时，王、谢诸名人冬天来此游览，“见水石清妙，徘徊不能去”，说：“虽寒，犹当强饮一口，”即得名“强口。”_x005F_x000D_
古井现状完好，可惜已非原物，砌井时代不详。_x005F_x000D_
</t>
  </si>
  <si>
    <t>29.670566N,120.804020E</t>
  </si>
  <si>
    <t>简介牌</t>
  </si>
  <si>
    <t>强口村委会</t>
  </si>
  <si>
    <t>强口村集体</t>
  </si>
  <si>
    <t>华堂王氏宗祠</t>
  </si>
  <si>
    <t>浙江省绍兴市嵊州市金庭镇华堂村</t>
  </si>
  <si>
    <t xml:space="preserve">王氏宗祠位于嵊州市金庭镇华堂村，据祠内题刻及族谱记载创建于明•正德七年(1512)，局部在清时改建，是王羲之后裔所立宗祠。座西朝东偏南23度，纵轴线上依次为照墙门楼、孝子殿和正大殿，南北厢房四座等7幢单体建筑组成。门楼前临池塘，照墙正中门楼为四柱三间重檐歇山顶建筑，通面阔5.06米，明间石柱内外施抱鼓石，石额坊上阴刻“慈节”两字，旁有“正德七年(1512)知县林诚通”题款。横梁以上为木结构，正中竖“钦表孝节王氏家庙”木匾，明间内侧题“慈节”两字，旁有“正德七年(1512)款。门楼内为凹字形瑞莲池，将孝子殿三面围绕，门楼与孝子殿之间架设三孔石桥，桥面分三段拼铺。桥两侧设栏板，池壁用鹅卵石叠砌，建筑格局古朴典雅。孝子殿三间，为单层歇山顶，施龙吻脊，四周檐廊相通。孝子殿两侧各设六间平房作厢房，与孝子殿隔池相望。正厅七间，明间梁架结构为五架抬梁前单后两个单步，五架梁下施随梁枋。前槽设船篷轩，步梁上置双斗、枫拱承托船篷轩。柱施鼓形础带覆盆。_x005F_x000D_
   宗祠格局完整，做工考究，保存较好。是王羲之后裔华堂聚居地现存时代最早规模最大的宗祠，内设瑞莲池，结构独特，文化内涵深厚，具有很高文物价值。_x005F_x000D_
</t>
  </si>
  <si>
    <t>29.5528°
121.0511°；</t>
  </si>
  <si>
    <t>华堂村委会</t>
  </si>
  <si>
    <t>华堂村集体</t>
  </si>
  <si>
    <t>是祠堂内两口池塘</t>
  </si>
  <si>
    <t>华堂承恩堂前台门井</t>
  </si>
  <si>
    <t>承恩堂门前井位于嵊州市金庭镇华堂村，西邻承恩堂前厅。据村人介绍，井凿建于清代，圆形井壁用自然块石叠砌而成，直径0.70米，方形井台用两块条石拼合，边长1.20米，石质井圈内圆外方，抹角做法，高0.36米，边长0.46米，内径0.34米，井深2.90米，水位2.50米，井水清澈，现作洗涤用水。_x005F_x000D_
华堂古村的饮水及洗涤用水主要依靠贯穿全村的九曲水圳，古井较少，承恩堂门前即为为数不多的古井之一。</t>
  </si>
  <si>
    <t>29.5548° 
121.0496°；</t>
  </si>
  <si>
    <t>前台门农户</t>
  </si>
  <si>
    <t>华堂双塘</t>
  </si>
  <si>
    <t>浙江省绍兴市嵊州市金庭镇华堂村王氏宗祠门前3米</t>
  </si>
  <si>
    <t>双塘位于嵊州市金庭镇华堂村王氏宗祠门前3米，据族谱记载，明正德年间建筑祠堂时规划砌筑。双塘中间砌宽3.40米弹石路，路基两侧以自然鹅卵石砌筑路坎。弹石路将池塘分为南、北两区，在路中间位置挖宽1.73米的水沟贯通南北两塘，上铺7块条石，与路面平齐。南塘南北长22米，东西宽19米；北塘南北长19米，东西宽18米。双塘四周堤岸均由自然块石与鹅卵石砌坎。岸上均砌弹石路面，塘内植荷花，游鱼历历。_x005F_x000D_
双塘为华堂古村村口的景观，系王氏先祖精心规划建造，从中可以反映华堂先民的建村理念。</t>
  </si>
  <si>
    <t>29.5527°
121.0515°；</t>
  </si>
  <si>
    <t>是祠堂外两口池塘</t>
  </si>
  <si>
    <t>华堂里宅井</t>
  </si>
  <si>
    <t>浙江省绍兴市嵊州市金庭镇华堂村里宅卧猊山脚</t>
  </si>
  <si>
    <t>里宅井位于嵊州市金庭镇华堂村里宅卧猊山脚，王传海二层泥屋南侧。据华堂村族谱记载，井最早开凿于宋熙宁年间，圆形井壁用自然块石叠砌而成，直径0.60米，石质方形井圈抹角做法，内圈圆形，高0.35米，边长0.44米，内径0.35米，井深3.00米，水位2.50米，水质清澈。据村人介绍，该井是华堂村旧时主要饮用水源之一。具有一定的文物价值。</t>
  </si>
  <si>
    <t>29.5541°
121.0497°；</t>
  </si>
  <si>
    <t>里宅农户</t>
  </si>
  <si>
    <t>华堂堂屋井</t>
  </si>
  <si>
    <t>浙江省绍兴市嵊州市金庭镇华堂村王权林屋后</t>
  </si>
  <si>
    <t>堂屋井位于嵊州市金庭镇华堂村王权林屋后，环村鹅卵石路在井西侧通过。据村老人推算井开凿于清早期，圆形井壁用自然块石叠砌而成，直径0.75米，内径0.35米，井深2.40米，水位1.80米，水质一般。井圈上盖块石，已废弃不用。_x005F_x000D_
堂屋井是华堂古村保留至今为数不多的古井之一，是了解古村旧时饮水情况的实物资料。</t>
  </si>
  <si>
    <t>29.5550°
121.0516°；</t>
  </si>
  <si>
    <t>堂屋农户</t>
  </si>
  <si>
    <t>后山村轩一公井</t>
  </si>
  <si>
    <t>浙江省绍兴市嵊州市金庭镇后山村后山自然村村中心</t>
  </si>
  <si>
    <t>轩一公井位于嵊州市金庭镇后山村后山自然村村中心，紧靠瑞成南货店阶沿南侧，东面为老街酒店及厚生堂药店，据村民推算为清中晚期建筑，圆形井壁用自然小卵石叠砌而成，直径0.75米，上置石质井圈，内圆外方形，抹角做法，井沿作不规则的八瓣波浪形，西侧井壁阴刻“轩一公”三字，南北两侧雕刻花枝纹。井圈高0.40米，外径0.62米，内径0.44米，井深5.20米，水位4.40米，水质清澈，现为村民洗涤用水。有一定的历史价值。</t>
  </si>
  <si>
    <t>29.5638
120.9955°；</t>
  </si>
  <si>
    <t>后山村委会</t>
  </si>
  <si>
    <t>后山村集体</t>
  </si>
  <si>
    <t>新昌县</t>
  </si>
  <si>
    <t>新北区抗日民主政府旧址</t>
  </si>
  <si>
    <t>浙江省绍兴市新昌县羽林街道丁家园村</t>
  </si>
  <si>
    <t xml:space="preserve"> 新北区抗日民主政府旧址，原为该村潘家新祠堂，位于新昌县羽林街道丁家园村，民国建筑，坐北朝南，建筑占地面积为354平方米，均设二层楼房。门厅面阔五间，正厅面阔与门厅一致，明间五架抬梁，前后带单步七檩用四柱，其余穿斗式，分心前后双步外带前后单步七檩用五柱，左右厢楼各面阔三间，统体青瓦屋面硬山造。外天井东侧有古井一口，清晚期所凿，井水清晰,现居民尚在饮用。_x005F_x000D_
  该建筑1945年3月至9月，为新北区抗日民主政府所在地。1947年12月10日，我党组织在此成功收缴了国民党自卫部队的全部枪支，从而打响了新四军浙东纵队北撤后，嵊新奉地区重新开展武装斗争的第一枪。2007年公布为县级文物保护单位。</t>
  </si>
  <si>
    <t>南山双井</t>
  </si>
  <si>
    <t>浙江省绍兴市新昌县儒岙镇南山村</t>
  </si>
  <si>
    <t xml:space="preserve">  南山双井位于新昌县儒岙镇南山村上段，凿于明万历壬辰（1592）年。距今已有416年历史。_x005F_x000D_
  南山双井共设两口，一口为圆井，不设实体井栏，井壁块石砌筑。内径为1.8米，井壁内南北二侧各设踏道石一级，长0.35米，宽0.40米。东侧井沿下10公分处有长0.8米，高0.15米，井铭石一方，上阴刻“井铭：貟象天方法地，饮斯泉千万，禩峕万历壬辰仲春吉且重囗”等字样。距圆井1.8米处有方井一口，上圆下方，无井圈。方形井壁块石砌筑。内径1、8米，井壁内南北二侧各施踏道石一级，离双井前西侧2米处有水槽一只长0.85米，高0.23米。_x005F_x000D_
  南山双口井，距今已有416年历史，保存较好，具有一定的文物价值。</t>
  </si>
  <si>
    <t>北纬29°20'45.5" 东经120°54'44.4"</t>
  </si>
  <si>
    <t>南山双井位于新昌儒岙镇南山村上段。一口为圆井，不设实体井栏，井壁块石砌筑，内径为1.8米。一口为方井，上圆下方，无井圈。方形井壁块石砌筑，内径1.8米。</t>
  </si>
  <si>
    <t>有县文物保护点的保护标志碑。</t>
  </si>
  <si>
    <t>南山村委会</t>
  </si>
  <si>
    <t>改为南山村大井，2009年公布为
县文物保护点。</t>
  </si>
  <si>
    <t>儒岙石井</t>
  </si>
  <si>
    <t>浙江省绍兴市新昌县儒岙镇儒一村村口</t>
  </si>
  <si>
    <t xml:space="preserve"> 石井位于新昌县儒岙镇儒一村口彼苍庙前岙口桥南侧的山涧中。嘉泰《会稽志》记载“石井，在天姥山下。”此井凿在山涧中一块天然大岩石中。纵然大雨淋漓，洪水黄浊，洪水过后露出井洞，井水保持澄澈洁净，仍可饮用。根据记载，此井开凿时间当早于南宋。石井外径为0.9米，内径0.6米，当地村民为了保护古井，现用水泥砌筑增高。并立碑保护。_x005F_x000D_
此井是研究地下水分布情况的实物资料，且历史悠久，具有一定的历史价值。</t>
  </si>
  <si>
    <t>北纬29°21'37.0" 东经120°55'17.0"</t>
  </si>
  <si>
    <t>该井位于新昌县儒岙镇儒一村口彼苍庙前岙口桥南侧的山涧中。外径为0.9米，内径0.6米。</t>
  </si>
  <si>
    <t>现用水泥砌筑增高。并立碑保护。</t>
  </si>
  <si>
    <t>儒一村委会</t>
  </si>
  <si>
    <t>梅渚村宅前塘</t>
  </si>
  <si>
    <t>浙江省绍兴市新昌县梅渚镇梅渚村</t>
  </si>
  <si>
    <t>梅渚古村屋宇林立，水塘点缀，村口有一口地广数亩的大水塘，取名宅前塘，民居临水而筑，意境十分幽雅。_x005F_x000D_
宅前塘位于梅渚村口中段，始建年代文献无考，从水塘北侧实体望柱栏板中判断，该水塘建于明代。全长39米，宽32.7米。水塘北端为梅渚旧时街道，为确保行人安全，整口水塘仅北侧设有实体栏板施望柱间隔，柱头莲台形，望柱高0.75米，长度为0.28米，宽为0.25米，栏板高度0.5米，长度为0.8米至2.3米之间，共设栏板15块，塘沿四周用条石及不规整块石砌筑，东西北三面均设有踏道，用于居民取水、洗汰。_x005F_x000D_
该池塘历史悠久，保存较好，具有一定历史价值。</t>
  </si>
  <si>
    <t>北纬29°28'36.0" 东经120°47'51.0"</t>
  </si>
  <si>
    <t>该塘位于梅渚村口中段，全长39米，宽32.7米。</t>
  </si>
  <si>
    <t>北侧设有实体栏板施望柱间隔。</t>
  </si>
  <si>
    <t>梅渚村委会</t>
  </si>
  <si>
    <t>斑竹村双井</t>
  </si>
  <si>
    <t>浙江省绍兴市新昌县南明街道斑竹村</t>
  </si>
  <si>
    <t>斑竹村双井位于斑竹村中段，座落在黄泥岗山脚，据该村年长者讲述：“古井距今已有近三百年的历史”。分析该井始凿于清代早期。古井分南北两口，当地人称双井。两井之间相隔0.8米，不设井圈。井壁用大小不一，未加修喙的大河卵石叠砌。双井外径均为1.5米，内径均为1.2米，井水冬暧夏凉，井水清澈见底，村中村民尚在饮用。_x005F_x000D_
  斑竹村位于桃源溪边，水资源比较丰富，但村中居民历代均有饮用井水的爱好，村中尚保存二处双口古井。_x005F_x000D_
该古结构简单，水质清爽，具有一定的历史价值。</t>
  </si>
  <si>
    <t>北纬29°23'46.0" 东经120°56'52.0"</t>
  </si>
  <si>
    <t>该双井位于斑竹村中段，两井之间相隔0.8米，不设井圈。井壁用大小不一，未加修喙的大河卵石叠砌。双井外径均为1.5米，内径均为1.2米。</t>
  </si>
  <si>
    <t>班竹村委会</t>
  </si>
  <si>
    <t>斑竹村小公馆双连井</t>
  </si>
  <si>
    <t>斑竹村小公馆双连井位于斑竹村凉伞顶山山脚。因井边原建有小公馆一座，故名。井凿于清代，为南北两口，两井之间相隔0.9米，均不设井圈，南侧井口沿东西各铺设条石一根，井壁用河卵石叠砌，井圈内南侧筑有踏道石一级，可供村民提水所用。北侧井井壁砌筑与南侧井井壁一致，井圈内北侧也同样建有踏道路石一级。_x005F_x000D_
  小公馆双连井外径均为2.2米，内径均为1米，水质清澈，现周边村民均在饮用。_x005F_x000D_
该古井建造不精致，但水质较好，在该村具有一定的历史价值。</t>
  </si>
  <si>
    <t>北纬29°23'41.0" 东经120°56'47.0"</t>
  </si>
  <si>
    <t>该双连井位于斑竹村凉伞顶山山脚。两井之间相隔0.9米，均不设井圈，井壁用河卵石叠砌。外径均为2.2米，内径均为1米。</t>
  </si>
  <si>
    <t>望江山小井头井</t>
  </si>
  <si>
    <t>浙江省绍兴市新昌县南明街道望江山村</t>
  </si>
  <si>
    <t xml:space="preserve">  望江山村小井头井位于望江山村村南，据村年长者讲述，该古井始建于明代末期，距今约有400多年历史。_x005F_x000D_
  小井头井设实体圆形井圈，因村中部分村民用井沿作磨刀石所用，已将井圈上沿磨成凹槽形状。圆形井壁用大河卵石叠砌而成，井圈高为0.35米，外径0.60米，内径0.45米。井水已不用来饮用，只作洗涤之用。_x005F_x000D_
此井历史悠久，保存较好，具有一定的历史价值。</t>
  </si>
  <si>
    <t>北纬29°28'33.0" 东经120°56'39.0"</t>
  </si>
  <si>
    <t>该井位于望江山村村南。设实体圆形井圈，已沿磨成凹槽形状。圆形井壁用大河卵石叠砌而成，井圈高为0.35米，外径0.60米，内径0.45米。</t>
  </si>
  <si>
    <t>望江山村委会</t>
  </si>
  <si>
    <t>中镇庙井</t>
  </si>
  <si>
    <t>浙江省绍兴市新昌县南明街道梅湖社区中镇庙巷</t>
  </si>
  <si>
    <t xml:space="preserve">  中镇庙井座落于南明街道中镇庙一弄三号潘家台门西侧后面，为晚清时期所建。_x005F_x000D_
  中镇庙井设实体井栏，为外方内圆，圆形井壁用大河卵石叠砌而成。井沿上口原装有井盖，现已不知去向，井栏高0.35米，外径0.56米，内径为0.44米。_x005F_x000D_
  井水现已不能饮用，但古井旁的居民均提取该井水作洗涤。_x005F_x000D_
该井总体保存较好，具有一定的历史价值。</t>
  </si>
  <si>
    <t>九家坞井</t>
  </si>
  <si>
    <t>浙江省绍兴市新昌县南明街道梅湖社区九家坞</t>
  </si>
  <si>
    <t xml:space="preserve">  九家坞井位于南明街道九家坞27号民居前，凿于清代晚期。设实体瓜棱圆形井圈，圆形井壁用河卵石叠砌而成。井圈高0.45米，外径0.60米，内径为0.40米。该古井井圈外围设有九道棱线，目前已不多见。_x005F_x000D_
   九家坞井井水虽已无人饮用，然古旁周围的居民均用该井井水作洗涤之用，其目的是为了节约用水，且也起到了保护古井的作用。_x005F_x000D_
该井保存较好，井圈制作得灵巧别致。</t>
  </si>
  <si>
    <t>东溪金家井</t>
  </si>
  <si>
    <t>浙江省绍兴市新昌县南明街道东溪社区金家井</t>
  </si>
  <si>
    <t xml:space="preserve">   东溪金家井位于东溪社区金家井19号民居旁，距东溪社区居民委员会大门约103米处，因古井座落在原金家大院旁，故名金家井。_x005F_x000D_
   金家井凿于清代，设实体井栏，内圆外八角。栏外四面刻有“金氏义井”四字为阳刻楷体。北面井栏置阴刻“张王同修”等字样。圆形井壁用河卵石叠砌而成，井栏高0.50米，宽0.64米，内径0.40米，古井四周设有下水沟。井水已不能饮食，然井周围居民均提取该井水作洗涤之用。_x005F_x000D_
  该古井虽已失去了部分功能，但历史较久，同时也是反映我县古代劳动人民乐于施善的精神风貌见证。_x005F_x000D_
    _x005F_x000D_
   _x005F_x000D_
  </t>
  </si>
  <si>
    <t>北纬29°30'12.0" 东经120°54'25.0"</t>
  </si>
  <si>
    <t>该井位于东溪社区金家井19号民居旁。设实体井栏，内圆外八角。圆形井壁用河卵石叠砌而成，井栏高0.50米，宽0.64米，内径0.40米。</t>
  </si>
  <si>
    <t>东溪社区</t>
  </si>
  <si>
    <t>东溪百鹿堂8号井</t>
  </si>
  <si>
    <t>浙江省绍兴市新昌县南明街道东溪社区百鹿堂8号</t>
  </si>
  <si>
    <t xml:space="preserve">  百鹿堂井位于东溪社区百鹿堂8号民居内。百鹿堂原为一座四合院落，建筑设前后三进，内雕刻件中制有百只鹿，名为百鹿堂，因井座落在原百鹿堂座楼北侧，故名。_x005F_x000D_
  百鹿堂井设实体井栏，为内圆外八角，圆形井壁用河卵石叠砌而成，井栏外围刻有“乾隆戌子俞氏建”等字样，为阳刻楷体。井旁设食品厂一家，该厂有水泵安装在井内，井现还在使用。井栏高0.40米，宽0.65米，内径0.40米。_x005F_x000D_
   该井保存尚好，且有确切的历史纪年，具有一定的历史价值。</t>
  </si>
  <si>
    <t>永安巷总工会旧址</t>
  </si>
  <si>
    <t>浙江省绍兴市新昌县南明街道东溪社区永安巷6号</t>
  </si>
  <si>
    <t xml:space="preserve">  永安巷总工会旧址座落于东溪社区永安巷6号，为民国时期建造，坐北朝南，建筑面积234平方米，为青瓦屋面硬山造。_x005F_x000D_
 总工会旧址原为国民党一位姓马团长的故居，青砖头制有“马”及“维善堂”等字样，现为五开间二层楼房一进，设高檐，上下屋前檐设廊。二楼朝南面建有直棂护围，朝北面山墙施有单披廊。明间底楼穿堂式，廊步东西二端山墙各设拱券门框一道。底层各间室内为“洋灰”铺浇，条石压口。_x005F_x000D_
天井中间有古井一口，设实体圆形井栏，井壁用块石叠砌，高0.35米，外径0.62米，内0.45米。井水已不能饮用，只作洗涤之用。_x005F_x000D_
该建筑虽结构简洁，但是该县工会事业变迁的一个物质见证，具有一定的历史价值。</t>
  </si>
  <si>
    <t>北纬29°29'51.0" 东经120°54'21.0"</t>
  </si>
  <si>
    <t>该井位于永安巷总工会旧址天井的中间。设实体圆形井栏，井壁用块石叠砌，高0.35米，外径0.62米，内0.45米。</t>
  </si>
  <si>
    <t>茶亭井</t>
  </si>
  <si>
    <t>浙江省绍兴市新昌县南明街道茶亭社区人民西路白云山庄北侧</t>
  </si>
  <si>
    <t xml:space="preserve">   茶亭井座落于人民西路白云山庄北侧，建于清代，据调查原该村路边建有茶亭一座，亭内东南西三面设有吴王靠，可供人小憩，亭居中有井一口，井水清澈凉甜，亭旁村民取该井水，烧沸后装在桶里，放亭内供过路行人解喝，故取村名为茶亭，因城市框架拉大，原茶亭村老建筑均已拆除，无一遗留仅存井一口。_x005F_x000D_
  井设圆鼓形实体井圈，井圈北侧刻有“茶亭古井”四字为阳刻楷书，圆形井壁用卵石叠砌而成。井圈高0.55米，外径0.80米，内径0.50米。井水已不用多年，井沿盖有石质莲花座台，从该莲花座台的纹饰中判断因属宋代遗物，从何地搬运到处，已无法考证。座台外径0.90米，腹径0.80米，底径0.43米。_x005F_x000D_
该井历史较久，特别是古井上的莲花座雕刻精致，现在街边，为城市一景观。</t>
  </si>
  <si>
    <t>北纬29°30'14.0" 东经120°53'17.0"</t>
  </si>
  <si>
    <t>该井位于人民西路白云山庄北侧。设圆鼓形实体井圈，井圈高0.55米，外径0.80米，内径0.50米。井沿盖有石质莲花座台，外径0.90米，腹径0.80米，底径0.43米。</t>
  </si>
  <si>
    <t>茶亭社区</t>
  </si>
  <si>
    <t>槐花树脚大井</t>
  </si>
  <si>
    <t>浙江省绍兴市新昌县小将镇里小将村</t>
  </si>
  <si>
    <t>里小将村槐花树脚大井位于小将镇里小将村村中心槐花巷8号台门前3米处，为清代所建。因大井北侧10米处有一棵近200百余年的槐花树，故将古井取名为槐花树大井。_x005F_x000D_
   大井井口不设实体井栏，上沿用条石筑成方形状，圆形井壁用块石及大河卵石叠砌，井口见方0.95米，圆形井壁1.10米。_x005F_x000D_
 该古井井水清澈， 保存较好，现全村村民均在饮用及洗涤。</t>
  </si>
  <si>
    <t>北纬29°22'56.0" 东经121°06'59.0"</t>
  </si>
  <si>
    <t>该井位于小将镇里小将村村中心槐花巷8号台门前3米处。井口不设实体井栏，上沿用条石筑成方形状，圆形井壁用块石及大河卵石叠砌，井口见方0.95米，圆形井壁1.10米。</t>
  </si>
  <si>
    <t>里小将村委会</t>
  </si>
  <si>
    <t>南洲井</t>
  </si>
  <si>
    <t>浙江省绍兴市新昌县小将镇南洲村</t>
  </si>
  <si>
    <t>南洲村井座落在小将镇南洲村村中，村民皆呼大井头。设实体圆形井栏，井壁用块石及卵石共叠，井栏外围有题刻，能辨认的文字为：“戊午太岁，宝祐六年囗囗囗丁囗囗记，三月上旬”，大明嘉庆四十年辛酉一月囗仲丁碧囗记。“宝祐六年戊午，干支纪年正确。证明此井栏圈题刻为南宋理宗时，公元1258年。明嘉靖四十年辛酉为公元1561年。分析此井是南宋时期开凿，明嘉靖年间疏浚修理。井栏高0.35米，外径0.7米，内径0.5米。_x005F_x000D_
   此井的发现，证明南洲有村更早于此时。2002年公布为县级文物保护单位。</t>
  </si>
  <si>
    <t>北纬29°21'45.0" 东经121°07'17.0"</t>
  </si>
  <si>
    <t xml:space="preserve">该井位于小将镇南洲村村中。设实体圆形井栏，井壁用块石及卵石共叠，井栏高0.35米，外径0.7米，内径0.5米。分析此井是南宋时期开凿，证明南洲有村更早。
</t>
  </si>
  <si>
    <t>南洲村委会</t>
  </si>
  <si>
    <t>下朱部大井</t>
  </si>
  <si>
    <t>浙江省绍兴市新昌县小将镇下朱部村</t>
  </si>
  <si>
    <t>下朱部大井座落于小将镇下朱部村村中段，位娄家祠堂前西侧，据村民介绍凿于南宋时期。_x005F_x000D_
大井井栏为方形黑色块石一块，高0.18米，宽1.20米，居中凿成圆形，井圈内径0.46米。井壁方形用条石叠砌，井水清澈，冬暧夏凉，大寒之年井水不枯，现村民均提取该井水作饮食及洗涤之用。古井上世纪七十年代疏浚修理过一次。此井建筑特突，历史悠久，保存较好。</t>
  </si>
  <si>
    <t>北纬29°23'30.0" 东经121°03'44.0"</t>
  </si>
  <si>
    <t>该井位于小将镇下朱部村村中段。井井栏为方形黑色块石一块，高0.18米，宽1.20米，居中凿成圆形，井圈内径0.46米。井壁方形用条石叠砌。</t>
  </si>
  <si>
    <t>下朱部村委会</t>
  </si>
  <si>
    <t>回山村半月塘</t>
  </si>
  <si>
    <t>回山建筑群</t>
  </si>
  <si>
    <t>浙江省绍兴市新昌县回山镇回山村西侧村口</t>
  </si>
  <si>
    <t>回山村半月塘建于明代，位于回山镇回山村村口，形如半月，故称半月塘。占地面积592平方米。塘沿四周内壁块石砌筑，条石压口，西侧呈弧形，弦长67.3米，中心弓高13.2米。东侧直线形，在东西两侧都置有条石踏步，洗衣板，供村民洗涤之用。原主要为消防为主，现兼用茭白保鲜。</t>
  </si>
  <si>
    <t>北纬29°16'43.0" 东经120°48'12.0"</t>
  </si>
  <si>
    <t>该井位于回山镇回山村村口。塘沿四周内壁块石砌筑，条石压口，西侧呈弧形，弦长67.3米，中心弓高13.2米。</t>
  </si>
  <si>
    <t>回山村委会</t>
  </si>
  <si>
    <t>未列入省级文保单位回山建筑群，属于尚未核定为文保单位。</t>
  </si>
  <si>
    <t>黄婆滩村吴家井</t>
  </si>
  <si>
    <t>浙江省绍兴市新昌县镜岭镇黄婆滩村吴家台门南侧墙脚</t>
  </si>
  <si>
    <t>黄婆滩村吴家井建于清代中期，位于镜岭镇黄婆滩村吴家台门南侧墙脚，井壁长方形，但不规则，南侧井壁略人孤形，三方井壁东侧一方为吴家台门墙脚，其余地方高约3.5米，用不规则的块石和卵石叠砌，取水用的十三级踏步与吴家台门南侧偏门相通。</t>
  </si>
  <si>
    <t>北纬29°22'07.0" 东经120°46'51.0"</t>
  </si>
  <si>
    <t>该井位于镜岭镇黄婆滩村吴家台门南侧墙脚。井壁长方形，但不规则，南侧井壁略人孤形，三方井壁东侧一方为吴家台门墙脚，其余地方高约3.5米，用不规则的块石和卵石叠砌。</t>
  </si>
  <si>
    <t>黄婆滩村委会</t>
  </si>
  <si>
    <t>溪西井</t>
  </si>
  <si>
    <t>浙江省绍兴市新昌县镜岭镇溪西村村中</t>
  </si>
  <si>
    <t>溪西村井建于清代，位于镜岭镇溪西村村中东侧，井壁圆形，用大小不一的鹅卵石叠砌，井口用整块圆形石质压口，上设实体圆形井圈，内径0.45米，外径0.60米，高0.33米，井旁搁置石质洗衣板一块与带耳石质水槽一只。</t>
  </si>
  <si>
    <t>北纬29°22'01.0"，东经120°46'10.0"</t>
  </si>
  <si>
    <t>位于镜岭镇溪西村村中东侧。圆形石质井圈内径0.45米，外径0.60米，高0.33米。井壁用大小不一的鹅卵石叠砌。</t>
  </si>
  <si>
    <t>溪西村村委会</t>
  </si>
  <si>
    <t>王罕岭墨池</t>
  </si>
  <si>
    <t>浙江省绍兴市新昌县沙溪镇孙家田村外湾自然村</t>
  </si>
  <si>
    <t>王罕岭墨池位于沙溪镇孙家田村外湾自然村龙潭岗山顶，唐代穆宗官少府监，大和时的国子祭酒裴通撰写的《金庭观晋右军书楼池记》有述。原墨池为圆形，池内块石护坎。池南立有丹池殿，池北建有羲之殿。距池约60米处置有书楼一座。沃洲通王罕岭的古道，从墨池南及丹池殿前通过。墨池分布面积为215平方米。_x005F_x000D_
   现墨池旁周围留有原宇殿的残碎瓦片。从现状分析，丹池殿、羲之殿及书楼均为唐代以前建造，具有较高的历史价值。</t>
  </si>
  <si>
    <t>北纬29°30'36.0"，东经121°05'46.0"</t>
  </si>
  <si>
    <t xml:space="preserve">位于沙溪镇孙家田村外湾自然村龙潭岗山顶。
</t>
  </si>
  <si>
    <t>孙家田村村委会</t>
  </si>
  <si>
    <t>大枫树大井</t>
  </si>
  <si>
    <t>浙江省绍兴市新昌县澄潭镇大阳村大枫树自然村南侧村口</t>
  </si>
  <si>
    <t>大枫树古井位于澄潭镇大阳村大枫树自然村南侧村口，据村民介绍建于清代。井体成抹角方形，体积很大，3.5×3.2米，用玄武岩块石砌筑，西北二方为后井壁，高出水面约2米，东南为取水口，用块石压口，南侧二块，东侧一块，踏步挑出铺青石板三块，供村民提水，旧时全村吃用水源均在此井提取，二十世纪九十年代初自来水开通，此井只供洗涤之用。_x005F_x000D_
该古井历史悠久，保存较好，对研究地下水分布提供了资料。</t>
  </si>
  <si>
    <t>北纬29°25'09.0"，东经120°46'43.0"</t>
  </si>
  <si>
    <t>位于澄潭镇大阳村大枫树自然村南侧村口。井壁用玄武岩块石砌筑。</t>
  </si>
  <si>
    <t>大阳村委会</t>
  </si>
  <si>
    <t>枣园外娄家井</t>
  </si>
  <si>
    <t>浙江省绍兴市新昌县澄潭镇枣园村</t>
  </si>
  <si>
    <t>枣园外娄家井位于澄潭镇枣园村村中心地段，建于清代，因井座落于原外娄家台门旁，故取名为外娄家井。听当地向导讲述，枣园村原有六井八库。村中周围无水渠，村民饮用洗涤均靠水井和水塘。_x005F_x000D_
   该井井圈为实体圆型，外径0.50米，内径0.37米，高0.28米，圆型井壁用卵石叠砌，水质清澈，长年不涸。_x005F_x000D_
该井历史悠久，保存较好，对研究地下水分布提供了资料。</t>
  </si>
  <si>
    <t>北纬29°28'08.2"，东经120°47'10.4"</t>
  </si>
  <si>
    <t>位于澄潭镇枣园村村中心地段。井圈为实体圆型，外径0.50米，内径0.37米，高0.28米。圆型井壁用卵石叠砌。</t>
  </si>
  <si>
    <t>枣园村委会</t>
  </si>
  <si>
    <t>小金山井</t>
  </si>
  <si>
    <t>浙江省绍兴市新昌县东茗乡后金山村弥陀庵东南侧30米处</t>
  </si>
  <si>
    <t>小金山井据村民介绍建于宋代，位于东茗乡后金山村弥陀庵东南侧30米，井体较大，但不深，约1米，呈圆形，井底井壁用乱石碇砌，北侧井壁高达2.5米，井口达2.9米。东侧井壁为民房之墙，南侧为取水口，用石板压口，前方二角用石板挑出，井之南侧约3米处搁置条石块一块，作洗涤之用。此古井井水清澈，冬暖夏凉，严寒之时井水达35度以上，天气越冷，越冒热气，大旱之年不涸，可供全村1300人口饮用。_x005F_x000D_
该井历史悠久，保存较好，对研究地下水分布提供了资料。</t>
  </si>
  <si>
    <t>北纬29°23'28.0"，东经120°49'02.0"</t>
  </si>
  <si>
    <t>位于东茗乡后金山村弥陀庵东南侧30米。井底井壁用乱石碇砌。</t>
  </si>
  <si>
    <t>后金山村村委会</t>
  </si>
  <si>
    <t>后金山老井</t>
  </si>
  <si>
    <t>浙江省绍兴市新昌县东茗乡后金山村村中</t>
  </si>
  <si>
    <t>后金山古井据村民介绍建于宋代，位于后金山村村中，井体呈圆形，块石砌筑，东、西、北三面井壁用块砌筑高达3.2米，南侧为取水口，用条石压口，水质清澈，冬暖夏凉，常年不涸。该古井历史悠久，保存较好，对研究地下水分布提供了资料，具有一定的历史价值。</t>
  </si>
  <si>
    <t>北纬29°23'28.0"，东经120°48'58.0"</t>
  </si>
  <si>
    <t>位于后金山村村中。东、西、北三面井壁用块石砌筑，南侧为取水口。</t>
  </si>
  <si>
    <t>上礼泉井</t>
  </si>
  <si>
    <t>浙江省绍兴市新昌县七星街道上礼泉村二甲巷11号</t>
  </si>
  <si>
    <t>上礼泉井位于七星街道上礼泉村二甲巷11号口，据《新昌县志》记载，建于宋代，井体呈圆形，深度约有六至七米，井壁乱石叠砌，井口用二块半圆石板压口，上设鼓形石质井圈，外径0.55米，内径0.45米，外沿下刻阴线一道，二侧各置一铁环，为早期井盖所用。据村民介绍，此井已有八百多年历史，上礼泉村村名以此井命名。此井历史悠久，具有一定的历史价值。</t>
  </si>
  <si>
    <t>北纬29°30'52.0"，东经120°53'34.0"</t>
  </si>
  <si>
    <t>位于七星街道上礼泉村二甲巷11号口。鼓形石质井圈，外径0.55米，内径0.45米。井壁乱石叠砌。</t>
  </si>
  <si>
    <t>上礼泉村委会</t>
  </si>
  <si>
    <t>中井井</t>
  </si>
  <si>
    <t>浙江省绍兴市新昌县大市聚镇桐中井村中井自然村村口</t>
  </si>
  <si>
    <t>中井井位于大市聚镇桐中井村中井自然村村口，建于晋代，据新昌《新昌县地名志》、《新昌县县志》等地方记载：相传晋元帝大兴初（318）会稽山剡人于井中得一座钟，村由此得名钟井。现井位于村口的水泵房中，井体上圆下方，井壁用块石乱石混合叠砌上部圆形深约2米，下部方形，上设石质圆形井圈。内径0.52米，外径0.65米。高0.25米。_x005F_x000D_
此井历史悠久，在研究地方史上具有一定历史价值。</t>
  </si>
  <si>
    <t>北纬29°28'03.0"，东经121°00'58.0"</t>
  </si>
  <si>
    <t>位于桐中井村中井自然村村口。石质圆形井圈，内径0.52米，外径0.65米，高0.25米。井壁用块石乱石混合叠砌。</t>
  </si>
  <si>
    <t>桐中井村委会</t>
  </si>
  <si>
    <t>黄泥墩井</t>
  </si>
  <si>
    <t>浙江省绍兴市新昌县大市聚镇大市聚村天医庙前</t>
  </si>
  <si>
    <t>黄泥墩井位于大市聚镇大市聚村天医庙前，根据村民介绍建于明代，井体呈方形，条石砌筑，上用八块条石压口，成八角形井口，每角边长0.8米，在旧时大市聚上半村，赵家等附近村民一直在此饮用。井北侧为天医庙，古时曾有一传说井壁原有一株杂草为仙草，饮用该井之水，能除病消灾，在七十年代进行维修，地面用水泥浇筑，并饰以棱形花纹。_x005F_x000D_
该井历史悠久，保存较好，对水资源并不富裕大市聚来说，为研究地下水分布提供了资料。</t>
  </si>
  <si>
    <t>北纬29°26'38.0"，东经121°02'17.0"</t>
  </si>
  <si>
    <t>位于天医庙前。井体呈方形，条石砌筑，上用八块条石压口，成八角形井口，每角边长0.8米。</t>
  </si>
  <si>
    <t>大市聚村村委会</t>
  </si>
  <si>
    <t>大佛寺放生池</t>
  </si>
  <si>
    <t>浙江省绍兴市新昌县南明街道茶亭社区大佛寺景区第一道山门内</t>
  </si>
  <si>
    <t xml:space="preserve">    大佛寺大小放生池位于大佛寺第一山门内，始建年代不祥。宋僧顕忠有诗描写《成化县志》也有记载，故判断为建于宋或宋之前。_x005F_x000D_
    一进山门，映于眼帘石大小两池塘，小的在北侧，大的在南侧，中贯长堤，天光云影，古树青山，令人心旷神怡。据调查大放生池前身叫夹溪塘，池水从石城幽谷南边化人湾，石门槛泉水流出汇入大放生池。小放生池水从石城幽谷东边浴堂湾，罗汉湾中流出山泉，经大佛座沿前山麓积成小池，双池碧水，莺聚小区，幽静开朗，别有洞天。最早提倡放生池制度石智者大师，大小两池均筑在智者墓塔前，更显德含义与功德弘深。民国二十一年（公元1932年）募捐重修。1979年后放生池再度疏浚，固堤养鱼，现大放生池面积11500平方米，蓄水28950立方。西面岩壁下方刻有“放生池”三字，阳刻楷体，字径高440厘米*400厘米。小放生池总体为2800平方米，蓄水840立方，北侧岩下亦刻有“放生池”三字为阳刻楷体，字径280厘米*250厘米，系大佛寺僧悔渚所书。</t>
  </si>
  <si>
    <t>北纬29°29'43.0"，东经120°53'38.0"</t>
  </si>
  <si>
    <t>位于大佛寺景区第一道山门内。</t>
  </si>
  <si>
    <t>新昌县大佛寺风景管理处</t>
  </si>
  <si>
    <t>大佛寺齐相井</t>
  </si>
  <si>
    <t>浙江省绍兴市新昌县南明街道茶亭社区大佛寺景区新大雄宝殿天井西侧</t>
  </si>
  <si>
    <t>该古井位于大佛寺风景区内，新大雄宝殿广场西侧，建于唐代，现古井为一九九一年由浙江越州制药厂资助重修。井壁圆形用青砖叠砌，深达十余米。井口用两块西坑青石内圆外六角拼砌，上施六角形西坑青石井栏及栏座，内径0.53米，外径0.75米，高0.50米，井栏座高0.18米，井之北侧五米处立石碑一块，上刻顕忠诗一首。诗中说明了井的位置，水质的甘滑爽口，碑文由兰亭书会会长沈定庵敬书。</t>
  </si>
  <si>
    <t>北纬29°29'46.0"，东经120°53'46.0"</t>
  </si>
  <si>
    <t>位于大佛寺风景区内，新大雄宝殿广场西侧。施六角形西坑青石井栏及栏座，内径0.53米，外径0.75米，高0.50米，井栏座高0.18米，井壁为圆形，用青砖叠砌。</t>
  </si>
  <si>
    <t>有说明碑</t>
  </si>
  <si>
    <t>贤辅村井头背井</t>
  </si>
  <si>
    <t>浙江省绍兴市新昌县回山镇贤辅村南侧村路边</t>
  </si>
  <si>
    <t>贤辅村井头背井位于村南侧村路边，根据村民介绍建于清代，井壁圆形，块石砌筑，井口条石砌筑成鼓形，井上设条石护栏，井口1.15×1.40米，护栏高0.9米，宽0.35米，长2.3米。此井历史悠久，具有一定的历史价值。</t>
  </si>
  <si>
    <t>北纬29°17'27.0"，东经120°48'07.0"</t>
  </si>
  <si>
    <t>贤辅村井头背井位于村南侧村路边。方形井口1.15×1.40米，条石护栏高0.9米，宽0.35米，长2.3米。</t>
  </si>
  <si>
    <t>贤辅村村委会</t>
  </si>
  <si>
    <t>康庄村黄家祠堂</t>
  </si>
  <si>
    <t>浙江省绍兴市新昌县东茗乡康庄村</t>
  </si>
  <si>
    <t>康庄黄家祠堂，又称“敦敬堂”。位于东茗乡康庄村西侧村边。始建于清同治年间，坐西朝东，为祭祀该族宋时礼部尚书而建，由前厅、戏台、左右看楼及正厅组成。除正厅设单层，其余均为二层楼房，建筑占地面积416平方米，总体小瓦叠脊青瓦屋面硬山造。_x005F_x000D_
前厅五开间，前檐包檐砌筑，明间、北次间东立面均辟板门二扇内外贯通。明间后檐置戏台、戏台基本呈方形，四角为下方上圆木质柱子，不施藻井，戏台前檐与正厅明间设连廊，施五架抬梁，五檩用二檩，牛腿承托出檐。左右看楼面阔各三间，朝内天井楼地面外挑，呈吊脚楼状。正厅面阔三间，明间五架抬梁前施骑马枋，后带单步，七檩用四柱，山面穿斗式，进深七檩分心用五柱，牛腿承托撩檐枋。各单体为水泥地面，条石压口，天井水泥平铺。_x005F_x000D_
正厅北侧内墙前立有“敦敬堂”碑记一通。天井北侧凿有清晚期古井一口，施实体圆形井圈，高0.5米，内径0.4外径0.6，井辟圆形，块石叠砌。该祠堂格局完整，保存较好，历代均有维修。</t>
  </si>
  <si>
    <t>北纬29°24'24.0"，东经120°51'42.0"</t>
  </si>
  <si>
    <t>位于康庄黄家祠堂的天井北侧。石质圆形井圈，高0.5米，内径0.4米，外径0.6米。井壁为块石垒砌。</t>
  </si>
  <si>
    <t>康庄村村委会</t>
  </si>
  <si>
    <t>藕岸村石氏民居</t>
  </si>
  <si>
    <t>浙江省绍兴市新昌县羽林街道藕岸村上段</t>
  </si>
  <si>
    <t>氏民居俗称石台门，位于藕岸村上段，从建筑风格中判断建于民国，坐北朝南，由门兜、座楼、左右厢房及东配房组成，除门兜和东配房设单层，其余均为二层楼房，朝内天井重檐，建筑占地561.1平方米，为板瓦屋面硬山式。_x005F_x000D_
座楼面阔三间，明间前为厅堂后设推堂间。各缝梁架穿斗式分心前后双步，前施单步，后带两单步，八檩用六柱，重檐廊步施单步。左右厢房面阔五间带一弄间，东配房面阔与厢房一致，为三合土地面，条石压口，天井卵石铺砌。_x005F_x000D_
座楼东侧有古井一口，实体圆形井圈，井壁卵石叠筑，井圈高0.40米，外径0.60米，内径0.36米，尚能饮用。_x005F_x000D_
该建筑保存相对完整，是当地规模较大的一所民宅。</t>
  </si>
  <si>
    <t>北纬29°32'06.0"，东经120°58'57.0"</t>
  </si>
  <si>
    <t>位于石氏民居座楼东侧。石质圆形井圈高0.40米，外径0.60米，内径0.36米。井壁卵石叠筑。</t>
  </si>
  <si>
    <t>藕岸村村委会</t>
  </si>
  <si>
    <t>东溪青年路弥陀寺</t>
  </si>
  <si>
    <t>浙江省绍兴市新昌县南明街道东溪社区青年路2弄6号</t>
  </si>
  <si>
    <t>弥陀寺位于东溪社区青年路二弄六号，民国早期所建，坐西朝东，由大殿及北厢房组成，占地面积449平方米，统体青瓦屋面硬山造。_x005F_x000D_
  大殿面阔三间，椽上望砖铺设。廊柱与前檐柱间设月梁拉接，月梁上施骑马枋一道，用雀替、垂花柱承垂及荷包梁稳固。明间构架抬梁式，五架抬梁前施单步后带三步，九檩用四柱，山面穿斗式进深九檩分心用五柱，牛腿承托撩檐枋。北厢房面阔三间带二弄间，高檐二层楼，朝天井方向建有木质直棂护围，楼层地面外挑呈吊脚状，牛腿承托外挑楼面。_x005F_x000D_
  大殿前有水井一口，为大殿同一时期所建，井圈为实体内圆外抹角，井壁圆形块石叠砌，井圈高0.40米，宽0.80米，内径0.50米。_x005F_x000D_
整组建筑用材较好，格局规整，保存完整。</t>
  </si>
  <si>
    <t>大市聚友谊井</t>
  </si>
  <si>
    <t>浙江省绍兴市新昌县大市聚镇大市聚村知新中学南侧</t>
  </si>
  <si>
    <t>大市聚友谊井位于大市聚镇大市聚村知新中学南侧，建于1966年5月，井体圆形，砖砌，进口置圆形石质井圈，内径0.56米，外径0.72米，高0.43米。该井由南京空军三二八部队三连同大市聚知新中学全体师生共建。所以命名为友谊井。_x005F_x000D_
井圈外侧书有“友谊井”三字为阴刻行楷，下款刻“宁空三二八部队三连，大市聚中学全体师生，共建于一九六六年”等字样，至今清晰可认。_x005F_x000D_
此井虽年代较近，但它是军民鱼水之情的实物佐证。</t>
  </si>
  <si>
    <t>北纬29°26'49.0" 东经121°02'03.0"</t>
  </si>
  <si>
    <t>该井位于大市聚镇大市聚村知新中学南侧，建于1966年5月，井体圆形，砖砌，进口置圆形石质井圈，内径0.56米，外径0.72米，高0.43米。</t>
  </si>
  <si>
    <t>查林村竺氏民居</t>
  </si>
  <si>
    <t>浙江省绍兴市新昌县新林乡查林村</t>
  </si>
  <si>
    <t xml:space="preserve">   竺氏民居位于新昌县新林乡查林村村中，从建筑风格中判断为清代晚期所建，坐北朝南，由座楼、偏房及在右厢房组成，均设二层楼，建筑占地面积539平方米。左右厢房南山墙之间砌照墙，照墙居中设石库门框。青瓦屋面硬山式。_x005F_x000D_
   座楼面阔三间，朝内天井立面重檐，明间梁架为五架抬梁外带单步，七檩用四柱，山面穿斗式，进深七檩分心用五柱，重檐廊步施单步，牛腿承托撩檐枋。偏房面阔各三间，各缝梁架穿斗式，分心前后双步，外带前后单步，七檩用五柱。左右厢房面阔各三间，楼地面外挑呈吊脚状，牛腿承托外挑楼面。_x005F_x000D_
  天井西侧座楼前有古井一口，实体圆形井圈，井壁用砖块叠砌。_x005F_x000D_
该民居雕刻精细，用材考究，牛腿浮雕博古及夔龙纹饰，前檐檩雕刻蝙蝠缠枝花卉纹，有较高的文物价值。</t>
  </si>
  <si>
    <t>大洋山村里井</t>
  </si>
  <si>
    <t>浙江省绍兴市新昌县南明街道大洋山村</t>
  </si>
  <si>
    <t xml:space="preserve">  大洋山村里井位于大洋山村中，所凿年代文献无考，村中老者讲述，从建村以来就有该井，现判断为清早期所建。_x005F_x000D_
  里井设实体井圈，井壁用大河卵石叠砌成正方型状。井圈高0.22米，外径0.6米，内径0.45米，水质清澈，全村村民均在饮用。_x005F_x000D_
  大洋山村，座落于新昌县东南山区，水资源比较宝贵，现村中尚存古井二口，当地村民保护意识较强，故两口古井均完好无损。</t>
  </si>
  <si>
    <t>北纬29°26'29.0"，东经120°56'59.0"</t>
  </si>
  <si>
    <t>位于大洋山村中。石质井圈高0.22米，外径0.6米，内径0.45米。井壁用大河卵石叠砌。</t>
  </si>
  <si>
    <t>市中社区</t>
  </si>
  <si>
    <t>市中静安坊3号民居</t>
  </si>
  <si>
    <t>浙江省绍兴市新昌县南明街道市中社区</t>
  </si>
  <si>
    <t xml:space="preserve">   市中静安坊3号民居，俗称双台门，位于市中社区静安坊3号，从建筑风格中判断建于清代中期，坐北朝南，由门兜、座楼及左右侧厢组成，均设二层楼房朝内天井重檐，重檐牛腿承托，左右侧厢南山墙之门砌围墙，居中建门兜一座，建筑占地面积370平方米，为板瓦屋面硬山式。_x005F_x000D_
  门兜一开间，设石库门框，为一檩二枋用一柱，然中柱作不落地处理，立于石库门框上，横担梁上施栌斗、雀替支顶前后两枋。前立面设有牛腿承托。_x005F_x000D_
  座楼面阔五间，东侧梢间有改建，明间为厅堂，各缝梁架穿斗式分心前后双步，前施双步后带单步八檩用五柱，廊步为单步，左右侧厢面阔各三间。围墙内西侧建有清代古井一口，设实体内圆外方井圈，圆形井壁用卵石叠砌。井栏高0.40米，宽0.53米，内径0.40米。_x005F_x000D_
该建筑保存较好，具有一定的文物价值。</t>
  </si>
  <si>
    <t>北纬29°30'03.0"，东经120°54'14.0"</t>
  </si>
  <si>
    <t>位于市中静安坊3号民居的围墙内。井圈为石质，外方内圆，高0.40米，宽0.53米，内径0.40米。井壁为卵石叠砌。</t>
  </si>
  <si>
    <t>台州市</t>
  </si>
  <si>
    <t>椒江区</t>
  </si>
  <si>
    <t>浙江省台州市椒江区葭沚街道后村村北部</t>
  </si>
  <si>
    <t xml:space="preserve">    龙眼井，位于椒江区葭沚街道后村西山东麓处永宁山支脉，处白岩下。西山后村多徐姓，徐氏自南宋时即已居住此处，古井与形成期同时。水质清冽，从不枯竭，周边数里村民所公用。龙眼井旧有两井，其另一眼因年久湮塞。
    井壁圆形，块石砌筑，井圈自上至下渐侈。井栏为整块白石琢成，外径1.28米，内径0.75米，厚0.25米，高0.42米；井深3.3米。
    该井初建于宋代，历史较早，为当地一胜。
</t>
  </si>
  <si>
    <t xml:space="preserve">北纬  28°39'15.0"东经 121°21'21.0" </t>
  </si>
  <si>
    <t>龙眼井，井壁完整，井栏已有缺蚀，</t>
  </si>
  <si>
    <t>后村村村委会</t>
  </si>
  <si>
    <t>前村水井</t>
  </si>
  <si>
    <t>浙江省台州市椒江区葭沚街道前村村西部</t>
  </si>
  <si>
    <t xml:space="preserve">    前村属旧西山乡，靠西山东麓，自南至北称前村，据有关资料记载，该村居住多为林姓，始迁自南宋时，就有此井，原井旧为圈石井栏，1986年因井栏井壁损坏而重修，改建为六角形井栏。井栏白石质，六角对角0.88米，内径0.64米，厚0.09米。外刻“饮水思源”，“公元一九八六年夏日重建”。
    该井保存完整，历史较久，具有一定文物价值。
</t>
  </si>
  <si>
    <t xml:space="preserve">北纬28°38'40.0"东经 121°21'28.0" </t>
  </si>
  <si>
    <t>现井壁保存完整，井栏已改建为六角形井栏，地面已改为水泥地。</t>
  </si>
  <si>
    <t>葭沚街道办事处</t>
  </si>
  <si>
    <t>黄崇威故居</t>
  </si>
  <si>
    <t>浙江省台州市椒江区葭沚街道江边社区下街10号老街粮站仓库</t>
  </si>
  <si>
    <t xml:space="preserve">    黄崇威故居位于葭沚街道江边社区老街下街10号粮站仓库，该建筑建于民国初年，黄宅于上世纪五十年代改为粮库，原属椒江粮站，现改制为个人所有。
    据《海门镇志》载：黄崇威，字楚卿，葭沚人。民国期间浙江省议会议员，台州军政分府海门厘局局长。民国初期商人，为当时的台州首富，他平生热心于地方教育事业。民国14年春独资创办东山初级中学，先后捐资该校基金、校舍累计银洋10.75万元。黄宅原为四进连花园豪宅，西为后街，东靠西浦岸，范围较大。现仅存台门、三进及四进残存部分。原建用材考究，尤其是柱础，雕刻古近题材，极为精巧，具有较高的文物、艺术价值。
    坐北朝南，占地670平方米。现存正厅三间，东西前廊外各厢房三间，均有楼。硬山顶造，明间进深用七柱九檩，分心前后双步梁带前后双步梁。
</t>
  </si>
  <si>
    <t xml:space="preserve">北纬28°40'55.0"东经 121°24'18.0" </t>
  </si>
  <si>
    <t>年久失修，构架局部糟朽、破旧、变形。文革期间部分木构件遭损毁。现多数住户为建筑工人，混乱无人管理，致使建筑本体遭一定程度的损坏。</t>
  </si>
  <si>
    <t>葭沚街道江边社区</t>
  </si>
  <si>
    <t>井改建为水池</t>
  </si>
  <si>
    <t>湖半洋水井</t>
  </si>
  <si>
    <t>浙江省台州市椒江区葭沚街道金洋村湖半洋山山脚</t>
  </si>
  <si>
    <t xml:space="preserve">    湖半洋水井位于葭沚街道湖半洋自然村湖半洋山山脚，白石质，井圈方形，井壁圆形，块石砌甃，外径0.7米，内径0.51米，井圈高0.45米，井深3.5米。_x005F_x000D_
    该井有二眼，另一眼井距北100多米，现已改建，古井水质清冽，从不枯竭，周边数里村民所公用。建井年代无从考证。_x005F_x000D_
</t>
  </si>
  <si>
    <t xml:space="preserve">北纬28°39'46.0" 东经121°22'23.0" </t>
  </si>
  <si>
    <t>井圈井壁保存完整，</t>
  </si>
  <si>
    <t>金洋村村委会</t>
  </si>
  <si>
    <t>金鳌山井</t>
  </si>
  <si>
    <t>浙江省台州市椒江区章安街道华景村金鳌山东北麓</t>
  </si>
  <si>
    <t xml:space="preserve">    金鳌山井在章安街道华景村金鳌山东北麓。西紧靠上山道，东临道头路。白石整块砌圆形井圈，直径 1.09米，井壁块石砌甃。_x005F_x000D_
原为汉代古井，历经重修，现仍为章安市民饮用井。金鳌山井年代久远，保存较好，为本区现存最早的古井，具有一定的历史价值。                   _x005F_x000D__x005F_x000D_
</t>
  </si>
  <si>
    <t xml:space="preserve">北纬 28°42'36.0"东经121°24'51.0" </t>
  </si>
  <si>
    <t>保存完整。井圈大部分已严重磨损</t>
  </si>
  <si>
    <t>椒江区章安街道</t>
  </si>
  <si>
    <t>叶义大染坊</t>
  </si>
  <si>
    <t>浙江省台州市椒江区章安街道回浦村章安街297号</t>
  </si>
  <si>
    <t xml:space="preserve">叶义大染坊位于章安街道回浦村章安街297号。坐南朝北，硬山顶，占地355平方米。店面共五间，西两间建于晚清，东三间建于民国初。均为墙里店，外石库门墙台门，东西台门两重。内天井，宅院后为染坊工场和挂布架，现已有改建，挂布场已成空地。_x005F_x000D_
建筑梁架为面宽五间，进深用五柱七檩，立中柱前双步带单步，后单步带双步。东台门上额阳刻“叶义大”西台门上额“彰施五色”。_x005F_x000D_
叶义大染坊旧时在章安古镇为规模最大的染坊，建筑灰雕、木雕均较好。     </t>
  </si>
  <si>
    <t xml:space="preserve">北纬 28°42'57.0" 东经121°24'33.0" </t>
  </si>
  <si>
    <t>井保存完整。有井圈，房屋整体维修中</t>
  </si>
  <si>
    <t>叶习义</t>
  </si>
  <si>
    <t>黄岩区</t>
  </si>
  <si>
    <t>石峰洞</t>
  </si>
  <si>
    <t>浙江省台州市黄岩区澄江街道石柜岙村松岩山东侧半山坡上</t>
  </si>
  <si>
    <t xml:space="preserve">    石峰洞位于黄岩澄江街道石柜岙村松岩山东侧半山坡上。坐西朝东，为清代建筑.石峰洞面宽6.33米，进深8.30米，高2.20米。洞内现存有古井二口。其中左侧古井“月泉”，并刻有“同治丙寅重阳日王维翰题”铭文。石质井栏圈，直径1.05米。右侧古井名“日泉”，石质井栏圈，直径0.97米，石峰洞中间设有神龛，其神龛正面刻饰狮子抱球图案。并题刻有“大清道光拾年岁坎庚寅桂月”铭文。在石峰洞中间上方，镶嵌一方长1.10米，宽0.87米，石峰洞碑记，并刻有“游岱山二十韵，乾隆五十六年仲春上浣古燕席珍孙延壁稿并跋”铭文，碑文系小楷正书。      _x005F_x000D_
    石峰洞始于石峰禅院。后因诸多原因，石峰禅院木作建筑结构被毁，尚存石峰洞为佛教活动场所。石峰洞内仍保存历史风貌。这对研究石峰禅院兴衰演变，提供了可靠的佐证，具有历史和研究保护价值。_x005F_x000D_
</t>
  </si>
  <si>
    <r>
      <rPr>
        <sz val="12"/>
        <rFont val="宋体"/>
        <family val="3"/>
        <charset val="134"/>
        <scheme val="minor"/>
      </rPr>
      <t>北纬</t>
    </r>
    <r>
      <rPr>
        <b/>
        <sz val="10.5"/>
        <rFont val="Times New Roman"/>
        <family val="1"/>
      </rPr>
      <t>28°37'09.0"</t>
    </r>
    <r>
      <rPr>
        <b/>
        <sz val="10.5"/>
        <rFont val="宋体"/>
        <family val="3"/>
        <charset val="134"/>
      </rPr>
      <t>东经</t>
    </r>
    <r>
      <rPr>
        <b/>
        <sz val="10.5"/>
        <rFont val="Times New Roman"/>
        <family val="1"/>
      </rPr>
      <t>121</t>
    </r>
    <r>
      <rPr>
        <b/>
        <sz val="10.5"/>
        <rFont val="宋体"/>
        <family val="3"/>
        <charset val="134"/>
      </rPr>
      <t>°</t>
    </r>
    <r>
      <rPr>
        <b/>
        <sz val="10.5"/>
        <rFont val="Times New Roman"/>
        <family val="1"/>
      </rPr>
      <t>11'22.0"</t>
    </r>
  </si>
  <si>
    <t>洞内现存有古井二口。其中左侧古井“月泉”，并刻有“同治丙寅重阳日王维翰题”铭文。石质井栏圈，直径1.05米。右侧古井名“日泉”，石质井栏圈，直径0.97米</t>
  </si>
  <si>
    <t>有栏圈，未设立保护牌</t>
  </si>
  <si>
    <t>石柜岙村</t>
  </si>
  <si>
    <t>澄江街道办事处</t>
  </si>
  <si>
    <t>委羽山大有宫</t>
  </si>
  <si>
    <t>浙江省台州市黄岩区西城街道羽山村</t>
  </si>
  <si>
    <t xml:space="preserve">   委羽山大有宫位于黄岩西城街道委羽山村。坐北朝南，为清代建筑，建筑占地面积1571平方。现宫内存大殿、两厢、山门、侧房等建筑52间。第一进为山门与灵宵殿，灵宵殿单檐坡顶，抬梁式梁架。第二进为雷祖殿与东西厢房。主体建筑——雷祖殿五开间，单檐坡顶。通面宽17米，通进深11。5米，明间宽4。52米，抬梁式结构。石板地面，檐柱为八角形石柱，柱头置牛腿，廊檐为卷栅顶，天井呈方形，铺筑石板地面。_x005F_x000D_
    委羽山大有宫现存建筑，分别建于清嘉庆、道光、咸丰之际。宫内存有宋微宗赐给大有宫的铜镛钟。系镇宫之宝。及宋代丹井与瑞井。明代邱祖、吕祖、玉皇大帝木质雕像三尊。同时，宫内还保存有清至民国时期各种匾额5方，委羽山大有宫空明之洞天，被称之为“天下第二洞天”。1982年2月公布为黄岩县县级文保单位。_x005F_x000D_
委羽山大有宫为黄岩境内最大一处道教开放场所。历史悠久，有着丰厚的宗教方化底蕴，其建筑格局有其典型的时代建筑风格。_x005F_x000D_
</t>
  </si>
  <si>
    <r>
      <rPr>
        <sz val="12"/>
        <rFont val="宋体"/>
        <family val="3"/>
        <charset val="134"/>
        <scheme val="minor"/>
      </rPr>
      <t>北纬</t>
    </r>
    <r>
      <rPr>
        <b/>
        <sz val="10.5"/>
        <rFont val="Times New Roman"/>
        <family val="1"/>
      </rPr>
      <t>28°37'37.0"</t>
    </r>
    <r>
      <rPr>
        <b/>
        <sz val="10.5"/>
        <rFont val="宋体"/>
        <family val="3"/>
        <charset val="134"/>
      </rPr>
      <t>东经</t>
    </r>
    <r>
      <rPr>
        <b/>
        <sz val="10.5"/>
        <rFont val="Times New Roman"/>
        <family val="1"/>
      </rPr>
      <t>121°15'20.0"</t>
    </r>
  </si>
  <si>
    <t>大有宫内现存宋代古井二口。其中天井古井“瑞井”。石质井栏圈，直径约1.2米。厢房古井名“丹井”，石质井栏圈，直径1.07米</t>
  </si>
  <si>
    <t>大有宫道教协会</t>
  </si>
  <si>
    <t>黄岩区宗教局</t>
  </si>
  <si>
    <t>果建巷徐昌积民居</t>
  </si>
  <si>
    <t>徐昌积宅</t>
  </si>
  <si>
    <t>浙江省台州市黄岩区东城街道山亭社区果建巷17号(柏树巷7号)</t>
  </si>
  <si>
    <t xml:space="preserve">   徐昌积宅位于黄岩东城街道柏树巷中段，为清代建筑，坐北朝南，建筑占地面积994.2平方米，通面11.9米，后透正屋进深6.5米，后透正屋明间4.5米，台门为灰雕建筑，位于建筑中心轴线上，门框为青石方形门框，框上雕刻花瓶及双狮戏球图案，门上方为斗升式灰雕装饰，小青瓦单坡盖面，两边对联无存。徐宅前透道地东边有一口径80厘米水井，前透分五开间，明间为抬梁式建筑六柱九檩，设前后廊檐卷栅顶，明间内二金柱边有一口圆形古井，水井直径50厘米，便于居民汲水之用。中透为三开间面建筑，九柱九檩，穿斗式梁架，设前后廊檐均为卷栅顶，小青瓦单坡盖面。后透正屋也为三开间面建筑，穿斗式梁架，为前廊后壁，卷栅顶，后透正屋及厢房为二层双坡小青瓦盖屋面，石板地面。徐家建筑规模较大，建筑格局基本保存完整，廊檐斗升，月梁雕刻精美。据《徐氏宗谱》记载：昌积，诰封武略骑尉，生于乾隆三十三年，卒于道光二十八年。据此徐宅当为清中叶建筑。具有较高的历史与文化价值。</t>
  </si>
  <si>
    <r>
      <rPr>
        <sz val="12"/>
        <rFont val="宋体"/>
        <family val="3"/>
        <charset val="134"/>
        <scheme val="minor"/>
      </rPr>
      <t>北纬</t>
    </r>
    <r>
      <rPr>
        <b/>
        <sz val="10.5"/>
        <rFont val="Times New Roman"/>
        <family val="1"/>
      </rPr>
      <t>28°39'10.0"</t>
    </r>
    <r>
      <rPr>
        <b/>
        <sz val="10.5"/>
        <rFont val="宋体"/>
        <family val="3"/>
        <charset val="134"/>
      </rPr>
      <t>东经</t>
    </r>
    <r>
      <rPr>
        <b/>
        <sz val="10.5"/>
        <rFont val="Times New Roman"/>
        <family val="1"/>
      </rPr>
      <t>121°15'49.0"</t>
    </r>
  </si>
  <si>
    <r>
      <rPr>
        <sz val="12"/>
        <rFont val="宋体"/>
        <family val="3"/>
        <charset val="134"/>
        <scheme val="minor"/>
      </rPr>
      <t>前透道地东边有一口径</t>
    </r>
    <r>
      <rPr>
        <sz val="10.5"/>
        <rFont val="Times New Roman"/>
        <family val="1"/>
      </rPr>
      <t>80</t>
    </r>
    <r>
      <rPr>
        <sz val="10.5"/>
        <rFont val="宋体"/>
        <family val="3"/>
        <charset val="134"/>
        <scheme val="minor"/>
      </rPr>
      <t>厘米水井，明间内二金柱边有一口圆形古井，水井直径</t>
    </r>
    <r>
      <rPr>
        <sz val="10.5"/>
        <rFont val="Times New Roman"/>
        <family val="1"/>
      </rPr>
      <t>50</t>
    </r>
    <r>
      <rPr>
        <sz val="10.5"/>
        <rFont val="宋体"/>
        <family val="3"/>
        <charset val="134"/>
        <scheme val="minor"/>
      </rPr>
      <t>厘米，便于居民汲水之用。</t>
    </r>
  </si>
  <si>
    <t>东城街道办事处</t>
  </si>
  <si>
    <t>青年东路余华平民居</t>
  </si>
  <si>
    <t>浙江省台州市黄岩区东城街道塔苑社区青年东路104号</t>
  </si>
  <si>
    <t xml:space="preserve">   余宅位于黄岩东城街道青年东路中段。坐北朝南，为清末民国初建筑。建筑占地面积227平方米，正屋存二间面宽8.2米，进深8.5米，中堂间宽4.6米，正屋木作结构为七柱十檩梁架，前设廊檐，卷棚顶，月梁上饰，蝙蝠图案。建筑为二层双坡青瓦盖面，石板地面。_x005F_x000D_
    大门较为简易为石质门楣、门框、长方形砌成，连接墙面，墙内为单层单坡一步廊檐，有檐柱斗拱木作。在门东边有一口天井，上设石质井圈，高30厘米，直径50厘米。_x005F_x000D_
    余家透里建筑结构美观大方，建筑风格为民国初期，建筑木构件较为精美。具有一定的历史文物保护价值。</t>
  </si>
  <si>
    <r>
      <rPr>
        <sz val="12"/>
        <rFont val="宋体"/>
        <family val="3"/>
        <charset val="134"/>
        <scheme val="minor"/>
      </rPr>
      <t>北纬</t>
    </r>
    <r>
      <rPr>
        <b/>
        <sz val="10.5"/>
        <rFont val="Times New Roman"/>
        <family val="1"/>
      </rPr>
      <t>28°39'02.0"</t>
    </r>
    <r>
      <rPr>
        <b/>
        <sz val="10.5"/>
        <rFont val="宋体"/>
        <family val="3"/>
        <charset val="134"/>
      </rPr>
      <t>东经</t>
    </r>
    <r>
      <rPr>
        <b/>
        <sz val="10.5"/>
        <rFont val="Times New Roman"/>
        <family val="1"/>
      </rPr>
      <t>121°15'44.0"</t>
    </r>
  </si>
  <si>
    <r>
      <rPr>
        <sz val="12"/>
        <rFont val="宋体"/>
        <family val="3"/>
        <charset val="134"/>
        <scheme val="minor"/>
      </rPr>
      <t>大门东边有一口天井，上设石质井圈，高</t>
    </r>
    <r>
      <rPr>
        <sz val="10.5"/>
        <rFont val="Times New Roman"/>
        <family val="1"/>
      </rPr>
      <t>30</t>
    </r>
    <r>
      <rPr>
        <sz val="10.5"/>
        <rFont val="宋体"/>
        <family val="3"/>
        <charset val="134"/>
        <scheme val="minor"/>
      </rPr>
      <t>厘米，直径</t>
    </r>
    <r>
      <rPr>
        <sz val="10.5"/>
        <rFont val="Times New Roman"/>
        <family val="1"/>
      </rPr>
      <t>50</t>
    </r>
    <r>
      <rPr>
        <sz val="10.5"/>
        <rFont val="宋体"/>
        <family val="3"/>
        <charset val="134"/>
        <scheme val="minor"/>
      </rPr>
      <t>厘米。</t>
    </r>
  </si>
  <si>
    <t>陈小岚等十户</t>
  </si>
  <si>
    <t>塔苑社区委员会</t>
  </si>
  <si>
    <t>浙江省台州市黄岩区平田乡天灯垟村岩桥岗</t>
  </si>
  <si>
    <t xml:space="preserve">   双眼井位于黄岩平田乡天灯垟村岩桥岗自然村西边村路傍，为清代古井，古井占地面积6平方米，东北两井之间距离为0.8米，两井的井口直径均为1.1米，两井口以下一米处互相通连为连体井。井水深5米，两井井壁均为大小形状不同的自然块石砌筑而成。原无井圈，现井圈为70年代用黄砖作圆形砌筑成，方便本地村民没水，井远看似一双眼睛，因名“双眼井”，此井水水质清澈甘甜。</t>
  </si>
  <si>
    <r>
      <rPr>
        <sz val="12"/>
        <rFont val="宋体"/>
        <family val="3"/>
        <charset val="134"/>
        <scheme val="minor"/>
      </rPr>
      <t>北纬</t>
    </r>
    <r>
      <rPr>
        <b/>
        <sz val="10.5"/>
        <rFont val="Times New Roman"/>
        <family val="1"/>
      </rPr>
      <t>28°32'18.0"</t>
    </r>
    <r>
      <rPr>
        <b/>
        <sz val="10.5"/>
        <rFont val="宋体"/>
        <family val="3"/>
        <charset val="134"/>
      </rPr>
      <t>东经</t>
    </r>
    <r>
      <rPr>
        <b/>
        <sz val="10.5"/>
        <rFont val="Times New Roman"/>
        <family val="1"/>
      </rPr>
      <t>121°04'51.0"</t>
    </r>
  </si>
  <si>
    <r>
      <rPr>
        <sz val="12"/>
        <rFont val="宋体"/>
        <family val="3"/>
        <charset val="134"/>
        <scheme val="minor"/>
      </rPr>
      <t xml:space="preserve">   </t>
    </r>
    <r>
      <rPr>
        <sz val="10.5"/>
        <rFont val="宋体"/>
        <family val="3"/>
        <charset val="134"/>
        <scheme val="minor"/>
      </rPr>
      <t>双眼井位于黄岩平田乡天灯垟村岩桥岗自然村西边村路傍，为清代古井，古井占地面积</t>
    </r>
    <r>
      <rPr>
        <sz val="10.5"/>
        <rFont val="Times New Roman"/>
        <family val="1"/>
      </rPr>
      <t>6</t>
    </r>
    <r>
      <rPr>
        <sz val="10.5"/>
        <rFont val="宋体"/>
        <family val="3"/>
        <charset val="134"/>
        <scheme val="minor"/>
      </rPr>
      <t>平方米，东北两井之间距离为</t>
    </r>
    <r>
      <rPr>
        <sz val="10.5"/>
        <rFont val="Times New Roman"/>
        <family val="1"/>
      </rPr>
      <t>0.8</t>
    </r>
    <r>
      <rPr>
        <sz val="10.5"/>
        <rFont val="宋体"/>
        <family val="3"/>
        <charset val="134"/>
        <scheme val="minor"/>
      </rPr>
      <t>米，两井的井口直径均为</t>
    </r>
    <r>
      <rPr>
        <sz val="10.5"/>
        <rFont val="Times New Roman"/>
        <family val="1"/>
      </rPr>
      <t>1.1</t>
    </r>
    <r>
      <rPr>
        <sz val="10.5"/>
        <rFont val="宋体"/>
        <family val="3"/>
        <charset val="134"/>
        <scheme val="minor"/>
      </rPr>
      <t>米，两井口以下一米处互相通连为连体井。井水深</t>
    </r>
    <r>
      <rPr>
        <sz val="10.5"/>
        <rFont val="Times New Roman"/>
        <family val="1"/>
      </rPr>
      <t>5</t>
    </r>
    <r>
      <rPr>
        <sz val="10.5"/>
        <rFont val="宋体"/>
        <family val="3"/>
        <charset val="134"/>
        <scheme val="minor"/>
      </rPr>
      <t>米，两井井壁均为大小形状不同的自然块石砌筑而成。原无井圈，现井圈为</t>
    </r>
    <r>
      <rPr>
        <sz val="10.5"/>
        <rFont val="Times New Roman"/>
        <family val="1"/>
      </rPr>
      <t>70</t>
    </r>
    <r>
      <rPr>
        <sz val="10.5"/>
        <rFont val="宋体"/>
        <family val="3"/>
        <charset val="134"/>
        <scheme val="minor"/>
      </rPr>
      <t>年代用黄砖作圆形砌筑成，方便本地村民没水，井远看似一双眼睛，因名</t>
    </r>
    <r>
      <rPr>
        <sz val="10.5"/>
        <rFont val="Times New Roman"/>
        <family val="1"/>
      </rPr>
      <t>“</t>
    </r>
    <r>
      <rPr>
        <sz val="10.5"/>
        <rFont val="宋体"/>
        <family val="3"/>
        <charset val="134"/>
        <scheme val="minor"/>
      </rPr>
      <t>双眼井</t>
    </r>
    <r>
      <rPr>
        <sz val="10.5"/>
        <rFont val="Times New Roman"/>
        <family val="1"/>
      </rPr>
      <t>”</t>
    </r>
    <r>
      <rPr>
        <sz val="10.5"/>
        <rFont val="宋体"/>
        <family val="3"/>
        <charset val="134"/>
        <scheme val="minor"/>
      </rPr>
      <t>，此井水水质清澈甘甜。</t>
    </r>
  </si>
  <si>
    <t>有栏圈，并设立保护牌</t>
  </si>
  <si>
    <t>天灯垟村</t>
  </si>
  <si>
    <t>平田乡政府</t>
  </si>
  <si>
    <t>螺形井</t>
  </si>
  <si>
    <t>浙江省台州市黄岩区江口街道东岙村中部</t>
  </si>
  <si>
    <t xml:space="preserve">   螺形井位于黄岩江口街道东岙村中部，建筑面积36平方米，井最长长度7.3米，井口处铺级条石长度2.4米。螺形井井壁为大小块石自然砌筑而成，井圈周围设石质栏板、望柱，井东、北、南三面为圆弧形状。石阶级由条石铺作自西向东30级，呈螺形井曲级而下，至中有一米见方的方形直井一口，形成井中之井。俗称“螺形井”。根据螺形井现状建筑风貌判断，系清晚期建筑。_x005F_x000D_
   螺形井规模较大，当时为方便村民用水，砌筑石阶级。具有实用美观相结合的地方特色。具有一定的历史与文物保护价值。</t>
  </si>
  <si>
    <r>
      <rPr>
        <sz val="12"/>
        <rFont val="宋体"/>
        <family val="3"/>
        <charset val="134"/>
        <scheme val="minor"/>
      </rPr>
      <t>北纬</t>
    </r>
    <r>
      <rPr>
        <b/>
        <sz val="10.5"/>
        <rFont val="Times New Roman"/>
        <family val="1"/>
      </rPr>
      <t>28°38'53.0"</t>
    </r>
    <r>
      <rPr>
        <b/>
        <sz val="10.5"/>
        <rFont val="宋体"/>
        <family val="3"/>
        <charset val="134"/>
      </rPr>
      <t>东经</t>
    </r>
    <r>
      <rPr>
        <b/>
        <sz val="10.5"/>
        <rFont val="Times New Roman"/>
        <family val="1"/>
      </rPr>
      <t>121°19'18.0"</t>
    </r>
  </si>
  <si>
    <r>
      <rPr>
        <sz val="12"/>
        <rFont val="宋体"/>
        <family val="3"/>
        <charset val="134"/>
        <scheme val="minor"/>
      </rPr>
      <t xml:space="preserve"> </t>
    </r>
    <r>
      <rPr>
        <sz val="10.5"/>
        <rFont val="宋体"/>
        <family val="3"/>
        <charset val="134"/>
        <scheme val="minor"/>
      </rPr>
      <t>螺形井位于黄岩江口街道东岙村中部，建筑面积</t>
    </r>
    <r>
      <rPr>
        <sz val="10.5"/>
        <rFont val="Times New Roman"/>
        <family val="1"/>
      </rPr>
      <t>36</t>
    </r>
    <r>
      <rPr>
        <sz val="10.5"/>
        <rFont val="宋体"/>
        <family val="3"/>
        <charset val="134"/>
        <scheme val="minor"/>
      </rPr>
      <t>平方米，井最长长度</t>
    </r>
    <r>
      <rPr>
        <sz val="10.5"/>
        <rFont val="Times New Roman"/>
        <family val="1"/>
      </rPr>
      <t>7.3</t>
    </r>
    <r>
      <rPr>
        <sz val="10.5"/>
        <rFont val="宋体"/>
        <family val="3"/>
        <charset val="134"/>
        <scheme val="minor"/>
      </rPr>
      <t>米，井口处铺级条石长度</t>
    </r>
    <r>
      <rPr>
        <sz val="10.5"/>
        <rFont val="Times New Roman"/>
        <family val="1"/>
      </rPr>
      <t>2.4</t>
    </r>
    <r>
      <rPr>
        <sz val="10.5"/>
        <rFont val="宋体"/>
        <family val="3"/>
        <charset val="134"/>
        <scheme val="minor"/>
      </rPr>
      <t>米。螺形井井壁为大小块石自然砌筑而成，井圈周围设石质栏板、望柱，井东、北、南三面为圆弧形状。石阶级由条石铺作自西向东</t>
    </r>
    <r>
      <rPr>
        <sz val="10.5"/>
        <rFont val="Times New Roman"/>
        <family val="1"/>
      </rPr>
      <t>30</t>
    </r>
    <r>
      <rPr>
        <sz val="10.5"/>
        <rFont val="宋体"/>
        <family val="3"/>
        <charset val="134"/>
        <scheme val="minor"/>
      </rPr>
      <t>级，呈螺形井曲级而下，至中有一米见方的方形直井一口，形成井中之井。俗称</t>
    </r>
    <r>
      <rPr>
        <sz val="10.5"/>
        <rFont val="Times New Roman"/>
        <family val="1"/>
      </rPr>
      <t>“</t>
    </r>
    <r>
      <rPr>
        <sz val="10.5"/>
        <rFont val="宋体"/>
        <family val="3"/>
        <charset val="134"/>
        <scheme val="minor"/>
      </rPr>
      <t>螺形井</t>
    </r>
    <r>
      <rPr>
        <sz val="10.5"/>
        <rFont val="Times New Roman"/>
        <family val="1"/>
      </rPr>
      <t>”</t>
    </r>
    <r>
      <rPr>
        <sz val="10.5"/>
        <rFont val="宋体"/>
        <family val="3"/>
        <charset val="134"/>
        <scheme val="minor"/>
      </rPr>
      <t>。根据螺形井现状建筑风貌判断，系清晚期建筑。</t>
    </r>
    <r>
      <rPr>
        <sz val="10.5"/>
        <rFont val="Times New Roman"/>
        <family val="1"/>
      </rPr>
      <t xml:space="preserve"> </t>
    </r>
    <r>
      <rPr>
        <sz val="10.5"/>
        <rFont val="宋体"/>
        <family val="3"/>
        <charset val="134"/>
        <scheme val="minor"/>
      </rPr>
      <t>螺形井规模较大，当时为方便村民用水，砌筑石阶级。具有实用美观相结合的地方特色。具有一定的历史与文物保护价值。</t>
    </r>
  </si>
  <si>
    <t>江口街道办事处</t>
  </si>
  <si>
    <t>铁米筛井</t>
  </si>
  <si>
    <t>浙江省台州市黄岩区东城街道九峰社区九峰公园内</t>
  </si>
  <si>
    <t xml:space="preserve">    铁米筛井位于黄岩东城街道九峰公园西北角，宋代建筑，方形井壁上部用石条构砌而成，下部为自然块石叠砌而成,建筑占地面积3.5平方米，直径约1.8米，石质方形井圈高0.35米，宽1.8米，为石板抹角构作。铁米筛井处於九峰山麓地带，山水资源比较丰富，水质清澈甘甜。黄岩当地居民茶店茶室均来此井汲水。90年代在距井300米处出土南宋石函管，说明在宋代时就进行建造引水工程，供城内居民饮用。在铁米筛井东边有一座甘泉亭，以石板、石条、石斗拱建筑而成，与井构成一整体景观。_x005F_x000D_
     南宋《嘉定赤城志》载：铁米筛井在县东三里九峰东南，原自山出，其形如溝，入井处，僧的铁窗限之，故名米筛，邑人皆汲焉。令常滹榜曰“不渴泉”且亭其上。_x005F_x000D_
</t>
  </si>
  <si>
    <r>
      <rPr>
        <sz val="12"/>
        <rFont val="宋体"/>
        <family val="3"/>
        <charset val="134"/>
        <scheme val="minor"/>
      </rPr>
      <t>北纬</t>
    </r>
    <r>
      <rPr>
        <b/>
        <sz val="10.5"/>
        <rFont val="Times New Roman"/>
        <family val="1"/>
      </rPr>
      <t>28°38'33.0"</t>
    </r>
    <r>
      <rPr>
        <b/>
        <sz val="10.5"/>
        <rFont val="宋体"/>
        <family val="3"/>
        <charset val="134"/>
      </rPr>
      <t>东经</t>
    </r>
    <r>
      <rPr>
        <b/>
        <sz val="10.5"/>
        <rFont val="Times New Roman"/>
        <family val="1"/>
      </rPr>
      <t>121°16'35.0"</t>
    </r>
  </si>
  <si>
    <r>
      <rPr>
        <sz val="12"/>
        <rFont val="宋体"/>
        <family val="3"/>
        <charset val="134"/>
        <scheme val="minor"/>
      </rPr>
      <t>铁米筛井位于黄岩东城街道九峰公园西北角，宋代建筑，方形井壁上部用石条构砌而成，下部为自然块石叠砌而成</t>
    </r>
    <r>
      <rPr>
        <sz val="10.5"/>
        <rFont val="Times New Roman"/>
        <family val="1"/>
      </rPr>
      <t>,</t>
    </r>
    <r>
      <rPr>
        <sz val="10.5"/>
        <rFont val="宋体"/>
        <family val="3"/>
        <charset val="134"/>
      </rPr>
      <t>建筑占地面积</t>
    </r>
    <r>
      <rPr>
        <sz val="10.5"/>
        <rFont val="Times New Roman"/>
        <family val="1"/>
      </rPr>
      <t>3.5</t>
    </r>
    <r>
      <rPr>
        <sz val="10.5"/>
        <rFont val="宋体"/>
        <family val="3"/>
        <charset val="134"/>
      </rPr>
      <t>平方米，直径约</t>
    </r>
    <r>
      <rPr>
        <sz val="10.5"/>
        <rFont val="Times New Roman"/>
        <family val="1"/>
      </rPr>
      <t>1.8</t>
    </r>
    <r>
      <rPr>
        <sz val="10.5"/>
        <rFont val="宋体"/>
        <family val="3"/>
        <charset val="134"/>
      </rPr>
      <t>米，石质方形井圈高</t>
    </r>
    <r>
      <rPr>
        <sz val="10.5"/>
        <rFont val="Times New Roman"/>
        <family val="1"/>
      </rPr>
      <t>0.35</t>
    </r>
    <r>
      <rPr>
        <sz val="10.5"/>
        <rFont val="宋体"/>
        <family val="3"/>
        <charset val="134"/>
      </rPr>
      <t>米，宽</t>
    </r>
    <r>
      <rPr>
        <sz val="10.5"/>
        <rFont val="Times New Roman"/>
        <family val="1"/>
      </rPr>
      <t>1.8</t>
    </r>
    <r>
      <rPr>
        <sz val="10.5"/>
        <rFont val="宋体"/>
        <family val="3"/>
        <charset val="134"/>
      </rPr>
      <t>米，为石板抹角构作。铁米筛井处於九峰山麓地带，山水资源比较丰富，水质清澈甘甜。黄岩当地居民茶店茶室均来此井汲水。</t>
    </r>
    <r>
      <rPr>
        <sz val="10.5"/>
        <rFont val="Times New Roman"/>
        <family val="1"/>
      </rPr>
      <t>90</t>
    </r>
    <r>
      <rPr>
        <sz val="10.5"/>
        <rFont val="宋体"/>
        <family val="3"/>
        <charset val="134"/>
      </rPr>
      <t>年代在距井</t>
    </r>
    <r>
      <rPr>
        <sz val="10.5"/>
        <rFont val="Times New Roman"/>
        <family val="1"/>
      </rPr>
      <t>300</t>
    </r>
    <r>
      <rPr>
        <sz val="10.5"/>
        <rFont val="宋体"/>
        <family val="3"/>
        <charset val="134"/>
      </rPr>
      <t>米处出土南宋石函管，说明在宋代时就进行建造引水工程，供城内居民饮用。在铁米筛井东边有一座甘泉亭，以石板、石条、石斗拱建筑而成，与井构成一整体景观。</t>
    </r>
    <r>
      <rPr>
        <sz val="10.5"/>
        <rFont val="Times New Roman"/>
        <family val="1"/>
      </rPr>
      <t xml:space="preserve"> </t>
    </r>
    <r>
      <rPr>
        <sz val="10.5"/>
        <rFont val="宋体"/>
        <family val="3"/>
        <charset val="134"/>
      </rPr>
      <t>南宋《嘉定赤城志》载：铁米筛井在县东三里九峰东南，原自山出，其形如溝，入井处，僧的铁窗限之，故名米筛，邑人皆汲焉。令常滹榜曰</t>
    </r>
    <r>
      <rPr>
        <sz val="10.5"/>
        <rFont val="Times New Roman"/>
        <family val="1"/>
      </rPr>
      <t>“</t>
    </r>
    <r>
      <rPr>
        <sz val="10.5"/>
        <rFont val="宋体"/>
        <family val="3"/>
        <charset val="134"/>
      </rPr>
      <t>不渴泉</t>
    </r>
    <r>
      <rPr>
        <sz val="10.5"/>
        <rFont val="Times New Roman"/>
        <family val="1"/>
      </rPr>
      <t>”</t>
    </r>
    <r>
      <rPr>
        <sz val="10.5"/>
        <rFont val="宋体"/>
        <family val="3"/>
        <charset val="134"/>
      </rPr>
      <t>且亭其上。</t>
    </r>
  </si>
  <si>
    <t>九峰公园</t>
  </si>
  <si>
    <t>黄岩住建局</t>
  </si>
  <si>
    <t>九峰井内井</t>
  </si>
  <si>
    <t>浙江省台州市黄岩区东城街道九峰社区九峰儿童公园东北角</t>
  </si>
  <si>
    <t xml:space="preserve">   井内井位于黄岩区东城街道九峰儿童公园东北角，建筑占地面积约100平方米。大井直经为9.8米，井壁为块石成圆形砌筑，在大井井壁西北方向有八块石板，沿井壁逐级而下，在大井中间有一口直经二米的小井，井壁均为块石砌筑，大井至小井之间深度为5米。小井内现已泥沙沉积。_x005F_x000D_
    70至80年代，黄岩自来水厂及黄岩罐头厂，曾作过用水水源。现作为九峰河源头，河床冲洗用水（在大井北面有抽水机房）。九峰公园历史古迹人文景观较多，此井是目前发现规模最大的水井。但此井始建于何时，古人建造此井在当时的用途还后待于考证，现判断可能为清代建筑。此井的发现具有一定的历史文物价值。</t>
  </si>
  <si>
    <r>
      <rPr>
        <sz val="12"/>
        <rFont val="宋体"/>
        <family val="3"/>
        <charset val="134"/>
        <scheme val="minor"/>
      </rPr>
      <t>北纬</t>
    </r>
    <r>
      <rPr>
        <b/>
        <sz val="10.5"/>
        <rFont val="Times New Roman"/>
        <family val="1"/>
      </rPr>
      <t>28°38'32.0"</t>
    </r>
    <r>
      <rPr>
        <b/>
        <sz val="10.5"/>
        <rFont val="宋体"/>
        <family val="3"/>
        <charset val="134"/>
      </rPr>
      <t>东经</t>
    </r>
    <r>
      <rPr>
        <b/>
        <sz val="10.5"/>
        <rFont val="Times New Roman"/>
        <family val="1"/>
      </rPr>
      <t>121°16'33.0"</t>
    </r>
  </si>
  <si>
    <r>
      <rPr>
        <sz val="12"/>
        <rFont val="宋体"/>
        <family val="3"/>
        <charset val="134"/>
        <scheme val="minor"/>
      </rPr>
      <t>井内井位于黄岩区东城街道九峰儿童公园东北角，建筑占地面积约</t>
    </r>
    <r>
      <rPr>
        <sz val="10.5"/>
        <rFont val="Times New Roman"/>
        <family val="1"/>
      </rPr>
      <t>100</t>
    </r>
    <r>
      <rPr>
        <sz val="10.5"/>
        <rFont val="宋体"/>
        <family val="3"/>
        <charset val="134"/>
      </rPr>
      <t>平方米。大井直经为</t>
    </r>
    <r>
      <rPr>
        <sz val="10.5"/>
        <rFont val="Times New Roman"/>
        <family val="1"/>
      </rPr>
      <t>9.8</t>
    </r>
    <r>
      <rPr>
        <sz val="10.5"/>
        <rFont val="宋体"/>
        <family val="3"/>
        <charset val="134"/>
      </rPr>
      <t>米，井壁为块石成圆形砌筑，在大井井壁西北方向有八块石板，沿井壁逐级而下，在大井中间有一口直经二米的小井，井壁均为块石砌筑，大井至小井之间深度为</t>
    </r>
    <r>
      <rPr>
        <sz val="10.5"/>
        <rFont val="Times New Roman"/>
        <family val="1"/>
      </rPr>
      <t>5</t>
    </r>
    <r>
      <rPr>
        <sz val="10.5"/>
        <rFont val="宋体"/>
        <family val="3"/>
        <charset val="134"/>
      </rPr>
      <t>米。小井内现已泥沙沉积。</t>
    </r>
    <r>
      <rPr>
        <sz val="10.5"/>
        <rFont val="Times New Roman"/>
        <family val="1"/>
      </rPr>
      <t xml:space="preserve"> 70</t>
    </r>
    <r>
      <rPr>
        <sz val="10.5"/>
        <rFont val="宋体"/>
        <family val="3"/>
        <charset val="134"/>
      </rPr>
      <t>至</t>
    </r>
    <r>
      <rPr>
        <sz val="10.5"/>
        <rFont val="Times New Roman"/>
        <family val="1"/>
      </rPr>
      <t>80</t>
    </r>
    <r>
      <rPr>
        <sz val="10.5"/>
        <rFont val="宋体"/>
        <family val="3"/>
        <charset val="134"/>
      </rPr>
      <t>年代，黄岩自来水厂及黄岩罐头厂，曾作过用水水源。现作为九峰河源头，河床冲洗用水（在大井北面有抽水机房）。九峰公园历史古迹人文景观较多，此井是目前发现规模最大的水井。但此井始建于何时，古人建造此井在当时的用途还后待于考证，现判断可能为清代建筑。此井的发现具有一定的历史文物价值。</t>
    </r>
  </si>
  <si>
    <t>有栏圈，无保护牌</t>
  </si>
  <si>
    <t>路桥区</t>
  </si>
  <si>
    <t>塘后方井</t>
  </si>
  <si>
    <t>浙江省台州市路桥区螺洋街道螺洋居(村居)莲花山西北</t>
  </si>
  <si>
    <t xml:space="preserve">塘后方井位于浙江省台州市路桥区螺洋街道螺洋居莲花山西北面，系清代古井。该井呈正方形，井深约3.5米，井壁以自然块石砌筑而成，建筑占地面积约1.3平方米。井栏方形，高约0.4米，边长1.16米，以四块石板构筑而成。该井周边的坛地已于近年用混凝土浇筑，但井周边自然环境良好，水质清澈略呈乳白色，目前仍为附近居民生活用水水源。 
据村民介绍，螺洋居地处大山腹地，水资源十分匮乏，掘井取水是当地人们生活的必备条件，螺洋居内至今保存多口古井，从一定层面上可反映出古时该地及周边山区人们的生活状态乃至村落的形成和发展状况。 
</t>
  </si>
  <si>
    <t>东经：121°19'22.0"
北纬：28°33'34.0"</t>
  </si>
  <si>
    <t>保存较好，但四周井坛已用混凝土浇筑，目前仍在使用。</t>
  </si>
  <si>
    <t>螺洋街道</t>
  </si>
  <si>
    <t xml:space="preserve">   集体 </t>
  </si>
  <si>
    <t>山下里古井</t>
  </si>
  <si>
    <t>浙江省台州市路桥区螺洋街道螺洋居(村居)莲花山西面</t>
  </si>
  <si>
    <t xml:space="preserve">山下里古井位于浙江省台州市路桥区螺洋街道螺洋居莲花山西面，据村民介绍，系清代古井。该井深约3米，占地面积约0.7平方米。井壁用自然块石叠砌而成，井圈呈六边形，高0.3米，边棱长0.52米，由六块厚约0.08米的方石板拼筑而成。该井处村公路边，周边为民居，附近居民为方便生产生活，井周边坛地已用混凝土浇筑，但该井水水质清澈甘冽，目前仍未附近居民生活用水水源。
    螺洋居地处大山腹地，水资源比较珍贵，掘井取水是当地人们生活的必备条件，螺洋居内至今保存三口古井，从一个侧面反映了古时山区人们的生活状态乃至村落的形成和发展状况。
</t>
  </si>
  <si>
    <t>东经：121°19'23.0"
北纬：28°33'32.0"</t>
  </si>
  <si>
    <t>山下里古井，保存完整。目前仍在使用中。</t>
  </si>
  <si>
    <t xml:space="preserve">螺洋街道螺洋居居委会
</t>
  </si>
  <si>
    <t>福庆堂</t>
  </si>
  <si>
    <t>浙江省台州市路桥区桐屿街道山羊居（村居）后岸街12弄1号</t>
  </si>
  <si>
    <t xml:space="preserve"> 福庆堂位于浙江省台州市路桥区桐屿街道山羊居后岸街12弄1号，为庵堂，系清代宗教类建筑。其坐西北朝东南，为三合院式，石木结构，二层，总建筑占地面积约525平方米。正殿三开间，明间梁架五架抬梁式，山面梁架穿斗式,七柱九檩构架,屋顶硬山造，小青瓦作，阴阳合瓦。正殿、西厢房基本保持原样，木构件雕刻精美，但在文革破四旧时期曾遭到较大的破坏，梁、柱等木构架均于近年被刷了红漆。台门、东厢于近些年重建过。
福庆堂布局规整，保存尚好，对研究当地庙宇建筑文化，具有一定的研究价值。 
</t>
  </si>
  <si>
    <t>东经：121°19'50.0"
北纬：28°35'34.0"</t>
  </si>
  <si>
    <t>整体保存较好。</t>
  </si>
  <si>
    <t>桐屿街道</t>
  </si>
  <si>
    <t xml:space="preserve">   集体</t>
  </si>
  <si>
    <t>岙里方井</t>
  </si>
  <si>
    <t>浙江省台州市路桥区螺洋街道岙王村中部</t>
  </si>
  <si>
    <t xml:space="preserve">岙里方井位于浙江省台州市路桥区螺洋街道岙王村中部，为清代古井。该井水味甘冽，长年不涸，深约2米，井壁由乱石块砌筑而成。井栏由四块长石板勾扣拼筑而成，形如“井”字，长1米，宽0.87米，栏高0.38米；该井没有确凿的纪年，但据当地村民反映及井栏石板风化的程度判断，此井应该始建于清代。岙里方井现保存比较好，但井周边坛地已于早些年用混凝土浇筑，目前，该井仍为周边居民生活用水的水源。
岙王村地处山脚下，水资源比较宝贵，掘井取水是当地人生活的必备条件，此井从一个侧面反映了当时人们的一些生活状况乃至村落形成与发展状况，对于研究当地村民生活习性具有一定的参考价值。
</t>
  </si>
  <si>
    <t>东经：121°18'00.0"
北纬：28°34'52.0"</t>
  </si>
  <si>
    <t>整体保存较好，只井栏处后期用水泥加固，井壁保持原样；水味依旧甘冽。当地的居民至今还作饮用水。</t>
  </si>
  <si>
    <t xml:space="preserve">未明确 </t>
  </si>
  <si>
    <t>谷岙溪坑头古井</t>
  </si>
  <si>
    <t>浙江省台州市路桥区峰江街道谷岙村西北面</t>
  </si>
  <si>
    <t xml:space="preserve">谷岙溪坑头古井位于浙江省台州市路桥区峰江街道谷岙村西北面。据村民介绍，为清代古井。该井水味甘洌，经年不涸，深1.5米左右，井壁以乱石块砌筑。井栏呈四方形，用四块花岗岩质长条石板拼砌而成，栏高0.25米，长1.5米，建筑占地面积约2.3平方米。该井整体保存较好，但井周边台地已于早些年被村民用水泥浇筑。目前，该井仍为附近居民生活用水的水源。 
谷岙村地处沙帽岩山脚下，地下水资源比较匮乏，掘井取水是当地人生活的必备条件，谷岙村尚存古井还有三口，它们饱览了人世间变迁历史，用甘甜的乳汁哺育了一代又一代的谷岙人。
</t>
  </si>
  <si>
    <t>东经：121°19'54.0"
北纬：28°31'44.0"</t>
  </si>
  <si>
    <t>该井保存较好，井靠山脚，山上没有人居住，水味依旧甘洌。</t>
  </si>
  <si>
    <t xml:space="preserve">谷岙村村委会
</t>
  </si>
  <si>
    <t>下岙圆井</t>
  </si>
  <si>
    <t>浙江省台州市路桥区峰江街道谷岙村下岙自然村中部</t>
  </si>
  <si>
    <t xml:space="preserve">下岙圆井位于浙江省台州市路桥区峰江街道谷岙村下岙自然村中部，该井始建年代不详，据当地八十多岁高龄的村民介绍该井起码有上百年的历史，一直沿用至今，应为清代古井。该井深约1米，井壁以乱石块垒砌而成。井栏花岗岩质，上有环状井圈，由整石打制而成，风化较严重，其高0.2米，内径0.6米，壁厚0.1米，建筑占地面积约0.5平方米。井口四周坛地于早些年被村民用水泥浇筑，另南面有一水坑，以前用于洗衣用水。 
谷岙村地处沙帽岩山脚下，地下水资源比较宝贵，掘井取水是当地人生活的必备条件，谷岙村尚存古井还有三口，此井以一个侧面反映了当时山区人们的一些生活状况至村落形成与发展状况。 
</t>
  </si>
  <si>
    <t>东经：121°28'48.0"
北纬：28°30'03.0"</t>
  </si>
  <si>
    <t>该井保存较好，但井外的水坑水质污染严重，渗入井中，影响井内的水质。</t>
  </si>
  <si>
    <t>小朱家圆井</t>
  </si>
  <si>
    <t>浙江省台州市路桥区峰江街道安溶村西北面的住宅区中</t>
  </si>
  <si>
    <t xml:space="preserve">小朱家圆井位于浙江省台州市路桥区峰江街道安溶村西北面的住宅区中，北靠安溶后山。该井没有确凿的纪年，但据当地村民反映及井栏石风化的程度判断，此井应该始建于清代。该井井水清爽甘甜，井深约3米，井壁由乱石块砌筑。井栏花岗岩质，圆形，由整石打制而成，栏高0.5米，内径0.5米，栏壁厚约0.1米，建筑占地面积约0.6平方米。该井依山而掘，周边自然环境良好，至今仍为附近居民的生活用水水源。该井整体保存较好，但井周边坛地已于早些年被村民用水泥浇筑。
小朱家圆井历史悠久，做工典型，能从一个侧面反映旧时山区人们的生活状况乃至一个村落的形成与发展状况。          
</t>
  </si>
  <si>
    <t>东经：121°20'54.0"
北纬：28°31'53.0"</t>
  </si>
  <si>
    <t>井四周为住宅，水味依旧甘冽,当地的居民至今还作饮用水。井周边坛地已于早些年被村民用水泥浇筑。</t>
  </si>
  <si>
    <t>公布为
区文保点</t>
  </si>
  <si>
    <t xml:space="preserve">安溶村村委会
</t>
  </si>
  <si>
    <t>水天担方井</t>
  </si>
  <si>
    <t>浙江省台州市路桥区峰江街道安溶村西北面</t>
  </si>
  <si>
    <t xml:space="preserve">水天担方井位于浙江省台州市路桥区峰江街道安溶村西北面的住宅区中，北靠安溶后山，该井以井形状得名，但没有确凿的纪年，但据当地村民反映及井栏石板风化的程度判断，此井应该始建于清代。该井井水清爽甘甜，久旱不竭，井深约1米，井壁下部由乱石块砌筑，上部以长条石斜交叠砌。井栏呈方形，由四块花岗岩质长石板砌筑而成，栏高0.4米，每边长1米。该井整体保存较好，周边自然环境良好，且水质良好，当地居民至今仍做为饮用水源，但当地村民对井周边坛地已用水泥浇筑。_x005F_x000D_
该井历史悠久，建筑形制典型，具有一定的历史价值，对于研究当地生活习性也具有一定的参考价值。
</t>
  </si>
  <si>
    <t>东经：121°20'55.0"
北纬：28°31'50.0"</t>
  </si>
  <si>
    <t>该井四周为住宅，当地的居民至今还以井水作饮用水，并井整体保存良好，仅村民用水泥对井周边的坛地进行浇筑。</t>
  </si>
  <si>
    <t>凤凰山泉井</t>
  </si>
  <si>
    <t>浙江省台州市路桥区金清镇霓岙村凤凰山南面</t>
  </si>
  <si>
    <t xml:space="preserve">凤凰山泉井位于浙江省台州市路桥区金清镇霓岙村凤凰山南面山脚下，为清乾隆年间的古井。据当地村民介绍，清乾隆乙亥年，有古人在此建百花庙，继而掘其井。又因其水源出于凤凰山渗透的山泉，故名“凤凰山泉井”。该井井水清澈甘洌，久旱不竭，深1.5米左右。井栏呈方形，现用水泥砌筑，并以瓷砖贴面，高0.2米，长1米，建筑占地面积约1平方米。井壁用乱石块叠砌而成，井底呈葫芦底形。另井周边坛地已用水泥浇筑，并砌筑有花坛与外部空间进行分割。
该井历史悠久，做工典型，对于研究当地村民生活习俗等均具有一定的参考价值。
</t>
  </si>
  <si>
    <t>东经：121°27'02.0"
北纬：28°30'45.0"</t>
  </si>
  <si>
    <t>井壁保持完整，井栏及周边坛地改建。</t>
  </si>
  <si>
    <t xml:space="preserve">霓岙村村委会
</t>
  </si>
  <si>
    <t>肖王古井</t>
  </si>
  <si>
    <t>浙江省台州市路桥区路南街道肖王村西北面</t>
  </si>
  <si>
    <t xml:space="preserve">肖王古井位于浙江省台州市路桥区路南街道肖王村西北面的山脚下，据当地村民口碑，该井应建于清代。该井井水清澈，久旱不竭，井深约1.5米，井壁由乱石砌筑，井口呈近方形，长0.6米，宽0.5米，建筑占地面积约0.3平方米。该井原来没有井沿，于近年砌筑，但单面缺口，井沿仅有四分之三。目前，该井仍为附近居民的生活饮用水源，在井中插有十来根水管，用水泵引水到每家每户。
该水井虽做工简单，但其年代久远，对于研究当代居民生活习性等具有一定的参考价值。
</t>
  </si>
  <si>
    <t>东经：121°22'06.0"
北纬：28°33'31.0"</t>
  </si>
  <si>
    <t>肖王古井造型简单，保存完整，于近年砌筑井沿。</t>
  </si>
  <si>
    <t xml:space="preserve">肖王村村委会
</t>
  </si>
  <si>
    <t>茅林方井</t>
  </si>
  <si>
    <t>浙江省台州市路桥区路南街道茅林村东南面</t>
  </si>
  <si>
    <t xml:space="preserve">茅林方井位于浙江省台州市路桥区路南街道茅林村东南面的良田中，年代不详，但据当地村民反映及井栏石板风化的程度判断，应该是清代古井。该井井水清澈甘甜，久旱不竭，深约5米，井壁由乱石块砌筑而成。井栏呈四方形，由四块长石板拼砌，高0.3米，边长1米，建筑占地面积约1平方米。该井整体保存较好，井栏周边早年用水泥浇筑。目前，该井仍被附近居民使用，作为日常生活用水的水源。
茅林村地处平原，水资源比较匮乏，掘井取水是当地人生活的必备条件，此井从一个侧面反映了当时人们的一些生活状况乃至村落形成与发展状况，对于研究当地风俗习惯起到一定参考作用。
</t>
  </si>
  <si>
    <t>东经：121°24'53.0"
北纬：28°35'08.0"</t>
  </si>
  <si>
    <t>整体保存良好，井栏因年久受自然侵蚀有松动现象，现转角用水泥砂浆粘结，且井栏周边地面也于早年用混凝土浇筑。</t>
  </si>
  <si>
    <t xml:space="preserve">   </t>
  </si>
  <si>
    <t>路南街道</t>
  </si>
  <si>
    <t>大路坑水塔井</t>
  </si>
  <si>
    <t>浙江省台州市路桥区桐屿街道小稠村水塔头</t>
  </si>
  <si>
    <t xml:space="preserve">水塔井位于浙江省台州市路桥区桐屿街道小稠村大路坑水塔头，界于青龙山、虎头山大路坑中，为清代古井。该井井水清澈甘甜，旧旱不竭，深不过2米，长方形井壁以条石交叉砌筑而成，建筑占地面积1.21平方米。井圈栏石呈正方形，以石板抹角砌筑，高0.33米，边长1.1米。该井整体保存较好，仅井栏周边于早些年用水泥浇筑。其地处青龙、白虎两山峡谷间，自然环境良好，水源充足，至今仍为附近村民的生活饮用水源。
水塔井历史悠久，做工简朴大方，能反映早时山民的生活习性及村落的形成状况，具有一定科学价值和历史价值。
</t>
  </si>
  <si>
    <t>东经：121°17'48.0"
北纬：28°36'38.0"</t>
  </si>
  <si>
    <t>该井保存完整，仅井栏周边于早些年用水泥浇筑，目前仍为周边山民生活饮用水源。</t>
  </si>
  <si>
    <t xml:space="preserve">桐屿街道小稠村村委会
</t>
  </si>
  <si>
    <t>横龙桥山水井</t>
  </si>
  <si>
    <t>浙江省台州市路桥区新桥镇横龙桥村东南面</t>
  </si>
  <si>
    <t xml:space="preserve">横龙桥山水井位于浙江省台州市路桥区新桥镇横龙桥村东南面，井沿南面的沿口用石块垒成，紧挨山壁，另三面由三块石板围砌。井壁用乱石块垒砌，井深一米左右，水质清澈、甘甜。井宽0.9米，长1.2米。据当地八十高龄的老人介绍，该井平常用水泵都难抽干；旱天六个月，此井也能确保全村村民用水。该井年代很难确定，但老人说自己从小就饮用此井水，最起码清代就有此井。
横龙桥山水井从一个侧面反映了横龙桥一带山区的生活状况，是该村的重要历史建筑之一。
  </t>
  </si>
  <si>
    <t>东经：121°26′ 20″
北纬：28°30 ′  28″</t>
  </si>
  <si>
    <t xml:space="preserve"> 该井井沿、井壁保存原样。为了更好保护该井，村民在井沿外筑了一间小房子把井围起。</t>
  </si>
  <si>
    <t xml:space="preserve">筑了一间小房子把井围起
</t>
  </si>
  <si>
    <t>新桥镇</t>
  </si>
  <si>
    <t>龙舌井</t>
  </si>
  <si>
    <t>浙江省台州市路桥区桐屿街道民主村西南角</t>
  </si>
  <si>
    <t xml:space="preserve">龙舌井位于浙江省台州市路桥区桐屿街道民主村蔡家里旁，系清代古井。该井井水清澈，长年不竭，该井呈长方形，深约3米，井壁用块石叠砌而成；井栏由花岗岩质长石板拼砌而成，长3.5米，宽1.9米，建筑占地面积约6.65平方米。另绕井栏，在井周边坛地上铺有石板,以方便用水。该井整体保存较好，且自开掘以来，世代使用，但随着自来水到户及周边环境的恶化，目前，该井已少有使用。
掘井取水是当地老百姓生活的必备条件，民主村至今仍保存较多古井，从一个侧面反映了古时人们的生活状况乃至村落的发展进程。 
</t>
  </si>
  <si>
    <t>东经：121°18'15.0"
北纬：28°36'39.0"</t>
  </si>
  <si>
    <t>龙舌井整体保存较好，但因水受到污染及自来水的普及，目前该井已几无人使用。</t>
  </si>
  <si>
    <t xml:space="preserve">  </t>
  </si>
  <si>
    <t xml:space="preserve">桐屿街道民主村村委会
</t>
  </si>
  <si>
    <t>海燕方井</t>
  </si>
  <si>
    <t>浙江省台州市路桥区金清镇海燕村北部</t>
  </si>
  <si>
    <t xml:space="preserve">海燕方井位于浙江省台州市路桥区金清镇海燕村北部，建造年代不详，但据当地村民反映及井栏石板风化的程度判断，此井应建于清代。该井井水略呈乳白色，水味甘甜，长年不涸，深约3米，井壁由乱石块砌筑；井栏由长石板砌筑，高0.3米，呈近正方形，边长1.1 米，建筑占地面积约1.2平方米。该井整体保存比较好，目前仍为附近村民的生活饮用水源。
海燕村地处海边，淡水资源比较匮乏，为生存，掘井取水是早期当地人生活的必备条件。该井能从一个侧面反映出当时人们的一些生活状况乃至村落形成与发展状况。 
</t>
  </si>
  <si>
    <t>东经：121°36'26.0"
北纬：28°36'39.0"</t>
  </si>
  <si>
    <t>该井整体保存良好，但井壁长满青苔，并有局部被人为修补，目前仍被当地居民当作饮用水源。</t>
  </si>
  <si>
    <t xml:space="preserve">海燕村村委会
</t>
  </si>
  <si>
    <t>山羊混井</t>
  </si>
  <si>
    <t>浙江省台州市路桥区桐屿街道山羊居(村居)中部</t>
  </si>
  <si>
    <t xml:space="preserve">山羊混井位于浙江省台州市路桥区桐屿街道山羊居真如寺大门前16米处，建造年代不详，有待求证。据当地村民介绍，当年桐屿曾有“混、清、咸”三井，此井即为其中的混井。因该井井水呈乳白色，又位于牛山西侧，故亦称“牛奶井”；井深约4.8米，井壁呈长方形，由11块石板拼砌成；井栏圆形，花岗岩质地，由整石打制而成，内径0.32米，外径0.7米。
该井2000年由陈友池调查登记，2002年2月10日路文管【2002】2号文件公布为区文保点。山羊混井年代久远，自古使用至今，从一个侧面反映了古时人们的生活状况乃至村落的发展进程。 
</t>
  </si>
  <si>
    <t>东经：121°19'35.0"
北纬：28°35'42.0"</t>
  </si>
  <si>
    <t>该井整体保存较好，因年久磨损，井圈及周边地面石釉亮发光，井壁长满青苔。</t>
  </si>
  <si>
    <t>下岙六角井</t>
  </si>
  <si>
    <t xml:space="preserve">下岙六角井位于浙江省台州市路桥区峰江街道谷岙村下岙自然村中部，据当地八十多岁的村民介绍该井起码有上百年的历史，一直沿用至今，应系清代古井。该井井水清澈甘甜，常年不竭，深约2米；井壁以石块垒砌；井栏以石板构砌，呈六边形，每边长0.8米，高0.4米，占地面积约0.83平方米；井栏四周坛地用水泥浇灌。另井西南面有二个水坑，四周平铺石板，用于洗衣。            
谷岙村地处沙帽岩山脚下，水资源比较匮乏，掘井取水是当地人生活的必备条件，此井从一个侧面反映了当时山区人们的一些生活状况乃至村落形成与发展状况，具有一定的历史价值。   
</t>
  </si>
  <si>
    <t>东经：121°19'55.0"
北纬：28°31'37.0"</t>
  </si>
  <si>
    <t>该井保存一般，井沿石板风化严重。井口石板抹角处用水泥加固；井外的水坑水质污染严重，渗入井中，影响井内的水质。</t>
  </si>
  <si>
    <t>峰江街道</t>
  </si>
  <si>
    <t>临海市</t>
  </si>
  <si>
    <t>金鳌里水井</t>
  </si>
  <si>
    <t>浙江省台州市临海市杜桥镇解放社区菜场路66号</t>
  </si>
  <si>
    <t>水井所在为浙江省台州市临海市杜桥镇解放社区菜场路66号，所在地人称“金鳌里”。井圈由四块石板构成，边长85厘米，高35厘米，外侧刻有隶体“澧泉”及建造者情况。_x005F_x000D_
金鳌里水井为解放社区所保存的主要历史遗迹，有一定文物价值。</t>
  </si>
  <si>
    <t>东经：121°32'1"  北纬：28°46'2"</t>
  </si>
  <si>
    <t>位于浙江省台州市临海市杜桥镇解放社区菜场路66号“金鳌里”民居院落道地东南角。井圈由四块石板构成，井壁圆形乱石堆砌，边长85厘米，高35厘米，外侧镌刻由清庠生项桂荪题书“澧泉”二篆字及“民国三十五年仲春，项良骥、项寿福、项寿喜、金崇元、金良起、杨吕俊” 造井题名。
金鳌里水井为解放社区所保存的主要历史遗迹，具有一定人文和历史文化价值。</t>
  </si>
  <si>
    <t>恩泽医局</t>
  </si>
  <si>
    <t>恩泽医局旧址</t>
  </si>
  <si>
    <t>浙江省台州市临海市古城街道文化社区望天台43号（原台州卫校宿舍区）</t>
  </si>
  <si>
    <t xml:space="preserve">恩泽医局所在为浙江省临海市古城街道文化社区望天台43号，原台州卫校宿舍区内，清光绪二十七年（1901）英国传教士白明登建造。恩泽医局是西方传教士在我国建造的早期西式医院的代表性建筑之一。_x005F_x000D_
医局由三座楼组成，北面为主楼，西侧由两架廊桥连接南面两幢附屋，门窗风格为教堂式尖顶。主楼正房八间，二层，中两间为大门所在，顶塑教堂式匾额、中刻“恩泽医局”，前侧三面环廊，二楼设木栏杆。西南两廊桥之间为三间木阁楼，西南角为教堂式砖木楼。西南楼三间、二层，三角梁架、十一檩，屋内有罗马式灰塑，廊与栏同主楼。         _x005F_x000D_
恩泽医局包含东西文化交流及中西建筑融合的历史价值，为临海近代具有代表性的医疗建筑。_x005F_x000D_
 内有井4口。   </t>
  </si>
  <si>
    <t>东经：121°06'29" 北纬：28°51'11"</t>
  </si>
  <si>
    <t>位于浙江省临海市古城街道文化社区望天台43号，恩泽医局旧址内。清光绪二十七年二（1901）英国传教士白明登建造恩泽医局，院内四口水井，每口按置圈井园，上有柿蒂纹井盖，井壁乱石堆砌。恩泽医局是西方传教士在我国建造的早期西式医院的代表性建筑之一。
医局由三座楼组成，北面为主楼，西侧由两架廊桥连接南面两幢附屋，门窗风格为教堂式尖顶。主楼正房八间，二层，中两间为大门所在，顶塑教堂式匾额、中刻“恩泽医局”，前侧三面环廊，二楼设木栏杆。西南两廊桥之间为三间木阁楼，西南角为教堂式砖木楼。西南楼三间、二层，三角梁架、十一檩，屋内有罗马式灰塑，廊与栏同主楼。 
恩泽医局包含东西文化交流及中西建筑融合的历史价值，为临海近代具有代表性的医疗建筑。</t>
  </si>
  <si>
    <t>恩泽医局2019年入选第八批全国重点文物保护单位，立国保保护标志碑</t>
  </si>
  <si>
    <t>台州恩泽医疗中心（集团）</t>
  </si>
  <si>
    <t>下洋峙前洋井</t>
  </si>
  <si>
    <t>浙江省台州市临海市邵家渡街道下洋峙村130号东南</t>
  </si>
  <si>
    <t>下洋峙前洋井位于浙江省台州市临海市邵家渡街道下洋峙村130号东南。井圈由四块方石板砌成，南北两侧0.93米，东西两面为0.96米，石板厚0.06米，高0.55米，井壁为乱石垒成圆桶状。_x005F_x000D_
此井为本村近代主要生活用水设施，具有地方经济的参考价值。</t>
  </si>
  <si>
    <t>东经：121°11'44"      北纬：28°48'54"</t>
  </si>
  <si>
    <t>位于浙江省台州市临海市邵家渡街道下洋峙村130号东南。井圈由四块方石板砌成，南北两侧0.93米，东西两面为0.96米，石板厚0.06米，高0.55米，井壁为乱石垒成圆桶状。
此井周边有排水沟，旁设置村民洗涤四个石案和洗衣槽，为本村主要生活用水设施，始凿年代久，具有地方经济和文化的参考价值。</t>
  </si>
  <si>
    <t>田头大井</t>
  </si>
  <si>
    <t>浙江省台州市临海市桃渚镇田头村2-54号北</t>
  </si>
  <si>
    <t>田头大井位于浙江省台州市临海市桃渚镇田头村2-54号北，1976年重修。井圈圆形，井径2.2米，井壁由乱石垒成，井台延至排水沟、径5.6米。_x005F_x000D_
此井为田头村保存较好的历史设施，有一定文物价值。</t>
  </si>
  <si>
    <t>东经：121°34'4"      北纬：28°49'49"</t>
  </si>
  <si>
    <t>位于浙江省台州市临海市桃渚镇田头村2-54号北，1976年重修。井圈圆形，井径2.2米，井壁由乱石垒成，井台延至四周环绕排水沟、径5.6米。
此井为田头村保存较好的历史设施，有一定文物价值。</t>
  </si>
  <si>
    <t>临海商校井</t>
  </si>
  <si>
    <t>浙江省台州市临海市江南街道章家溪村台职院（临海校区）东北角</t>
  </si>
  <si>
    <t>临海商校井位于浙江省台州市临海市江南街道章家溪村台职院（临海校区）东北角，井外壁刻有“1967年”字样。外井圈由四块方石板竖构，每块宽72厘米、高50厘米、厚9厘米，外壁东南西北四面分刻“临”“海”“商”“校”。内圈由两块石板拼成圆孔，径47厘米、厚6厘米，井壁由乱石砌成。_x005F_x000D_
商校井为章家溪村保存较好的文物，有一定文化价值。</t>
  </si>
  <si>
    <t>东经：121°12'09"      北纬：28°82'41"</t>
  </si>
  <si>
    <t>位于浙江省台州市临海市江南街道章家溪村台州护士学校东北角，井外壁刻有“1967年”字样。外井圈由四块方石板竖构，每块宽72厘米、高50厘米、厚9厘米，外壁东南西北四面分刻“临”“海”“商”“校”。内圈由两块石板拼成圆孔，径47厘米、厚6厘米，井壁由乱石砌成。</t>
  </si>
  <si>
    <t>台州卫生护士学校</t>
  </si>
  <si>
    <t>双井头村石井</t>
  </si>
  <si>
    <t>浙江省台州市临海市杜桥镇肯步村双井头自然村2-115号民居西侧</t>
  </si>
  <si>
    <t xml:space="preserve">双井头村石井所在为杜桥镇肯步村，位于双井头自然村2-115号民居前院西侧。井圈为相连双石环，大井径0.68米、小井径0.64米，井台占地6平方米。井壁以乱石砌成，井西连水沟，原有路廊，村以井名。_x005F_x000D_
此井样式古朴，与村落有较深文化渊源，具有构建特色。_x005F_x000D_
</t>
  </si>
  <si>
    <t>东经：121°32'1"      北纬：28°46'55"</t>
  </si>
  <si>
    <t>位于杜桥镇肯步村双井头自然村口。井圈为相连双石环，大井径0.68米、小井径0.64米，井台占地6平方米。井壁以乱石砌成，井西连水沟，原有路廊，村以井名。路廊2008年后倾圮，今剩双井。此井样式古朴，与村落有较深文化渊源，具有构建特色。</t>
  </si>
  <si>
    <t>集团</t>
  </si>
  <si>
    <t>涌泉寺井</t>
  </si>
  <si>
    <t>浙江省台州市临海市涌泉镇外岙村延恩寺南</t>
  </si>
  <si>
    <t xml:space="preserve">涌泉寺井位于临海市涌泉镇外岙村延恩寺南面。临海《汤氏宗谱》载：“镇东北延恩寺外有一仙人井，井水自地下涌出，终年不竭”，涌泉以此得名。_x005F_x000D_
涌泉寺井俗称仙人井，据宋陈耆卿《嘉定赤城志》记载：“晋任旭女弟卓庵咏莲经，俄有泉自地涌出，生白莲花，故名”，井从唐怀玉时开始经历代修砌。现存井圈由七块条石砌成，呈鼓形，圈高46厘米，径177厘米。井台由石子铺为八角形，边长180厘米。井东北3米为保护碑所在，井北又有“涌泉寺井碑记”为近年镇政府所刻。_x005F_x000D_
此井与延恩古刹渊源较深，又与镇名相关，具有历史价值，已公布为临海市重点文物保护单位。_x005F_x000D_
    </t>
  </si>
  <si>
    <t>东经：121°19'43"      北纬：28°46'26"</t>
  </si>
  <si>
    <t xml:space="preserve">位于临海市涌泉镇外岙村延恩寺南面。临海《汤氏宗谱》载：“镇东北延恩寺外有一仙人井，井水自地下涌出，终年不竭”，涌泉以此得名。涌泉寺井俗称仙人井，据宋陈耆卿《嘉定赤城志》记载：“晋任旭女弟卓庵咏莲经，俄有泉自地涌出，生白莲花，故名”，井从唐怀玉时开始经历代修砌。现存井圈由七块拱石砌围而成，呈鼓形，圈高46厘米，径177厘米，井壁乱石堆砌。井台由石子铺为八角形，边长180厘米。井东北3米为保护碑所在，井北又有“涌泉寺井碑记”为近年镇政府所刻。
此井与延恩古刹渊源较深，又与镇名相关，具有历史文化价值，已公布为临海市重点文物保护单位。
</t>
  </si>
  <si>
    <t>涌泉寺井2001年被列为临海市级文物保护单位，立市保保护标志碑</t>
  </si>
  <si>
    <t>村委会及涌泉寺</t>
  </si>
  <si>
    <t>周启常宅内水井</t>
  </si>
  <si>
    <t>浙江省台州市临海市汛桥镇杨梅井头村4～8号</t>
  </si>
  <si>
    <t>周启常宅内水井位于浙江省台州市临海市汛桥镇杨梅井头村4～8号，即周启常宅南厢内。周宅原为四合院，拆损严重，以天井保存较好，建筑为清代风貌。井四周为石板地，井圈外径为0.7米，内径0.38米，圈高0.4米，外侧中段有一勒沟。_x005F_x000D_
此水井位于厢房内，在所存水井中较有特色。</t>
  </si>
  <si>
    <t>东经：121°12'27"      北纬：28°47'52"</t>
  </si>
  <si>
    <t>位于浙江省台州市临海市汛桥镇杨梅井头村4～8号，周启常宅南厢内，称屋里井。周宅原为四合院，拆损严重，以天井保存较好，建筑为清代风貌，此水井位于厢房内，在所存水井中较有特色。井四周为石板地，井圈外径为0.7米，内径0.38米，圈高0.4米，外侧中段有一勒沟。今古宅年久失修，倒塌，井也被掩盖，废弃不用。</t>
  </si>
  <si>
    <t>产权所有人</t>
  </si>
  <si>
    <t>上岙里水井</t>
  </si>
  <si>
    <t>浙江省台州市临海市上盘镇上岙里村中</t>
  </si>
  <si>
    <t>上岙里水井位于浙江省台州市临海市上盘镇上岙里村中，清代风貌。石井圈外径1.2米，内径0.8米，高0.5米，井壁为乱石砌成。_x005F_x000D_
水井是上岙里的地标性建筑，有一定文物价值。</t>
  </si>
  <si>
    <t>东经：121°60'20"      北纬：28°76'03"</t>
  </si>
  <si>
    <t>位于浙江省台州市临海市上盘镇上岙里村中，清代风貌，井圈大而古朴。石井圈外径1.2米，内径0.8米，高0.5米，井壁为乱石砌成。水井是上岙里的地标性建筑，有一定历史文物价值。</t>
  </si>
  <si>
    <t>岭根里四份民居</t>
  </si>
  <si>
    <t>浙江省台州市临海市东塍镇岭根村南端门牌1-119～1-125号</t>
  </si>
  <si>
    <t>岭根里四份民居位于临海市东塍镇岭根村南端，门牌号为1-119～1-125，民国建筑，占地面积549平方米。_x005F_x000D_
宅由台门、厢房、正房组成院落式，南向，单檐双层，硬山两坡，正房五开间，穿斗式，五柱九檩，前后皆两双步；两厢各一间；正房西山墙旁建附屋一间用作厨房；台门西式，门两侧饰罗马柱，门额旧题“南山一秀”，已被凿，额上饰招财进宝图案。台门临路，路前为照壁。西南角尚留水井一口，井圈石质圆形，径0.64米，刻“橘井清香”及“民国二十四年”款。_x005F_x000D_
据当年长者见告，该宅建于民国间（1935年），1945年为日寇所毁，同年重建，水井、台门均为1935年原物。根据《东塍镇岭根村古建保护与整治规划》，该宅预以保留。_x005F_x000D_
岭根里四份民居为岭根传统民居之一，对了解当地经济有一定的参考价值。</t>
  </si>
  <si>
    <t>东经：121°23'39"      北纬：28°57'12"</t>
  </si>
  <si>
    <t>位于临海市东塍镇岭根村南端原民国少将王辅臣宅院内。院中西南角留存水井一口，井圈石质圆形，径0.64米，刻“橘井清香”及“民国二十四年”款，井壁为乱石砌成。
王宅建于民国间（1935年），原为三楼，宅由台门、厢房、正房组成院落式，南向，单檐双层，硬山两坡，正房五开间，穿斗式，五柱九檩，前后皆两双步；两厢各一间；正房西山墙旁建附屋一间用作厨房；台门西式，门两侧饰罗马柱，门额旧题“南山一秀”，已被凿，额上饰招财进宝图案。台门临路，路前为照壁。1945年为日寇所毁，同年重建，改为二楼，水井、台门均为1935年原物。
岭根里四份民居为岭根传统民居之一，此井是生产生活组成部份，对了解当地经济有一定的参考价值和人文历史价值。</t>
  </si>
  <si>
    <t>街路六角井</t>
  </si>
  <si>
    <t>浙江省台州市临海市沿江镇街路村亭山西南</t>
  </si>
  <si>
    <t>街路六角井浙江省台州市临海市沿江镇街路村亭山西南，据《街路曾氏宗谱》为明代旧物。井壁由块石砌成，正六边形、边长1米，井口南北向铺一石板，宽0.48米、长约2米，井深约5米。_x005F_x000D_
街路六角井为本村主要历史遗迹，有一定文物价值。</t>
  </si>
  <si>
    <t>东经：121°18'59"      北纬：28°41'42"</t>
  </si>
  <si>
    <t>浙江省台州市临海市沿江镇街路村亭山村口西南，为井村地标物。据《街路曾氏宗谱》为明代旧物。井壁由块条石砌成，正六角形、边长1米，井口南北向铺一石板，宽0.48米、长约2米，井深约5米。人多汲水可上去提取，又可防人身安全，成为乡村古井一大特色。
街路六角井为本村主要历史遗迹，有一定人文历史价值。</t>
  </si>
  <si>
    <t>温岭市</t>
  </si>
  <si>
    <t>小沙头公井</t>
  </si>
  <si>
    <t>浙江省台州市温岭市石塘镇小沙头村南47号东北面</t>
  </si>
  <si>
    <t xml:space="preserve">小沙头公井位于温岭市石塘镇小沙头村南47号东北面门口。井身圆形，块石垒砌，白石六角形井圈，每边54厘米，井圈东面刻有“公井”二字，右边落款民国二十七年（1938年）秋立。左边落款土地庙公建。此井井水清澈，是居民生活饮用水源。
</t>
  </si>
  <si>
    <t>东经121º36'05″
北纬28º15'20″</t>
  </si>
  <si>
    <t>小沙头公井位于温岭市石塘镇小沙头村南47号东北面门口。井身圆形，块石垒砌，白石六角形井圈，每边54厘米，井圈东面刻有“公井”二字，右边落款民国二十七年（1938年）秋立。左边落款土地庙公建。</t>
  </si>
  <si>
    <t>石塘镇人民政府</t>
  </si>
  <si>
    <t>小沙头村村委会</t>
  </si>
  <si>
    <t>大黄坭村甘泉井</t>
  </si>
  <si>
    <t>浙江省台州市温岭市石塘镇大黄坭村218号附近</t>
  </si>
  <si>
    <t>大黄坭村甘泉井位于浙江省台州市温岭市石塘镇大黄坭村218号附近。井圈为不规则八角形，外口沿宽1.65米，内口沿宽1.31米，占地面积约2平方米。井圈砌筑方式比较特别，用八块开出榫头的大石板互相插合而成，并用三合土弥缝。石板厚0.11至0.13米不等。井壁则呈圆形，用块石垒砌。其中一块井圈有题刻，刻井名及造井相关情况。最上一排横刻村名“大黄坭”，中间竖刻井名“甘泉井”，左右落款。右款刻年款“民国三十六年”，并刻造井原因“天旱”等。左款刻捐助造井人等，有“井基黄显青助”等字样。甘泉井砌筑特别，反映了大黄坭村的气候、地理、历史等状况，具有一定的价值。</t>
  </si>
  <si>
    <t>东经121º35'39″
北纬28º16'17″</t>
  </si>
  <si>
    <t>大黄坭村甘泉井位于温岭市石塘镇大黄坭村218号附近。井圈为不规则八角形，外口沿宽1.65米，内口沿宽1.31米，占地面积约2平方米。</t>
  </si>
  <si>
    <t>黄坭新村村委会</t>
  </si>
  <si>
    <t>望雨泉</t>
  </si>
  <si>
    <t>浙江省台州市温岭市石塘镇胜海村小门头路57号西面</t>
  </si>
  <si>
    <t>望雨泉位于浙江省台州市温岭市石塘镇胜海村小门头路57号西面。井身圆形，块石砌筑，白石六角形井圈，用六块开出榫头的大石板插合而成。每边长55厘米，高72厘米，面积为0.8平方米。其中一块井圈内侧横刻“望雨泉”，左右竖刻落款，右款刻“民国二十七年（1938年）”，左款部分模糊，刻“□□公建”。该水质尚好，仍在使用。
石塘镇濒海，水质资源比较宝贵，掘井取水是当地人们生活的必须条件。石塘至今保存较多老井，从一个侧面反应了当地人们的生活状况。</t>
  </si>
  <si>
    <t>东经121º35'02″
北纬28º15'30″</t>
  </si>
  <si>
    <t>望雨泉位于温岭市石塘镇胜海村小门头路57号西面。井身圆形，块石砌筑，白石六角形井圈，用六块开出榫头的大石板插合而成。每边长55厘米，高72厘米，面积为0.8平方米。其中一块井圈内侧横刻“望雨泉”，左右竖刻落款，右款刻“民国二十七年（1938年）”，左款部分模糊，刻“□□公建”。</t>
  </si>
  <si>
    <t>东海村村委会</t>
  </si>
  <si>
    <t>中山村鸢泉</t>
  </si>
  <si>
    <t>浙江省台州市温岭市石塘镇中山村澄海西路23号门前</t>
  </si>
  <si>
    <t>中山村鸢泉位于浙江省台州市温岭市石塘镇中山村澄海西路23号门前。建于民国二十五年六月（1936）。井身圆形，块石砌筑，白石六角形井圈，用六块开出榫头的大石板扦合而成，每边长65厘米，厚14厘米，高60厘米。西面井圈外侧上写有“鸢泉”二字，其相邻井圈上刻有“民国二十五年六月立”。
水井规矩厚重，泉水清澈甘甜，是居民生活水源。</t>
  </si>
  <si>
    <t>东经121º36'25″
北纬28º15'33″</t>
  </si>
  <si>
    <t>中山村鸢泉位于温岭市石塘镇中山村澄海西路23号门前。建于民国二十五年六月（1936）。井身圆形，块石砌筑，白石六角形井圈，用六块开出榫头的大石板扦合而成，每边长65厘米，厚14厘米，高60厘米。</t>
  </si>
  <si>
    <t>中山村村委会</t>
  </si>
  <si>
    <t>红军井</t>
  </si>
  <si>
    <t>浙江省台州市温岭市坞根镇街头村村中</t>
  </si>
  <si>
    <t>红军井位于浙江省台州市温岭市红军井位于浙江省台州市温岭市坞根镇街头村村中。圆形井身，块石垒砌，白石井圈。内径为47.3厘米，外径为67.3厘米，高36.9厘米，井圈上写有“红军井”三字。头村村中。圆形井身，块石垒砌，白石井圈。内径为47.3厘米，外径为67.3厘米，高36.9厘米，井圈上写有“红军井”三字。
1930年红二师驻军街头，因人多加上天旱，饮水困难。红二师领导人组织战士将街头村大井头的古井挖深、拓宽，引取潜水解决了军民饮水。后人饮水思源，称此井为红军井。</t>
  </si>
  <si>
    <t>东经121º16'10″
北纬28º19'24″</t>
  </si>
  <si>
    <t>红军井位于温岭市坞根镇街头村村中。圆形井身，块石垒砌，白石井圈。内径为47.3厘米，外径为67.3厘米，高36.9厘米，井圈上写有“红军井”三字。</t>
  </si>
  <si>
    <t>坞根镇人民政府</t>
  </si>
  <si>
    <t>街头村村委会</t>
  </si>
  <si>
    <t>浙江省台州市温岭市石塘镇桂岙村</t>
  </si>
  <si>
    <t>龙泉井位于浙江省台州市温岭市石塘镇桂岙村。井圈为六角形，石砌，外边长1.34米，内边长0.96米，高0.62米，占地面积为4.7平方米。东侧井圈内壁横刻“龙泉井”三字，左右竖刻落款。右款为“民国丙子年”，左款为“仲秋吉立”。井壁圆形，由不规则块石垒砌。民国丙子年，即1936年。
石塘镇濒海，水资源比较宝贵，掘井取水是当地人们生活的必需条件。石塘至今保存较多老井，从一个侧面反映了当地人们的生活状况。</t>
  </si>
  <si>
    <t>东经121º35'46″
北纬28º15'33″</t>
  </si>
  <si>
    <t>龙泉井位于温岭市石塘镇桂岙村。井圈为六角形，石砌，外边长1.34米，内边长0.96米，高0.62米，占地面积为4.7平方米。东侧井圈内壁横刻“龙泉井”三字，左右竖刻落款。右款为“民国丙子年”，左款为“仲秋吉立”。井壁圆形，由不规则块石垒砌。</t>
  </si>
  <si>
    <t>港岙村村委会</t>
  </si>
  <si>
    <t>大水窟井</t>
  </si>
  <si>
    <t>浙江省台州市温岭市石塘镇东滨村四古田282号旁</t>
  </si>
  <si>
    <t>大水窟井位于浙江省台州市温岭市石塘镇东滨村四古田282号旁。井始掘于清，民国22年（1933）重修，井圈为六角形，高0.58米，边长0.9米，厚6厘米，占地面积为2.1平方米。用六块开出榫头的大石板插合而成。井壁圆形，由不规则块石垒砌。西侧井壁内嵌一民国22年重修碑记，碑记载了修井及用水情况等，有些字迹已模糊不清。大水窟井工艺独特，且有碑记，比较难得。反映了石塘缺淡水的情况，具有一定的价值。</t>
  </si>
  <si>
    <t>东经121º34'36″
北纬28º16'23″</t>
  </si>
  <si>
    <t>大水窟井位于温岭市石塘镇东滨村四古田282号旁。井始掘于清，民国22年（1933）重修，井圈为六角形，高0.58米，边长0.9米，厚6厘米，占地面积为2.1平方米。用六块开出榫头的大石板插合而成。井壁圆形，由不规则块石垒砌。</t>
  </si>
  <si>
    <t>东滨村村委会</t>
  </si>
  <si>
    <t>西方庵</t>
  </si>
  <si>
    <t>浙江省台州市温岭市新河镇渡南头村披云山南麓</t>
  </si>
  <si>
    <t>西方庵位于浙江省台州市温岭市新河镇披云山南麓。根据建筑形制判断建于民国，坐北朝南，由进门、厢房、正厅组成的四合院。东西长25.9米，南北长30.95米，面积为801.62平方米。进门为七开间，重檐硬山楼屋，明间辟门。东西厢房为三开间重檐硬山楼屋。正厅为七开间单檐硬山平屋，明次间抬梁结构，七架梁带前廊，里面供奉观世音菩萨、阿弥陀佛大师 主菩萨、西方三圣。天井里有水井一口，圆形井身，块石砌垒，白石方形井圈，井水清洌，仍在使用中。西方庵结构完整，保存尚好，对于研究新河当时的宗教文化有较高的文物价值。</t>
  </si>
  <si>
    <t>东经121º27'08″
北纬28º28'11″</t>
  </si>
  <si>
    <t>井位于位于温岭市新河镇披云山南麓西方庵天井内，圆形井身，块石砌垒，白石方形井圈，每边高60厘米，宽55厘米，厚18厘米，面积为0.35平方米。井水清洌，仍在使用中。</t>
  </si>
  <si>
    <t>新河镇人民政府</t>
  </si>
  <si>
    <t>渡南头村村委会</t>
  </si>
  <si>
    <t>长峰书院旧址</t>
  </si>
  <si>
    <t>浙江省台州市温岭市新河镇长屿村新屋里92号</t>
  </si>
  <si>
    <t>长峰书院旧址位于浙江省台州市温岭市新河镇长屿村新屋里92号。根据闻家后人回忆书院1918年由闻一峰与长子闻韶创办。坐东南朝西北。现残存台门与正厅。台门原有三间，现仅剩明间，砖雕八字台门。石质门框上刻有“知水仁山隹多乐境，礼耕义种必有丰年”楹联。门楣上饰有三个开光，中间开光书有“诗礼传家”四字。两边开光装饰“双鲤戏水”、“芝兰吐芳”图案。正厅七开间重檐歇山顶楼屋，七架梁带前廊后单步，前廊为四檩卷棚，雕刻花草、人物、动物等图案，非常精美。两边厢房只剩一间，天井的东南角有水井一口。长峰书院培养了一大批人才，有全国经济学家朱伯康、闻邦椿院士等，为以后创办新河中学培养了一批人才。</t>
  </si>
  <si>
    <t>东经121º26'37″
北纬28º26'39″</t>
  </si>
  <si>
    <t>井位于位于温岭市温岭市新河镇长屿村新屋里92号长峰书院旧址内，圆形井身，块石砌垒，白石方形井圈，井水清洌，仍在使用中。</t>
  </si>
  <si>
    <t>长屿村村委会</t>
  </si>
  <si>
    <t>闻云法等</t>
  </si>
  <si>
    <t>西门街128弄9号民居</t>
  </si>
  <si>
    <t>浙江省台州市温岭市新河镇西城居委会西门街128弄9号</t>
  </si>
  <si>
    <t>西门街129弄9号民居位于浙江省台州市温岭市新河镇西门街128弄9号。俗称吴家里，根据住户口述该建筑建于清代，坐南朝北，原为三进院落，现残存中厅、东西厢房、正厅、后厢房及偏院正屋。东西长26.7米，南北长56.24米，面积为1501.61平方米。中厅为七开间单檐硬山顶，明次间为平屋，两翼间为楼层。明次间抬梁与穿斗相结合为五架梁带前廊。厢房为三开间抬梁与穿斗相结合为七架梁带前廊后双单步。明间有佛龛，供奉祖先牌位。后院东厢房为三开间重檐硬山楼屋。其余已改造。东面偏院已锁。西门街128弄9号民居规模宏大，可惜面目改变太多。</t>
  </si>
  <si>
    <t>东经121º26'56″
北纬28º28'47″</t>
  </si>
  <si>
    <t>水井坐落于新河镇西城居委会西门街128弄9号民居，根据住户口述，属于清代古井。井圈为圆形白井圈，外直径0.8米，内直径0.6米，井圈高0.4米，面积为0.5平方米。</t>
  </si>
  <si>
    <t>新河镇西城居委会</t>
  </si>
  <si>
    <t>吴善增、吴胜利等</t>
  </si>
  <si>
    <t>李启宁民居</t>
  </si>
  <si>
    <t>浙江省台州市温岭市新河镇西城居委会马家巷3弄25号西面</t>
  </si>
  <si>
    <t>李启宁民居位于浙江省台州市温岭市新河镇马家巷3弄25号西面。根据建筑形制判断于民国。坐西朝东，由台门、厢房及正屋组成，外围以围墙。东西长39.76米，南北长25.30米，面积为1005.92平方米。台门为砖砌八字形台门。左右厢房均为三开间平屋。正屋为五开间单檐硬山楼屋，砖砌方形柱间隔，明次间带前廊，柱子与二层立面装饰石英沙，柱头、窗楣装饰双联拱劵。后院有水井一口。李启银与当地吴国璋合资创办合丰钱庄发家，土改时被收为国有。新河镇派出所、法庭先后在此办公，后改为新河镇离休干部活动中心，现为外来人口的民工之家。它是新河旧城内唯一一座保存完好的民国仿欧式建筑。</t>
  </si>
  <si>
    <t>东经121º26'57″
北纬28º28'46″</t>
  </si>
  <si>
    <t>水井坐落于新河镇西城居委会马家巷3弄25号西面李启宁民居内，根据住户口述，属于民国时代水井。井圈为圆形，块石砌筑，外直径0.7米，内直径0.56米，井圈高0.35米，面积为0.4平方米。</t>
  </si>
  <si>
    <t>民工之家</t>
  </si>
  <si>
    <t>新河马家巷4弄11号民居</t>
  </si>
  <si>
    <t>浙江省台州市温岭市新河镇西城居委会马家巷4弄11号</t>
  </si>
  <si>
    <t>新河马家巷4弄11号民居位于浙江省台州市温岭市新河镇西城居马家巷4弄—11号。俗称马家里，根据群众介绍与建筑形制判断建于民国。坐北朝南，原为二进院落，现残存台门、东西厢房、过厅及部分后屋。东西长26.03米，南北长42.04米，面积为1094.3平方米。八字形砖砌台门，门框嵌青石对联“陉接龙山青横北郭，门环雉蝶瑞启南薰”。门楣上有青石匾额书“西城别业”四字。台门上堆塑各种花卉、人物、海产等图案。东西厢房各为三开间重檐硬山楼屋。过厅为七开间单檐硬山顶，明次间为平屋，两翼间为楼屋，明次间抬梁与穿斗结合，为七架梁带前后廊用8柱，过厅的西面三间已改建。后院厢房、正屋大部分已改建。前院与后院各有水井一口。该民居中的台门保存最完好，也最具特色，是研究当地该时期建筑很好的实物佐证。</t>
  </si>
  <si>
    <t>东经121º26'56″
北纬28º28'44″</t>
  </si>
  <si>
    <t>两口水井坐落于新河镇西城居委会马家巷4弄11号民居内，根据住户口述，属于民国时代水井。井圈为圆形，块石砌筑，外直径0.75米，内直径0.6米，井圈高0.4米，面积为0.45平方米。</t>
  </si>
  <si>
    <t>李文瑜、林维明等</t>
  </si>
  <si>
    <t>新河马家巷25号民居</t>
  </si>
  <si>
    <t>浙江省台州市温岭市新河镇西城居委会马家巷25号</t>
  </si>
  <si>
    <t>新河马家巷25号民居位于浙江省台州市温岭市新河镇西城居马家巷25号。俗称段家里，根据住户口述与建筑形制判断建于清代。坐北朝南，木石结构，由进门、过厅、正厅及左右厢房组成。东西长22.78米，南北长42.6米，面积为970.4平方米。进门原与东厢房连在一起，坐西朝东，后改在中轴线上，坐北朝南，与过厅相对。过厅、正厅均为七开间单檐硬山顶，明次间为平屋，两翼间为楼屋。明次间抬梁与穿斗相结合，过厅为七架梁带前后廊用八柱，明间覆斗型藻井，已破损。正厅为七架梁带前廊后单步用八柱，明间供奉祖宗牌位和画像。厢房均为三开间重檐悬山顶，第二进西厢房已改为石板屋。前院有水井一口。_x005F_x000D_
新河马家巷25号民居结构布局完整，保存较好，是对于研究温岭的传统民居有着较高的文物价值。</t>
  </si>
  <si>
    <t>东经121º26'57″
北纬28º28'44″</t>
  </si>
  <si>
    <t>井坐落于新河镇西城居委会马家巷25号民居内，根据住户口述，属于清代古井。井身圆形，块石砌筑，正方形白石井圈，每边高50厘米，宽60厘米，厚18厘米，面积为0.3平方米。</t>
  </si>
  <si>
    <t>段正洁、李冬青等</t>
  </si>
  <si>
    <t>新河李家巷39弄26号民居</t>
  </si>
  <si>
    <t>浙江省台州市温岭市新河镇西城居委会西门李家巷39弄26号</t>
  </si>
  <si>
    <t>新河李家巷39弄26号民居位于浙江省台州市温岭市新河镇西门李家巷39弄—26号。俗称李家里，根据建筑形制判断建于清代。坐北朝南，由门厅、中厅、正厅及左右厢房组成。东西长28.73米，南北长46.32米，面积为1330.78平方米。门厅为七开间单檐硬山平屋。明间设门，为五架梁带后单步用六柱。其西面三间已改建。正厅、中厅为七开间单檐悬山顶，明次间为平屋，两翼间为楼屋，明次间穿斗式结构，中厅为七架梁带前后廊用九柱。正厅为七架梁带前廊后单步用八柱，明次间供奉祖先牌位。两面有夹厢通往偏院，偏院已毁。厢房均为三开间重檐悬山楼屋。正厅前天井有水井一口。新河李家巷39弄—26号民居建筑规模宏大，时代较早，对于研究新河早期建筑有较高的文物价值。</t>
  </si>
  <si>
    <t>东经121º27'00″
北纬28º28'47″</t>
  </si>
  <si>
    <t>井坐落于新河镇西城居委会李家巷39弄26号民居内，根据住户口述，属于清代古井。井身圆形，块石砌筑，正方形白石井圈，每边高20厘米，宽50厘米，厚15厘米，面积为0.25平方米。</t>
  </si>
  <si>
    <t>林明华、林兰姐等</t>
  </si>
  <si>
    <t>新河西门街173号民居</t>
  </si>
  <si>
    <t>浙江省台州市温岭市新河镇西城居委会西门街173号</t>
  </si>
  <si>
    <t>新河西门街173号民居位于浙江省台州市温岭市新河镇西城居西门街173号。俗称李家里，根据住户口述与建筑形制判断建于清代。坐南朝北，由台门、中厅、正厅及厢房组成。东西长26.38米，南北长51.48米，面积为1358.04平方米。台门为临街建筑，残存三间。中厅为七开间，明间已拆。正厅为七开间单檐硬山顶，明次间为平屋，两翼间为楼屋，明次间抬梁与穿斗相结合，为七架梁带前廊用6柱。明间有神龛供奉祖先牌位。第一进厢房为三开间单檐硬山平屋，其余厢房均为三开间重檐硬山楼屋。后院有水井一口。
新河西门街173号民居布局尚完整，建筑规模较大，有一定的历史价值。</t>
  </si>
  <si>
    <t>井坐落于新河镇西城居委会西门街173号民居内，根据住户口述，属于清代古井。井身圆形，块石砌筑，无井圈，面积为0.3平方米。</t>
  </si>
  <si>
    <t>李铁戈、李子微、韩小英</t>
  </si>
  <si>
    <t>南门街138弄3号民居</t>
  </si>
  <si>
    <t>浙江省台州市温岭市新河镇南城居委会南门街138弄3号</t>
  </si>
  <si>
    <t>南门街138弄3号民居位于浙江省台州市温岭市新河镇南城居南门街138弄3号。俗称王家里，从建筑栋梁上落款得知建于清光绪8年（1882）。坐西朝东，由台门、左右厢房、正屋及后院组成，为前店后院形式。东西长29.96米，南北长23.79米，面积为712.15平方米。台门为五开间重檐硬山楼屋，明间辟门。南面翼间已改。左右厢房为三开间重檐硬山楼屋，南厢房东面二间已改建。正屋为七开间重檐硬山楼屋。后院有水井一口。建筑柱头、撑拱、额枋上雕有动物、花草、回纹等，门上有彩绘门神。该民居结构完整，保存较好，且有明确建造年代，具有较高的文物价值。</t>
  </si>
  <si>
    <t>东经121º27'03″
北纬28º28'47″</t>
  </si>
  <si>
    <t>井坐落于新河镇南城居委会南门街138弄3号民居后院内，根据住户口述，属于清代古井。井身圆形，块石砌筑，正方形白石井圈，每边高56厘米，宽60厘米，厚15厘米，面积为0.36平方米。</t>
  </si>
  <si>
    <t>新河镇南城居委会</t>
  </si>
  <si>
    <t>王新民、林明芝、王新华、王超群</t>
  </si>
  <si>
    <t>新河朱家巷86号民居</t>
  </si>
  <si>
    <t>浙江省台州市温岭市新河镇西城居委会朱家巷86号</t>
  </si>
  <si>
    <t>新河朱家巷86号民居位于浙江省台州市温岭市新河镇西城居朱家巷86号。俗称段家里，根据群众调查和建筑形制判断建于清代。坐北朝南，由台门、前厅、正厅、厢房及后屋组成。东西长25.2米，南北长38.1米，面积为960.12平方米。台门坐西朝东，单开间。前厅、正厅均为七开间单檐硬山顶，明次间为平屋，两翼头间为楼屋。正厅的东面两翼间已改建，明次间抬梁与穿斗相结合，前厅为五架梁带前廊后双单步用七柱。正厅为七架梁前廊后单步用八柱。左右厢房均为三开间重檐硬山楼屋。后屋为七开间单檐硬山平屋。前厅天井中有水井一口。该民居规模较大，保存较好，是研究温岭传统民居有一定的文物价值。</t>
  </si>
  <si>
    <t>东经121º26'59″
北纬28º26'53″</t>
  </si>
  <si>
    <t>井坐落于新河镇西城居委会朱家巷86号民居内，根据住户口述，属于清代古井。井身圆形，块石砌筑，正方形白石井圈，每边高50厘米，宽60厘米，厚16厘米，面积为0.35平方米。</t>
  </si>
  <si>
    <t>卢雪梅、张彩凤、王菊颂等</t>
  </si>
  <si>
    <t>新河朱家巷16号民居</t>
  </si>
  <si>
    <t>浙江省台州市温岭市新河镇西城居委会朱家巷16号</t>
  </si>
  <si>
    <t>新河朱家巷16号民居位于浙江省台州市温岭市新河镇朱家巷16号。俗称朱家里，根据群众调查与建筑形制判断建于清代。坐北朝南，由台门、前厅、正厅及东西厢房组成。东西长22.9米，南北长21.1米，面积为712.19平方米。台门朝西，前厅、正厅均为七开间单檐硬山顶，明次间为平屋。西翼间为楼屋，前厅的东面两翼间已改建，明次间穿斗式与抬梁式相结合，前厅为七架梁带前后廊用8柱，正厅为七架梁带前廊后单步用8柱。左右厢房均为三开间单檐硬山楼屋，前厅的东厢房已拆，前厅天井中有水井一口。该民居规模较大，保存较好，是对研究温岭传统民居有一定的文物价值。</t>
  </si>
  <si>
    <t>东经121º26'58″
北纬28º28'51″</t>
  </si>
  <si>
    <t>井坐落于新河镇西城居委会朱家巷16号民居内，根据住户口述，属于清代古井。井身圆形，块石砌筑，正方形白石井圈，每边高52厘米，宽56厘米，厚18厘米，面积为0.30平方米。</t>
  </si>
  <si>
    <t>吴子清、吴新民等</t>
  </si>
  <si>
    <t>王重文旧居</t>
  </si>
  <si>
    <t>浙江省台州市温岭市新河镇西城居委会朱家巷20号</t>
  </si>
  <si>
    <t>王重文旧居位于浙江省台州市温岭市新河镇朱家巷20号。根据住户口述与建筑形制判断，建于民国。由台门、正厅及厢房组成，东西长13.2米，南北长14.8米，面积为195.36平方米。台门坐东朝西，与围墙连在一起，临朱家巷而开。正厅为坐北朝南，为四开间重檐硬山楼屋，楼下带前廊。东厢房为二开间硬山平屋。天井内有水井一口。整座建筑装饰精美。王重文是新河镇民国时期的最后一位镇长。解放后其宅被没收，改为诊所、乡政府及麻帽社，90年代初由沈享明购为私宅。</t>
  </si>
  <si>
    <t>东经121º26'58″
北纬28º28'49″</t>
  </si>
  <si>
    <t>水井坐落于新河镇西城居委会朱家巷20号王重文旧居内，根据住户口述，属于民国时代水井。井圈为圆形，块石砌筑，外直径0.8米，内直径0.6米，井圈高0.35米，面积为0.3平方米。</t>
  </si>
  <si>
    <t>沈享明</t>
  </si>
  <si>
    <t>新河王家巷1弄1号民居</t>
  </si>
  <si>
    <t>浙江省台州市温岭市新河镇西城居委会西门街王家巷1弄1号</t>
  </si>
  <si>
    <t>新河王家巷1弄1号民居位于浙江省台州市温岭市新河镇王家巷1弄1号。俗称王家里，根据住户口述与建筑形制判断，建于清代。坐北朝南，由台门、前厅、后厅及东西厢房组成，东西长27.6米，南北长38.3米，面积为1057.08平方米。台门与东厢房相连，前厅、正厅均为七开间单檐硬山顶，明次间为平屋，两翼间为楼屋，明次间抬梁与穿斗相结合，其中前厅为为五架梁带前后廊用7柱，正厅为七架梁前廊后单步用8柱，每个天井中均有水井一口。该民居规模较大，保存较好，具有较高的历史价值。</t>
  </si>
  <si>
    <t>东经121º26'55″
北纬28º28'47″</t>
  </si>
  <si>
    <t>井坐落于新河镇西城居委会西门街王家巷1弄1号民居内，根据住户口述，属于清代古井。井身圆形，块石砌筑，正方形白石井圈，每边高55厘米，宽54厘米，厚18厘米，面积为0.28平方米。</t>
  </si>
  <si>
    <t>孙木松、冯庄华等</t>
  </si>
  <si>
    <t>楼岙陈家古井</t>
  </si>
  <si>
    <t>浙江省台州市温岭市新河镇楼岙村西面</t>
  </si>
  <si>
    <t>楼岙陈家古井位于浙江省台州市温岭市新河镇楼岙村西面。根据周边建筑年代及村民口述判断，为清代古井。井身圆形，块石砌筑，正方形白石井圈，每边高56厘米，宽60厘米，厚18厘米，面积为0.34平方米。井圈雕刻精美，四个转角处雕刻三排竹节纹。四面海棠形开光处分别雕刻刘海戏金蟾、荷花鹭鸶图、鲤鱼跳龙门及天马行空。该水井造型古朴，雕刻精美，井水清澈，是当地群众生活的主要水源。井四周还有部分石栏板，雕刻花鸟、人物等图案，非常精致。因地面已被辅设水泥，没法判定这些石栏板是否为井亭旧物。</t>
  </si>
  <si>
    <t>东经121º25'29″
北纬28º26'38″</t>
  </si>
  <si>
    <t>楼岙陈家古井位于浙江省台州市温岭市新河镇楼岙村西面。根据周边建筑年代及村民口述判断，为清代古井。井身圆形，块石砌筑，正方形白石井圈，每边高56厘米，宽60厘米，厚18厘米，面积为0.34平方米。</t>
  </si>
  <si>
    <t>楼岙村村委会</t>
  </si>
  <si>
    <t>琅石泉</t>
  </si>
  <si>
    <t>浙江省台州市温岭市石塘镇东湖村中路29号边上</t>
  </si>
  <si>
    <t xml:space="preserve">琅石泉位于浙江省台州市省温岭市石塘镇东湖村中路29号边上。井身圆形，块石垒砌，花岗石方形井圈，宽1.54米，长1.18米，高0.56米，厚0.2米，面积为1.82平方米。北面井圈上书有“琅石泉”三字，右边刻“道光 庚辰(1820)重修”。该井保存完好，且有明确纪年，具有较高的历史价值。 </t>
  </si>
  <si>
    <r>
      <rPr>
        <sz val="12"/>
        <rFont val="宋体"/>
        <family val="3"/>
        <charset val="134"/>
        <scheme val="minor"/>
      </rPr>
      <t>东经121º</t>
    </r>
    <r>
      <rPr>
        <sz val="10"/>
        <rFont val="宋体"/>
        <family val="3"/>
        <charset val="134"/>
      </rPr>
      <t>35'08″
北纬28º15'19″</t>
    </r>
  </si>
  <si>
    <t>琅石泉位于浙江省台州市省温岭市石塘镇东湖村中路29号边上。井身圆形，块石垒砌，花岗石方形井圈，宽1.54米，长1.18米，高0.56米，厚0.2米，面积为1.82平方米。北面井圈上书有“琅石泉”三字，右边刻“道光 庚辰(1820)重修”。</t>
  </si>
  <si>
    <t>前红村鱼师庙</t>
  </si>
  <si>
    <t>浙江省台州市温岭市石塘镇前红村曙光南路111号前</t>
  </si>
  <si>
    <t>前红村鱼师庙位于浙江省台州市温岭市石塘镇前红村曙光南路111号前。坐东北朝西南，木石结构，三开间，面阔6.64米，进深6.4米，面积为42.5平方米。明次间为七架梁前廊后单步，明间前设廊。两坡顶，小青瓦，外墙块石砌筑。庙内供奉娘娘、菩萨、太师爷、刘公元帅、齐天大圣等。庙内的四个香炉上有明确纪年，光绪乙末年（1895）仲秋月立。庙前有井一口，圆形井身，六角形白石井圈，泉水清澈，仍在使用。前红村鱼师庙是石塘渔区发现的唯一一座信仰鱼师的寺庙，旨在保佑渔民出海平安，满载而归。</t>
  </si>
  <si>
    <r>
      <rPr>
        <sz val="12"/>
        <rFont val="宋体"/>
        <family val="3"/>
        <charset val="134"/>
        <scheme val="minor"/>
      </rPr>
      <t>东经121º</t>
    </r>
    <r>
      <rPr>
        <sz val="10"/>
        <rFont val="宋体"/>
        <family val="3"/>
        <charset val="134"/>
      </rPr>
      <t>36'30″
北纬28º15'18″</t>
    </r>
  </si>
  <si>
    <t>井坐落于石塘镇前红村曙光南路111号前民居内，根据住户口述，属于清代古井。圆形井身，六角形白石井圈，泉水清澈，仍在使用。</t>
  </si>
  <si>
    <t>前红村村委会</t>
  </si>
  <si>
    <t>当街井</t>
  </si>
  <si>
    <t>浙江省台州市温岭市太平街道尚书坊社区当街井巷中</t>
  </si>
  <si>
    <t>当街井位于浙江省台州市温岭市太平街道当街井巷内。圆形井壁，由块石垒砌而成，长满青苔，井圈为圆形白井圈，外直径0.75米，内直径0.52米，井圈高0.38米，面积为0.44平方米。离井圈向南面的中部分两行直书“光绪二年九月立”，楷书。井圈口沿有凹槽，以装井盖。水质清澈，仍在使用中。当街井是当街井巷的地标，巷因井得名。</t>
  </si>
  <si>
    <r>
      <rPr>
        <sz val="12"/>
        <rFont val="宋体"/>
        <family val="3"/>
        <charset val="134"/>
        <scheme val="minor"/>
      </rPr>
      <t>东经121º21</t>
    </r>
    <r>
      <rPr>
        <sz val="10"/>
        <rFont val="宋体"/>
        <family val="3"/>
        <charset val="134"/>
      </rPr>
      <t>'26″
北纬28º22'09″</t>
    </r>
  </si>
  <si>
    <t>当街井位于浙江省台州市温岭市太平街道当街井巷内。圆形井壁，由块石垒砌而成，长满青苔，井圈为圆形白井圈，外直径0.75米，内直径0.52米，井圈高0.38米，面积为0.44平方米。</t>
  </si>
  <si>
    <t>太平街道</t>
  </si>
  <si>
    <t>尚书坊社区</t>
  </si>
  <si>
    <t>上街村甘泉井</t>
  </si>
  <si>
    <t>浙江省台州市温岭市温峤镇上街村温岭街上街与古井路交汇处</t>
  </si>
  <si>
    <t>上街村甘泉井位于浙江省台州市温岭市温峤镇温岭街上街与古井路交汇处，上街中间。方形井身，块石砌成，白石圆形井圈，从左到右分别竖刻“公元一八四八年/大清道光戊申/年荷日吉旦/青石桥古井甘泉/众议重建/公元一九九六年大修。”该井是温岭有明确纪念的最早的古井；也是温岭街上的一个地标性建筑。</t>
  </si>
  <si>
    <r>
      <rPr>
        <sz val="12"/>
        <rFont val="宋体"/>
        <family val="3"/>
        <charset val="134"/>
        <scheme val="minor"/>
      </rPr>
      <t>东经121º18</t>
    </r>
    <r>
      <rPr>
        <sz val="10"/>
        <rFont val="宋体"/>
        <family val="3"/>
        <charset val="134"/>
      </rPr>
      <t>'10″
北纬28º23'02″</t>
    </r>
  </si>
  <si>
    <t>上街村甘泉井位于浙江省台州市温岭市温峤镇温岭街上街与古井路交汇处，上街中间。方形井身，块石砌成，白石圆形井圈，从左到右分别竖刻“公元一八四八年/大清道光戊申/年荷日吉旦/青石桥古井甘泉/众议重建/公元一九九六年大修。”</t>
  </si>
  <si>
    <t>温峤镇人民政府</t>
  </si>
  <si>
    <t>上街村村委会</t>
  </si>
  <si>
    <t>瓜蒌井</t>
  </si>
  <si>
    <t>浙江省台州市温岭市新河镇渡南头村村西方庵前</t>
  </si>
  <si>
    <t>瓜蒌井位于浙江省台州市温岭市新河镇西方庵南面。据当地群众口述为清代古井，井身前圆后窄，有三级台阶通向水域，如一剖开的瓜蒌，故名瓜蒌井。面积为2.34平方米。井身四周由块石砌筑，长满青苔，为保护水源，防止村民从台阶进入水源，村民在台阶与井沿上方覆盖了水泥板。
瓜蒌井在新河人民心中有着很高的知名度。井水清洌甘甜，是村民的生活和饮用水。</t>
  </si>
  <si>
    <r>
      <rPr>
        <sz val="12"/>
        <rFont val="宋体"/>
        <family val="3"/>
        <charset val="134"/>
        <scheme val="minor"/>
      </rPr>
      <t>东经121º27</t>
    </r>
    <r>
      <rPr>
        <sz val="10"/>
        <rFont val="宋体"/>
        <family val="3"/>
        <charset val="134"/>
      </rPr>
      <t>'09″
北纬28º28'10″</t>
    </r>
  </si>
  <si>
    <t>瓜蒌井位于浙江省台州市温岭市新河镇西方庵南面。据当地群众口述为清代古井，井身前圆后窄，有三级台阶通向水域，如一剖开的瓜蒌，故名瓜蒌井。面积为2.34平方米。</t>
  </si>
  <si>
    <t>新河屿头村路西3号民居</t>
  </si>
  <si>
    <t>浙江省台州市温岭市新河镇屿头村路西3号</t>
  </si>
  <si>
    <t>新河屿头村路西3号民居位于浙江省温岭市新河镇屿头村路西3号。俗称陶家里，从正屋明间墙壁上贴的捷报推知该宅建于清代。坐北朝南，面阔27米，进深8.8米，面积为759平方米。正厅为七开间单檐悬山顶，明次间为平屋，两翼为楼屋。明次间抬梁结构，为七架梁带前廊，明间供奉祖先牌位，两面墙壁贴有捷报，模糊不清。左右厢房为三开间，重檐悬山顶，均有一间改建。院前有水井一口，圆形井身，块石砌筑，圆形白石井圈。新河屿头村路西3号民居是屿头村保存历史比较悠久的清代建筑，对于研究该村民居的发展具有一定的历史价值。</t>
  </si>
  <si>
    <r>
      <rPr>
        <sz val="12"/>
        <rFont val="宋体"/>
        <family val="3"/>
        <charset val="134"/>
        <scheme val="minor"/>
      </rPr>
      <t>东经121º26</t>
    </r>
    <r>
      <rPr>
        <sz val="10"/>
        <rFont val="宋体"/>
        <family val="3"/>
        <charset val="134"/>
      </rPr>
      <t>'22″
北纬28º26'49″</t>
    </r>
  </si>
  <si>
    <t>井位于新河屿头村路西3号民居内，据当地群众口述为清代古井，圆形井身，块石砌筑，圆形白石井圈。外直径0.7米，内直径0.56米，井圈高0.5米，面积为0.4平方米。</t>
  </si>
  <si>
    <t>屿头村村委会</t>
  </si>
  <si>
    <t>陶宗达</t>
  </si>
  <si>
    <t>新河双井</t>
  </si>
  <si>
    <t>浙江省台州市温岭市新河镇北城居委会新河粮油收购站东面</t>
  </si>
  <si>
    <t>新河双井位于浙江省台州市温岭市新河镇新河粮油收购站围墙东面，共二口，井身圆形，块石砌筑，白石长方形井圈。东边一口长1.2米，宽0.6米，西边一口长1.8米，宽0.8米，合计面积为4.2平方米。井水清澈甘甜，仍在使用中。据群众反映，双井原为新河东岳庙内旧物，东岳庙为清代所建，因建新河粮油收购站而拆，仅留此二井。</t>
  </si>
  <si>
    <r>
      <rPr>
        <sz val="12"/>
        <rFont val="宋体"/>
        <family val="3"/>
        <charset val="134"/>
        <scheme val="minor"/>
      </rPr>
      <t>东经121º27</t>
    </r>
    <r>
      <rPr>
        <sz val="10"/>
        <rFont val="宋体"/>
        <family val="3"/>
        <charset val="134"/>
      </rPr>
      <t>'02″
北纬28º26'55″</t>
    </r>
  </si>
  <si>
    <t>北城居居委会</t>
  </si>
  <si>
    <t>太平县前街127弄2号民居</t>
  </si>
  <si>
    <t>浙江省台州市温岭市太平街道尚书坊社区县前街127弄2号</t>
  </si>
  <si>
    <t>太平县前街127弄2号民居位于浙江省台州市温岭市太平街道县前街127弄2号。俗称姚家里,根据群众口述与建筑形制判断建于清代。坐西朝东，由正屋、左右厢房及附属用房组成。东西长21.46米，南北长26.23米，面积为564.39平方米。正屋为七开间单檐硬山顶。明次间为平屋，两翼间为楼屋，明次间穿斗与抬梁相结合，为五架梁带前廊用五柱。左右厢房为三开间重檐硬山楼屋，附属用房为平房。南厢房与围墙间有个小花园，内有水井一口。该民居结构完整，保存较好，是太平街道为数不多的民居之一，对于研究温岭的传统民居有较高的价值。</t>
  </si>
  <si>
    <r>
      <rPr>
        <sz val="12"/>
        <rFont val="宋体"/>
        <family val="3"/>
        <charset val="134"/>
        <scheme val="minor"/>
      </rPr>
      <t>东经121º21</t>
    </r>
    <r>
      <rPr>
        <sz val="10"/>
        <rFont val="宋体"/>
        <family val="3"/>
        <charset val="134"/>
      </rPr>
      <t>'35″
北纬28º21'58″</t>
    </r>
  </si>
  <si>
    <t>井位于太平县前街127弄2号民居南厢房与围墙间的小花园内，井身圆形，块石砌筑，圆形井圈。面积为0.3平方米。井水清澈甘甜，仍在使用中。据群众反映，井为清代古井。</t>
  </si>
  <si>
    <t>张传涛</t>
  </si>
  <si>
    <t>玉环市</t>
  </si>
  <si>
    <t>半山解放军营房旧址</t>
  </si>
  <si>
    <t>浙江省台州市玉环县坎门街道黄门村半山自然村协力路20号</t>
  </si>
  <si>
    <t>半山解放军营房旧址位于玉环县坎门街道黄门村半山自然村协力路20号。1953年，为了解放玉环鸡山诸岛屿，中国人民解放军南京军区驻半山部队用石头砌造了该营房，供官兵住宿、炊事等用。该营房座北朝南（约正南），三间，建筑占地面积108.5平方米。另外，于该营房东北方向百余米处有两口水井，一口为饮用水井，另一口为洗用水井。据证实该两口井均为解放军所建，为部队提供生活用水。该建筑体现了营房的典型建筑风格，并具有一定的历史价值。</t>
  </si>
  <si>
    <t>北纬:28°04'09.8"；东经：121°14'27.8"</t>
  </si>
  <si>
    <t>水井位处山凹里，有石头垒成圆形，地方偏僻，周围杂草丛生无人使用，但水质清澈。</t>
  </si>
  <si>
    <t>杂草  丛生</t>
  </si>
  <si>
    <t>黄门村</t>
  </si>
  <si>
    <t>南京军区</t>
  </si>
  <si>
    <t>祠堂下水井</t>
  </si>
  <si>
    <t>浙江省台州市玉环县坎门街道后沙社区祠堂下</t>
  </si>
  <si>
    <t>祠堂下水井位于玉环县坎门街道后沙社区祠堂下，始建年代不详，有待求证。水井形式为靠山挖掘的一个水潭，有泉眼，久旱不干，建筑占地面积约13平方米。该井原先是供给周边群众的生活用水，包括饮用和洗用等，目前多通上了自来水，但该井水仍被周边群众作为洗用，井水依旧清澈。该井于民国期间修建成形，1997年修葺，并将乱石垒砌的墙体用水泥粉刷，并在井南面的山坡进行水泥浇筑作加固处理。
祠堂下水井对于研究坎门历史、人文的发展具有一定的参考价值。</t>
  </si>
  <si>
    <t>北纬:28°05'15.7"；东经：121°16'26.3"</t>
  </si>
  <si>
    <t>地处后沙拆建范围，周边在建设中，灰尘很多，1997年社区集资把周围砌墙保护起来，现三面水泥墙，一面木门，上面木板遮盖，井中养鱼，水清澈</t>
  </si>
  <si>
    <t>三面有水泥墙，一面有木门，上面有木板盖</t>
  </si>
  <si>
    <t>后沙  社区</t>
  </si>
  <si>
    <t>大山头道院桔井</t>
  </si>
  <si>
    <t>浙江省台州市玉环县龙溪乡渡头村大山头道院</t>
  </si>
  <si>
    <t>桔井位于玉环县龙溪乡渡头村大山头道院内吕祖殿前，历史悠久，《玉环厅志》载：“丫髻山西为龙王坑，中有吕祖庙，阶下一井，寒冽澄清，亢旱不竭。”吕祖殿院门上有一副落款为民国元年（1912）阴历二月的石刻楹联“指迷特辟髻山路，寿世长留桔井香”，能确定该井为民国前所凿。另有吕祖殿创始人汪明化生于咸丰七年（1857），化于光绪三十四年（1908），因此可以知晓该井为晚于咸丰七年的清朝水井。
桔井的井圈于早年修整，用水泥粉刷，高约0.24米，井的外口径约0.70米，内口径约0.52米，井壁用块石叠砌，深约2.5米，水味清甜，久旱不竭。在井边的吕祖殿台基驳岸墙面上题有“桔井仙泉”和舒白香的联句“一水印天心指月证三生之果， 六根无我相饮泉清万劫之尘”。据说该井水有治百病之功效。
井历史悠久，建筑形制典型，具有一定的历史、人文价值。</t>
  </si>
  <si>
    <t>北纬:28°12'07.1"；东经：121°16'59.9"</t>
  </si>
  <si>
    <t>古井现保存完整，仍在使用</t>
  </si>
  <si>
    <t>凤凰村</t>
  </si>
  <si>
    <t>苔山寨城遗址</t>
  </si>
  <si>
    <t>浙江省台州市玉环县清港镇苔山村东南山顶</t>
  </si>
  <si>
    <t>苔山寨城遗址位于玉环县清港镇苔山村东南山顶，依山顶地势而建，呈不规则曲线形，面积约3万平方米。寨城城墙由块石砌筑，周长约600米，目前约三分之二的城墙遗址仍清晰可辨，其中保存最完整的一段高约3米，截面呈梯形。
清顺治十八年（1661年），民族英雄郑成功踞台湾抗清，清政府下令“撤边海三十里居民而空其地”，玉环岛居民迁内地。传此时郑成功部将阮禄率兵占山筑此城，城内有校场，用以练兵，城南约半里许有营房、哨台、烟墩等建筑物，另在城东北百米内有一水井。
遗址范围内的土地为苔山村民的耕地，村民仍在进行农业耕种。
苔山寨城遗址是玉环历史的实物见证，对于玉环历史的变迁具有一定的参考作用，是集历史、文化于一体的物质遗产。2004年1月13日，苔山寨城遗址被玉环县人民政府公布为县级文保单位。</t>
  </si>
  <si>
    <t>北纬:28°15'56.0"；东经：121°13'58.1"</t>
  </si>
  <si>
    <t>台山村</t>
  </si>
  <si>
    <t>东西村灵山井</t>
  </si>
  <si>
    <t>灵山井</t>
  </si>
  <si>
    <t>浙江省台州市玉环县楚门镇东西村灵山寺天王殿西南面</t>
  </si>
  <si>
    <t>东西村灵山井位于楚门镇东西村灵山寺天王殿前西南方向约50米处，在宋代重建灵山寺时挖掘砌筑成。井栏外廓下宽上敛由整石打制而成，沿口外方内圆稍有倒角，高0.30米，上沿口外廓边长为0.50米，内圆直径0.39米，自然侵蚀和摩擦迹象较明显。井身由乱石砌筑而成，深约5.50米。水井附近的地面已被水泥浇筑。现仍为灵山寺僧人生活所用。1986年3月9日，被玉环县人民政府公布为县级文物保护单位。</t>
  </si>
  <si>
    <t>北纬:28°14'46.2"；东经：121°18'58.3"</t>
  </si>
  <si>
    <t>圆型，盖板保护</t>
  </si>
  <si>
    <t>盖板保护</t>
  </si>
  <si>
    <t>玉环市人民政府</t>
  </si>
  <si>
    <t>田岙冯氏水井</t>
  </si>
  <si>
    <t>浙江省台州市玉环县楚门镇田岙村冯家自然村</t>
  </si>
  <si>
    <t>田岙冯氏水井位于玉环县楚门镇田岙村冯家自然村，四周均为冯姓村民住宅，水井保存的相当完整。水井所在，原为岁进士冯绳祖府第范围内。据村民反映，该古井具体挖掘时间不详，应为清咸丰年间以前的。其造型古朴，井水清澈，久旱不竭。井圈呈近正六边形，青石质地，由整石打制而成，高0.36米，外部轮廓六边形边长约0.33米，内口呈圆形口径为0.38米，井圈上檐口至井底深约4.0米。井圈外周各面雕刻有方框，每个方框内多雕刻有花草等图案，井圈上檐口布满了深浅不一的井绳摩擦的痕迹。该水井依旧为附近居民提供生活用水，村民为了洁净，水井附近地面于前些年用水泥浇筑。
田岙冯氏水井不但具有一定的历史和艺术价值，而且对研究当时玉环居民的生活方式、石雕技艺等方面也起到参考作用。</t>
  </si>
  <si>
    <t>北纬:28°14'21.4"；东经：121°20'02.5"</t>
  </si>
  <si>
    <t>周边都是老建筑，井圈材料是石头，圆形、深7米宽60公分，井壁以石头为材料，距离时间有500多年的历史了，是元朝时代建筑古井文物。</t>
  </si>
  <si>
    <t>围栏完整</t>
  </si>
  <si>
    <t>田岙村</t>
  </si>
  <si>
    <t>筠岗龙羿井</t>
  </si>
  <si>
    <t>龙羿井</t>
  </si>
  <si>
    <t>浙江省台州市玉环县楚门镇筠岗村筠岗小学西面</t>
  </si>
  <si>
    <t>筠岗龙羿井位于玉环县楚门镇筠岗村筠岗小学西面,四周均为村民住宅,水井被保存的相当完整。龙羿井雕刻精美，造型古朴，井水清澈见底，水味津芳，久旱不竭。井栏略下宽上窄，高0.35米，上部外口径0.66米，内口径约0.51米，栏壁厚约0.08米，井栏上檐口至井底深约5.56米。井栏外周镌刻有八个方框，其中的七个方框内每个镌刻一阴文大字，即“筠岗古迹龙羿井”，剩余方框内刻有“大清道光戊申年伏月吉旦”字样，字迹端正清晰，苍劲有力。水井周边地面于前些年被村民用水泥浇筑。现附近居民仍利用井水在井边洗衣洗菜等。_x005F_x000D_
该井于大清道光戊申年(1848)即被称为古迹，可见其始建时间更早，但已无从考究。2004年1月12日，其被玉环县人民政府公布为第三批县级文保单位。龙羿井不但具有一定的历史和艺术价值，而且对研究当时玉环居民的生活方式、审美情趣、石雕技艺等方面也起到参考作用。</t>
  </si>
  <si>
    <t>北纬:28°13'16.3"；东经：121°18'38.8"</t>
  </si>
  <si>
    <t>龙羿井，繁体龍㴁井，意为龙潺水，在清道光年间挖掘。龙羿井位于筠岗小学西面的一条小巷里，井栏为石制圆形，，直径73厘米，保护级别为县级。</t>
  </si>
  <si>
    <t>围栏用无锈钢条制作，整个包围住了井，很少的保护了水井</t>
  </si>
  <si>
    <t>筠岗村委会</t>
  </si>
  <si>
    <t>县文保单位</t>
  </si>
  <si>
    <t>彭家宅水井</t>
  </si>
  <si>
    <t>浙江省台州市玉环县楚门镇彭家村楚沙公路边</t>
  </si>
  <si>
    <t>彭家宅水井位于玉环县楚门镇楚沙公路北面，据村民介绍，该井有几百年的历史了，但具体年代不详，应为清代。其原为附近居民的主要饮用水源，但因家家接上了自来水，该井现仅用于洗涤衣物等，由于疏于管理，水质有所恶化。该井于2001年由楚门工商所出资进行过修葺，井周边地面被加高，并用水泥浇筑硬化。该井圆形，井壁用乱石块垒砌而成，深约3.5米，井圈用花岗岩质整石打制而成，呈环形，内径0.55米，外径1.05米，高约0.05米，该井井水充盈，长年不竭，水位较高。井栏因受风雨侵蚀及人们生产生活的影响，有一定的风化磨损。该井从一定层面上反映出了早期附近村民的生活方式，对于研究当地民风民俗等有一定的参考价值。</t>
  </si>
  <si>
    <t>北纬:28°14'07.6"；东经：121°19'18.8"</t>
  </si>
  <si>
    <t>彭宅古井坐落在彭宅村村部边上，井深1.8米，井口直径1米，有围栏保护。</t>
  </si>
  <si>
    <t>玉环市楚门镇彭宅村</t>
  </si>
  <si>
    <t>浙江省台州市玉环县芦浦镇井头村井头街62号民居前</t>
  </si>
  <si>
    <t>井头水井位于玉环县芦浦镇井头村井头街62号民居前，据附近村民反映，该井有上百年历史，以前附近居民多以此井的井水作为生活饮用水，但现因家家户户接上自来水，现该井被临近几乎人家作为洗涤用水。该井深约5米，井壁圆形，由石头垒砌而成，井栏高约0.3米，由整石打制而成，花岗岩质地，呈圆形，略微下宽上敛，上口内径0.36米，外径0.50米。因井口处于弄道口，早些年弄道路面水泥硬化，村民在保留原有井栏的前提下，先在井口用水泥、砖砌筑了高约0.20米的井栏，再于其上放置原井栏。现原井栏上沿口有局部缺损、开裂。该井历史悠久、形制典型，对于研究周边居民的生活习俗具有一定的参考价值。</t>
  </si>
  <si>
    <t>北纬:28°11'29.8"；东经：121°14'15.8"</t>
  </si>
  <si>
    <t>这口古井位于井头街62号民居前，已有上百年的历史了。井深约5米，井壁圆形，由石头垒砌而成，井栏高约0.3米，由整石打制而成，花岗岩质地，呈圆形，略微下宽上敛，上口内径0.36米，外径0.5米。</t>
  </si>
  <si>
    <t>井头街居民</t>
  </si>
  <si>
    <t>路上村水井</t>
  </si>
  <si>
    <t>浙江省台州市玉环县沙门镇路上村</t>
  </si>
  <si>
    <t>路上村水井位于玉环县沙门镇路上村，据了解，该处有两个水井，为清代挖掘，详细时间不详。西面水井的井栏为六边形，由整石打制而成，内、外廓均呈六边形，上沿口各边呈弧形下凹的曲线型，高0.36米，壁厚0.1米，外廓边长为0.31米，内廓边长为0.2米。井栏外壁六个面上有图案雕刻，应受自然侵蚀和摩擦，已模糊不清。井身由乱石砌筑而成，深约3米。水井附近的地面已被水泥浇筑；东面水井的井栏为圆形，由整石打制而成，略下宽上敛，自然侵蚀和摩擦迹象较明显，高0.38米，上沿口外圆直径为0.55米，内圆直径0.4米。井身由乱石砌筑而成，深约3.5米。水井附近的地面也已被水泥浇筑。现两口水井仍为附近居民提供生活所用。</t>
  </si>
  <si>
    <t>北纬:28°14'35.1"；东经：121°21'42.3"</t>
  </si>
  <si>
    <t>由于该村通上自来水，因此，该井目前处于闲置状态，已无人使用。平时不怎么用，外地人员会偶尔使用。</t>
  </si>
  <si>
    <t>无保护措施</t>
  </si>
  <si>
    <t>桐林村</t>
  </si>
  <si>
    <t>后岙清泉井</t>
  </si>
  <si>
    <t>浙江省台州市玉环县鸡山乡后岙村后岙自然村圆头中岭</t>
  </si>
  <si>
    <t>后岙清泉井位于玉环县鸡山乡后岙村后岙自然村圆头中岭，为清道光廿四年（1844）修建。早期，该井为周边主要的淡水源头，为周边群众提供生活用水。该井实际是就泉眼挖坑筑墙所成，建筑占地面积约5平方米。井边还立着一块长满石斑且字迹已模糊的小石碑，上面记述了修建该井的人和时间，内容为“鸡冠山圆头中岭 合捐建造清泉井 道光廿四年阳月吉立  董事（人名略） ”。后为扩大该井的蓄水量和改变井周边环境，当地村民于1986年7月3号对该井进行维修。</t>
  </si>
  <si>
    <t>北纬N28°06′16.81″ 东经E121°21′56.66″</t>
  </si>
  <si>
    <t>长方形井，周围用石头砌墙</t>
  </si>
  <si>
    <t>围墙保护</t>
  </si>
  <si>
    <t>后岙村</t>
  </si>
  <si>
    <t>小闾水井</t>
  </si>
  <si>
    <t>浙江省台州市玉环县沙门镇小闾村</t>
  </si>
  <si>
    <t>小闾水井位于玉环县沙门镇小闾村，据向村民了解，该井为明代所建，但具体时间不详。井栏花岗岩质，由整石打制而成，圆形，外圆直径0.63米，内圆直径0.45米，井栏高度0.30米，井深约5米。由于该井附近的民居新建，地势加高，为能方便行人进出，水井边上地势也用石渣填高，致使地面与井栏上沿口基本持平。由于该村通上自来水，因此，该井目前处于闲置状态，已无人使用。</t>
  </si>
  <si>
    <t>北纬:28°16'06.1"；东经：121°22'27.4"</t>
  </si>
  <si>
    <t>年代久远，井圈与地面连接处已破裂，由于该村通上自来水，周边无居民，因此，该井目前处于闲置状态，废弃不用。</t>
  </si>
  <si>
    <t>无围栏等</t>
  </si>
  <si>
    <t>小闾村</t>
  </si>
  <si>
    <t>张家老祠堂水井</t>
  </si>
  <si>
    <t>浙江省台州市玉环县沙门镇南山村南山73号西南面</t>
  </si>
  <si>
    <t>张家老祠堂水井位于玉环县沙门镇南山村南山73号西南面（原张家老祠堂内），建于清道光年间。井栏由整石打制而成，圆形，略下宽上窄，上沿口外圆直径0.69米，内圆直径0.47米；井栏高度0.37米，井深约5米。该井井栏外侧打制了一个近方形的框，框内阴刻了字体，但由于石材风化和井边地面用水泥浇筑后掩盖，字体大多已不能见，但“大清道”、“拾柒年”、“张”等字样仍清晰可见，由此可推断该井为清道光十七年（1837）的古井。该井水味甘，清澈稍显乳白色，一直被周边的张家后人使用至今。</t>
  </si>
  <si>
    <t>北纬:28°15'02.2"；东经：121°24'31.1"</t>
  </si>
  <si>
    <t>该井水味甘，清澈稍显乳白色，一直被周边的张家后人使用至今。</t>
  </si>
  <si>
    <t>南山村</t>
  </si>
  <si>
    <t>三退水井</t>
  </si>
  <si>
    <t>浙江省台州市玉环县清港镇前赵村三退48号西五米</t>
  </si>
  <si>
    <t>三退水井位于玉环县清港镇前赵村三退45号民居西五米，据村民介绍，该井为清代所建，但具体时间不详。该井井栏由整石打制而成，呈略下宽上窄，圆形，高为0.27米。井栏上沿口磨损痕迹明显，内圆直径0.38米，外圆直径0.58米；井壁用乱石圈砌而成，井深约9米，建筑占地面积约0.3平方米。该井靠山而掘，井水甘甜可口，清澈略呈乳白色。目前，仍有周边十几户人家饮用该水井中的水。水井周边的地面已用水泥浇筑。
三退水井做工典型，年代久远，具有一定的在历史、人文价值。</t>
  </si>
  <si>
    <t>北纬:28°17'13.0"；东经：121°20'17.2"</t>
  </si>
  <si>
    <t>前赵村</t>
  </si>
  <si>
    <t>中央屋高氏水井</t>
  </si>
  <si>
    <t>浙江省台州市玉环县清港镇樟岙村樟岙南路二巷7号西面</t>
  </si>
  <si>
    <t>中央屋高氏水井位于玉环县清港镇樟岙村中央屋樟岙南路二巷7号民居的西面，据村民介绍，该井为清末时期所建，具体时间不详。该井井栏由整石打制而成，呈略下宽上窄，圆形，高为0.36米。井栏上沿口磨损痕迹明显，内圆直径0.43米，外圆直径0.6米。井壁用乱石圈砌而成，井深约为8米，建筑占地面积20平方米。该井靠山而掘，井水甘甜可口，清澈略呈乳白色。目前，仍为周边人家饮用水源。水井周边的地面已用水泥浇筑。
中央屋高氏水井原处于高家大院内，后由于某些原因，高家大院消失，该井却一直保留下来。</t>
  </si>
  <si>
    <t>北纬:28°15'21.0"；东经：121°16'52.4"</t>
  </si>
  <si>
    <t>樟岙村</t>
  </si>
  <si>
    <t>戴明水井</t>
  </si>
  <si>
    <t>浙江省台州市玉环县楚门镇东西村东岙自然村戴家22号南面</t>
  </si>
  <si>
    <t>戴明水井位于玉环县楚门镇东西村东岙戴家22号南面，据传为宋淳熙二年（1175）进士、绍熙二年（1191）户部尚书戴明亲手开凿的古井。该水井的井栏由整石打制而成，花岗岩质地，近圆柱形，外廓稍呈下宽上敛，高0.33米，上沿口外廓直径为0.5米，内圆直径0.37米。井栏外部长有较多石斑，但磨损痕迹不明显。井身由乱石砌筑而成，近圆形，深约5.2米。水井附近的地面已用水泥浇筑。目前仍为该户人家提供生活用水。
从井栏外表看，虽石斑较多，但磨损痕迹不明显，时间还有待考证。</t>
  </si>
  <si>
    <t>北纬:28°14'32.3"；东经：121°19'24.7"</t>
  </si>
  <si>
    <t>前路泮氏水井</t>
  </si>
  <si>
    <t>浙江省台州市玉环县清港镇前路村医疗站后</t>
  </si>
  <si>
    <t>前路泮氏水井位于玉环县清港镇前路村医疗站后的空地上，为建于清代的水井，据了解，该水井为泮姓人家的饮用水井，是其祖上挖掘的。井壁以乱石块垒砌，深约5米，井口上盖以1.5*1米打有圆孔的木板，再于其上置井栏。井栏由整石打制而成，圆形，外径0.6米，内径0.4米，高约0.25米，因外力作用，井栏已断裂成两块，并受风雨侵蚀，其井栏石材风化严重。该井目前仍被作为应用水源，但采用水泵抽水，近井口处井壁上长满井栏草等。另井边地面已用水泥硬化。该井基本保持原有形制，并一直被使用，能在一定程度上反映出山区村民的一些生活状况和村落发展情况等。</t>
  </si>
  <si>
    <t>北纬:28°17'32.6"；东经：121°19'19.7"</t>
  </si>
  <si>
    <t>天马山方井</t>
  </si>
  <si>
    <t>浙江省台州市玉环县楚门镇马山村天马山山脚北100号民居东面</t>
  </si>
  <si>
    <t>天马山方井位于玉环县楚门镇马山村天马山山脚北100号民居东，据村民反映该井始建年代不详，但由上辈人留传说有上百年的历史，应该为清代所建。该井井壁圆形，由乱石垒砌而成，井深约4米。井栏方形，由4块宽0.7米，高0.5米，厚约0.05米的石板拼砌而成。井栏边上的地面于1999年被抬高，并用水泥硬化。该井井水以前为周边居民的主要饮用水源，直至村中接上自来水，并疏于对井的保护，井水目前已被污染，仅用于洗涤衣物等用。另为方便生活，周围居民用水泵引水，从而将井栏的石板上打出岩洞以穿插水管。该井从一定程度上反映了当地居民的生活方式，具有一定的历史、人文价值。</t>
  </si>
  <si>
    <t>北纬:28°14'06.5"；东经：121°18'16.6"</t>
  </si>
  <si>
    <t>水井在天马山山脚北100号居民西边，周围平地水泥浇筑，井内部是石头砌成，井口水泥筑成方形，无井盖。此井存在年代久远。</t>
  </si>
  <si>
    <t>上井头水井</t>
  </si>
  <si>
    <t>浙江省台州市玉环县楚门镇田岙村上井头自然村</t>
  </si>
  <si>
    <t>上井头水井位于玉环县楚门镇田岙村上井头山边，如水窖形式，但有源泉，久旱不竭，味美甘甜。呈方形，边长1.26米，宽1.0米，深约2米，占地约13平方米。该井虽无文字可考，但据当地群众反应，该井建于开山时，应为明洪武年间所建。当地群众有自发雕刻了一块石碑，上面就表明了该井为明洪武年间的古井。目前，全村虽已有自来水，但水井仍在被附近居民使用，并于1988年重新修建过，用水泥浇筑井边坦地，并用预制板盖住大部分井口。</t>
  </si>
  <si>
    <t>北纬:28°14'24.3"；东经：121°19'57.0"</t>
  </si>
  <si>
    <t>古井坐落在山脚下，进圈下面是青石，因还有人在饮用再加上安全问题，所以上面用黄砖井圈加高，井深2米，宽1.20米，井壁材料是石头，此井已有700百年历史了。</t>
  </si>
  <si>
    <t>围栏和立碑完整</t>
  </si>
  <si>
    <t>丫髻山井泉</t>
  </si>
  <si>
    <t>浙江省台州市玉环县楚门镇城郊村丫髻山南山公园内</t>
  </si>
  <si>
    <t>丫髻山井泉位于玉环县楚门镇城郊居丫髻山南山公园内，约建于清末，于1994年重修。该井泉为山上开凿的一个小水坑，有泉眼，且泉水味美甘甜，并被人迷信的认为能治疗疾病的仙水。该井泉占地面积约5平方米，并被附近群众重修过，用乱石砌筑泉壁及周边，用水泥粘结。由于环境遭到改变及其他多种因素的影响，该井泉基本处于干枯状态，积满泥沙，并用大量的枯枝败叶。</t>
  </si>
  <si>
    <t>北纬:28°12'33.9"；东经：121°17'21.4"</t>
  </si>
  <si>
    <t>丫髻古泉位于玉环市楚门镇丫髻山南山公园内，约建于清末，该井泉为山上的一个小水坑，有泉眼，且泉水味美甘甜。该井泉占地面积约5平方米，于1994年重修，用乱石砌筑泉壁及周边，用水泥粘结。近年来由于环境改变及其他多种原因，井泉基本处于干枯状态，积满沙泥。</t>
  </si>
  <si>
    <t>县前方石井</t>
  </si>
  <si>
    <t>方石井</t>
  </si>
  <si>
    <t>市、县级文物保护点</t>
  </si>
  <si>
    <t>浙江省台州市玉环县玉城街道县前社区县后巷县府大院围墙东面</t>
  </si>
  <si>
    <t>县前方石井位于玉环县玉城街道县前社区县后巷县府大院围墙东面，西靠县府大院围墙，属玉城街道县前社区区域，为乾隆三十三年（1768）建造的古井。井壁用乱石砌筑成，深约4米。井栏用四块高约0.5米的薄石板围合成，近方形，外廓长约1.0米，宽0.95米。在井栏南面镌刻有“乾隆叁拾叁年肆月吉旦立”字样。由于井处于路边，后在路面水泥硬化后，井周边也用水泥浇筑，与路面形成整体。又因路面狭窄，井位于转角处，曾多次遭到车辆的勾撞破坏。方石井仍在被附近居民使用。</t>
  </si>
  <si>
    <t>北纬:28°08'22.9"；东经：121°13'41.2"</t>
  </si>
  <si>
    <t>由于井处于路边，后在路面水泥硬化后，井周边也用水泥浇筑，与路面形成整体。又因路面狭窄，井位于转角处，曾多次遭到车辆的勾撞破坏。方石井仍在被附近居民使用。</t>
  </si>
  <si>
    <t>不锈钢围栏</t>
  </si>
  <si>
    <t>县前社区</t>
  </si>
  <si>
    <t>县文保点</t>
  </si>
  <si>
    <t>天台县</t>
  </si>
  <si>
    <t>王家岙幸福井</t>
  </si>
  <si>
    <t>浙江省台州市天台县街头镇王家岙村村口</t>
  </si>
  <si>
    <t>幸福井位于街头镇王家岙村村口牮桥东南桥头侧济溪边上。建于一九六七年，直径6.23米，该井为八角井，井口朝西北，面积约31平方米，井壁由乱石砌成，井口由八根石望柱、九块石板围成。西北向留井口，数块石台阶延伸至井底，东南向中间一块石栏板上阳刻“幸福井”三字，两边分别署款“一九六七年、王家岙造、自力更生、艰苦奋斗”字样，石望柱高约一米，石柱板高约80公分，宽2.15米。_x005f
该井结构完整、水质清澈，具有时代特征。</t>
  </si>
  <si>
    <t>楼下村徐氏祠堂</t>
  </si>
  <si>
    <t>浙江省台州市天台县坦头镇东横下宅村楼下自然村</t>
  </si>
  <si>
    <t>徐氏祠堂位于坦头镇东横下宅行政村楼下自然村，据厅中石碑记载，为“中华民国甲戍年办”。_x005f
该祠为一单体建筑，坐东北朝西南，面阔三间，进深八檩，硬山顶，五架抬梁式带前单步梁后双步梁，梁、柱等用材粗大，饰件雕工简洁。左前侧有古井一口。_x005f
该祠格局尚好，保存尚好，有一定文物价值。</t>
  </si>
  <si>
    <t>下山头村畚斗井</t>
  </si>
  <si>
    <t>浙江省台州市天台县雷峰乡崔一行政村下山头自然村村北</t>
  </si>
  <si>
    <t>下山头畚斗井位于雷峰乡崔一村下山头自然村村北，据村民介绍建于清代。该井为椭圆形石砌墙井口，长5.7米，宽4.8米。沿石级螺旋形下行取水，如今水质依然清澈见底，村民仍可使用，主要用于救火建议相关部门予以保护。</t>
  </si>
  <si>
    <t>下垟双井</t>
  </si>
  <si>
    <t>浙江省台州市天台县石梁镇下垟村集体屋东南</t>
  </si>
  <si>
    <t>下垟双井位于天台县东北部山区石梁镇大同片下垟村，下垟村集体屋以东。建筑年代不详。圆形井壁用鹅卵石叠砌而成，直径0.7米。井圈圆形，高0.35米，外圆直径1.5米，内圆0.7米，用鹅卵石叠砌而成。该井造型古朴，井水清澈、甘甜。至今仍为当地村民所饮用。相距2.5米处有一方井，口径为4.56×2.43米，井壁用鹅卵石叠砌而成，用石板结成的台阶伸入井口。总面积约13 平方米，方井主要用于洗衣、洗菜等。</t>
  </si>
  <si>
    <t>石坦村王氏民居</t>
  </si>
  <si>
    <t>浙江省台州市天台县雷峰乡崔一村</t>
  </si>
  <si>
    <t>石坦村王氏古民居位于天台县雷峰乡崔一行政村石坦村村中，据王氏户主介绍为清代建筑。_x005f
该民居坐东北朝西南，平面呈方形，由门厅、古屋、左右两厢组成一完整四合院，天井中心还有一古井，为传统的二层楼砖木结构。梁、柱等用材较为粗大，牛腿、雀替、斗拱、门、窗等构饰件雕有大量的吉祥图案，线条饱满，雕琢精致，具有一定的艺术文物价值。</t>
  </si>
  <si>
    <t>湾里村乐斋公耑祠</t>
  </si>
  <si>
    <t>浙江省台州市天台县福溪街道天临行政村湾里然自然村东北</t>
  </si>
  <si>
    <t>乐斋公耑祠位于福溪街道天临行政村湾里自然村东北，朝西偏南，据普查队员初步判断为清代建筑，该祠主体建筑为正厅、前有门头、中间有小天井占地总面积87平方米。正厅为硬山顶，面阔三间，明间4柱7檩，五架抬梁带前后单步，门前有古井一口，已改为水泥摸面，该祠保存较好，雀替、牛腿等雕工较好，有一定的文物价值。</t>
  </si>
  <si>
    <t>里麻村戴氏祠堂</t>
  </si>
  <si>
    <t>浙江省台州市天台县洪畴镇里麻村村东</t>
  </si>
  <si>
    <t>戴氏祠堂位于洪畴镇里麻村村东，据正厅重修额上载：始建于乾隆五十年（1785）。_x005f
该祠坐北朝南，原为四合院，现仅存正厅，面积128平方米，面阔三间，进深七檩，硬山顶，五架抬梁式带前后单步梁，梁、柱等用材粗大，饰件雕工简洁，祠堂前有古井一口，据队员初步判断应为建祠时造。整体保存较好，有一定文物价值。</t>
  </si>
  <si>
    <t>市山村广平庵</t>
  </si>
  <si>
    <t>浙江省台州市天台县坦头镇市山村村后山腰</t>
  </si>
  <si>
    <t>广平庵位于天台坦头镇市山村村后山腰，始建年代不详，清代曾重建，解放后大殿和前殿倒毁，仅存部分厢房，面积430平方米，近年经简易修整，恢复大殿和前殿。庵旁水井依墙而设，周有石井栏，有小石级可下，井水清澈。井内靠墙设一小型石碑，上镌“昙猷法师养病处”。《天台县方外志》卷五．“圣僧考”载：东晋昙猷尊者，竺昙猷或云法猷，即白道猷也，燉煌人，少苦行习禅定后，游江左......兴宁中（公元363-365年）至天台山。......杂见高僧神僧传并旧志。_x005f
2002年4月已公布为县文保单位。</t>
  </si>
  <si>
    <t>也是园戏台</t>
  </si>
  <si>
    <t>浙江省台州市天台县赤城街道妙山社区小东门外德胜门</t>
  </si>
  <si>
    <t>也是园戏台位于天台古城小东门外（现人民东路），现存为清代建筑。_x005f
南宋建炎二年（公元1128年），大学士许仁在此建南明观，历代为南宗道观，后建 戏台，因戏台前为大片菜园，而戏台亦称梨园而名也是园。近年被筑墙围合，成为南明观的一座殿堂。当时戏台以南是大片菜园，北面即为小东门，戏台东南有万家井，井边立有民国廿二年石碑一块，阴刻篆字“万家井”“中华民国廿二年孟秋之月”及下款“里人陈钟祺篆”。_x005f
戏台平面呈方形，面阔进深皆为4米，四角攒尖顶。戏台后有南明观的少量建筑，体量较小，建筑档次不高。</t>
  </si>
  <si>
    <t>溪头村三井</t>
  </si>
  <si>
    <t>浙江省台州市天台县赤城街道临川社区人民西路北侧</t>
  </si>
  <si>
    <t>三井位于赤城街道人民西路北侧，宋《嘉定赤城志》载：阐法寺为晋黎护将军刘□（左玄右舍）宅建。_x005f
后阐法寺徙于他处，寺址为黎护将军庙，三井在庙侧，旧传即阐法寺之洗菜池，故又名洗菜井。三井旧时有三，明代因筑天台城湮塞二井，仅存其一名灵源井。井边有碑志，清雍正年间曾修。此井为畚斗井，井口长方形，长5.75米，宽1.7米，井壁系乱石砌成，井内设石级，可走向井底。正常水位下0.6米处设一石条小桥，沽水季节可从桥上提水。_x005f
此井水质清洌，经旱不涸。1984年公布为县级文物保护单位。</t>
  </si>
  <si>
    <t>庄后村畚斗井</t>
  </si>
  <si>
    <t>浙江省台州市天台县平桥镇庄后村村口</t>
  </si>
  <si>
    <t>畚斗井位于平桥镇庄后村，为明代建筑。_x005f
该井坐西北朝东南，整口井呈椭圆形畚斗状，井壁由条石砌成，井口至井底设石级，井口两边有石狮子四座，但头已毁于文革，井水清澈，但已不用。整体保存较好，有一定文物价值。</t>
  </si>
  <si>
    <t>山头邵村邵氏祠堂</t>
  </si>
  <si>
    <t>浙江省台州市天台县平桥镇屯桥片山头邵村</t>
  </si>
  <si>
    <t>邵氏祠堂位于天台县平桥镇屯桥片山头邵村，为清代乾隆元年建筑。_x005f
该祠坐西北朝东南，原为四合院，现新建左厢房及戏台，门口有一古井，正厅面阔三间，进深七檩，硬山顶，五架抬梁式带前后单步梁，后壁设祭台，全为石柱。用材较粗大，简洁古雅。_x005f
邵氏祠堂正厅格局完整，保存较好，有一定的文物价值。</t>
  </si>
  <si>
    <t>上宅村三宅庙</t>
  </si>
  <si>
    <t>浙江省台州市天台县坦头镇上宅村</t>
  </si>
  <si>
    <t>三宅庙位于坦头镇东横上宅村，戏台石柱上刻有“康熙癸巳”等字样，可知为清代建筑。_x005f
该庙坐西南朝东北，整体由正殿、戏台、“三桃”、古井及路廊组成，正殿面阔五间，进深七檩，四坡顶，戏台为歇山顶，发角，藻井为鸡笼结顶，坊上彩绘有人物故事图案，雕件雕工极为精致，石柱上有“康熙”等字样。“三桃”为观众看戏的房子，面阔三间，进深七檩，硬山顶，五架抬梁式带前后单步梁，柱、梁等用材较为粗大，饰件雕工简洁。古井为圆形，井口由一块石头制成，内径为1.06米，井岸厚20厘米。该庙整体具有较高文物价值。</t>
  </si>
  <si>
    <t>袁氏义井</t>
  </si>
  <si>
    <t>浙江省台州市天台县赤城街道妙山社区</t>
  </si>
  <si>
    <t>义井位于天台赤城街道中山东路与劳动路交接处。始建于五代吴越时期，明传灯《天台山方外志》载：“义井在县西南市街袁氏门首，旧传僧德韶所穿，按北斗为七，此其一也。”其它六井皆已湮塞。德韶大师被吴越国王尊为国师，故又称该井为德韶国师井。_x005f
现存义井为竖井，井壁以石板围砌为多边形，层层叠叠，石板以外填以乱石，井壁近场面约1米高的一段以乱石垒砌。石井圈以整块岩石凿成，外径约1.2米，后人在外壁镌刻“袁氏义井”四字，该井水质源深远，水质清洌，冬暖夏凉。早年若遇大旱，它井沽竭，而义井不沽，远近居民用水赖以无忧。_x005f
1984年被列为天台县文保单位。</t>
  </si>
  <si>
    <t>永清门畚斗井</t>
  </si>
  <si>
    <t>浙江省台州市天台县赤城街道临川社区赭溪路</t>
  </si>
  <si>
    <t>永清门畚斗井位于赤城街道赭溪路，为清代建筑。_x005f
该井为畚斗井，坐南朝北，井口呈畚斗形状，井壁由乱石砌成，井口至井底由台阶延伸，其中一台阶石上阳刻有楷书“第六碉”三字。该井水质清澈，遇旱不沽，至今仍为周围村民日常生活使用。</t>
  </si>
  <si>
    <t>国清寺</t>
  </si>
  <si>
    <t>浙江省台州市天台县赤城街道东升村（天台城北七里）</t>
  </si>
  <si>
    <t xml:space="preserve">    国清寺位于天台县城北七里，这里五峰环抱，双涧回流，古刹壮丽，是佛教天台宗的发源地。 _x005f
    该寺始建于隋开皇十八年（598），初名天台寺，大业元年（605）钦赐国清寺额，现存古建筑主要为清雍正十二年（1734）重建，此后又陆续添建，发展成为一处面积近20000平方米的大型古建筑群。建筑依山而上，分四条纵轴线布列，计有四殿（弥勒殿、雨花殿、大雄宝殿、三圣殿）、四楼（钟楼、古楼、六大楼、迎塔楼）、六堂（安养堂、罗汉堂、妙法堂、客堂、斋堂、禅堂），各种形式的廊、穿堂、过厅将各主体建筑联结成有机的整体。寺外散布着大量的文物古迹，寺南有砖塔（隋塔）、六面九级、残高59.4米，现存为宋代重建。寺前有唐一行禅师留下的“一行到此水西流”胜迹，并建有纪念墓，寺后有柳公权、米蒂等摩崖石刻。国清寺是我国现存较为完整的佛教寺宇之一。</t>
  </si>
  <si>
    <t>仙居县</t>
  </si>
  <si>
    <t>小门堂井</t>
  </si>
  <si>
    <t>浙江省台州市仙居县福应街道下路堂村东</t>
  </si>
  <si>
    <t>小门堂古井，位于仙居县福应街道下路堂村东面，据村里老人介绍，为清代建筑。圆形井壁用自然石块（较大块卵石）叠砌而成。石质圆形井圈高0.44米，内径0.45米，外径0.66米。水质清澈。_x005F_x000D_
下路堂村地处仙居东部山区，水资源比较宝贵，掘井取水是当地人们生活的必备条件，下路堂至今保存多口古井，从一个侧面反映了旧时山区人们的生活状况乃至村落的形成与发展状况。</t>
  </si>
  <si>
    <t>北纬：28°52'37.0"
东经：120°45'42.0"</t>
  </si>
  <si>
    <t>古井位于居民家中，保存较好。石质圆形井圈高0.44米，内径0.45米，外径0.66米。水质清澈。圆形井壁用自然石块（较大块卵石）叠砌而成。该井从一个侧面反映了旧时山区人们的生活状况乃至村落的形成与发展状况。</t>
  </si>
  <si>
    <t>井圈四周地面用混凝土加固</t>
  </si>
  <si>
    <t>下路堂村村委会</t>
  </si>
  <si>
    <t>对门井</t>
  </si>
  <si>
    <t>浙江省台州市仙居县福应街道上张村中心</t>
  </si>
  <si>
    <t xml:space="preserve">对门古井位于仙居县福应街道上张村中心，据村中老者介绍，为清代建筑。圆形井壁，用自然较大块卵石叠砌而成。青石质八角形井圈，高0.4米，边长0.3米，厚0.08米，抹角做法，内圈圆形，直径0.45米。水质清澈。_x005F_x000D_
上张村地处半山区，离河流较远，水资源比较宝贵，掘井取水是当地人们生活的必备条件，上张村至今保存多口古井，从一个侧面反映了旧时当地人们的生活状况乃至村落的形成与发展状况。    </t>
  </si>
  <si>
    <t>北纬：28°53'51.0"
东经：120°46'29.0"</t>
  </si>
  <si>
    <t xml:space="preserve">古井位于居民家中，保存较好。青石质八角形井圈，高0.4米，边长0.3米，厚0.08米，抹角做法，内圈圆形，直径0.45米。圆形井壁，用自然较大块卵石叠砌而成。该井从一个侧面反映了旧时山区人们的生活状况乃至村落的形成与发展状况。
</t>
  </si>
  <si>
    <t>上张村村委会</t>
  </si>
  <si>
    <t>方兴井</t>
  </si>
  <si>
    <t>浙江省台州市仙居县福应街道杨府村中心</t>
  </si>
  <si>
    <t>方兴古井，位于仙居县福应街道杨府村中心地名叫“方兴”的地段，从风格上看，为清代建筑。圆形井壁用自然块石（较大卵石）叠砌而成。六角形石质井圈高0.4米，井深5米，水质清澈。_x005F_x000D_
杨府村地处小平原地带，离河流较远，水资源比较宝贵，掘井取水是当地人们生活必备条件，杨府村至今保存较多古井以及古井遗迹，从一个侧面反映了旧时当地平原人们的生活状况乃至村落的形成与发展状况。</t>
  </si>
  <si>
    <t>北纬：28°52'34.0"
东经：120°47'17.0"</t>
  </si>
  <si>
    <t>整体保存较好，但无人使用。圆形井壁用自然块石（较大卵石）叠砌而成。六角形石质井圈高0.4米</t>
  </si>
  <si>
    <t>杨府村村委会</t>
  </si>
  <si>
    <t>浙江省台州市仙居县福应街道上林村北</t>
  </si>
  <si>
    <t>隔墙古井位于仙居福应街道上林村北面地名“隔墙”处，据村中老人介绍，为清代建筑。圆形井壁用自然块石（较大卵石）叠砌而成。青石质圆形井圈高0.6米，内径0.5米，外径0.75米，井圈口部外侧周围有一圈宽0.2米的阴刻荷花图案，图案底部刻有一道凹糟。水质清澈，偶尔使用。_x005F_x000D_
上林村地处平原地带，离河道较远，水资源比较宝贵，掘井取水是当地人们生活的必备条件，上林村至今仍保存多口古井，从一个侧面反映了旧时当地人们的生活状况乃至村落的形成与发展状况。</t>
  </si>
  <si>
    <t>北纬：28°53'46.0"
东经：120°48'31.0"</t>
  </si>
  <si>
    <t>古井整体保存一般，周围杂草丛生，已废弃不用，有随时消失的可能。圆形井壁用自然块石（较大卵石）叠砌而成。青石质圆形井圈高0.6米，内径0.5米，外径0.75米，井圈口部外侧周围有一圈宽0.2米的阴刻荷花图案，图案底部刻有一道凹糟。该井从一个侧面反映了旧时山区人们的生活状况乃至村落的形成与发展状况。</t>
  </si>
  <si>
    <t>上林村村委会</t>
  </si>
  <si>
    <t>吴机井</t>
  </si>
  <si>
    <t>浙江省台州市仙居县福应街道东门村南面</t>
  </si>
  <si>
    <t>吴机井位于仙居县城区福应街道东门村南面，为宋淳熙十六年（1189）建筑。圆形井壁用自然块石（较大块卵石）叠砌而成。圆形石质井圈高0.47米，内径0.5米，外径0.84米。井圈外侧有阴刻楷字六行：“从政郎县丞吴机同妻十一娘发心开井保安身位淳熙十六年七月六日立”字样。今已废弃不用。_x005F_x000D_
据光绪《仙居县志》载：吴机，字子发，芾之孙，淳熙特科，知兴州。吴机井保存完好，建井人身份、姓名镌字清晰、纪年确凿，具有较高的文物价值。</t>
  </si>
  <si>
    <t>北纬：28°51'30.0"
东经：120°44'22.0"</t>
  </si>
  <si>
    <t>古井位于一处民居墙边，现保存完好。圆形井壁用自然块石（较大块卵石）叠砌而成。圆形石质井圈高0.47米，内径0.5米，外径0.84米。井圈外侧有阴刻楷字六行：“从政郎县丞吴机同妻十一娘发心开井保安身位淳熙十六年七月六日立”字样。该井是仙居有明确纪年古井中最早的一口井，具有较高的历史文化价值。</t>
  </si>
  <si>
    <t>井圈四周地面用混凝土加固，井口用水泥板遮盖。</t>
  </si>
  <si>
    <t>东门村村委</t>
  </si>
  <si>
    <t>下一步计划申报省保</t>
  </si>
  <si>
    <t>东门林方井</t>
  </si>
  <si>
    <t>浙江省台州市仙居县福应街道东门村南</t>
  </si>
  <si>
    <t>东门林方井位于仙居县城福应街道东门村南面地名“林方”处，据住户中有文化的老人介绍，为明代建筑。圆形井壁用自然块石（较大卵石）叠砌而成。石质方形井圈高0.55米，边长0.62米，内圈圆形，直径0.43米。水质清澈，至今偶尔使用。 _x005F_x000D_
东门村南离河流较远，水资源比较宝贵，掘井取水是当地人们生活的必备条件，东门至今保存多口古井，从一个侧面反映了旧时当地人们的生活状况乃至村落的形成与发展状况。</t>
  </si>
  <si>
    <t>古井保存完好，至今仍在使用。圆形井壁用自然块石（较大卵石）叠砌而成。石质方形井圈高0.55米，边长0.62米，内圈圆形，直径0.43米。东门至今保存多口古井，从一个侧面反映了旧时当地人们的生活状况乃至村落的形成与发展状况。</t>
  </si>
  <si>
    <t>土地堂井</t>
  </si>
  <si>
    <t>土地堂古井位于仙居县福应街道东门村南部，据村里老者介绍，为明代古井。井身圆形，由较大自然块石砌成。青石质外六角内圆井圈，外边长36厘米，高32厘米，内径40厘米，井深5米。古井南3米处有石洗槽1口。该古井体量较大，水质清澈，现仍在使用中。_x005F_x000D_
该井从一个侧面反映了村落的历史以及明代村民的生活状况，有一定的文物价值。</t>
  </si>
  <si>
    <t>北纬：28°51'28.0"
东经：120°44'25.0"</t>
  </si>
  <si>
    <t>古井保存完好，至今仍在使用。井壁圆形，由较大自然块石砌成。青石质外六角内圆井圈，外边长36厘米，高32厘米，内径40厘米，井深5米。东门至今保存多口古井，从一个侧面反映了旧时当地人们的生活状况乃至村落的形成与发展状况。</t>
  </si>
  <si>
    <t>小份井</t>
  </si>
  <si>
    <t>浙江省台州市仙居县福应街道周宅村北</t>
  </si>
  <si>
    <t>小份古井位于仙居县周宅村北，据村民介绍，为清代建筑。井身圆形，用自然块石（较大卵石）叠砌而成，石质圆形井圈高0.45米，内径0.43米，外径0.65米，水质清澈，尚在饮用。_x005F_x000D_
周宅村地处仙居东部河谷地带，离河流较远，水资源较珍贵。掘井取水是当地居民必备的生活条件。周宅村至今仍保存古井多口，从一个侧面反映了旧时当地村民的生活状况乃至村落的形成与发展。</t>
  </si>
  <si>
    <t>北纬：28°47'15.0"
东经：120°52'39.0"</t>
  </si>
  <si>
    <t>古井保存完好，至今仍在使用。井壁圆形，用自然块石（较大卵石）叠砌而成，石质圆形井圈高0.45米，内径0.43米，外径0.65米。周宅村地处仙居东部河谷地带，离河流较远，水资源较珍贵。掘井取水是当地居民必备的生活条件。周宅村至今仍保存古井多口，从一个侧面反映了旧时当地村民的生活状况乃至村落的形成与发展。</t>
  </si>
  <si>
    <t>周宅村村委会</t>
  </si>
  <si>
    <t>后宅井</t>
  </si>
  <si>
    <t>浙江省台州市仙居县福应街道周宅村南</t>
  </si>
  <si>
    <t xml:space="preserve">后宅古井位于仙居县福应街道周宅村南部俗名“后宅”处，据村民介绍，为清代建筑。井身圆形，用自然块石（较大卵石）叠砌而成，白石质圆形井圈高0.44米，内径0.45米，外径0.68米，水质清澈，尚在饮用。_x005F_x000D_
周宅村地处仙居东部河谷地带，离河流较远，水资源较珍贵。掘井取水是当地居民必备的生活条件。周宅村至今仍保存古井多口，从一个侧面反映了旧时当地村民的生活状况乃至村落的形成与发展。    </t>
  </si>
  <si>
    <t>保存较好，但已废弃不用。井身圆形，用自然块石（较大卵石）叠砌而成，白石质圆形井圈高0.44米，内径0.45米，外径0.68米。</t>
  </si>
  <si>
    <t>井圈四周地面用混泥土加固</t>
  </si>
  <si>
    <t>外台井</t>
  </si>
  <si>
    <t>浙江省台州市仙居县福应街道坑口村中心</t>
  </si>
  <si>
    <t>外台古井位于仙居县福应街道坑口村中心，清代建筑。井身圆形，用自然块石（较大卵石）叠砌而成，石质圆形井圈高0.42米，内径0.46米，外径0.68米，水质清澈，仍使用中。_x005F_x000D_
坑口村地处仙居东部山区，水资源较珍贵。掘井取水是当地居民必备的生活条件。坑口村至今仍保存古井多口，从一个侧面反映了旧时当地村民的生活状况乃至村落的形成与发展。</t>
  </si>
  <si>
    <t>北纬：28°54'03.0"
东经：120°46'16.0"</t>
  </si>
  <si>
    <t>古井保存完好，周围环境凌乱。井壁圆形，用自然块石（较大卵石）叠砌而成，石质圆形井圈高0.42米，内径0.46米，外径0.68米。坑口村地处仙居东部山区，水资源较珍贵。掘井取水是当地居民必备的生活条件。坑口村至今仍保存古井多口，从一个侧面反映了旧时当地村民的生活状况乃至村落的形成与发展。</t>
  </si>
  <si>
    <t>井圈四周地面用石块加固</t>
  </si>
  <si>
    <t>坑口村村委会</t>
  </si>
  <si>
    <t>第三份井</t>
  </si>
  <si>
    <t xml:space="preserve">第三份古井位于仙居县福应街道坑口村中心，据住户介绍，为清代建筑。井身圆形，用自然块石（较大卵石）叠砌而成，石质圆形井圈高0.45米，内径0.44米，外径0.66米，水质清澈，尚在饮用。_x005F_x000D_
坑口村地处仙居东部山区，水资源较珍贵。掘井取水是当地居民必备的生活条件。坑口村至今仍保存古井多口，从一个侧面反映了旧时当地村民的生活状况乃至村落的形成与发展。   </t>
  </si>
  <si>
    <t>北纬：28°54'03.0"
东经：120°46'18.0"</t>
  </si>
  <si>
    <t xml:space="preserve">古井保存较好。井身圆形，用自然块石（较大卵石）叠砌而成，石质圆形井圈高0.45米，内径0.44米，外径0.66米。坑口村地处仙居东部山区，水资源较珍贵。掘井取水是当地居民必备的生活条件。坑口村至今仍保存古井多口，从一个侧面反映了旧时当地村民的生活状况乃至村落的形成与发展。   </t>
  </si>
  <si>
    <t>大门堂井</t>
  </si>
  <si>
    <t xml:space="preserve">大门堂古井位于仙居县福应街道上张村中心，考其风格，为清代建筑。圆形井壁，用自然较大块卵石叠砌而成。白石质圆形井圈，高0.42米，内径0.44米，外径0.66米，水质清澈，仍使用中。_x005F_x000D_
上张村地处半山区，离河流较远，水资源比较宝贵，掘井取水是当地人们生活的必备条件，上张至今保存多口古井，从一个侧面反映了旧时当地人们的生活状况乃至村落的形成与发展状况。 </t>
  </si>
  <si>
    <t>北纬：28°53'52.0"
东经：120°46'30.0"</t>
  </si>
  <si>
    <t xml:space="preserve">古井保存较好，至今仍在使用，圆形井壁，用自然较大块卵石叠砌而成。白石质圆形井圈，高0.42米，内径0.44米，外径0.66米。上张村地处半山区，离河流较远，水资源比较宝贵，掘井取水是当地人们生活的必备条件，上张至今保存多口古井，从一个侧面反映了旧时当地人们的生活状况乃至村落的形成与发展状况。 </t>
  </si>
  <si>
    <t>里个弄井</t>
  </si>
  <si>
    <t>浙江省台州市仙居县福应街道上张村南</t>
  </si>
  <si>
    <t xml:space="preserve">里个弄古井位于仙居县福应街道上张村南，清代建筑。圆形井壁，用自然较大块卵石叠砌而成。白石质圆形井圈，高0.45米，内径0.43米，外径0.65米，水质清澈，仍使用中。_x005F_x000D_
上张村地处半山区，离河流较远，水资源比较宝贵，掘井取水是当地人们生活的必备条件，上张至今保存多口古井，从一个侧面反映了旧时当地人们的生活状况乃至村落的形成与发展状况。 </t>
  </si>
  <si>
    <t>北纬：28°53'47.0"
东经：120°46'29.0"</t>
  </si>
  <si>
    <t xml:space="preserve">古井位于居民家中，保存较好，直径仍在使用。圆形井壁，用自然较大块卵石叠砌而成。白石质圆形井圈，高0.45米，内径0.43米，外径0.65米。上张村地处半山区，离河流较远，水资源比较宝贵，掘井取水是当地人们生活的必备条件，上张至今保存多口古井，从一个侧面反映了旧时当地人们的生活状况乃至村落的形成与发展状况。 </t>
  </si>
  <si>
    <t>里个弄下井</t>
  </si>
  <si>
    <t xml:space="preserve">里个弄古井位于仙居县福应街道上张村南，清代建筑。圆形井壁，用自然较大块卵石叠砌而成。白石质圆形井圈，高0.42米，内径0.43米，外径0.65米，水质清澈，仍使用中。_x005F_x000D_
上张村地处半山区，离河流较远，水资源比较宝贵，掘井取水是当地人们生活的必备条件，上张至今保存多口古井，从一个侧面反映了旧时当地人们的生活状况乃至村落的形成与发展状况。 </t>
  </si>
  <si>
    <t>北纬：28°53'45.0"
东经：120°46'27.0"</t>
  </si>
  <si>
    <t xml:space="preserve">古井保存较好。圆形井壁，用自然较大块卵石叠砌而成。白石质圆形井圈，高0.42米，内径0.43米，外径0.65米。上张村地处半山区，离河流较远，水资源比较宝贵，掘井取水是当地人们生活的必备条件，上张至今保存多口古井，从一个侧面反映了旧时当地人们的生活状况乃至村落的形成与发展状况。 </t>
  </si>
  <si>
    <t>井圈四周地面用水泥加固</t>
  </si>
  <si>
    <t>王宅井</t>
  </si>
  <si>
    <t>浙江省台州市仙居县福应街道杨府村南</t>
  </si>
  <si>
    <t>王宅古井，位于仙居县福应街道杨府村南，考其风格，为清代建筑。圆形井壁用自然块石（较大卵石）叠砌而成。白石质圆形井圈高0.45米，内径0.44米，外径0.66米，水质清澈，仍使用中。_x005F_x000D_
杨府村地处仙居东部平原，离河流较远，水资源比较宝贵，掘井取水是当地人们生活必备条件，杨府村至今保存较多古井以及古井遗迹，从一个侧面反映了旧时当地平原人们的生活状况乃至村落的形成与发展状况。</t>
  </si>
  <si>
    <t>北纬：28°53'02.0"
东经：120°47'21.0"</t>
  </si>
  <si>
    <t>古井保存一般，井圈上部有破损。圆形井壁用自然块石（较大卵石）叠砌而成。白石质圆形井圈高0.45米，内径0.44米，外径0.66米。杨府村地处仙居东部平原，离河流较远，水资源比较宝贵，掘井取水是当地人们生活必备条件，杨府村至今保存较多古井以及古井遗迹，从一个侧面反映了旧时当地平原人们的生活状况乃至村落的形成与发展状况。</t>
  </si>
  <si>
    <t>里头井</t>
  </si>
  <si>
    <t>浙江省台州市仙居县福应街道下王村昌蒲塘自然村西</t>
  </si>
  <si>
    <t>里头古井位于仙居县福应街道下王村昌蒲塘自然村西，清代建筑。圆形井壁用自然块石（较大卵石）叠砌而成。圆形石质井圈高0.43米，内径0.48米，外径0.7米。井深5米，水质清澈。_x005F_x000D_
下王村昌蒲塘自然村地处小平原地区，离河流较远，水资源比较宝贵，掘井取水是旧时当地人们生活的必备条件，里头古井是该自然村至今唯一保存的一口古井，它从一个侧面反映了旧时当地人们的生活状况。</t>
  </si>
  <si>
    <t>北纬：28°53'20.0"
东经：120°45'54.0"</t>
  </si>
  <si>
    <t>古井保存一般。圆形井壁用自然块石（较大卵石）叠砌而成。圆形石质井圈高0.43米，内径0.48米，外径0.7米。井深5米。
下王村昌蒲塘自然村地处小平原地区，离河流较远，水资源比较宝贵，掘井取水是旧时当地人们生活的必备条件，里头古井是该自然村至今唯一保存的一口古井，它从一个侧面反映了旧时当地人们的生活状况。</t>
  </si>
  <si>
    <t>支埠头上屋井</t>
  </si>
  <si>
    <t>浙江省台州市仙居县福应街道支埠头村西</t>
  </si>
  <si>
    <t>支埠头上屋古井位于仙居县福应街道支埠头村西，清代建筑。圆形井壁用自然块石（较大卵石）叠砌而成。正方形石质井圈高0.45米，内径边长0.48米，井圈厚0.25米。井深4米，水质清澈。_x005F_x000D_
支埠头村地处小平原地带，离河流较远，水资源比较宝贵，掘井取水是旧时当地人们生活的必备条件，上屋古井是村里至今唯一保存的一口古井，它从一个侧面反映了旧时当地人们的生活状况。</t>
  </si>
  <si>
    <t>北纬：28°52'07.0"
东经：120°47'05.0"</t>
  </si>
  <si>
    <t>古井保存一般，井圈上部有较大的破损，周围环境凌乱。圆形井壁用自然块石（较大卵石）叠砌而成。正方形石质井圈高0.45米，内径边长0.48米，井圈厚0.25米。井深4米。支埠头村地处小平原地带，离河流较远，水资源比较宝贵，掘井取水是旧时当地人们生活的必备条件，上屋古井是村里至今唯一保存的一口古井，它从一个侧面反映了旧时当地人们的生活状况。</t>
  </si>
  <si>
    <t>支埠头村村委会</t>
  </si>
  <si>
    <t>陈家岙水井头井</t>
  </si>
  <si>
    <t>浙江省台州市仙居县福应街道陈家岙村东</t>
  </si>
  <si>
    <t>陈家岙水井头古井位于仙居县福应街道陈家岙村东，清代建筑。圆形井壁用自然块石（较大卵石）叠砌而成。圆形石质井圈高0.43米，内径0.46米，外径0.7米。井深6米，水质清澈。_x005F_x000D_
陈家岙村地处平原，离河流较远，水资源比较宝贵，掘井取水是旧时当地人们生活的必备条件，水井头古井是村里现存唯一的一口古井，从一个侧面反映了旧时当地人们的生活状况。</t>
  </si>
  <si>
    <t>北纬：28°53'41.0"
东经：120°48'05.0"</t>
  </si>
  <si>
    <t>古井保存较好。圆形井壁用自然块石（较大卵石）叠砌而成。圆形石质井圈高0.43米，内径0.46米，外径0.7米。井深6米。
陈家岙村地处平原，离河流较远，水资源比较宝贵，掘井取水是旧时当地人们生活的必备条件，水井头古井是村里现存唯一的一口古井，从一个侧面反映了旧时当地人们的生活状况。</t>
  </si>
  <si>
    <t>下叶溪大份井</t>
  </si>
  <si>
    <t>浙江省台州市仙居县大战乡下叶溪村南</t>
  </si>
  <si>
    <t>大份水井位于仙居县大战乡下叶溪村南俗名“大份”处，据村中老人反映，建于清代。圆形井圈高0.5米，外径0.38米，内径0.30米，青石质结构。井壁圆形，由较大自然卵石叠砌而成。井深约2.5米，尚在使用中。_x005F_x000D_
下叶溪村虽离河流较近，但掘井取水也是村民方便生产生活的条件。该井保存较好，从一个侧面反映了旧时当地村民的生产生活及民居分布状况。</t>
  </si>
  <si>
    <t>北纬：28°47'59.0"
东经：120°49'22.0"</t>
  </si>
  <si>
    <t>保存完好，井圈四周粘贴鹅卵石装饰。圆形井圈高0.5米，外径0.38米，内径0.30米，青石质结构。井壁圆形，由较大自然卵石叠砌而成。井深约2.5米。</t>
  </si>
  <si>
    <t>下叶溪村委会</t>
  </si>
  <si>
    <t>清口园井</t>
  </si>
  <si>
    <t>浙江省台州市仙居县南峰街道清口园村东北</t>
  </si>
  <si>
    <t>清口园古井，位于仙居县南峰街道清口园村东北，据村中老人介绍，为清代建筑。圆形井壁用自然块石（较大卵石）叠砌而成。六角形石质井圈高0.3米，边长0.4米，内圈圆形，直径0.46米。井深4米，水质不清。_x005F_x000D_
清口园村地处河谷平原地带，离河道较远，水资源比较宝贵，掘井取水是当地人们生活的必备条件，此井是清口园至今保存的唯一古井，从一个侧面可反映了旧时当地平原人们的生活状况。</t>
  </si>
  <si>
    <t>北纬：28°49'01.0"
东经：120°43'04.0"</t>
  </si>
  <si>
    <t>整体保存较好，井口用水泥板盖住。圆形井壁用自然块石（较大卵石）叠砌而成。六角形石质井圈高0.3米，边长0.4米，内圈圆形，直径0.46米。井深4米。</t>
  </si>
  <si>
    <t>清口园村村委会</t>
  </si>
  <si>
    <t>船山村上份水井</t>
  </si>
  <si>
    <t>浙江省台州市仙居县南峰街道船山村西</t>
  </si>
  <si>
    <t>上份井位于仙居县南峰街道船山村西，据住户相传，为清代建筑。井身平面近似正方形，边长1.5米，方形井壁用自然块石（较大块卵石）叠砌而成，井口与地面相平，井口南设五级石质台阶通向井底。井深2米，水质不清。_x005F_x000D_
船山村地处河谷小平原地带，离河流较远，水资源比较宝贵，掘井取水是当地人们生活的必备条件，船山至今保存此口古井以及较多古井遗迹，从一个侧面反映了旧时当地平原人们的生活状况乃至村落的形成与发展状况。</t>
  </si>
  <si>
    <t>北纬：28°50'01.0"
东经：120°42'25.0"</t>
  </si>
  <si>
    <t>整体保存完好，保留着三普登记时的原貌。井身平面近似正方形，边长1.5米，方形井壁用自然块石（较大块卵石）叠砌而成，井口与地面相平，井口南设五级石质台阶通向井底。井深2米。</t>
  </si>
  <si>
    <t>井一侧用石板围起</t>
  </si>
  <si>
    <t>船山村村委会</t>
  </si>
  <si>
    <t>旧屋里井</t>
  </si>
  <si>
    <t>浙江省台州市仙居县南峰街道黄坦树村中心</t>
  </si>
  <si>
    <t>旧屋里古井位于仙居县南峰街道黄坦树村中心，俗名“旧屋里”处，据村民介绍，始建于清代。圆形井壁用较大自然块石叠砌而成。圆鼓形石质井圈，高0.5米，内径0.46米，外径0.72米。水深4米，水质清澈，尚在饮用。_x005F_x000D_
黄坦树村地处内陆平原，离河流较远，水资源较珍贵。掘井取水是当地居民必备的生活条件。此井保存至今且尚在饮用，从一个侧面反映了旧时至当今当地村民的生活状况和民居分布格局。</t>
  </si>
  <si>
    <t>北纬：28°50'41.0"
东经：120°43'02.0"</t>
  </si>
  <si>
    <t>整体保存较好。圆形井壁用较大自然块石叠砌而成。圆鼓形石质井圈，高0.5米，内径0.46米，外径0.72米。</t>
  </si>
  <si>
    <t>井圈四周用石块加固</t>
  </si>
  <si>
    <t>黄坦树村村委会</t>
  </si>
  <si>
    <t>半台屋井</t>
  </si>
  <si>
    <t>浙江省台州市仙居县南峰街道黄坦树村东南角</t>
  </si>
  <si>
    <t xml:space="preserve">半台屋古井位于仙居县南峰街道黄坦树村东南角，俗名“半台屋”处，据村民介绍，为清代建筑。圆形井壁用自然块石叠砌而成。圆鼓形石质井圈，高0.56米，内径0.45米，外径0.64米。水质清澈，尚在使用。_x005F_x000D_
黄坦树村地处内陆平原，离河流较远，水资源较珍贵。掘井取水是当地居民必备的生活条件。该井保存至今，从一个侧面反映了旧时及当代村民的生活情况。 </t>
  </si>
  <si>
    <t>北纬：28°50'43.0"
东经：120°43'05.0"</t>
  </si>
  <si>
    <t>整体保存较好。圆形井壁用自然块石叠砌而成。圆鼓形石质井圈，高0.56米，内径0.45米，外径0.64米。</t>
  </si>
  <si>
    <t>上园井</t>
  </si>
  <si>
    <t>浙江省台州市仙居县南峰街道浮石园村东南</t>
  </si>
  <si>
    <t>上园古井位于仙居县南峰街道浮石园村东南，俗名“上园”处，据其风格，为清代建筑。圆形井壁用自然块石（较大卵石）叠砌而成。圆形石质井圈由上下两节组成，高0.42米，内径0.56米，处径0.8米，井深4米，水质清澈。_x005F_x000D_
浮石园村地处山麓地带，水资源比较宝贵，掘井取水是当地人们生活的必备条件，浮石园至今保存这口古井以及较多古井遗迹，从一个侧面反映了旧时当地人们的生活状况乃至村落的形成与发展状况。.</t>
  </si>
  <si>
    <t>里弄井</t>
  </si>
  <si>
    <t>浙江省台州市仙居县南峰街道蔬菜村黎明居东北</t>
  </si>
  <si>
    <t>里弄古井，位于仙居县南峰街道蔬菜村黎明居东北，从风格上看，为清代建筑。圆形井壁用自然块石（较大卵石）叠砌而成。圆形石质井圈高0.5米，内径0.34米，外径0.6米。井深4米，水质清澈。_x005F_x000D_
黎明居地处平原（为县城的一部分），离河流较远，水资源比较宝贵，掘井取水是当地人们生活的必备条件，黎里居至今保存较多古井以及古井遗迹，从一个侧面反映了旧时当地平原人们的生活状况乃至村落的形成与发展状况。</t>
  </si>
  <si>
    <t>黄泥井头井</t>
  </si>
  <si>
    <t>浙江省台州市仙居县南峰街道蔬菜村黎明居北</t>
  </si>
  <si>
    <t>黄泥井头古井，位于仙居县南峰街道蔬菜村黎明居民区北，南门古街南端，考其风格，为清代建筑。圆形井壁用自然块石（较大块卵石）叠砌而成。圆形石质井上口内侧四周刻有一道凹糟，外侧略有凸出而做成帽沿状，并凿有一锁眼，井圈高0.48米，内径0.50米，外径0.8米。井深4米，水质清澈。_x005F_x000D_
黎明居地处平原地区（为县城的一部分），离河流较远，水资源比较宝贵，掘井取水是当地人们生活的必备条件，居内现存数口古井以及较多古井遗迹，从一个侧面反映了旧时当地平原人们的生活状况乃至村落的形成与发展状况。</t>
  </si>
  <si>
    <t>司前陈井</t>
  </si>
  <si>
    <t>浙江省台州市仙居县南峰街道小南门村东（司前巷8号）</t>
  </si>
  <si>
    <t>司前陈古井位于仙居县南峰街道小南门村东（司前巷8号），据村民介绍，为清代建筑。圆形井壁用自然块石（较大块卵石）叠砌而成。圆形石质井圈外侧口部因略有凸出而做成帽沿状，高0.45米，内径0.4米，外径0.62米。井深5米，水质清澈。_x005F_x000D_
小南门村地处平原（县城一部分），离河流较远，水资源比较宝贵，掘井取水是当地人们生活的必备条件，小南门至今保存较多古井以及古井遗迹，从一个侧面反映了旧时当地平原人们的生活状况乃至村落的形成与发展状况。</t>
  </si>
  <si>
    <t>北纬：28°51'32.0"
东经：120°43'56.0"</t>
  </si>
  <si>
    <t>保存较好。圆形井壁用自然块石（较大块卵石）叠砌而成。圆形石质井圈外侧口部因略有凸出而做成帽沿状，高0.45米，内径0.4米，外径0.62米。井深5米。</t>
  </si>
  <si>
    <t>小南门村村委会</t>
  </si>
  <si>
    <t>小楼下井</t>
  </si>
  <si>
    <t>浙江省台州市仙居县南峰街道黄坦树村南</t>
  </si>
  <si>
    <t>小楼下古井位于仙居县南峰街道黄坦树村南，清代建筑。井身圆形，用自然块石（较大卵石）叠砌而成，石质圆形井圈高0.43米，内径0.47米，外径0.69米，井深４米，水质清澈。_x005F_x000D_
黄坦树村地处平原，离河流较远，水资源较珍贵。掘井取水是当地居民必备的生活条件。黄坦树村至今仍保存古井多口，从一个侧面反映了旧时当地村民的生活状况乃至村落的形成与发展。</t>
  </si>
  <si>
    <t>北纬：28°50'39.0"
东经：120°43'01.0"</t>
  </si>
  <si>
    <t>保存完好。井身圆形，用自然块石（较大卵石）叠砌而成，石质圆形井圈高0.43米，内径0.47米，外径0.69米</t>
  </si>
  <si>
    <t>隔墙余井</t>
  </si>
  <si>
    <t>浙江省台州市仙居县南峰街道小南门村东</t>
  </si>
  <si>
    <t>隔墙余古井位于仙居县南峰街道小南门村东，据村中老者介绍，为明代建筑。圆形井壁用自然块石（较大块卵石）叠砌而成。圆形石质井圈高0.45米，内径0.4米，外径0.63米。井深5米，水质清澈。_x005F_x000D_
小南门村地处平原，离河流较远，水资源比较宝贵，掘井取水是当地人们生活的必备条件，小南门至今保存较多古井以及古井遗迹，从一个侧面反映了旧时当地平原人们的生活状况乃至村落的形成与发展状况。</t>
  </si>
  <si>
    <t>北纬：28°51'25.0"
东经：120°43'56.0"</t>
  </si>
  <si>
    <t>保存较好。圆形井壁用自然块石叠砌而成。圆形石质井圈高0.45米，内径0.4米，外径0.63米。井深5米。</t>
  </si>
  <si>
    <t>店前井</t>
  </si>
  <si>
    <t>浙江省台州市仙居县皤滩乡大坵田村西南</t>
  </si>
  <si>
    <t>店前古井位于仙居县皤滩乡大坵田村西南，据村中老人介绍，为明代建筑。井身圆形，由较大自然块石叠砌而成，井深5米。青石质圆形井圈，外径68厘米，内径48厘米，高40厘米。水质浑浊，偶尔洗衣使用。_x005F_x000D_
大坵田村离河道较远，掘井取水是旧时当地村民必备的生活条件，该井从一个侧面反映了当地村民旧时的生产生活状况。</t>
  </si>
  <si>
    <t>北纬：28°44'27.0"
东经：120°34'06.0"</t>
  </si>
  <si>
    <t>本体保存较好，但早已废弃不用，又处在路边，有随时消失的可能。井身圆形，由较大自然块石叠砌而成。青石质圆形井圈，外径68厘米，内径48厘米，高40厘米。</t>
  </si>
  <si>
    <t>为安全，后置井盖。井圈四周地面用水泥加固。</t>
  </si>
  <si>
    <t>大坵田村村委会</t>
  </si>
  <si>
    <t>三条门槛水井</t>
  </si>
  <si>
    <t>浙江省台州市仙居县皤滩乡前园村中心</t>
  </si>
  <si>
    <t>三条门槛水井位于仙居县皤滩乡前园村中心俗称“三条门槛处”，据村中老人介绍，为清代建筑。井身圆形，由较大自然块石（鹅卵石）叠砌而成，井深5米。青石质外六角内圆井圈，边长42厘米，内径66厘米，高40厘米。附近青石质水槽2口。水质清澈，仍在使用。_x005F_x000D_
前园村离河道较远，掘井取水是旧时当地村民必备的生活条件，该井从一个侧面反映了当地村民旧时的生产生活状况。</t>
  </si>
  <si>
    <t>北纬：28°44'53.0"
东经：120°33'36.0"</t>
  </si>
  <si>
    <t>本体保存较好。井身圆形，由较大自然块石（鹅卵石）叠砌而成，井深5米。青石质外六角内圆井圈，边长42厘米，内径66厘米，高40厘米。</t>
  </si>
  <si>
    <t>井圈四周地面用水泥加固。</t>
  </si>
  <si>
    <t>前园村村委会</t>
  </si>
  <si>
    <t>上门楼井</t>
  </si>
  <si>
    <t>浙江省台州市仙居县皤滩乡后地村西</t>
  </si>
  <si>
    <t>上门楼古井位于仙居县皤滩乡后地村西俗称“上门楼”处，据村民介绍，为清代建筑。圆形井壁用自然块石（较大块卵石）叠砌而成，八角形石质井圈高0.44米、宽0.68米、边长0.27米、厚0.18米，井圈外壁镌阴刻楷书“郑”字，内圈圆形，直径0.44米。井深7米，水质清澈，仍在使用。_x005F_x000D_
后地村地处平原地区，离河流较远，水资源比较宝贵，掘井取水是旧时当地村民必备的生活条件，后地至今保存多口古井，从一个侧面反映了当地村民旧时的生产生活乃至村落的形成与发展状况。</t>
  </si>
  <si>
    <t>北纬：28°45'14.0"
东经：120°34'03.0"</t>
  </si>
  <si>
    <t>本体保存较好，周围环境较差。圆形井壁用自然块石（较大块卵石）叠砌而成，八角形石质井圈高0.44米、宽0.68米、边长0.27米、厚0.18米，内圈圆形，直径0.44米。井深7米。</t>
  </si>
  <si>
    <t>后地村委会</t>
  </si>
  <si>
    <t>里台井</t>
  </si>
  <si>
    <t>浙江省台州市仙居县皤滩乡前陈村中心</t>
  </si>
  <si>
    <t>里台古井位于仙居县皤滩乡前陈村中心，清代建筑。圆形井壁用自然块石（较大卵石）叠砌而成，石质圆形井圈高0.36米、内径0.44米、外径0.68米。井深8米，水质清澈。_x005F_x000D_
前陈村地处平原地区，离河流较远，水资源比较宝贵，掘井取水是旧时当地村民必备的生活条件，前陈村至今保存多口古井，从一个侧面反映了当地村民旧时的生产生活乃至村落的形成与发展状况。</t>
  </si>
  <si>
    <t>北纬：28°44'49.0"
东经：120°34'05.0"</t>
  </si>
  <si>
    <t>保存较好。圆形井壁用自然块石（较大卵石）叠砌而成，石质圆形井圈高0.36米、内径0.44米、外径0.68米。</t>
  </si>
  <si>
    <t>前陈村村委会</t>
  </si>
  <si>
    <t>三台里井</t>
  </si>
  <si>
    <t>浙江省台州市仙居县皤滩乡前陈村西南</t>
  </si>
  <si>
    <t>三台里古井位于仙居县皤滩乡前陈村西南，据向村民了解，为清代建筑。圆形井壁用自然块石（较大卵石）叠砌而成，石质圆形井圈高0.46米、内径0.50米、外径0.73米。井深8米，水质清澈。_x005F_x000D_
前陈村地处平原地区，离河流较远，水资源比较宝贵，掘井取水是旧时当地村民必备的生活条件，前陈村至今保存多口古井，从一个侧面反映了当地村民旧时的生产生活乃至村落的形成与发展状况。</t>
  </si>
  <si>
    <t>北纬：28°44'48.0"
东经：120°34'03.0"</t>
  </si>
  <si>
    <t>本体保存较好，但该井处在民居旁，而民居已废弃，故该井有随时消失的可能。圆形井壁用自然块石（较大卵石）叠砌而成，石质圆形井圈高0.46米、内径0.50米、外径0.73米。</t>
  </si>
  <si>
    <t>横岭头井</t>
  </si>
  <si>
    <t>浙江省台州市仙居县皤滩乡吕前村东</t>
  </si>
  <si>
    <t>横岭头古井位于仙居县皤滩乡吕前村东，据村民介绍，为清代建筑。圆形井壁用自然块石（较大卵石）叠砌而成，石质八角形井圈高0.46米，内圈圆形，直径0.5米、边长0.48米。井深6米，水质清澈。_x005F_x000D_
吕前村地处平原地区，离河流较远，水资源比较宝贵，掘井取水是旧时当地村民必备的生活条件，村中至今保存多口古井，从一个侧面反映了当地村民旧时的生产生活乃至村落的形成与发展状况。</t>
  </si>
  <si>
    <t>北纬：28°44'01.0"
东经：120°30'50.0"</t>
  </si>
  <si>
    <t>本体保存较好，但该井早已废弃不用，周围环境差。圆形井壁用自然块石（较大卵石）叠砌而成，石质八角形井圈高0.46米，内圈圆形，直径0.5米、边长0.48米。</t>
  </si>
  <si>
    <t>吕前村村委会</t>
  </si>
  <si>
    <t>汤坎头井头井</t>
  </si>
  <si>
    <t>浙江省台州市仙居县皤滩乡汤坎头村东北角</t>
  </si>
  <si>
    <t>井头古井位于仙居县皤滩乡汤坎头村东北角，据村中老者介绍，为宋代建筑。井身圆形，由较大自然块石（鹅卵石）叠砌而成，井深7米。青石质外六角内圆井圈，外边长36厘米，内径44厘米，高43厘米。水质较清澈，偶尔使用。_x005F_x000D_
汤坎头村离河道较远，掘井取水是旧时当地村民必备的生活条件，从一个侧面反映了当地村民旧时的生产生活状况乃至村落形成和变迁情况。</t>
  </si>
  <si>
    <t>北纬：28°44'18.0"
东经：120°31'37.0"</t>
  </si>
  <si>
    <t>整体保存很好，周围环境对比三普时期也无变化。井身圆形，由较大自然块石（鹅卵石）叠砌而成，井深7米。青石质外六角内圆井圈，外边长36厘米，内径44厘米，高43厘米。</t>
  </si>
  <si>
    <t>井圈四周地面用石块加固。</t>
  </si>
  <si>
    <t>汤坎头村委会</t>
  </si>
  <si>
    <t>墙屋头井</t>
  </si>
  <si>
    <t>浙江省台州市仙居县皤滩乡汤坎头村西部</t>
  </si>
  <si>
    <t>墙屋头古井位于仙居县皤滩乡汤坎头村西部，据村民介绍，为清代建筑。井身圆形，由较大自然块石（鹅卵石）叠砌而成，井深6米。青石质圆形井圈，外径67厘米，内径47厘米，高31厘米。井水浑浊，已废弃不用。_x005F_x000D_
汤坎头村离河道较远，掘井取水是旧时当地村民必备的生活条件，从一个侧面反映了当地村民旧时的生产生活状况乃至村落形成和变迁情况。</t>
  </si>
  <si>
    <t>北纬：28°44'18.0"
东经：120°31'34.0"</t>
  </si>
  <si>
    <t>保存较好。此井早期废弃，处在路边乱草中，很容易消失。井身圆形，由较大自然块石（鹅卵石）叠砌而成。青石质圆形井圈，外径67厘米，内径47厘米，高31厘米。</t>
  </si>
  <si>
    <t>上屋头井</t>
  </si>
  <si>
    <t>浙江省台州市仙居县皤滩乡汤坎头村南</t>
  </si>
  <si>
    <t>上屋头古井位于仙居县皤滩乡汤坎头村南，据村民介绍，为清代建筑。圆形井壁用自然块石（较大卵石）叠砌而成，六角形石质井圈高0.37米、内圈圆形，直径0.43米、边长0.34米。井深6米，水质清澈。_x005F_x000D_
汤坎头村地处平原地带，离河流较远，水资源比较宝贵，掘井取水是旧时当地村民必备的生活条件，汤坎头村至今保存较多古井，从一个侧面反映了当地村民旧时的生产生活乃至村落的形成与发展状况。</t>
  </si>
  <si>
    <t>北纬：28°44'14.0"
东经：120°31'33.0"</t>
  </si>
  <si>
    <t>本体保存无多大变化，但周围环境差，已废弃不用。圆形井壁用自然块石（较大卵石）叠砌而成，六角形石质井圈高0.37米、内圈圆形，直径0.43米、边长0.34米。</t>
  </si>
  <si>
    <t>东园井</t>
  </si>
  <si>
    <t>浙江省台州市仙居县皤滩乡汤坎头村中心</t>
  </si>
  <si>
    <t>东园古井位于仙居县皤滩乡汤坎头村中心，清代建筑。圆形井壁用自然块石（较大卵石）叠砌而成，六角形石质井圈高0.38米、边长0.43米，内圈圆形，直径0.41米。井深7米，水质清澈。_x005F_x000D_
汤坎头村地处平原地带，离河流较远，水资源比较宝贵，掘井取水是旧时当地村民必备的生活条件，汤坎头至今保存较多古井，从一个侧面反映了当地村民旧时的生产生活乃至村落的形成与发展状况。</t>
  </si>
  <si>
    <t>北纬：28°44'16.0"
东经：120°31'38.0"</t>
  </si>
  <si>
    <t>本体保存无多大变化，但周围环境差，已废弃不用。圆形井壁用自然块石（较大卵石）叠砌而成，六角形石质井圈高0.38米、边长0.43米，内圈圆形，直径0.41米</t>
  </si>
  <si>
    <t>下新屋井</t>
  </si>
  <si>
    <t>下新屋古井位于仙居县皤滩乡汤坎头村南，据村民介绍，为清代建筑。圆形井壁用自然块石（较大卵石）叠砌而成，圆形石质井圈高0.4米、内径0.47米，外径0.65米。井深7米，水质清澈。_x005F_x000D_
汤坎头村地处平原地带，离河流较远，水资源比较宝贵，掘井取水是旧时当地村民必备的生活条件，汤坎头村至今保存较多古井，从一个侧面反映了当地村民旧时的生产生活乃至村落的形成与发展状况。</t>
  </si>
  <si>
    <t>北纬：28°44'14.0"
东经：120°31'41.0"</t>
  </si>
  <si>
    <t>保存较好，但周围环境差，已废弃不用。圆形井壁用自然块石（较大卵石）叠砌而成，圆形石质井圈高0.4米、内径0.47米，外径0.65米。</t>
  </si>
  <si>
    <t>下新屋六角井</t>
  </si>
  <si>
    <t>下新屋六角井位于仙居县皤滩乡汤坎头村中心，考其风格，为清代建筑。圆形井壁用自然块石（较大卵石）叠砌而成。六角形石质井圈高0.44米，内圈圆形，直径0.46米、边长0.39米。井深6米，水质清澈。_x005F_x000D_
汤坎头村地处平原地带，离河流较远，水资源比较宝贵，掘井取水是旧时当地村民必备的生活条件，汤坎头至今保存较多古井，从一个侧面反映了当地村民旧时的生产生活乃至村落的形成与发展状况。</t>
  </si>
  <si>
    <t>北纬：28°44'13.0"
东经：120°34'03.0"</t>
  </si>
  <si>
    <t xml:space="preserve">井圈被盗，后改建为水泥井圈。现仍在使用。
</t>
  </si>
  <si>
    <t>汤坎头村村委会</t>
  </si>
  <si>
    <t xml:space="preserve">2011年11月30日，公布为仙居县文物保护点
</t>
  </si>
  <si>
    <t>前陈村上门楼井</t>
  </si>
  <si>
    <t>浙江省台州市仙居县皤滩乡前陈村西</t>
  </si>
  <si>
    <t>上门楼古井位于仙居县皤滩乡前陈村西，清代建筑。圆形井壁用自然块石（较大卵石）叠砌而成，石质圆形井圈高0.45米、内径0.48米、外径0.7米。井深5米，水质清澈。_x005F_x000D_
前陈村地处平原地区，离河流较远，水资源比较宝贵，掘井取水是旧时当地村民必备的生活条件，前陈村至今保存多口古井，从一个侧面反映了当地村民旧时的生产生活乃至村落的形成与发展状况。</t>
  </si>
  <si>
    <t>北纬：28°44'49.0"
东经：120°34'02.0"</t>
  </si>
  <si>
    <t>本体保存较好。圆形井壁用自然块石（较大卵石）叠砌而成，石质圆形井圈高0.45米、内径0.48米、外径0.7米。井深5米，。</t>
  </si>
  <si>
    <t>桥头村下门堂井</t>
  </si>
  <si>
    <t>浙江省台州市仙居县皤滩乡桥头村东</t>
  </si>
  <si>
    <t>下门堂古井位于仙居县皤滩乡桥头村东，清代建筑。圆形井壁用自然块石（较大卵石）叠砌而成，六角形石质井圈高0.37米、内圈圆形，直径0.43米，边长0.34米。井深5米，水质清澈。_x005F_x000D_
前陈村地处平原地区，离河流较远，水资源比较宝贵，掘井取水是旧时当地村民必备的生活条件，前陈村至今保存多口古井，从一个侧面反映了当地村民旧时的生产生活乃至村落的形成与发展状况。</t>
  </si>
  <si>
    <t>北纬：28°45'01.0"
东经：120°33'50.0"</t>
  </si>
  <si>
    <t>保存较好。圆形井壁用自然块石（较大卵石）叠砌而成，六角形石质井圈高0.37米、内圈圆形，直径0.43米，边长0.34米。</t>
  </si>
  <si>
    <t>桥头村村委会</t>
  </si>
  <si>
    <t>外门堂井</t>
  </si>
  <si>
    <t>浙江省台州市仙居县白塔镇前塘村中心</t>
  </si>
  <si>
    <t>外门堂古井位于仙居县白塔镇前塘村中心，据村中老者介绍，为明代建筑。井身圆形，由较大自然块石（鹅卵石）叠砌而成，井深5米。青石质外六角内圆井圈，边长35厘米，内径40厘米，高45厘米。水质不清，现已废弃不用。_x005F_x000D_
前塘村离河流较远，掘井取水是当地山区旧时村民必备的生活条件，从一个侧面反映了水资源的宝贵，以及山区村民的生产生活状况。</t>
  </si>
  <si>
    <t>北纬：28°42'43.0"
东经：120°38'06.0"</t>
  </si>
  <si>
    <t>本体保存较好，四周杂草丛生，井水无人使用。井身圆形，由较大自然块石（鹅卵石）叠砌而成。青石质外六角内圆井圈，边长35厘米，内径40厘米，高45厘米。</t>
  </si>
  <si>
    <t>为安全，后置石质井盖。</t>
  </si>
  <si>
    <t>前塘村村委会</t>
  </si>
  <si>
    <t>浙江省台州市仙居县白塔镇抱上村北角墩头楼下</t>
  </si>
  <si>
    <t>楼下古井位于仙居县白塔镇抱上村北墩头楼下朱福天前门屋檐下，清代建筑。井身圆形，由较大自然块石（鹅卵石）叠砌而成，井深6米。青石质外六角内圆井圈，边长36厘米，内径42厘米，高40厘米。井水浑浊，现已废弃不用。_x005F_x000D_
抱上村离河流较远，掘井取水是当地山区旧时村民必备的生活条件。说明水资源对人们生活的重要性，从一个侧面反映了旧时当地村民的生产生活状况。</t>
  </si>
  <si>
    <t>北纬：28°42'55.0"
东经：120°38'02.0"</t>
  </si>
  <si>
    <t>本体保存较好，原有石洗两个，现已不存，且周围环境。井身圆形，由较大自然块石（鹅卵石）叠砌而成，井深6米。青石质外六角内圆井圈，边长36厘米，内径42厘米，高40厘米。</t>
  </si>
  <si>
    <t>报上村村委会</t>
  </si>
  <si>
    <t>寺前村下门楼水井</t>
  </si>
  <si>
    <t>浙江省台州市仙居县白塔镇寺前村西北角</t>
  </si>
  <si>
    <t>下门楼水井位于仙居县白塔镇寺前村西北角，清代建筑。井身圆形，由较大自然块石（鹅卵石）叠砌而成。青石质外六角内圆井圈，边长33厘米，内径38厘米，高40厘米。水质不清，已废弃不用。  _x005F_x000D_
寺前村地处河谷平坦地带，离河流较远，掘井取水是旧时当地村民必备的生活条件，说明了水资源在人们生活中的重要性，该井从一个侧面反映了当地旧时村民生产生活状况。</t>
  </si>
  <si>
    <t>北纬：28°43'49.0"
东经：120°37'44.0"</t>
  </si>
  <si>
    <t>保存较好。四周杂草丛生，井水无人使用。井身圆形，由较大自然块石（鹅卵石）叠砌而成。青石质外六角内圆井圈，边长33厘米，内径38厘米，高40厘米。</t>
  </si>
  <si>
    <t>寺前村村委会</t>
  </si>
  <si>
    <t>前王村后面新屋民居</t>
  </si>
  <si>
    <t>浙江省台州市仙居县白塔镇前王村北</t>
  </si>
  <si>
    <t>后面新屋民居位于仙居县白塔镇前王村北，考其风格，为民国时期建筑。坐北朝南，三进二厢，屋顶硬山顶。第一进门楼三开间带二弄，三柱六檩，后挑檐。第二进穿堂三开间，六柱九檩，前双步后单步廊檐。第三进正屋三开间带二弄，五柱七檩，单步前廊。第一、二进，第二、三进间东西厢房各三间带二弄均二层。厢房均五柱七檩。外立墙砖墙。西厢中间房屋外墙脚有六角古井1口。_x005F_x000D_
后面新屋台门布局规整，用材考究，在前王村诸多传统民居中具有代表性，有较高的历史、艺术、科学价值。</t>
  </si>
  <si>
    <t>北纬：28°44'14.0"
东经：120°35'43.0"</t>
  </si>
  <si>
    <t>保存较好。圆形井壁用自然块石（较大卵石）叠砌而成，圆形石质井圈高0.4米，内径0.4米，外径0.6米。</t>
  </si>
  <si>
    <t>前王村村委会</t>
  </si>
  <si>
    <t>上横街隔墙井</t>
  </si>
  <si>
    <t>浙江省台州市仙居县白塔镇上横街村北</t>
  </si>
  <si>
    <t>隔墙古井位于仙居县白塔镇上横街村北面，据村中老人介绍，为清代建筑。圆形井壁用自然块石（较大块卵石）叠砌而成，直径2米。井身上部并列置双眼石质井圈，两井圈间距0.1米，内圈均为圆形，直径分别为0.46米（六角形）、0.40米（八角形）、高0.37米、厚0.2米。东侧井圈为八角形，边长0.3米，抹角做法，西侧井圈为六角形，边长0.36米。水质清澈，至今尚在使用。_x005F_x000D_
该井造型奇特，保存完整，有一定的文物价值。</t>
  </si>
  <si>
    <t>北纬：28°44'58.0"
东经：120°36'02.0"</t>
  </si>
  <si>
    <t>保存完好，虽然现已不在使用，但当地村委用围栏已将其围起。圆形井壁用自然块石（较大块卵石）叠砌而成，直径2米。井身上部并列置双眼石质井圈，两井圈间距0.1米，内圈均为圆形，直径分别为0.46米（六角形）、0.40米（八角形）、高0.37米、厚0.2米。东侧井圈为八角形，边长0.3米，抹角做法，西侧井圈为六角形，边长0.36米。</t>
  </si>
  <si>
    <t>用石质水洗池盖住井口，用铁质围栏围住两井，悬挂简介牌。</t>
  </si>
  <si>
    <t>上横街村村委会</t>
  </si>
  <si>
    <t>下街小门堂井</t>
  </si>
  <si>
    <t>浙江省台州市仙居县白塔镇下街村中心</t>
  </si>
  <si>
    <t>小门堂古井位于仙居县白塔镇下街村中心，据村民介绍，为清代建筑。正方形井壁用自然块石（较大卵石）叠砌而成。石质八角形井圈高0.46米，边长0.3米，厚0.13米，抹角做法，内圈圆形，直径0.48米。井水已干涸。_x005F_x000D_
下街村地处平原地区，离河流较远，水资源比较宝贵，掘井取水是旧时当地人们生活的必备条件，下街村至今保存多口古井，从一个侧面反映了旧时当地人们的生活状况乃至村落的形成与发展状况。</t>
  </si>
  <si>
    <t>太保泉</t>
  </si>
  <si>
    <t>浙江省台州市仙居县白塔镇厚仁中街村东南角</t>
  </si>
  <si>
    <t>太保泉位于仙居县白塔镇厚仁中街村，始建于宋乾道九年（1174），清乾隆30年重修，1997年又重修。井圈砌长方形砖围栏，长1.6米、宽0.73米、高0.60米，北侧有石级七级（今已埋），据《光绪仙居县志》记载，太保泉为宋吴谓所凿。_x005F_x000D_
太保泉体量较大，水质清澈，至今仍在使用。且历史信息丰富，具有较高的历史价值。</t>
  </si>
  <si>
    <t>北纬：28°46'13.0"
东经：120°36'43.0"</t>
  </si>
  <si>
    <t>保存完好，目前已无人使用。井圈砌长方形砖围栏，长1.6米、宽0.73米、高0.60米，北侧有石级七级（今已埋），据《光绪仙居县志》记载，太保泉为宋吴谓所凿。</t>
  </si>
  <si>
    <t>为安全，后置铁皮盖住泉口。泉口外树立简介碑。</t>
  </si>
  <si>
    <t>厚仁中街村委会</t>
  </si>
  <si>
    <t>东鲍长门堂井</t>
  </si>
  <si>
    <t>浙江省台州市仙居县白塔镇东鲍村中心</t>
  </si>
  <si>
    <t>东鲍长门堂古井，位于仙居县白塔镇东鲍村中心，清代建筑。圆形井壁用自然块石（较大卵石）叠砌而成。圆形石质井圈高0.25米，内径0.45米，外径0.7米，井深5米，水质清澈。_x005F_x000D_
东鲍村地处半山区，水资源比较宝贵，掘井取水是当地人们生活的必备条件，东鲍村至今保存较多古井，从一个侧面反映了旧时当地人们的生活状况乃至村落的形成与发展状况。</t>
  </si>
  <si>
    <t>北纬：28°44'18.0"
东经：120°35'59.0"</t>
  </si>
  <si>
    <t>保存较好。圆形井壁用自然块石（较大卵石）叠砌而成。圆形石质井圈高0.25米，内径0.45米，外径0.7米</t>
  </si>
  <si>
    <t>东鲍村村委会</t>
  </si>
  <si>
    <t>西井樟树下井</t>
  </si>
  <si>
    <t>浙江省台州市仙居县白塔镇西井村南</t>
  </si>
  <si>
    <t>西井樟树下古井，位于仙居县白塔镇西井村南，据村民介绍，为清代建筑。圆形井壁用自然块石（较大卵石）叠砌而成。圆形石质井圈高0.4米，内径0.43米，外径0.7米。井深6米，水质清澈。_x005F_x000D_
西井村地处半山区，水资源比较宝贵，掘井取水是当地人们生活的必备条件，该井是西井村现存唯一的一口古井，从一个侧面反映了旧时当地人们的生活状况乃至村落的形成约发展状况。</t>
  </si>
  <si>
    <t>北纬：28°47'45.0"
东经：120°36'39.0"</t>
  </si>
  <si>
    <t>古井保存较好，周围环境差，井水水位低。圆形井壁用自然块石（较大卵石）叠砌而成。圆形石质井圈高0.4米，内径0.43米，外径0.7米，井深6米。</t>
  </si>
  <si>
    <t>西井村村委会</t>
  </si>
  <si>
    <t>后坑里台井</t>
  </si>
  <si>
    <t>浙江省台州市仙居县白塔镇后坑村西北</t>
  </si>
  <si>
    <t>后坑里台古井，位于仙居县白塔镇后坑村西北，据村民介绍，为清代建筑。圆形井壁用自然块石（较大卵石）叠砌而成。圆形石质井圈高0.42米，内径0.43米，外径0.71米，井深5米，水质清澈。_x005F_x000D_
后坑村地处半山区，水资源比较宝贵，掘井取水是当地人们生活的必备条件，后坑村至今保存多口古井，从一个侧面反映了旧时当地人们的生活状况乃至村落的形成与发展状况。</t>
  </si>
  <si>
    <t>北纬：28°47'28.0"
东经：120°36'05.0"</t>
  </si>
  <si>
    <t>古井尚在，保存较好，但已废弃不用，周围环境差。圆形井壁用自然块石（较大卵石）叠砌而成。圆形石质井圈高0.42米，内径0.43米，外径0.71米，井深5米。</t>
  </si>
  <si>
    <t>后坑村村委会</t>
  </si>
  <si>
    <t>后垟塘岸井</t>
  </si>
  <si>
    <t>浙江省台州市仙居县白塔镇后垟村东</t>
  </si>
  <si>
    <t>后垟塘岸古井，位于仙居县白塔镇后垟村东，据村里有文化的老人介绍，为清代建筑。圆形井壁用自然块石（较大卵石）叠砌而成，圆形石质井圈高0.4米，内径0.4米，外径0.68米，井深4米，水质清澈。_x005F_x000D_
后垟村地处平原，离河流较远，水资源比较宝贵，掘井取水是当地人们生活的必备条件。该井是后垟村现存唯一的古井，从一个侧面反映了旧时当地人们的生活状况乃至村落的形成与发展。</t>
  </si>
  <si>
    <t>北纬：28°46'01.0"
东经：120°36'13.0"</t>
  </si>
  <si>
    <t>本体保存较好，已废弃不用，周围杂草杂物较多。圆形井壁用自然块石（较大卵石）叠砌而成，圆形石质井圈高0.4米，内径0.4米，外径0.68米。</t>
  </si>
  <si>
    <t>后垟村村委会</t>
  </si>
  <si>
    <t>井头井</t>
  </si>
  <si>
    <t>浙江省台州市仙居县官路镇增仁村中心</t>
  </si>
  <si>
    <t>井头古井位于仙居县官路镇增仁村中心，据村民介绍，为清代建筑。井壁圆形，用自然块石叠砌而成。青石质六角形井圈，高0.36米，边长0.36米，抹角做法；内圈圆形，直径0.42米。井内水质清澈，至今尚在使用。_x005F_x000D_
该井保存较好，从一个侧面反映了增仁村旧时掘井取水的生活状况和民居分布情况。</t>
  </si>
  <si>
    <t>北纬：28°49'20.0"
东经：120°42'52.0"</t>
  </si>
  <si>
    <t>整体保存较好。井壁圆形，用自然块石叠砌而成。青石质六角形井圈，高0.36米，边长0.36米，抹角做法；内圈圆形，直径0.42米。</t>
  </si>
  <si>
    <t>井圈四周地面用水泥加固，井口用盖板盖住。</t>
  </si>
  <si>
    <t>增仁村村委会</t>
  </si>
  <si>
    <t>旧门楼井</t>
  </si>
  <si>
    <t>浙江省台州市仙居县官路镇增仁村东北俗称“旧门楼”处</t>
  </si>
  <si>
    <t>旧门楼古井位于仙居县官路镇增仁村东北俗名“旧门楼”处，据村中老人介绍，为明代建筑。井壁圆形，由较大卵石叠砌而成，青石质井圈八角形，高0.46米，边长0.3米，抹角做法；内圈圆形，直径0.48米。井内水质浑浊，已废弃不用。_x005F_x000D_
增仁村离河流较远，掘井取水是旧时当地人们必备的生活条件。该井造型美观，保存较好，从一个侧面反映了旧时当地村民的生活状况和审美情趣。</t>
  </si>
  <si>
    <t>北纬：28°49'20.0"
东经：120°40'56.0"</t>
  </si>
  <si>
    <t>保存较好。井壁圆形，由较大卵石叠砌而成，青石质井圈八角形，高0.46米，边长0.3米，抹角做法；内圈圆形，直径0.48米。</t>
  </si>
  <si>
    <t>净梵寺井</t>
  </si>
  <si>
    <t>浙江省台州市仙居县官路镇寺前万村村东</t>
  </si>
  <si>
    <t>净梵寺古井位于仙居县官路镇寺前万村村东，考其风格，为清代建筑。圆形井壁用较大块石砌筑，圆形青石质井圈，现存高0.20米，内径0.48米，外径0.86米。水质清澈，尚在使用。该井是净梵寺遗址上的文物，对于研究净梵寺的历史，有一定的实物资料价值。</t>
  </si>
  <si>
    <t>北纬：28°49'40.0"
东经：120°39'53.0"</t>
  </si>
  <si>
    <t>目前该井井壁正在加固。圆形井壁用较大块石砌筑，圆形青石质井圈，现存高0.20米，内径0.48米，外径0.86米。</t>
  </si>
  <si>
    <t>寺前万村村委会</t>
  </si>
  <si>
    <t>上坎井</t>
  </si>
  <si>
    <t>浙江省台州市仙居县官路镇大方垟村东</t>
  </si>
  <si>
    <t>上坎古井位于仙居县官路镇大方垟村东，据村民介绍，为清代建筑。井身圆形，由较大自然块石叠砌而成，井深6米。青石质外六角内圆井圈，边长40厘米，内径48厘米，高40厘米。井内水质不清，偶尔使用。_x005F_x000D_
大方垟村离河流较远，掘井取水是旧时当地村民必备的生活条件。该井造型美观，做工精致，保存完整，从一个侧面反映了旧时当地椟的生产生活状况。</t>
  </si>
  <si>
    <t>北纬：28°50'20.0"
东经：120°38'59.0"</t>
  </si>
  <si>
    <t>保存较好。井身圆形，由较大自然块石叠砌而成，井深6米。青石质外六角内圆井圈，边长40厘米，内径48厘米，高40厘米。</t>
  </si>
  <si>
    <t>大方垟村村委会</t>
  </si>
  <si>
    <t>万寺角井</t>
  </si>
  <si>
    <t>浙江省台州市仙居县官路镇大方垟村西</t>
  </si>
  <si>
    <t>万寺角古井位于仙居县官路镇大方垟村西，据村中老人介绍，为清代建筑。井身圆形，由较大自然块石叠砌而成，井深5米。青石质圆形井圈，外径64厘米，内径46厘米，高47厘米。水质浑浊，已废弃不用。_x005F_x000D_
大方垟村离河道较远，掘井取水是旧时当地村民必备的生活条件，从一个侧面反映了旧时当地村民的生产生活状况。</t>
  </si>
  <si>
    <t>北纬：28°50'19.0"
东经：120°38'58.0"</t>
  </si>
  <si>
    <t>保存加好。井身圆形，由较大自然块石叠砌而成，井深5米。青石质圆形井圈，外径64厘米，内径46厘米，高47厘米。</t>
  </si>
  <si>
    <t>大方垟村前台水井</t>
  </si>
  <si>
    <t>前台古井位于仙居县官路镇大方垟村西前台台门里，清代建筑。井身圆形，井壁由较大自然块石叠砌而成，井深6米。青石质圆形井圈，外径64厘米，内径46厘米，高47厘米，水质清澈，仍在使用中。 _x005F_x000D_
大方垟村离河流较远，掘井取水是旧时当地村民必备的生活条件，从一个侧面反映了旧时当地村民的生产生活情况。</t>
  </si>
  <si>
    <t>北纬：28°50'19.0"
东经：120°38'57.0"</t>
  </si>
  <si>
    <t>保存一般。井身圆形，井壁由较大自然块石叠砌而成，井深6米。青石质圆形井圈，外径64厘米，内径46厘米，高47厘米。</t>
  </si>
  <si>
    <t>萍溪村螺蛳井</t>
  </si>
  <si>
    <t>浙江省台州市仙居县官路镇萍溪村落南</t>
  </si>
  <si>
    <t>螺蛳井位于官路镇萍溪村南，据村中有文化的老人介绍，约建于清康熙四十年（1701）。占地15.1平方米，井体上宽下窄，井口近似圆形，直径3.5米，深6米，井壁用自然块石（较大块卵石）叠砌，壁面较平整。井口与地面基平平齐。从东面井岸沿壁往西直至井底，铺设螺旋状青石板台级，故俗称此井为“螺蛳井”。台阶共30级，宽1.2—1.4米不等。井内水质尚好，至今废弃不用。_x005F_x000D_
螺蛳井造型奇特，保存完好，从一个侧面反映了劳动人民的聪明才智和美学追求，具有重要的历史，艺术价值。</t>
  </si>
  <si>
    <t>北纬：28°49'22.0"
东经：120°38'58.0"</t>
  </si>
  <si>
    <t>保存一般，杂草丛生。占地15.1平方米，井体上宽下窄，井口近似圆形，直径3.5米，深6米，井壁用自然块石（较大块卵石）叠砌，壁面较平整。井口与地面基平平齐。从东面井岸沿壁往西直至井底，铺设螺旋状青石板台级，故俗称此井为“螺蛳井”。台阶共30级，宽1.2—1.4米不等。</t>
  </si>
  <si>
    <t>井圈四周用围栏围起。</t>
  </si>
  <si>
    <t>萍溪村村委会</t>
  </si>
  <si>
    <t>石井村上份水井</t>
  </si>
  <si>
    <t>浙江省台州市仙居县官路镇石井村</t>
  </si>
  <si>
    <t>上份古井，位于仙居县官路镇石井村，建于清嘉庆伍年（1800）。圆形井壁用自然块石（较大块卵石）叠砌而成。青石质六角形井圈高0.6米，边长0.42米，抹角做法，内圈圆形，直径0.5米。井圈外侧六个面阳刻行书“可用汲并受福”六字，字体工稳，在“福”字左右还分别镌小楷“嘉庆伍年”、“淡字勒”字样。井内水质清澈，至今尚在使用。_x005F_x000D_
石井村地处平原，离河流较远，水资源比较宝贵，掘井取水是当地人们生活的必备条件，该村至今保存较多古井，从一个侧面反映了旧时当地人们的生活状况乃至村落的形成与发展状况。</t>
  </si>
  <si>
    <t>北纬：28°50'01.0"
东经：120°39'24.0"</t>
  </si>
  <si>
    <t>保存较好，但位于路边，极易受到破坏。圆形井壁用自然块石（较大块卵石）叠砌而成。青石质六角形井圈高0.6米，边长0.42米，抹角做法，内圈圆形，直径0.5米。井圈外侧六个面阳刻行书“可用汲并受福”六字，字体工稳，在“福”字左右还分别镌小楷“嘉庆伍年”、“淡字勒”字样。</t>
  </si>
  <si>
    <t>石井村村委会</t>
  </si>
  <si>
    <t>岩山井</t>
  </si>
  <si>
    <t>浙江省台州市仙居县官路镇后里吴村北</t>
  </si>
  <si>
    <t>岩山井，位于仙居县中部山区的官路镇后里吴村北，据村里老人介绍，为清代建筑。圆形井壁用自然块石（较大卵石）叠砌而成。圆形石质井圈高0.4米，内径0.5米，外径0.74米。井深4米，水质不清。_x005F_x000D_
后里吴村地处山麓地带，水资源比较宝贵，掘井取水是当地人们生活必备条件，后里吴至今保存多口古井，从一个侧面反映了旧时山区人们的生活状况乃至村落的形成与发展状况。</t>
  </si>
  <si>
    <t>长门堂井</t>
  </si>
  <si>
    <t>浙江省台州市仙居县官路镇后里吴村中心</t>
  </si>
  <si>
    <t>长门堂古井，位于仙居县官路镇后里吴村中心，据村中老人介绍，为清代建筑。圆形井壁用自然块石（较大卵石）叠砌而成。圆形石质井圈高0.36米，内径0.56米，外径0.84米。井深5米，水质清澈。_x005F_x000D_
后里吴村地处山麓地带，离河道较远，水资源比较宝贵，掘井取水是当地人们生活必备条件，后里吴至今保存多口古井，从一个侧面反映了旧时山区人们的生活状况乃至村落的形成与发展状况。</t>
  </si>
  <si>
    <t>北纬：28°50'23.0"
东经：120°39'59.0"</t>
  </si>
  <si>
    <t>保存较好。圆形井壁用自然块石（较大卵石）叠砌而成。圆形石质井圈高0.36米，内径0.56米，外径0.84米。井深5米。</t>
  </si>
  <si>
    <t>后里吴村村委会</t>
  </si>
  <si>
    <t>后门坦井</t>
  </si>
  <si>
    <t>浙江省台州市仙居县官路镇萍溪村中心</t>
  </si>
  <si>
    <t>后门坦古井，位于仙居县中部平原的官路镇萍溪村中心，据村中老人介绍，为清代建筑。圆形井壁用自然块石（较大卵石）叠砌而成。六角形石质井圈高0.4米，边长0.42米，内圈圆形，直径0.44米。井深5米，水质不清。_x005F_x000D_
萍溪村地处平原，离河道较远，水资源比较宝贵，掘井取水是当地人们生活必备条件，萍溪至今保存较多古井，从一个侧面反映了旧时山区人们的生活状况乃至村落的形成与发展状况。</t>
  </si>
  <si>
    <t>畚箕井</t>
  </si>
  <si>
    <t>浙江省台州市仙居县官路镇萍溪村东南</t>
  </si>
  <si>
    <t>畚箕井，位于仙居县官路镇萍溪村东南，据村民介绍，为清晚期建筑。古井坐西朝东，平面呈“U”形，极像一只平放的畚箕，故名畚箕井。长方形井壁用自然块石（较大卵石）叠砌而成，长7.8米，宽1.5米，井深4米，井圈与井壁相联，略高出地面。从井东面（井口）由较大卵石铺设的十六级台阶可通向井底。井内水质浑浊。 _x005F_x000D_
畚箕井形状奇特，保存较好，为仙居其他地方所罕见。反映了古代劳动人民较高的美学追求和聪明才智，具有一定的历史、艺术价值。</t>
  </si>
  <si>
    <t>北纬：28°49'24.0"
东经：120°38'58.0"</t>
  </si>
  <si>
    <t>保存一般，井内外杂草丛生，且井内有较多垃圾。古井坐西朝东，平面呈“U”形，极像一只平放的畚箕，故名畚箕井。长方形井壁用自然块石（较大卵石）叠砌而成，长7.8米，宽1.5米，井深4米，井圈与井壁相联，略高出地面。从井东面（井口）由较大卵石铺设的十六级台阶可通向井底。</t>
  </si>
  <si>
    <t>横街头井</t>
  </si>
  <si>
    <t>浙江省台州市仙居县官路镇石井村中心</t>
  </si>
  <si>
    <t>横街头古井，位于仙居县官路镇石井村中心，据村中老人反映，为清代建筑。圆形井壁用自然块石（较大卵石）叠砌而成。圆形石质井圈高0.42米，内径0.5米，外径0.74米。井深4米，水质不清。_x005F_x000D_
石井村地处平原，离河道较远，水资源比较宝贵，掘井取水是当地人们生活必备条件，石井村至今保存多口古井，从一个侧面反映了旧时山区人们的生活状况乃至村落的形成与发展状况。</t>
  </si>
  <si>
    <t>北纬：28°50'01.0"
东经：120°39'27.0"</t>
  </si>
  <si>
    <t>保存较好。圆形井壁用自然块石（较大卵石）叠砌而成。圆形石质井圈高0.42米，内径0.5米，外径0.74米。井深4米。</t>
  </si>
  <si>
    <t>下门堂井</t>
  </si>
  <si>
    <t>下门堂古井，位于仙居县官路镇石井村中心，据村民介绍，为清代建筑。圆形井壁用自然块石（较大卵石）叠砌而成。六角形石质井圈高0.53米，边长0.4米，内圈圆形，直径0.46米。井深5米，水质清澈。_x005F_x000D_
石井村地处平原，离河道较远，水资源比较宝贵，掘井取水是当地人们生活的必备条件，石井村至今保存较多古井，从一个侧面反映了旧时山区人们的生活状况乃至村落的形成与发展状况。</t>
  </si>
  <si>
    <t>北纬：28°50'02.0"
东经：120°39'30.0"</t>
  </si>
  <si>
    <t>保存较好。圆形井壁用自然块石（较大卵石）叠砌而成。六角形石质井圈高0.53米，边长0.4米，内圈圆形，直径0.46米。井深5米</t>
  </si>
  <si>
    <t>大台门井</t>
  </si>
  <si>
    <t>大台门石井，位于仙居县官路镇石井村中心，据村中老人反映，为清代建筑。圆形井壁用自然块石（较大卵石）叠砌而成。圆形石质井圈高0.45米，内径0.48米，外径0.72米。井深4米，水质不清。_x005F_x000D_
石井村地处平原，离河道较远，水资源比较宝贵，掘井取水是当地人们生活必备条件，石井村至今保存较多古井，从一个侧面反映了旧时山区人们的生活状况乃至村落的形成与发展状况。</t>
  </si>
  <si>
    <t>北纬：28°50'02.0"
东经：120°39'29.0"</t>
  </si>
  <si>
    <t>保存较好。圆形井壁用自然块石（较大卵石）叠砌而成。圆形石质井圈高0.45米，内径0.48米，外径0.72米。井深4米</t>
  </si>
  <si>
    <t>坑田井</t>
  </si>
  <si>
    <t>浙江省台州市仙居县官路镇官路桥村东</t>
  </si>
  <si>
    <t>坑田古井，位于仙居县官路镇官路桥村东，俗名“坑田”处，据村中老人介绍，为清代建筑。圆形井壁用自然块石（较大卵石）叠砌而成。六角形石质井圈由六块厚石板合围而成，高0.45米，边长0.4米，井圈厚0.2米。井深5米，水质清澈。_x005F_x000D_
官路桥村地处平原，离河道较远，水资源比较宝贵，掘井取水是当地人们生活必备条件，官路桥至今保存较多古井，从一个侧面反映了旧时山区人们的生活状况乃至村落的形成与发展状况。</t>
  </si>
  <si>
    <t>北纬：28°49'46.0"
东经：120°39'27.0"</t>
  </si>
  <si>
    <t xml:space="preserve">保存较好。圆形井壁用自然块石（较大卵石）叠砌而成。六角形石质井圈由六块厚石板合围而成，高0.45米，边长0.4米，井圈厚0.2米。
</t>
  </si>
  <si>
    <t>井圈四周地面用石板加固。</t>
  </si>
  <si>
    <t>管路桥村村委会</t>
  </si>
  <si>
    <t>石井隔墙井</t>
  </si>
  <si>
    <t>浙江省台州市仙居县官路镇石井村西</t>
  </si>
  <si>
    <t>隔墙古井，位于仙居县官路镇石井村西，俗名“隔墙”处，考其风格，为清代建筑。圆形井壁用自然块石（较大卵石）叠砌而成。六角形石质井圈高0.55米，边长0.42米，内圈圆形，直径0.54米。井深4米，水质不清。_x005F_x000D_
石井村地处平原，离河道较远，水资源比较宝贵，掘井取水是当地人们生活必备条件，石井村至今保存较多古井，从一个侧面反映了旧时山区人们的生活状况乃至村落的形成与发展状况。</t>
  </si>
  <si>
    <t>大方垟小门堂井</t>
  </si>
  <si>
    <t>浙江省台州市仙居县官路镇大方垟村北东街路11弄3—3号</t>
  </si>
  <si>
    <t>小门堂古井们于仙居县官路镇大方垟村北，清代建筑。井身圆形，由较大自然块石砌筑而成，井深5米。青石质外六角内圆井圈，边长30CM，内径42CM，高50CM。水质不清，偶尔使用。_x005F_x000D_
大方垟村离河流较远，掘井取水是旧时当地村民必备的生活条件。该井造型美观，做工精细，保存完整，从一个侧面反映了旧时当地村民的生产生活状况。</t>
  </si>
  <si>
    <t>前头屋井</t>
  </si>
  <si>
    <t>浙江省台州市仙居县官路镇坑口垟村西</t>
  </si>
  <si>
    <t>前头屋古井，位于仙居县官路镇坑口垟村西，据村民介绍建于清代。古井平面呈长方形，井壁与井圈联为一体，均用自然块石（较大块卵石）叠砌而成，长1.0米，宽0.8米。井深4米，水质清澈。_x005F_x000D_
坑口垟村地处平原，离河流较远，水资源比较宝贵，掘井取水是当地人们生活的必备条件，前头屋古井是村里唯一现存古井，从一个侧面反映了旧时当地人们的生活状况乃至村落的形成与发展状况。</t>
  </si>
  <si>
    <t>朱溪南塘村中央街水井</t>
  </si>
  <si>
    <t>浙江省台州市仙居县朱溪镇南塘村中心</t>
  </si>
  <si>
    <t>中央街水井位于仙居县朱溪镇南塘村中心，据村民介绍，为清代建筑。圆形井壁用自然块石（较大卵石）叠砌而成。青石质圆形井圈高0.42米，内径0.52米，外径0.76米，井口到水面深0.85米。水质清澈。_x005F_x000D_
南塘村地处山区腹地，离河流较远，水资源比较宝贵，掘井取水是当地人们生活的必备条件，南塘至今保存多口古井，从一个侧面反映了旧时山区人们的生活状况乃至村落的形成与发展状况。</t>
  </si>
  <si>
    <t>北纬：28°43'06.0"
东经：120°49'08.0"</t>
  </si>
  <si>
    <t>保存较好。。圆形井壁用自然块石（较大卵石）叠砌而成。青石质圆形井圈高0.42米，内径0.52米，外径0.76米。</t>
  </si>
  <si>
    <t>南塘村村委会</t>
  </si>
  <si>
    <t>山根水井</t>
  </si>
  <si>
    <t>浙江省台州市仙居县朱溪镇大园村西面</t>
  </si>
  <si>
    <t>山根水井位于浙江省仙居县朱溪镇大园村西面，据村民介绍，为清代建筑。圆形井壁用较大卵石叠砌而成，正方形井圈由四块青石质石板合围镶接而成，高0.4米，边长1.1米，井圈0.12米。体量较大，至今已废弃不用。_x005F_x000D_
大园村地处山区，离河流较远，水资源比较宝贵，掘井取水是当地人们生活的必备条件，大园至今保存多口古井，从一个侧面反映了旧时山区人们的生活状况乃至村落的形成与发展状况。</t>
  </si>
  <si>
    <t>北纬：28°44'40.0"
东经：120°50'08.0"</t>
  </si>
  <si>
    <t>本体保存较好，井内干涸，已废弃不用。圆形井壁用较大卵石叠砌而成，正方形井圈由四块青石质石板合围镶接而成，高0.4米，边长1.1米，井圈0.12米。</t>
  </si>
  <si>
    <t>大园村村委会</t>
  </si>
  <si>
    <t>岩前隔坑井</t>
  </si>
  <si>
    <t>浙江省台州市仙居县朱溪镇岩前村东北</t>
  </si>
  <si>
    <t>岩前隔坑古井，位于仙居县朱溪镇岩前村东北，据村里老人介绍此井掘于清晚期。圆形井壁用自然块石（较大块卵石）叠砌。圆形石质井圈高0.42米，内径0.47米，外径0.73米。井深5米，水质清澈。_x005F_x000D_
岩前村地处山区，水资源比较宝贵，掘井取水是当地人们生活的必备条件，岩前村至今保存多口古井，从一个侧面反映了当地人们的生活状况乃至村落的形成与发展状况。</t>
  </si>
  <si>
    <t>北纬：28°44'06.0"
东经：120°50'07.0"</t>
  </si>
  <si>
    <t>本体保存较好，井内干涸，已废弃不用。圆形井壁用自然块石（较大块卵石）叠砌。圆形石质井圈高0.42米，内径0.47米，外径0.73米。</t>
  </si>
  <si>
    <t>岩前村村委会</t>
  </si>
  <si>
    <t>井下水井</t>
  </si>
  <si>
    <t>浙江省台州市仙居县朱溪镇下塘村东</t>
  </si>
  <si>
    <t>井下水井位于仙居县朱溪镇下塘村东，据村民介绍，为清代建筑。圆形井壁由较大块山石叠砌而成，原井圈方形，青石石板合围镶接而成。现存方形井圈水泥浇铸，高0.35米，边长0.50米。至今尚在使用中。_x005F_x000D_
下塘村地处高山，水资源十分宝贵，该井总体保存虽一般，但至今尚在使用，从一个侧面反映了当地村民的生产生活状况。</t>
  </si>
  <si>
    <t>北纬：28°44'35.0"
东经：120°46'44.0"</t>
  </si>
  <si>
    <t>本体保存较好。。圆形井壁由较大块山石叠砌而成，原井圈方形，青石石板合围镶接而成。现存方形井圈水泥浇铸，高0.35米，边长0.50米。</t>
  </si>
  <si>
    <t>下塘村村委会</t>
  </si>
  <si>
    <t>小园村三台里井</t>
  </si>
  <si>
    <t>浙江省台州市仙居县朱溪镇小园村东</t>
  </si>
  <si>
    <t>三台里古井位于仙居县朱溪镇小园村东，据当地村民介绍，凿于清晚期。井身圆形，由较大自然块石（鹅卵石）叠砌而成。井深5米，体量较小，保存较好。水质清澈，偶而使用。_x005F_x000D_
小园村地处山区，水资源比较宝贵，掘井取水是当地人们生活中的必备条件。此井为小园村至今唯一保存的古井，从一个侧面反映了旧时当地人们的生活状况乃至村落的形成与发展状况。</t>
  </si>
  <si>
    <t>北纬：28°42'51.0"
东经：120°49'16.0"</t>
  </si>
  <si>
    <t>本体仍有保存，但已废弃不用，周围环境极差，很容易被填埋。井身圆形，由较大自然块石（鹅卵石）叠砌而成。井深5米，体量较小，保存较好。</t>
  </si>
  <si>
    <t>小园村村委会</t>
  </si>
  <si>
    <t>小屋头水井</t>
  </si>
  <si>
    <t>浙江省台州市仙居县朱溪镇官屋村西</t>
  </si>
  <si>
    <t>小屋头水井位于仙居县朱溪镇官屋村西，据当地村民介绍，建于清中期。井身圆形，由较大自然块石（鹅卵石）叠砌而成。白石质圆形井圈，高0.42米，内径0.45米，外径0.70米，井深5米，水质浑浊，已废弃不用。_x005F_x000D_
官屋村地区仙居东南山区，村离水源较远，水资源比较宝贵，掘井取水是当地人们生活的必备条件。村中尚存古井多口，从一个侧面反映了旧时当地人们的生活状况乃至村落的形成与发展状况。</t>
  </si>
  <si>
    <t>三台门楼水井</t>
  </si>
  <si>
    <t>浙江省台州市仙居县朱溪镇江二村中心</t>
  </si>
  <si>
    <t>三台门楼水井位于仙居县朱溪镇江二村中心，据当地村民介绍，为清早期建筑。井身圆形，由较大的自然块石（鹅卵石）叠砌而成。石质圆形井圈，高0.4米，内径0.46米，外径0.72米，井深5米，水质浑浊。已废弃不用。_x005F_x000D_
江二村地处仙居东南山区河谷地带，离河道较远，掘井取水是当地人们生活的必备条件。村中尚存古井多口，从一个侧面反映了旧时人们的生活状况及村落的形成发展状况。</t>
  </si>
  <si>
    <t>北纬：28°44'21.0"
东经：120°50'12.0"</t>
  </si>
  <si>
    <t>本体保存一般，井圈破损严重，周围环境乱，很容易消失。井身圆形，由较大的自然块石（鹅卵石）叠砌而成。石质圆形井圈，高0.4米，内径0.46米，外径0.72米。</t>
  </si>
  <si>
    <t>江二村村委会</t>
  </si>
  <si>
    <t>岭上山根水井</t>
  </si>
  <si>
    <t>浙江省台州市仙居县朱溪镇岭上村西</t>
  </si>
  <si>
    <t>山根水井位于仙居县朱溪镇岭上村西，据当地村民介绍，为清晚期建筑。井身圆形，由较大自然块石叠砌而成。正方形石质井圈，由四块长1.1米，高0.45米石板围合而成，井深5米。井壁现铺设水泵水管，水质清澈，尚在使用，近年周围浇铸水泥地面。_x005F_x000D_
岭上村地处仙居东南山区，水资源较宝贵，掘井取水是当地人们生活的必备条件。村中尚存古井多口，从一个侧面反映了旧时人们的生活状况及村落的形成和发展状况。</t>
  </si>
  <si>
    <t>本体保存完好，井圈被石质路面半覆盖。井身圆形，由较大自然块石叠砌而成。正方形石质井圈，由四块长1.1米，高0.45米石板围合而成</t>
  </si>
  <si>
    <t>岭上村村委会</t>
  </si>
  <si>
    <t>上四房水井</t>
  </si>
  <si>
    <t>浙江省台州市仙居县朱溪镇朱二村西</t>
  </si>
  <si>
    <t>上四房水井位于仙居县朱溪镇朱二村西，据当地村民介绍，建于清中晚期。井身圆形，由较大天然块石叠砌而成，青石质正方形井圈由四块青石板合围而成，高0.35米，边长0.7米，石板拼接处近年抹上水泥。水质清澈，仍在使用中。_x005F_x000D_
朱二村地处仙居东南山区较平坦地带，离河流较远，水资源比较宝贵，掘井取水是当地人们生活的必备条件，从一个侧面反映了旧时当地人们的生活状况乃至村落的形成与发展状况。</t>
  </si>
  <si>
    <t>北纬：28°43'31.0"
东经：120°50'06.0"</t>
  </si>
  <si>
    <t>井体保存较好。小城镇改造，方形井圈改造为圆形，并在井圈四周及周围地面贴筑卵石，作为小城镇的装饰，井水现已不用。</t>
  </si>
  <si>
    <t>后置水泥井盖</t>
  </si>
  <si>
    <t>朱二村委会</t>
  </si>
  <si>
    <t>浙江省台州市仙居县朱溪镇朱一村东南</t>
  </si>
  <si>
    <t>下街头古井位于仙居县朱溪镇朱一村东南，据村民介绍，为清代建筑。圆形井壁用自然块石（较大卵石）叠砌而成。圆形石质井圈高0.45米，内径0.48米，外径0.72米，井深6米，水质清澈。仍使用中。_x005F_x000D_
朱一村地处东南山区较平坦地带，离河流较远，水资源比较宝贵，掘井取水是当地人们生活的必备条件，从一个侧面反映了旧时当地人们的生活状况乃至村落的形成与发展。</t>
  </si>
  <si>
    <t>北纬：28°43'33.0"
东经：120°50'01.0"</t>
  </si>
  <si>
    <t>本体保存完好。圆形井壁用自然块石（较大卵石）叠砌而成。圆形石质井圈高0.45米，内径0.48米，外径0.72米，井深6米。</t>
  </si>
  <si>
    <t>朱一村村委会</t>
  </si>
  <si>
    <t>双庙街石井</t>
  </si>
  <si>
    <t>浙江省台州市仙居县双庙乡解放村上街头</t>
  </si>
  <si>
    <t>双庙街石井位于仙居县双庙乡解放村中心上街头，据村民反映，为民国时建造。青石质六角形石井栏，高0.56米，边长0.45米，上部内圈圆形，直径0.52米。下部由6块青石镶接成六角形。圆形井壁由卵石叠砌成，直径0.9米，井口至水面高2.4米，水深约3米。水质清澈，仍为村民所用。_x005F_x000D_
双庙街所在的解放村地处山岙间的平坦地带，离溪水较远，水资源比较珍贵，掘井取水是当地村民的必备生活条件，该村至今保存的水井很多，从一个侧面反映了旧时山区人们的生活状况及村落形成、发展状况和古民居的分布概貌。</t>
  </si>
  <si>
    <t>北纬：28°47'35.0"
东经：120°50'47.0"</t>
  </si>
  <si>
    <t>保存较好。青石质六角形石井栏，高0.56米，边长0.45米，上部内圈圆形，直径0.52米。下部由6块青石镶接成六角形。圆形井壁由卵石叠砌成，直径0.9米，井口至水面高2.4米，水深约3米。</t>
  </si>
  <si>
    <t>解放村村委会</t>
  </si>
  <si>
    <t>下园水井</t>
  </si>
  <si>
    <t>浙江省台州市仙居县双庙乡上王二村东北</t>
  </si>
  <si>
    <t xml:space="preserve">下园水井位于仙居县双庙乡上王二村东北，据村民介绍，建于民国时期。圆形井壁由自然块石叠砌。石质方形井圈0.5米，边长0.73米，抹角做法，内圈圆形，直径0.48米。水质清澈，一直沿用至今。水井北侧设石质椭圆形井槽1个。_x005F_x000D_
上王二村地处山岙间，水资源比较宝贵，掘井取水是当地百姓生活的重要条件，该村保存的古井大多较完整，从一个侧面反映了旧时人们的生活状况及村落分布概貌。_x005F_x000D_
</t>
  </si>
  <si>
    <t>北纬：28°46'56.0"
东经：120°51'52.0"</t>
  </si>
  <si>
    <t>保存较好。圆形井壁由自然块石叠砌。石质方形井圈0.5米，边长0.73米，抹角做法，内圈圆形，直径0.48米。</t>
  </si>
  <si>
    <t>上王二村村委会</t>
  </si>
  <si>
    <t>桐园水井</t>
  </si>
  <si>
    <t>浙江省台州市仙居县双庙乡寺前村桐园自然村村中心</t>
  </si>
  <si>
    <t>桐园水井位于仙居县双庙乡寺前村桐园自然村中心，下台台门北侧墙脚。据村民口碑相传，建于清代。圆形井壁用较大卵石叠砌而成，直径0.39米。青石质圆形井圈，直径0.6米，高0.4米。井深约10米。天干旱时尚在饮用。_x005F_x000D_
桐园村地处山岙间，水资源比较宝贵，掘井取水是旧时当地人们生活的重要条件。随着经济社会的快速发展，自来水已基本普及，桐园村水井只在天干旱时饮用。此井是该村唯一保存至今的一口水井，从一个侧面反映了旧时山区人民的生活状况乃至村落形成的历史。</t>
  </si>
  <si>
    <t>浙江省台州市仙居县双庙乡寺前村北面</t>
  </si>
  <si>
    <t>下屋水井位于仙居县双庙乡寺前村北面，据村民介绍，为清晚期建造。圆形井壁用较大卵石叠砌而成，直径0.4米。井圈为青石质圆形石栏，直径0.66米，高0.70米。井深约11米，水面离地面距离5.2米。水质清澈。一直沿用至今。_x005F_x000D_
寺前村地处大山腹地，水资源比较宝贵，掘井取水是当地人们的重要生活条件，此井为该村保存比较完整的一口古井，从一个侧面反映了旧时山区人民的生活状况及村落形成、发展的历史。</t>
  </si>
  <si>
    <t>北纬：28°45'01.0"
东经：120°51'30.0"</t>
  </si>
  <si>
    <t>保存较好。圆形井壁用较大卵石叠砌而成，直径0.4米。井圈为青石质圆形石栏，直径0.66米，高0.70米。井深约11米，水面离地面距离5.2米。</t>
  </si>
  <si>
    <t>中央份水井</t>
  </si>
  <si>
    <t>浙江省台州市仙居县双庙乡寺前村中心</t>
  </si>
  <si>
    <t>中央份水井位于仙居县双庙乡寺前村中心，据村民介绍，为清晚期建造。井圈由方形石栏做成，高0.4米，边长0.67米，石栏由4块石板镶砌而成。井壁圆形，由较大卵石叠砌而成。井深约10米，井圈四周铺设块石、卵石。水质清澈。_x005F_x000D_
古井保存基本完整，历史风貌也基本保持原状，从一个侧面反映了旧时当地人们的生活状况及村落形成、发展的历史，具有一定的历史、艺术、科学价值。</t>
  </si>
  <si>
    <t>北纬：28°44'57.0"
东经：120°51'32.0"</t>
  </si>
  <si>
    <t>保存较好。井圈由方形石栏做成，高0.4米，边长0.67米，石栏由4块石板镶砌而成。井壁圆形，由较大卵石叠砌而成。井深约10米，井圈四周铺设块石、卵石。</t>
  </si>
  <si>
    <t>树里水井</t>
  </si>
  <si>
    <t>浙江省台州市仙居县双庙乡解放村西树里台门西北角</t>
  </si>
  <si>
    <t>树里水井位于仙居县双庙乡解放村西面树里台门西北角墙脚，据向村民了解，为清晚期建造。圆形井壁由较大卵石叠砌而成，石质覆臼状井圈，高0.40米，外径0.8米，内径0.4米，已废弃不用。_x005F_x000D_
水井保存完好，从一个侧面反映了旧时山区百姓的生活状况及村落形成发展的概貌，具有较高的历史、艺术、科学价值。</t>
  </si>
  <si>
    <t>三亩园井</t>
  </si>
  <si>
    <t>浙江省台州市仙居县双庙乡解放村西三亩园4—1号屋檐下</t>
  </si>
  <si>
    <t>三亩园古井位于仙居县双庙乡解放村西三亩园4—1号屋檐下，据了解，为清晚期建筑。圆形井壁用自然块石（较大卵石）叠砌而成，直径60厘米。正方形井栏由四块青石围合而成，边长64厘米，内边长45厘米。四方井栏板外侧各行书阳刻“龙蟠虎踞”每方一字，书法遒劲有力。水质清澈，仍在使用中。_x005F_x000D_
解放村地处山区，离河流较远，水资源比较宝贵，掘井取水是当地人们生活的必备条件，解放村至今保存较多古井，从一个侧面反映了旧时山区人们的生活状况乃至村落的形成与发展状况。</t>
  </si>
  <si>
    <t>下门楼水井</t>
  </si>
  <si>
    <t>浙江省台州市仙居县双庙乡公平村北面下门楼台门园86号门口</t>
  </si>
  <si>
    <t>下门楼水井位于双庙乡公平村北面下门楼台门园86号门口，据村民介绍，为清代建筑。圆形井壁由较大自然块石叠砌而成，直径0.8米。青石质圆形井圈，分内外两层(内井圈磨损严重，外井圈后加)，外径0.56米，内径0.40米，高0.5米，井口至水面高1.3米，内井圈高0.25米。水质清澈，一直沿用至今。_x005F_x000D_
下门楼水井整体尚好，在公平村诸井中具有代表性，具有一定的历史、艺术、科学价值，从一个侧面反映了旧时山区人们的生活状况和民居分布概况。</t>
  </si>
  <si>
    <t>新田街下街头井</t>
  </si>
  <si>
    <t>浙江省台州市仙居县双庙乡西吕村新田街北门楼口</t>
  </si>
  <si>
    <t>下街头古井位于仙居县双庙乡西吕村北新田街北门楼口，据当地老人反映，建于清代。圆形井壁用较大卵石叠砌而成，直径0.65米。青石质圆形井圈高0.45米，外直径0.70米，内直径0.46米。井圈内沿凿成凹槽，一侧有锁扣，一侧凿凹孔。解放初期为防匪乱投毒，加盖可锁。水质清澈，使用至今。_x005F_x000D_
西吕村地处大山腹地，水资源比较宝贵，掘水取水是当地人们生活的必备条件，目前西吕村仍保存较多古井，从一个侧面反映了旧时山区人民的生活状况乃至村落的形成与发展状况。</t>
  </si>
  <si>
    <t>北纬：28°47'31.0"
东经：120°50'48.0"</t>
  </si>
  <si>
    <t>保存较好。圆形井壁用较大卵石叠砌而成，直径0.65米。青石质圆形井圈高0.45米，外直径0.70米，内直径0.46米。井圈内沿凿成凹槽，一侧有锁扣，一侧凿凹孔。解放初期为防匪乱投毒，加盖可锁。</t>
  </si>
  <si>
    <t>西吕村村委会</t>
  </si>
  <si>
    <t>西园塘井</t>
  </si>
  <si>
    <t>浙江省台州市仙居县双庙乡上王一村中心</t>
  </si>
  <si>
    <t>西园塘水井位于仙居县双庙乡上王一村中心，据住户介绍并考其风格，为清代建筑。圆形井壁用自然块石（较大卵石）叠砌而成，直径0.7米，青石质五角形井栏圈由五块青石板拼成，边长0.62米，高0.5米。水质较清澈，干旱时仍在饮用。_x005F_x000D_
上王一村地处大山脚下，水资源比较宝贵，掘井取水是当地人们生活的必备条件，上王一村至今保存较多古井，从一个侧面反映了旧时山区人们生活状况乃至村落的形成与发展及分布状况。</t>
  </si>
  <si>
    <t>北纬：28°46'58.0"
东经：120°51'59.0"</t>
  </si>
  <si>
    <t>保存较好。圆形井壁用自然块石（较大卵石）叠砌而成，直径0.7米，青石质五角形井栏圈由五块青石板拼成，边长0.62米，高0.5米。</t>
  </si>
  <si>
    <t>井圈四周地面用石板加固</t>
  </si>
  <si>
    <t>上王一村村委会</t>
  </si>
  <si>
    <t>桥头水井</t>
  </si>
  <si>
    <t>浙江省台州市仙居县双庙乡上王二村北面</t>
  </si>
  <si>
    <t>桥头水井位于仙居县东南山区的双庙乡上王二村北面，据村民介绍为清晚期建筑。圆形井壁用自然块石（较大卵石）叠砌而成，直径0.7米，青石质六边形井圈，高0.46米、边长0.4米，抹角做法，内圈圆形，内径0.45米。水质清澈，一直沿用至今。_x005F_x000D_
上王二村地处山区，离河流较远，水资源比较宝贵，掘井取水是当地人们生活的必备条件，村里至今保存较多水井，从一个侧面反映了旧时山区人们生活状况乃至村落的形成与发展状况。</t>
  </si>
  <si>
    <t>廿间头水井</t>
  </si>
  <si>
    <t>浙江省台州市仙居县双庙乡下支村东面</t>
  </si>
  <si>
    <t>廿间头古井位于仙居县双庙乡下支村东面，据其北侧的民居年代推测，为清代建筑。圆形井壁用自然块石（较大卵石）叠砌而成，直径0.76米。青石质八角形井圈（内圈圆形）高0.4米，边长0.26米，内径0.38米，外圈抹角做法，周围正楷阳刻“石内永水施万民”七字。井口到水面深1.26米，水质清澈，至今尚在饮用。_x005F_x000D_
下支村地处山区，离河流较远，掘井取水是当地百姓生活的重要条件，下支村至今仍保存多口古井，从一个侧面反映了旧时人们的生活状况乃至村落的形成与发展状况。</t>
  </si>
  <si>
    <t>北纬：28°48'08.0"
东经：120°51'08.0"</t>
  </si>
  <si>
    <t>本体保存较好，周围环境差。圆形井壁用自然块石（较大卵石）叠砌而成，直径0.76米。青石质八角形井圈（内圈圆形）高0.4米，边长0.26米，内径0.38米，外圈抹角做法，周围正楷阳刻“石内永水施万民”七字。</t>
  </si>
  <si>
    <t>下支村村委会</t>
  </si>
  <si>
    <t>西马村前台门井</t>
  </si>
  <si>
    <t>浙江省台州市仙居县双庙乡西马村南</t>
  </si>
  <si>
    <t>前台门古井位于仙居县双庙乡西马村南，据村民介绍，为清代建筑。圆形井壁用自然块石（较大卵石）叠砌而成。圆形石质井圈高0.45米，内径0.42米，外径0.65米，井深5米，水质清澈。_x005F_x000D_
西马村地处仙居东南山间平地，离河流较远，水资源比较宝贵，掘井取水是当地人们生活的必备条件，从一个侧面反映了旧时当地人们的生活状况乃至村落的形成与发展状况。</t>
  </si>
  <si>
    <t>北纬：28°47'57.0"
东经：120°50'09.0"</t>
  </si>
  <si>
    <t>保存较好。。圆形井壁用自然块石（较大卵石）叠砌而成。圆形石质井圈高0.45米，内径0.42米，外径0.65米。</t>
  </si>
  <si>
    <t>西马村村委会</t>
  </si>
  <si>
    <t>前溪水井</t>
  </si>
  <si>
    <t>浙江省台州市仙居县双庙乡车路头村北</t>
  </si>
  <si>
    <t>前溪水井位于仙居县双庙乡车路头村北，据当地村民介绍，为清代开凿。井身圆形，由较大块石（鹅卵石）叠砌。白石质圆形井圈高0.45米，内径0.42米，外径0.72米，井深5米。保存较好，已废弃不用。_x005F_x000D_
车路头村地处山麓地带，离河道较远，水资源比较宝贵，掘井取水是旧时当地人们生活的必备条件。从一个侧面反映了当地人们的生产生活状况。</t>
  </si>
  <si>
    <t>北纬：28°49'28.0"
东经：120°51'43.0"</t>
  </si>
  <si>
    <t>保存较好。井身圆形，由较大块石（鹅卵石）叠砌。白石质圆形井圈高0.45米，内径0.42米，外径0.72米，井深5米。</t>
  </si>
  <si>
    <t>车路头村村委会</t>
  </si>
  <si>
    <t>东园村新屋民居</t>
  </si>
  <si>
    <t>浙江省台州市仙居县田市镇东园村北</t>
  </si>
  <si>
    <t>东园新屋民居位于仙居县田市镇东园村北，据住户介绍，为清晚期建筑。坐北朝南，二进二厢四合院式，硬山造。第一门楼三开间带二弄，五柱七檩带后廊檐；第二进正屋三开间带二弄，六柱八檩带单步前廊。台门西北角西厢弄堂内有古井1口，圆形井身，由大块自然块石砌成，青石质圆形井圈，整体保存完整。_x005F_x000D_
东园新屋台门布局规整，用材较考究，雀替、花窗、木门等构件雕刻精美。该台门具有一定的历史 、艺术、科学价值。</t>
  </si>
  <si>
    <t>北纬：28°47'45.0"
东经：120°38'18.0"</t>
  </si>
  <si>
    <t>本体保存较好，但民居已破旧不堪，无人居住。圆形井身，由大块自然块石砌成，青石质圆形井圈。高0.42米，内径0.43米，外径0.71米。</t>
  </si>
  <si>
    <t>东园村村委会</t>
  </si>
  <si>
    <t>崇相寺井</t>
  </si>
  <si>
    <t>浙江省台州市仙居县田市镇东山溪村东</t>
  </si>
  <si>
    <t>崇相寺古井位于仙居县田市镇东山溪村东，据村民介绍，为清代古井。井身圆形，由较大自然块石砌成。青石质外六角内圆井圈，外边长43厘米，高57厘米，内径50厘米。_x005F_x000D_
该古井外型美观，体量较大，保存较完整，现虽已废弃不用，但从一个侧面反映了旧时当地人们掘井取水的生活状况。</t>
  </si>
  <si>
    <t>后汪下门楼井</t>
  </si>
  <si>
    <t>浙江省台州市仙居县田市镇后汪村北</t>
  </si>
  <si>
    <t>后汪下门楼古井位于仙居县田市镇后汪村北，据村民介绍此井为清代建筑。圆形井壁用自然块石（较大块卵石）叠砌而成，圆形石质井圈高0.43米，内径0.45米，外径0.72米。井深6米，水质清澈。_x005F_x000D_
后汪村地处山区，水资源比较宝贵，掘井取水是当地人们生活的必备条件，此井为后汪至今唯一保存的古井，从一个侧面反映了旧时当地人们的生活状况乃至村落的形成与发展状况。</t>
  </si>
  <si>
    <t>北纬：28°44'48.0"
东经：120°39'54.0"</t>
  </si>
  <si>
    <t>保存较好，周围环境差，杂草丛生。圆形井壁用自然块石（较大块卵石）叠砌而成，圆形石质井圈高0.43米，内径0.45米，外径0.72米。</t>
  </si>
  <si>
    <t>后汪村村委会</t>
  </si>
  <si>
    <t>祠堂前井</t>
  </si>
  <si>
    <t>浙江省台州市仙居县田市镇下街村东</t>
  </si>
  <si>
    <t>祠堂前古井位于仙居县田市镇下街村东，据村民介绍为清代建筑。圆形井壁用自然块石（较大块卵石）叠砌而成。六角形石质井圈高0.42米，边长0.36米，内圆圆形，直径0.46米。井深5米，水质清澈。_x005F_x000D_
下街村地处平原，离河流较远，水资源比较宝贵，掘井取水是当地人们生活必备条件，下街村至今保存较多古井，从一个侧面反映了旧时当地人们的生活状况乃至村落的形成与发展状况。</t>
  </si>
  <si>
    <t>北纬：28°46'51.0"
东经：120°37'58.0"</t>
  </si>
  <si>
    <t>保存较好。圆形井壁用自然块石（较大块卵石）叠砌而成。六角形石质井圈高0.42米，边长0.36米，内圆圆形，直径0.46米。</t>
  </si>
  <si>
    <t>下街村村委会</t>
  </si>
  <si>
    <t>井头园井</t>
  </si>
  <si>
    <t>浙江省台州市仙居县田市镇东周村西</t>
  </si>
  <si>
    <t>井头园古井位于仙居县田市镇东周村西，据村民介绍，为清代建筑。圆形井壁用自然块石（较大卵石）叠砌而成。圆形石质井圈高0.41米，内径0.55米，外径0.8米，井深6米，水质清澈。_x005F_x000D_
东周村地处平原，离河流较远，水资源比较宝贵，掘井取水是当地人们生活的必备条件，东周村至今保存较多古井，从一个侧面反映了旧时当地人们的生活状况乃至村落形成与发展的状况。</t>
  </si>
  <si>
    <t>北纬：28°47'27.0"
东经：120°38'13.0"</t>
  </si>
  <si>
    <t>本体保存较好，但废弃不用，井水即将见底。。圆形井壁用自然块石（较大卵石）叠砌而成。圆形石质井圈高0.41米，内径0.55米，外径0.8米，井深6米。</t>
  </si>
  <si>
    <t>为安全，后置井盖。井圈四周地面用石块加固。</t>
  </si>
  <si>
    <t>东周村村委会</t>
  </si>
  <si>
    <t>上口井</t>
  </si>
  <si>
    <t>浙江省台州市仙居县田市镇大溪陈村西</t>
  </si>
  <si>
    <t xml:space="preserve">上口井位于仙居县田市镇大溪陈村西，据村民介绍，为清代建筑。圆形井壁用自然块石（较大卵石）叠砌而成。圆形石质井圈高0.42米，内径0.43米，外径0.71米，井深5米，水质清澈。_x005F_x000D_
大溪陈村地处平原，离河流较远，水资源比较宝贵，掘井取水是当地人们生活的必备条件，此井为村里现存唯一的古井，从一个侧面反映了旧时当地人们的生活状况乃至村落的形成与发展。_x005F_x000D_
</t>
  </si>
  <si>
    <t>北纬：28°47'38.0"
东经：120°37'54.0"</t>
  </si>
  <si>
    <t>保存较好。圆形井壁用自然块石（较大卵石）叠砌而成。圆形石质井圈高0.42米，内径0.43米，外径0.71米</t>
  </si>
  <si>
    <t>为安全，用配套石质水洗池盖住井口。</t>
  </si>
  <si>
    <t>大溪陈村村委会</t>
  </si>
  <si>
    <t>郑店井</t>
  </si>
  <si>
    <t>浙江省台州市仙居县田市镇水各村北</t>
  </si>
  <si>
    <t>郑店古井位于仙居县田市镇水各村北，据村民介绍，为清代建筑。圆形井壁用自然块石（较大卵石）叠砌而成。六角形石质井圈高0.43米，边长0.4米，内圈圆形，直径0.5米，井深6米，水质混浊。_x005F_x000D_
水各村地处平原，离河流较远，水资源比较宝贵，掘井取水是当地人们生活的必备条件，此井为村里现存唯一的古井，从一个侧面反映了旧时当地人们的生活状况乃至村落的形成与发展。</t>
  </si>
  <si>
    <t>北纬：28°46'03.0"
东经：120°37'57.0"</t>
  </si>
  <si>
    <t>保存较好，周围环境差，进被杂草盖住。圆形井壁用自然块石（较大卵石）叠砌而成。六角形石质井圈高0.43米，边长0.4米，内圈圆形，直径0.5米</t>
  </si>
  <si>
    <t>水各村村委会</t>
  </si>
  <si>
    <t>前应六角井</t>
  </si>
  <si>
    <t>浙江省台州市仙居县田市镇后项村北</t>
  </si>
  <si>
    <t>前应六角井位于仙居县田市镇后项村北，据村民介绍，为清代建筑。圆形井壁用自然块石（较大卵石）叠砌而成。六角形石质井圈高0.41米，边长0.3米，内圈圆形，直径0.45米，井深4米，水质清澈。_x005F_x000D_
后项村地处平原，离河流较远，水资源比较宝贵，掘井取水是当地人们生活的必备条件，后项村至今保存较多古井，从一个侧面反映了旧时当地人们的生活状况乃至村落的形成与发展。</t>
  </si>
  <si>
    <t>下罗井</t>
  </si>
  <si>
    <t>浙江省台州市仙居县田市镇下罗村中心</t>
  </si>
  <si>
    <t>下罗古井位于仙居县田市镇下罗村中心，据村民介绍，为清代建筑。圆形井壁用自然块石（较大卵石）叠砌而成。圆形石质井圈高0.42米，内径0.41米，外径0.71米，井深4米，水质浑浊。_x005F_x000D_
下罗村地处山区，离河流较远，水资源比较宝贵，掘井取水是当地人们生活的必备条件，该井为下罗村现存唯一的一口古井，从一个侧面反映了旧时当地人们的生活状况乃至村落的形成与发展状况。</t>
  </si>
  <si>
    <t>里台八角井</t>
  </si>
  <si>
    <t>浙江省台州市仙居县广度乡叶家山村中心</t>
  </si>
  <si>
    <t>里台八角井，位于仙居县广度乡叶家山村中心，据村中老者介绍，为清代建筑。圆形井壁用自然块石（较大卵石）叠砌而成。青石质八角形井圈高0.33米，边长0.44米，厚0.16米，内圈圆形，直径0.5米。水质清澈，至今尚在使用。_x005F_x000D_
叶家山村地处大山腹地，水资源比较宝贵，掘井取水是当地人们生活必备条件，村里至今保存较多古井，从一个侧面反映了旧时山区人们的生活状况乃至村落的形成与发展状况。</t>
  </si>
  <si>
    <t>北纬：28°59'06.0"
东经：120°45'49.0"</t>
  </si>
  <si>
    <t>整体保存较好，但已废弃不用，井内外长草。圆形井壁用自然块石（较大卵石）叠砌而成。青石质八角形井圈高0.33米，边长0.44米，厚0.16米，内圈圆形，直径0.5米。</t>
  </si>
  <si>
    <t>叶家山村村委会</t>
  </si>
  <si>
    <t>下园村上屋井</t>
  </si>
  <si>
    <t>浙江省台州市仙居县安洲街道下园村东北</t>
  </si>
  <si>
    <t>下园上屋古井，位于仙居县东部小平原地区的安洲街道下园村东北，据村民介绍，为清代建筑。圆形井壁用自然块石（较大卵石）叠砌而成。圆形石质井圈高0.45米，内径0.56米，外径0.86米。井深5米，水质不清。_x005F_x000D_
下园村地处平原，离河流较远，水资源比较宝贵，掘井取水是当地人们生活的必备条件，下园村至今虽仅存一口古井，但其他古井遗址较多，从一个侧面反映了旧时当地平原人们的生活状况乃至村落的形成与发展状况。</t>
  </si>
  <si>
    <t>北纬：28°52'43.0"
东经：120°43'00.0"</t>
  </si>
  <si>
    <t>古井保存一般，已废弃不用。古井周围现已为种植地，所处地段已规划为建设住房用地，所以古井随时有消失的可能。圆形井壁用自然块石（较大卵石）叠砌而成。圆形石质井圈高0.45米，内径0.56米，外径0.86米。井深5米。</t>
  </si>
  <si>
    <t>井圈周围用混泥土加固</t>
  </si>
  <si>
    <t>下园村村委会</t>
  </si>
  <si>
    <t>下田坦井</t>
  </si>
  <si>
    <t>浙江省台州市仙居县安洲街道西灿村中心</t>
  </si>
  <si>
    <t>下田坦古井，位于仙居县安洲街道西灿村中心，据村中老人介绍，为清代建筑。圆形井壁用自然块石（较大卵石）叠砌而成。六角形石质井圈高0.43米，边长0.32米，内圈圆形，直径0.36米。井深5米，水质清澈。_x005F_x000D_
西灿村地处平原，离河流较远，水资源比较宝贵，掘井取水是旧时当地人们生活的必备条件，西灿村至今保存多口古井以及较多古井遗址，从一个侧面反映了旧时当地平原人们的生活状况乃至村落的形成与发展状况。</t>
  </si>
  <si>
    <t>石卡上屋井</t>
  </si>
  <si>
    <t>浙江省台州市仙居县安洲街道石卡村北（上屋台门屋檐下）</t>
  </si>
  <si>
    <t>石卡上屋古井，位于仙居县东部小平原的安洲街道石卡村北（上屋台门屋檐下），据旁边的民居建筑年代分析，为清代建筑。圆形井壁用自然块石（较大卵石）叠砌而成。圆形石质井圈略有歪斜，南高北低，高0.34米，内径0.54米，外径0.74米。井深4米，水质清澈。_x005F_x000D_
石卡村地处平原，离河流较远，水资源比较宝贵，掘井取水是旧时当地人们生活的必备条件，石卡村至今虽仅存此口古井，但其他古井遗址较多，从一个侧面反映了旧时当地平原人们的生活状况乃至村落的形成与发展状况。</t>
  </si>
  <si>
    <t>北纬：28°50'48.0"
东经：120°41'50.0"</t>
  </si>
  <si>
    <t>古井保存较好。圆形井壁用自然块石（较大卵石）叠砌而成。圆形石质井圈略有歪斜，南高北低，高0.34米，内径0.54米，外径0.74米。井深4米。</t>
  </si>
  <si>
    <t>石卡村村委会</t>
  </si>
  <si>
    <t>花井栏井</t>
  </si>
  <si>
    <t>浙江省台州市仙居县安洲街道西郭垟村东南</t>
  </si>
  <si>
    <t>花井栏古井，位于仙居县安洲街道西郭垟村东南，据村中有文化的老者介绍，为南宋建筑。圆形井壁用自然块石（较大卵石）叠砌而成。八角形石质井圈高0.4米，抹角做法，内圈圆形，内径0.46米，外径0.75米。井圈外侧八个面浮雕八种不同的花草图案，雕工古朴浑厚，艺术气息浓郁。井内水质清澈，至今仍在饮用。_x005F_x000D_
西郭垟村地处平原，离河道较远，水资源比较宝贵，掘井取水是当地人们生活的必备条件，西郭垟村至今仍保存较多古井，从一个侧面反映了了旧时当地人们的生活状况乃至村落和的形成与发展状况。</t>
  </si>
  <si>
    <t>北纬：28°51'28.0"
东经：120°43'13.0"</t>
  </si>
  <si>
    <t>古井保存较好，但处在马路边，旁边又在建设施工，周围环境凌乱，古井很容易受到破坏。该井与《光绪仙居县志》中记载的神话故-一人得道鸡犬升天有关，而仙居县名得来也与此有关。因此该井具有重要的历史文化价值。圆形井壁用自然块石（较大卵石）叠砌而成。八角形石质井圈高0.4米，抹角做法，内圈圆形，内径0.46米，外径0.75米。井圈外侧八个面浮雕八种不同的花草图案，雕工古朴浑厚，艺术气息浓郁。</t>
  </si>
  <si>
    <t>郭垟村村委会</t>
  </si>
  <si>
    <t>浙江省台州市仙居县安洲街道炉兴村北</t>
  </si>
  <si>
    <t>大园古井，位于仙居县东部平原的安洲街道炉兴村北，据村民介绍，为清代建筑。圆形井壁用自然块石（较大卵石）叠砌而成。正方形石质井圈由两块三角形山石（内圆）镶接而成，高0.45米，边长0.75米，内圈圆形，直径0.5米。井圈外侧阳刻卷云纹及菱形图案，雕工精美。井深4米，水质清澈。_x005F_x000D_
炉兴村地处平原，离河流较远，水资源比较宝贵，掘井取水是当地人们生活的必备条件，炉兴村至今保存多口古井，从一个侧面反映了旧时当地平原人们的生活状况乃至村落的形成与发展状况。</t>
  </si>
  <si>
    <t>北纬：28°51'55.0"
东经：120°42'48.0"</t>
  </si>
  <si>
    <t>古井井圈有破损，后修补回去。圆形井壁用自然块石（较大卵石）叠砌而成。正方形石质井圈由两块三角形山石（内圆）镶接而成，高0.45米，边长0.75米，内圈圆形，直径0.5米。井圈外侧阳刻卷云纹及菱形图案，雕工精美。井深4米，水质清澈。</t>
  </si>
  <si>
    <t>炉兴村村委会</t>
  </si>
  <si>
    <t>市桥里井</t>
  </si>
  <si>
    <t>浙江省台州市仙居县安洲街道市桥村南</t>
  </si>
  <si>
    <t>市桥里古井位于仙居县安洲街道市桥村南，据村里老人介绍，为清代建筑。圆形井壁用自然块石（较大卵石）叠砌而成，六角形石质井圈高0.41米，边长0.32米，内圈圆形，直径0.4米。井深5米，水质清澈。_x005F_x000D_
市桥村地处平原，离河流较远，水资源比较宝贵，掘井取水是当地人们生活的必备条件，市桥村至今虽仅存此口古井，但其他古井遗址较多，从一个侧面反映了旧时当地平原人们的生活状况乃至村落的形成与发展状况。</t>
  </si>
  <si>
    <t>北纬：28°51'32.0"
东经：120°44'01.0"</t>
  </si>
  <si>
    <t>古井保存较好。圆形井壁用自然块石（较大卵石）叠砌而成，六角形石质井圈高0.41米，边长0.32米，内圈圆形，直径0.4米。井深5米，水质清澈。</t>
  </si>
  <si>
    <t>市桥村村委会</t>
  </si>
  <si>
    <t>炉兴村小门堂井</t>
  </si>
  <si>
    <t>小门堂古井，位于仙居县东部平原的安洲街道炉兴村北，清代建筑。圆形井壁用自然块石（较大卵石）叠砌而成。圆形井壁，高0.45米，内径0.43米，外径0.66米。井深5米，水质清澈。_x005F_x000D_
炉兴村地处平原，离河流较远，水资源比较宝贵，掘井取水是当地人们生活的必备条件，炉兴村至今保存多口古井，从一个侧面反映了旧时当地平原人们的生活状况乃至村落的形成与发展状况。</t>
  </si>
  <si>
    <t>北纬：28°51'52.0"
东经：120°42'44.0"</t>
  </si>
  <si>
    <t>古井保存较好。圆形井壁用自然块石（较大卵石）叠砌而成。圆形井壁，高0.45米，内径0.43米，外径0.66米。井深5米。</t>
  </si>
  <si>
    <t>佛堂里井</t>
  </si>
  <si>
    <t>浙江省台州市仙居县安洲街道西郭垟村中心</t>
  </si>
  <si>
    <t>佛堂里古井，位于仙居县安洲街道西郭垟村中心，据住户反映，为清代建筑。圆形井壁用自然块石（较大卵石）叠砌而成。圆形石质井圈高0.42米，内径0.44米，外径0.65米。井深6米，水质清澈。_x005F_x000D_
西郭垟村地处平原，离河道较远，水资源比较宝贵，掘井取水是当地人们生活的必备条件，西郭垟村至今仍保存较多古井，从一个侧面反映了了旧时当地人们的生活状况乃至村落和的形成与发展状况。</t>
  </si>
  <si>
    <t>大门堂里井</t>
  </si>
  <si>
    <t>大门堂里古井，位于仙居县安洲街道西郭垟村东南，考其风格，又据住户反映，为清代建筑。圆形井壁用自然块石（较大卵石）叠砌而成。圆形石质井圈高0.42米，内径0.42米，外径0.64米。井深５米，水质清澈。_x005F_x000D_
西郭垟村地处平原，离河道较远，水资源比较宝贵，掘井取水是当地人们生活的必备条件，西郭垟村至今仍保存较多古井，从一个侧面反映了了旧时当地人们的生活状况乃至村落和的形成与发展状况。</t>
  </si>
  <si>
    <t>槐花墩井</t>
  </si>
  <si>
    <t>浙江省台州市仙居县安洲街道西灿村西</t>
  </si>
  <si>
    <t>槐花墩古井，位于仙居县安洲街道西灿村中心，清代建筑。圆形井壁用自然块石（较大卵石）叠砌而成。圆形石质井圈高0.43米，内径0.43米，外径0.65米，井深6米，水质清澈。_x005F_x000D_
西灿村地处平原，离河流较远，水资源比较宝贵，掘井取水是当地人们生活的必备条件，西灿村至今保存多口古井以及较多古井遗址，从一个侧面反映了旧时当地平原人们的生活状况乃至村落的形成与发展状况。</t>
  </si>
  <si>
    <t>北纬：28°52'15.0"
东经：120°43'11.0"</t>
  </si>
  <si>
    <t>古井位于居民院中，保存较好。圆形井壁用自然块石（较大卵石）叠砌而成。圆形石质井圈高0.43米，内径0.43米，外径0.65米，井深6米。</t>
  </si>
  <si>
    <t>西灿村村委会</t>
  </si>
  <si>
    <t>岭下彭上屋井</t>
  </si>
  <si>
    <t>浙江省台州市仙居县安洲街道岭下彭村中心</t>
  </si>
  <si>
    <t>岭下彭上屋古井位于仙居县安洲街道岭下彭村中心，据村民介绍，为清代建筑。圆形井壁用自然块石（较大卵石）叠砌而成。圆形石质井圈高0.3米，内径0.36米，外径0.6米，井深5米，水质清澈。_x005F_x000D_
岭下彭村地处平原，离河流较远，水资源比较宝贵，掘井取水是当地人们生活的必备条件，上屋古井是岭下彭村现存唯一的古井，从一个侧面反映了旧时当地人们的生活状况乃至村落形成与发展状况。</t>
  </si>
  <si>
    <t>北纬：28°51'55.0"
东经：120°42'11.0"</t>
  </si>
  <si>
    <t>古井现保存状况一般，周围已变成废弃之地，杂草丛生，有随时消失的可能。圆形井壁用自然块石（较大卵石）叠砌而成。圆形石质井圈高0.3米，内径0.36米，外径0.6米，井深5米。</t>
  </si>
  <si>
    <t>岭下彭村村委会</t>
  </si>
  <si>
    <t>三桥村井头井</t>
  </si>
  <si>
    <t>浙江省台州市仙居县安洲街道三桥村中心</t>
  </si>
  <si>
    <t>井头古井位于仙居县安洲街道三桥村中心，据村民介绍，为清代建筑。圆形井壁用自然块石（较大卵石）叠砌而成。覆臼形石质井圈高0.46米，内径0.46米，外径0.7米。井深6米，水质清澈。_x005F_x000D_
三桥村地处平原，离河流较远，水资源比较宝贵，掘井取水是当地人们生活的必备条件，三桥村至今保存多口古井，从一个侧面反映了旧时当地人们的生活状况乃至村落的形成与发展状况。</t>
  </si>
  <si>
    <t>北纬：28°51'21.0"
东经：120°42'30.0"</t>
  </si>
  <si>
    <t>古井井圈有破损。圆形井壁用自然块石（较大卵石）叠砌而成。覆臼形石质井圈高0.46米，内径0.46米，外径0.7米。井深6米。</t>
  </si>
  <si>
    <t>三桥村村委会</t>
  </si>
  <si>
    <t>青龙井</t>
  </si>
  <si>
    <t>浙江省台州市仙居县下各镇杨砩头村田山脚自然村南</t>
  </si>
  <si>
    <t>青龙井，位于浙江省仙居县东南部下各平原的下各镇杨砩头村田山脚自然村南，据村民介绍，为清代建筑。圆形井壁用自然块石（较大卵石）叠砌而成，直径0.8米。青石质圆形井圈高0.56米，外直径0.92米，内直径0.51米。现已基本废弃不用。村民仅在天干旱时取水使用。_x005F_x000D_
田山脚自然村地处平原上的小山坡，水资源比较宝贵，掘井取水是旧时当地人们生活的必备条件。该井从一个侧面反映了旧时该村人们的生活状况乃至村落的形成与发展状况。</t>
  </si>
  <si>
    <r>
      <rPr>
        <sz val="12"/>
        <rFont val="宋体"/>
        <family val="3"/>
        <charset val="134"/>
        <scheme val="minor"/>
      </rPr>
      <t>北纬：28°50'27.0"</t>
    </r>
    <r>
      <rPr>
        <sz val="10.5"/>
        <rFont val="Times New Roman"/>
        <family val="1"/>
      </rPr>
      <t xml:space="preserve">
</t>
    </r>
    <r>
      <rPr>
        <sz val="10.5"/>
        <rFont val="宋体"/>
        <family val="3"/>
        <charset val="134"/>
      </rPr>
      <t>东经：</t>
    </r>
    <r>
      <rPr>
        <sz val="10.5"/>
        <rFont val="宋体"/>
        <family val="3"/>
        <charset val="134"/>
        <scheme val="minor"/>
      </rPr>
      <t>120°49'21.0"</t>
    </r>
  </si>
  <si>
    <t>古井处在路边，保存较好，经道路改造后，现已经常使用。形井壁用自然块石（较大卵石）叠砌而成，直径0.8米。青石质圆形井圈高0.56米，外直径0.92米，内直径0.51米。</t>
  </si>
  <si>
    <t>田山脚村村委会</t>
  </si>
  <si>
    <t>下屋井</t>
  </si>
  <si>
    <t>浙江省台州市仙居县下各镇上王亭村东南</t>
  </si>
  <si>
    <t>下屋古井位于仙居县下各镇西部山区的上王亭村，据村民介绍，为清代建筑。由天然岩穴作井身，近似圆形，直径2米。石质方形井圈高0.43米，由四块青石围成，内边长0.61米，外边长0.85米。水质清澈。_x005F_x000D_
上王亭村地处山麓，水资源比较宝贵，掘井取水是当地人们生活的必备条件，下屋古井为该村仅存的一口古井，从一个侧面反映了旧时山区人们的生活状况乃至村落的形成与发展状况。</t>
  </si>
  <si>
    <t>北纬：28°51'26.0"
东经：120°47'26.0"</t>
  </si>
  <si>
    <t>保存较好。由天然岩穴作井身，近似圆形，直径2米。石质方形井圈高0.43米，由四块青石围成，内边长0.61米，外边长0.85米。</t>
  </si>
  <si>
    <t>上王亭村村委会</t>
  </si>
  <si>
    <t>上华井</t>
  </si>
  <si>
    <t>浙江省台州市仙居县下各镇林下村西</t>
  </si>
  <si>
    <t>上华井位于仙居县下各镇林下村西，因地处俗名为“上华”的地段而得名。据村民介绍，为清代建筑。圆形井壁用自然块石（较大卵石）叠砌而成，直径1米。青石质鼓腹井圈高0.51米，口外径0.77米，内径0.53米。井圈上部做成套状。体量较大，现废弃不用。_x005F_x000D_
林下村地处下各平原西部，远离水源，水资源比较宝贵，掘井取水是当地人们生活的必备条件，林下村至今保存较多古井，从一个侧面反映了旧时该村人们的生活状况乃至村落的形成与发展状况。</t>
  </si>
  <si>
    <t>北纬：28°51'22.0"
东经：120°48'07.0"</t>
  </si>
  <si>
    <t>本体保存较好，但古井已经废弃不用，周围环境较差，随时有消失的可能。圆形井壁用自然块石（较大卵石）叠砌而成，直径1米。青石质鼓腹井圈高0.51米，口外径0.77米，内径0.53米。井圈上部做成套状。</t>
  </si>
  <si>
    <t>林下村村委会</t>
  </si>
  <si>
    <t>弄堂里井</t>
  </si>
  <si>
    <t>浙江省台州市仙居县下各镇里积路村东北</t>
  </si>
  <si>
    <t>弄堂里古井位于仙居县东部下各镇里积路村东北，清嘉庆二十四年（1819）建。圆形井壁用自然块石（较大卵石）叠砌而成。青石质圆柱形井圈高0.6米，内径0.5米、外径0.74米。井圈外壁阳刻建井纪年铭文及首事人名录等文字，清晰可辩。井内水质清澈，至今尚在使用。_x005F_x000D_
里积路村地处平原，离河流较远，水资源比较宝贵，掘井取水是当地人们生活的必备条件。里积路村至今保存多口古井，从一个侧面反映了旧时当地人们的生活状况乃至村落的形成与发展状况。</t>
  </si>
  <si>
    <t>北纬：28°51'37.0"
东经：120°48'16.0"</t>
  </si>
  <si>
    <t>保存较好。圆形井壁用自然块石（较大卵石）叠砌而成。青石质圆柱形井圈高0.6米，内径0.5米、外径0.74米。井圈外壁阳刻建井纪年铭文及首事人名录等文字，清晰可辩。</t>
  </si>
  <si>
    <t>里积路村村委会</t>
  </si>
  <si>
    <t>凉棚井</t>
  </si>
  <si>
    <t>浙江省台州市仙居县下各镇里积路村西南</t>
  </si>
  <si>
    <t>凉棚古井位于仙居县东部下各镇里积路村西南，建于清嘉庆三年（1798）。圆形井壁用自然块石叠砌而成，青石质圆柱井圈高0.56米、内径0.45米、外径0.6米。井圈外壁阳刻建井纪年、建井人姓名及捐款数额等，镌字十分清晰。井内水质清澈，至今尚在使用。_x005F_x000D_
里积路村地处平原地区，离河流较远，水资源比较宝贵，掘井取水是当地人们生活的必备条件。里积路村至今保存多口古井，从一个侧面反映了旧时当地人们的生活状况乃至村落的形成与发展状况。</t>
  </si>
  <si>
    <t>北纬：28°51'34.0"
东经：120°48'15.0"</t>
  </si>
  <si>
    <t>保存较好。圆形井壁用自然块石叠砌而成，青石质圆柱井圈高0.56米、内径0.45米、外径0.6米。井圈外壁阳刻建井纪年、建井人姓名及捐款数额等，镌字十分清晰。</t>
  </si>
  <si>
    <t>里积路村委会</t>
  </si>
  <si>
    <t>花园井</t>
  </si>
  <si>
    <t>浙江省台州市仙居县下各镇下各二村西北</t>
  </si>
  <si>
    <t>花园古井位于仙居县下各镇下各二村西北，建于清乾隆十八年（1753）。圆形井壁用自然块石叠砌而成，青石质圆形井圈高0.5米、内径0.45米、外径0.68米。井圈外壁用阳刻镌字记载建井确切纪年。井内水质清澈，至今尚在使用。_x005F_x000D_
下各二村地处平原地区，远离水源，水资源比较宝贵，掘井取水是当地人们生活的必备条件，下各二村至今保存较多古井，从一个侧面反映了旧时该村人们的生活状况乃至村落的形成与发展状况。</t>
  </si>
  <si>
    <t>北纬：28°51'54.0"
东经：120°51'20.0"</t>
  </si>
  <si>
    <t>保存较好。圆形井壁用自然块石叠砌而成，青石质圆形井圈高0.5米、内径0.45米、外径0.68米。井圈外壁用阳刻镌字记载建井确切纪年。</t>
  </si>
  <si>
    <t>下各二村村委会</t>
  </si>
  <si>
    <t>新屋里井</t>
  </si>
  <si>
    <t>浙江省台州市仙居县下各镇下各三村东北</t>
  </si>
  <si>
    <t>新屋里古井位于仙居县下各镇下各三村东北，据村民口碑相传，为明代建筑。圆形井壁用自然块石叠砌而成，青石质圆形井圈高0.38米、内径0.38米、外径0.54米。井圈边沿及内外壁较为光滑。井内水质清澈，至今尚在使用。_x005F_x000D_
下各三村地处平原地区，远离水源，水资源比较宝贵，掘井取水是当地人们生活的必备条件，下各三村至今保存较多古井，从一个侧面反映了旧时该村人们的生活状况乃至村落的形成与发展状况。</t>
  </si>
  <si>
    <t>北纬：28°51'54.0"
东经：120°51'33.0"</t>
  </si>
  <si>
    <t>保存较好，周围环境较差。。圆形井壁用自然块石叠砌而成，青石质圆形井圈高0.38米、内径0.38米、外径0.54米。井圈边沿及内外壁较为光滑。</t>
  </si>
  <si>
    <t>下各三村村委会</t>
  </si>
  <si>
    <t>羊棚头螺旋井</t>
  </si>
  <si>
    <t>浙江省台州市仙居县下各镇羊棚头村西北</t>
  </si>
  <si>
    <t>羊棚头螺旋井位于仙居县东部下各镇羊棚头村西北，括苍洞以北。明代建筑。螺旋井体量较大，由卵石砌筑的井壁近似圆形，上宽下窄呈喇叭状，井口与地面平齐。井口直径3.5米、深3.2米、底部直径仅有1米。从井口往下有二十级石阶盘绕，供居民取水通行之用。井内水质清澈，至今偶尔使用。_x005F_x000D_
由于受社会生产力的局限，掘井取水是旧时当地人们生活的必备条件。羊棚头村至今保存多口古井，从一个侧面反映了旧时当地人们的生活状况乃至村落的形成与发展状况。</t>
  </si>
  <si>
    <t>北纬：28°50'15.0"
东经：120°52'31.0"</t>
  </si>
  <si>
    <t>保存较好，周围环境差。螺旋井体量较大，由卵石砌筑的井壁近似圆形，上宽下窄呈喇叭状，井口与地面平齐。井口直径3.5米、深3.2米、底部直径仅有1米。从井口往下有二十级石阶盘绕，供居民取水通行之用。</t>
  </si>
  <si>
    <t>羊棚头村村委会</t>
  </si>
  <si>
    <t>湖淇园村前台水井</t>
  </si>
  <si>
    <t>浙江省台州市仙居县下各镇湖淇园村南</t>
  </si>
  <si>
    <t>前台古井位于仙居县东部平原的下各镇湖淇园村南面，建于清代雍正元年（1723）。圆形井壁用自然块石叠砌而成。青石质圆形井圈，高0.5米、内径0.54米、外径0.8米，外壁有阴刻正楷小字记载建造年代，井圈东西两侧中部各有一圆形凿孔，上部周围刻有凹槽，至今已废弃不用。_x005F_x000D_
湖淇园村地处平原地带，离河流较远，水资源比较宝贵，掘井取水是当地人们生活的必备条件，湖淇园村至今保存多口古井，从一个侧面反映了旧时当地人们的生活状况乃至村落的形成与发展状况。</t>
  </si>
  <si>
    <t>独山上坎水井</t>
  </si>
  <si>
    <t>浙江省台州市仙居县下各镇独山村西</t>
  </si>
  <si>
    <t>独山上坎水井位于仙居县下各镇独山村西俗名“上坎”地段，据村民介绍，建于清代。圆形井壁由较大块石砌筑，井圈方形，由4块青石板合围而成，边长0.7米。井深约6米，水质清澈。_x005F_x000D_
独山村离河流较远，水资源比较宝贵，掘井取水是旧时村民赖以生存的必备生活条件。该村古井保存不多，仅此一口，从一个侧面反映了旧时当地村民的生活、生产状况。</t>
  </si>
  <si>
    <t>北纬：28°49'36.0"
东经：120°49'52.0"</t>
  </si>
  <si>
    <t>保存较好。圆形井壁由较大块石砌筑，井圈方形，由4块青石板合围而成，边长0.7米。井深约6米</t>
  </si>
  <si>
    <t>独山村村委会</t>
  </si>
  <si>
    <t>下台门井</t>
  </si>
  <si>
    <t>浙江省台州市仙居县下各镇西垟村东北</t>
  </si>
  <si>
    <t>下台门古井位于仙居县下各镇西垟村东北俗名“下台门”处，据村中老人介绍，建于清晚期。圆形井壁，由较大块的自然卵石砌筑而成。青石质圆形井圈，高0.5米，外径0.55米，内径0.45米。井深约6米，水质混浊。今已废弃不用。_x005F_x000D_
西垟村离河流较远，掘井取水是旧时村民赖以生存的必备条件。村中至今保存多口古井，从一个侧面反映了旧时当地村民的生产生活状况及民居分布状况。</t>
  </si>
  <si>
    <t>马垟村中央街水井</t>
  </si>
  <si>
    <t>浙江省台州市仙居县下各镇马垟村中心</t>
  </si>
  <si>
    <t>中央街水井位于仙居县下各镇马垟村中心俗名“中央街”地段，据村民介绍，为清晚期建筑。圆形井壁由块石叠砌而成。圆形青石质井圈，高0.40米，外径0.46米，内径0.38米。水质清澈。_x005F_x000D_
该井保存较好，从一个侧面反映了旧时当地人们的生活状况及民居分布状况。</t>
  </si>
  <si>
    <t>北纬：28°50'29.0"
东经：120°49'55.0"</t>
  </si>
  <si>
    <t>保存较好。圆形井壁由块石叠砌而成。圆形青石质井圈，高0.40米，外径0.46米，内径0.38米。</t>
  </si>
  <si>
    <t>马垟村村委会</t>
  </si>
  <si>
    <t>浙江省台州市仙居县下各镇山下英村北</t>
  </si>
  <si>
    <t>前门水井位于仙居县下各镇山下英村北，据向村民了解，为清晚期建筑。圆形井壁由较大块卵石叠砌而成。青石质圆形井圈，高0.42米，外径0.45米。井深约5米。水质较清。_x005F_x000D_
该井保存较好，从一个侧面反映了旧时当地民居的分布状况。</t>
  </si>
  <si>
    <t>三间头井</t>
  </si>
  <si>
    <t>浙江省台州市仙居县下各镇百步塘村东南</t>
  </si>
  <si>
    <t>三间头古井位于仙居县下各镇百步塘村东南俗称“三间头”处，据村民介绍，建于清代。圆形井壁由较大块自然卵石叠砌而成。正方形井栏高0.48米，由4块青石板合围而成，边长0.5米。水质清澈，仍使用中。_x005F_x000D_
百步塘村处于山脚，离河流较远，水资源比较宝贵，该井保存较好，从一个侧面反映了旧时当地村民的生活状况。</t>
  </si>
  <si>
    <t>北纬：28°51'25.0"
东经：120°47'55.0"</t>
  </si>
  <si>
    <t>保存较好。圆形井壁由较大块自然卵石叠砌而成。正方形井栏高0.48米，由4块青石板合围而成，边长0.5米。</t>
  </si>
  <si>
    <t>百步塘村委会</t>
  </si>
  <si>
    <t>下垟水井头井</t>
  </si>
  <si>
    <t>浙江省台州市仙居县下各镇下垟村西</t>
  </si>
  <si>
    <t>下垟水井头古井位于仙居县下各镇下垟处西俗称“水井头”处，据向村民了解，建于清代。圆形井壁由较大自然卵石叠砌而成，方形井圈高0.5米，由4块方形青石板镶接而成，边长0.5米。已废弃不用。_x005F_x000D_
下垟村虽地处永安溪下游，但离河流较远，为方便取水，旧时村民多在门前屋后掘井。该井虽已废弃不用，但总体保存较好，从一个侧面反映了旧时当地村民的生活状况。</t>
  </si>
  <si>
    <t>北纬：28°52'51.0"
东经：120°52'08.0"</t>
  </si>
  <si>
    <t>保存较差，周围环境差。圆形井壁由较大自然卵石叠砌而成，方形井圈高0.5米，由4块方形青石板镶接而成，边长0.5米。</t>
  </si>
  <si>
    <t>下垟村委会</t>
  </si>
  <si>
    <t>下高小门楼井</t>
  </si>
  <si>
    <t>浙江省台州市仙居县下各镇下高村西</t>
  </si>
  <si>
    <t>下高小门楼古井位于仙居县下各镇下高村西，据村民介绍，为清代建筑。圆形井壁由较大块自然卵石叠砌，圆形青石质井圈，高0.48米，外径0.50米，内径0.38米。水质清澈，仍使用中。_x005F_x000D_
该井为下高村唯一保存至今的古井，从一个侧面反映了旧时当地人们的生产生活状况乃至民居分布的状况。</t>
  </si>
  <si>
    <t>北纬：28°51'56.0"
东经：120°52'54.0"</t>
  </si>
  <si>
    <t>保存较好。圆形井壁由较大块自然卵石叠砌，圆形青石质井圈，高0.48米，外径0.50米，内径0.38米。</t>
  </si>
  <si>
    <t>下高村村委会</t>
  </si>
  <si>
    <t>柴行井</t>
  </si>
  <si>
    <t>浙江省台州市仙居县下各镇下各四村中心</t>
  </si>
  <si>
    <t>柴行古井位于仙居县下各镇下各四村中心，此地原为下各集市卖柴之所。据村民介绍，为清代建筑。井壁圆形，由较大块自然卵石叠砌而成。青石质四方形井栏由四块青石板镶接而成，井栏高0.45米，边长0.48米，井深约5米。水质清澈，偶尔使用。_x005F_x000D_
古井保存较好，从一个侧面反映了旧时当地居民的生产生活状况。</t>
  </si>
  <si>
    <t>北纬：28°51'50.0"
东经：120°51'28.0"</t>
  </si>
  <si>
    <t>保存较好。井壁圆形，由较大块自然卵石叠砌而成。青石质四方形井栏由四块青石板镶接而成，井栏高0.45米，边长0.48米，井深约5米。</t>
  </si>
  <si>
    <t>下各四村村委会</t>
  </si>
  <si>
    <t>下各一村新屋里井</t>
  </si>
  <si>
    <t>浙江省台州市仙居县下各镇下各一村北</t>
  </si>
  <si>
    <t>新屋里古井位于仙居县下各镇下各一村村北，据向村民了解，建于清代，圆形井壁由较大块自然卵石叠砌而成，井圈青石质，外圈上方下圆，内圈圆形，高0.48米，内径0.38米。井深约5米，水质清澈，仍使用中。_x005F_x000D_
该井保存较好，从一个侧面反映了旧时当地村民掘井取水的生产生活状况及民居分布状况。</t>
  </si>
  <si>
    <t>北纬：28°51'57.0"
东经：120°51'28.0"</t>
  </si>
  <si>
    <t>保存较好。圆形井壁由较大块自然卵石叠砌而成，井圈青石质，外圈上方下圆，内圈圆形，高0.48米，内径0.38米。井深约5米</t>
  </si>
  <si>
    <t>下各一村村委会</t>
  </si>
  <si>
    <t>下张村楼下井</t>
  </si>
  <si>
    <t>浙江省台州市仙居县下各镇下张村西</t>
  </si>
  <si>
    <t>楼下古井位于仙居县下各镇下张村西，俗名“楼下”处，据村民介绍，建于清代。圆形井壁，由较大自然卵石叠砌而成。青石质圆形井圈，高0.47米，内径0.36米，外径0.48米。水质较清。村民偶尔使用。_x005F_x000D_
该井保存较好，从一个侧面反映了旧时当地村民掘井取水的生产生活状况以及民居分布状况。</t>
  </si>
  <si>
    <t>北纬：28°52'06.0"
东经：120°49'06.0"</t>
  </si>
  <si>
    <t xml:space="preserve">保存较好。圆形井壁，由较大自然卵石叠砌而成。青石质圆形井圈，高0.47米，内径0.36米，外径0.48米。
</t>
  </si>
  <si>
    <t>下张村村委会</t>
  </si>
  <si>
    <t>小厅井</t>
  </si>
  <si>
    <t>浙江省台州市仙居县下各镇后冯村西北</t>
  </si>
  <si>
    <t>小厅古井位于仙居县下各镇后冯村西北，据向村民了解，建于晚清时期。圆形井壁由较大块自然卵石叠砌而成。圆形青石质井圈，高0.49米，外径0.50米，内径0.38米，井深约5米。水质清澈，仍使用中。_x005F_x000D_
该井保存较好，从一个侧面反映了后冯村村民掘井取水的生产生活状况。</t>
  </si>
  <si>
    <t>下连井</t>
  </si>
  <si>
    <t xml:space="preserve">浙江省台州市仙居县下各镇东岙村下连自然村东 </t>
  </si>
  <si>
    <t>下连古井位于仙居县下各镇东岙村，下连自然村东，据向村民了解，为清代建造。井壁圆形，由较大块山石叠砌而成，青石质圆形井圈高0.42米，外径0.47米，内径0.35米。井深约4米，水质较清，偶尔使用。_x005F_x000D_
下连自然村地处山谷间，水资源比较宝贵，掘井取水是旧时村民赖以生存的必备条件，该井保存至今，从一个侧面反映了旧时村民的生产生活状况以及村落历史。</t>
  </si>
  <si>
    <t>北纬：28°50'00.0"
东经：120°53'06.0"</t>
  </si>
  <si>
    <t>本体保存较好，但古井处在荒废的地方，周围坏境极差，很容易消失。井壁圆形，由较大块山石叠砌而成，青石质圆形井圈高0.42米，外径0.47米，内径0.35米。井深约4米</t>
  </si>
  <si>
    <t>东岙村村委会</t>
  </si>
  <si>
    <t>后堂井</t>
  </si>
  <si>
    <t>浙江省台州市仙居县下各镇西郊村北</t>
  </si>
  <si>
    <t>后堂井位于仙居县下各镇西郊村北，俗名“后堂”处，据村民介绍，建于清代。圆形井壁块石叠砌；青石质方形井栏由四块青石板合围、镶接而成，高0.50米，边长0.51米。井深约5.5米，水质清澈，村民偶尔使用。_x005F_x000D_
该井保存较好从一个侧面反映了旧时当地村民掘井取水的生产生活状况。</t>
  </si>
  <si>
    <t>北纬：28°51'16.0"
东经：120°52'43.0"</t>
  </si>
  <si>
    <t>本体保存较好。圆形井壁块石叠砌；青石质方形井栏由四块青石板合围、镶接而成，高0.50米，边长0.51米。井深约5.5米</t>
  </si>
  <si>
    <t>西郊村村委会</t>
  </si>
  <si>
    <t>虎坦村三台里井</t>
  </si>
  <si>
    <t>浙江省台州市仙居县下各镇虎坦村北</t>
  </si>
  <si>
    <t>三台里古井位于仙居县下各镇虎坦村村北俗名“三台里”地段，据此地村民介绍，建于清代。井壁圆形，由较大自然块石叠砌而成，方形井栏由四块石板合围、镶接而成，高0.45米，边长0.45米，井深约5米，已废弃不用。_x005F_x000D_
虎坦村离溪流较远，该井保存至今，从一个侧面反映了旧时当地村民掘进取水的生活状况和民居分布状况。</t>
  </si>
  <si>
    <t>六份水井</t>
  </si>
  <si>
    <t>浙江省台州市仙居县下各镇下各六村东南</t>
  </si>
  <si>
    <t>六份水井位于仙居县下各镇下各六村东南部俗名“六份”地段，据村中老人介绍，建于清代。圆形井壁由较大块自然卵石叠砌而成。青石质圆形井栏，高0.52米，外径0.53米，内径0.41米，井深约5.5米，仍使用中。_x005F_x000D_
六份水井保存较好，从一个侧面反映了清代至今当地居民的生产生活乃至村落分布状况。</t>
  </si>
  <si>
    <t>北纬：28°51'48.0"
东经：120°51'34.0"</t>
  </si>
  <si>
    <t xml:space="preserve">保存较好。圆形井壁由较大块自然卵石叠砌而成。青石质圆形井栏，高0.52米，外径0.53米，内径0.41米，井深约5.5米
</t>
  </si>
  <si>
    <t>下各六村村委会</t>
  </si>
  <si>
    <t>上官大台门水井</t>
  </si>
  <si>
    <t>浙江省台州市仙居县下各镇上官村西</t>
  </si>
  <si>
    <t>上官大台门水井位于仙居县下各镇上官村村西，俗名“大台门”处，据村干部介绍，为清代早期建造。圆形井壁，由较大溪滩石块叠砌而成。井圈青石质，圆形，高0.43米，外径0.45米，内径0.36米，井深约4米，已废弃不用。_x005F_x000D_
该井体量虽然较小，但反映了旧时村民掘井取水用以生产生活的状况。“大台门”民居也已不存，但与民居有关的大台门水井保存至今，也是一种历史见证。</t>
  </si>
  <si>
    <t>前潘上台水井</t>
  </si>
  <si>
    <t>浙江省台州市仙居县下各镇前潘村西北角</t>
  </si>
  <si>
    <t>前潘上台水井位于仙居县下各镇前潘村西北俗名“上台”处。据村民介绍，建于清代。井身圆形，由较大块自然卵石叠砌而成，青石质圆形井圈高0.45米，外径0.50米，内径0.38米，井深约5米，天干旱时尚在使用。_x005F_x000D_
该井保存较好，从一个侧面反映了旧时当地村民掘井取水以便利生活的生存状况。</t>
  </si>
  <si>
    <t>下油村下新屋井</t>
  </si>
  <si>
    <t>浙江省台州市仙居县埠头镇下油村南</t>
  </si>
  <si>
    <t>下新屋古井位于仙居县埠头镇下油村南，据村中老人介绍，为清代建筑。圆形井壁用自然块石（较大卵石）叠砌而成，六角形石质井圈高0.4米、边长0.4米，内圈圆形，直径0.5米。井深4米，水质混浊。_x005F_x000D_
下油村地处平原地带，离河流较远，水资源比较宝贵，掘井取水是旧时当地村民必备的生活条件，下油村至今保存较多古井，从一个侧面反映了当地村民旧时的生产生活乃至村落的形成与发展状况。</t>
  </si>
  <si>
    <t>坐坦外台井</t>
  </si>
  <si>
    <t>浙江省台州市仙居县埠头镇后里村坐坦自然村东</t>
  </si>
  <si>
    <t>坐坦外台古井位于仙居县埠头镇后里村坐坦自然村东，据村中老人介绍，为清代建筑。圆形井壁用自然块石（较大卵石）叠砌而成，圆形石质井圈高0.42米、内径0.43米，外径0.7米。井深5米，水质清澈。_x005F_x000D_
后里村地处平原，离河流较远，水资源比较宝贵，掘井取水是旧时当地村民必备的生活条件，后里村至今保存多口古井，从一个侧面反映了当地村民旧时的生产生活乃至村落的形成与发展状况。</t>
  </si>
  <si>
    <t>北纬：28°45'20.0"
东经：120°31'35.0"</t>
  </si>
  <si>
    <t>本体保存较好，但井周围房屋已经废弃，井周围环境复杂。圆形井壁用自然块石（较大卵石）叠砌而成，圆形石质井圈高0.42米、内径0.43米，外径0.7米。</t>
  </si>
  <si>
    <t>坐坦村村委会</t>
  </si>
  <si>
    <t>坐坦新屋里井</t>
  </si>
  <si>
    <t>浙江省台州市仙居县埠头镇后里村坐坦自然村西北</t>
  </si>
  <si>
    <t>坐坦新屋里古井位于仙居县埠头镇后里村坐坦自然村西北，清代建筑。圆形井壁用自然块石（较大卵石）叠砌而成。六角形石质井圈高0.5米，边长0.38米，内圈圆形，直径0.48米。井深6米，水质清澈。_x005F_x000D_
后里村地处平原地区，离河流较远，水资源比较宝贵，掘井取水是旧时当地村民必备的生活条件，后里至今保存多口古井，从一个侧面反映了当地村民旧时的生产生活乃至村落的形成与发展状况。</t>
  </si>
  <si>
    <t>北纬：28°45'22.0"
东经：120°31'33.0"</t>
  </si>
  <si>
    <t>本体保存较好。圆形井壁用自然块石（较大卵石）叠砌而成。六角形石质井圈高0.5米，边长0.38米，内圈圆形，直径0.48米。</t>
  </si>
  <si>
    <t>后里前台井</t>
  </si>
  <si>
    <t>浙江省台州市仙居县埠头镇后里村中心</t>
  </si>
  <si>
    <t>后里前台古井位于仙居县埠头镇后里村中心，清代建筑。圆形井壁用自然块石（较大卵石）叠砌而成。六角形石质井圈呈覆臼状，高0.5米，边长0.4米，内圈圆形，直径0.48米。井深6米，水质混浊。_x005F_x000D_
后里村地处平原，离河流较远，水资源比较宝贵，掘井取水是旧时当地村民必备的生活条件，后里至今保存多口古井，从一个侧面反映了当地村民旧时的生产生活乃至村落的形成与发展状况。</t>
  </si>
  <si>
    <t>北纬：28°45'11.0"
东经：120°31'26.0"</t>
  </si>
  <si>
    <t>本体保存完好。圆形井壁用自然块石（较大卵石）叠砌而成。六角形石质井圈呈覆臼状，高0.5米，边长0.4米，内圈圆形，直径0.48米。</t>
  </si>
  <si>
    <t>后里村村委会</t>
  </si>
  <si>
    <t>寺东前门堂井</t>
  </si>
  <si>
    <t>浙江省台州市仙居县埠头镇寺东村中心</t>
  </si>
  <si>
    <t>前门堂古井位于仙居县埠头镇寺东村中心，清代建筑。圆形井壁用自然块石（较大卵石）叠砌而成。六角形石质井圈高0.35米，边长0.36米，内圈圆形，直径0.46米。井深5米，水质清澈。_x005F_x000D_
寺东村地处平原，离河流较远，水资源比较宝贵，掘井取水是旧时当地村民必备的生活条件，寺东至今保存多口古井，从一个侧面反映了当地村民旧时的生产生活乃至村落的形成与发展状况。</t>
  </si>
  <si>
    <t>后里后台井</t>
  </si>
  <si>
    <t>后里后台古井位于仙居县埠头镇后里村中心，清代建筑。近方形井壁用自然块石（较大卵石）叠砌而成。六角形石质井圈高0.46米，边长0.42米，内圈圆形，直径0.46米。井深6米，水质清澈。_x005F_x000D_
后里村地处平原，离河流较远，水资源比较宝贵，掘井取水是旧时当地村民必备的生活条件，后里至今保存多口古井，从一个侧面反映了旧时平原人们的生活状况乃至村落的形成与发展状况。</t>
  </si>
  <si>
    <t>北纬：28°45'10.0"
东经：120°31'26.0"</t>
  </si>
  <si>
    <t>保存较好，目前仍在使用。近方形井壁用自然块石（较大卵石）叠砌而成。六角形石质井圈高0.46米，边长0.42米，内圈圆形，直径0.46米。</t>
  </si>
  <si>
    <t>前门堂井</t>
  </si>
  <si>
    <t>浙江省台州市仙居县埠头镇十都英三村中心</t>
  </si>
  <si>
    <t>前门堂古井位于仙居县埠头镇十都英三村中心，清嘉庆二十年（1815）建筑。圆形井壁用自然块石（较大卵石）叠砌而成。六角形石质井圈高0.55米，边长0.4米，内圈圆形，直径0.52米。井圈西侧有阳刻楷字四行（直行），记述建井年代及建造人姓名等，书法不工。井深5米，水质清澈。_x005F_x000D_
十都英三村地处平原，离河流较远，水资源比较宝贵，掘井取水是旧时当地村民必备的生活条件，十都英三村至今保存多口古井，从一个侧面反映了旧时平原人们的生活状况乃至村落的形成与发展状况。</t>
  </si>
  <si>
    <t>北纬：28°45'10.0"
东经：120°30'21.0"</t>
  </si>
  <si>
    <t>保存较好。清嘉庆二十年（1815）建筑。圆形井壁用自然块石（较大卵石）叠砌而成。六角形石质井圈高0.55米，边长0.4米，内圈圆形，直径0.52米。井圈西侧有阳刻楷字四行（直行），记述建井年代及建造人姓名等，书法不工。</t>
  </si>
  <si>
    <t>十都英三村村委会</t>
  </si>
  <si>
    <t>十都英新屋里井</t>
  </si>
  <si>
    <t>浙江省台州市仙居县埠头镇十都英三村北</t>
  </si>
  <si>
    <t>十都英新屋里古井，位于仙居县埠头镇十都英三村北，建于清光绪二十七年（1901）。圆形井壁用自然块石（较大卵石）叠砌而成。六角形石质井圈高0.45米，边长0.4米，内圈圆形，直径0.46米。井圈外侧西南及西北两角各镌阴刻楷字五直行，记述此井建造年代及权属等项内容。井深6米，水质清澈。_x005F_x000D_
十都英三村地处平原，离河流较远，水资源比较宝贵，掘井取水是旧时当地村民必备的生活条件，十都英三村至今保存多口古井，从一个侧面反映了旧时平原人们的生活状况乃至村落的形成与发展状况。</t>
  </si>
  <si>
    <t>北纬：28°45'12.0"
东经：120°30'23.0"</t>
  </si>
  <si>
    <t>保存较好。建于清光绪二十七年（1901）。圆形井壁用自然块石（较大卵石）叠砌而成。六角形石质井圈高0.45米，边长0.4米，内圈圆形，直径0.46米。井圈外侧西南及西北两角各镌阴刻楷字五直行，记述此井建造年代及权属等项内容。</t>
  </si>
  <si>
    <t>厅堂井</t>
  </si>
  <si>
    <t>浙江省台州市仙居县埠头镇埠头村中心</t>
  </si>
  <si>
    <t>厅堂古井位于仙居县埠头镇埠头村中心，清代建筑。长方形井壁用自然块石（较大卵石）叠砌而成。井壁上置有大小形状雷同的六角形联体石质井圈二眼，井圈高0.55米，边长0.42米，内圈圆形，直径0.52米。井深6米，水质清澈。_x005F_x000D_
埠头村地处平原，离河流较远，水资源比较宝贵，掘井取水是旧时当地村民必备的生活条件，埠头村至今保存多口古井，从一个侧面反映了旧时平原人们的生活状况乃至村落的形成与发展状况。</t>
  </si>
  <si>
    <t>北纬：28°45'10.0"
东经：120°31'13.0"</t>
  </si>
  <si>
    <t>保存较好，周围环境已经整理，已作为村里参观旅游的一个点。长方形井壁用自然块石（较大卵石）叠砌而成。井壁上置有大小形状雷同的六角形联体石质井圈二眼，井圈高0.55米，边长0.42米，内圈圆形，直径0.52米。</t>
  </si>
  <si>
    <t>埠头村村委会</t>
  </si>
  <si>
    <t>现已改名为“埠头双眼井”，同时已公布为仙居县文保点</t>
  </si>
  <si>
    <t>浙江省台州市仙居县埠头镇横路村西</t>
  </si>
  <si>
    <t>横路古井位于仙居县埠头镇横路村西，据村民介绍，为清代建筑。圆形井壁用自然块石（较大卵石）叠砌而成。井圈六角形，由六块青石板合围而成，高0.45米，边长0.4米，井深5米，已废弃不用。_x005F_x000D_
横路村离河流较远，水资源比较宝贵，掘井取水是当地人们生活的必备条件，从一个侧面反映了旧时当地人们的生活状况乃至村落的形成与发展状况。</t>
  </si>
  <si>
    <t>下街双眼井</t>
  </si>
  <si>
    <t>浙江省台州市仙居县横溪镇下街村西</t>
  </si>
  <si>
    <t>下街双眼井位于仙居县横溪镇下街村西（老街西端），建于1968年。圆形井壁用自然块石（较大卵石）叠砌而成。井身上置双眼六角形石质井圈，两井圈形状、大小基本雷同，相距0.5米，高0.45米，边长0.4米，内圈圆形，直径0.46米，井深5米，水质不清。_x005F_x000D_
1968年当地大旱，村里现有的水井无法满足抗旱的需要，于是村民们自发开挖双眼井以应急，双眼井是当时当地人们不畏艰难，战胜自然灾害的勇气和决心的历史见证。</t>
  </si>
  <si>
    <t>北纬：28°44'07.0"
东经：120°28'01.0"</t>
  </si>
  <si>
    <t>本体保存较好，无变化。圆形井壁用自然块石（较大卵石）叠砌而成。井身上置双眼六角形石质井圈，两井圈形状、大小基本雷同，相距0.5米，高0.45米，边长0.4米，内圈圆形，直径0.46米，井深5米。</t>
  </si>
  <si>
    <t>后置石质盖板</t>
  </si>
  <si>
    <t>张庄村里台井</t>
  </si>
  <si>
    <t>浙江省台州市仙居县横溪镇张庄村中心</t>
  </si>
  <si>
    <t>里台古井，位于仙居县横溪镇张庄村中心，清代建筑。圆形井壁用自然块石（较大卵石）叠砌而成，六角形石质井圈高0.41米，内圈圆形，直径0.46米。井深5米，水质清澈。_x005F_x000D_
张庄村地处山麓小平原地带，水资源比较宝贵，掘井取水是当地人们生活的必备条件，张庄至今保存较多古井遗迹，从一个侧面反映了旧时当地人们的生活状况乃至村落的形成与发展状况。</t>
  </si>
  <si>
    <t>北纬：28°44'09.0"
东经：120°26'50.0"</t>
  </si>
  <si>
    <t>保存较好，但周围环境差。圆形井壁用自然块石（较大卵石）叠砌而成，六角形石质井圈高0.41米，内圈圆形，直径0.46米。井深5米。</t>
  </si>
  <si>
    <t>张庄村村委会</t>
  </si>
  <si>
    <t>水井头井</t>
  </si>
  <si>
    <t>浙江省台州市仙居县横溪镇垟庄村中心</t>
  </si>
  <si>
    <t>水井头古井位于仙居县横溪镇垟庄村中心，清代建筑。井身圆形，由较大自然块石砌筑而成，外六角内圆青石质井栏圈，边长40厘米，内径46厘米，高45厘米，井口磨损较严重。井身5米，水质清澈，仍在使用中。_x005F_x000D_
垟庄村离河流较远，掘井取水是旧时当地村民必备的生活条件，说明了水资源的宝贵，从一个侧面反映了当地村落的形成情况和当地旧时村民的生产生活状况。</t>
  </si>
  <si>
    <t>北纬：28°46'49.0"
东经：120°30'20.0"</t>
  </si>
  <si>
    <t>保存较好，但原有水洗池消失，且周围环境较乱差，已废弃不用。井身圆形，由较大自然块石砌筑而成，外六角内圆青石质井栏圈，边长40厘米，内径46厘米，高45厘米，井口磨损较严重。井身5米。</t>
  </si>
  <si>
    <t>垟庄村村委会</t>
  </si>
  <si>
    <t>下门楼井</t>
  </si>
  <si>
    <t>浙江省台州市仙居县横溪镇垟庄村东</t>
  </si>
  <si>
    <t>下门楼古井位于仙居县横溪镇垟庄村东，清代建筑。井身圆形，由较大自然块石砌筑而成，井深5米。外六角内圆青石质井栏圈，边长40厘米，内径46厘米，高42厘米，南侧破损已修补。水质清澈，仍在使用中。_x005F_x000D_
垟庄村离河流较远，掘井取水是旧时当地村民必备的生活条件，说明了水资源的宝贵，从一个侧面反映了当地村落的形成情况和当地旧时村民的生产生活状况。</t>
  </si>
  <si>
    <t>北纬：28°46'47.0"
东经：120°30'22.0"</t>
  </si>
  <si>
    <t>本体保存较好，但已处在废弃之地，周围环境差。井身圆形，由较大自然块石砌筑而成，井深5米。外六角内圆青石质井栏圈，边长40厘米，内径46厘米，高42厘米。</t>
  </si>
  <si>
    <t>俞村新屋里水井</t>
  </si>
  <si>
    <t>浙江省台州市仙居县横溪镇俞村中心</t>
  </si>
  <si>
    <t>新屋里古井位于仙居县横溪镇俞村中心，清代建筑。井身圆形，由较大自然块石砌筑而成，井深6米。青石质外八角内圆井圈，边长30厘米，内径56厘米，高40厘米，水质清澈，仍在使用中。_x005F_x000D_
俞村离河流较远，掘井取水是旧时当地村民必备的生活条件，也说明了水资源在人们生活中的宝贵，从一个侧面反映了当地村落的形成情况和当地旧时村民的生产生活状况。</t>
  </si>
  <si>
    <t>北纬：28°46'30.0"
东经：120°28'54.0"</t>
  </si>
  <si>
    <t>本体保存较好。井身圆形，由较大自然块石砌筑而成，井深6米。青石质外八角内圆井圈，边长30厘米，内径56厘米，高40厘米</t>
  </si>
  <si>
    <t>俞村村委会</t>
  </si>
  <si>
    <t>下台大份井</t>
  </si>
  <si>
    <t>浙江省台州市仙居县横溪镇碧丹岩村中心</t>
  </si>
  <si>
    <t>下台大份古井，位于仙居县横溪镇碧丹岩村中心，清代建筑，圆形井壁用自然块石（较大卵石）叠砌而成。六角形石质井圈高0.55米，边长0.4米，内圈圆形，直径0.44米。井深4米，水质混浊。_x005F_x000D_
碧丹岩村地处山麓小平原地带，水资源比较宝贵，掘井取水是当地人们生活的必备条件，下台大份古井是该村唯一保存的古井，从一个侧面反映了旧时当地人们的生活状况乃至村落的形成与发展状况。</t>
  </si>
  <si>
    <t>小下叶井</t>
  </si>
  <si>
    <t>浙江省台州市仙居县横溪镇三龙村东</t>
  </si>
  <si>
    <t>小下叶古井，位于仙居县横溪镇三龙村东，清代建筑。圆形井壁用自然石块（较大卵石）叠砌而成。六角形石质井圈高0.5米，边长0.36米，内圈圆形，直径0.46米。井深4米，水质清澈。 _x005F_x000D_
三龙村地处山麓小平原地带，离河流较远，水资源比较宝贵，掘井取水是当地人们生活的必要条件，小下叶古井是该村保存的唯一古井，它从一个侧面反映了旧时当地人们的生活状况乃至村落的形成与发展状况。</t>
  </si>
  <si>
    <t>北纬：28°46'04.0"
东经：120°29'41.0"</t>
  </si>
  <si>
    <t>因村里修路，井圈移走，井口用水泥盖覆盖，高度与路面持平。但据村民介绍，水井内有抽水泵，目前仍在使用。</t>
  </si>
  <si>
    <t>三龙村村委会</t>
  </si>
  <si>
    <t>上街井</t>
  </si>
  <si>
    <t>浙江省台州市仙居县横溪镇垟头村西</t>
  </si>
  <si>
    <t>上街古井，位于仙居县横溪镇垟头村西，清代建筑。圆形井壁用自然石块（较大卵石）叠砌而成。圆形石质井圈高0.5米、内径0.6米、外径0.9米。井深6米，水质清澈。_x005F_x000D_
垟头村地处山麓平坦地带，离河流较远，水资源比较宝贵，掘井取水是当地人们生活的必备条件，垟头至今保存这口古井以及较多古井的遗迹，从一个侧面反映了旧时当地人们的生活状况乃至村落的形成与发展状况。</t>
  </si>
  <si>
    <t>北纬：28°42'54.0"
东经：120°27'15.0"</t>
  </si>
  <si>
    <t>保存较好，周围环境变化不大上。圆形井壁用自然石块（较大卵石）叠砌而成。圆形石质井圈高0.5米、内径0.6米、外径0.9米。井深6米，水质清澈。</t>
  </si>
  <si>
    <t>垟头村村委会</t>
  </si>
  <si>
    <t>山脚井</t>
  </si>
  <si>
    <t>浙江省台州市仙居县横溪镇坎头村东南</t>
  </si>
  <si>
    <t>山脚古井，位于仙居县横溪镇坎头村东南，清代建筑。圆形井壁用自然块石（较大卵石）叠砌而成。六角形石质井圈高0.3米，边长0.5米，内圈圆形，直径0.6米。井深6米，水质混浊。_x005F_x000D_
坎头村地处山麓，水资源比较宝贵，掘井取水是当地人们生活的必备条件，坎头村保留此口古井及其它古井遗迹，从一个侧面反映了旧时当地人们的生活状况乃至村落的形成与发展状况。</t>
  </si>
  <si>
    <t>北纬：28°43'30.0"
东经：120°28'14.0"</t>
  </si>
  <si>
    <t>本体保存完好。周围环境变化较大，处在废墟之中，且很有可能被填埋。圆形井壁用自然块石（较大卵石）叠砌而成。六角形石质井圈高0.3米，边长0.5米，内圈圆形，直径0.6米。井深6米。</t>
  </si>
  <si>
    <t>大门堂水井</t>
  </si>
  <si>
    <t>浙江省台州市仙居县横溪镇后山根村中心</t>
  </si>
  <si>
    <t>大门堂古井位于仙居县横溪镇后山根村中心，清代建筑，井身圆形，由较大自然块石砌筑而成。外六角内圆青石质井圈，边长40厘米，井深5米。水质清澈，仍在使用中。_x005F_x000D_
后山根村离河道较远，掘井取水是旧时当地村民必备的生活条件。说明水资源在人们生活中的重要性，也从一个侧面反映了旧时当地村民的生产生活状况及村落形成分布情况。</t>
  </si>
  <si>
    <t>北纬：28°42'41.0"
东经：120°26'20.0"</t>
  </si>
  <si>
    <t>古井本处在旧民居中，民居改造后，此古井置于院外用石板盖住，周围环境差，极容易因修路将此古井覆盖住。井身圆形，由较大自然块石砌筑而成。外六角内圆青石质井圈，边长40厘米，井深5米。</t>
  </si>
  <si>
    <t>为安全，后置井盖。</t>
  </si>
  <si>
    <t>后山根村委会</t>
  </si>
  <si>
    <t>后家水井</t>
  </si>
  <si>
    <t>浙江省台州市仙居县横溪镇俞店村东后家处</t>
  </si>
  <si>
    <t>后家水井位于仙居县横溪镇俞店村东俗名“后家”处，清代建筑。井身圆形，由较大自然石块砌筑而成，井深5米。外六角内圆井圈，边长44cm，内径56cm，高50cm。水质混浊，已废弃不用。_x005F_x000D_
俞店村远离河流，掘井取水是旧时当地村民必备的生活条件，说明水资源在人们日常生活中的宝贵。该井从一个侧面也反映了改村落的形成和分布情况，以及旧时当地村民的生产生活状况。</t>
  </si>
  <si>
    <t>北纬：28°44'27.0"
东经：120°29'26.0"</t>
  </si>
  <si>
    <t xml:space="preserve">本体保存较好，但古井周围环境差。。井身圆形，由较大自然石块砌筑而成，井深5米。外六角内圆井圈，边长0.44米，内径0.56米，高0.5米。
</t>
  </si>
  <si>
    <t>俞店村村委会</t>
  </si>
  <si>
    <t>上台新屋里井</t>
  </si>
  <si>
    <t>浙江省台州市仙居县横溪镇溪头村中心</t>
  </si>
  <si>
    <t>上台新屋里古井，位于仙居县横溪镇溪头村北，上台新屋里台门内，清代建筑。圆形井壁用自然块石（较大卵石）叠砌而成。六角形石质井圈高0.6米，边长0.5米，内圈圆形，直径0.52米，井深5米，水质混浊。_x005F_x000D_
溪头村地处平原，离河流较远，水资源比较宝贵，掘井取水是当地人们生活的必备条件，村里至今保存多口古井，从一个侧面反映了旧时当地平原人们的生活状况乃至村落的形成与发展状况。</t>
  </si>
  <si>
    <t>下四份井</t>
  </si>
  <si>
    <t>浙江省台州市仙居县横溪镇下街村东南</t>
  </si>
  <si>
    <t>下四份古井，位于仙居县横溪镇下街村东南，清代建筑。圆形井壁用自然块石（较大卵石）叠砌而成。八角形石质井圈高0.4米，边长0.3米，内圈圆形，直径0.5米。井深5米，水质不清。_x005F_x000D_
下街村地处平原，离河流较远，水资源比较宝贵，掘井取水是当地人们生活的必备条件，下街村至今保存多口古井，从一个侧面反映了旧时当地平原人们的生活状况乃至村落的形成与发展状况。</t>
  </si>
  <si>
    <t>北纬：28°44'07.0"
东经：120°28'23.0"</t>
  </si>
  <si>
    <t>古井原处在老旧民居院内，现民居被拆除，古井本体被乱石覆盖，且周围基本已是废墟，很有可能消失。圆形井壁用自然块石（较大卵石）叠砌而成。六角形石质井圈高0.3米，边长0.5米，内圈圆形，直径0.6米。井深6米。</t>
  </si>
  <si>
    <t>高园井</t>
  </si>
  <si>
    <t>浙江省台州市仙居县横溪镇下沈村中心</t>
  </si>
  <si>
    <t>高园古井，位于仙居县横溪镇下沈村中心，清代建筑。圆形井壁用自然块石（较大卵石）叠砌而成。六角形石质井圈高0.45米，边长0.4米，内圈圆形，直径0.48米。水质尚好。_x005F_x000D_
    下沈村地处平原，离河流较远，水资源比较宝贵，掘井取水是当地人们生活的必备条件，该井从一个侧面反映了旧时当地平原人们的生活状况乃至村落的形成与发展状况。</t>
  </si>
  <si>
    <t>北纬：28°45'03.0"
东经：120°29'52.0"</t>
  </si>
  <si>
    <t>本体保存较好。圆形井壁用自然块石（较大卵石）叠砌而成。六角形石质井圈高0.45米，边长0.4米，内圈圆形，直径0.48米。</t>
  </si>
  <si>
    <t>下沈村委会</t>
  </si>
  <si>
    <t>高园外台井</t>
  </si>
  <si>
    <t>浙江省台州市仙居县横溪镇下沈村村南</t>
  </si>
  <si>
    <t>高园外台古井，位于仙居县横溪镇下沈村南，清代建筑。圆形井壁用自然块石（较大卵石）叠砌而成。六角形石质井圈高0.48米，边长0.4米，内圈圆形，直径0.45米。井深5米，水质清澈。_x005F_x000D_
下沈村地处平原，离河流较远，水资源比较宝贵，掘井取水是当地人们生活的必备条件，该井从一个侧面反映了旧时当地平原人们的生活状况乃至村落的形成与发展状况。</t>
  </si>
  <si>
    <t>北纬：28°45'01.0"
东经：120°29'51.0"</t>
  </si>
  <si>
    <t>本体保存较好。。圆形井壁用自然块石（较大卵石）叠砌而成。六角形石质井圈高0.48米，边长0.4米，内圈圆形，直径0.45米。</t>
  </si>
  <si>
    <t>下台旗杆井</t>
  </si>
  <si>
    <t>浙江省台州市仙居县横溪镇上陈村西</t>
  </si>
  <si>
    <t>下台旗杆古井位于仙居县横溪镇上陈村西，据村民介绍，为清代建筑。圆形井壁用自然块石（较大卵石）叠砌而成。正方形石质井圈高0.43米，边长0.47米，井圈厚0.28米。井深5米，水质清澈。_x005F_x000D_
上陈村地处平原，离河流较远，水资源比较宝贵，掘井取水是当地人们生活的必备条件，上陈村至今保存较多古井，从一个侧面反映了旧时当地人们的生活状况乃至村落的形成与发展。</t>
  </si>
  <si>
    <t>北纬：28°46'34.0"
东经：120°29'29.0"</t>
  </si>
  <si>
    <t xml:space="preserve">本体保存较好，周围环境差，原有水洗池消失。圆形井壁用自然块石（较大卵石）叠砌而成。正方形石质井圈高0.43米，边长0.47米，井圈厚0.28米。井深5米。
</t>
  </si>
  <si>
    <t>上陈村村委会</t>
  </si>
  <si>
    <t>外堂屋井</t>
  </si>
  <si>
    <t>浙江省台州市仙居县步路乡外宅村村南</t>
  </si>
  <si>
    <t>外堂屋古井位于仙居县步路乡外宅村南，清代建筑。圆形井壁用自然块石（较大卵石）叠砌而成，圆形石质井圈高0.48米、内径0.45米、外径0.68米。井深5米，水质清澈。_x005F_x000D_
该井保存较好，从一个侧面反映了旧时当地村民的生活状况乃至村落形成的历史。</t>
  </si>
  <si>
    <t>北纬：28°46'37.0"
东经：120°43'41.0"</t>
  </si>
  <si>
    <t>本体保存较好，但水井处在一处废弃老屋的大门前，早已废弃不用，且周围环境较差。圆形井壁用自然块石（较大卵石）叠砌而成，圆形石质井圈高0.48米、内径0.45米、外径0.68米，井深5米。</t>
  </si>
  <si>
    <t>后置石质井盖</t>
  </si>
  <si>
    <t>外宅村村委会</t>
  </si>
  <si>
    <t>步路塘井</t>
  </si>
  <si>
    <t>浙江省台州市仙居县步路乡步路村中心</t>
  </si>
  <si>
    <t>步路塘井（俗名）位于仙居县步路乡步路村中心，清代建造。圆形井壁用自然块石（较大卵石）叠砌而成，圆形石质井圈高0.48米、内径0.45米、外径0.68米。井深4.9米，水质清澈。_x005F_x000D_
该井保存较好，从一个侧面反映了旧时当地村民的生活状况乃至村落形成的历史。</t>
  </si>
  <si>
    <t>北纬：28°48'02.0"
东经：120°42'47.0"</t>
  </si>
  <si>
    <t xml:space="preserve">保存较好。圆形井壁用自然块石（较大卵石）叠砌而成，圆形石质井圈高0.48米、内径0.45米、外径0.68米。井深4.9米
</t>
  </si>
  <si>
    <t>步路村村委会</t>
  </si>
  <si>
    <t>兰花井</t>
  </si>
  <si>
    <t>兰花井位于仙居县步路乡步路村中心，清代建筑。圆形井壁用自然块石（较大卵石）叠砌而成，圆形石质井圈高0.5米、内径0.48米、外径0.68米。井深4.5米，水质清澈。_x005F_x000D_
该井保存较好，从一个侧面反映了旧时当地村民的生活状况乃至村落形成的历史。</t>
  </si>
  <si>
    <t>北纬：28°48'05.0"
东经：120°42'49.0"</t>
  </si>
  <si>
    <t xml:space="preserve">保存较好。圆形井壁用自然块石（较大卵石）叠砌而成，圆形石质井圈高0.5米、内径0.48米、外径0.68米。井深4.5米
</t>
  </si>
  <si>
    <t>前门井</t>
  </si>
  <si>
    <t>浙江省台州市仙居县步路乡徐岙村西</t>
  </si>
  <si>
    <t>前门古井位于仙居县步路乡徐岙村村西，据村民介绍，为清代建筑。圆形井壁用自然块石（较大卵石）叠砌而成。圆形石质井圈高0.42米，内径0.43米，外径0.72米，井深4米，水质清澈。_x005F_x000D_
徐岙村地处半山区，水资源比较宝贵，掘井取水是当地人们生活的必备条件，此井为村里现存唯一的古井，从一个侧面反映了旧时当地人们的生活状况乃至村落的形成与发展状况。</t>
  </si>
  <si>
    <t>北纬：28°46'48.0"
东经：120°41'45.0"</t>
  </si>
  <si>
    <t>保存较好。圆形井壁用自然块石（较大卵石）叠砌而成。圆形石质井圈高0.42米，内径0.43米，外径0.72米，井深4米</t>
  </si>
  <si>
    <t>徐岙村村委会</t>
  </si>
  <si>
    <t>孔庙泮池</t>
  </si>
  <si>
    <t>浙江省台州市仙居县福应街道东门村西</t>
  </si>
  <si>
    <t>孔庙泮池，位于仙居县福应街道东门村西面（县文广新局大院内），建于宋皇祐二年（1050），为孔庙（其时县令陈襄已即庙建学）的附属性建筑。泮池为半月形水池，半径6.8米，面积72.6平方米，池岸由长方形条石砌成，外形美观、建筑牢固，向南池壁左右各镌有清嘉庆年间的一副对联：“波廻泮辟”、“雨润芹英”。_x005F_x000D_
孔庙泮池是仙居孔庙现存唯一的历史遗迹，具有较高的文物价值。1999年，公布为县级文物保护单位。</t>
  </si>
  <si>
    <t>北纬：28°51'32.0"
东经：120°44'17.0"</t>
  </si>
  <si>
    <t>整体保存较好。泮池为半月形水池，半径6.8米，面积72.6平方米，池岸由长方形条石砌成，外形美观、建筑牢固。孔庙泮池是仙居孔庙现存唯一的历史遗迹，具有较高的历史文化价值。</t>
  </si>
  <si>
    <t>池四周有石护栏</t>
  </si>
  <si>
    <t>东门村村委会</t>
  </si>
  <si>
    <t>里门堂井</t>
  </si>
  <si>
    <t>浙江省台州市仙居县步路乡上余村东</t>
  </si>
  <si>
    <t>里门堂古井位于仙居县步路乡上余村东，据村民介绍，为清代建筑。圆形井壁用自然块石（较大卵石）叠砌而成。圆形青石质井圈高0.48米，内径0.42米，外径0.52米，水质浑浊，已废弃不用。_x005F_x000D_
里门堂古井为该村唯一保存的一口古井，从一个侧面反映了旧时当地人们的生活状况乃至村落的形成与发展状况。</t>
  </si>
  <si>
    <t>北纬：28°42'12.0"
东经：120°42'58.0"</t>
  </si>
  <si>
    <t>保存较好，现已废弃不用。圆形井壁用自然块石（较大卵石）叠砌而成。圆形青石质井圈高0.48米，内径0.42米，外径0.52米。</t>
  </si>
  <si>
    <t>上余村村委会</t>
  </si>
  <si>
    <t>溪头村下台新屋里民居</t>
  </si>
  <si>
    <t>下台新屋里民居位于仙居县横溪镇溪头村中心，考其风格，为清晚期建筑。坐北朝南，二进二厢四合院式，屋顶硬山造。第一进门楼墙，中开大门。第二进正屋三开间二层，五柱六檩，前后重檐。第一、二进间东西厢房各三间均二层。正屋后有小天井，东西厢各一间二层楼。门楼大门西侧有外六角小天井1口。_x005F_x000D_
下台新屋里台门布局规整，用材较考究，牛腿、雀替雕刻精美，该台门在溪头村诸多古台门中具有代表性，有一定的历史、艺术、科学价值。</t>
  </si>
  <si>
    <t>北纬：28°44'19.0"
东经：120°29'46.0"</t>
  </si>
  <si>
    <t>整体保存较好，但周围环境差，所在民居已废弃不住。圆形井壁用自然块石（较大卵石）叠砌而成。六角形石质井圈高0.4米。内圈圆形，内径0.46米，外径0.75米。</t>
  </si>
  <si>
    <t>溪头村村委会</t>
  </si>
  <si>
    <t>三门县</t>
  </si>
  <si>
    <t>吴岙近街井</t>
  </si>
  <si>
    <t>浙江省台州市三门县高枧乡吴岙村中部吴氏宗祠东侧8米处</t>
  </si>
  <si>
    <t xml:space="preserve">据当地村民介绍，吴岙素有“三塘七井半边月”之美称，极具地方特色。它们分别是：上屋井、近街井、饮和井、余波井、后山井、后门井、河首井、印月池，分布在吴岙村村民的房前屋后，唐昭宗乾宁年间有人居住时就有这些井泉。_x005F_x000D_
吴岙近街井是这些保存较好的井泉之一，位于浙江省台州市三门县高枧乡吴岙村中部吴氏宗祠东侧8米处。井身圆形，块石砌筑，内外圆形青石井圈，井圈外径0.7米，内径0.4米，井岸高0.51米。保存完整，水质清澈，仍频繁使用中。 这些井泉的存在，对研究当地村落的变迁和社会经济的的发展提供了一定的实物资料。 _x005F_x000D_
</t>
  </si>
  <si>
    <r>
      <rPr>
        <sz val="12"/>
        <rFont val="宋体"/>
        <family val="3"/>
        <charset val="134"/>
        <scheme val="minor"/>
      </rPr>
      <t>北纬：29</t>
    </r>
    <r>
      <rPr>
        <sz val="10"/>
        <rFont val="宋体"/>
        <family val="3"/>
        <charset val="134"/>
        <scheme val="minor"/>
      </rPr>
      <t>°</t>
    </r>
    <r>
      <rPr>
        <sz val="10"/>
        <rFont val="仿宋_GB2312"/>
        <charset val="134"/>
      </rPr>
      <t>03</t>
    </r>
    <r>
      <rPr>
        <sz val="10"/>
        <rFont val="宋体"/>
        <family val="3"/>
        <charset val="134"/>
        <scheme val="minor"/>
      </rPr>
      <t>′</t>
    </r>
    <r>
      <rPr>
        <sz val="10"/>
        <rFont val="仿宋_GB2312"/>
        <charset val="134"/>
      </rPr>
      <t>05</t>
    </r>
    <r>
      <rPr>
        <sz val="10"/>
        <rFont val="宋体"/>
        <family val="3"/>
        <charset val="134"/>
        <scheme val="minor"/>
      </rPr>
      <t>″ 东经：121°14′02″</t>
    </r>
  </si>
  <si>
    <t>位于浙江省台州市三门县珠岙镇吴岙村中部吴氏宗祠东侧8米处，吴岙古街中部，四周皆为民房。井身圆形，块石砌筑，内外圆形青石井圈，井圈外径0.7米，内径0.4米，井岸高0.51米。保存完整，水质清澈，仍频繁使用中。井泉的存在，对研究当地村落的变迁和社会经济的的发展提供了一定的实物资料。“唐峰山下语溪桥，三塘七井半边月。六板桥头十二窗，水阁凉亭二十柱。”据宗谱记载，这首诗在明代就存在，说明那时古井就有了。</t>
  </si>
  <si>
    <t>保存基本完好，井圈局部有所磨损,无围栏、无立碑。</t>
  </si>
  <si>
    <t>吴岙后山井</t>
  </si>
  <si>
    <t>浙江省台州市三门县高枧乡吴岙村中部吴元建家水门外</t>
  </si>
  <si>
    <t xml:space="preserve">据当地村民介绍，吴岙素有“三塘七井半边月”之美称，极具地方特色。它们分别是：上屋井、近街井、饮和井、余波井、后山井、后门井、河首井、印月池，分布在吴岙村村民的房前屋后，唐昭宗乾宁年间有人居住时就有这些井泉。_x005F_x000D_
吴岙后山井是这些保存较好的井泉之一，位于浙江省台州市三门县高枧乡吴岙村中部吴元建家水门外。井身圆形，块石砌筑，内圆外方石质井圈，井圈外径0.56米，内径0.34米，井岸高0.27米，保存较好。 _x005F_x000D_
这些井泉的存在，对研究当地村落的变迁和社会经济的的发展提供了一定的实物资料。_x005F_x000D_
</t>
  </si>
  <si>
    <t>北纬：29°03′02″ 东经：121°14′01″</t>
  </si>
  <si>
    <t>位于浙江省台州市三门县高枧乡吴岙村中部吴元建家水门外,四周皆为民房。井身圆形，块石砌筑，内圆外方石质井圈，井圈外径0.56米，内径0.34米，井岸高0.27米，保存较好。 井泉的存在，对研究当地村落的变迁和社会经济的的发展提供了一定的实物资料。“唐峰山下语溪桥，三塘七井半边月。六板桥头十二窗，水阁凉亭二十柱。”据宗谱记载，这首诗在明代就存在，说明那时古井就有了。</t>
  </si>
  <si>
    <t>保存较好，井圈稍有磨损，无围栏、无立碑。</t>
  </si>
  <si>
    <t>小雄卫生井</t>
  </si>
  <si>
    <t>浙江省台州市三门县小雄镇小雄村小雄街俞国平家墙外</t>
  </si>
  <si>
    <t xml:space="preserve">小雄卫生井位于浙江省台州市三门县小雄镇小雄村小雄街俞国平家墙外，建于清代。占地面积16平方米。井身圆形，块石砌筑，由八块石板构成内外八角形井圈，每块石板之间用望柱相隔，其中一块石板上阴刻有“卫生井”三字，井圈高0.4米，直径1.4米。_x005F_x000D_
卫生井构造讲究，造型独特，保存尚好，具有一定的艺术价值。_x005F_x000D_
</t>
  </si>
  <si>
    <t>北纬：28°53′08″ 东经：121°34′29″</t>
  </si>
  <si>
    <t xml:space="preserve">位于浙江省台州市三门县浦坝港镇小雄村小雄街，建于清代。井身圆形，块石砌筑，原由八块石板构成内外八角形井圈，每块石板之间用望柱相隔，其中一块石板上阴刻有“卫生井”三字，井圈高0.4米，直径1.4米。2015年冬拆毁重建，现用八块黑色大理石板构成内外八角形井圈，直径1.4米，每块石板之间用望柱相隔，望板高0.6米，望柱高0.9米，每块石板刻有“八仙”图案。
</t>
  </si>
  <si>
    <t>原有石板井圈拆毁，新建大理石井圈，无围栏、无立碑。</t>
  </si>
  <si>
    <t>健跳街八角水井</t>
  </si>
  <si>
    <t>浙江省台州市三门县健跳镇健跳街健跳中心小学西边围墙外</t>
  </si>
  <si>
    <t xml:space="preserve">健跳街八角水井位于浙江省台州市三门县健跳镇健跳街健跳中心小学西边围墙外，建造年代不详。_x005F_x000D_
井身圆形，块石砌筑，井圈内外呈八角形，条石叠砌栏板，每块高0.60米，宽1.3米，厚0.15米，每块栏板之间用望柱相隔，望柱高0.65米。其中一块栏板是石板砌筑，内侧有刻字痕迹，但已模糊不清，据当地居民介绍为“迁宫井”三字，外侧刻有“人民水井”四字，字迹有所剥落。此井规模较大，构造讲究，保存较好，具有一定的历史、艺术、科学价值。_x005F_x000D_
</t>
  </si>
  <si>
    <t>北纬：29°03′59″ 东经：121°37′34″</t>
  </si>
  <si>
    <t>位于浙江省台州市三门县六敖镇健跳街健跳中心小学西边围墙外，东面是健跳中心小学，南面是健跳街，四周皆民居环抱，民国造。井身圆形，块石砌筑，井圈内外呈八角形，条石叠砌栏板，每块高0.60米，宽1.3米，厚0.15米，每块栏板之间用望柱相隔，望柱高0.65米。其中一块栏板是石板砌筑，内侧有刻字痕迹，但已模糊不清，据当地居民介绍为“迁宫井”三字，外侧刻有“人民水井”四字，字迹有所剥落。此井规模较大，构造讲究，保存较好，具有一定的历史、艺术、科学价值。2011年7月27日，公布为三门县文保点。</t>
  </si>
  <si>
    <t>保存较好，原设有井盖，现毁。无围栏、有立碑。</t>
  </si>
  <si>
    <t>2011年7月27日，公布为三门县文保点。</t>
  </si>
  <si>
    <t>毛叶水井</t>
  </si>
  <si>
    <t>浙江省台州市三门县健跳镇毛叶村东部大樟树旁</t>
  </si>
  <si>
    <t>毛叶水井位于浙江省台州市三门县健跳镇毛叶村东部大樟树旁。井身圆形，块石砌筑，圆形石质井圈，高0.35米，内径0.60米，外径0.85米，井圈外刻“清乾隆岁次癸已年桐月□东井”等13字，保存基本完整。现古井水质清澈，仍频繁使用中。它的存在对研究当地村落的变迁和社会经济的的发展提供了可靠的证据。</t>
  </si>
  <si>
    <t>北纬：29°08′59″ 东经：121°23′30″</t>
  </si>
  <si>
    <t>位于浙江省台州市三门县六敖镇毛叶村东部大樟树旁，清乾隆造。井身圆形，块石砌筑，圆形石质井圈，高0.35米，内径0.60米，外径0.85米，井圈外刻“清乾隆岁次癸已年桐月□东井”等13字，保存基本完好。它的存在对研究当地村落的变迁和社会经济的的发展提供了可靠的证据。</t>
  </si>
  <si>
    <t>保存基本完好，井岸有缺口，稍有损毁，无围栏、无立碑。</t>
  </si>
  <si>
    <t>吴岙后门井</t>
  </si>
  <si>
    <t>浙江省台州市三门县高枧乡吴岙村村民吴林法家水门外</t>
  </si>
  <si>
    <t xml:space="preserve">据当地村民介绍，吴岙素有“三塘七井半边月”之美称，极具地方特色。它们分别是：上屋井、近街井、饮和井、余波井、后山井、后门井、河首井、印月池，分布在吴岙村村民的房前屋后，唐昭宗乾宁年间有人居住时就有这些井泉。_x005F_x000D_
吴岙后门井是这些保存较好的井泉之一，位于浙江省台州市三门县高枧乡吴岙村村民吴林法家水门外。井身圆形，块石砌筑，内外圆形青石井圈，井圈较有特色，厚圆唇，由二块圆形块石叠加在井圈上，外径0.8米，内径0.55米，高0.25米，厚0.05米，唇宽0.13米，保存基本完整。_x005F_x000D_
这些井泉的存在，对研究当地村落的变迁和社会经济的的发展提供了一定的实物资料。_x005F_x000D_
</t>
  </si>
  <si>
    <t>北纬：29°02′59″ 东经：121°14′01″</t>
  </si>
  <si>
    <t>吴岙后门井位于浙江省台州市三门县珠岙镇吴岙村村民吴林法家水门外,四周皆为民房.靠近326省道。井身圆形，块石砌筑，内外圆形青石井圈，井圈较有特色，厚圆唇，由二块圆形块石叠加在井圈上，外径0.8米，内径0.55米，高0.25米，厚0.05米，唇宽0.13米，保存基本完整。 井泉的存在，对研究当地村落的变迁和社会经济的的发展提供了一定的实物资料。“唐峰山下语溪桥，三塘七井半边月。六板桥头十二窗，水阁凉亭二十柱。”据宗谱记载，这首诗在明代就存在，说明那时古井就有了。</t>
  </si>
  <si>
    <t>保存基本完好，井圈稍有磨损，无围栏、无立碑。</t>
  </si>
  <si>
    <t>温州市</t>
  </si>
  <si>
    <t>鹿城区</t>
  </si>
  <si>
    <t>七枫巷高氏民居</t>
  </si>
  <si>
    <t>浙江省温州市鹿城区五马街道永宁社区七枫巷28弄2、3、5号</t>
  </si>
  <si>
    <t>七枫巷高氏民居位于五马街道永宁社区七枫巷28弄2、3、5号，坐北朝南，由正楼、门台、厢房、院落组成三进合院建筑。  _x005F_x000D_
第一进，目前为2号民居，入口设在东厢房。正屋三间二层，一、二层带廊，二楼设百页式栏杆，青瓦屋面，硬山顶。东西两厢各两间二层，同正屋均为砖木混合结构。_x005F_x000D_
第二进，目前为3号民居，入口设在第二进正屋前廊处。正屋五间二层，一、二层带廊。东西厢房各三间一层，平台可通正屋。正屋砖木混合结构，厢房砖砌。二进院落天井西南角有水井一口，砖砌井栏井壁，井水尚可用于洗涤。_x005F_x000D_
第三进，目前为5号民居，入口设在东南角，并设有砖门台。正屋四间二层，带廊，做有宝瓶式栏杆，砖柱，木梁架结构。门口院内有水井一口，目前无人使用。_x005F_x000D_
高氏民居民国时期为高氏所有，后权属多次变更。目前2、3号为高姓人家所住，5号楼为梅姓人家居住，整体公私房各半。_x005F_x000D_
高氏民居前后三进院落，整体布局完好，为市区所剩不多的大院落，具有一定的价值。</t>
  </si>
  <si>
    <t>永宁巷爱吾庐民居</t>
  </si>
  <si>
    <t>浙江省温州市鹿城区五马街道永宁社区永宁巷66号</t>
  </si>
  <si>
    <t>爱吾庐民居青石门台连于门屋之上，上部雕刻有虬龙。门屋为二层结构，南立面为西式风格，进深五柱。东西为厢房，西厢房保存二层，立面做宝瓶式栏杆。二进正屋为二层硬山顶建筑，二楼立面带做宝瓶式栏杆。北有厢房两座，三间硬山顶，前为廊，抬梁穿斗混合式梁架结构。院内有水井一口，水质清冽。_x005F_x000D_
爱吾庐民居原为陈氏所建，为二十世纪二三十年代所建的中西合壁式建筑，有一定的价值。</t>
  </si>
  <si>
    <t>解放街李氏民居</t>
  </si>
  <si>
    <t>浙江省温州市鹿城区五马街道墨池社区解放街428弄13号</t>
  </si>
  <si>
    <t>李氏民居位于鹿城区解放街428弄13号，坐北朝南，由门屋和正屋组成。门屋为二层三间楼房。正屋为二层三间楼房，朝南为外廊，廊柱为砖砌方柱，柱身正面有灰塑花草，柱头叠涩线脚。正面用五扇嵌玻璃木门，上有固定的横披窗。室内用木梁架，二层外廊为木栏杆，格心做成百页和拼花图案。屋面用方椽出檐，檐下为木条吊顶。西侧院墙开有门洞，上为木梁，凸出平拱券，上部还做成砖漏窗形式。院墙西侧还有水井一口，方形砖砌井栏，边长0.6米。</t>
  </si>
  <si>
    <t>东经：120°39'11.7"
北纬：28°01'20.5"</t>
  </si>
  <si>
    <t>解放街李氏民居院墙西侧有水井一口，方形砖砌井栏，边长0.6米。</t>
  </si>
  <si>
    <t>无立牌无围栏</t>
  </si>
  <si>
    <t>城东房管所、墨池社区</t>
  </si>
  <si>
    <t>陈秀英、刘云清等</t>
  </si>
  <si>
    <t>解放街吴园春民居</t>
  </si>
  <si>
    <t>浙江省温州市鹿城区五马街道墨池社区解放街428弄9号</t>
  </si>
  <si>
    <t>吴园春民居位于五马街道墨池社区解放街428弄，建筑坐北朝南，由门台、门屋、正屋组成合院式建筑。_x005F_x000D_
门台为单间巴洛克风格，门框用青石，上做成牌匾，山花部分做成中式回形纹和巴洛克涡卷的结合方式。中心椭圆部分灰塑有风景图案。门屋为五间二层楼房，用方砖柱，柱子及墙面用红砖青砖分层砌筑。正屋为五间二层楼房，用青砖砌筑，二层外廊用直棂式木栏杆。院子东侧有水井一口，井壁用块石垒砌，呈圆形，径0.6米，井栏六边形，砖砌，边长0.41米。</t>
  </si>
  <si>
    <t>解放街吴园春民居院子东侧有水井一口，井壁用块石垒砌，呈圆形，径0.6米，井栏六边形，砖砌，边长0.41米。</t>
  </si>
  <si>
    <t>城东房管所</t>
  </si>
  <si>
    <t>刘云清、周洪波、黄跃光等10余户</t>
  </si>
  <si>
    <t>铁井栏70号民居</t>
  </si>
  <si>
    <t>浙江省温州市鹿城区五马街道铁井栏社区铁井栏70号</t>
  </si>
  <si>
    <t>铁井栏70号民居位于浙江省温州市鹿城区五马街道铁井栏社区铁井栏70号，坐北朝南，由门屋、正屋及两厢组成院落。门屋面阔五间，为单层砖木混合建筑，正立面为巴洛克式风格，石灰砂抹面，青石门框，上罩拱形大窗罩，进深5.6米。门屋北为天井，中为甬道通往正屋，东西为两厢房，面阔三间，东、西外立面与门台相接，上为砖混镂几何。正屋面阔五间，为二层硬山顶砖木混合结构建筑，前为廊，檐柱为小青砖与小红砖相间方柱，砖砌仿宝瓶式栏杆。正厅北天井偏西为一井，现已封。据称此宅原有地下室。此民居原为钱庄，据称为黄姓人家于民国时期所建，解放后曾为解放军进驻，现产权为房管所所有，住户为部队转业人员。此民居为典型的中西混合风格建筑，尤其是门屋立面，具有一定的历史及艺术价值。</t>
  </si>
  <si>
    <t>县后巷陈宏章民居</t>
  </si>
  <si>
    <t>浙江省温州市鹿城区五马街道华盖社区县后巷12号</t>
  </si>
  <si>
    <t>陈宏章民居位于县后巷12号，坐北朝南。门屋为三间两层楼房，外立面带巴洛克式风格。正面大门上方做成字扁形式，两端有悬重花篮。窗上方有巴洛克式窗套。顶部线角做有齿状饰，女儿墙高出屋面，有镂空几何图案(圆，菱形)。明间为过道，五柱九檩，分心前后双步梁带前后双步梁，歇山顶。门屋后西侧为三间厢楼，底屋设廊，二层用百页栏杆，屋面为硬山顶。庭院东院墙设砖门台一座，外立面为巴洛克式掾形门套，朝内做悬山式屋面。庭院挖有砖砌六角形井栏水井一口。陈氏民居具有民国时期西式风格。</t>
  </si>
  <si>
    <t>东经：120°39'28.0"
北纬：28°01'13.0"</t>
  </si>
  <si>
    <t>陈宏章民居位于县后巷12号，庭院内挖有砖砌六角形井栏水井一口。</t>
  </si>
  <si>
    <t>城东房管所、华盖社区</t>
  </si>
  <si>
    <t>陈宏章等5户</t>
  </si>
  <si>
    <t>登选坊周氏民居</t>
  </si>
  <si>
    <t>浙江省温州市鹿城区五马街道纱帽河社区登选坊39号</t>
  </si>
  <si>
    <t xml:space="preserve">周氏民居位于浙江省温州市鹿城区五马街道纱帽河以南，坐北朝南，由正屋、两厢及围墙围成一独立院落。正屋为砖木混合二层硬山顶建筑。北立面原为象形图案，后文革期间遭破坏，现为街面统一所装修，面阔五间，进深五柱，南带廊，廊檐柱为青砖砌方柱，现抹灰，梢间设楼梯通往二楼。正屋南为院落，距正屋约4米处为一堵砖砌花墙，将院落分为前后两部分，现花墙东侧上部存一小方形镂窗。花墙以北院落东西两侧各为一单层砖砌厢房，屋顶平顶，花墙以南院落东西两侧另为一砖木混厢房，各改动较多，据西厢房样式推断应为三间二层硬山顶建筑，砖砌檐柱，明间底层檐柱出涡卷拱外挑承二层平台，平台底部抹灰菱形及花草纹。二层明间两侧各有花镂窗一堵。庭院最南部约居中位置为一呈中字形水池，水池北池栏砖砌镂栏，南池栏上堆有假山岩。池西有一口井，井内壁青砖砌，井栏砖砌抹灰抹角四边形，水尚能用于清洁。 _x005F_x000D_
周氏民居原为周氏前人所建，建造人原为建筑设计类职业，风格形式为温州民国时期中、西结合建筑形式，院落内含水池及井，花墙等单体建筑，具有一定的园林风格。_x005F_x000D_
</t>
  </si>
  <si>
    <t>东经：120°39'17.5"
北纬：28°00'51.8"</t>
  </si>
  <si>
    <t>位于登选坊现门牌33弄3号庭院内考墙处，俯视井面呈不规则八边形，内直径约75cm，井圈较薄，表面可能为水泥糊面。</t>
  </si>
  <si>
    <t>城南房管所、纱帽河社区</t>
  </si>
  <si>
    <t>周志雄、吴氏等5户</t>
  </si>
  <si>
    <t>打绳巷叶益麟民居</t>
  </si>
  <si>
    <t>浙江省温州市鹿城区五马街道打绳巷社区打绳巷112号</t>
  </si>
  <si>
    <t>叶益麟民居位于浙江省温州市鹿城区打绳巷东端。坐北朝南，由前后三进院落组成。门屋正立面为西方巴洛克式风格，石英砂抹面，明间为青石门框，上置英文门楣，再上为半圆形圆拱门套。屋面女儿墙上为几何镂空图案，墙面划线做成仿贴石形式。梁架用木构，分心用三柱，三开间，第一进后为东西各两间厢房。前楼廊间有一六角水井。前楼为三间砖木结构，南侧为外廊，底层、二层廊柱均做成科林新柱式，进深五柱十一架。第二进楼房面阔三间，南北侧设外廊，用方砖廊柱，二层柱间用木栏杆，几何花草图案。室内为砖隔断，顶部用细木条抹灰吊顶。二进天井前有方形井栏水井一口。后楼为三间二层楼房，底层明间用砖过梁，二层明间开小扇小窗，檐口灰塑回形纹。清水砖墙面。建筑原主人在铜门打绳巷口开有“□□顺发”纸店，后售于叶益麟，叶氏先后开办有银纸店、“叶顺源”南货店、“叶顺源”钱庄。</t>
  </si>
  <si>
    <t>东经：120°39'05.2"
北纬：28°01'33.6"</t>
  </si>
  <si>
    <t>打绳巷叶益麟民居二进天井前有近圆形井栏水井一口。石质井圈井壁，现状周围杂物堆积，已废弃不用。</t>
  </si>
  <si>
    <t>打绳巷社区、城东房管所</t>
  </si>
  <si>
    <t>叶笑蓉等10户</t>
  </si>
  <si>
    <t>珠冠巷57号民居</t>
  </si>
  <si>
    <t>浙江省温州市鹿城区松台街道庆年坊社区珠冠巷57号</t>
  </si>
  <si>
    <t>珠冠巷57号民居位于温州市鹿城区珠冠巷以南。坐南朝北，为门屋、正屋、厢房组成的类三合院式建筑。门屋为三间二层砖木混硬山顶建筑，中为门台。门楣上灰塑“紫气东来”四字。上部为圆形镂空圆弧曲线状。边上灰塑花瓶，中有卷草纹。窗上有拱形窗罩，下抹灰垂花式窗帘垂。门屋进深五柱7.8米，在门台后部为门屋内含小天井一个，尺寸约4m×1.5m，二层栏杆相连，颇有特色。门屋南为天井。天井西为厢房，两间二层木构，正中位置设一楼梯间。天井南为三间二层木构建筑，前带廊。门屋、正屋、厢房转角及栏板下用圆柱形垂莲柱联系或装饰。院内西南角，台基上有井一口。后砖砌井栏，现井水水质较差。珠冠巷57号民居其风格为市区民国时期略带西式风格传统民居，具有一定的研究价值。</t>
  </si>
  <si>
    <t>飞鹏巷陈权东民居</t>
  </si>
  <si>
    <t>飞鹏巷陈宅</t>
  </si>
  <si>
    <t>浙江省温州市鹿城区五马街道金锁匙巷社区飞鹏巷98号</t>
  </si>
  <si>
    <t>陈权东民居位于温州市鹿城区飞鹏巷98号。坐北朝南，由主楼、后楼外加围墙组成庭院式寓所。据说此民居为陈权东民居第。解放后曾做为市委机关宿舍。整个院落占地面积约1000平方米。门台设在庭院东南角，为西式砖门台。主楼为三间二层楼房。一层高出地面约1米（房屋底层架空为防潮与通风），由水泥楼连接。一、二层带廊，设水泥栏杆。房屋立面不在同一平面，凹凸有序，房门、窗均向外开启，并在门窗外设有百页式门窗套，可以自由启动。房间内部均架设木地板，一层下设有地下室。明间由屏门分隔成前后两部分，前为堂间后为楼道。屏门上木雕精美。后楼为四间二层砖房。南侧中部与主楼相通，带前廊，廊带砖做低矮栏杆。二层由一层西侧墙边楼梯旋转而上。走廊设北侧靠墙。后楼为四脊顶，青瓦铺面。院西北角有一水井，水质较好。陈权东（1882-1966），字守庸，1882年出生，祖籍浙江温州。民国政府盐务官衔。1907年毕业于上海圣约翰大学，1907年-1908年任河北省教育部政府特派员秘书。1909年回温州任温州府中学堂师范学校，浙江第十师范学校（现温州中学）教导主任并教授英语直到1913年。1929年后多次任地区稽查员督察长等。陈权东民居为温州市区保存完整，具有典型近现代风格的建筑。</t>
  </si>
  <si>
    <t>东经：120°38'52.0"
北纬：28°01'07.0"</t>
  </si>
  <si>
    <t>位于马孟容马公愚艺术馆内，周边环境良好，石质井圈井壁，八角形，保持完好。</t>
  </si>
  <si>
    <t>温州市文化广电旅游局</t>
  </si>
  <si>
    <t>温州市文物保护考古所</t>
  </si>
  <si>
    <t>飞鹏巷黄氏民居</t>
  </si>
  <si>
    <t>浙江省温州市鹿城区五马街道金锁匙巷社区飞鹏巷88、90、92号</t>
  </si>
  <si>
    <t>黄氏民居位于温州市鹿城区飞鹏巷西端。坐北朝南，由前屋、门屋、正屋、前院厢房、后厢房构成合院式建筑。后院有水井一口及百年樟树一棵。门屋设于东南角，为单开间二层木构硬山顶建筑。门屋面阔五开间，进深五柱十架，分心前后双步梁带前双步梁带后三步梁。前院地面为三合土，东西各三间厢房，朝天井用爱奥尼克柱式承托三角形山花。正屋为二层楼房，面阔五开间，进深七柱十三架，分心前后双步梁带前后双步梁带前后双廊。前廊用方形砖柱，简化柱头做法，二层用木栏杆，十字雕刻花饰栏板。后檐砖墙上用巴洛克门套及窗套。正屋明间后门外有六边形砖井栏水井一口。后院有厢房四间，用木桁架支撑屋面，外墙开拱券窗。后院墙中央有百年大樟树一棵，伸展至院外，院墙西侧为后门，上做成拱券式。黄氏民居是温州旧城内保存较好，格局较完整的近代建筑院落。</t>
  </si>
  <si>
    <t>东经：120°38'53.0"
北纬：28°01'08.0"</t>
  </si>
  <si>
    <t>位于飞鹏巷88、90、92号院内，周边环境尚可，石质井壁，六角形，保持较好</t>
  </si>
  <si>
    <t>金锁匙巷社区居民委员会</t>
  </si>
  <si>
    <t>黄松生等4户</t>
  </si>
  <si>
    <t>嘉会里巷胡寿眉民居</t>
  </si>
  <si>
    <t>浙江省温州市鹿城区五马街道金锁匙巷社区嘉会里巷42号</t>
  </si>
  <si>
    <t>胡寿眉民居位于温州市鹿城区嘉会里巷42号。坐北朝南，由正楼、厢房、门台、围墙围合成合院式建筑。门台为单开间砖砌门台，外立面做成巴洛克式，三角山花。正楼为五间二层木构楼房，前檐用方形砖柱，用红砖和青砖分层砌筑。一、二层均设前廊。二楼走廊外栏杆做成几何对称花形。明间进深5柱，后设屏门，屏门后设楼梯通往二楼。屋顶为硬山顶。前两厢各一间一层砖砌立面，屋顶为阳台与正楼前廊相通。后院有东厢为三间二层木构建筑，硬山顶，小青瓦铺面。前天井东南角有一水井，现封口，不使用。胡氏原为民国时期地主，在西郊有多处房民居。胡氏民居具有民国时期建筑风格，具有一定的历史价值。</t>
  </si>
  <si>
    <t>东经：120°38'54.0"
北纬：28°01'09.0"</t>
  </si>
  <si>
    <t>水井位于42号庭院内部，周围环境较脏乱，石质井圈井壁、圆形、半径40cm。</t>
  </si>
  <si>
    <t>金锁匙巷社区居民委员会、城西房屋管理所</t>
  </si>
  <si>
    <t>胡时勋等8户</t>
  </si>
  <si>
    <t>沧河巷吴廷远民居</t>
  </si>
  <si>
    <t>浙江省温州市鹿城区五马街道仓桥社区沧河巷52弄2号</t>
  </si>
  <si>
    <t>吴廷远民居位于沧河巷52弄2号。坐北朝南，由前厅、正屋、厢房组成。前厅面阔三间，为二层歇山顶砖木混结构。前厅东侧因地制宜，于东次间外加一间位置，底层开门做通道通往内院，南立面门罩、窗罩抹灰几何纹，通道北立面砌成拱券形，前后带廊，清水砖砌立面，小青砖与小红砖相间，砖砌方檐柱。前厅东侧砌成凸出几何状，于规整间现不规整，造型独特。前厅北为天井，天井东侧为一单层两间厢房，原有厨房，立面与前厅一致清水砖砌，顶为阳台，砖砌镂空栏杆。天井北为正屋，面阔五间，二层硬山顶砖木混合结构，带前廊，檐廊为砖砌石英砂抹面，二层砖砌栏杆，前檐挑处混凝土雨篷，此做法在温州近代建筑中属于十分罕见，有较高的科学价值。天井东北角为一水井，水质尚好。此民居为吴廷远1935年所建，吴为晚清武进士，1898年中进士。</t>
  </si>
  <si>
    <t>东经：120°38'57.8"
北纬：28°01'14.6"</t>
  </si>
  <si>
    <t>沧河巷吴廷远民居天井东北角为一水井，井圈井壁为砖石砌成，平面呈六角形，水质浑浊，现已废弃不用。</t>
  </si>
  <si>
    <t>城西房管所、仓桥社区</t>
  </si>
  <si>
    <t>吴璋等四户私房、钱建新等3户公房</t>
  </si>
  <si>
    <t>黄府巷福音医院旧址</t>
  </si>
  <si>
    <t>浙江省温州市鹿城区五马街道金锁匙巷社区黄府巷46弄5号</t>
  </si>
  <si>
    <t>黄府巷福音医院旧址位于温州市鹿城区黄府巷46弄5号。由门台、正楼、两厢组成三合院式建筑。门台为单开间，位于巷弄的拐角处。外立面做成西式巴洛克式的山花突出做成方形，两侧灰塑成涡卷状，中间堆塑垂花。内立面做成单披传统门台檐，门为木板门。正楼为四间三层砖木结构建筑。每层设前廊，廊前设方砖柱，青砌栏杆。廊后房间设板门，上部有漏空透窗。北立面为竖向分割，方壁柱间墙面做成灰浆拉毛，造型简洁。硬山顶，小青瓦屋面。两厢各两间，目前改变较大无法认清。天井西南角有水井一口，井沿外呈七边形，内侧呈圆形，砖砌外抹砺灰。井壁六边形，条石、块石叠砌。水质较好，目前仍在使用。据住户介绍此处为民国时期教会创办的医院，建国后便停止，具体不详。</t>
  </si>
  <si>
    <t>东经：120°38'53.0"
北纬：28°01'13.1"</t>
  </si>
  <si>
    <t>水井位于黄府
巷46弄5号，井沿外呈七边形，内侧呈圆形，砖砌外抹砺灰。井壁六边形，条石、块石叠砌。</t>
  </si>
  <si>
    <t>城西房屋管理所</t>
  </si>
  <si>
    <t>周强国等11户</t>
  </si>
  <si>
    <t>沧河巷陈氏民居</t>
  </si>
  <si>
    <t>浙江省温州市鹿城区五马街道金锁匙巷社区沧河巷117-119号</t>
  </si>
  <si>
    <t>沧河巷陈氏民居位于温州市鹿城区沧河巷117-119号。坐北朝南，由正楼、厢房、围墙组成合院式建筑。正楼临街，由北侧入口。此楼联排八间二层，为砖木混合结构，东西分两入口。东侧第三间与西侧第二间为过道。过道北端设梯通二楼，一、二层南侧均设廊。北立面砖砌，做有较简洁的西式装饰。南立面为木构走廊，东侧第一间用砖砌立面，并开窗，带窗套。屋顶用青瓦，硬山顶。东西厢房各三间一层，砖木结构，硬山顶，青瓦屋面。厢房与正楼分开，平面呈“品”字形。天井地面用“三合土”。西南角有水井，水质清冽。井沿用砖砌，平面呈六边形，外加石英抹面；砖砌井壁，平面呈圆形。目前水可做一般洗涤用。据现住户讲，此民居原为陈氏所有。陈氏为永嘉北部人士，民国时期地主，来温购地置房。其子之一陈光中，目前为中国政法大学教授，法学家，新中国诉讼法学奠基人之一，永嘉县大箬岩镇白泉村人。此民居联排建设，具有一定的风格。陈氏后人的影响也给地方建筑带来帮助。</t>
  </si>
  <si>
    <t>东经：120°38'51.1"
北纬：28°01'13.0"</t>
  </si>
  <si>
    <t>水井位于沧河巷117-119号。井沿用砖砌，平面呈六边形，外加石英抹面；砖砌井壁，平面呈圆形。</t>
  </si>
  <si>
    <t>城西房屋管理所、金锁匙巷社区居民委员会</t>
  </si>
  <si>
    <t>陈光白等13户</t>
  </si>
  <si>
    <t>华里坦6号民居</t>
  </si>
  <si>
    <t>浙江省温州市鹿城区广化街道浦桥社区华里坦6号</t>
  </si>
  <si>
    <t>此民居建筑位于温州市鹿城区华里坦6号。由正楼、后楼、厢房等组成两进合院式建筑。门屋位于院落东南侧，邻华里坦路面，面阔三间，明间外立面做成砖门台形式，木构七架五柱，分心前后双步梁带前后单步双廊。前厢房结构同门屋。正屋面阔七间，二层十二架七柱，分心前后双步梁带前后双步梁带前双步廊、后单步廊。前廊为船篷轩。东立面为西方巴洛克风格，用科林斯柱式承灰塑花草拱式窗套，墙面划刻线条。后楼面阔三间，二层砖木结构，木廊柱外包砖柱垛，柱头有线脚。二层用百页式木栏杆。后厢楼单间两层，底层朝天井做有巴洛克式窗套。后楼后院墙中央有灰塑照壁一座。后院东侧及北侧各设单开间仿木构砖门台一座，悬山顶。紧贴后楼东侧建有耳房三间，梁架简陋，尺寸较小。后楼边有水井一口，砖砌。平面呈六边形，水质尚可，不可饮用。此民居为中西合壁风格建筑，体现了这一区域的商业繁荣，具有一定文化、艺术价值。</t>
  </si>
  <si>
    <t>温州天主教总堂</t>
  </si>
  <si>
    <t>浙江省温州市鹿城区五马街道甜井社区周宅祠巷38号</t>
  </si>
  <si>
    <t>温州天主教总堂位于浙江省温州市鹿城区周宅巷38号，建于1888年，由国籍神父傅貌禄设计监造，为温州第一座哥特式教堂。教堂朝向不拘于西方教堂面西的惯例，按照日照和通风特点，采取坐北朝南，由保禄大堂、圣心堂、神父楼、圣母亭、波兰楼等组成。_x005F_x000D_
教堂以位于西面的保禄大堂为主要建筑，大堂坐北朝南，主立面竖向线条坚挺有力，桩墩粗壮，纵分立面三段，两条水平间装饰带又将三段联在一起，正中玫瑰窗，两侧窗花明显，爱奥尼柱式，充分显示了哥特式建筑风格。圣心堂位于保禄大堂的西北角，建筑体量不大，构造比较简单。神父楼与波兰楼相连，均为二层建筑，砖墙瓦檐，楼前有个小院，凿有一井，平面呈圆形。在保禄大堂和神父楼之间，建有圣母亭，亭内有圣母玛利亚塑像。_x005F_x000D_
温州天主教总堂于1985年列入市级文物保护单位，1989年对外开放。教堂因其特殊的地位，以及其建筑规模、营造工艺和保存现状，在省内不多见，具有一定的代表性，有着很高的文物价值。</t>
  </si>
  <si>
    <t>东经：120°38'59.2"
北纬：28°00'58.0"</t>
  </si>
  <si>
    <t>古井由青石制成，为圆型，内径41公分，外径56公分</t>
  </si>
  <si>
    <t>温州市民宗局</t>
  </si>
  <si>
    <t>蒲州街水井</t>
  </si>
  <si>
    <t>浙江省温州市鹿城区滨江街道蒲州村蒲州街267弄内（玄坛殿后）</t>
  </si>
  <si>
    <t>蒲州街水井位于滨江街道蒲州街玄坛殿后，井壁以方形块石垒砌，近似圆形，直径约为1.4米，井壁上沿以长石条围砌成方形，并以红砖砌成高为0.5米的井圈，井圈厚9厘米，圈内外水泥抹平，井圈边长1.18米。该井约为上世纪50年代集体出资而砌。</t>
  </si>
  <si>
    <t>东经：120°38'56.1"
北纬：28°00'48.4"</t>
  </si>
  <si>
    <t>蒲州街水井位于滨江街道蒲州街玄坛殿后，井壁以方形块石垒砌，近似圆形，直径约为1.4米，井壁上沿以长石条围砌成方形，并以红砖砌成高为0.5米的井圈，井圈厚9厘米，圈内外水泥抹平，井圈边长1.18米。该井约为上世纪50年代集体出资而砌。现玄坦殿正在重建，古井已废弃不用。</t>
  </si>
  <si>
    <t>蒲州村村委</t>
  </si>
  <si>
    <t>蒲州村村民</t>
  </si>
  <si>
    <t>龙湾区</t>
  </si>
  <si>
    <t>永胜村龙岗寺</t>
  </si>
  <si>
    <t>浙江省温州市龙湾区瑶溪镇永胜村龙岗山背</t>
  </si>
  <si>
    <t>龙岗寺位于龙湾区瑶溪镇永胜村龙岗山背，坐西南朝东北，总占地面积约6548平方米. 该寺原为白云寺基址，即现在的圆通殿、大雄宝殿的位置，始建年代不详。后因寺院东南侧有 “龙岗”二字的摩崖题刻，1978年当地石匠王南京在此陆续兴建寺庙，逐以龙岗寺为名至今。山门前有俗称“一罐两锅”的圆 形水池，再向前对东北方的猫儿脊山，后隔溪涧靠西南石壁山主峰，西临半山鞍七派坟墓区。建筑沿中轴线共五进，依次为天王殿、圆通殿、大雄宝殿、五百罗汉堂、地藏王殿。中轴线上建筑两侧的厢房依山势而建，一、二、三层不等，厢房设廊，单檐重檐结合，硬山顶，屋面高低错落有致。寺内除地藏王殿两侧耳房和部分厢房为砖混水泥结构外，均采用花岗岩材料仿木构建造，屋面盖红色琉璃瓦，置勾头滴水。
龙岗寺建筑以石仿木为主，有一定的特色和艺术价值。是龙湾区规模最大的一处寺院丛林，周边还有明缭碧园遗址、摩崖石刻和新石器时代遗址等历史文化古迹，又位处环境清幽、风景秀美的瑶溪龙岗山风景区，如对其原历史建筑加以维修恢复，将是一处弘扬佛教文化、发展宗教旅游和休闲的好去处，有着潜在的经济价值。</t>
  </si>
  <si>
    <t>27°55'45.8"
120°45'36.9"</t>
  </si>
  <si>
    <t>龙岗寺位于龙湾区瑶溪镇永胜村龙岗山背，坐西南朝东北，总占地面积约6548平方米. 该寺原为白云寺基址，即现在的圆通殿、大雄宝殿的位置，始建年代不详。后因寺院东南侧有 “龙岗”二字的摩崖题刻，1978年当地石匠王南京在此陆续兴建寺庙，逐以龙岗寺为名至今。水井也在当年兴建寺庙一并建起，用于厨房生火做饭使用，井口呈六边形，外径107厘米，内径87厘米，井圈高67厘米，后来由于新建室内厨房，安装自来水管，已经荒废，偶尔夏天打水拖地降温。</t>
  </si>
  <si>
    <t>无立牌，建于寺庙之内</t>
  </si>
  <si>
    <t>龙岗寺</t>
  </si>
  <si>
    <t>温龙文广新﹝2009﹞23号文件公布</t>
  </si>
  <si>
    <t>屿门村兵营</t>
  </si>
  <si>
    <t>浙江省温州市龙湾区海城街道屿门村前湾山脚</t>
  </si>
  <si>
    <t xml:space="preserve">屿门村兵营位于海城屿门村前湾山脚，三面环山，西面为邱宅农田。兵营宿舍始建于1951年间，1958年后作为学校使用。建筑坐东北朝西南，占地约696平方米。原由东南到西北有三座宿舍楼连成一字型，总面阔57米，进深12米。今中间1座已改建，现剩东南头1座和西北头1座，每座四开间，面阔21米。2座宿舍楼为砖木结构，用砖柱承人字架托13檩，上置望板，盖厚瓦。在南侧宿舍楼旁，有一口用乱石垒砌而成的长7.75米、宽2.7米的长方形水井。_x005F_x000D_
兵营的建造适应了50年代的国情，并采用前苏联的营房标准和建造风格，为研究海防历史提供了实物依据。_x005F_x000D_
</t>
  </si>
  <si>
    <t>北纬：27°49’25”
东经：120°45’55”</t>
  </si>
  <si>
    <t>水质良好清澈，周边进年无受损与之前相差无几</t>
  </si>
  <si>
    <t>一年一度检查无围栏无立牌</t>
  </si>
  <si>
    <t>海城街道</t>
  </si>
  <si>
    <t>沙园村康一井</t>
  </si>
  <si>
    <t>浙江省温州市龙湾区永兴街道沙园村南桥马宅巷下垟街61号民居东南侧</t>
  </si>
  <si>
    <t>沙园村康一井位于永兴街道沙园村下垟街61号民居东南侧，始建于1968年10月3日。井内壁呈圆形，井深3.2米，上筑石块拼接而成的六角形井圈，井圈高50厘米，边宽66厘米，壁厚12厘米。井圈外壁上阳 刻楷书“康一井”及铭文“1968.10.3”等字样，为当地名人王璞先生题。井台为水泥抹面。 该水井一直作为该村村民生活用水的取水处，题字为名人手书，具有一定的历史文物价值。</t>
  </si>
  <si>
    <t>27°53'29.0"
120°49'06.9"</t>
  </si>
  <si>
    <t>未得以保护</t>
  </si>
  <si>
    <t>瓯海区</t>
  </si>
  <si>
    <t>陈百川墓</t>
  </si>
  <si>
    <t>浙江省温州市瓯海区梧田街道南村村汇山头西麓</t>
  </si>
  <si>
    <t>陈百川墓位于瓯海区梧田街道南村村汇山头西麓，坐西朝东，圈椅式，由墓圈、墓室、二层墓坛，墓前八角水井、歇息亭组成。主要材料为水泥混凝土，装饰使用了大量石英。墓室后设神位牌楼3间，神位牌楼、祭台、挡土墙、元宝式台阶、墓前栏杆等处使用了大师精美的水泥堆塑。墓式结构精致、复杂，使用了大量在当时来说属于最新的建筑材料，反映了现代中国时代变迁的信息。_x005F_x000D_
歇息亭位于墓前，砖木结构，硬山顶，梁架为抬梁式，无柱，南北开间，有门联，东西两墙砌砖墙。上世纪八十年代维修屋面。墓前八角水井已填埋。</t>
  </si>
  <si>
    <t>白鹿庵井</t>
  </si>
  <si>
    <t>二十八宿井</t>
  </si>
  <si>
    <t>浙江省温州市鹿城区五马街道望江社区水门底</t>
  </si>
  <si>
    <t>白鹿庵井位于温州市鹿城区海坛山西麓，平面呈六边形，井栏由六块花岗岩石板合榫而成，北侧一块井栏内壁楷书直刻阳刻“□三和重建”。井栏宽10-13厘米，边长68厘米，栏高450厘米。井内壁由块石垒成，平面圆形，直径110厘米。井水源自海坛山，水质清冽可饮。曾长期作为周边居民的生产、生活用水。</t>
  </si>
  <si>
    <t>东经：120°39'18.2"
北纬：28°01'38.2"</t>
  </si>
  <si>
    <t>有立牌无围栏</t>
  </si>
  <si>
    <t>望江社区</t>
  </si>
  <si>
    <t>望江社区附近居民</t>
  </si>
  <si>
    <t>七枫巷陈氏民居</t>
  </si>
  <si>
    <t>浙江省温州市鹿城区五马街道永宁社区七枫巷41号</t>
  </si>
  <si>
    <t>陈氏民居位于鹿城区五马街道永宁社区七枫巷41号，由正楼、厢楼组成合院式建筑。_x005F_x000D_
正楼坐西朝东，四间二层，两侧各带一间厢楼，硬山顶，屋面铺小青瓦；二层设百页式栏杆，但部分已被改建隔断。北侧厢楼外立面辟为门台，一层为通道；门台灰塑堆花；各外立面窗户均设西式窗套。南厢楼前有一口水井，六边形井栏青砖砌，井壁块石垒砌，呈圆形。砖砌院墙连接南北厢楼。_x005F_x000D_
据户主回忆，陈氏民居距今约90年历史，从风格判断，为一典型的民国时期建筑。造型简单，布局因地制宜，门台开向北侧接永宁巷，对研究温州近现代建筑有积极的补充意义。</t>
  </si>
  <si>
    <t>鹿城横井</t>
  </si>
  <si>
    <t>浙江省温州市鹿城区五马街道华盖社区横井巷52号宅前</t>
  </si>
  <si>
    <t xml:space="preserve">横井位于鹿城区横井巷52号宅前。横井始凿于晋太宁年间（323-326），为温州旧城二十八宿井之一，今井重建于元至正庚寅年（1350年）。井栏呈六角形，为六块青石板合榫作成，外侧刻有几何及花纹，内侧三块青死灰上刻有纪年铭文。井壁用青砖错缝平铺成圆筒形，内径约1.45米。横井井水由华盖山潜水供给，从井底岩石缝中靠自流涌出，水质清冽甘美，现井水仍可供附近居民清洁用。 _x005F_x000D_
1992年横井被列为温州市第三批文物保护单位。_x005F_x000D_
</t>
  </si>
  <si>
    <t>东经：120°39'28.4"
北纬：28°01'22.0"</t>
  </si>
  <si>
    <t>华盖社区</t>
  </si>
  <si>
    <t>华盖社区附近居民</t>
  </si>
  <si>
    <t>瓦市巷厉氏民居</t>
  </si>
  <si>
    <t>厉宅</t>
  </si>
  <si>
    <t>浙江省温州市鹿城区五马街道墨池社区瓦市巷36弄3号</t>
  </si>
  <si>
    <t xml:space="preserve">厉氏民居系温州开港后中西建筑艺术互相融合的典型民居居建筑之一。厉氏民居位于墨池社区瓦市巷36弄3号，坐北朝南，由南北两院及东侧院落组成。北院建筑呈“H型”分布，由南北厢房及正屋组成，南北各有一天井。正屋五间一层木构建筑，南厢房两间一层，北厢房为三间一层（东面西厢已改建）。南天井南侧有青砖砌门台通南院（现已封闭）。东院平面呈“一”字型，中部有一南北向风水墙将其隔为两个小院落，墙上开门以连通，东院北为七间一层砖木混合建筑（风水墙东三间，西四间），南有天井。南院建筑平面呈“H”型，由南北厢房门台及正屋构成，门台为砖砌仿木构，正屋为三间二层木构建筑，带东、西两耳房，两侧风火墙上部做成观音兜。西耳房三间二层木构，东耳房三间两层木构，东侧开有门通东院，西耳房内有通道通北院。 _x005F_x000D_
永嘉厉氏于清末来温，先于康乐坊开设油铺，后又在民国初期增建了南部院落。2000年4月，厉氏民居被温州市人民政府公布为第四批文物保护单位。_x005F_x000D_
</t>
  </si>
  <si>
    <t>东经：120°39'24.5"
北纬：28°01'21.0"</t>
  </si>
  <si>
    <t>位于瓦市巷36弄3号厉宅内，呈六边形状，边长180米，用于厉宅内居民洗涤衣物用。</t>
  </si>
  <si>
    <t>墨池社区、城东房管所</t>
  </si>
  <si>
    <t>厉姓居民等27户</t>
  </si>
  <si>
    <t>永宁坊井</t>
  </si>
  <si>
    <t>浙江省温州市鹿城区五马街道永宁社区海坛山西麓</t>
  </si>
  <si>
    <t>永宁坊井位于鹿城区海坛山西麓，距井东侧约2.6米处墙壁上嵌有两块浮雕佛像石刻。井平面呈六边形，用六块花岗岩石板合榫而成。其中东、西方向两块井栏内壁上有阴刻题字，均已漫漶不清。井边长0.77米，壁厚0.14米，栏高0.53米。井壁用花岗岩石板垒砌，井水尚清冽可饮。佛像石刻系别处移来，用青灰色花岗岩石板表面浮雕坐姿佛像，布局为中央一大像，周边分布小佛像。_x005F_x000D_
永宁坊井为晋时开凿的二十八宿井之一，为永宁坊附近居民取水之用，后被温二中和一一八医院砌围墙时隔于小弄之中。</t>
  </si>
  <si>
    <t>东经：120°39'21.4"
北纬：28°01'33.1"</t>
  </si>
  <si>
    <t>有立碑无围栏</t>
  </si>
  <si>
    <t>五马街道办事处</t>
  </si>
  <si>
    <t>永宁社区</t>
  </si>
  <si>
    <t>七枫巷古井院民居</t>
  </si>
  <si>
    <t>浙江省温州市鹿城区五马街道永宁社区七枫巷76号</t>
  </si>
  <si>
    <t>古井院民居旧时为王氏兄弟开的蒙馆（学校）食堂所在地。院内有一井，井口为圆形，直径约1米，水深四米多。据说该井已有两百多年的历史，现保存完好，水质清冽可口，现为洗涤用。_x005F_x000D_
现存古井院民居为原蒙院第三进，原坐南朝北，现坐北朝南。正屋为五间双落翼式硬山建筑，明间为穿堂敞厅，次、梢间为槛窗。梁架为抬梁穿斗混合式，屋面铺小青瓦，檐口设勾头滴水。</t>
  </si>
  <si>
    <t>东经：120°39'06.4"
北纬：28°01'32.1"</t>
  </si>
  <si>
    <t>古井院民居旧时为王氏兄弟开的蒙馆（学校）食堂所在地。院内有一井，井口为圆形，直径约1米，水深四米多。据说该井已有两百多年的历史，现保存完好，水质清冽可口，现为洗涤用。_x005F_x000D_现存古井院民居为原蒙院第三进，原坐南朝北，现坐北朝南。正屋为五间双落翼式硬山建筑，明间为穿堂敞厅，次、梢间为槛窗。梁架为抬梁穿斗混合式，屋面铺小青瓦，檐口设勾头滴水。</t>
  </si>
  <si>
    <t>王晓东、王锡龙</t>
  </si>
  <si>
    <t>永宁巷古德院民居</t>
  </si>
  <si>
    <t>浙江省温州市鹿城区五马街道永宁社区永宁巷60号</t>
  </si>
  <si>
    <t>永宁巷古德院民居为三进“日”字型木构建筑合院。南为门台。一进门屋面阔五间，现存明间、东次间及梢间，东西两侧原为耳房。二进前屋面阔五间，前为廊，后为草梁做法，梁架结构为抬梁穿斗混合式，进深七柱十四檩。东西两侧为厢房，东厢房面阔三间，西厢房为新建。第三进为后屋，面阔五间，硬山顶建筑，进深七柱十四檩，抬梁穿斗混合梁架，前廊为船篷轩，屋脊饰吻饰。第三进东西侧为三开间耳房，东侧耳房内有古井1口，四方井，青石挖圆井栏。_x005F_x000D_
古德院民居曾为金氏院址，据说乾隆皇帝曾授予“金树德堂”匾额一方。古德院民居原规模较大，为温州清代典型多进合院，中轴对称，虽屡经拆建、改建，保留部分有限，但对研究古建结构，仍有一定的意义。</t>
  </si>
  <si>
    <t>永宁巷黄氏民居</t>
  </si>
  <si>
    <t>浙江省温州市鹿城区五马街道永宁社区永宁巷92号后幢</t>
  </si>
  <si>
    <t xml:space="preserve">黄氏民居位于永宁巷92号后幢，建于清晚期。建筑坐北朝南，由门台、正屋、厢房组成合院式建筑。南侧门台为仿木构砖砌，单开间，设木门，两侧砖墙制成门联状。上承花岗岩门楣，再上为砖斗承屋顶，筒瓦屋面，带勾头滴水，砖砌屋脊，两端原有吻兽，悬山顶。门台两侧为砖院墙。 _x005F_x000D_
正屋面阔五开间，为一层木构硬山顶建筑，带双步前廊，明间进深七柱十三檩，屋面铺小青瓦，硬山顶。南天井和北天井的东西两侧各有厢房一座，均为一层硬山顶建筑，形制同正屋。正屋与前厢房相接处设前廊，并有悬柱联接。 _x005F_x000D_
黄氏民居北院角有废弃水井一口。 _x005F_x000D_
黄伯蕴，民国时期人，具体生平不详，曾在温州海关工作，为永宁巷92号地段的地产主，周边有多处地产，92号为其第三房后人居住。黄氏民居为清晚期木构建筑，具有一定的代表性。 _x005F_x000D_
</t>
  </si>
  <si>
    <t>东经：120°39'06.5"
北纬：28°01'30.8"</t>
  </si>
  <si>
    <t>黄氏民居北院角有水井一口， 井圈井壁水泥砌筑，平面呈长方形，现用于生活洗涤。</t>
  </si>
  <si>
    <t>黄伯蕴</t>
  </si>
  <si>
    <t>慈山巷保生宫井</t>
  </si>
  <si>
    <t>浙江省温州市鹿城区五马街道简巷社区118医院院墙外东南角</t>
  </si>
  <si>
    <t>慈山巷保生宫井位于慈山巷保生宫东南院墙外路边，因位于慈山巷保生宫旁，故名。井沿由块石竖砌围合而成，平面呈圆形。井壁块石垒砌。井口径0.88米。保生宫井水质清冽，但并无人使用。</t>
  </si>
  <si>
    <t>东经：120°39'24.5"
北纬：28°01'25.3"</t>
  </si>
  <si>
    <t>简巷社区</t>
  </si>
  <si>
    <t>大简巷附近居民</t>
  </si>
  <si>
    <t>蓑衣井</t>
  </si>
  <si>
    <t>浙江省温州市鹿城区五马街道打绳巷社区朔门街44号西侧</t>
  </si>
  <si>
    <t>蓑衣井原名“沙前井”，位于朔门街44号西侧，因井身外露，井栏无盖，每当下雨时节，雨水污水侵入，附近群众将蓑衣盖在井口，以保持水质，故名。_x005F_x000D_
蓑衣井用单块花岗石做成井圈，外方内圆，外井圈边长0.5米，内径0.3米。井壁用块石垒成。井深约5米。_x005F_x000D_
蓑衣井造型小巧精致，水质保持良好，是市区目前保存较好的古井之一。</t>
  </si>
  <si>
    <t>东经：120°39'10.6"
北纬：28°01'37.5"</t>
  </si>
  <si>
    <t>蓑衣井原名“沙前井”，位于朔门街44号西侧，因井身外露，井栏无盖，每当下雨时节，雨水污水侵入，附近群众将蓑衣盖在井口，以保持水质，故名。
蓑衣井用单块花岗石做成井圈，外方内圆，外井圈边长0.5米，内径0.3米。井壁用块石垒成。井深约5米。
蓑衣井造型小巧精致，水质保持良好，是市区目前保存较好的古井之一。</t>
  </si>
  <si>
    <t>打绳巷社区</t>
  </si>
  <si>
    <t>瓦市巷陈氏民居</t>
  </si>
  <si>
    <t>浙江省温州市鹿城区五马街道墨池社区瓦市巷118弄3号</t>
  </si>
  <si>
    <t>瓦市巷陈氏民居位于浙江省温州市鹿城区五马街道墨池社区瓦市巷118弄3号。门台为西式巴洛克式，两壁柱上做有内凹式对联。门屋依门台而建，面阔三间，七架五柱，分心前后双步梁带前后双单步廊。门屋北侧另有三间耳房。正厅前院墙上做有“福”字照壁。正厅坐北朝南，为五间二层楼房，十一架六柱，分心前后双步梁带前双步梁带前后双步廊。二层前廊用百页式木栏杆。屋顶为硬山顶。照壁前东侧有水井1口，井壁呈圆形，砖砌六边形井栏。井深直径0.71米，水质较清冽。陈氏民居为陈氏祖传房屋，主人曾在四顾桥开有钱庄和南货店。</t>
  </si>
  <si>
    <t>东经：120°39'14.2"
北纬：28°01'21.6"</t>
  </si>
  <si>
    <t>位于瓦市巷118弄3号民居内，呈六边形，边长约180厘米左右，井上方有围栏，现用于居住居民洗涤衣服用</t>
  </si>
  <si>
    <t>城东房管所、墨池居委会</t>
  </si>
  <si>
    <t>翁育生、陈海林等9户</t>
  </si>
  <si>
    <t>鹿城墨池</t>
  </si>
  <si>
    <t>墨池</t>
  </si>
  <si>
    <t>浙江省温州市鹿城区五马街道墨池社区墨池坊1号</t>
  </si>
  <si>
    <t>墨池位于温州旧城东部，华盖山西侧，墨池坊1号，鹿城区民政局等单位大院内西侧大门旁，相传东晋永和三年（347）王羲之任永嘉郡守，临池作书，洗砚于池，故称墨池。_x005F_x000D_
墨池略呈方形，南面向西南角凸出一小长方形，以块石垒筑成规整的池塘立面，池沿原有一层花岗岩阶沿石，石上竖有一排封闭的花岗岩栏杆和栏板，池水清冽。_x005F_x000D_
1992年，墨池被列为温州市第三批市级文物保护单位。</t>
  </si>
  <si>
    <t>东经：120°39'22.0"
北纬：28°01'15.0"</t>
  </si>
  <si>
    <t>墨池位于温州旧城东部，华盖山西侧，墨池坊1号，鹿城区民政局等单位大院内西侧大门旁，相传东晋永和三年（347）王羲之任永嘉郡守，临池作书，洗砚于池，故称墨池。
墨池略呈方形，南面向西南角凸出一小长方形，以块石垒筑成规整的池塘立面，池沿原有一层花岗岩阶沿石，石上竖有一排封闭的花岗岩栏杆和栏板，池水清冽。1992年，墨池被列为温州市第三批市级文物保护单位。</t>
  </si>
  <si>
    <t>墨池社区</t>
  </si>
  <si>
    <t>墨池坊周氏民居</t>
  </si>
  <si>
    <t>浙江省温州市鹿城区五马街道墨池社区墨池坊18号</t>
  </si>
  <si>
    <t>周氏民居位于鹿城区五马街道墨池社区墨池坊18号，建于1943年，坐北朝南，由正屋、后厢房、前后院及院墙组成合院式建筑。南侧门台正对墨池坊路面。青石门楣，平面内凹，院墙上设四根方壁柱，柱间有直凹槽，门上中央为字匾，“志财守朴”篆书，再上有“1943”纪年，周围做有涡卷。门台内侧做成单檐式屋面，墙面上为灰塑几何形图案。正屋面阔三开间，南侧设外廊，方形廊柱，红青砖分层间砌，各间用砖墙承重，上用木屋架承重。二层外廊用木栏杆，做成百页式。后院东西各三间二层厢房，硬山顶，各间前后各开一窗。_x005F_x000D_
前院东南角含水井一口，井栏为红砖砌，表面抹灰，平面呈八边形，井内壁为块石垒砌，平面呈圆形。水质尚能做洗涤用。</t>
  </si>
  <si>
    <t>东经：120°39'17.4"
北纬：28°01'14.6"</t>
  </si>
  <si>
    <t>周氏民居位于鹿城区五马街道墨池社区墨池坊18号，建于1943年，前院东南角含水井一口，井栏为红砖砌，表面抹灰，平面呈八边形，井内壁为块石垒砌，平面呈圆形。水质尚能做洗涤用。</t>
  </si>
  <si>
    <t>林爱钗、叶珍英</t>
  </si>
  <si>
    <t>杨柳巷戚氏民居</t>
  </si>
  <si>
    <t>戚宅</t>
  </si>
  <si>
    <t>浙江省温州市鹿城区五马街道墨池社区杨柳巷36号</t>
  </si>
  <si>
    <t xml:space="preserve">戚氏民居位于杨柳巷中段位置，坐北朝南，为围合式院落。由南往北依次为门屋、庭院、前厢房、正屋、后小院、后厢房及偏东北侧一小门台，北侧院墙上为灰塑照壁。 _x005F_x000D_
门屋为五间单层硬山顶建筑，外围墙上有花草纹砖雕漏窗，进深五柱八檩，小青瓦屋面。门屋明间外为八字砖砌仿木构门台，单间，悬山顶，门楣上置四组斗栱，小筒瓦屋面，抹灰屋脊，脊头有龙头凤尾饰。 _x005F_x000D_
正屋为五间单层硬山顶建筑，进深七柱十一檩，中柱落地，前后分心，前带船篷轩廊，小青瓦屋面，檐口存部分勾头滴水。门屋与正屋间为东、西两厢，面阔三间。 _x005F_x000D_
正屋之后为一小院，东西各筑两间厢房，硬山顶，旧做厨房、杂物间等。北部围墙东侧为一砖砌小门台。 _x005F_x000D_
戚氏民居系清同治间温州官商冯月成兴建，冯氏以经营铜铺起家，1930年前后家到中落，民居院售于白梁德医院医生戚文樑。戚氏民居是较为典型的温州地方民居建筑，反映了温州地方的建筑特色。2005年，戚氏民居被列为温州市第五批市级文物保护单位。_x005F_x000D_
</t>
  </si>
  <si>
    <t>东经：120°39'17.5"
北纬：28°01'15.6"</t>
  </si>
  <si>
    <t>院内有水井一口，石质井圈井壁，平面呈六角形，水质尚可，平时用作居民生活洗涤用水。</t>
  </si>
  <si>
    <t>戚氏后人</t>
  </si>
  <si>
    <t>杨柳巷谢氏民居</t>
  </si>
  <si>
    <t>浙江省温州市鹿城区五马街道墨池社区杨柳巷26号（主体）、28号 、34号</t>
  </si>
  <si>
    <t>谢氏民居位于杨柳巷28号，为民国时期蔡姓与谢姓人家共建。后被政府收归。二十世纪四十年代，正屋及东侧厢房毁于大火，后政府在原址按原规模重建正屋。另据戚民居戚老伯介绍，杨柳巷26号原为冯氏民居院的后花园，冯氏将民居卖给戚氏后，将花园卖给谢氏，谢氏又将部分建筑卖于蔡氏。_x005F_x000D_
谢氏民居由北门台、正屋、南屋及两厢组成，四周以围墙围成独立院落。北门台位于合院最北端，清水砖砌，左右两砖砌方柱。门楣上为立体长方体及左右两灰塑椭圆形上为圆弧形顶，配以立体涡卷，门台内立面灰塑卷草纹及灯笼纹，下砖砌仿木构带单檐。 _x005F_x000D_
正屋为五间二层砖木混合式硬山顶建筑，立面为清水砖砌，进深9.47米，北侧底层明间砖砌成拱券形，饰以立体灰塑卷草。北侧厢房为三间二层硬山顶砖木混合建筑,立面青砖贴面。正屋以南为天井，低于正屋地面高度，东西两侧为厢房，单层三间木构建筑与两间砖砌立面房间相混。南屋为五间单层硬山顶建筑，进深3.77米。中为清水砖砌门台，门楣上砖为青砖和红砖混合，门框为青石柱与花岗岩条石组成。南屋东侧围墙上内凹式清水砖砌门台。 _x005F_x000D_
谢氏民居为谢磊明住所。谢磊明（1884－1963），金石篆刻家。名谢光，字烈珊，一字磊明，以字行。为西冷印社早期社员。建国后任浙江文史馆馆员，温州市文管会委员等。辑印有《磊庐印存》五集。</t>
  </si>
  <si>
    <t>东经：120°39'17.0"
北纬：28°01'17.0"</t>
  </si>
  <si>
    <t>谢氏民居院内墙角有水井一口，井圈井壁为砖石砌筑，平面呈六边形，水质尚可，周边居民偶尔作生活洗涤用水。</t>
  </si>
  <si>
    <t>城东房管所、 墨池居委会</t>
  </si>
  <si>
    <t>蔡添、谢姓住户等及城东房管所公房住户</t>
  </si>
  <si>
    <t>铁栏井</t>
  </si>
  <si>
    <t>浙江省温州市鹿城区五马街道铁井栏社区铁井栏7弄7号民居西首</t>
  </si>
  <si>
    <t xml:space="preserve">铁栏井位于鹿城区铁井栏7弄7号民居西首。始铸于北宋。该井井栏，内壁铁铸，外甃青石，鼓腹、弧肩、翻唇、平沿。外壁由弧形青石板圈成，通高40厘米，外径1.95米；西南面一块青石板正中，直刻楷书“铁井栏”，左右有咸丰元年的题刻，西边一块则有民国七年的刻字。井口加环，内壁用铁铸，有上下两圈，上圈北面铸16字，下圈外壁铸23字（已为青石所掩）。井壁用不规整石块垒砌，井腹似瓮，高约4.8米。 _x005F_x000D_
铁栏井1997年被列为浙江省第四批文物保护单位。_x005F_x000D_
</t>
  </si>
  <si>
    <t>东经：120°39'27.1"
北纬：28°01'04.5"</t>
  </si>
  <si>
    <t>铁井栏居委会</t>
  </si>
  <si>
    <t>铁井栏社区居民</t>
  </si>
  <si>
    <t>永嘉县学泮桥泮池</t>
  </si>
  <si>
    <t>温州市级文保点</t>
  </si>
  <si>
    <t>浙江省温州市鹿城区五马街道铁井栏社区县学前军分区院内</t>
  </si>
  <si>
    <t>永嘉县学泮桥泮池位于县学前以北，温州市军分区院内。泮池平面呈长方形，东西阔16.30米，南北长9.50米，深约1.65米。池周围用花岗岩条石错缝砌至地面，围以砖砌栏杆。正方形望柱高1.02米，边长0.34米，两柱间距为1.88米，栏板用砖砌，高0.73米，厚约0.25米。最近一次维修时，栏杆已改成青石栏杆。泮池中架南北走向的泮桥，将池面截分为两部分。泮桥系三孔石拱桥，全长9.50米，宽3.20米，桥中心距水面1.55米。桥身用花岗岩石块垒砌，桥孔用弧形花岗岩条石以纵联砌筑法砌成半圆形拱圈，跨度1.70米，各孔中心距2.20米，券石厚0.18米，拱顶至桥面高0.52米。桥面原为石铺，墁以灰浆，今已改成青石板铺面。桥两边原为青石栏杆，望柱高0.98米，长宽为0.19*0.17米，柱头为球形，桥两端四根望柱略矮，柱头雕成两个重叠的覆斗形式。望柱间架长1.70米，阔0.19米，厚0.15米的条石，中间支以方块石。现栏杆亦改成混凝土结构，形式同泮池四周栏杆。_x005F_x000D_
泮桥泮池为永嘉县学内主要遗迹。据《永嘉县志·卷七》载：成化十八年（1482），知县文林辟东北山麓地重建明伦堂及馔堂（均系县学内建筑），筑杏坛，凿泮池。明清两朝县学内建筑多有修废，但泮池泮桥基本未变。</t>
  </si>
  <si>
    <t>东经：120°39'35.2"
北纬：28°01'07.3"</t>
  </si>
  <si>
    <t>无立牌有围栏</t>
  </si>
  <si>
    <t>浙江省军区</t>
  </si>
  <si>
    <t>温州军分区</t>
  </si>
  <si>
    <t>华盖山蒙泉</t>
  </si>
  <si>
    <t>浙江省温州市鹿城区五马街道华盖社区华盖里74号门前</t>
  </si>
  <si>
    <t>蒙全俗称砚瓦槽，位于华盖里74号门前东首。这里环境优美，处于市区最高的华盖山的西侧山脚，南面紧靠上山通道。在其石窟洞口上方原有一块青石匾额，上书“蒙泉，明万历癸丑（1613年）仲冬吉日里”。据《易经》卦象释，山下出泉曰蒙。蒙泉隐藏山下岩壑中涓流不绝，旱不涸，涝不溢，甘冽可愈热疾。据载北宋咸平二年（999年），温州城内清心堂的“丰和春”酒，选用华盖山麓蒙泉泉水酿成，为温州名酒，出口海外。据《永嘉县志》载：蒙泉周边岩石上原镌有许多宋、元时期的题刻，现都已湮没。蒙泉呈洞窟式造型，呈东西走向长方形，长4.23米，宽1.65米。洞口为拱券形，高2.58米，宽1.65米，券顶用花岗岩和青石交错砌成。洞由外向内，沿阶而下。
2002年浙江省第三次文物普查时曾对蒙泉做过登记。</t>
  </si>
  <si>
    <t>东经：120°39'30.0"
北纬：28°01'13.4"</t>
  </si>
  <si>
    <t>华盖里附近居民</t>
  </si>
  <si>
    <t>公安路双眼井</t>
  </si>
  <si>
    <t>浙江省温州市鹿城区五马街道鼓楼社区公安路85弄1号后院</t>
  </si>
  <si>
    <t>双眼井位于鹿城区公安路85弄1号房子后院，另一半已隔于墙外。平面呈八字形，井壁为圆形，为块石垒砌，内径187cm。井圈用办块青石板合榫，青石板边长85厘米，高60厘米 。解放前附近住房在井中铺置一条石，在条石上砌墙，将井隔为两部分。青石板上又砌63厘米高砖井圈。水质清冽，水脉源自华盖山。_x005F_x000D_
双眼井原为两口井，对称分布于公安路东西两侧。后东侧一井在建国后填塞，只剩下现在这井。</t>
  </si>
  <si>
    <t>东经：120°39'14.1"
北纬：28°01'05.0"</t>
  </si>
  <si>
    <t>双眼井位于鹿城区公安路85弄1号房子后院，另一半已隔于墙外。平面呈八字形，井壁为圆形，为块石垒砌，内径187cm。井圈用办块青石板合榫，青石板边长85厘米，高60厘米 。解放前附近住房在井中铺置一条石，在条石上砌墙，将井隔为两部分。青石板上又砌63厘米高砖井圈。水质清冽，水脉源自华盖山。
双眼井原为两口井，对称分布于公安路东西两侧。后东侧一井在建国后填塞，只剩下现在这井。</t>
  </si>
  <si>
    <t>鼓楼社区</t>
  </si>
  <si>
    <t>柴桥巷夏氏民居</t>
  </si>
  <si>
    <t>浙江省温州市鹿城区五马街道纱帽河社区柴桥巷58号</t>
  </si>
  <si>
    <t xml:space="preserve">夏氏民居位于浙江省温州市鹿城区五马街道纱帽河社区柴桥巷58号，建筑坐北朝南，由门屋、正屋及厢房组成四合院式。门屋面阔三间，为单层硬山顶建筑。门屋南为门台院墙一堵，门台位于明间，青石门框，门柱上部青石浮雕出动物，额枋上青石雕有花草，沙锅内部门台灰塑花篮。门屋为木构，进深7.5米，门屋北为天井，天井被为正厅，东、西为厢房。厢房面阔两间。正区面阔三间，均为硬山顶建筑，二楼立宝瓶式栏杆，正屋前为船篷轩廊，正屋与厢房前檐柱均为木柱外包青砖砌成清水方柱。正屋进深五柱，明间西檐柱前为水井一口，水质清澈尚可使用。 _x005F_x000D_
此民居原为夏氏前人夏飞所建，夏飞为手工作坊主。夏氏民居为民国时期温州市区典型传统建筑。_x005F_x000D_
</t>
  </si>
  <si>
    <t>东经：120°39'18.7"
北纬：28°00'50.8"</t>
  </si>
  <si>
    <t>位于柴桥巷58号民居庭院中段靠左位置，呈饱满月牙状，口小，井内弯曲状有砌砖。</t>
  </si>
  <si>
    <t>夏景贤等4、5户</t>
  </si>
  <si>
    <t>晏公殿巷吕氏民居</t>
  </si>
  <si>
    <t>浙江省温州市鹿城区五马街道鼓楼社区晏公殿巷44弄4号</t>
  </si>
  <si>
    <t>吕氏民居位于宴公殿巷44弄4号,坐北朝南,由门台,前屋、后楼组成二进院落式结构。门台为清代传统门台，砖砌单间仿木构悬山式形式。门台东侧有方形水井一口，青石井沿。前屋七间一层，硬山顶，进深七柱十一檩，中柱分心前后带双步梁带单步梁带前后廊。后楼两间二层硬山顶木结构，民国仿西式建筑，二层设外廊，用木质宝瓶式栏杆。_x005F_x000D_
吕渭英（1857-1927），字永年，号文起，温州人（现鹿城区人）。清光绪十一年（1885年）中举人，曾在福建任知县、知府、道员等。宣统元年回乡里，投身实业，也担任过温州府商会最后一位总理之职。辛亥革命前后，他在广东官银钱局任总理，又任职于浙江地方银行。温州光复后，任温州军政分局交涉部长和财政部长等。对温州的地方发展作出过巨大的贡献。_x005F_x000D_
吕氏民居为地方历史名人民居第，具有一定的历史文化价值。</t>
  </si>
  <si>
    <t>东经：120°39'20.2"
北纬：28°01'02.4"</t>
  </si>
  <si>
    <t>位于晏公殿巷44弄4号庭院内进门右手边的凹陷处，呈长方形，一部分被石板掩盖，未掩盖部分约100*60大小，井内较为深邃，看不清楚内壁，井圈为青石板堆砌。</t>
  </si>
  <si>
    <t>五马社区</t>
  </si>
  <si>
    <t>陈瑞诚、吕祖国等6户</t>
  </si>
  <si>
    <t>北鹿巷72号水井</t>
  </si>
  <si>
    <t>浙江省温州市鹿城区五马街道打绳巷社区北鹿巷72号前</t>
  </si>
  <si>
    <t>北鹿巷72号水井位于温州市鹿城区五马街道北鹿巷41号前，深约5米，井壁呈圆形，用块石垒砌，直径约1.2米。井栏平面为六边形，用青砖垒砌，高约0.58米，每边长约0.58米，宽0.1米。水来源于海坛山，井水污染前为附近居民生产生活用水。</t>
  </si>
  <si>
    <t>东经：120°39'07.3"
北纬：28°01'36.1"</t>
  </si>
  <si>
    <t>北鹿巷附近居民</t>
  </si>
  <si>
    <t>北鹿巷62号水井</t>
  </si>
  <si>
    <t>浙江省温州市鹿城区五马街道打绳巷社区北鹿巷62号东侧</t>
  </si>
  <si>
    <t>北鹿巷62号水井位于浙江省温州市鹿城区五马街道打绳巷社区北鹿巷62号东侧，圆形井圈，井口距水面3.2米。井壁呈圆形，用块石垒成，直径约1.4米，逐渐向上缩小。井栏也用块石垒砌成圆形,外径约1米，宽0.14，高0.7米。该井水源于海坦山水脉，现今仍为附近居民生产生活所用。</t>
  </si>
  <si>
    <t>东经：120°39'09.0"
北纬：28°01'36.5"</t>
  </si>
  <si>
    <t>北鹿巷62号水井位于浙江省温州市鹿城区五马街道打绳巷社区北鹿巷62号东侧，圆形井圈，井口距水面3.2米。井壁呈圆形，用块石垒成，直径约1.4米，逐渐向上缩小。井栏也用块石垒砌成圆形,外径约1米，宽0.14，高0.7米。该井水源于海坦山水脉，现已废弃不用。</t>
  </si>
  <si>
    <t>福安驻温办事处旧址</t>
  </si>
  <si>
    <t>浙江省温州市鹿城区五马街道打绳巷社区打绳巷68号，52号</t>
  </si>
  <si>
    <t>福安驻温办事处旧址位于打绳巷68号，坐北朝南，原为大院式楼房，面阔六间，二层砖木结构。自西向东第三间设楼梯，青砖立面。二层窗间灰塑“为人民服务-毛泽东”，二层中间过道内廊式，南北为穿间。青瓦屋面，悬山顶。仓库一层地面用青砖，房间顶用砖作成通风孔，二层用木搁栅，铺木板。墙体用青砖砌筑，黄泥加蛎灰填筑。仓库为悬山顶，南北侧开设实拼木门。仓库墙外东南角有水井一口。</t>
  </si>
  <si>
    <t>东经：120°39'08.3"
北纬：28°01'35.2"</t>
  </si>
  <si>
    <t>仓库墙外东南角有水井一口，井圈井壁为水泥砌筑，水质浑浊，现已废弃不用。</t>
  </si>
  <si>
    <t>章金弟等11户</t>
  </si>
  <si>
    <t>晏公殿巷叶氏民居</t>
  </si>
  <si>
    <t>浙江省温州市鹿城区五马街道鼓楼社区晏公殿巷44弄8号</t>
  </si>
  <si>
    <t xml:space="preserve">叶氏民居位于晏公殿巷44弄8号，坐北朝南，由门台、正屋、厢房组成合院式建筑。正屋七间二层，一层有前廊，原立面为板门。二层有前廊，原用木格式外包水泥栏杆。檐柱用木柱，外粉灰浆加麻绳，柱顶用方条木组合成多棱角柱头。屋顶用青瓦，硬山顶。厢房面阔两间，为二层结构，硬山顶。门台南北2座，均为单开间砖门台，简易装饰。前院东南角有一水井，水质受污染，不可用。 _x005F_x000D_
叶仲民，民国时期永嘉人，办有“瓯丰”布店，有多处民居院，曾与其兄一起创办龙泉巷“三希小学”（后改十二中）。叶氏民居具有民国时期典型建筑风格。_x005F_x000D_
</t>
  </si>
  <si>
    <t>鹿城炼丹井及下井</t>
  </si>
  <si>
    <t>浙江省温州市鹿城区五马街道铁井栏社区华盖山西麓</t>
  </si>
  <si>
    <t>鹿城炼丹井位于温州市鹿城区县前头1号东首，即华盖山西麓脚下。井栏呈六角形，由青砖砌成，高58厘米，厚9厘米。井身由块石垒砌而成，井深6米。水深3.65米。下井井栏为单块花岗岩凿成内圆外八边形状，井栏高出现有地面33厘米。鹿城炼丹井又名容成井、丹井。相传古代容成子在华盖山修道炼丹，汲用此井水而得名。据晚清《永嘉闻见录》载：炼丹井尚存县学后，井栏用青石六方。内刻阳文“容成太玉洞天”六大字，旧传王羲之书。井的栏外还刻有“至治癸亥（1323）菊月丙申朱善敬立庄严胜事”，四行十六字。古井栏久废，今有六角形砖栏，井的外围用花岗岩铺地。该井水丰沛清冽，可供饮用。井旁栽有一棵几百年历史的老樟树，群众习称“炼丹树”。2001年8月，浙江省第三次文物普查时曾对炼丹井进行登记。</t>
  </si>
  <si>
    <t>东经：120°39'32.5"
北纬：28°01'09.4"</t>
  </si>
  <si>
    <t>铁井栏社区</t>
  </si>
  <si>
    <t>炼丹井附近居民</t>
  </si>
  <si>
    <t>积谷山冽泉</t>
  </si>
  <si>
    <t>浙江省温州市鹿城区五马街道公园路社区中山公园内南侧</t>
  </si>
  <si>
    <t>冽泉位于浙江省温州市鹿城区中山公园内积谷山西麓，水源来自积谷山。井系凿于谢池旁岩石中，立面用方块石垒砌，顶部压花岗岩条石。井栏用青石，做成透空棱形格，上压青条石。井水面距地面约1米。冽泉原为岩石井栏，井身很大，井底积淀流沙，泉水自流沙处流出。清代此井曾凿石题写“冽泉”两字，故名。冽泉传说为温州建城时二十八宿井之一，具有一定的历史意义与研究价值。</t>
  </si>
  <si>
    <t>东经：120°39'45.1"
北纬：28°01'00.0"</t>
  </si>
  <si>
    <t>有立碑有围栏</t>
  </si>
  <si>
    <t>温州市公园管理处</t>
  </si>
  <si>
    <t>中山公园管理所</t>
  </si>
  <si>
    <t>积谷山义井</t>
  </si>
  <si>
    <t>浙江省温州市鹿城区五马街道公园路社区中山公园南侧</t>
  </si>
  <si>
    <t>义井位于温州市鹿城区中山公园积谷山西南麓，是传说中温州建城之时“二十八宿井”之一。现井栏呈八边形，用八块青石板合围而成，高约0.5米，其中两块板上铭刻1991年五马街道办事处重修井栏和义井来历等。井壁圆形用块石垒砌，直径约1.5米。井沿用弧形青石条砌成圆形，上为井栏。水面距井口约2.3米。义井原称“谢池巷古井”。原井栏在文革时被毁，井栏外刻有“开元寺僧利卿谨舍净贿一十三贯文有余，重修义井一口，并置井阑砌等，所期福利上谷四思，下资三有者；时至和元年甲午岁十一月二十七日题记耳”。由此可看出该井于北宋至和元年（公元1054）重修；此铭刻甚至早于省保铁栏井铸文的北宋元祐辛未年（公元1091年）。</t>
  </si>
  <si>
    <t>东经：120°39'45.0"
北纬：28°00'57.4"</t>
  </si>
  <si>
    <t>沧河巷杨氏民居</t>
  </si>
  <si>
    <t>浙江省温州市鹿城区五马街道金锁匙巷社区沧河巷17号</t>
  </si>
  <si>
    <t>杨氏民居位于温州市鹿城区沧河巷17号。由前楼、后楼、厢房及围墙组成合院式建筑，整体坐南朝北，由北侧入院。前楼五间两层，一、二层带廊，明间九柱，为过道，临街设板门，可开启。二楼廊带宝瓶式栏杆，硬山顶。后楼五间两层，一、二层带廊，明间七柱，为过道。二楼廊带如意式栏杆。二楼明间六柱十一檩，分心前后带双步梁，双步梁带前廊。南侧屋带腰檐，青瓦屋面，硬山顶。前院有东厢，民国后改建，三间两层，硬山顶。院西为墙，墙中间设门（消防用门）。墙旁院内有水井一口，水质清冽，砖砌井栏，条石做成方形井壁。后院有东、西厢，各两间一层，三柱五檩。青瓦屋面，硬山顶。西厢房南次间为过道通院内。地面均用三合土地面。杨廉舫，温州城区金融界人士，曾任南京中央银行襄理，同吕涓英（文起）家关系亲密，详细不详。此民居民国时期为金融人士民居第，并具有时代风格。</t>
  </si>
  <si>
    <t>东经：120°38'58.0"
北纬：28°01'14.0"</t>
  </si>
  <si>
    <t>水井位于鹿城区
沧河巷17号，砖砌井栏，条石做成方形井壁，平面大致呈方形，水质浑浊，现已废弃不用。</t>
  </si>
  <si>
    <t>城西房管所、金锁匙巷社区居民委员会</t>
  </si>
  <si>
    <t>陈增荣、杨家安等18户（公私各一半）</t>
  </si>
  <si>
    <t>三牌坊井</t>
  </si>
  <si>
    <t>浙江省温州市鹿城区松台街道松台山社区松台山北麓</t>
  </si>
  <si>
    <t>三牌坊井，位于浙江省温州市鹿城区三牌坊巷西首。井栏为六角形青石栏杆，高0.4米，边长0.75米。井壁用花岗岩块石垒砌，井深达6米左右，水源常年充沛。三牌坊古井于2005年8月公布为温州市第五批市级文物保护单位。三牌坊井为温州“二十八宿井”中的一口井，具有极其重要的历史价值。</t>
  </si>
  <si>
    <t>东经：120°38'48.0"
北纬：28°00'51.0"</t>
  </si>
  <si>
    <t>温州市九山公园管理所</t>
  </si>
  <si>
    <t>松台山仙人井</t>
  </si>
  <si>
    <t>浙江省温州市鹿城区松台街道松台山社区松台山山顶</t>
  </si>
  <si>
    <t>松台山松台山上、下井即山巅仙人井和东麓八角井及三牌坊古井，是晋太宁间建郡城时“凿二十八井以象列宿”的三井。上井：仙人井。井栏圆形，大块花岗岩凿成，栏壁镌记年文“道光己已冬 松台仙井 梅铨书”，内径0.94米，深约4.5米。梅铨，字鉴亭，乾、嘉间永嘉人，梅楫侄孙。善书、画，与楫、梅大显、梅超英号称“永嘉四梅”。松台山三井（含三牌坊井）为温州“二十八井”中的三口井，具有重要意义。2000年4月被温州市人民政府公布为温州市第四批文物保护单位。</t>
  </si>
  <si>
    <t>东经：120°38'51.1"
北纬：28°00'45.9"</t>
  </si>
  <si>
    <t>松台山东南麓水井</t>
  </si>
  <si>
    <t>浙江省温州市鹿城区松台街道松台山社区松台山东南麓，松台大厦西北侧</t>
  </si>
  <si>
    <t>松台山东南麓水井位于松台广场西南角，松台山东南麓。井栏为整块花岗岩凿成，外壁凿成六角形，边长0.93米，内壁凿成圆形，内径0.71米。井栏下井圈平面为正方形，边长0.7米，高0.45米。由三层花岗岩条石与块石相间而砌成。井壁为块石砌成圆形。该井本体保存较完整，具一定的研究价值。</t>
  </si>
  <si>
    <t>东经：120°38'54.4"
北纬：28°00'43.9"</t>
  </si>
  <si>
    <t>最胜寺</t>
  </si>
  <si>
    <t>浙江省温州市鹿城区松台街道郭公山社区郭公山东麓</t>
  </si>
  <si>
    <t>最胜寺位于郭公山东麓，望江东路西端以北。寺宇坐西朝东，依山起势，由山门、金刚殿、大雄宝殿、千佛殿和两侧厢房及围墙组成合院式木构建筑。山门位于最东侧，坐北朝南，为单开间歇山顶木构建筑。正中为“最胜居士林”青石匾额，左右青石楹联，内藻井出二跳，小筒瓦屋面，大吻兽。山门南为台阶。金刚殿、大雄宝殿位于同一轴线上。金刚殿面阔三间，为硬山顶木构建筑，中柱落地分心抬梁穿斗式梁架结构，前后带廊，进深6柱11檩。青石平铺地，筒瓦屋面大吻兽。金刚殿往西天井，东西各为廊间三间，单坡屋面抬梁式梁架。与金刚殿梁架转角处用垂莲柱联系。天井西为大雄宝殿。硬山顶，筒瓦吻兽木构建筑。面阔三间，抬梁穿斗混合梁架。前为槅扇门。大雄宝殿西为千佛殿，2000年重建。三间硬山顶木构建筑，前带廊，进深5柱11檩。明间抬梁式梁架，次间抬梁穿斗混合梁架。三殿与山门间的天井南侧为一亭，名胜缘亭。平面呈六角形，攒尖顶。应为后建。三殿东北侧为两层藏经阁。阁西为厨房。南边另有古井一口，井栏为八块青石拼合成。井圈为青石平砌。井壁为块石。最胜寺始建于明宣德二年（1427年），由明代大学士黄淮捐资兴建，清同治（1862－1874）间重建。2000年公布为温州市第四批市级文保单位。</t>
  </si>
  <si>
    <t>东经：120°38'13.0"
北纬：28°01'30.0"</t>
  </si>
  <si>
    <t>最胜寺南边有古井一口，井栏为八块青石拼合成，井圈为青石平砌，井壁为块石。</t>
  </si>
  <si>
    <t>温州市宗教局</t>
  </si>
  <si>
    <t xml:space="preserve"> 郭公山居士林</t>
  </si>
  <si>
    <t>城西街水井</t>
  </si>
  <si>
    <t>浙江省温州市鹿城区五马街道道前社区城西街136号前</t>
  </si>
  <si>
    <t>城西街水井位于温州市鹿城区城西街136号前。井平面呈六边形，边长64厘米。井栏由六块花岗岩合榫组成。井壁由花岗岩等块石叠砌，平面呈圆形，直径约1.1米。井口至水面深约1.65米。此井水来源于地下水层，以前曾长期做为附近居民的生活用水，现在水质较差，并有垃圾落在水上，无人使用，处于废弃状态。此井垒砌整体较好，具有一定的特色。</t>
  </si>
  <si>
    <t>东经：120°39'00.2"
北纬：28°01'09.7"</t>
  </si>
  <si>
    <t>道前社区居民委员会</t>
  </si>
  <si>
    <t>城西街附近居民</t>
  </si>
  <si>
    <t>温州育婴堂旧址</t>
  </si>
  <si>
    <t>浙江省温州市鹿城区五马街道金锁匙巷社区广场路230号</t>
  </si>
  <si>
    <t>温州育婴堂旧址位于温州市鹿城区广场路230号。坐北朝南。由门屋、正楼、两厢组成合院式建筑。门屋五间一层砖立面，木构结构。硬山顶，铺小青瓦。明间为门屋过道，外有砖门台，西式装饰风格。正楼七间两层，砖砌立面，内部砖墙，木柱结构。一层明间为过道，天花做成粉白条。后部由楼道通二层。屋顶为四脊顶。东西稍、尽间一、二楼均设前廊。砖做栏杆，棱形几何漏空。前厢原为走廊，现为一层砖房。廊壁立有多块石碑，现不可见。后两厢为砖墙内部木结构建筑。一、二层均设廊。屋顶为硬山顶，小青瓦铺面。现前天井东、西两侧院墙上尚嵌有青石碑刻二方。永嘉育婴堂创建于清乾隆十二年（1747），有堂屋99间，同治年间添建；民国八年（1919）重建，隶属瓯海道，掌理温州地区育婴事务，十九年改隶永嘉救济院，易名“育婴所”。此宅为民国时期育婴堂旧址，具有重要意义。1991年被列为温州市第一批文物保护点。</t>
  </si>
  <si>
    <t>东经：120°38'58.5"
北纬：28°01'04.5"</t>
  </si>
  <si>
    <t>水井位于鹿城
区广场路230号，周边环境一般，石质井圈井壁，平面微呈八角形，水质浑浊，现已废弃不用。</t>
  </si>
  <si>
    <t>王鹿梅等17户</t>
  </si>
  <si>
    <t>2010年6月11日公布为第六批温州市级文物保护单位</t>
  </si>
  <si>
    <t>沧河巷林氏民居</t>
  </si>
  <si>
    <t>浙江省温州市鹿城区五马街道仓桥社区沧河巷108号</t>
  </si>
  <si>
    <t>林氏民居位于鹿城区五马街道仓桥社区沧河巷108号。主体建筑坐北朝南，由南而北依次为门台、正屋、厢房组成。门台位于南端，为内“八”字型仿木构砖砌，砖垛磨砖贴面，实木板门上置花岗岩门楣。悬山顶屋面，青筒瓦带勾头滴水，脊上有兽。门台侧围墙顶端砖砌双披水瓦屋面 。门台北为天井，天井以北为正屋，面阔五间二层，硬山顶木构建筑带廊。进深七柱9.4米。正屋北为小天井，天井西侧为两间二层厢房，硬山顶木构。正屋西另一院落内有井1口，水质尚清。此民居整体风格及组成结构清晰，保存尚完整，具有一定的建筑艺术价值。</t>
  </si>
  <si>
    <t>东经：120°38'52.5"
北纬：28°01'15.1"</t>
  </si>
  <si>
    <t>正屋西另一院落内有井一口，水质浑浊，已废弃不用</t>
  </si>
  <si>
    <t>城西房管所、仓桥社区居委会</t>
  </si>
  <si>
    <t xml:space="preserve"> 南建豪等六户公房、郭志园等三户私房</t>
  </si>
  <si>
    <t>夏鼐故居</t>
  </si>
  <si>
    <t>浙江省温州市鹿城区五马街道仓桥社区仓桥街102号</t>
  </si>
  <si>
    <t>夏鼐故居位于鹿城区五马街道仓桥社区仓桥街102号，为我国考古学奠基者夏鼐祖居，主体建筑坐北朝南。原南靠仓桥街部分为二层七间的木构排屋，用作店面，北部为居住的四组院落。_x005F_x000D_
东小院为前后屋排列的长条状院落，均为单层硬山式建筑。以两侧的院墙做为山墙,檩条直接搁于山墙上。_x005F_x000D_
正中院落为由门屋、厢房、正屋及后门台组成四合院式。门屋面阔五间，略含西混合式，青石门框，砖砌抹灰立面，南立面门窗下嵌雕花青石，后带廊，拱券形门。门屋北为天井，东西各为三间二层砖木混厢房，北为五间二层硬山顶的正屋，进深7柱。门屋、厢房二层栏杆为宝瓶式栏杆相连，正屋前后带廊。中院北为围墙，在中轴线上设砖门台。北侧原为夏家花园。在围墙东北角有一水井，平面圆形，青石井栏，块石垒砌内壁，水质清冽，井周边用花岗岩石板铺地。_x005F_x000D_
西南侧院落于中院门屋前天井向西设一砖门台,中西风格结合，正面为西方巴洛克式。正屋为三间两层硬山顶木构建筑，梁架为五柱十一檩，中柱分心前后三步梁带前后双步廊。厢房各为两间两层，朝天井立面只用板门、板壁。_x005F_x000D_
西北院落正屋为三间二层硬山顶砖木混合建筑，朝南设有外廊，进深11米。梁架为人字架斜梁承檩式，梁架下方做有细木条抹灰吊顶。二层栏杆为木质宝瓶式栏杆，北侧厢房用预制的混凝土镂空花版栏杆，表面抹石英砂浆。厢房各一间，位于正屋北侧。前檐各间设板门和槛窗，屋面为硬山顶。正屋屋面为歇山顶，不出角梁西北小院门台位于北侧，正面花岗岩门楣上方为简单的几何造型，背面为传统的单坡悬山做法。_x005F_x000D_
夏鼐（1910.2.7-1985.6.19）原名作铭，是我国考古学奠基者、著名的社会活动家。历任中国科学院考古研究所副所长、所长、中国社会科学院副院长。中国科学院哲学社会科学部委员，国家文物委员会主任委员，中国考古学会理事长。为我国考古事业做出了重大贡献。夏鼐故居2000年被温州市人民政府公布为市级文保单位。</t>
  </si>
  <si>
    <t>东经：120°39'02.5"
北纬：28°01'16.6"</t>
  </si>
  <si>
    <t>水井位于夏鼐故居内，石质井圈井壁，平面呈接近圆形，水质浑浊，现已废弃不用。</t>
  </si>
  <si>
    <t>夏玉珍等36户</t>
  </si>
  <si>
    <t>卷索巷水井</t>
  </si>
  <si>
    <t>浙江省温州市鹿城区五马街道安平坊社区卷索巷11弄1号宅西侧、北侧</t>
  </si>
  <si>
    <t>卷索巷水井由两口井组成，位于浙江省温州市鹿城区五马街道安平坊社区卷索巷11弄1号宅西侧、北侧。北侧井上部井栏现为正方形砖砌，井栏下井壁为块石垒成，平面上部略呈方形，下部略呈圆形。西侧井贴于11弄1号宅地基边，呈四边形，井栏砖砌抹灰，井栏下各一块花岗岩条石，井壁为块石垒砌，井原面积约2.8平方米（2.45*1.16)，后因道路面改建，西侧覆盖，现东侧外露的，井栏面积约1.5平方米（1.28*1.16），此两口井水质尚好，附近居民仍用此水洗衣洗刷用。</t>
  </si>
  <si>
    <t>东经：120°38'56.0"
北纬：28°01'21.1"</t>
  </si>
  <si>
    <t>安平坊社区居委会</t>
  </si>
  <si>
    <t>卷索巷居民</t>
  </si>
  <si>
    <t>花马营巷吴氏民居</t>
  </si>
  <si>
    <t>浙江省温州市鹿城区五马街道安平坊社区三官殿巷108号（现花马营巷3弄18号）</t>
  </si>
  <si>
    <t>花马营巷吴氏民居浙江省温州市鹿城区五马街道安平坊社区三官殿巷108号（现花马营巷3弄18号），鹿城区教师培训与科研中心对面，分前后两院落，为吴禹庭所建，吴原开“元康钱庄”，后在前院北侧再建后院。前院坐北朝南，由南而北依次为门屋、正屋组成，前门屋面阔三间，现仅存明间存原结构。据吴孙女吴玉薇回忆，门屋次间原就为钱庄店面，由南而北依次为大门、门槛，内门、门槛与门间为店面。门屋往北约2米处为另一砖砌门台，上部砖砌仿木构斗拱屋檐，脊上抹灰蝙蝠纹。门台以北为天井，天井北为正屋一座，为三间硬山顶木构建筑，东侧山墙为防火墙，明间进深7柱，中柱落地抬梁穿斗混合式梁架。天井东西两侧原为廊间各一道，现均改为房间及外扩。正屋板瓦屋面，屋脊抹灰花纹、云纹，较精美，吻兽不存。后院晚于前院约四五十年而建，距前院为一米宽天井，正屋为四间二层砖木混建筑。整体立面清水砖砌，北立面窗上带砖砌弧窗罩，于东侧开门。此民居为民国时期温州典型形式住民居。</t>
  </si>
  <si>
    <t>东经：120°38'55.6"
北纬：28°01'18.4"</t>
  </si>
  <si>
    <t>院内有水井一口，石质井圈井壁，平面呈圆形，其上布满青苔，水质浑浊，现已废弃不用。</t>
  </si>
  <si>
    <t>城西房管所、安平坊社区居委会</t>
  </si>
  <si>
    <t>吴玉微等5户私房、黄舜英等8户公房</t>
  </si>
  <si>
    <t>花马营巷周氏民居</t>
  </si>
  <si>
    <t>浙江省温州市鹿城区五马街道安平坊社区花马营巷3弄10号后</t>
  </si>
  <si>
    <t>花马营巷周氏民居位于浙江省温州市鹿城区五马街道安平坊社区花马营巷3弄10号后，据称此民居建于清乾隆年间，面阔三间，坐东朝西，硬山顶木构建筑，进深五柱十檩。正堂设屏门，屏门前梁架为抬梁穿斗式，中柱落地前后双步梁带单步梁，屏门后为草架屋顶，用五架梁。原为青方砖铺地。此民居后，即明间东侧为一池塘 ，池塘上搭建有一亭，六柱圆柱，穿梁斗拱，板瓦，脊随柱，类歇山顶，亭地面为片石铺成，周围花岗岩条石，亭周围美人靠栏杆坐凳，亭底以假山岩做基础顶。池塘上部立镂花墙，为原样式。池塘壁为假山岩堆成，下部面积较大。池塘北侧，正屋东侧，现为一木构廊，四柱单坡檐，池塘南侧原有一月洞门，现已塌，拆除。正屋东侧院落以东，为一抗战时建砖木二层建筑，建筑以内东南角为一水井，四方井壁，池与井水质仍清醇。此民居为周氏于抗战时期购得，当时屋上仍有一鲁班尺，记载此民居建造年代、尺寸等。后于文革时期遗失。亭于上世纪七十年代时重修过。此院布局相当有特色，具有一定的意义。</t>
  </si>
  <si>
    <t>东经：120°38'54.5"
北纬：28°01'20.5"</t>
  </si>
  <si>
    <t>建筑以内东南角为一水井，砖石堆砌，平面呈四方形，池与井水质较为清醇，现做居民日常生活及饮用水源。</t>
  </si>
  <si>
    <t>周超然</t>
  </si>
  <si>
    <t>上横街张氏民居</t>
  </si>
  <si>
    <t>浙江省温州市鹿城区广化街道打索巷社区上横街62号</t>
  </si>
  <si>
    <t>上横街张氏民居位于浙江省温州市鹿城区广化街道打索巷社区上横街62号。坐北朝南，现由南而北依次为门台、正屋、厢房组成，四周以清水砖砌围墙组成合院式建筑，围墙上部砖砌镂空。门台位于合院南端，偏西，为砖砌仿木构，斗拱，悬山屋面。门台以北为天井，天井北为正屋，面阔七间单层硬山顶木构建筑，其中尽间屋面低于主屋面，次间北部有半间属于北部厢房，进深七柱十三檩，梁架抬梁穿斗式，中柱落地分心，前带船篷轩廊，中堂屏风。正屋以北为后天井天井东、西为厢房，西厢东立面为一间，由屋顶结构判断出此厢为两间，另一间占西梢间北部，西尽间进深7.9米。北院墙便西含一“几”字形门洞。南天井内西次间前有水井一口，石块砌井壁，上部砌花岗岩条石成长方形井圈，井圈上后砌砖砌抹灰井栏，井深约2米，井壁比井栏大，水质清冽。南天井现已空，由地基痕迹推断，天井东、西应含厢房至少两间，天井南门台北应为廊。此民居为典型的温州地区传统民居结构。</t>
  </si>
  <si>
    <t>沧河巷潘氏民居</t>
  </si>
  <si>
    <t>浙江省温州市鹿城区五马街道金锁匙巷社区沧河巷67号</t>
  </si>
  <si>
    <t>沧河巷潘氏民居位于温州市鹿城区沧河巷67号。坐北朝南，由门台、正屋、厢房及院墙组成合院式建筑。北门台临街，同院墙同一平面，门台上方灰塑。整个门台嵌入墙内。正屋三间一层，明间进深7柱13檩，分心前后带双步梁带双步梁带前廊。间与间之间用木板隔断。青瓦屋面，硬山顶。前后两厢各两间一层，立面为板门，青瓦屋面，硬山顶。南门台为传统门台，木构悬山顶。前后天井地面与房间地面均用“三合土”。南院墙外有水井，井栏砖砌，平面呈圆形；井壁用条石砌成，平面略呈圆形。水质清冽，目前不可用。据此民居现住户讲：此民居最早为黄淮府内厨房用地，后因潘氏购得重建，目前为李氏所有。此民居用材较考究，具有清晚期至民国特色，有一定的历史价值。</t>
  </si>
  <si>
    <t>东经：120°38'55.0"
北纬：28°01'13.1"</t>
  </si>
  <si>
    <t>水井位于沧
河巷67号。井栏砖砌，平面呈圆形；井壁用条石砌成，平面略呈圆形。</t>
  </si>
  <si>
    <t xml:space="preserve"> 李颐宽等7户</t>
  </si>
  <si>
    <t>烈士路范源盛民居</t>
  </si>
  <si>
    <t>浙江省温州市鹿城区广化街道浦桥社区烈士路32号</t>
  </si>
  <si>
    <t>范源盛民居位于浙江省温州市烈士路32号。院落坐北朝南，由门台、正屋、厢房组成合院式建筑。砖砌主门台带西式风格，门楣为青石条，由浮雕雀替承托，上有灰塑字匾，檐口做有齿状饰和砖线脚，两侧为八字状院墙，下部为划斜方格抹灰照壁，上为砖漏窗。前天井宽敞，西有厢房四间，正面做有巴洛克式门、窗套，屋面为单披硬山顶，朝向天井。正屋为五间二层砖木结构楼房，十三架七柱，柱子全部为圆木柱，前廊柱外包砖柱垛，分心前后双步梁带前后双步梁带前后双廊。二层前廊用百页状木栏杆。除出檐下用细木条吊顶，其余部分均用木板吊顶。梢间前檐为砖墙，墙上开对开平窗。北立面为砖墙，做巴洛克式门、窗套，门套字匾灰塑“棣萼流芳”。砖线脚檐口。后院有水井一口，六角砖井栏，水质尚可。后院东西各三间单层砖房，样式基本同前厢房。后门台为砖砌巴洛克式，拱形线脚下做有齿状饰，后门台相邻院墙上另开有小门。范源盛为西郊经营木材运销业务的下水木号大户，属于宁波帮，采购瓯江上游的木段，运销上海、宁波等地。</t>
  </si>
  <si>
    <t>莲花埭四弄7号民居</t>
  </si>
  <si>
    <t>浙江省温州市鹿城区广化街道浦桥社区莲花埭四弄7号</t>
  </si>
  <si>
    <t>此建筑位于浙江省温州市莲花埭四弄7号，院落坐西朝东，由门台、厢楼、正楼组成合院式民居。门台为砖砌单开间，顶部有灰塑图案，朝天井木过梁上有灰塑花草，上为抹灰披屋面。天井南北各有两层厢楼三间，梁架同正楼连为一体，七架五柱，分心前后双步梁带前后双步梁。前正楼一间为楼梯间，设双折楼梯。正楼面阔五开间，亦为七架五柱，形式同厢房。楼房朝天井一侧二层用悬柱，柱下由插栱承托，栱头有装饰性的枫栱。二层外廊为百页式木裙板。屋面出檐有木封檐板，硬山顶，铺小青瓦，山墙方窗上有简单的遮雨罩。天井东北角有六角形砖井栏水井一口，青砖立面井壁，水质较清。此建筑是温州市西郊较典型的民国中期建筑，有一定的科学历史价值。</t>
  </si>
  <si>
    <t>双桥村水井</t>
  </si>
  <si>
    <t>浙江省温州市鹿城区广化街道双桥村下桥路60-5号南侧</t>
  </si>
  <si>
    <t>双桥村水井位于浙江省温州市鹿城区广化街道双桥村下桥路60-5号南侧。平面呈四方形。井壁底部用块石叠砌成四边形，上部用较规整的长方形条石叠砌，井圈用四块长方形条石组成，长约1.5米左右。外围用花岗岩块石和背椅式墓葬墓室前青石挡板铺地面。水质尚可，水井现仍为附近居民洗涤用。</t>
  </si>
  <si>
    <t>东经：120°37'30.1"
北纬：28°00'26.2"</t>
  </si>
  <si>
    <t>双桥村水井位于浙江省温州市鹿城区广化街道双桥村下桥路60-5号南侧。平面呈四方形。井壁底部用块石叠砌成四边形，上部用较规整的长方形条石叠砌，井圈用四块长方形条石组成，长约1.5米左右。外围用花岗岩块石和背椅式墓葬墓室前青石挡板铺地面。</t>
  </si>
  <si>
    <t>双桥村村委会</t>
  </si>
  <si>
    <t>双桥村村民</t>
  </si>
  <si>
    <t>屯前街水井</t>
  </si>
  <si>
    <t>浙江省温州市鹿城区五马街道屯前社区屯前街160号内</t>
  </si>
  <si>
    <t>屯前街井位于浙江省温州市鹿城区五马街道屯前社区屯前街160号内，相传为温州建城时“二十八宿井”之一，于1935年被填塞，后又使用。现此井井栏用青石刻成须弥座样式，束腰用减地平级法刻出开光。二块井栏间用燕尾榫相接，每边长0.39米，高约0.45米，外六边均有刻花。内壁相对方向凿有两长方形凹槽，作用不得而知。井身圆形，用小青砖坚砌围成，上接井圈。现该井仍为附近居民生产生活所使用，水质受到一定的污染。</t>
  </si>
  <si>
    <t>东经：120°38'47.0"
北纬：28°01'33.1"</t>
  </si>
  <si>
    <t>屯前街井位于浙江省温州市鹿城区五马街道屯前社区屯前街160号内，相传为温州建城时“二十八宿井”之一，于1935年被填塞，后又使用。现此井井栏用青石刻成须弥座样式，束腰用减地平级法刻出开光。二块井栏间用燕尾榫相接，每边长0.39米，高约0.45米，外六边均有刻花。内壁相对方向凿有两长方形凹槽，作用不得而知。井身圆形，用小青砖坚砌围成，上接井圈。</t>
  </si>
  <si>
    <t>屯前社区居委会</t>
  </si>
  <si>
    <t xml:space="preserve"> 屯前街160号居民</t>
  </si>
  <si>
    <t>双联道观</t>
  </si>
  <si>
    <t>浙江省温州市鹿城区滨江街道杨府山涂村陡门西路75号</t>
  </si>
  <si>
    <t>双联道观位于浙江省温州市杨府山涂村，北临瓯江，坐北朝南，由门厅、正殿、厢廊等构成合院式建筑。门厅总面阔九开间，为三柱分心前后用双步梁，后双步梁上有平板吊顶，明、次、梢间均开板门。厢廊四间，五架梁上为草架，顶部施覆斗状澡井。过廊四间，双柱五架梁，顶为平板吊顶。正殿面阔九间，进深后部梁架已改，用五架斜梁。前后金柱间为五架梁，下有随梁枋一道，五架梁上立矮柱坐斗承三架梁，与随梁枋间有两朵驼峰坐斗垫托。前廊为双步梁，梁上坐斗承檩，固以蝴蝶木固定。后金柱后为神龛。现供奉有杨府侯王、陈十四、陈十五、五岳圣帝等。东侧门厅有戏台一座，已改建。西侧天井中有八角井一口。双联道观构架较为独特，规模较大，在当地具有一定的影响，有一定的历史文化价值。杨府侯王讳精义，字植臣，祖籍浙江临海。生于唐贞观十八年(644年)，高宗年间官拜都督大元帅 。后隐居碧山，于玄宗天宝十年(751年)升仙。</t>
  </si>
  <si>
    <t>鸡鸣岭二十弄水井</t>
  </si>
  <si>
    <t>浙江省温州市鹿城区五马街道永东社区永东鸡鸣岭二十弄2-3号北侧</t>
  </si>
  <si>
    <t>鸡鸣岭二十弄水井位于浙江省温州市鸡鸣岭二十弄2-3号北侧。井栏用砖砌，三层平砌，顶部中间层高出一层砖；平面呈六边形，每边0.6米，直径1.11米，高约0.72米。井壁用块石叠砌，平面呈圆形。原水质较好，目前井水可做为洗涤用水。此井据周边居民说年代较为久远，具体不可考。外观具有一定的特色。</t>
  </si>
  <si>
    <t>东经：120°39'44.0"
北纬：28°01'21.0"</t>
  </si>
  <si>
    <t>永东社区居委会</t>
  </si>
  <si>
    <t>永东社区鸡鸣岭居民</t>
  </si>
  <si>
    <t>鸡鸣岭四弄水井</t>
  </si>
  <si>
    <t>浙江省温州市鹿城区五马街道永东社区鸡鸣岭四弄10号前</t>
  </si>
  <si>
    <t>鸡鸣岭四弄水井位于浙江省温州市鸡鸣岭4-10号前。井栏为二皮砖平砌，平面呈六边形，边长0.51米，直径0.87米，厚0.125米。井栏下部内侧留有抹灰面。井壁用块石叠砌，平面呈圆形，中部直径略大，两端较小。水质清冽，目前可用。此井具有一定的特色。</t>
  </si>
  <si>
    <t>东经：120°39'45.6"
北纬：28°01'19.3"</t>
  </si>
  <si>
    <t>永东社区居民</t>
  </si>
  <si>
    <t>狮岩禅寺井</t>
  </si>
  <si>
    <t>浙江省温州市鹿城区南汇街道横渎村横渎东路2号狮岩寺内</t>
  </si>
  <si>
    <t>狮岩禅寺井位于南汇街道狮岩寺内东南角厨房内，南汇西麓，水质清澈。井栏块石垒筑，平面呈梯形，（井原疑似为六边形），体型平面长边约1米，短边约0.5米，高约0.7米，井圈高约0.4米。井壁块石垒砌成不规则多边形，井底可见基石，井深约1.7米。据传此井常年不枯，始为尼姑所用，现为和尚师父所用，具有一定的生活使用价值。狮岩寺始建年代不可考，因坐落在横渎大球山西麓狮岩下而得名，禅寺俗称西岩庵（原为尼姑庵）。</t>
  </si>
  <si>
    <t>东经：120°41'32.3"
北纬：28°00'06.0"</t>
  </si>
  <si>
    <t>鹿城区宗教局</t>
  </si>
  <si>
    <t>狮岩寺陈智道师父</t>
  </si>
  <si>
    <t>福善寺井</t>
  </si>
  <si>
    <t>浙江省温州市鹿城区南汇街道上田村新建路福善寺西墙边</t>
  </si>
  <si>
    <t>福善寺井位于上田路新建路福善寺西墙，井栏为整石凿成环形。井栏高0.37米，内径为0.57米，外径为0.80米，环形井沿宽约0.1米。井壁上部用平砖竖砌成环形，下部为块石垒砌成，整体成鼓形。井水清澈，常年不枯。福善寺原为福善院，始建不可考。</t>
  </si>
  <si>
    <t>白鹿洲公园谷氏民居</t>
  </si>
  <si>
    <t>谷宅</t>
  </si>
  <si>
    <t>浙江省温州市鹿城区大南街道仓坦社区白鹿洲公园东北角</t>
  </si>
  <si>
    <t>谷氏民居原位于高盈里11号，为温籍数学家谷超豪祖居。坐西朝东，为七间二进合院式民居。目前易地保护重建在白鹿洲公园东北角。坐西朝东，由门台、正屋、厢房、院墙组成合院式二进建筑。前门台嵌入门屋，与门屋立面内凹，做成八字形照壁。为单开间传统式砖门台。屋脊隐入门屋屋面。门屋为五间单层建筑，带前廊。明间设屏门，为过道。两侧各间向明间开启。外立面开窗，内立面设槛窗。明间进深5柱10檩。青瓦屋面，硬山顶，青水脊。门屋两侧各设一附房，四柱两披，内设石坐凳。前天井左右被花墙分为三部分，中间较大，设条石通道。天井两侧为三间两层厢楼带廊。明间后设单步楼梯通向二楼。明间进深5柱。青瓦屋面，硬山顶，青水脊。正屋五间一层，设前廊。明间进深7柱13檩。东西各间设暗阁。青瓦屋面，硬山顶，清水脊。正屋两侧各设一间两层的耳房。前天井内有井1口，平面呈方形。井栏用青石板做成，四角用青石望柱。井壁用板石砌成，水质清澈，可使用。后门台设在后院西南角，嵌入院墙。单开间，无屋檐。谷氏民居是温州典型的清代民居建筑，对于研究清代温州宗族生活，建筑营造等方面有较高的价值。2000年4月，列为温州市文物保护单位。</t>
  </si>
  <si>
    <t>东经：120°39'54.8"
北纬：28°00'02.3"</t>
  </si>
  <si>
    <t>谷氏民居前天井内有井1口，平面呈方形。井栏用青石板做成，四角用青石望柱。井壁用板石砌成，水质清澈，可使用。</t>
  </si>
  <si>
    <t>旺增南巷水井</t>
  </si>
  <si>
    <t>浙江省温州市鹿城区南汇街道巨一村旺增桥自然村旺增南巷三十弄9号南侧</t>
  </si>
  <si>
    <t>旺增南巷水井位于浙江省温州市旺增桥中部稍偏北位置。井平面呈圆形，井栏为整块青石雕成圆鼓形，外壁直径210厘米，内壁直径160厘米。井壁为块石垒成。水质有轻度污染，但尚可使用。</t>
  </si>
  <si>
    <t>山前街水井</t>
  </si>
  <si>
    <t>浙江省温州市鹿城区大南街道山前社区山前街东侧</t>
  </si>
  <si>
    <t>山前街水井位于浙江省温州市鹿城区南门街道山前街以东，鑫盛大厦对面。井平面呈六边形，井栏高0.6米，为六块花岗岩以榫卯技术拼接而成，东侧与西侧井栏外壁有浮雕如意纹。井壁由块石砌成圆形。水质污染严重。</t>
  </si>
  <si>
    <t>东经：120°39'43.9"
北纬：28°00'26.5"</t>
  </si>
  <si>
    <t>山前街水井位于鹿城区南门街道山前街以东，鑫盛大厦对面。井平面呈六边形，井栏高0.6米，为六块花岗岩以榫卯技术拼接而成，东侧与西侧井栏外壁有浮雕如意纹。井壁由块石砌成圆形。水质污染严重。</t>
  </si>
  <si>
    <t>山前社区居委会</t>
  </si>
  <si>
    <t xml:space="preserve"> 山前街附近居民</t>
  </si>
  <si>
    <t>兴庆寺琉璃泉</t>
  </si>
  <si>
    <t>浙江省温州市鹿城区松台街道江心屿温州革命历史纪念馆内</t>
  </si>
  <si>
    <t>兴庆寺琉璃泉位于浙江省温州市鹿城区松台街道江心屿温州革命历史纪念馆内西侧围墙中部位置。此处原为兴庆寺旧址。井栏由单块花岗岩凿成瓜楞形，高出地面25厘米，直径60厘米。井壁由块石叠砌成圆形，井壁直径大于井栏。水质尚好，现仍使用。</t>
  </si>
  <si>
    <t>东经：120°38'30.2"
北纬：28°01'47.3"</t>
  </si>
  <si>
    <t>兴庆寺琉璃泉位于浙江省温州市鹿城区松台街道江心屿温州革命历史纪念馆内西侧围墙中部位置。此处原为兴庆寺旧址。井栏由单块花岗岩凿成瓜楞形，高出地面25厘米，直径60厘米。井壁由块石叠砌成圆形，井壁直径大于井栏。</t>
  </si>
  <si>
    <t>温州市党史办</t>
  </si>
  <si>
    <t>温州革命历史纪念馆</t>
  </si>
  <si>
    <t>江心屿水井</t>
  </si>
  <si>
    <t>浙江省温州市鹿城区松台街道江心屿景区</t>
  </si>
  <si>
    <t>水井系江心屿古井之一，位于岛屿东端东塔山西麓。1990年8月清理时发现，井壁上有二重环状石刻观音大悲忏等经文一千五百余字，并有皇宋元佑壬申七年二月初三日住持宗达立等字样，距今已900余年。井自山石高处下凿，径1.7米，深约10米。井壁块石垒砌呈圆形，内直为0.57米，井壁上部砖砌，井圈块石凿开，外圈呈八角形，边长0.32米，内圈高0.45米。</t>
  </si>
  <si>
    <t>东经：120°38'37.7"
北纬：28°01'49.5"</t>
  </si>
  <si>
    <t>鹿城区文化和广电旅游体育局</t>
  </si>
  <si>
    <t>鹿城区江心屿景区管理处</t>
  </si>
  <si>
    <t>江心屿海眼泉</t>
  </si>
  <si>
    <t>浙江省温州市鹿城区松台街道江心屿东端</t>
  </si>
  <si>
    <t>江心屿海眼泉位于江心屿东端，烈士馆东侧。井栏用青石整块凿成，平面呈圆形，外直径0.8米，内直径0.56米。井栏厚0.12米，现井栏为后砌，高0.48米。井壁用块石垒砌，平面呈圆形。此井水清冽。江心屿海眼泉俗称东井，据传为宋青了禅师开掘。此泉与翠微山“玉眉泉”，松台山“金沙井”合称“温州三大名泉”。“海眼泉香”是江心十景之一。</t>
  </si>
  <si>
    <t>东经：120°38'37.0"
北纬：28°01'49.7"</t>
  </si>
  <si>
    <t>江心屿景区管理处</t>
  </si>
  <si>
    <t>招贤巷28号水井</t>
  </si>
  <si>
    <t>浙江省温州市鹿城区五马街道招贤社区招贤巷28号院内</t>
  </si>
  <si>
    <t>水井位于招贤巷28号院天井内。井栏为花岗岩条石相互榫卯咬合成，平面呈方形，长0.95米，宽0.76米，高0.41米。井壁块石垒砌，呈方形。井壁下部平面大于井栏平面，边长约1米。该井水质清冽，仍能作生活、洗涤用。为招贤社区内保存较好的井，具有一定的价值。</t>
  </si>
  <si>
    <t>东经：120°39'19.0"
北纬：28°01'13.3"</t>
  </si>
  <si>
    <t>招贤社区</t>
  </si>
  <si>
    <t>李姓、王姓等十几户居民</t>
  </si>
  <si>
    <t>吟州村龙头井</t>
  </si>
  <si>
    <t>浙江省温州市鹿城区七都镇吟州村吟州后村45-3号南侧门前</t>
  </si>
  <si>
    <t>吟州村龙头井位于吟州后村王宅45号5米处。井壁呈方形，石块垒砌，原有井圈距水面约1.5米，1971年对井进行维修加固，在原井壁上砖砌井栏，高约1米。井东南侧设石条台阶，阶道宽约1.7米，井周地面为钢筋混凝土，以加固井壁。_x005F_x000D_
吟州村龙头井水质清冽，常年不枯，现仍为生活洗涤之用。吟州村龙头井在吟州村村民的生活中具有不可替代的作用。</t>
  </si>
  <si>
    <t>东经：120°46'27.4"
北纬：28°00'01.0"</t>
  </si>
  <si>
    <t>吟州村委</t>
  </si>
  <si>
    <t xml:space="preserve"> 吟州村民</t>
  </si>
  <si>
    <t>屿头山水井</t>
  </si>
  <si>
    <t>浙江省温州市鹿城区丰门街道屿头村屿头山山脚</t>
  </si>
  <si>
    <t>屿头山原有四井，分别为前江井（2口）、后江井、山下井。据说屿头山为一马形状，四口井分别在马的四蹄位置。前江井位于屿头村西南面山脚，井栏由水泥砌成平面呈圆形，原井栏与地面齐平。井壁由块石垒砌成圆形，井壁长满青苔，水质较清澈。另一前江井被填埋。后江井位于屿头山北面，井栏平面呈圆形，水泥砌成。井壁为块石砌成圆形，内长满青苔，井水较清澈。山下井位于屿头山西面山脚中部，井栏由四块长方形条石围成四边形，与地面齐平。井壁由块石叠成圆形，长有水草及苔藓。此三口井在村中年代较久，具有一定的价值。</t>
  </si>
  <si>
    <t>东经：120°35'24.2"
北纬：28°02'41.8"</t>
  </si>
  <si>
    <t xml:space="preserve"> 屿头村村民</t>
  </si>
  <si>
    <t>珠冠巷七十二弄水井</t>
  </si>
  <si>
    <t>浙江省温州市鹿城区松台街道皮坊巷社区珠冠巷七十二弄</t>
  </si>
  <si>
    <t>水井位于松台街道皮坊巷社区珠冠巷七十二弄。井栏由花岗岩整块凿成环形，井栏壁厚0.2米，外径0.7米，内径0.5米，高0.3米（后加砖栏0.1米）。井壁块石垒砌，平面呈圆形，栏下有2块圆形压石。水质清澈，尚能作洗涤用。据说，该井始建于20世纪40年代，原为附近寺院生活用井，后庙被拆，井一直沿用至今。</t>
  </si>
  <si>
    <t>东经：120°38'35.0"
北纬：28°01'20.0"</t>
  </si>
  <si>
    <t>皮坊巷社区居委会</t>
  </si>
  <si>
    <t>珠冠巷七十二弄附近居民</t>
  </si>
  <si>
    <t>郑山头水井</t>
  </si>
  <si>
    <t>浙江省温州市鹿城区丰门街道前陈村郑山头10号西侧</t>
  </si>
  <si>
    <t>郑山头水井位于丰门街道前陈村郑山头10号西侧。井壁块石垒砌，平面呈圆形，直径1.9米。井栏砖砌，水泥抹面，宽0.26米。原井栏高0.2米，后砖砌井栏。水质清澈但泛蓝，估计为井旁化工厂排放化学物质所致，不可饮。_x005F_x000D_
郑山头井为前陈村年代较久的井。几年前，附近化工厂曾清理过井水，但仍有化学物质污染水质。现井为化工厂工业用水。</t>
  </si>
  <si>
    <t>郑山头水井位于丰门街道前陈村郑山头10号西侧。井壁块石垒砌，平面呈圆形，直径1.9米。井栏砖砌，水泥抹面，宽0.26米。原井栏高0.2米，后砖砌井栏。水质清澈但泛蓝，估计为井旁化工厂排放化学物质所致，不可饮。_x005F_x000D_
郑山头井为前陈村年代较久的井。几年前，附近化工厂曾清理过井水，但仍有化学物质污染水质。</t>
  </si>
  <si>
    <t>前陈村委</t>
  </si>
  <si>
    <t xml:space="preserve"> 前陈村民</t>
  </si>
  <si>
    <t>正岙村康宅水井</t>
  </si>
  <si>
    <t>浙江省温州市鹿城区丰门街道正岙村</t>
  </si>
  <si>
    <t>康宅水井位于康宅后山山脚，依山而建，井北侧、西侧靠山。依山用块石垒筑至井底，井东侧、南侧条石垒砌井壁，水深半米，边长约1米。此水源自后山，水质清冽，曾一直作为附近居民生活用水，目前仍在使用。</t>
  </si>
  <si>
    <t>东经：120°33'51.4"
北纬：28°02'23.3"</t>
  </si>
  <si>
    <t>正岙村委</t>
  </si>
  <si>
    <t>康宅附近居民</t>
  </si>
  <si>
    <t>正岙村南山水井</t>
  </si>
  <si>
    <t>南山水井位于正岙村村南，紧临大坟山山脚，南山水井引自大坟山山泉，据传常年不枯，现因周边一矿山开挖，影响了水向流通。该井井周用块石垒筑，呈长方形，宽0.7米，长0.95米，水深约1米。南山井水质清冽，现仍为附近居民洗涤之用。</t>
  </si>
  <si>
    <t>下河水井</t>
  </si>
  <si>
    <t>浙江省温州市鹿城区丰门街道上伊村下河自然村</t>
  </si>
  <si>
    <t>下河水井位于丰门街道上伊村下河自然村。井壁块石垒砌，平面呈方形，宽1.4米，长2.3米，井深1.3米。井东侧设大块石台阶下井。井周石子沙混水泥浇筑。下河井井水引自下河山泉，水质清冽，至今仍作附近居民吃、洗涤之用，常年不枯。</t>
  </si>
  <si>
    <t>东经：120°34'45.3"
北纬：28°02'06.0"</t>
  </si>
  <si>
    <t>上伊村委</t>
  </si>
  <si>
    <t>下河自然村村民</t>
  </si>
  <si>
    <t>漈岭古道</t>
  </si>
  <si>
    <t>浙江省温州市鹿城区双屿街道双岙村漈岭</t>
  </si>
  <si>
    <t>漈岭古道位于双岙村上岙自然村漈岭上，整个遗址由古道、路亭、山泉井组成。古道南北走向，由块石依山势铺筑而成，长约500米，宽约1.2米。路亭位于古道山脊，坐东朝西，为三间一层石、木混合结构，梁架为抬梁式，自西向东五架梁接三架梁，上部有望板，东部为山墙，北部弧形门洞，南为方形门洞，花岗岩门楣。古道与南北门洞联接相通。屋面铺青瓦，硬山顶。北面山脚与山腰处各有石砌山泉井一口。
漈岭古道接双岙村与郭溪梅园村，古为两地商贸、生活往来必经之地，路亭原有祭祀山神、土地等的神龛，后多次重修不复存。</t>
  </si>
  <si>
    <t>双岙村漈岭山腰处现存石砌山泉井一口，井壁块石垒砌，平面呈方形，因地处偏僻，人迹罕至，现已杂草丛生，水质浑浊，废弃不用。</t>
  </si>
  <si>
    <t>双岙村委</t>
  </si>
  <si>
    <t>双岙村民</t>
  </si>
  <si>
    <t>瓯浦垟村孙氏民居</t>
  </si>
  <si>
    <t>浙江省温州市鹿城区双屿街道瓯浦垟村瓯浦路108号</t>
  </si>
  <si>
    <t>孙氏民居位于浙江省温州市鹿城区黄龙街道瓯浦垟村中部。坐西北朝东南，为一字型建筑。正屋面阔七间，二层双落翼硬山屋顶。屋面铺小青瓦，脊上灰塑花草纹。明间进深6柱12檩，抬梁穿斗混合梁架。底层前带廊，上设平板吊顶。正屋后有一水井，井栏平面呈圆形。井壁由块石垒砌成圆形，内壁长满青苔，井水清澈。据当地村民介绍此房建于清晚期。</t>
  </si>
  <si>
    <t>陈村水井</t>
  </si>
  <si>
    <t>浙江省温州市鹿城区仰义街道陈村村占下自然村占下路31号北面</t>
  </si>
  <si>
    <t>陈村水井位于浙江省温州市鹿城区仰义街道陈村占下自然村南边，岙底山山脚下。井平面呈梯形，宽约1.6米，上下两边分别长约3、4.6米，为池泉形水井。井壁用花岗岩块石垒砌。井西侧上方盖一小屋，防止杂物落入污染水源。井上方中段用平铺6块花岗岩条石，将井隔成两段，西侧水源饮用，东侧洗涤。该井在村中未有自来水前为全村人用水之地。</t>
  </si>
  <si>
    <t>东经：120°33'33.1"
北纬：28°03'11.5"</t>
  </si>
  <si>
    <t>陈村村委会</t>
  </si>
  <si>
    <t>占下村村民</t>
  </si>
  <si>
    <t>龙川村水井</t>
  </si>
  <si>
    <t>浙江省温州市鹿城区仰义街道龙川村龙川后路3弄20号西侧</t>
  </si>
  <si>
    <t>龙川村水井位于浙江省温州市鹿城区仰义街道龙川村龙川后路3弄20号西侧山脚，两侧为道路。水井平面为近似半圆弧状，上部有水泥浇筑的遮盖建筑，直径约1.9米。井壁用花岗岩块石垒砌，井底亦铺满块石。井深2米，水源来自庙祝山，由井壁及井底涌出。水质清冽，仍可洗涤。据村民口述村子从明末时期迁来时此井已存在，具体建成年代不详。</t>
  </si>
  <si>
    <t>东经：120°34'31.9"
北纬：28°04'16.9"</t>
  </si>
  <si>
    <t>龙川村委员会</t>
  </si>
  <si>
    <t>龙川村村民</t>
  </si>
  <si>
    <t>岩门村黄宅水井</t>
  </si>
  <si>
    <t>浙江省温州市鹿城区丰门街道岩门村岩头路23弄边上</t>
  </si>
  <si>
    <t>岩门村黄宅井位于鹿城区丰门街道岩门村北侧黄宅北面，村民俗称黄宅井。平面呈圆形，井栏为后砌，砖砌抹灰圆形。井壁为小石块垒砌成圆形，直径约0.5米，井深约5米。此井为村中年代较早的水井之一，周边居民早期生产生活用水均来源于此井。现水质尚清，清冽能洗涤用，轻度生活污染。水源来自北边岩头山。</t>
  </si>
  <si>
    <t>樟岙董宅水井</t>
  </si>
  <si>
    <t>浙江省温州市鹿城区双屿街道双岙村樟岙村樟岙路10弄10号</t>
  </si>
  <si>
    <t>樟岙董宅水井位于樟岙自然村樟岙路10弄。井壁块石垒砌，平面呈圆形，直径1.1米。井栏砖砌，水泥抹面，高、宽均为30厘米。井周地面浇筑水泥。井底淤泥堆积，水质差，不可用。_x005F_x000D_
该井原为董宅内部井。董宅目前仅剩前后两门台，仿木构，青瓦屋面，悬山顶。后该井为附近的居民提供吃、住生活用水。</t>
  </si>
  <si>
    <t>河岙村王永新民居</t>
  </si>
  <si>
    <t>浙江省温州市鹿城区仰义街道河岙村高尔夫球场内</t>
  </si>
  <si>
    <t>王永新民居位于浙江省温州市鹿城区仰义街道河岙村高尔夫球场内。坐北朝南。由门台、正屋、池、井、院墙组成合院式建筑。门台为单间仿木构建筑。歇山顶。小筒瓦灰脊，立面砖砌抹灰。正屋为五间单层木构建筑，硬山顶，板瓦灰脊，脊头灰塑回形几何纹，带勾头滴水。明间进深7柱14檩，抬梁穿斗混合梁架。明间屏门前为中柱落地，前后双步梁带前双步梁带前船篷轩廊。屏门后设二层阁楼。后廊为船篷轩廊。次间梢间设内阁楼。梢间后廊设门，围入室内。明间地面为三合土做成方砖墁地划痕，次间为木地板铺地。前廊山墙开设镂空山窗。后院设水池，微弧状长方形。长：16.7 米，宽：4.24米 。池边为一井，井栏与地平齐平，平面呈四方形。栏壁为块石叠砌。井水尚清。此王氏民居规模较大，整体格局保存较完整，门窗、梁柱上雕刻精美。</t>
  </si>
  <si>
    <t>潮济村刘氏宗祠</t>
  </si>
  <si>
    <t>浙江省温州市鹿城区藤桥镇潮济村潮济自然村</t>
  </si>
  <si>
    <t>刘氏宗祠位于浙江省温州市鹿城区藤桥镇潮济村北部。坐西朝东。由门厅、两廊、正厅围成合院式建筑。戏台位于天井以东，左右各有一间为门厅位置。戏台为四通柱方形戏台。戏台板下部为小圆柱支撑。门厅为硬山顶，进深6米，8檩，改成了三角木屋架结构。两廊位于天井南、北方向，为两间木构建筑。进深2柱，抬梁结构梁架。正屋位于天井以西，面阔五间木构硬山顶建筑。带前廊。明间后部墙前立板壁，上彩绘刘氏先祖像。梁架为抬梁穿斗混合结构，中柱由两部分组成，下为大柱，上承方形抹角大坐斗，用额枋联系，上承短柱直承脊檩。明间中柱分心前后，带四步梁。类抬梁结构，上置坐斗承双步月梁，月梁上再置坐斗承檩。次间西金柱与脊柱间另有一柱落地。前后檐为双步梁廊。西立面砖砌。祠堂以东有一水井，井壁石砌成圆形，上部后罩一水泥板。潮济刘氏宗祠建于清代，清明时节仍进行祭祀活动，结构完整，正厅梁架粗壮有特色。刘氏宗祠规模宏大，结构精致，是研究鹿城西部宗祠建筑不可多得的实例，有较高的历史、艺术价值。</t>
  </si>
  <si>
    <t>八字坦井</t>
  </si>
  <si>
    <t>浙江省温州市鹿城区藤桥镇雅漾村</t>
  </si>
  <si>
    <t>八字坦井位于浙江省温州市鹿城区藤桥镇雅漾村的南部，藤泽公路西边。井栏于平面呈八角形，每边长约0.5米，上小下大，红砖砌成外抹水泥，于2000至2001年间添建，原为台阶而下。井栏外围地面用碎石铺呈。井壁下部由块石垒成，上部为块石与条石相间砌成，平面现状略呈方形。井深约3—4米。水质尚能洗涤，此井为自来水入村前附近村民的用水之地。</t>
  </si>
  <si>
    <t>东经：120°29'41.0"
北纬：28°03'02.0"</t>
  </si>
  <si>
    <t>雅漾村村委会</t>
  </si>
  <si>
    <t>雅漾村村民</t>
  </si>
  <si>
    <t>大塘村水井</t>
  </si>
  <si>
    <t>浙江省温州市鹿城区藤桥镇大塘村马鞍山西麓</t>
  </si>
  <si>
    <t>大塘村水井位于浙江省温州市鹿城区藤桥镇大塘村，温州瓯江翻水站渠道管理所内。井栏平面呈六边形，花岗岩砌成，与地面齐平。现因地面抬升，在原井栏上加砌了水泥井栏。井壁由块石叠砌成圆形，内壁较干净。水质受污染。此井年代较久，在自来水未普及前，为全村人用水之处，据村中老人介绍，约有百余年历史。</t>
  </si>
  <si>
    <t>龙泉寺井及放生池</t>
  </si>
  <si>
    <t>浙江省温州市鹿城区藤桥镇上寺西村寺西自然村</t>
  </si>
  <si>
    <t>龙泉寺井与放生池原为龙泉寺内的生活取水之地与寺内放生池。原龙泉寺规模较大，建于南宋，现改为上寺西村粮管所。井现在在上寺西村粮管所内，井栏平面呈八角形，砖砌抹灰。高出地面50厘米，栏宽15厘米，内径为117厘米。井壁为块石叠砌成圆形，内长满青苔、杂草。井东边原有一对称水井，现被草湮没。放生池位于寺前桥北边。平面略成椭圆形，池壁为块石叠砌，表面抹灰。东西为44米，南北为16米。池水可做洗涤，灌溉用。</t>
  </si>
  <si>
    <t>东经：120°30'23.0"
北纬：28°04'05.6"</t>
  </si>
  <si>
    <t>附近村民</t>
  </si>
  <si>
    <t>底垟村水井</t>
  </si>
  <si>
    <t>浙江省温州市鹿城区藤桥镇底垟村西首石鼓山北山脚</t>
  </si>
  <si>
    <t>底垟村水井位于浙江省温州市鹿城区藤桥镇底垟村西南首石鼓山北面山脚。据村民介绍，井为谷维清上代谷银弟造，距今百来年，为底垟村自来水引入前村民饮用、使用水井。现仍能使用。此井平面略成马蹄形。栏现为水泥抹面，为后建。井壁为小型石块砌成，较平整。北部石阶下至井内有石条，顺着井栏顺时针螺旋而入，井内壁最宽处达3.15米。水体尚清，水质较好。</t>
  </si>
  <si>
    <t>东经：120°29'46.8"
北纬：28°03'53.0"</t>
  </si>
  <si>
    <t>底垟村村委会</t>
  </si>
  <si>
    <t>底垟村村民</t>
  </si>
  <si>
    <t>大塘村林氏民居</t>
  </si>
  <si>
    <t>浙江省温州市鹿城区藤桥镇大塘村</t>
  </si>
  <si>
    <t>大塘村林氏民居位于浙江省温州市鹿城区藤桥镇大塘村。据村民介绍建于清。坐北朝南，由围墙、厢房、正屋组成围合式院落。正屋为七间单层木构建筑，硬山顶，小青瓦灰脊。明间进深七柱十二檩，抬梁穿斗混合梁架，中柱落地，前后双步梁带前后双步梁前船蓬轩廊后单步梁。地面为三合土地面。猪圈位于正屋东北面，面阔二间，屋脊与正屋屋脊垂直。正屋东侧有披屋一座，北接猪圈，进深为正屋一半，屋面与正屋东尽间相连。前院东南角有一水井，井栏红砖砌成八角形，井壁块石垒砌成圆形。林氏民居系大塘村中为数不多的整体保存较好的木构建筑之一。</t>
  </si>
  <si>
    <t>七屿上下井</t>
  </si>
  <si>
    <t>浙江省温州市鹿城区藤桥镇石垟村七屿自然村中部</t>
  </si>
  <si>
    <t>七屿上下井位于藤桥镇石垟村七屿自然村中部，位于山脚，由上、下两口井组成，大小、形状类似。井壁块石垒砌，平面呈方形圆角，水质清澈，常年不枯，尚可饮用。七屿井是村民迁入七屿村最早开凿使用的井，保存良好。据传，七屿村民于清代迁入，遂此井可追溯到清代。</t>
  </si>
  <si>
    <t>东经：120°27'26.3"
北纬：28°03'53.0"</t>
  </si>
  <si>
    <t>石垟村村委</t>
  </si>
  <si>
    <t>七屿自然村村民</t>
  </si>
  <si>
    <t>支岙林氏水井</t>
  </si>
  <si>
    <t>浙江省温州市鹿城区藤桥镇支岙村支岙自然村西部</t>
  </si>
  <si>
    <t>支岙林氏水井位于上戍乡支岙村支岙自然村西部，一户民居屋后，近犁园村。井壁块石垒砌，平面近似方形，井深约1米，无井栏，与井周地面齐平。井水源自井南侧的大脚山山泉，井水冬暖夏凉，水质清冽，至今仍可饮用。_x005F_x000D_
据村民介绍，支岙林氏井为支岙村林氏村民所建，井底块石写有“林氏”二字，井开凿距今约有二百年，支岙村近一半村民使用此井水。</t>
  </si>
  <si>
    <t>枫林岙村杨府殿</t>
  </si>
  <si>
    <t>浙江省温州市鹿城区藤桥镇枫林岙村枫林岙东巷50号</t>
  </si>
  <si>
    <t xml:space="preserve">杨府殿位于枫林岙村东南部，枫林岙东巷50号，坐东朝西。由前殿、回廊、正殿衔接围成合院式建筑，整体山墙石砌，内部结构均为木构。殿南侧有水井一口。 _x005F_x000D_
前殿面阔五开间，进深五柱十檩，带前廊，前廊为船篷轩，硬山顶，双落翼。戏台位于前殿后部，紧临天井。戏台水泥筑，四坡顶，屋面高出前殿屋面，呈歇山顶。正殿面阔五开间，明、次间进深五柱十一檩，抬梁穿斗混合式梁架结构，带船篷轩廊。梢间进深六柱十一檩，前后分心造。屋面铺小青瓦，硬山顶。前殿与正殿之间有回廊相连接，进深二柱五檩。殿南侧中部有水井一口，石砌井壁、井栏，平面呈长方形，井周加高，浇筑水泥。水质清冽，可供洗涤。 
据枫林岙村老人介绍，杨府殿始建于宋元时期，历经多次重修、维修，现格局中，正殿明、次间为清朝遗留，其余部分均为1914年后建，至今保存较完整。
</t>
  </si>
  <si>
    <t>东经：120°30'58.4"
北纬：28°05'46.5"</t>
  </si>
  <si>
    <t>殿南侧中部有水井一口，石砌井壁、井栏，平面呈长方形，井周加高，浇筑水泥，计2平方米左右。</t>
  </si>
  <si>
    <t>枫林岙村村委</t>
  </si>
  <si>
    <t>枫林岙村村民</t>
  </si>
  <si>
    <t>后支村八角井</t>
  </si>
  <si>
    <t>浙江省温州市鹿城区山福临江镇后支村古井巷，后支路118号西侧</t>
  </si>
  <si>
    <t xml:space="preserve">八角井位于后支村古井巷，后支路118号民居以西。井壁块石垒砌，呈圆形，直径约1.6米。井栏青石凿成，榫卯相接，现状呈六角形。井栏青石高0.5米，长0.6米。水质清冽，尚可用于洗涤。井栏外壁阴刻四瓣形花卉图案。 _x005F_x000D_
据村民介绍，八角井原有八块青石筑成井栏，呈八角形，故名。后支村为明嘉靖年间从蔡宅岙山边迁来，据推测，八角井也筑于嘉靖年间。民国初期整口井坍塌，重建。八角井系后支村迁来此地所筑，对村民生产生活有着重要的意义，保存较完整。_x005F_x000D_
</t>
  </si>
  <si>
    <t>东经：120°29'13.0"
北纬：28°08'09.1"</t>
  </si>
  <si>
    <t>后支村村委</t>
  </si>
  <si>
    <t>后支村村民</t>
  </si>
  <si>
    <t>山根村水井</t>
  </si>
  <si>
    <t>浙江省温州市鹿城区山福临江镇山根村三井巷</t>
  </si>
  <si>
    <t>水井位于山根村三井巷，依山而凿，三井巷呈西北至东南走向。_x005F_x000D_
泰山井位于三井巷39号民居屋后，井壁块石垒砌，近似圆形，直径约1.5米。井栏由四根花岗岩条石围合成方形，长2.2米，宽约1.4米。井栏与井周水泥地面齐平。井栏至水面约0.6米。井水水质清冽，尚可饮用。_x005F_x000D_
第二口井位于三井巷47号民居屋后。井壁块石垒砌，近似圆形，最大直径约1.5米。井栏块石垒砌，呈扶椅状，东南侧井栏最低处大块石凿成条石，作取水处台阶。井水水深约1.8米。水质一般，稍显浑浊。_x005F_x000D_
第三口井位于三井巷与小山门巷交汇处，位于程氏宗祠南侧。井壁块石垒砌，呈近似圆形，最大直径处约1.6米。井栏由花岗岩条石、块石砌成，平面似马蹄形，井栏高度与周边地面齐平。南侧井栏置三层花岗岩条石逐级而下作取水台阶。水质略显浑浊，只能做清洁用水。此井为三井中年代最久的一口。_x005F_x000D_
三井井水均源自南侧营盘山，冬暖夏凉，为全村生活饮用水源，现村里已接自来水，停水时村民仍取井水用。三井在山根村村民日常生活中有着重要的意义与价值。</t>
  </si>
  <si>
    <t>东经：120°27'41.4"
北纬：28°07'59.5"</t>
  </si>
  <si>
    <t>水井位于山根村三井巷，依山而凿，三井巷呈西北至东南走向。
泰山井位于三井巷39号民居屋后，井壁块石垒砌，近似圆形，直径约1.5米。井栏由四根花岗岩条石围合成方形，长2.2米，宽约1.4米。井栏与井周水泥地面齐平。井栏至水面约0.6米。井水水质清冽，尚可饮用。_x005F_x000D_
第二口井位于三井巷47号民居屋后。井壁块石垒砌，近似圆形，最大直径约1.5米。井栏块石垒砌，呈扶椅状，东南侧井栏最低处大块石凿成条石，作取水处台阶。井水水深约1.8米。水质一般，稍显浑浊。_x005F_x000D_
第三口井位于三井巷与小山门巷交汇处，位于程氏宗祠南侧。井壁块石垒砌，呈近似圆形，最大直径处约1.6米。井栏由花岗岩条石、块石砌成，平面似马蹄形，井栏高度与周边地面齐平。南侧井栏置三层花岗岩条石逐级而下作取水台阶。水质略显浑浊，只能做清洁用水。此井为三井中年代最久的一口。_x005F_x000D_
三井井水均源自南侧营盘山，冬暖夏凉，为全村生活饮用水源，现村里已接自来水，停水时村民仍取井水用。三井在山根村村民日常生活中有着重要的意义与价值。</t>
  </si>
  <si>
    <t>山根村村委</t>
  </si>
  <si>
    <t>山根村村民</t>
  </si>
  <si>
    <t>朱下村徐银钏民居</t>
  </si>
  <si>
    <t>浙江省温州市鹿城区山福镇朱下村荫溪北侧中部</t>
  </si>
  <si>
    <t>徐银钏民居位于双潮乡朱下村中部，由门台、正屋及厢房组成前后合院式建筑，整体坐西北朝东南。_x005F_x000D_
门台单开间，砖砌山墙，青瓦屋面，悬山顶，灰塑回纹屋脊，两端饰吻兽。板壁门框及木门出入。
前院两侧各带一厢房，结构近似。面阔二开间，进深三柱，为二层木构硬山顶建筑，一层立面缩进约0.3米，一、二层之间饰悬柱。板壁立面，二层前部出檐。_x005F_x000D_
正屋面阔七间，石砌山墙，为二层硬山顶建筑。一层三合土地面。明间进深七柱，后金柱间设四扇屏门，屏门之后设木质楼梯通二层。明、次间带前廊，前廊为船篷轩；后檐柱前饰悬柱。一、二层之间带前腰檐。二层进深八柱十二檩，前后分心双步梁，带前后双步梁，带后单步梁，带后单步梁，再接单步梁。联排转页窗立面。屋面铺青瓦，双落翼。_x005F_x000D_
后院东侧带二层厢房一间，进深四柱，悬山顶屋面。_x005F_x000D_
后院中部有石砌水井一口，平面近似圆形，直径、井深均约一米。水质较一般，可供洗涤。_x005F_x000D_
据村民介绍，徐氏民居约于一百四五十年前由徐嘉钏所建，为清中期古建筑，具有一定的历史价值。</t>
  </si>
  <si>
    <t>东经：120°26'06.2"
北纬：28°08'14.5"</t>
  </si>
  <si>
    <t>后院中部有石砌水井一口，平面近似圆形，直径、井深均约一米。水质较一般，可供洗涤。</t>
  </si>
  <si>
    <t>朱下村村委</t>
  </si>
  <si>
    <t>徐银遥</t>
  </si>
  <si>
    <t>程氏古民居（含圣旨碑、义官桥及程奕墓）</t>
  </si>
  <si>
    <t>浙江省温州市鹿城区山福临江镇和平村</t>
  </si>
  <si>
    <t>溪东程氏民居位于浙江省温州市鹿城区临江镇和平村。该建筑建于清晚期。坐南朝北。由门台、厢房、正屋组成合院式建筑。门台为单开间木构建筑。悬山顶，山墙由砖砌抹灰。进深三柱，上设覆斗天花。屋面铺小青瓦，脊上灰塑卷草纹。围墙与门台相连，下为块石垒砌，上为砖砌，比较完整。前院厢房为三间二层木构建筑。前带腰檐，底层前带廊，立面为板壁。北侧山墙上做有观音兜式山墙，山墙上做有两扇西式镂空花窗，两侧为科林新柱，上为拱型窗罩，做工精细。正屋为九间带两披屋二层木构建筑。双落翼硬山屋顶。明间进深七柱十檩，抬梁穿斗混合梁架。底层前后带廊，上均设船篷轩。二层外廊设通长美人靠。后厢房为四间二层硬山顶木构建筑，前带腰檐，前廊上设船篷轩。屋面铺小青瓦，灰脊。后院内有水井一口，平面呈六边形，砖砌抹灰。井壁由块石叠砌成圆形，内长有青苔，井水清澈。溪东程氏民居整体保存完整，细部雕刻精美，具有一定的艺术价值。2005年8月被温州市人民政府公布为温州市第五批市级文物保护单位。</t>
  </si>
  <si>
    <t>东经：120°27'51.0"
北纬：28°07'52.0"</t>
  </si>
  <si>
    <t>后院内有水井一口，平面呈六边形，砖砌抹灰。井壁由块石叠砌成圆形，内长有青苔，井水清澈。</t>
  </si>
  <si>
    <t>和平村村委会</t>
  </si>
  <si>
    <t>程建国等十余户</t>
  </si>
  <si>
    <t>下冯山村刘氏民居</t>
  </si>
  <si>
    <t>浙江省温州市鹿城区山福镇下冯山村白岩前自然村</t>
  </si>
  <si>
    <t>刘氏民居位于浙江省温州市鹿城区双潮乡下冯山村白岩前自然村。据村民介绍建于清晚期。坐西朝东略偏北。正屋为七间带一披屋二层双落翼硬山顶木构建筑。板瓦灰脊，脊上翘，脊上灰塑卷草纹。前带腰檐，底层前带船篷轩廊。底层进深七柱，二层进深六柱十一檩，抬梁穿斗混合梁架。地面为三合土地面。前院门台为后砌简易门台。后院南厢房为两间两层硬山顶建筑。后院内有一水井，平面呈圆形，井壁块石垒砌，井栏块石垒成圆形。井南侧有一圆形水池。水质清澈，可洗涤用。刘氏民居格局清晰，规模较大，保存较完整，具有一定的历史价值。</t>
  </si>
  <si>
    <t>东经：120°25'17.5"
北纬：28°08'22.4"</t>
  </si>
  <si>
    <t>后院内有一水井，平面呈圆形，井壁块石垒砌，井栏块石垒成圆形。井南侧有一圆形水池。水质清澈，可洗涤用。</t>
  </si>
  <si>
    <t>下冯山村村委会</t>
  </si>
  <si>
    <t>刘云溪等三、四户</t>
  </si>
  <si>
    <t>松台山八角井</t>
  </si>
  <si>
    <t>浙江省温州市鹿城区松台街道松台山社区松台山广场</t>
  </si>
  <si>
    <t>松台山八角井，因井栏成八角形，又名八卦井，位于浙江省温州市鹿城区松台山广场。井栏由八块青石板合榫作成，高60厘米，厚10厘米，栏面外刻牡丹、“白鹿衔花”等纹饰。内径2.4米，深约5米。井壁由花岗岩块石垒砌。松台山上、下井及三牌坊古井相传为温州“二十八井”中的三口井，具有重要的历史意义。2000年4月被温州市人民政府公布为温州市第四批文物保护单位。</t>
  </si>
  <si>
    <t>三官殿巷吴氏民居</t>
  </si>
  <si>
    <t>浙江省温州市鹿城区五马街道百里坊社区三官殿巷16号</t>
  </si>
  <si>
    <t xml:space="preserve">三官殿巷吴氏民居位于五马街道百里坊社区三官殿巷以东，由东西两院落组成，西院稍早于东院而建，据屋主介绍，均距今约百余年历史。两院均坐北朝南。西院由门台、正屋、厢房组成，原为二进合院，现存为一进带前后院。正屋面阔五开间，为一层木构建筑，进深七柱十一檩，前后分心双步梁带前单步梁带前廊，带后双步梁带后单步梁，前廊为船篷轩。门台单开间，砖砌结构，青石质地门框及门楣，前立面门楣之上原为灰塑字匾（已毁），后立面屋面仿木构，铺青石，砖平砌屋脊，微悬山。厢房存西厢，二间二层结构。地面院为三合土，画斜格纹。东院原格局与西院相似，现仅存明间为东次间。_x005F_x000D_
　　西院后院西北角有块石垒砌水井一口，平面呈圆形。_x005F_x000D_
　　此民居具温州民国时期传统民居风格，具有一定价值。_x005F_x000D_
</t>
  </si>
  <si>
    <t>东经：120°39'05.0"
北纬：28°01'19.0"</t>
  </si>
  <si>
    <t>西院后院西北角有块石垒砌水井一口，平面呈圆形。水质清澈，可以作生活用水。</t>
  </si>
  <si>
    <t>百里坊社区居委会</t>
  </si>
  <si>
    <t>吴警警1户</t>
  </si>
  <si>
    <t>小虹桥水井</t>
  </si>
  <si>
    <t>浙江省温州市鹿城区五马街道百里坊社区小虹桥中段</t>
  </si>
  <si>
    <t>水井位于小虹桥中段，西侧正对小虹桥十七弄，周围为民居。井壁块石垒砌，平面呈圆形，直径约1.75米。井圈呈规则的六边形，由花岗岩条石围砌而成。井栏高0.61米，厚约0.21米水质清澈，仍被使用。井周地面浇筑水泥。小虹桥水井井身较大，水质好，冬暖夏凉，附近居民仍喜用，凿井年代不详，为百里坊一带保存较好的一口井。</t>
  </si>
  <si>
    <t>东经：120°39'01.0"
北纬：28°01'21.0"</t>
  </si>
  <si>
    <t>水井位于小虹桥中段，西侧正对小虹桥十七弄，周围为民居。井壁块石垒砌，平面呈圆形，直径约1.75米。井圈呈规则的六边形，由花岗岩条石围砌而成。井栏高0.61米，厚约0.21米水质清澈，仍被使用。井周地面浇筑水泥。小虹桥水井井身较大，冬暖夏凉，凿井年代不详，为百里坊一带保存较好的一口井，现已废弃不用。</t>
  </si>
  <si>
    <t>百里坊社区</t>
  </si>
  <si>
    <t>小虹桥附近居民</t>
  </si>
  <si>
    <t>三房龙井</t>
  </si>
  <si>
    <t>浙江省温州市鹿城区藤桥镇营上村戍浦南路129弄</t>
  </si>
  <si>
    <t>三房龙井位于上戍乡营上村村南部，水源来自村南部大脚山。井壁块石垒砌，平面呈八角形，每边边长不等，在0.4-0.64米之间，东南侧向井内伸出石板一条做台阶。2008年，除东南侧一边外，在其余七个边上加砖砌井栏，高约0.2米。南侧三面井栏之上盖水泥条石。原井水供村民吃喝用，东暖夏凉，现已被污染，仅可作洗涤用。_x005F_x000D_
据村民介绍，该井为赵氏第三房所有，故名。赵氏二兄弟由乐清迁来上戍乡，分别定居营上村和岭下村。该井为营上村最老的一口井，直到20世纪八九十年代村里通自来水后才放弃引用。</t>
  </si>
  <si>
    <t>东经：120°32'38.5"
北纬：28°05'10.3"</t>
  </si>
  <si>
    <t>营上村村委</t>
  </si>
  <si>
    <t xml:space="preserve"> 营上村村民</t>
  </si>
  <si>
    <t>李阶墓</t>
  </si>
  <si>
    <t>浙江省温州市龙湾区瑶溪镇瑶溪村瑶溪山庄西 南山腰</t>
  </si>
  <si>
    <t>李阶墓位于瑶溪镇瑶溪村瑶溪山庄西南山腰。墓坐南朝北，始建于明嘉靖年间，占地2652平方米，原由神道门、石像生、墓冢、祠堂、古井组成。明正德年间，张璁为纪念老师李阶在瑶溪垅建祠堂，称“李主事祠”。李阶卒后葬于祠前。衣冠冢在文革间毁，残留石像生、神道门石柱；祠堂在民国二十八年 (1939)改建为玄真观，20世纪90年代又经改建。李阶（1456-1533），号月川，三都蓝田（今海滨街道蓝田村）人，张璁业师。正德六年（1511）进士。初知高邑，改治寿光政。擢南京刑部主事，寻升员外郎，未几授广东按察司佥事、提刑外台修宪职。 嘉靖丙戌（1526）归休谢池。《光绪永嘉县志》卷十八《人物•义行》有传。 李阶墓虽破坏较多，但格局尚存，墓前石像生、石柱等保存较好，是当地人民纪念他的重要场所，具有 一定的历史、艺术价值。</t>
  </si>
  <si>
    <t>27°55'01.4"
120°45'20.4"</t>
  </si>
  <si>
    <t>古井位于瑶溪景区王朝大酒店边玄真观，又称“李主事祠”，原系张璁为纪念老师李阶所建祠堂，1930年改建为玄真观。李阶卒后葬于祠前。衣冠冢在文革间毁，残留石像生、神道门石柱；祠堂在民国二十八年 (1939)改建为玄真观，20世纪90年代又经改建。</t>
  </si>
  <si>
    <t>无立牌，玄真观旁</t>
  </si>
  <si>
    <t>马鞍岭山脚水井</t>
  </si>
  <si>
    <t>浙江省温州市龙湾区瑶溪镇底岭下村马鞍山东 侧</t>
  </si>
  <si>
    <t>马鞍岭山脚水井位于瑶溪镇底岭下村马鞍山东侧，开凿年代不详。井圈平面呈“U”字型，开口朝东， 井壁由块石不规则垒砌，东西长约2米，南北长约2.8米，厚约0.4米。为减少污染，井壁上方盖有“五 孔板”。据当地村民口述，该水井由来已久，村内90多岁老人均不知此井开凿年代，自来水未开通前， 是当地主要饮用水源。2000年因金温铁路施工，铁路隧道从井的北侧经过，水源受到较大的影响，加之 自来水已村中得到普及，该井现已废弃。古井从侧面反映了当时人们的生活状况和村落的形成、发展状 况，具有一定的历史价值。</t>
  </si>
  <si>
    <t>27°57'24.6"
120°46'42.6"</t>
  </si>
  <si>
    <t>龙湾村田螺井</t>
  </si>
  <si>
    <t>浙江省温州市龙湾区瑶溪镇龙湾村云亭路</t>
  </si>
  <si>
    <t>田螺井位于瑶溪镇龙湾村云亭路，南靠云亭山。田螺井平面因形似田螺而得名，始建年代不详，占地约 54平方米。井壁由块石垒砌而成，内设条石踏步，内径最宽约8米，井圈厚0.3米，条石踏步宽约0.35米、长约1.2米。井水清澈，为村民提供生产、生活用水。据当地村民介绍，该水井由来已久，旧时为当地主要饮用水源，由于自来水的普及，现为村民提供生产、生活用水。古井历史悠久，造型独特，从另一个侧面反映了当时人们的生活状况，具有一定的历史文物价值。</t>
  </si>
  <si>
    <t>27°57'54.3"
120°48'32.8"</t>
  </si>
  <si>
    <t>有立牌，无围栏</t>
  </si>
  <si>
    <t>温龙文广新﹝2010﹞74号文件公布</t>
  </si>
  <si>
    <t>黄石村林 宅水井</t>
  </si>
  <si>
    <t>浙江省温州市龙湾区瑶溪镇黄石村林宅自然村黄石山北麓山脚</t>
  </si>
  <si>
    <t>水井位于瑶溪镇黄石村林宅自然村黄石山北麓山脚，开凿年代不详占地约40平方米。井的外围垒砌石块 围墙，以阻挡地表污水污染水井；圆形井台表面用水泥铺地，直径为6.5米；井沿缺失；井口、井壁呈圆形，块石垒砌，内口径1.1米。_x000D_ 该井在历史上水质清澈，是当地人日常生活用水水源之一。古井对人们了解村庄的形成和水纹历史具有 一定的参考价值。_x000D_</t>
  </si>
  <si>
    <t>江前村水 井</t>
  </si>
  <si>
    <t>尚未核定 为保护单 位</t>
  </si>
  <si>
    <t>浙江省温州市龙湾区蒲州街道江前村江上路63号民居西南侧</t>
  </si>
  <si>
    <t>水井位于江前村江上路63号民居西南侧，井的四周为民居小巷。据村民口述，100多年前就已有此井， 开凿具体年代不详。井口周边用水泥浇筑，以阻挡地表洗涤污水污染水井；50年代在井口上用砖砌成边 长为0.6米、高0.1米的六角形井圈。井口、井壁呈圆形，块石垒砌。_x000D_ 该井在历史上水质清澈，是当地人日常生活用水水源之一。古井外形保存完整，但井水受污，水质混 浊，现已废弃，无人使用。古井对人们了解村庄的形成历史和水文具有一定的参考价值。_x000D_</t>
  </si>
  <si>
    <t>甘岙村水井</t>
  </si>
  <si>
    <t>浙江省温州市龙湾区状元街道甘岙村甘井路7号民居旁</t>
  </si>
  <si>
    <t>甘岙村水井位于甘岙村甘井路7号民居旁，据当地人说此井年代悠久，距今好几百年的历史。井水冬暖夏凉，水质清澈，为村民的生活用水。 井壁由块石垒砌成圆形，井口呈半圆形，朝西南方向，最窄处96厘米，最宽处153厘米。现有水泥方形井圈，上盖五孔板以防雨水。 甘岙村以山岙而得名，山岙土地肥沃，草源茂盛。又因村后有一座叫龙骨山，山背有清泉（即该口水井 源头），人称“甘泉” ，故古人取甘名。 该水井年代悠久，造型简朴，其水源来自龙骨山背的清泉，而村名即从“甘泉”而来，具有重要的现实意义。</t>
  </si>
  <si>
    <t>27°57'22.2"
120°44'15.9"</t>
  </si>
  <si>
    <t>沙南村河坝头井</t>
  </si>
  <si>
    <t>浙江省温州市龙湾区海滨街道沙南村沙前街187弄21号民居北侧</t>
  </si>
  <si>
    <t>河坝头井位于海滨街道沙南村沙前街187弄21号民居北侧，据村民口述，水井由来已久，开凿年代不详。井口内圆外方，外由2块花岗岩石块拼成，四周用水泥硬化。井口上方安有一内圆外方花岗岩整体井 圈，内直径为38厘米，外边长59厘米，口沿西北侧有一三角形缺口。井内壁呈方形，由青砖垒砌而成， 表面布满苔藓，内置多条水管。_x000D_ 该井在历史上水质清澈，是当地人日常生活用水水源之一。古井对人们了解村庄的形成和水纹历史具有 一定的参考价值。_x000D_</t>
  </si>
  <si>
    <t>27°54'35.4"
120°50'21.2"</t>
  </si>
  <si>
    <t>井口上方安有一内圆外方花岗岩整体井 圈，内直径为38厘米，外边长59厘米，口沿西北侧有一三角形缺口。井内壁呈方形，由青砖垒砌而成， 表面布满苔藓，内置多条水管。 该井在历史上水质清澈，是当地人日常生活用水水源之一</t>
  </si>
  <si>
    <t>沙北村田眼井</t>
  </si>
  <si>
    <t>浙江省温州市龙湾区海滨街道沙北村照屏路</t>
  </si>
  <si>
    <t>该水井位于沙北村照屏路，井的四周为民居小巷。开凿年代不详，据当地老人口述，100多年前就已有 此井，习称“照屏井”。 井台的外围垒砌石块围墙，以阻挡地表污水污染水井，边上设一圈排水沟。 在长5.7米，宽5米的方形花岗岩块石铺就的井台中心打造圆形水井。井口呈圆形，内径为1.2米，井壁 由长方形青砖三顺一丁砌法砌筑而成，井口上方筑块石垒砌而成的圆形井圈，厚0.3米，表面新浇水泥
。_x000D_ 该井在历史上水质清澈，是当地人日常生活用水水源之一。古井对人们了解村庄的形成和水纹历史具有 一定的参考价值。_x000D_</t>
  </si>
  <si>
    <t>苏宅水井</t>
  </si>
  <si>
    <t>浙江省温州市龙湾区海滨街道教新村谢宅巷35号民居东侧</t>
  </si>
  <si>
    <t>水井位于教新村谢宅巷35号民居东侧，井的四周为民居和小巷。开凿年代不详，据当地老人口述，100 多年前就已有此井。井台由石块垒砌而成，成坡形，以阻挡地表污水污染水井，现表面浇注水泥。井台 面积57平方米，上开圆形井口，直径为2.13米，井壁由石块垒砌而成。_x000D_ 该井在历史上水质清澈，是当地人日常生活用水水源之一。古井对人们了解村庄的形成和水文历史具有 一定的参考价值。_x000D_</t>
  </si>
  <si>
    <t>北新村八角井</t>
  </si>
  <si>
    <t>浙江省温州市龙湾区海滨街道北新村机场北路元通寺东侧</t>
  </si>
  <si>
    <t>八角井位于海滨街道北新村机场北路元通寺东侧，始建于清嘉庆年间。井口呈八角形，由花岗岩块石拼 接而成，内壁呈四方形，由块石垒砌而成，表面布满苔藓。现井口上方用红砖砌筑成八角形，表面涂抹 水泥，边长为534毫米。井旁边北新村守城东路68号五金店内墙壁上嵌有一通花岗岩质石碑，宽550毫 米，高650毫米，记录了古井的纪年。石碑上阴刻 “清嘉庆辛酉年秋月榖旦立”字样，清晰可辨。
_x000D_ 这是龙湾区文物普查队在普查以来，发现的精美的古井之一，该井造型古朴，至今仍供当地村民饮用， 且旁立石碑，是普查队目前发现的唯一一个有确切纪年的古井。_x000D_</t>
  </si>
  <si>
    <t>27°55'25.0"
120°51'7.4"</t>
  </si>
  <si>
    <t>位于北新村元通寺庙东侧、周围环境良好、井圈材质石头、形状为八角形、占地110㎡</t>
  </si>
  <si>
    <t>有立牌，有围栏</t>
  </si>
  <si>
    <t>龙湾博物馆</t>
  </si>
  <si>
    <t>江一村陈 府庙水井</t>
  </si>
  <si>
    <t>浙江省温州市龙湾区海滨街道江一村沙角滩头 陈府庙前</t>
  </si>
  <si>
    <t>陈府庙水井位于海滨街道江一村沙角滩头陈府庙前，占地约1平方米，始建确切年代不详，约为清中期
。井口呈四方形，由花岗岩块石拼接而成，长0.68米，宽0.64米。内壁呈四方形，由块石砌筑而成，砌 筑工艺考究，井壁表面布满苔藓。井口上方砌筑花岗岩石块拼接而成的八角形井圈，表面水泥抹面。
_x000D_ 该井在历史上水质清澈，是当地人日常生活用水水源之一。古井对人们了解村庄的形成和水文历史具 有一定的参考价值。_x000D_</t>
  </si>
  <si>
    <t>27°55'44.7"
120°50'26.8"</t>
  </si>
  <si>
    <t>陈府庙水井位于海滨街道江一村沙角滩头陈府庙前，占地约1平方米，始建确切年代不详，约为清中期。井口呈四方形，由花岗岩块石拼接而成，长0.68米，宽0.64米。内壁呈四方形，由块石砌筑而成，砌 筑工艺考究，井壁表面布满苔藓。井口上方砌筑花岗岩石块拼接而成的八角形井圈，表面水泥抹面。现在表面水泥大部分有脱落痕迹。该井在历史上水质清澈，是当地人日常生活用水水源之一。</t>
  </si>
  <si>
    <t>陈府庙</t>
  </si>
  <si>
    <t>乐一村南井头水井</t>
  </si>
  <si>
    <t>浙江省温州市龙湾区永兴街道乐一村下垟街454号南侧</t>
  </si>
  <si>
    <t>南井头水井位于永中街道乐一村下垟街454号民居南侧，西临下垟街，南临乐一东巷，东北侧为民居。 据当地村民口述，该口水井由来已久，始建年代不详。井口呈圆形，井圈用整块石料开凿，制作工艺考究，井内壁由块石垒砌而成，井圈内径38.9厘米，外径54.2厘米，高34厘米。表面布满苔藓。井台原由石块垒砌，以阻挡地表污水污染水井，现表面浇注水泥。现井内置有抽水管。_x000D_ 该井造型古朴，水质清澈，是当地人日常生活用水水源之一。古井对人们了解村庄的形成和水文历史具 有一定的参考价值。_x000D_</t>
  </si>
  <si>
    <t>27°53'56.7"
120°49'33.0"</t>
  </si>
  <si>
    <t>温龙文广新〔2013〕68号文件公布</t>
  </si>
  <si>
    <t>萼芳村大殿井</t>
  </si>
  <si>
    <t>浙江省温州市龙湾区永兴街道萼芳村下垟街235弄1号民居南侧</t>
  </si>
  <si>
    <t>大殿井位于永兴街道萼芳村下垟街235弄1号民居南侧。据村民口述，水井距今已有200多年的历史，井 水冬暖夏凉。水井占地约   2平方米，井内壁呈四方形由块石垒砌而成，表面布满苔藓。上筑井圈，用 花岗岩石块筑成，内呈直径为49厘米的圆形，外呈边长为37.3厘米八角形，高40厘米。井圈上楷书阴刻 “王□”，表面风化严重，字迹模糊。井台水泥硬化。_x000D_ 该水井年代悠久，村里90岁的老人均不知其何时建造，并一直作为该村村民生活用水的取水处，具有一 定的历史文物价值，为研究村庄形成和水文历史提供重要的实物资料。_x000D_</t>
  </si>
  <si>
    <t>27°53'42.6"
120°49'18.6"</t>
  </si>
  <si>
    <t>榕树下村 水井</t>
  </si>
  <si>
    <t>浙江省温州市龙湾区永兴街道榕树下村下垟街321号民居西北侧</t>
  </si>
  <si>
    <t>榕树下村水井位于永兴街道榕树下村下垟街321号民居西北侧，占地约20平方米。井内壁呈方形，由块 石垒砌而成，表面布满苔藓。上筑井圈，外为八角台型，用整块青石开凿而成，上窄下宽，下宽边长26 厘米；内呈圆形，直径为42厘米；井圈高40厘米。现井台表面水泥硬化，以阻挡地表污水污染水井。
_x000D_ 该水井年代悠久，据村民称距今已有100多年的历史，并一直作为该村村民生活用水的取水处，具有一 定的历史文物价值，为研究村庄历史提供重要的实物资料。_x000D_</t>
  </si>
  <si>
    <t>27°53'47.5"
120°49'25.6"</t>
  </si>
  <si>
    <t>乐二村叶宅井</t>
  </si>
  <si>
    <t>浙江省温州市龙湾区永兴街道乐二村下垟街479弄4号民居西侧</t>
  </si>
  <si>
    <t>叶宅井位于永兴街道下垟街479弄4号民居西侧，南为下垟街479弄。始建清早期，占地约10平方米。井 内壁呈四方形，由花岗岩石块砌筑而成。上筑由花岗岩石块拼接而成的四方井圈，由石条平砌，长80厘 米，宽73厘米，高26厘米，厚20厘米。水井表面布满苔藓。井台长4米，宽3米，为水泥抹面。_x000D_ 该水井一直作为该村村民生活用水的取水处，具有一定得历史文物价值，为研究村庄形成和当地的水纹 情况提供重要的实物资料。_x000D_</t>
  </si>
  <si>
    <t>27°53'58.7"
120°49'33.3"</t>
  </si>
  <si>
    <t>永乐村池头巷池</t>
  </si>
  <si>
    <t>浙江省温州市龙湾区永兴街道永乐村下垟街573弄2号民居西侧</t>
  </si>
  <si>
    <t>永乐村池头巷池位于永兴街道永乐村下垟街573弄2号民居西侧，东临池头巷，巷名由池而来。据村民口 述，距今约700多年的历史，与当地季姓始祖迁此为同一时期。文革时期在其上用八块石块拼筑成八角 井圈，改为水井使用，外边长68.6厘米，内边长60.6厘米，壁厚9厘米，高0.41米。井内壁呈四方形， 沿边用花岗岩条石垒砌而成，占地约48平方米。_x000D_ 该水池一直作为该村村民生活用水的取水处，具有一定得历史文物价值，为研究村庄形成和当地的水纹 情况提供重要的实物资料。_x000D_</t>
  </si>
  <si>
    <t>27°54'04.7"
120°49'36.9"</t>
  </si>
  <si>
    <t>永乐村街路井</t>
  </si>
  <si>
    <t>浙江省温州市龙湾区永兴街道永乐村下垟街568号民居北侧</t>
  </si>
  <si>
    <t>永乐村街路井位于永兴街道永乐村下垟街568号民居北侧的路面上，始建年代不详。井内呈四方型，由 条石垒砌而成，深约四米。据从村民反映，古井上方原来砌筑的圆形井圈已损毁，现放置在井上的井 圈，是1960年后用旧捣臼改制成的，外呈正方形，边长为0.61米，内径0.42米，井圈壁厚0.09米，高 0.27米。 街路井一直以来是村民生活用水水源，根据这里的地貌变迁，永乐村街路井所在的下垟街，原是一条海 水冲积的沙岗，此井有着地标的作用，具有一定的历史文物价值，为研究村庄历史提供重要的实物资料
。</t>
  </si>
  <si>
    <t>27°54'03.9"
120°49'38.2"</t>
  </si>
  <si>
    <t>永乐村街路井位于永兴街道永乐村下垟街568号民居北侧的路面上，始建年代不详。井内呈四方型，由 条石垒砌而成，深约四米。据从村民反映，古井上方原来砌筑的圆形井圈已损毁，现放置在井上的井 圈，是1960年后用旧捣臼改制成的，外呈正方形，边长为0.61米，内径0.42米，井圈壁厚0.09米，高 0.27米。 街路井一直以来是村民生活用水水源，根据这里的地貌变迁，永乐村街路井所在的下垟街，原是一条海 水冲积的沙岗，此井有着地标的作用，具有一定的历史文物价值，为研究村庄历史提供重要的实物资料</t>
  </si>
  <si>
    <t>永民村方德棋民居</t>
  </si>
  <si>
    <t>浙江省温州市龙湾区永兴街道永民村永民路88弄40-46号</t>
  </si>
  <si>
    <t>方德棋民居位于龙湾区永兴街道永民村永民路88弄40-46号，南为寺堂丼，由方德棋和其父于1942年一 起建造。建筑坐东北朝西南，占地约650平方米，原由门台、正屋和后院组成。_x000D_ 门台为砖砌，年久失修，现屋面缺失。正屋单层砖木结构，面阔七开间，明间进深七柱十三檩，中柱落 地，前后双步带前双步后三步带前双步廊后单步梁，前檐柱出二跳承挑檐檩，中后金柱间设隔断，屋面 为硬山顶清水脊。尽间屋面略低，前檐口置戏曲人物和寿纹瓦当。后院有一口水井，井内壁呈圆形，上 置圆形井圈，内直径0.18米，外直径0.42米，壁厚0.12米，高0.2米。_x000D_ 该宅保存完整，是该村保存为数不多的古建筑之一，具有一定得历史价值。_x000D_</t>
  </si>
  <si>
    <t>殿前村寮井</t>
  </si>
  <si>
    <t>浙江省温州市龙湾区永中街道殿前村龙井巷7号民居东侧</t>
  </si>
  <si>
    <t>寮井位于永中街道殿前村龙井巷7号民居东侧，始建年代不详，占地约4平方米。井内壁呈四方形，井口 内圆外方，内圆直径为0.58米。在80年代，于井口上方用宽0.78米、高0.30米的四块花岗岩石板拼成四 方形井圈，井圈外铺方形石阶，边长为1米。 该水井一直作为该村村民生活用水的取水处，具有一定的历史文物价值，为研究村庄历史提供重要的实 物资料。</t>
  </si>
  <si>
    <t>27°53'54.7"
120°48'40.9"</t>
  </si>
  <si>
    <t>殿前村</t>
  </si>
  <si>
    <t>双岙村蒙泉井</t>
  </si>
  <si>
    <t>浙江省温州市龙湾区永中街道双岙村古佛岩上</t>
  </si>
  <si>
    <t>“蒙泉”井位于永中街道双岙村石胜观东侧山岩上。井利用岩坦为底，紧靠崖壁，在其前面用每边单块 石板阔约60厘米、深约20厘米的块石围成一个八角形水池。后方崖壁上用阴线勾勒“蒙泉”两个柳体 字，字宽0.45米，高0.6米，没纪年，年代不详。“蒙泉”泉水从山岩下方的隙缝中流淌出来，注入八 角形水池里，水质清澈，凡入山打柴劳作和旅游宾客，都喜欢在此处饮水。_x000D_ “蒙泉”井水质甘美，周边自然环境优美，又有双岙水库、石胜观、王瓒读书岩遗址等人文景观，有着 开发旅游的潜在资源。_x000D_</t>
  </si>
  <si>
    <t>27°54'34.2"  120°46'50.2"</t>
  </si>
  <si>
    <t>双岙村</t>
  </si>
  <si>
    <t>下湾村下山湾井</t>
  </si>
  <si>
    <t>浙江省温州市龙湾区永中街道下湾村下山湾山脚</t>
  </si>
  <si>
    <t>下山湾水井位于永中街道下湾村下山湾山脚，始建年代不详，根据村民反映已有好几百年历史。井内壁 由石块垒砌而成，呈不规则六边型，总长1.6米，总宽1.5米，井深4米。井口架花岗岩条石，呈长方 形，长1.85米，宽1.73米，厚0.21米。2000年在井口上方筑水泥井圈，以保持水井卫生。_x000D_ 该水井一直作为该村村民生活用水的取水处，具有一定得历史文物价值，为研究村庄形成和当地的水文 发展提供重要的实物资料。_x000D_</t>
  </si>
  <si>
    <t>27°56'49.5"
120°48'49.6"</t>
  </si>
  <si>
    <t>下湾村</t>
  </si>
  <si>
    <t>镇北村水井</t>
  </si>
  <si>
    <t>浙江省温州市龙湾区永中街道镇北村寺后北岸郑宅祠堂
东侧</t>
  </si>
  <si>
    <t>镇北村水井位于永中街道镇北村寺后北岸郑宅祠堂东侧，习称“祠堂井”。据当地老人口述，该口水井 历史悠久，但始建年代不详。井内壁由块石垒砌而成，西侧石块突出做成踏步。井口横置花岗岩条石， 现井口呈长2.4米、宽2米的长方形。为保障安全，当地村民在井口上方砌矮墙和栏杆。_x000D_ 该井水质清澈，是当地人日常生活用水水源之一。古井对人们了解村庄的形成和水文历史具有一定的参 考价值。_x000D_</t>
  </si>
  <si>
    <t>永昌堡东门池</t>
  </si>
  <si>
    <t>浙江省温州市龙湾区永中街道新城村东城路6号民居后</t>
  </si>
  <si>
    <t>东门池位于永中街道新城村东城路6号民居后面。井内壁由块石垒砌成不规则形，表面布满苔藓；井口 架花岗岩条石，呈长方形，长130厘米，宽63厘米米；上筑井圈，一面靠矮墙，另外三面用三块长方形 条石拼接而成，高32厘米，长152厘米，宽113厘米，厚11厘米。_x000D_ 该井水质清澈，是当地人日常生活用水水源之一。古井对人们了解村庄的形成和水文、历史具有一定的 参考价值。_x000D_</t>
  </si>
  <si>
    <t>27°54'14.9"
120°49'03.0"</t>
  </si>
  <si>
    <t>永昌堡御史巷水井</t>
  </si>
  <si>
    <t>永昌堡</t>
  </si>
  <si>
    <t>浙江省温州市龙湾区永中街道新城村御史巷5号民居西侧</t>
  </si>
  <si>
    <t>御史巷水井位于御史巷5号民居西侧，紧挨墙壁，井内壁由块石垒砌而成，呈圆型。上方置内圆外八角 形的井圈，井圈内径48厘米，外边长为29厘米，高39厘米，花岗岩块石整体打造；井圈外壁阴刻“祥记 ”等字样，部分字迹模糊。_x000D_ 据村民口述，这口水井历史悠久，始建年代不详，自来水普及后，废弃不用。该水井历史上一直作为村民生活的取水处，为研究村庄形成提供重要的实物资料，具有一定的历史文物价值。_x000D_</t>
  </si>
  <si>
    <t>27°54'20.3"
120°49'03.2"</t>
  </si>
  <si>
    <t>与三普简述一致，周边群众因房屋征收外迁之后，无人使用</t>
  </si>
  <si>
    <t>永昌堡贤房古井</t>
  </si>
  <si>
    <t>浙江省温州市龙湾区永中街道新城村贤房巷</t>
  </si>
  <si>
    <t>水井位于永昌堡贤房巷，始建于明代，占地约5平方米。_x000D_ 井内壁呈圆形，由块石垒砌而成。上置花岗岩石块打造成内圆外八角形井圈，井圈内径51厘米，外边长 28厘米，高47厘米，外壁楷书“天顺”、“癸未”、“太原”，还有二字模糊。井台表面用水泥硬化， 与路面同高。_x000D_ 根据以上的题记，这口井掘凿于1463年。至今村民生活仍在使用井水。对了解地质、水文的历史有一定 的参考作用。_x000D_</t>
  </si>
  <si>
    <t>27°54'21.6"
120°49'0.2"</t>
  </si>
  <si>
    <t>永昌堡花园古井</t>
  </si>
  <si>
    <t>浙江省温州市龙湾区永中街道新城村新城街花园巷</t>
  </si>
  <si>
    <t>花园古井位于永中街道新城村新城街花园巷。始建于明万历四年，由王叔果建造。水井内壁由块石垒砌 而成四方形，表面布满苔藓。井圈由整块花岗岩石块打造成内外正方形，外边长67.9厘米，内边长51.8 厘米，厚8厘米，高29.7厘米。井台由水泥硬化，宽.4米，长3.8米。_x000D_ 该水井历史上一直作为村民生活的取水处，为研究村庄形成提供重要的实物资料，具有一定得历史文物 价值。_x000D_</t>
  </si>
  <si>
    <t>27°54'24.6"
120°49'02.6"</t>
  </si>
  <si>
    <t>平阳县</t>
  </si>
  <si>
    <t>前爿村安息亭</t>
  </si>
  <si>
    <t>浙江省温州市平阳县昆阳镇前爿村武山文尾</t>
  </si>
  <si>
    <t>前爿村安息亭位于浙江省平阳县昆阳镇前爿村威武山尾部，东北面紧临山路，旧时为木构建筑，后倒塌。1949年，村民集资重建，建筑坐西朝东，依山就势，单层单间，进深三柱五檩，抬梁式梁架，整体用花岗岩条石构筑，亭内柱间设石凳三条，供过往行人休憩，每根落柱均有刻字，前檐柱由北至南正面为“官岭清奇龙虎伏，万峰苍翠凤凰楼”，侧面为“浅龙潭伴庆云集，放鹤亭中瑞气凝”。中柱由北至南为“龙门旧□千秋在，石槛新成万古传”。额枋上题“安息亭”，亭中刻字均为阴刻行楷。亭子山墙用自然块石垒砌而成，外用砺灰抹灰，硬山顶，亭内有一古泉，常年泉水不断，亭前东面1米处有棵60-70年的枫树，下设石凳一条。_x005F_x000D_
在平阳境内，迄今类型用条石构筑的石亭尚属首次发现，是当地村民情感所系，具有重要文物价值。</t>
  </si>
  <si>
    <t>东经120°30'06.0"，北纬27°40'14.0"</t>
  </si>
  <si>
    <t>前爿村安息亭古井位于该亭内后，井壁由岩壁和块石壁组成，井较浅，井水源自山泉，井口形状不规则，外侧边长约1米</t>
  </si>
  <si>
    <t>井上方建有石亭</t>
  </si>
  <si>
    <t>洪殿村吴淦明民居</t>
  </si>
  <si>
    <t>浙江省温州市瓯海区茶山街道洪殿村飞凤里84号</t>
  </si>
  <si>
    <t>该宅位于瓯海区茶山街道洪殿村飞凤里84号，由门台、围墙、天井、正屋围成小院落。正屋3开间，二屋砖木结构，中西结合风格。前砌4根方形砖柱，外以青灰色水泥和白色石英抹面，壁柱装饰为欧式建筑风格，屋主称其为“上海式”，二层皆改前廊，二层改木栏杆。梁架穿斗式，进深6间，砖砌山墙，硬山顶。_x005F_x000D_
砖砌门台，中西结合建筑风格，前面两侧设砖砌装饰柱，柱头置2个椭圆形水泥球。大门两侧原有灰塑门联，现已脱落，字迹尚可辨认：“德门增百福，仙宅隐三阳”，门额之上设2组灰塑装饰图案，下为花球，上为山水。屋顶元宝形。后面为中式风格，斗拱围绕，悬山顶。_x005F_x000D_
此宅原主人吴淦明，为上海五洲大药房经理。</t>
  </si>
  <si>
    <t>罗垟村休凉寺</t>
  </si>
  <si>
    <t>浙江省温州市瓯海区仙岩镇罗垟村村北面山内</t>
  </si>
  <si>
    <t>该寺位于瓯海区仙岩镇罗垟村，坐西朝东，单层砖木构造。正殿面阔五间，明间进深七柱十二檩，中柱落地，前双步带双步再带双步，后双步带双步。地面用青砖铺设。明间前设四级踏步，踏步两侧设垂带，前院天井地面用花岗岩铺设，寺院入口处北侧山墙中嵌有一块“明崇祯辛”四字的花岗岩条石。正殿后方石块前有一水井，建于五十年代。寺院的西南侧有一“观雪”洞，深约30米。</t>
  </si>
  <si>
    <t>北纬27°53'20.0"东经120°41'51.6"</t>
  </si>
  <si>
    <t>古井位于正殿后方，建于五十年代，保存状态一般</t>
  </si>
  <si>
    <t>原貌保存，已挂牌保护</t>
  </si>
  <si>
    <t>罗垟村</t>
  </si>
  <si>
    <t>洞头区</t>
  </si>
  <si>
    <t>惠民八角井</t>
  </si>
  <si>
    <t>浙江省温州市洞头区东屏街道惠民村村委大楼东北角20米处</t>
  </si>
  <si>
    <t>八角井位于惠民村委大楼东北角100米处，修建于民国十九年（1930年）。井平面呈八角形，由8块花岗岩石板首尾连接而成，石板前出卯口，后凿榫眼，榫卯连接。井圈0.6米，对边距离1.4米，井圈西面楷书阴刻井铭“民国十九年立”六字，井底至井沿口深度约3米，其中井台高0.1米，井壁呈圆形，块石砌成。   _x005F_x005f_x005F_x005f_x005F_x005f_x005F_x005f_x005F_x005f_x005F_x005f_x005F_x005f_x005F_x005f_x005F_x005f_x005F_x005f_x005F_x005f_x005F_x005f_x005F_x005f_x005F_x005f_x005F_x005f_x005F_x005f_x005F_x005f_x005F_x005f_x005F_x000D_
此井水质清澈，是该村在民国时期主要饮用水源，现仍是村民的生活用水来源之一。此井构造也具有一定的特色，在洞头区不为多见，也从一个侧面反映了旧时农村人们的生活状况乃至村落的形成与发展状况。</t>
  </si>
  <si>
    <r>
      <rPr>
        <sz val="12"/>
        <rFont val="宋体"/>
        <family val="3"/>
        <charset val="134"/>
        <scheme val="minor"/>
      </rPr>
      <t>东经：</t>
    </r>
    <r>
      <rPr>
        <b/>
        <sz val="12"/>
        <rFont val="宋体"/>
        <family val="3"/>
        <charset val="134"/>
        <scheme val="minor"/>
      </rPr>
      <t>121°09'35.0"</t>
    </r>
    <r>
      <rPr>
        <sz val="12"/>
        <rFont val="宋体"/>
        <family val="3"/>
        <charset val="134"/>
        <scheme val="minor"/>
      </rPr>
      <t xml:space="preserve">   ，
北纬  </t>
    </r>
    <r>
      <rPr>
        <b/>
        <sz val="12"/>
        <rFont val="宋体"/>
        <family val="3"/>
        <charset val="134"/>
        <scheme val="minor"/>
      </rPr>
      <t>27°49'54.0"</t>
    </r>
  </si>
  <si>
    <t>八角井位于惠民村委大楼东北角100米处，井平面呈八角形，由8块花岗岩石板首尾连接而成，石板前出卯口，后凿榫眼，榫卯连接。井圈0.6米，对边距离1.4米，井圈西面楷书阴刻井铭“民国十九年立”六字，井底至井沿口深度约3米，其中井台高0.1米，井壁呈圆形，块石砌成。   
此井水质清澈，是该村在民国时期主要饮用水源。现为区级文物保护单位。此井构造也具有一定的特色，在洞头区不为多见，也从一个侧面反映了旧时农村人们的生活状况乃至村落的形成与发展状况。</t>
  </si>
  <si>
    <t>立有保护说明碑</t>
  </si>
  <si>
    <t>惠民村村委会</t>
  </si>
  <si>
    <t>2011年3月，惠民八角井升为县级文物保护单位</t>
  </si>
  <si>
    <t>铁炉头水井</t>
  </si>
  <si>
    <t>浙江省温州市洞头区北岙街道小长坑村铁炉头自然村</t>
  </si>
  <si>
    <t xml:space="preserve">铁炉头水井位于洞头区北岙街道小长坑村铁炉头自然村。井台呈圆形，直径4.4米，井平面呈长方形，宽1.4米，长2米，高0.6米，块石砌成，水泥封面。井壁块石砌成，直径2.4米，井深约7米。_x005F_x000D_
该井水质清澈，甘甜，建于1956年，是铁炉头村民的主要饮用水源之一。如今仍为该村村民所用。从侧面上反映铁炉头村村民的生活演变状况，具有一定的历史，文化价值。_x005F_x000D_
</t>
  </si>
  <si>
    <r>
      <rPr>
        <sz val="12"/>
        <rFont val="宋体"/>
        <family val="3"/>
        <charset val="134"/>
        <scheme val="minor"/>
      </rPr>
      <t>东经：</t>
    </r>
    <r>
      <rPr>
        <b/>
        <sz val="12"/>
        <rFont val="宋体"/>
        <family val="3"/>
        <charset val="134"/>
        <scheme val="minor"/>
      </rPr>
      <t>121°07'02.0"</t>
    </r>
    <r>
      <rPr>
        <sz val="12"/>
        <rFont val="宋体"/>
        <family val="3"/>
        <charset val="134"/>
        <scheme val="minor"/>
      </rPr>
      <t xml:space="preserve">  ，
北纬  </t>
    </r>
    <r>
      <rPr>
        <b/>
        <sz val="12"/>
        <rFont val="宋体"/>
        <family val="3"/>
        <charset val="134"/>
        <scheme val="minor"/>
      </rPr>
      <t>27°49'07.0"</t>
    </r>
  </si>
  <si>
    <t xml:space="preserve">铁炉头水井位于北岙街道小长坑村铁炉头自然村。井台呈圆形，直径4.4米，井平面呈长方形，宽1.4米，长2米，高0.6米，块石砌成，水泥封面。井壁块石砌成，直径2.4米。
该井建于1956年，是铁炉头村民的主要饮用水源之一。如今仍为该村村民所用。 从侧面上反映铁炉头村村民的生活演变状况，具有一定的历史、文化价值。现为三普登录点。
</t>
  </si>
  <si>
    <t>小长坑村村委会</t>
  </si>
  <si>
    <t>九仙营房旧址</t>
  </si>
  <si>
    <t>浙江省温州市洞头区北岙街道九仙村村中心</t>
  </si>
  <si>
    <t>九仙营房旧址位于洞头区北岙街道九仙村，共有七座营房组成。其中有普通宿舍、连长司务长宿舍、家属宿舍及部队食堂。普通宿舍1号坐西北朝东南，面阔八间；普通宿舍2号坐西南朝东北，面阔七间；普通宿舍3号坐西北朝东南，面阔是十五间；普通宿舍4号坐西北朝东南，基本已毁。食堂坐东北朝西南，面阔七间；连长司务长宿舍坐东北朝西南，面阔七间；家属宿舍坐西北朝东南，面阔七间。所有单体均为石木构造的单体单层建筑，屋面硬山顶，盖小青瓦。_x005F_x000D_
该营房旧址建于1953年，是原解放军驻岛部队某炮兵连及步兵连驻地。</t>
  </si>
  <si>
    <r>
      <rPr>
        <sz val="12"/>
        <rFont val="宋体"/>
        <family val="3"/>
        <charset val="134"/>
        <scheme val="minor"/>
      </rPr>
      <t>东经：</t>
    </r>
    <r>
      <rPr>
        <b/>
        <sz val="12"/>
        <rFont val="宋体"/>
        <family val="3"/>
        <charset val="134"/>
        <scheme val="minor"/>
      </rPr>
      <t xml:space="preserve">121°07'03.0"
</t>
    </r>
    <r>
      <rPr>
        <sz val="12"/>
        <rFont val="宋体"/>
        <family val="3"/>
        <charset val="134"/>
        <scheme val="minor"/>
      </rPr>
      <t>北纬</t>
    </r>
    <r>
      <rPr>
        <b/>
        <sz val="12"/>
        <rFont val="宋体"/>
        <family val="3"/>
        <charset val="134"/>
        <scheme val="minor"/>
      </rPr>
      <t>：27°50'11.0"</t>
    </r>
  </si>
  <si>
    <t>该井位于洞头区北岙街道九仙营房旧址内篮球场旁边。有井台，直径1.6米，高0.18米。井圈呈圆形，砖砌，水泥封面，直径0.73米，高0.76米。井深2.5米。井壁块石垒砌。周边井台外围杂草丛生，有废弃洗衣台。营房旧址现为三普登录点。</t>
  </si>
  <si>
    <t>北岙街道办事处</t>
  </si>
  <si>
    <t>大岙水井</t>
  </si>
  <si>
    <t>浙江省温州市洞头区北岙街道大岙村三盘中路十四弄8号刘定光宅北角</t>
  </si>
  <si>
    <t>大岙水井位于洞头区北岙街道大岙村三盘中路十四弄8号刘定光宅北角。井台块石铺地，水泥封面。井圈平面呈圆形，高约0.5米，厚0.26米，直径1.36米。井壁由块石砌成。井周围用块石垒砌约1米高的围墙。_x005F_x000D_
据当地村民述说，该井已有七十余年历史，后经几次维修，成如今格局。该井是当时该地村民主要饮用水源及生活生产用水之一，现仍被部分村民所使用，该井的存在从侧面反应了该村村民的生活演变状况，具有一定文化、历史价值。</t>
  </si>
  <si>
    <r>
      <rPr>
        <sz val="12"/>
        <rFont val="宋体"/>
        <family val="3"/>
        <charset val="134"/>
        <scheme val="minor"/>
      </rPr>
      <t>东经：</t>
    </r>
    <r>
      <rPr>
        <b/>
        <sz val="12"/>
        <rFont val="宋体"/>
        <family val="3"/>
        <charset val="134"/>
        <scheme val="minor"/>
      </rPr>
      <t>121°09'18.0"</t>
    </r>
    <r>
      <rPr>
        <sz val="12"/>
        <rFont val="宋体"/>
        <family val="3"/>
        <charset val="134"/>
        <scheme val="minor"/>
      </rPr>
      <t xml:space="preserve">，北纬 </t>
    </r>
    <r>
      <rPr>
        <b/>
        <sz val="12"/>
        <rFont val="宋体"/>
        <family val="3"/>
        <charset val="134"/>
        <scheme val="minor"/>
      </rPr>
      <t>27°52'02.0"</t>
    </r>
  </si>
  <si>
    <t>大岙水井位于洞头区北岙街道大岙村三盘中路十四弄8号刘定光宅北角。井台块石铺地，水泥封面。井圈平面呈圆形，高约0.5米，厚0.26米，直径1.36米。井壁由块石砌成。井周围用块石垒砌约1米高的围墙。总体格局完整，井圈、井台后建维修，井圈水泥封面，封面层水泥有开裂脱落现象。据当地村民述说，该井已有八十余年历史，后经几次维修，成如今格局。该井是当时该地村民主要饮用水源及生活生产用水之一，现仍被部分村民所使用，该井的存在从侧面反应了该村村民的生活演变状况，具有一定文化、历史价值。现为三普登录点。</t>
  </si>
  <si>
    <t>山坪水井</t>
  </si>
  <si>
    <t>浙江省温州市洞头区鹿西乡山坪村</t>
  </si>
  <si>
    <t>山坪水井位于洞头区鹿西乡山坪村村东南角。井壁用不规则块石垒砌，井沿呈长方形，长6.5米，宽4.3米，高1米，井呈长方形，长4.9米，宽4.3米，水质清澈，钢筋水泥封盖。东北角与西南角分别置两正方形井口呈一字分布，东北角井口折边方形宽0.8米，西北角井口宽0.6米。井外砌围墙，井口青砖砌筑，与外界用两块长方形青石板连接。_x005F_x000D_
据村民述说，该水井建于1953年，是由当时解放军驻军所建，供军队所用，而后部队撤军，被当地村民使用至今，该井面积较大，且构造具有一定特色。</t>
  </si>
  <si>
    <r>
      <rPr>
        <sz val="12"/>
        <rFont val="宋体"/>
        <family val="3"/>
        <charset val="134"/>
        <scheme val="minor"/>
      </rPr>
      <t>东经：</t>
    </r>
    <r>
      <rPr>
        <b/>
        <sz val="12"/>
        <rFont val="宋体"/>
        <family val="3"/>
        <charset val="134"/>
        <scheme val="minor"/>
      </rPr>
      <t>121°11'43.0"</t>
    </r>
    <r>
      <rPr>
        <sz val="12"/>
        <rFont val="宋体"/>
        <family val="3"/>
        <charset val="134"/>
        <scheme val="minor"/>
      </rPr>
      <t xml:space="preserve">  ，
北纬 </t>
    </r>
    <r>
      <rPr>
        <b/>
        <sz val="12"/>
        <rFont val="宋体"/>
        <family val="3"/>
        <charset val="134"/>
        <scheme val="minor"/>
      </rPr>
      <t>27°59'19.0"</t>
    </r>
  </si>
  <si>
    <t>山坪水井位于洞头区鹿西乡山坪村村东南角。井壁用砖和混凝土垒砌，井沿呈长方形，长6.5米，宽4.3米，高1米，井呈长方形，长4.9米，宽4.3米，水质清澈，钢筋水泥封盖。东北角与西南角分别置两正方形井口呈一字分布，东北角井口折边方形宽0.8米，西北角井口宽0.6米。井外砌围墙，井口青砖砌筑，与外界用两块长方形青石板连接。
据村民述说，该水井建于1953年，是由当时解放军驻军所建，供军队所用，而后部队撤军，被当地村民使用，构造具有一定特色。现为三普登录点。</t>
  </si>
  <si>
    <t>区人武部</t>
  </si>
  <si>
    <t>状元岙水井</t>
  </si>
  <si>
    <t>浙江省温州市洞头区元觉街道状元岙村天后宫东角15米处</t>
  </si>
  <si>
    <t>状元岙水井位于洞头区元觉街道状元岙村天后宫东角15米处。井平面呈六角形。井圈边长约1米，高0.66米，厚0.23米。井壁呈圆形，块石垒砌，直径1.65米。水质清澈。_x005F_x000D_
据村民述，该井建于20世纪50年代，其面积相对较大，是当时当地村民的生活用水的主要来源。现该水井仍被许多当地村民所使用。</t>
  </si>
  <si>
    <r>
      <rPr>
        <sz val="12"/>
        <rFont val="宋体"/>
        <family val="3"/>
        <charset val="134"/>
        <scheme val="minor"/>
      </rPr>
      <t>东经：</t>
    </r>
    <r>
      <rPr>
        <b/>
        <sz val="12"/>
        <rFont val="宋体"/>
        <family val="3"/>
        <charset val="134"/>
        <scheme val="minor"/>
      </rPr>
      <t>121°07'33.0"</t>
    </r>
    <r>
      <rPr>
        <sz val="12"/>
        <rFont val="宋体"/>
        <family val="3"/>
        <charset val="134"/>
        <scheme val="minor"/>
      </rPr>
      <t xml:space="preserve">  ，
北纬  </t>
    </r>
    <r>
      <rPr>
        <b/>
        <sz val="12"/>
        <rFont val="宋体"/>
        <family val="3"/>
        <charset val="134"/>
        <scheme val="minor"/>
      </rPr>
      <t>27°53'37.0"</t>
    </r>
  </si>
  <si>
    <t>状元岙水井位于元觉街道状元岙村天后宫东角15米处。井平面呈六角形。井圈青砖贴面，边长约1米，高0.75米。井壁呈圆形，块石垒砌，直径1.65米。水质偏浑浊。
据村民述，该井建于20世纪50年代，其面积相对较大，是当时当地村民的生活用水的主要来源。现该水井仍被周围村民用来冲洗脏物及灌溉菜地。现为三普登录点。</t>
  </si>
  <si>
    <t>状元岙村村委会</t>
  </si>
  <si>
    <t>对联岩清福寺</t>
  </si>
  <si>
    <t>浙江省温州市洞头区大门镇岙底村莲花山湾坑对联岩边</t>
  </si>
  <si>
    <t xml:space="preserve">对联岩清福寺座落于大门镇岙底村莲花山对联岩下，坐北朝南，分上下两院。下院由山门，东西厢房和正殿组成，正殿屋面为重檐式歇山、硬山混合结构，铺盖灰色筒瓦，狮子脸形瓦当配花檐滴水。梁架七步梁，斗拱结构，大殿正面下设一人角型藻井。_x005F_x000D_
上院依对联岩左侧巨石而建，屋面一半为对联岩石壁，另一半盖瓦片。由前殿、厢房、大殿、膳房、边房组成。建筑面积333.8平方米。寺内有古井一口，口径0.7米，深1.2米。_x005F_x000D_
该寺始建于清初，据说为五台山一游僧看中寺后的对联岩及此处胜景而建，并把五台山的“三宝如来佛”像“超生台”等佛家之宝安放寺内，在此超渡亡灵，清静修行，此后香火渐盛。该寺在解放初期还曾做为黄岙乡政府临时办公场所。综以上所述，该寺该有较高的历史，文化价值。_x005F_x000D_
</t>
  </si>
  <si>
    <r>
      <rPr>
        <sz val="12"/>
        <rFont val="宋体"/>
        <family val="3"/>
        <charset val="134"/>
        <scheme val="minor"/>
      </rPr>
      <t>东经：</t>
    </r>
    <r>
      <rPr>
        <b/>
        <sz val="12"/>
        <rFont val="宋体"/>
        <family val="3"/>
        <charset val="134"/>
        <scheme val="minor"/>
      </rPr>
      <t>121°05'57.0"</t>
    </r>
    <r>
      <rPr>
        <sz val="12"/>
        <rFont val="宋体"/>
        <family val="3"/>
        <charset val="134"/>
        <scheme val="minor"/>
      </rPr>
      <t xml:space="preserve">   ，北纬  </t>
    </r>
    <r>
      <rPr>
        <b/>
        <sz val="12"/>
        <rFont val="宋体"/>
        <family val="3"/>
        <charset val="134"/>
        <scheme val="minor"/>
      </rPr>
      <t>27°58'09.0"</t>
    </r>
  </si>
  <si>
    <t>该井位于大门镇岙底村莲花山对联岩下院大殿正面。井圈呈六边形，石板砌筑。口径0.7米，深1.2米。现仍被寺院使用。对联岩清福寺现为三普登录点。</t>
  </si>
  <si>
    <t>清福寺</t>
  </si>
  <si>
    <t>岙底村村委</t>
  </si>
  <si>
    <t>南山坪水井</t>
  </si>
  <si>
    <t>浙江省温州市洞头区大门镇沙岙村南山坪自然村王家件宅东北角</t>
  </si>
  <si>
    <t>南山坪水井位于洞头区大门镇沙岩村南山坪自然村，井台块石砌成，水泥封面。井面用扇面石架空围成圆形作成平台，中部用整块石立砌成六边形井栏。块石高0.5米，边长1.68米。井壁呈圆形，直径1.85米，井深约1.5米。_x005F_x000D_
据村民述说，该井已有上百年的历史，是沙岙村存在年代最久远的水井，其曾是南山坪村民的生活用水来源，后在20世纪60年代翻修，呈如今现状。该井至今仍被村民使用，其的存在一定程度反映了该自然村的历史以及该村村民的生活演变状况。</t>
  </si>
  <si>
    <r>
      <rPr>
        <sz val="12"/>
        <rFont val="宋体"/>
        <family val="3"/>
        <charset val="134"/>
        <scheme val="minor"/>
      </rPr>
      <t>东经：</t>
    </r>
    <r>
      <rPr>
        <b/>
        <sz val="12"/>
        <rFont val="宋体"/>
        <family val="3"/>
        <charset val="134"/>
        <scheme val="minor"/>
      </rPr>
      <t>121°07'09.0"</t>
    </r>
    <r>
      <rPr>
        <sz val="12"/>
        <rFont val="宋体"/>
        <family val="3"/>
        <charset val="134"/>
        <scheme val="minor"/>
      </rPr>
      <t xml:space="preserve">   ，
北纬  </t>
    </r>
    <r>
      <rPr>
        <b/>
        <sz val="12"/>
        <rFont val="宋体"/>
        <family val="3"/>
        <charset val="134"/>
        <scheme val="minor"/>
      </rPr>
      <t>27°58'17.0"</t>
    </r>
  </si>
  <si>
    <t>南山坪水井位于大门镇沙岩村南山坪自然村，井台块石砌成，水泥封面。井面用扇面石架空围成圆形作成平台，中部用整块石立砌成六边形井栏。块石高0.5米，边长1.68米。井壁呈圆形，直径1.85米，井深约1.5米。
据村民述说，该井已有上百年的历史，是沙岙村存在年代最久远的水井，其曾是南山坪村民的生活用水来源，后在20世纪60年代翻修，呈如今现状。现为三普登录点。该井至今仍被村民使用，其的存在一定程度反映了该自然村的历史以及该村村民的生活演变状况。</t>
  </si>
  <si>
    <t>沙岙村村委会</t>
  </si>
  <si>
    <t>永嘉县</t>
  </si>
  <si>
    <t>包岙娘娘宫</t>
  </si>
  <si>
    <t>浙江省温州市永嘉县枫林镇包岙村</t>
  </si>
  <si>
    <t xml:space="preserve">    该宫殿位于永嘉县包岙村，建筑坐东朝西，西侧宗祠，南侧空地基，北侧学校，东侧陈志明宅。建于民国六年（1917），平面呈一形，占地面积约为776.16平方米，为单檐单檐木构建筑。_x005F_x000D_
    正厅面阔五开间，明间进深用四柱，次间用五柱，前设通巡廊，用双步梁，柱头昂顶，出一跳承挑檐檩。中堂设神龛，塑陈十四娘娘神像，供人民祭拜，悬山顶，铺小青瓦，正脊叠瓦脊，地面水泥覆面。_x005F_x000D_
    该建筑前巡廊均使用圆形石柱，和圆形柱础，为抬梁穿斗式木构建筑。南侧保留一口圆形古井，现在供人们饮用，据村民口述该宅建于民国六年，现自己毁坏不清楚。_x005F_x000D_
    正厅东南角有一口古井。</t>
  </si>
  <si>
    <t>阳岙村水井亭水井</t>
  </si>
  <si>
    <t>浙江省温州市平阳县昆阳镇阳岙村后山岭道入口处</t>
  </si>
  <si>
    <t>阳岙村水井亭水井位于浙江省平阳县昆阳镇阳岙村后山岭道入口处，建于清代，坐东北朝西南。平面呈方形，井壁用不规则块石错缝而成，水深1.8米，井沿用块石呈不规则围合，整个古井外被块石围墙围合三面，仅留西南面入口取水之用，在水井后方围墙上设神龛。水井南侧边设有二级踏步，与山路相连。围墙外有棵百年树龄的古树，树枝郁郁葱葱，阴蔽古井，交相辉映。_x005F_x000D_
阳岙村水井亭水井水质清澈，久旱不干，冬暖夏凉，至今提供当地日常洗涤、饮用，具有一定的文物价值。</t>
  </si>
  <si>
    <t>东经120°35'05.0"，北纬27°38'57.0"</t>
  </si>
  <si>
    <t>前爿村龙眼井</t>
  </si>
  <si>
    <t>浙江省温州市平阳县昆阳镇前爿村大池头</t>
  </si>
  <si>
    <t>前爿村龙眼井位于浙江省平阳县昆阳镇前爿村大池头，建于清代，距今约140-150年。井壁用自然块石叠砌而成，呈不规则圆形，表面长满青苔，直径0.96米。井圈用水泥围合成圆形，高出地面5厘米，古井南面与三口水池相连，不会产生倒灌现象，水池大小不一，用途不同，平面呈长方形。古井北面3米处有棵125年的无柄小叶榕，与古井交相辉映。_x005F_x000D_
水井水质清澈，至今仍为群众提供生活用水、洗涤之用。前爿村地处大山腹地，水资源比较宝贵，从一个侧面反映了旧时山区人们的生活状况乃至村落形成于发展状况。</t>
  </si>
  <si>
    <t>东经120°30'54.0"，北纬27°40'52.0"</t>
  </si>
  <si>
    <t>立碑保护，周围砌筑大理石</t>
  </si>
  <si>
    <t>水亭村凤山一泉</t>
  </si>
  <si>
    <t>浙江省温州市平阳县昆阳镇水亭村黄岙村凤山山麓</t>
  </si>
  <si>
    <t xml:space="preserve">水亭村凤山一泉位于浙江省平阳县昆阳镇水亭村凤山山脚，系清代所建。井壁用规则条石叠砌而成，井沿呈六角形，略高出地面，混凝土结构，直径1.44米，边长0.76米，厚0.08米，水面至井口0.2米，水深1.3米。_x005F_x000D_
整个水井被亭子围合，单间石构，门楣上书“凤山一泉”，为1978年新建，亭子北面留一小口以取水。_x005F_x000D_
古井南面1米处有棵几百年枫树，与古井交相辉映，古井水质清澈，至今仍在使用。_x005F_x000D_
</t>
  </si>
  <si>
    <t>东经120°31'35.0"，北纬27°40'43.0"</t>
  </si>
  <si>
    <t>被亭子围合，保护较好</t>
  </si>
  <si>
    <t>南丰村坡南街311～319号民居水井</t>
  </si>
  <si>
    <t>浙江省温州市平阳县昆阳镇南丰村坡南街311～319号</t>
  </si>
  <si>
    <t>南丰村坡南街311～319号民居位于浙江省平阳县昆阳镇南丰村坡南街311-319号，清代建筑，坐西南朝东北，占地面积398平方米，整个天井用不规则块石铺设，中为青砖甬道。一进五开间，穿斗式梁架，七柱十一檩，明间门框书写文革标语，自右向左为“大学毛主席语录”，“大立毛泽东思想”，横批“毛主席是我们心中不落的红太阳”。前檐设通廊，阶沿用长条石板铺设，下设二级踏步，出檐深远，青砖铺地，青石柱础，悬山顶。整个民居用围墙围护。_x005F_x000D_
一进两侧建有厢房，北侧厢房较为完整，三开间，用青砖封砌山墙，悬山顶，南侧厢房仅剩单开间。后院有一口0.5×0.6米的古井，水质清澈，后院墙东侧、北侧均有一单间砖墙门台，悬山顶。_x005F_x000D_
该宅为浙南传统民居建筑，具有一定的文物价值。</t>
  </si>
  <si>
    <t>东经120°34'11.0"，北纬27°39'24.0"</t>
  </si>
  <si>
    <t>南丰村坡南街311～319号民居内水井位于该民居后方，井壁用块石垒砌，井口近方形，边长约1米</t>
  </si>
  <si>
    <t>上方用块石垒砌围墙</t>
  </si>
  <si>
    <t>南丰村井头庵水井</t>
  </si>
  <si>
    <t>浙江省温州市平阳县昆阳镇南丰村坡南街331号西侧30米处</t>
  </si>
  <si>
    <t>南丰村井头庵水井位于浙江省平阳县昆阳镇南丰村坡南街331号西侧土地庙前，由井圈和井壁组成。井圈为水泥结构，呈六边形，高0.6米，厚0.17米，边长0.9米，井壁用不规则块石叠砌而成，并长满青苔，水质清澈，深2.3米，冬暖夏凉，为饮用水井，至今仍在使用。具有一定的文物价值。</t>
  </si>
  <si>
    <t>东经120°34'10.0"，北纬27°39'24.0"</t>
  </si>
  <si>
    <t>立碑保护，周围水泥修缮</t>
  </si>
  <si>
    <t>东岳观</t>
  </si>
  <si>
    <t>浙江省温州市平阳县昆阳镇南丰村坡南街汇头</t>
  </si>
  <si>
    <t xml:space="preserve">东岳观，原名宋志观，又名广福宫，位于浙江省平阳县昆阳镇南丰村城南街汇头，始建于宋英宗治平三年（1066），现存的东岳观为清代建筑。_x005F_x000D_
东岳观的平面建筑布局均衡对称，以纵轴线为主，横轴为辅，逐级抬高。纵轴线上依次为圣门、府前门、东岳殿、大罗宝殿、斗姥阁。道观建筑合院式有四进和左右厢房，面积达4500平方米，内有古樟两株及葛洪丹井等古迹。斗姥阁即藏经楼，藏有明正统《道藏》及万历《续道藏》共5485卷。历代文人为该道观留下许多诗句，其中包括南宋诗人林景熙、明代吴蕴古、近代刘绍宽等。道观较好地保持了历史原貌，现为温州地区保存较完整的道教古刹。1986年被列为第二批县级文物保护单位。 </t>
  </si>
  <si>
    <t>东经120°34'02.0"，北纬27°39'39.0"</t>
  </si>
  <si>
    <t>东岳观古井位于东岳观中，一侧为台阶步道，井壁用块石砌筑，井口呈长方形，长约3米，宽约1.2米，相传为葛洪炼丹水井。</t>
  </si>
  <si>
    <t>周围砌有块石围墙，立“葛洪丹井”碑</t>
  </si>
  <si>
    <t>昆阳镇人民政府</t>
  </si>
  <si>
    <t>南丰村坡南街417～423号民居</t>
  </si>
  <si>
    <t>浙江省温州市平阳县昆阳镇南丰村坡南街417～423号</t>
  </si>
  <si>
    <t xml:space="preserve">南丰村坡南街417～423号民居位于浙江省平阳县昆阳镇南丰村坡南街417～423号，坐西朝东，系清代木构建筑。正厅前为天井，成长方形，地铺规划块石。正厅为单层木构建筑，五开间，硬山顶，屋面铺小青瓦，面阔17.03米，进深10.62米。明间梁架为抬梁穿斗式混合结构，七柱十一檩。次间梁架同明间。前檐设通廊。三合土地面。后院为竹园，有3米多高的围墙，部分已毁。内设有古井一口，仍在使用中。陈宅整体构架基本保存，用材粗大，在当地民居中具有一定的代表性。 </t>
  </si>
  <si>
    <t>东经120°34'09.0"，北纬27°39'27.0"</t>
  </si>
  <si>
    <t>南丰村坡南街417～423号民居水井位于该民居后方，井壁用块石垒砌，井圈为大理石砌筑，井口呈圆形，外径约0.8米，内径约0.6米</t>
  </si>
  <si>
    <t>井口已封</t>
  </si>
  <si>
    <t>南丰村屠狗井</t>
  </si>
  <si>
    <t>浙江省温州市平阳县昆阳镇南丰村坡南街395号西首</t>
  </si>
  <si>
    <t>屠狗井位于浙江省温州市平阳县昆阳镇南丰村坡南街395号西首，建于清代，原为方形结构，现在方形井口上新砌水泥圆形井壁，高1.2 米。原井口至井底部2.7米。井周边往外1米，建半圆形围护墙。该井水质甘甜，清澈见底，至今仍在使用中。掘井取水是当地人们使用水源的一种方式之一，南丰村至今保存较多古井，为方便百姓生活带来了便利，从侧面反映了旧时人们的生活状况。</t>
  </si>
  <si>
    <t>东经120°34'09.4"，北纬27°39'25.6"</t>
  </si>
  <si>
    <t>立碑保护，周围水泥砌筑围墙</t>
  </si>
  <si>
    <t>皇岙村大夫殿井</t>
  </si>
  <si>
    <t>浙江省温州市平阳县昆阳镇皇岙村坡南街40号南首</t>
  </si>
  <si>
    <t xml:space="preserve">大夫殿井位于浙江省平阳县昆阳镇皇岙村坡南街40号南首（太和殿东首），现保存基本完整。井口直径0.55米，井壁高0.75米，井壁厚0.08米。呈六边瓜楞状，青石质。古井水质清澈，沿用至今（现已废弃不用）。掘井取水是当地人们使用水源的一种方式之一，皇岙村至今保存较多古井，为方便百姓生活带来了便利，从一个侧面反映了旧时人们的生活状况。 </t>
  </si>
  <si>
    <t>东经120°34'15.6"，北纬27°39'12.4"</t>
  </si>
  <si>
    <t>大夫殿井于2013年公布为县级文物保护单位</t>
  </si>
  <si>
    <t>湖屿村北山水井</t>
  </si>
  <si>
    <t>浙江省温州市平阳县昆阳镇湖屿村北山自然村华阳亭东首</t>
  </si>
  <si>
    <t>北山水井位于浙江省温州市平阳县昆阳镇湖屿村北山自然村华阳亭东首，共有三口古井组成。一口古井，两口淘洗池依次排开。主井呈半圆形，直径1.68米，主要用作日常生活用水。1号淘洗池（主井边）长6.95米，宽2米，周边压花岗岩质长阶条石，主要作洗涤衣物之用。2号淘洗池长2.62米，宽2.8米，主要作日常洗涤之用。北山水井水质清澈，夏凉冬暖，至今仍在使用中。此井给百姓生活带来了便利，从一个侧面反映了旧时人们的生活状况。</t>
  </si>
  <si>
    <t>东经120°30'40.1"，北纬27°42'31.6"</t>
  </si>
  <si>
    <t>上方筑水泥维护</t>
  </si>
  <si>
    <t>姜垟村方氏民居</t>
  </si>
  <si>
    <t>浙江省温州市平阳县郑楼镇姜垟村上姜村</t>
  </si>
  <si>
    <t>姜垟村方氏民居位于浙江省平阳县郑楼镇姜垟村上姜村，建于清代晚期，建筑坐西北朝东南，由门屋、正厅及水井组成。_x005F_x000D_
门屋单间木构建筑，进深三柱五檩，穿斗式梁架，砖构门台贴合于门屋正立面，悬山式屋顶。另有两次间为新建砖结构。门屋与正厅间有甬道相连，三合土铺砌，甬道天井两侧地面采用青砖铺地。正厅系单层木构建筑，面阔七开间，进深七柱十三檩，梁架穿斗式，梁架上额枋、雀替等部分均有雕刻，前檐檐向外出二踩，带前廊。廊柱采用圆柱，下带鼓形础；其余采用方柱，下带礩形础。各间开有门扇，窗花做工精美。三合土地面，阶沿采用花岗岩压砌，前下一级踏步。落翼悬山顶，上盖小青瓦。正厅前留古井一口，内径0.78米，外径1.28米。_x005F_x000D_
方宅为姜垟村浙南传统民居建筑，具有一定的历史、艺术价值。</t>
  </si>
  <si>
    <t>东经120°35'17.0"，北纬27°41'41.0"</t>
  </si>
  <si>
    <t>姜垟村方氏民居水井位于该民居后方，井壁用块石垒砌，井圈为青砖砌筑，呈圆形，外径约0.8米，内径约0.6米</t>
  </si>
  <si>
    <t>周围地面及井圈砌水泥保护</t>
  </si>
  <si>
    <t>马星野故居</t>
  </si>
  <si>
    <t>浙江省温州市平阳县宋桥镇和平村陈岙自然村</t>
  </si>
  <si>
    <t>马星野故居位于浙江省平阳县宋桥镇和平村陈岙自然村，始建于清末，为合院式木构建筑。门厅为三开间单层建筑，进深三柱七檩，明间做通道。两厢为三开间单层建筑，进深七柱。门厅与正厅间为大开井。正厅为五开间单层建筑，进深七柱十五檩。门厅东北首建有一口半圆形的古井。西南首有子屋一幢，为合院式建筑，建筑结构大同小异，山墙做法颇具特色。于2007年被县级文物保护单位。_x005F_x000D_
马星野（1909-1991），新闻教育家、新闻学者，原名允伟，读小学时改名为伟，旅美时，取杜诗中“星垂平野阔，月涌大江流”的星野二字为笔名。1934年毕业于美国密苏里大学新闻学院，次年回国；回国后任国民党中央政治学校教授、新闻主任；1942年任国民党中央宣传部新闻事业处处长、南京《中央日报》社长；1949年到台湾，1991年病逝台北，享年83岁。著有《新闻学概论》、《新闻事业史》、《新闻采访与编辑》、《言论研究》、《中国新闻记者信条》等10余种著作，还译成外文发行于国外。</t>
  </si>
  <si>
    <t>东经120°32'31.9"，北纬27°45'29.4"</t>
  </si>
  <si>
    <t>位于县保马星野故居正门左前方，水井上方三面用水泥砌围墙，一面连接水泥路面。水井近半圆形，直接约2米。</t>
  </si>
  <si>
    <t>万全镇人民政府</t>
  </si>
  <si>
    <t>和平村林立道民居</t>
  </si>
  <si>
    <t>和平村林立道民居位于浙江省平阳县宋桥镇和平村陈岙自然村，坐北朝南，为合院式建筑。前厅为五开间，进深五柱七檩。立面采用砖壁柱，柱子设砖线，柱底为叠涩做法。中央柱间辟门作通道，两侧设双门台。门台立面顶部做齿状女儿墙，采用圆拱窗户。东厢为三间二层建筑，建于民国，西厢已毁。正厅为七开间单层建筑，进深七柱十四檩。北面有古井一口。_x005F_x000D_
该宅地处山坳之中，当时造价花费300块银元，所有砖瓦均由自己烧制，门厅做法颇具特色，具有一定的研究价值。</t>
  </si>
  <si>
    <t>东经120°32'43.2"，北纬27°45'26.3"</t>
  </si>
  <si>
    <t>和平村林立道民居水井位于该民居后方，井壁用块石垒砌，井圈为青砖砌筑，呈圆形，外径约0.8米，内径约0.6米</t>
  </si>
  <si>
    <t>小南村八角井</t>
  </si>
  <si>
    <t>浙江省温州市平阳县水头镇小南村</t>
  </si>
  <si>
    <t>小南村八角井位于浙江省平阳县水头镇小南村八角井自然村，据当地《吴氏宗族》记载：明嘉靖戊戌年（1539）村中吴家在此凿井，名八角井，村明遂称八角井。井体由自然块石叠筑，呈圆形，井深4.6米，井栏由花岗岩石凿成，成六角形，高0.5米、厚0.2米、径0.7米，紧靠井栏西边置有一方形花岗岩石块，用以村民提水时放置水桶等，与井栏形成一体共有八角；井台用花岗岩条石呈放射性铺设，外压阶沿一圈，呈六角形。井水清冽甘醇，久旱不干，是当地村民日常洗刷用水的重要来源。_x005F_x000D_
该井历史悠久，保存完整，具有一定的历史文化价值。</t>
  </si>
  <si>
    <t>东经120°20'05.0"，北纬27°37'54.0"</t>
  </si>
  <si>
    <t>立碑保护，周围石条砌六边形地面</t>
  </si>
  <si>
    <t>水头镇人民政府</t>
  </si>
  <si>
    <t>八角井于2010年公布为县级文物保护单位</t>
  </si>
  <si>
    <t>永乐村苏氏民居</t>
  </si>
  <si>
    <t>浙江省温州市平阳县鹤溪镇永乐村永乐街178号对面</t>
  </si>
  <si>
    <t>永乐村苏氏民居位于浙江省平阳县鹤溪镇永乐村永乐街178号对面，建于清代，建筑坐东朝西，原由门台、两厢房和正厅组成，北侧厢房于20世纪90年代被拆。门台系单层木构，进深三柱五檩，悬山顶，残破较为严重。南厢房系单层木构建筑，面阔三开间，进深五柱七檩，穿斗式梁架。用块石垒砌台基，三合土地面，悬山式屋顶。天井间用块石铺设。正厅系单层木构建筑，原面阔为五开间，现北稍间已拆，仅剩四开间，进深七柱十二檩，穿斗式梁架。梁穿上雀替、梁枋、栏板等处雕刻精美，做工考究。前檐设通廊，作平顶式天花。三合土地面，前下设三级踏步。悬山顶，上盖小青瓦。正厅南侧保留古井一口，井壁用块石垒砌，井沿用三合土铺成圆形，内径0.7米，外径1.7米。_x005F_x000D_
永乐村苏氏民居为浙南传统民居建筑，具有一定的历史文化价值。</t>
  </si>
  <si>
    <t>东经120°22'41.0"，北纬27°39'23.0"</t>
  </si>
  <si>
    <t>永乐村苏氏民居水井位于该民居后方，井壁用块石垒筑，井口与地面相平，呈圆形，直径约0.6米</t>
  </si>
  <si>
    <t>井口上方用水泥平铺保护</t>
  </si>
  <si>
    <t>溪尾村后垄水井</t>
  </si>
  <si>
    <t>浙江省温州市平阳县鹤溪镇溪尾村后垄自然村</t>
  </si>
  <si>
    <t>溪尾村后垄水井古井位于浙江省平阳县鹤溪镇溪尾村后垄村，建于明代，由井壁及井沿组成。井平面呈方形，井沿用四块花岗岩条石围合成四方形，内径0.8米，外径1.5米，略高出地面少许，井深2.9米。井壁用不规则块石叠砌成圆形，直径1.1米，长满青苔。井内水质清澈，至今仍在使用，该古井对研究浙南民间古井建筑等方面具有一定的历史文化价值。</t>
  </si>
  <si>
    <t>东经120°20'57.0"，北纬27°39'29.0"</t>
  </si>
  <si>
    <t>上方用石条围成方框保护</t>
  </si>
  <si>
    <t>灵岩村普胜禅寺</t>
  </si>
  <si>
    <t>浙江省温州市平阳县凤巢乡灵岩村灵岩堂自然村</t>
  </si>
  <si>
    <t>灵岩村普胜禅寺位于浙江省平阳县凤巢乡灵岩村灵岩堂自然村。据乾隆《平阳县志》载：普胜禅寺在凤巢后梁乾化年间建。该寺坐北朝南，由天王殿、两禅房和大雄宝殿及古井组成。天王殿系单层木构建筑，建于清代，面阔七开间，进深5柱9檩，穿斗式梁架，悬山顶，两端有脊饰。两禅房为民国时期建造，两层，面阔三开间，进深四柱七檩，无前廊，穿斗式梁架，悬山式屋顶。天王殿于2004年新建，其北面3米处，保留古井一口，题字风化。</t>
  </si>
  <si>
    <t>东经120°21'38.0"，北纬27°43'12.0"</t>
  </si>
  <si>
    <t>灵岩村普胜禅寺水井位于该寺后方，井壁用块石垒砌，井圈为青砖砌筑，呈圆形，外径约0.8米，内径约0.6米</t>
  </si>
  <si>
    <t>龙岭村</t>
  </si>
  <si>
    <t>伍岱村水井</t>
  </si>
  <si>
    <t>浙江省温州市平阳县凤巢乡伍岱村</t>
  </si>
  <si>
    <t>伍岱村水井位于浙江省平阳县凤巢乡伍岱村南面，清代时期挖掘，井壁用大型不规则块石叠砌，台阶三级与公路相连，内径1.5米，深0.6米。该古井保存比较完整，对研究当地历史变迁提供了实物资料。</t>
  </si>
  <si>
    <t>东经120°21'28.0"，北纬27°41'52.0"</t>
  </si>
  <si>
    <t>上方用石围筑</t>
  </si>
  <si>
    <t>岭门村水井</t>
  </si>
  <si>
    <t>浙江省温州市平阳县腾蛟镇岭门村岭门</t>
  </si>
  <si>
    <t>岭门村水井位于浙江省平阳县腾蛟镇岭门村岭门，建于清代，井壁用不规则块石构筑成圆形，直径0.49米，井沿用青石砌成圆形，外径0.73米，高出地面0.16米，井沿至水面高3.2米，水深0.5米。该古井保存比较完整，对研究当地历史变迁提供了实物资料</t>
  </si>
  <si>
    <t>东经120°18'59.0"，北纬27°43'23.0"</t>
  </si>
  <si>
    <t>周围用块石铺砌</t>
  </si>
  <si>
    <t>蔡家山山寨遗址</t>
  </si>
  <si>
    <t>浙江省温州市平阳县鳌江镇福山村蔡家山自然村</t>
  </si>
  <si>
    <t>蔡家山山寨遗址位于浙江省温州市平阳县鳌江镇福山村蔡家山自然村，蔡家山的历史悠久，据当地《蔡氏族谱》记载，早在宋代时期，蔡氏先祖蔡德修便已到此定居，筚路蓝缕，繁衍生息，并形成了最早的村落，也因为蔡氏族人的聚族而居，这里便被改名为“蔡家山”。考证有关蔡家山山寨史料记载，蔡家山山寨应建于明代。根据《读史方舆纪要》载：“平阳县东有余洋堡，相近于宋埠、仙口二堡，县南有蔡家山、东魁（今苍南舥艚）等堡，皆嘉靖中置。”再据瑞安学者孙延钊在《明代温州倭寇编年》一文中考据，嘉靖四十四年（1565），“平阳又建余洋、宋埠、仙口、蔡家山、东魁等民堡。”以此推之，蔡家山的城寨至今已有4００多年的历史。_x005F_x000D_
蔡家山山寨的城墙用粗大的石块垒砌而成，呈不规则的形状。现尚遗存有周长数百米的城基。山寨原有四个城门，如今在南门和北门至今尚保留有寨墙墙基,其中南门寨墙墙基保存较为完好。蔡家山山寨内现保存有鼓楼遗址、兵器库遗址，古井等遗迹，在蔡家山古城寨西门外约40米处，保存有一处明代的烽火台遗址，即民国《平阳县志•武卫志》上记载的“蔡家山台”了。蔡家山台是座烽火台，当地人称之为“烟台顶”。蔡家山山顶的“烽火台”是平阳县明代抗倭报警的重要设施。“蔡家山台”遗址呈圆形，高约三米，直径约为２０米，站在“蔡家山台”台顶，向东南可以远眺墨城山、西湾烟墩山、杨屿山、琵琶山二岛，向北可以俯瞰平塔、龙山、九凰、凤凰、岭门、罗浮诸山，_x005F_x000D_
蔡家山山寨遗址历史悠久，遗迹尚存，是研究平阳古代军事演变及海防通讯提供了绝佳的实物见证。</t>
  </si>
  <si>
    <t>东经120°35'16.0"，北纬27°37'56.0"</t>
  </si>
  <si>
    <t>蔡家山古井位于蔡家山遗址中部，井壁用块石砌筑，近圆形，直径约1.3米，井沿高出水面0.5米。</t>
  </si>
  <si>
    <t>鳌江镇人民政府</t>
  </si>
  <si>
    <t>蔡家山遗址于2010年公布为县级文物保护单位</t>
  </si>
  <si>
    <t>腾溪村腾溪中路118～140号民居</t>
  </si>
  <si>
    <t>浙江省温州市平阳县腾蛟镇腾溪村腾溪中路118～140号</t>
  </si>
  <si>
    <t>腾溪村腾溪中路118～140号民居位于浙江省平阳县腾蛟镇腾溪村腾溪中路118-140号，建于清代，建筑坐西南朝东北，由两厢房和正厅组成。_x005F_x000D_
正厅系单层木构建筑，面阔九开间，进深七柱十二檩，梁架穿斗式。前檐处设通廊，廊间架双步梁，前檐柱向外出二踩。廊柱采用圆柱，下带鼓形础，其余柱采用方柱，下带方形柱础。明间正立面开六扇大门，其余间开有花窗。三合土地面，前有甬道，为不规则块石铺设，略高于天井地面。落翼悬山顶，上盖小青瓦，两端有脊饰。南厢房于民国时期新建，至今约七十年，系二层木构建筑，五开间，进深五柱九檩，梁架穿斗式，悬山顶。北厢房系单层木构建筑，面阔七开间，进深五柱九檩，梁架穿斗式。悬山式屋顶，上盖小青瓦。正厅西南面12米处，保留古井1口。外有低矮围墙围合。_x005F_x000D_
该宅布局讲究，保存较完整。</t>
  </si>
  <si>
    <t>东经120°19'51.0"，北纬27°40'36.0"</t>
  </si>
  <si>
    <t>腾溪村腾溪中路118～140号民居水井位于该民居后方，井壁用块石垒砌，井口略高于地面，呈圆形，直径约0.6米</t>
  </si>
  <si>
    <t>周围用块石垒砌围墙，井口及周边地面铺砌水泥</t>
  </si>
  <si>
    <t>腾溪村腾溪中路114～116号民居</t>
  </si>
  <si>
    <t>浙江省温州市平阳县腾蛟镇腾溪村腾溪中路114～116号</t>
  </si>
  <si>
    <t>腾溪村腾溪中路114～116号民居位于浙江省平阳县腾蛟镇腾溪村腾溪中路114-116号，建于清代，建筑坐西南朝东北，原由门台和正厅组成，门台现已毁。_x005F_x000D_
正厅系单层木构建筑，面阔五开间，南侧另辟有一屋，进深七柱十三檩，梁架穿斗式，有前廊，前檐柱向外出二踩。廊柱采用圆柱，下带鼓形础，其余柱采用方柱，下带方形柱础。三合土铺地，前下设三级踏步。悬山顶，上盖小青瓦，两端有脊饰。正厅外设有低矮块石围墙，正厅后檐东北侧2米处设有保留古井一口。_x005F_x000D_
该宅整体保存较完整，童柱、雀替、斗拱、门窗木作雕刻精美，为典型的浙南乡土建筑。</t>
  </si>
  <si>
    <t>东经120°19'49.0"，北纬27°40'37.0"</t>
  </si>
  <si>
    <t>腾溪村腾溪中路114～116号民居水井位于该民居后方，井壁用块石垒砌，井口与地面相平，呈圆形，直径约0.6米</t>
  </si>
  <si>
    <t>井口及周边地面铺砌水泥</t>
  </si>
  <si>
    <t>腾溪村腾溪中路2～14号民居</t>
  </si>
  <si>
    <t>浙江省温州市平阳县腾蛟镇腾溪村腾溪中路2～14号</t>
  </si>
  <si>
    <t>腾溪村腾溪中路2～14号民居位于浙江省平阳县腾蛟镇腾溪村腾溪中路2-14号，始建于清代，建筑坐东北朝西南，由前厅、两厢房和正厅组成合院式建筑。_x005F_x000D_
前厅系单层木构建筑，共阔十一间，进深七柱十三檩，梁架穿斗式，后檐设有廊道，前后檐柱均向外出一跳。明间设有木照壁，为四扇屏门组成；三合土地面，前后阶沿用花岗岩条石铺设，后檐柱下二级踏步，接甬道；悬山式屋顶，上盖小青瓦。两厢房结构相似，均系单层木构建筑，面阔三开间，进深五柱九檩，梁架穿斗式，带前廊，悬山式屋顶。天井内用三合土铺地。正厅系单层木构建筑，原为七开间，现仅剩六开间，开间较大，进深七柱十三檩，穿斗式梁架，带前廊，廊间作平顶式天花，前檐柱向外出二踩。明间后金柱间置四扇固定屏门，两侧作通道，屏门前置神案，放神牌位，屏门上方悬“师俭堂”匾额，落款道光□年。明间柱子采用苦槌树，柱子均为抹角方抹，下带礩形础。三合土地面，阶沿压花岗岩条石，前下设三级踏步。落翼式悬山顶，上盖小青瓦。正厅后檐后侧设有古井1口。_x005F_x000D_
该建筑布局规整，保存较完整，为典型的浙南乡土四合院建筑。</t>
  </si>
  <si>
    <t>东经120°19'43.0"，北纬27°40'45.0"</t>
  </si>
  <si>
    <t>腾溪村腾溪中路2～14号民居水井位于该民居后方，井壁用块石垒砌，井口与地面相平，呈圆形，直径约0.6米</t>
  </si>
  <si>
    <t>林氏义井</t>
  </si>
  <si>
    <t>浙江省温州市平阳县腾蛟镇联源村</t>
  </si>
  <si>
    <t xml:space="preserve">林氏义井位于浙江省平阳县腾蛟镇联源村，始建于宋元年间，现存水井为明嘉靖丙戌年间（1526）重建，系花岗岩条形石结构，呈四方状，井内径1.24米。据林氏谱载，该井为林景熙率族众所凿，水流充沛，从不干涸。时逢三年干旱，四邻村落所有水井全都枯渴，百姓用水十分困难。唯此井寸泉喷涌如前，然林氏族人熟视无睹，不让别姓人饮用。林景熙发觉后，遂在井上刻“林氏义井”四字，告诫族人以义为重，不得独享。_x005F_x000D_
2000年被公布为第六批县级文物保护单位。_x005F_x000D_
</t>
  </si>
  <si>
    <t>东经120°19'59.0"，北纬27°40'37.0"</t>
  </si>
  <si>
    <t>立县保标志碑和说明碑保护</t>
  </si>
  <si>
    <t>腾蛟镇人民政府</t>
  </si>
  <si>
    <t>腾带村亭子路41～43号民居</t>
  </si>
  <si>
    <t>浙江省温州市平阳县腾蛟镇腾带村亭子路41～43号</t>
  </si>
  <si>
    <t xml:space="preserve">腾带村亭子路41～43号民居位于浙江省平阳县腾蛟镇腾带村亭子路41～43号，民国时期建筑，据村民介绍，建于1936年，至今已73年，坐北朝南，系二层石木构建筑，九开间，西面另有辟屋一间，梁架穿斗式，7柱13檩，明间中置4扇固定屏门，两侧作通道，一层作店铺，二层住宅，设窗。_x005F_x000D_
二层窗板中书“吃大苦，而抚劳、出大力，流大汗，大干社会主义”标语，整体房屋用高约2.3米块石围墙围合，青石柱础，三合土铺地，硬山顶。_x005F_x000D_
院落用不规则块石铺设，一侧凿有古井一口，井壁用块石垒砌成圆形，井沿用三合土构筑。_x005F_x000D_
此宅于解放前，苏上杰开过布厂、香烟公司，1958-1959年办过村公社食堂。_x005F_x000D_
</t>
  </si>
  <si>
    <t>东经120°19'46.0"，北纬27°40'49.0"</t>
  </si>
  <si>
    <t>腾带村亭子路41～43号民居水井位于该民居后方，井壁用块石垒砌，井口略高于地面，呈圆形，直径约0.6米</t>
  </si>
  <si>
    <t>苏步青故居</t>
  </si>
  <si>
    <t>浙江省温州市平阳县腾蛟镇腾带村</t>
  </si>
  <si>
    <t>苏步青故居位于浙江省平阳县腾蛟镇腾带村，始建于清代晚期，坐东北朝西南，由门台和一进组成。门台系单层木构，单间，梁架穿斗式，2柱3檩，额枋处悬有“华国锋”题写“苏步青故居”匾额。天井用青砖铺地，甬道三合土，一进西单层木构，七开间，梁架穿斗式，5柱9檩，明间中置固定屏门，两侧作通道，青石柱础，三合土铺地，悬山顶。_x005F_x000D_
西北侧有棵树龄37年的古枇杷，整个建筑用高约2米的围墙围合。_x005F_x000D_
苏步青，1902年生，腾蛟带溪人，1931年获日本东北大学博士学位、历任浙江大学教授、数学系主任、教务长，复旦大学校长，中国科学院学部委员，五、六届全国人大常委会委员。1988年当选为全国政协副主席。首创“中国微分几何学派”，国际公认为“东方第一位几何学家”。_x005F_x000D_
苏步青故居于1996年4月被县府公布为第五批县保单位。_x005F_x000D_
内有水井1口。</t>
  </si>
  <si>
    <t>东经120°19'45.0"，北纬27°40'46.0"</t>
  </si>
  <si>
    <t>苏步青故居水井位于该民居后方，井壁用块石垒砌，井口略高于地面，呈圆形，直径约0.6米，井口上方后期配有一大理石井圈，厚约0.1米，直径约1米</t>
  </si>
  <si>
    <t>井口处用铁栏封住</t>
  </si>
  <si>
    <t>该水井所在的苏步青故居于2011年公布为省级文物保护单位</t>
  </si>
  <si>
    <t>湖窦村银坑路45～56号民居</t>
  </si>
  <si>
    <t>浙江省温州市平阳县腾蛟镇湖窦村银坑路45～56号</t>
  </si>
  <si>
    <t xml:space="preserve">湖窦村银坑路45～56号民居位于浙江省平阳县腾蛟镇湖窦村银坑路45～56号，建于清代，建筑坐东朝西。由门台、正屋、左右厢房组成的木构建筑。_x005F_x000D_
门台位于北侧厢房边，2柱，抬梁式梁架结构，硬山顶，小青瓦，辟木门槛正门。正屋原为10开间，现为7开间，面阔 31.74 米，通进深为 10.63米，5柱9檩。穿斗式梁架结构，悬山顶，小青瓦。明间辟正门，中置屏门。房柱均用方形，下带青石礩形柱础。三合土铺地，三级垂带踏跺以花岗岩铺面。次间前设美人靠，颇有有特色。左右厢房为两层5开间，面阔13.56 米，进深为10.36米，5柱9檩，二楼设门窗，硬山顶，侧山墙中嵌仿西式花窗。房后院有一由自然石块垒筑成拱券形状的古井，以供日常使用，保存完好。院落天井用三合土夯地，甬道用卵石铺就，甬道相连于门台，周围设矮墙。_x005F_x000D_
该建筑具有较典型的浙南民居特色，为研究平阳古建筑演变提供了较有价值的实物资料。_x005F_x000D_
</t>
  </si>
  <si>
    <t>东经120°17'15.0"，北纬27°41'59.0"</t>
  </si>
  <si>
    <t>湖窦村银坑路45～56号民居水井位于该民居后方，井壁用块石垒砌，井口略高于地面，呈圆形，直径约0.6米</t>
  </si>
  <si>
    <t>湖窦村环溪路56～60号民居</t>
  </si>
  <si>
    <t>浙江省温州市平阳县腾蛟镇湖窦村环溪路56～60号</t>
  </si>
  <si>
    <t>湖窦村环溪路56～60号民居位于浙江省平阳县腾蛟镇湖窦村环溪路56-60号，据居住者介绍该建筑建于1870-1890年之间，建筑坐北朝南，由前厅及正厅组成，占地面积820平方米，建筑面积385平方米。_x005F_x000D_
前厅单层五开间，进深五柱九檩，穿斗式梁架，前有廊道，地面为三合土地面，前下四级踏步，悬山式屋顶，上盖小青瓦。前厅与正厅间有甬道相连。原天井西侧建有二开间厢房，现已毁。正厅二层五开间，进深六柱十一檩，为穿斗抬梁混合式梁架，悬山式屋顶，上盖小青瓦。三合土地面，前下二级踏步。东西两侧建有山墙，墙下部为块石垒砌，上部为砖砌。正厅西侧向西十米处有一口方井，水质清澈。_x005F_x000D_
该建筑依山傍水，沿山势而走，环境优美。制作工艺简单，外形朴实，为典型的浙南山区民居。</t>
  </si>
  <si>
    <t>东经120°17'52.0"，北纬27°41'42.0"</t>
  </si>
  <si>
    <t>湖窦村环溪路56～60号民居水井位于该民居后方，井壁用块石垒砌，井口略高于地面，呈圆形，直径约0.6米</t>
  </si>
  <si>
    <t>杉棋垵村水井</t>
  </si>
  <si>
    <t>浙江省温州市平阳县腾蛟镇平棋村杉棋垵自然村</t>
  </si>
  <si>
    <t>杉棋垵村水井位于浙江省平阳县腾蛟镇平棋村杉棋垵自然村，建于清代。水井平面呈弧形，直径为1.1米，井深0.6米。井壁用不规则自然块石构筑，长有青苔。井沿用块石封砌，长有杂草，古井顶部用块石封砌，高1.2米。_x005F_x000D_
井整体保存完整，村民为公开水井。</t>
  </si>
  <si>
    <t>东经120°18'24.0"，北纬27°40'15.0"</t>
  </si>
  <si>
    <t>三代宫水井</t>
  </si>
  <si>
    <t>浙江省温州市平阳县南湖乡湖南村三代宫村</t>
  </si>
  <si>
    <t>三代宫水井位于浙江省平阳县南湖乡湖南村三代宫村，始建于明代，与三代宫同建，古井呈半圆形，半径2.0米，井壁用自然块石砌筑，叠高0.6米成椭圆形，井沿用花岗岩条石铺设，长2.8米，北侧入口用花岗岩竖砌，长1.74米，厚0.08米，其它三以井围合。_x005F_x000D_
该水井保存比较完整，对研究当地历史变迁提供了实物资料。</t>
  </si>
  <si>
    <t>东经120°21'35.0"，北纬27°36'02.0"</t>
  </si>
  <si>
    <t>半面砌有水泥围栏</t>
  </si>
  <si>
    <t>湖南村陈氏六份民居</t>
  </si>
  <si>
    <t>浙江省温州市平阳县南湖乡湖南村鹏山村</t>
  </si>
  <si>
    <t>湖南村陈氏六份民居位于浙江省平阳县南湖乡湖南村鹏山村，建于清代，坐南朝北，由门台、两厢房和正厅组成合院式。门台系单层木构，原为五开间，现仅剩三开间，两次间改建砖房。厢房造型相似，单层木构，原均为三开间，现仅剩二开间，进深五柱九檩。正厅系单层木构，面阔七开间，梁架穿斗式，进深七柱十三檩，带前廊，为单步梁承双步梁。落柱均为方形抹角，窗花均为宫格式图案，阶沿压花岗岩条石，前阶沿下设三级台阶，屋面举折平缓，悬山顶。房屋南面约10米处保留一口1.4×1.2米水井。_x005F_x000D_
该宅为浙南传统民居建筑，对研究当地乡土建筑有一定实物价值。</t>
  </si>
  <si>
    <t>东经120°21'09.0"，北纬27°35'51.0"</t>
  </si>
  <si>
    <t>湖南村陈氏六份民居水井位于该民居后方，井壁用块石垒砌，井口略高于地面，呈圆形，直径约0.6米</t>
  </si>
  <si>
    <t>中村村简氏民居</t>
  </si>
  <si>
    <t>浙江省温州市平阳县闹村乡中村村中央自然村马弯口</t>
  </si>
  <si>
    <t>中村村简氏民居位于浙江省平阳县闹村乡中村村中央自然村马弯口，建于清代，坐东北朝西南，由一进、两厢房和二进组成。一进系单层木构建筑，面阔九开间，进深五柱九檩，梁架穿斗式，悬山式屋顶。两侧厢房型制相似，单层，面阔三开间，进深五柱九檩，穿斗式梁架，悬山式屋顶。一进与二进间天井内地面采用块石铺地，天井中有古井1口，井壁用块石，井圈用花岗岩构筑，与地面齐平。二进系单层木构建筑，面阔八开间，进深五柱九檩，梁架穿斗式，明、次间设前廊，为双步梁承单步梁，前檐柱向外出二踩。三合土地面，阶沿铺块石，下设三级踏步。悬山式屋顶，上盖小青瓦。_x005F_x000D_
该建筑具有典型传统民居特色，为研究平阳建筑史提供参考价值。</t>
  </si>
  <si>
    <t>东经120°17'56.0"，北纬27°34'40.0"</t>
  </si>
  <si>
    <t>中村村简氏民居水井位于该民居后方，井壁用块石垒砌，井口略高于地面，呈圆形，直径约0.6米</t>
  </si>
  <si>
    <t>简氏
家族</t>
  </si>
  <si>
    <t>田中央村水井</t>
  </si>
  <si>
    <t>浙江省温州市平阳县山门镇田中央村三进房</t>
  </si>
  <si>
    <t>田中央村水井位于浙江省温州市平阳县山门镇田中央村三进房，始建于明嘉靖甲午年（1534）。平面呈六边形，井沿采用青石打造，高出地面38厘米，南面井沿壁上刻字“明嘉靖甲午年，程公秉崖”。内井壁用自然块石叠砌成圆形，直径50厘米，井底至井沿口深3.1米。_x005F_x000D_
该井年代久远，造型古朴原始，保存较好，具有较高的文物价值。</t>
  </si>
  <si>
    <t>东经120°15'17.0"，北纬27°38'11.0"</t>
  </si>
  <si>
    <t>周围铺水泥地面</t>
  </si>
  <si>
    <t>高一村畚箕水井</t>
  </si>
  <si>
    <t>浙江省温州市平阳县山门镇高一村高墩自然村</t>
  </si>
  <si>
    <t>高一村畚箕水井位于浙江省温州市平阳县山门镇高一村高墩自然村，建于清代。井平面呈方形，井壁采用块石垒砌，呈方形，长宽均约1.5米，井壁至井底约30厘米。地平面下24级踏步至水井，水井至地面-3.4米，踏步宽1.65米，纵深0.26米，总长6米。水井三面墙壁采用块石垒砌。古井形似畚箕，故当地称之为畚箕井，整体保存较好。</t>
  </si>
  <si>
    <t>东经120°14'58.0"，北纬27°37'39.0"</t>
  </si>
  <si>
    <t>上面用块石铺筑围墙</t>
  </si>
  <si>
    <t>双溪村魏氏民居</t>
  </si>
  <si>
    <t>浙江省温州市平阳县朝阳乡双溪村李山自然村李家山</t>
  </si>
  <si>
    <t>双溪村魏氏民居位于浙江省平阳县朝阳乡双溪村李山自然村李家山，建于清代，建筑坐东朝西，由一进、两厢房和二进组成合院式建筑。_x005F_x000D_
一进系单层木构建筑，为民国时期建筑，面阔七开间，进深五柱十一檩，梁架穿斗式，悬山顶。两厢房构造有所不同。北厢房单层木构建筑，面阔七开间，进深七柱十一檩，梁架穿斗式，悬山顶。南厢房面阔三开间，进深五柱九檩，悬山顶。二进系单层木构建筑，原为五开间，尔后两侧延伸至八开间，进深七柱十三檩，梁架穿斗式，带前廊，前檐柱向外出斗口跳。柱子均为抹角方柱，下为礩形柱础。明间正立面开六扇大门，次、稍次开有直棂窗。台基为乱石堆垒，三合土地面，前下三级踏步。落翼悬山顶，上盖小青瓦，两端饰清水脊。天井内地面用块石铺设，东北角保留古井1口。房屋中保留作年糕石构件，落款为嘉庆丁卯年（1807）。_x005F_x000D_
整个建筑做工简约，素白无饰，具有典型的浙南山区传统民居特色，具有一定艺术价值。</t>
  </si>
  <si>
    <t>东经120°19'47.0"，北纬27°34'18.0"</t>
  </si>
  <si>
    <t>双溪村魏氏民居水井位于该民居东北角，井壁用块石垒砌，井口与地面相平，呈圆形，直径约0.8米，井口上方后期配有一水泥井圈，高约0.1米，直径约1.2米</t>
  </si>
  <si>
    <t>周围用块石垒砌一圈围墙，井口及周边地面铺筑水泥</t>
  </si>
  <si>
    <t>西山孙家民居</t>
  </si>
  <si>
    <t>浙江省温州市瓯海区景山街道西山居委会西山东路331号</t>
  </si>
  <si>
    <t>该宅位于瓯海区景山街道西山居委会，坐北朝南。由两个院落式建筑组成的建筑群。东侧由正屋、左右厢房、门台、照屏围成院落式建筑。正屋面阔七间，明间进深七柱十二檩，中柱落地，前双步带双步，后一单步带双步，次间、稍间内设阁楼，屋面为硬山顶双落翼式。左右厢房面阔三间，厢房与正屋交接处设垂莲柱，屋面为硬山顶。院落南侧设一台。门台面阔单间，砖砌，仿木构。门台前隔一小路设照屏，面阔三间，屋面为悬山顶双落翼式。西侧由前屋、正屋、左右厢房组成院落式建筑。前屋面阔七间，明间进深四柱六檩，中柱落地，分心造，前双步，后双步，屋面为硬山顶双落翼式。左右厢房面阔各三间，双层，屋面为硬山顶。正屋面阔七间，梁架为穿斗式，前檐柱与金柱之间设廊，屋面为硬山顶双落翼式。后院北侧设门台，院中西侧有平面呈方形的水井一口。该宅整体保存完整，具有较高价值。</t>
  </si>
  <si>
    <t>北纬27°59'47.3"东经120°38'47.3"</t>
  </si>
  <si>
    <t>该建筑处于景山街道城中村改造范围内，正在出方案保护利用，建筑中井还完整存在。</t>
  </si>
  <si>
    <t>西山东路200弄水井</t>
  </si>
  <si>
    <t>景山街道西山居委会西山东路331号</t>
  </si>
  <si>
    <t>该井位于瓯海区景山街道西山居委会西山东路200弄62号宅前。井圈用单块花岗岩凿制，井平面呈圆形，直径1.14米，井深约2.6米，井壁四周用石块垒砌，呈八边形。水质清澈，该井整体保存完好。据村民口碑所传，该井历史较久，具体年代不详。</t>
  </si>
  <si>
    <t>27°59'53.1"
120°38'06.0"</t>
  </si>
  <si>
    <t>原貌保留，已挂牌保护</t>
  </si>
  <si>
    <t>舜岙南路7号宅旁水井</t>
  </si>
  <si>
    <t>茶山街道舜岙村舜岙南路7号宅旁</t>
  </si>
  <si>
    <t>该古井位于瓯海区茶山街道舜岙村南柳路7号宅旁。古井平面呈三棱形，井壁由块石垒砌，井前设踏步，用石板铺设。井水水质较好，仍被当地村民使用。</t>
  </si>
  <si>
    <t>27°55'37.6"
120°42'43.9"</t>
  </si>
  <si>
    <t>周边村民自发保护，并已挂牌保护</t>
  </si>
  <si>
    <t>卧龙北路水井</t>
  </si>
  <si>
    <t>娄桥街道河庄村卧龙北路92号宅前</t>
  </si>
  <si>
    <t>此井位于瓯海区娄桥街道河庄村，井平面呈圆形，井壁由石块垒砌而成，井口直径0.7米，井深约3米，水质较为清澈。该村现存水井五口，由此可见，当地打井取水乃该村村民生活用水来源的手段之一。</t>
  </si>
  <si>
    <t>27°56'42.0"
120°35'36.6"</t>
  </si>
  <si>
    <t>白象寺</t>
  </si>
  <si>
    <t>浙江省温州市瓯海区南白象街道白象村东部</t>
  </si>
  <si>
    <t>该寺位于瓯海区南白象街道白象村，白象寺又名瑜珈寺，现改称白云道观。肇建于唐贞观年间，宋崇宁三年（1104）大修，明末重建。寺宇坐北朝南，现有山门、天官殿、大罗宝殿，凌霄殿四建筑及东西厢房各一栋。其中大罗宝殿为明代遗存，其他均为近年重建。大罗宝殿面阔20米，进深17.4米，重檐歇山顶。明间梁架抬梁式，次、梢间穿斗式。大罗宝殿和天官殿之间有花岗岩铺砌的甬道，宽4米，长20米。大罗宝殿后有月台，阔10.85米，长7.5米。月台两旁各有六角古井。大罗宝殿后西北面约100米，原有7层宋塔，名白象塔，已拆除，现塔为1999年重建。白象塔出土文物非常丰富，现分藏于浙江省博物馆和温州市博物馆。</t>
  </si>
  <si>
    <t>北纬27°56'52.0"东经120°40'08.6"</t>
  </si>
  <si>
    <t>寺内水井为六角古井，原貌保存。</t>
  </si>
  <si>
    <t>白象村</t>
  </si>
  <si>
    <t>霞坊路60号宅旁井</t>
  </si>
  <si>
    <t>浙江省温州市瓯海区南白象街道霞坊村霞坊路60号屋后门台边</t>
  </si>
  <si>
    <t>该古井位于瓯海区南白象街道霞坊村霞坊路60号民居后门台边，平面呈长方形，井壁由块石垒砌，井水之上砖砌。井栏砖砌，饰以砖砌花墙。井水受到污染，滋生各种水虫。已失去使用价值，但此井造型精致。有一定保护价值。旁有砖砌门台一座。长2米，宽1.8米。该处已核销，井已填埋。</t>
  </si>
  <si>
    <t>丁岙村叶金明民居</t>
  </si>
  <si>
    <t>浙江省温州市瓯海区潘桥镇丁岙村丁腰路5弄38号</t>
  </si>
  <si>
    <t>该宅位于瓯海区潘桥镇丁岙村，坐北朝南。由门台、正屋围成院落式建筑。正屋面阔五间，明间进深七柱十一檩，中柱落地，前双步带双步，后双步带双步再带一个单步。明间中设四扇屏门，上置木制匾额：美意延年。屋顶为硬山顶。门台面阔单间，砖砌，仿木构，屋面为悬山顶。前院落右侧有一水井。</t>
  </si>
  <si>
    <t>北纬27°56'56.1"东经120°32'44.5"</t>
  </si>
  <si>
    <t>处于民居内水井，原貌保存</t>
  </si>
  <si>
    <t>仙门村古池</t>
  </si>
  <si>
    <t>浙江省温州市瓯海区潘桥镇仙门村仙门路会仙亭旁</t>
  </si>
  <si>
    <t>该池位于瓯海区潘桥镇仙门村仙门路，平面呈城门洞形，池壁由山石垒砌，围栏砖砌，为近年添建。池长12.7米，宽7.3米。池上多浮藻，池水已不可用。该处已核销，地处已纳入拆迁范围。</t>
  </si>
  <si>
    <t>桐岭古道</t>
  </si>
  <si>
    <t>浙江省温州市瓯海区潘桥镇桐岭村北侧</t>
  </si>
  <si>
    <t xml:space="preserve">    该古道位于瓯海区潘桥镇桐岭村，是当时连接永嘉和瑞安的重要交通枢纽。古道全程约两公里，用比较整齐的青石铺设而成，沿途古树遍布，溪水流淌。水井分别分布在古道两头。第一口水井位于桐岭至瑞安山岭的山脚下，平面呈三分之二圆形。井壁用石块垒砌。井圈用三块弧形花岗岩围成。另一水井分布在瓯海与瑞安交接处，平面呈长方形，井壁为不规则石块垒砌，井边立有两通石碑，一通石碑宽0.72米，长约1.1米。正面与一侧面刻字，由于风化严重，难以辨认。古道的尽头是一座古城墙遗址。南北朝向。现残有长约200米，高约1.2—2米之间，城墙西侧为小溪，该城墙原为永嘉与瑞安的分界标志。_x005F_x000D_
    该古道总历数百年，但仍保存较好，沿途古木遍布，体现了古道时代的历史气息，为我们提供了研究地区历史的重要实物资料。_x005F_x000D_
</t>
  </si>
  <si>
    <t>北纬27°54'00.7"东经120°32'52.1"</t>
  </si>
  <si>
    <t>古道上有两处井，井壁用石块垒砌。井圈用三块弧形花岗岩围成，另一水井分布在瓯海与瑞安交接处，平面呈长方形，井壁为不规则石块垒砌，均原貌保存。</t>
  </si>
  <si>
    <t>桐岭村</t>
  </si>
  <si>
    <t>郭溪井</t>
  </si>
  <si>
    <t>郭溪镇郭溪村村北面</t>
  </si>
  <si>
    <t>郭溪古井位于瓯海区郭溪镇郭溪村村北侧，古井平面呈八边形，井壁由不规则条石砌筑，井口直径1.2米，井圈上方后期加筑50公分的水泥井圈。古井水质较清，现仍在使用。</t>
  </si>
  <si>
    <t>28°00'10.3"
120°32'10.5"</t>
  </si>
  <si>
    <t>保存一般</t>
  </si>
  <si>
    <t>中央路井</t>
  </si>
  <si>
    <t>潘桥镇泉塘村中央路37号宅前</t>
  </si>
  <si>
    <t>该井位于瓯海区潘桥镇泉塘村中央路37号宅前，井圈由六块青石砌成，平面呈六边形。井壁用不规则块石垒砌，水质清澈，仍为村民使用。该村古井较多，此井制作精致，较具特色。</t>
  </si>
  <si>
    <t>27°55'19.5"
120°34'37.0"</t>
  </si>
  <si>
    <t>保存完好，六菱形井口，</t>
  </si>
  <si>
    <t>所有人管理</t>
  </si>
  <si>
    <t>白象村金银山洞前井</t>
  </si>
  <si>
    <t>南白象街道白象村金银山南麓</t>
  </si>
  <si>
    <t>该井位于瓯海区南白象街道白象村金银山南麓，井平面呈大半月形，井壁由块石垒砌，南侧井口砌一条条石，井口之上用块石砌“D”形井栏。井水满出井口，受到一定程度污染，井底有许多垃圾。井水尚可用于洗涤衣物等。南侧设两级踏步。该井已填埋，正走核销程序。</t>
  </si>
  <si>
    <t>下岙村井</t>
  </si>
  <si>
    <t>潘桥镇下岙村高桐路水井巷</t>
  </si>
  <si>
    <t>该井位于瓯海区潘桥镇下岙村水井巷内，四周皆民居。井体下部圆形，井壁由山石垒砌，井口方形，由4根条石砌成。上部井栏由块石垒砌，正面铺2根条石。现井水已漫过井口。井水清澈尚可饮用，现主要用于洗涤衣物，井边有白玉兰一株。</t>
  </si>
  <si>
    <t>27°56'18.9"
120°33'40.8"</t>
  </si>
  <si>
    <t>保存完好，方形井口，</t>
  </si>
  <si>
    <t>村委会管理</t>
  </si>
  <si>
    <t>林竹庵井</t>
  </si>
  <si>
    <t>潘桥镇陈庄村北村口横屿山南麓</t>
  </si>
  <si>
    <t>该井位于瓯海区潘桥镇陈庄村北村口横屿山南麓，平面呈城门洞形，井壁由山石垒砌而成，井水清澈，出水量很大，现仍可使用，主要用于洗涤衣物，现井口被加盖水泥板。</t>
  </si>
  <si>
    <t>27°56'43.0"
120°35'04.2"</t>
  </si>
  <si>
    <t>有鱼放生，无使用</t>
  </si>
  <si>
    <t>林竹庵管理</t>
  </si>
  <si>
    <t>东边村太阴宫井</t>
  </si>
  <si>
    <t>潘桥镇老竹东边村太阴宫西侧</t>
  </si>
  <si>
    <t>该井位于瓯海区潘桥镇东边村太阴宫西侧，井壁由山石垒砌，井口置一辉绿岩井圈，井圈圆环状，由一整块辉绿岩凿成。现井水已不能用。井直径80CM，井高60CM。</t>
  </si>
  <si>
    <t>27°55'25.9"
120°34'56.0"</t>
  </si>
  <si>
    <t>保存完好，圆形井口，</t>
  </si>
  <si>
    <t>太阴宫管理</t>
  </si>
  <si>
    <t>西巷井</t>
  </si>
  <si>
    <t>茶山街道茶山村南山路</t>
  </si>
  <si>
    <t>该井位于瓯海区茶山街道茶山村南山路4号宅前，古井平面呈方形，井壁由的花岗岩石块垒砌而成。井长2.28米，宽1.88米，古井东西侧设三级踏步，井圈三侧由方形花岗岩条石垒砌，北侧由后期加筑水泥，水井水质较为清澈，至今还在使用。古井始建于宋，于1980年重修。</t>
  </si>
  <si>
    <t>27°54'32.5"
120°42'09.5"</t>
  </si>
  <si>
    <t>石质材料，方形，井面面积约24平方米</t>
  </si>
  <si>
    <t>周边村民自发保护,并已挂牌保护</t>
  </si>
  <si>
    <t>茶山村</t>
  </si>
  <si>
    <t>河头潭村水井</t>
  </si>
  <si>
    <t>茶山街道河头潭村飞凤里路176号宅前</t>
  </si>
  <si>
    <t>该井位于瓯海区茶山街道河头潭村，水井平面呈方形。井壁由花岗岩条石垒砌而成。南侧设五级踏步，东、西、北三侧设护栏，为条石垒砌。水井水质清澈，现今仍为当地村民饮用。水井于1979年重修。</t>
  </si>
  <si>
    <t>27°54'48.5"
120°42'17.0"</t>
  </si>
  <si>
    <t>石质材料，不规则形状，类似梯形，井面一个多平方米</t>
  </si>
  <si>
    <t>有围栏，并已挂牌保护</t>
  </si>
  <si>
    <t>河头村</t>
  </si>
  <si>
    <t>罗山村管长云民居</t>
  </si>
  <si>
    <t>浙江省温州市瓯海区茶山街道罗山村村东侧</t>
  </si>
  <si>
    <t>该宅位于瓯海区茶山街道罗山村，坐西北朝东南，由正屋、左右厢房、门台围成合院式建筑。正屋面阔七间，明间进深七柱十二檩，中柱落地，前双步带双步，前檐柱与金柱之间设廊，为船篷轩，屋面为双落翼式硬山顶。厢房面阔各三间，五十年代改建，左厢房门套立面装饰有欧式元素。前门台面阔单间，仿木构砖砌，屋面为悬山顶。正屋后左右各有一口水井，水质较清。</t>
  </si>
  <si>
    <t>北纬27°55'56.5"东经120°44'00.1"</t>
  </si>
  <si>
    <t>位于屋内的水井，因房屋空置，无人居住，水井保存情况一般，已废弃不用</t>
  </si>
  <si>
    <t>后京山七间民居</t>
  </si>
  <si>
    <t>浙江省温州市瓯海区茶山街道京山村北村口</t>
  </si>
  <si>
    <t>该宅位于瓯海区茶山街道京山村后京山北村口，坐东朝西。正屋、门台、天井围成小院落。正屋七开间，明间中柱落地，前设两个双步梁带一个单步梁，后带三个双步梁，三山式屋面，硬山顶，饰卷草纹，山墙下部为石砌，上部砖砌，中间开两扇窗，窗采用西式圆拱，上砌元宝形叠落山墙。_x005F_x000D_
    门台砖砌，单开间，两侧墙垛刻书，隶书门联：“礼耕义种，玉节金和”，檐口上设字扁，另八组砖制斗拱，中间灰塑字扁“微星拱照”。悬山顶，清水脊。_x005F_x000D_
    水井位于老宅北侧，距北山墙8米，由山石垒砌，水质清澈，尚可饮用。</t>
  </si>
  <si>
    <t>北纬27°55'55.4"东经120°43'03.8.1"</t>
  </si>
  <si>
    <t>岩一村八角井</t>
  </si>
  <si>
    <t>仙岩镇岩一村建西路九幢民房东首</t>
  </si>
  <si>
    <t>该井位于瓯海区仙岩镇岩一村建西路九幢民房东首，水井平面呈长方形，井圈由花岗岩条石围砌而成，井口长4米，宽2.1米，深1.7米，井壁为块石垒砌，该水井以前为村民饮用水，现井水清澈，尚能使用。</t>
  </si>
  <si>
    <t>27°53'18.0"
120°40'30.1"</t>
  </si>
  <si>
    <t>有围栏，已挂牌保护</t>
  </si>
  <si>
    <t>岩一村</t>
  </si>
  <si>
    <t>井栏头井</t>
  </si>
  <si>
    <t>仙岩镇渔潭村井栏头路</t>
  </si>
  <si>
    <t>该井位于瓯海区仙岩镇渔潭村井栏头路，井平面呈方形，长2.1米，宽1.7米，井壁用块石垒砌，北侧设踏步。井水清澈见底，现做为附近居民所用，水井东面是水塘，为居民洗刷衣物等用。此井的历史不可考，井的筑法有一定的考究。</t>
  </si>
  <si>
    <t>27°53'57.3"
120°40'22.2"</t>
  </si>
  <si>
    <t>渔潭村</t>
  </si>
  <si>
    <t>西湖井</t>
  </si>
  <si>
    <t>丽岙街道姜宅村西湖路13号北侧</t>
  </si>
  <si>
    <t>西湖古井位于瓯海区丽岙镇姜宅村西湖路13号北侧，老人亭以东。具体年代不详，约900多年，长方形井壁用自然块石叠砌而成，井径1.8*1.15米，深约0.88米，井沿由0.5*1.6米的条石铺设，井水冬暖夏凉，与东面淘洗池相连通，但未造成返流。古井水质清澈，至今仍为当地居民饮用、洗涤之用，形成一道独特的人文景观，为了解当地的生活状况乃至村落的形成与发展提供实物见证。</t>
  </si>
  <si>
    <t>27°54'32.9"
120°37'55.7"</t>
  </si>
  <si>
    <t>该点为我区文保点，整体保存较好，周围已设置栏杆。</t>
  </si>
  <si>
    <t>藕田头路郑氏民居</t>
  </si>
  <si>
    <t>浙江省温州市瓯海区丽岙镇曹建村藕田头路6~9号</t>
  </si>
  <si>
    <t>该宅位于瓯海区丽岙镇曹建村藕田头路6~9号，系该村村民郑集星所建，由正屋与厢房组成，前有门台与围墙。其正屋坐西北朝东南，原为面阔七层，一层一字型建筑，明间梁架为抬梁穿斗混合式，现尽间遭居民改建、拆除。仅剩五间保持原有风格，屋脊雕有花、鸟纹式，较为精美，始建于清晚期（约1900年）。厢房为二间二层建筑与一间一层建筑组成，立面具有西式风格，建筑梁架为中式木构，始建于民国初期，门台砖砌。_x005F_x000D_
据调查所知，郑宅厢房于建初为白门乡政府办公驻地，三、四年后约1952年，乡政府搬离，郑宅作为曹建村村委办公楼到1984~1985年。_x005F_x000D_
郑宅现保存建筑较完整，且曾做为乡、村办公楼，具有一定的历史意义。</t>
  </si>
  <si>
    <t>北纬27°54'32.2"东经120°38'07.0"</t>
  </si>
  <si>
    <t>曹建村</t>
  </si>
  <si>
    <t>丽塘井</t>
  </si>
  <si>
    <t>区级文保单位</t>
  </si>
  <si>
    <t>丽岙街道丽塘村</t>
  </si>
  <si>
    <t>丽塘井位于瓯海区丽岙镇丽塘村，开凿于北宋元符元年（1098），井壁用不规则石块垒砌，井栏由一条花岗岩条石凿成，外八角内圆，高0.57米,厚0.42米,内径1.05米。井栏三面有刻字，阴刻楷书，“元符戊寅八月王昊舍口口砌”。井水至今清洌甘醇。丽塘井为瓯海现存年代最早的一口饮用水井，也是丽塘村开发历史的佐证。</t>
  </si>
  <si>
    <t>27°55'22.3"
120°39'06.8"</t>
  </si>
  <si>
    <t>永安寺井</t>
  </si>
  <si>
    <t>丽岙街道丽塘村丽塘岭头永安寺内</t>
  </si>
  <si>
    <t>该位于瓯海区丽岙镇丽塘村丽塘岭头永安寺内大雄宝殿北首前。据寺内新制石碑记载，此井建于北宋元符年间。水深0.53米，井深1.3米，井壁由山石砌成，下阔上狭，呈圆桶形，口直径0.6米。井水清澈见底，其味甘冽，冬暖夏凉，至今仍为寺内生活用水。井口在1998年寺庙重建时加筑六边形水泥井台。此井为研究宋代温州地方史提供了重要的实物资料，有保护价值，更难得的是至今仍有重要使用价值。</t>
  </si>
  <si>
    <t>27°55'27.6"
120°38'30.6"</t>
  </si>
  <si>
    <t>古井位于永安寺内大雄宝殿北首前，现状保存较好，供寺庙内生活用水。</t>
  </si>
  <si>
    <t>上坦村三联井</t>
  </si>
  <si>
    <t>丽岙街道上坦村城门路南侧</t>
  </si>
  <si>
    <t>三联井位于瓯海区丽岙镇上坦村城门路南侧，张氏宗祠西侧，始建于清早期，原为张美初（风水先生）宅中井，用于生活、消防，后来此宅及周边民居均被金钱会烧毁，目前三联井处于新建民居屋间路边，为公共水源，水质优良，上井用于饮水，中井为洗菜等生活用途，下井为洗衣涤。</t>
  </si>
  <si>
    <t>27°53'00.4"
120°37'16.2"</t>
  </si>
  <si>
    <t>后中村张增云民居</t>
  </si>
  <si>
    <t>浙江省温州市瓯海区丽岙镇后中村</t>
  </si>
  <si>
    <t xml:space="preserve">    该宅位于瓯海区丽岙镇后中村侨民路，坐北朝南。由正屋、后厢房、左右厢房、门台围成合院式建筑。正屋面阔九间，单层木构建筑，进深七柱十一檩，中柱落地，前置两个双步，后置两个双步带单步。明、次、稍间前檐柱与金柱之间设廊，为卷蓬轩。地面铺青砖，错缝平铺。屋面为硬山顶双落翼式，正脊上饰草纹，两端微微上翘，饰吻纹兽。左右厢房各面阔五间，明深五柱八檩，中柱落地，前置一个双步，后置两个双步。明、次间前设廊。地面为方形石块平铺。屋面为硬山顶双落翼，正脊两端微微上翘，饰卷草纹。后厢房面阔两间，双层木构造，屋面为硬山顶。门台面阔单间，砖砌，仿木构，门楣由一条花岗岩条石构成，门楣上置两组斗拱，屋面为悬山顶，铺筒瓦，正脊两端饰吻兽，微微上翘。正屋后有一水井。_x005F_x000D_
该宅整体规模较大，用材较粗，做工精致，具有一定的保存价值。</t>
  </si>
  <si>
    <t>北纬27°53'13.9"东经120°37'45.2"</t>
  </si>
  <si>
    <t>古井位于正屋后，现状保存一般。</t>
  </si>
  <si>
    <t>利民路58号民居</t>
  </si>
  <si>
    <t>浙江省温州市瓯海区丽岙镇后中村利民路58号</t>
  </si>
  <si>
    <t>该宅位于瓯海区丽岙镇后中村利民路58号，由照壁、门台、正屋围成合院式建筑。正屋坐北朝南，占地1500平方米，明间进深七柱十一檩，梁架为抬梁穿斗混合式。屋面为硬山顶，铺小青瓦。门台面阔单间，砖砌，仿木构，悬山顶，屋面筒瓦，正脊两端饰吻兽，门台外侧正对面设照壁。照壁面阔三间，砖砌，枋木构，悬山屋面，盖小青瓦。该登录点已核销，整体已拆迁。</t>
  </si>
  <si>
    <t>北纬27°53'16.9"东经120°37'46.3"</t>
  </si>
  <si>
    <t>位于民居内的水井，井还在，已废弃不用。</t>
  </si>
  <si>
    <t>2018年，利民路58号民居已核销</t>
  </si>
  <si>
    <t>郭西黄坑宫</t>
  </si>
  <si>
    <t>浙江省温州市瓯海区郭溪镇郭西村黄坑自然村南侧</t>
  </si>
  <si>
    <t>该宫位于瓯海区郭溪镇郭溪村黄坑自然村南侧，坐北朝南，面阔三间，明间进深四柱八檩，梁架为五步梁，次间进深五柱八檩，中柱落地，前双步带双步，后双步带双步。东、西、北三侧山墙用石块垒砌，北侧山墙设神龛，供奉元昌上帝，屋面为悬山顶，西侧山墙外边上有一水井，呈半圆，井壁用石块垒砌，水质较清，现仍在使用。</t>
  </si>
  <si>
    <t>北纬28°00'35.9"东经120°31'28.4"</t>
  </si>
  <si>
    <t>郭西村</t>
  </si>
  <si>
    <t>显正寺井</t>
  </si>
  <si>
    <t>三垟街道黄屿村黄屿山北</t>
  </si>
  <si>
    <t>显亚寺井位于黄屿山北侧（黄屿小学前）。井由块石砌。井栏块石砌，井壁块石垒砌，平面呈长椭圆形。井壁深约2米，长约2米，宽约0.7米。南北两端椭圆，水质清冽，目前可用。此井有传说，传为旁仙寺（目前显正禅寺）生活饮用水，可做酒水喝（带酒味），后有一和尚有私心，欲将此井水出售，则井水不再有酒味。</t>
  </si>
  <si>
    <t>27°58'43.5"
120°42'52.4"</t>
  </si>
  <si>
    <t>黄屿村黄屿山北，原貌保留，井盖不锈钢</t>
  </si>
  <si>
    <t>三垟街道黄屿村</t>
  </si>
  <si>
    <t>龙井山天井堂</t>
  </si>
  <si>
    <t>浙江省温州市瓯海区泽雅镇大石垟村龙井山顶</t>
  </si>
  <si>
    <t>该天井堂位于瓯海区泽雅镇大石洋村龙井山山顶，单层石构建筑。石殿坐北朝南，面阔三间，明间进深五柱八檩，两金柱之间高五架梁。前后檐柱与金柱之间各设一双步梁，明间前檐柱与金柱为圆形石柱。次间进深六柱八檩，中柱落地，前后各设二个双步梁，柱为方形石柱，后檐柱与金柱之间设神龛。地面用石条铺设，硬山顶屋面。正脊两端饰吻兽。石殿正立面做成门式坊，与石殿相搭接，门式坊面阔三间，石构，明间中设门，青石柱础，上置花岗岩门框柱，上横置石坊，中设匾额，两端饰圆镜，门框柱两侧嵌民国五年青石碑，下置青石虚弥座。两侧石柱上置鱼形排水口。双落翼式硬山顶。屋脊两端饰吻兽，两次间中设门，硬山顶。2006年被区政府公布为第三批文保单位。</t>
  </si>
  <si>
    <t>北纬27°58'30.6"东经120°25'58.3"</t>
  </si>
  <si>
    <t>大石垟村</t>
  </si>
  <si>
    <t>极乐寺遗址</t>
  </si>
  <si>
    <t>浙江省温州市瓯海区泽雅镇林垟村外垟猴头背北麓</t>
  </si>
  <si>
    <t>极乐寺遗址位于泽雅镇林垟村外垟猴头背山北麓。极乐寺始建于五代，后历经兴废，最后毁于民国时期。现存遗址长80米，宽50米。前、后面及东西两面山石垒砌驳坎仍存，遗址西南角遗存一口石砌水井，井水清澈仍可饮用。东北角残存2块残碑。字迹漫漶不可辨认。遗址前约50米处，遗存石碑1通，长125cm，宽100cm，厚26cm。字迹漫漶难以辨认。2005年，当地村民集资再遗址上复建大殿1座。石碑旁有单孔石拱桥，重建于民国时期，造型古朴。_x005F_x000D_
极乐寺遗址是目前发现泽雅山区最早的历史遗存。</t>
  </si>
  <si>
    <t>北纬27°59'23.1"东经120°22'04.6"</t>
  </si>
  <si>
    <t>位于遗址内水井，原貌保存，遗址均关闭着。</t>
  </si>
  <si>
    <t>林垟村</t>
  </si>
  <si>
    <t>东岙水井</t>
  </si>
  <si>
    <t>浙江省温州市洞头区东屏街道东岙村东南面（张振声纪念碑西南角）</t>
  </si>
  <si>
    <t xml:space="preserve">东岙水井位于东屏街道东岙村东南角，张振声纪念碑西南角。清代掘造，井平面呈不规则六边形。井圈用大小不等块石砌成，高0.18米，直径0.75米；井壁部分利用自然岩体、部分块石砌筑；井深约3米，水质混浊。_x005F_x000D_
该井为二百多年前，17户人家从福建来此定居，为解决饮水问题而开挖的该村的第一口井，曾是该村村民生活的日常用水，这口井从侧面见证了此村的历史以及村民生活演变状况。_x005F_x000D_
</t>
  </si>
  <si>
    <t>东岙陈后党民居</t>
  </si>
  <si>
    <t>浙江省温州市洞头区东屏街道东岙村仙岩西路251号</t>
  </si>
  <si>
    <t>东岙陈后党民居位于洞头区东屏街道东岙村仙岩西路251号，坐东北朝西南，是由门屋、厢房、正屋组成的二层四合院建筑。门屋面阔三间，墙体支撑，正门上方设山花，内塑飞龙图案，门屋二楼为阳台；厢房面阔二间，进深二柱五檩；正屋面阔三间，进深五柱七檩；中柱落地，前后分心，穿斗式梁架，廊间设船篷轩。二楼向天井面置宝瓶式栏杆，天井呈长方形，屋面均为硬山顶，盖小青瓦，块石压瓦，外墙块石砌成。屋后置井一口。_x005F_x000D_
据屋主述说，该宅是其祖父所建，已有七八十余年的历史。该宅总体保存较好，且其门屋构造较具特色。</t>
  </si>
  <si>
    <r>
      <rPr>
        <sz val="12"/>
        <rFont val="宋体"/>
        <family val="3"/>
        <charset val="134"/>
        <scheme val="minor"/>
      </rPr>
      <t>东经：</t>
    </r>
    <r>
      <rPr>
        <b/>
        <sz val="12"/>
        <rFont val="宋体"/>
        <family val="3"/>
        <charset val="134"/>
        <scheme val="minor"/>
      </rPr>
      <t>121°09'29.0"</t>
    </r>
    <r>
      <rPr>
        <sz val="12"/>
        <rFont val="宋体"/>
        <family val="3"/>
        <charset val="134"/>
        <scheme val="minor"/>
      </rPr>
      <t xml:space="preserve">
北纬：
</t>
    </r>
    <r>
      <rPr>
        <b/>
        <sz val="12"/>
        <rFont val="宋体"/>
        <family val="3"/>
        <charset val="134"/>
        <scheme val="minor"/>
      </rPr>
      <t>27°49'26.0"</t>
    </r>
  </si>
  <si>
    <t>该井位于洞头区东屏街道东岙村仙岩西路251号陈后党民居屋后。井圈呈八边形，水泥板浇筑，直径0.67米，高0.5米。井深1.8米。井壁块石垒砌。据屋主人讲述，该井与房屋同期掘造，井圈为后期补建。
该房屋现为三普登录点。</t>
  </si>
  <si>
    <t>陈后党家人</t>
  </si>
  <si>
    <t>仙岩西路水井</t>
  </si>
  <si>
    <t>浙江省温州市洞头区东屏街道东岙村姚宅屋后</t>
  </si>
  <si>
    <t>仙岩西路水井位于洞头区东屏街道东岙村姚宅东南角，井平面呈六角形。井圈由六块花岗岩围砌而成，边长0.7米，高0.8米。井壁块石垒砌，直径1.15米。井深约2米，水质清澈。_x005F_x000D_
据村民述：该水井已有八十余年的历史，是当时当地村民主要的生活用水来源之一，现该水井仍被部分村民所使用。</t>
  </si>
  <si>
    <r>
      <rPr>
        <sz val="12"/>
        <rFont val="宋体"/>
        <family val="3"/>
        <charset val="134"/>
        <scheme val="minor"/>
      </rPr>
      <t>东经：</t>
    </r>
    <r>
      <rPr>
        <b/>
        <sz val="12"/>
        <rFont val="宋体"/>
        <family val="3"/>
        <charset val="134"/>
        <scheme val="minor"/>
      </rPr>
      <t>121°09'29.0"</t>
    </r>
    <r>
      <rPr>
        <sz val="12"/>
        <rFont val="宋体"/>
        <family val="3"/>
        <charset val="134"/>
        <scheme val="minor"/>
      </rPr>
      <t xml:space="preserve"> ，
北纬  </t>
    </r>
    <r>
      <rPr>
        <b/>
        <sz val="12"/>
        <rFont val="宋体"/>
        <family val="3"/>
        <charset val="134"/>
        <scheme val="minor"/>
      </rPr>
      <t>27°49'26.0"</t>
    </r>
  </si>
  <si>
    <t>仙岩西路水井位于东屏街道东岙村姚宅东南角，井平面呈六角形。井圈由六块花岗岩围砌而成，边长0.7米，高0.8米。井壁块石垒砌，直径1.15米。井深约2米。
据村民述：该水井已有九十余年的历史，是当时当地村民主要的生活用水来源之一，现该水井仍被部分村民所使用。现为三普登录点。</t>
  </si>
  <si>
    <t>东岙顶陈坤定民居</t>
  </si>
  <si>
    <t>浙江省温州市洞头区东屏街道东岙顶村委东南角</t>
  </si>
  <si>
    <t xml:space="preserve">陈坤定民居位于东岙顶村委东南角，坐东北朝西南，为门屋、厢房、正屋组成单层木石结构四合院建筑。门屋三开间，进深三柱五檩，门屋明间屋脊起翘，置花草纹；厢房三开间，进深五柱七檩；正屋五间，进深五柱九檩，抬梁穿斗混合式梁架，中柱落地，前后分心；大天井，天井北角置一口同时期挖掘的井，井圈青砖垒砌，水质清澈。一层朝天井的檐柱置丁头拱支斜撑。所有单体屋面硬山硬山顶，盖阴阳小青瓦。外墙块石砌成。屋前有一堵风水墙。_x005F_x000D_
该居建于民国初期，其的存在对研究我县民国时期地方建筑具有一定参考价值。_x005F_x000D_
</t>
  </si>
  <si>
    <r>
      <rPr>
        <sz val="12"/>
        <rFont val="宋体"/>
        <family val="3"/>
        <charset val="134"/>
        <scheme val="minor"/>
      </rPr>
      <t>东经：</t>
    </r>
    <r>
      <rPr>
        <b/>
        <sz val="12"/>
        <rFont val="宋体"/>
        <family val="3"/>
        <charset val="134"/>
        <scheme val="minor"/>
      </rPr>
      <t>121°09'39.0"</t>
    </r>
    <r>
      <rPr>
        <sz val="12"/>
        <rFont val="宋体"/>
        <family val="3"/>
        <charset val="134"/>
        <scheme val="minor"/>
      </rPr>
      <t>北纬：</t>
    </r>
    <r>
      <rPr>
        <b/>
        <sz val="12"/>
        <rFont val="宋体"/>
        <family val="3"/>
        <charset val="134"/>
        <scheme val="minor"/>
      </rPr>
      <t>27°49'27.0"</t>
    </r>
  </si>
  <si>
    <t xml:space="preserve">陈坤定民居位于东岙顶村委东南角，坐东北朝西南，现已坍塌。天井北角置一口同时期挖掘的井，井圈青砖垒砌，井圈成八边形，边长0.3米，高0.5米，直径0.74米，井深3.75米。井壁块石垒砌。井周围杂草丛生，原屋主人将井用水泥板盖住，并用塑料纸覆盖。水质清澈。
该居建于民国初期，其的存在对研究我县民国时期地方建筑具有一定参考价值。现房屋已坍塌，院落废弃。现房屋已坍塌，院落废弃。该三普点已核销。
</t>
  </si>
  <si>
    <t>东岙顶村村委会</t>
  </si>
  <si>
    <t>陈坤定家人</t>
  </si>
  <si>
    <t>该三普点已核销，井仍存在</t>
  </si>
  <si>
    <t>东岙顶洪求忠民居</t>
  </si>
  <si>
    <t>浙江省温州市洞头区东屏街道东岙顶村村委大楼西南角150处</t>
  </si>
  <si>
    <t>洪求忠民居位于东屏街道东岙顶村委大楼东南角150米处，坐东北朝西南，为门屋、两厢、正屋组成的双层四合院建筑，门屋面阔三开间，进深三柱五檩，明间设大门，大门两侧置方形壁柱，壁柱内设凹槽，大门上方设窗洞，窗洞上方置山花；厢房面阔三开间，进深三柱七檩，中柱落地，前后分心；正屋面阔五开间，进深五柱九檩，抬梁穿斗式梁架；大天井条石铺砌，天井中央置井一口。二层向天井立面设回廊，檐柱置丁头拱支斜撑。 所有单体屋面硬山顶，盖阴阳板瓦，块石压瓦。外墙块石砌成。_x005F_x000D_
该居建筑面积较大，基本保持完好，门面装饰具有法国巴洛特风格，是典型的中西合壁建筑风格的反映。另据村民介绍，此居为解放洞头胜利岙战役时解放军连队的驻地。</t>
  </si>
  <si>
    <r>
      <rPr>
        <sz val="12"/>
        <rFont val="宋体"/>
        <family val="3"/>
        <charset val="134"/>
        <scheme val="minor"/>
      </rPr>
      <t>东经：</t>
    </r>
    <r>
      <rPr>
        <b/>
        <sz val="12"/>
        <rFont val="宋体"/>
        <family val="3"/>
        <charset val="134"/>
        <scheme val="minor"/>
      </rPr>
      <t xml:space="preserve">121°09'36.0"
</t>
    </r>
    <r>
      <rPr>
        <sz val="12"/>
        <rFont val="宋体"/>
        <family val="3"/>
        <charset val="134"/>
        <scheme val="minor"/>
      </rPr>
      <t>北纬：</t>
    </r>
    <r>
      <rPr>
        <b/>
        <sz val="12"/>
        <rFont val="宋体"/>
        <family val="3"/>
        <charset val="134"/>
        <scheme val="minor"/>
      </rPr>
      <t>27°49'27.0"</t>
    </r>
  </si>
  <si>
    <t>该井位于洪求忠民居天井中央位置，井圈周边有井台，井圈外径0.84米，内径0.7米，高0.35米，井深1.9米。井壁块石垒砌。水质清澈，至今仍为房屋主人洗涤用水。该房屋现为三普登录点。</t>
  </si>
  <si>
    <t>洪求忠家人</t>
  </si>
  <si>
    <t>后寮蔡柔力民居</t>
  </si>
  <si>
    <t>浙江省温州市洞头区东屏街道后寮村城东路72弄16号</t>
  </si>
  <si>
    <t>后寮蔡柔力民居位于东屏街道后寮村城东路72弄16号。坐西北朝东南,由门屋、厢房、正屋组成的四合院。门屋单开间，进深三柱五檩；厢房面阔三间，进深三柱五檩，屋面向正屋屋面穿插；正屋面阔三间，进深五柱九檩，中柱落地，前后分心，抬梁穿斗混合式梁架，檐柱置斜撑承楼面回廊；天井块石铺地，朝天井檐柱出一跳承挑檐檩，中央置水井一口。所有单体屋面硬山顶，盖阴阳板瓦，块石压瓦。外墙块石砌成。_x005F_x000D_
据村民述说，此居建于20世纪10年代，先后驻扎过国民党军某部、国民党东岙地方武装，解放初期为寮垅乡政府的办公用房。因此该居的存在具有一定历史文化价值。</t>
  </si>
  <si>
    <r>
      <rPr>
        <sz val="12"/>
        <rFont val="宋体"/>
        <family val="3"/>
        <charset val="134"/>
        <scheme val="minor"/>
      </rPr>
      <t>东经：</t>
    </r>
    <r>
      <rPr>
        <b/>
        <sz val="12"/>
        <rFont val="宋体"/>
        <family val="3"/>
        <charset val="134"/>
        <scheme val="minor"/>
      </rPr>
      <t xml:space="preserve">121°09'38.0"
</t>
    </r>
    <r>
      <rPr>
        <sz val="12"/>
        <rFont val="宋体"/>
        <family val="3"/>
        <charset val="134"/>
        <scheme val="minor"/>
      </rPr>
      <t>北纬</t>
    </r>
    <r>
      <rPr>
        <b/>
        <sz val="12"/>
        <rFont val="宋体"/>
        <family val="3"/>
        <charset val="134"/>
        <scheme val="minor"/>
      </rPr>
      <t>：27°50'09.0"</t>
    </r>
  </si>
  <si>
    <t>该井位于洞头区东屏街道后寮村城东路72弄16号蔡柔力民居天井中央。井圈呈圆形，水泥浇筑，直径0.48米，高0.4米。井深约4.5米。井壁块石垒砌。蔡柔力民居因破损严重，大面积坍塌，已核销推出三普点。</t>
  </si>
  <si>
    <t>后竂村村委会</t>
  </si>
  <si>
    <t>蔡柔力家人</t>
  </si>
  <si>
    <t>北屏水井</t>
  </si>
  <si>
    <t>浙江省温州市洞头区东屏街道南策村北屏自然村</t>
  </si>
  <si>
    <t>北屏水井位于洞头区东屏街道南策村北屏自然村。井台呈圆形，直径4.5米，井圈呈圆形，直径1.38米，厚0.32米，高0.38米，井圈与井壁呈同一立面。均由块石砌成，井深约3米。_x005F_x000D_
据当地村民述说，该井已有一百余年的历史，由当时迁至此居住的村民应生活用水所需而建，现该自然村已无人居住，故该井已废弃不用，该井存在从侧面反映了该自然村的历史。</t>
  </si>
  <si>
    <r>
      <rPr>
        <sz val="12"/>
        <rFont val="宋体"/>
        <family val="3"/>
        <charset val="134"/>
        <scheme val="minor"/>
      </rPr>
      <t>东经：</t>
    </r>
    <r>
      <rPr>
        <b/>
        <sz val="12"/>
        <rFont val="宋体"/>
        <family val="3"/>
        <charset val="134"/>
        <scheme val="minor"/>
      </rPr>
      <t xml:space="preserve">121°08'13.0"
</t>
    </r>
    <r>
      <rPr>
        <sz val="12"/>
        <rFont val="宋体"/>
        <family val="3"/>
        <charset val="134"/>
        <scheme val="minor"/>
      </rPr>
      <t>北纬：</t>
    </r>
    <r>
      <rPr>
        <b/>
        <sz val="12"/>
        <rFont val="宋体"/>
        <family val="3"/>
        <charset val="134"/>
        <scheme val="minor"/>
      </rPr>
      <t>27°45'49.0"</t>
    </r>
  </si>
  <si>
    <t>北屏水井位于洞头区东屏街道南策村北屏自然村。井台呈圆形，直径4.5米，井圈呈圆形，直径1.38米，厚0.32米，高0.38米，井圈与井壁呈同一立面。均由块石砌成，井深约3米。井口及周边杂草树木丛生。
据当地村民述说，该井已有一百余年的历史，由当时迁至此居住的村民应生活用水所需而建，现该自然村已无人居住，故该井长期废弃不用，受自然灾害影响破损严重，已核销，退出三普点。该井存在从侧面反映了改自然村的历史。</t>
  </si>
  <si>
    <t>南策村村委会</t>
  </si>
  <si>
    <t>洞头叶永源民居</t>
  </si>
  <si>
    <t>浙江省温州市洞头区东屏街道洞头村城南路398号</t>
  </si>
  <si>
    <t>洞头叶永源民居位于洞头区东屏街道洞头村城南路398号，坐东北朝西南，是由门屋、两厢、正屋组成的二层四合院建筑。门屋面阔五开间，进深五柱九檩，明间设门，次稍间设窗，大门两侧置方形壁柱。大门石门楣上方设匾额，顶部置山花，门屋各间用壁柱隔开，各间窗套均呈拱卷形；厢房面阔三开间，进深三柱七檩；正屋面阔五开间，进深七柱十三檩，抬梁穿斗混合式梁架；大天井，呈八角形，东角置井一口。各单体均设前廊置砖砌前檐柱支撑天井屋檐，檐柱上现存人民公社化时期毛主席语录字迹。二层向天井面设宝瓶式回廊，所有单体均为歇山顶，盖小青瓦。房屋正立面墙体采用三顺一丁青砖错缝垒砌，山墙及背立面墙体块石垒砌，山墙上设鱼形排水口。_x005F_x000D_
该宅已有六七十年的历史，解放初期被政府征用用作粮站，后又作为当地的人民公社，办公用地，后于20世纪70年末还原屋主。该居面积较大，且局部构造精致，具有较高的保护价值。</t>
  </si>
  <si>
    <r>
      <rPr>
        <sz val="12"/>
        <rFont val="宋体"/>
        <family val="3"/>
        <charset val="134"/>
        <scheme val="minor"/>
      </rPr>
      <t>东经：</t>
    </r>
    <r>
      <rPr>
        <b/>
        <sz val="12"/>
        <rFont val="宋体"/>
        <family val="3"/>
        <charset val="134"/>
        <scheme val="minor"/>
      </rPr>
      <t>121°09'04.0"</t>
    </r>
    <r>
      <rPr>
        <sz val="12"/>
        <rFont val="宋体"/>
        <family val="3"/>
        <charset val="134"/>
        <scheme val="minor"/>
      </rPr>
      <t xml:space="preserve">    ，
北纬  </t>
    </r>
    <r>
      <rPr>
        <b/>
        <sz val="12"/>
        <rFont val="宋体"/>
        <family val="3"/>
        <charset val="134"/>
        <scheme val="minor"/>
      </rPr>
      <t>27°49'28.0"</t>
    </r>
  </si>
  <si>
    <t>该井位于洞头区东屏街道洞头村城南路398号叶永源宅天井下方靠门西角，井口呈圆形，井圈为石质，内径0.5米，高0.5米，圆形。井壁为石砌。井深3.6米。该房屋现为区级文物保护单位。</t>
  </si>
  <si>
    <t>洞头村村委会</t>
  </si>
  <si>
    <t>叶永源家人</t>
  </si>
  <si>
    <t>2011年3月，洞头叶永源宅升为县级文物保护单位</t>
  </si>
  <si>
    <t>岙内叶玉真民居</t>
  </si>
  <si>
    <t>岙内叶宅</t>
  </si>
  <si>
    <t>浙江省温州市洞头区东屏街道洞头村岙内巷78号房屋西北角</t>
  </si>
  <si>
    <t>岙内叶玉真民居位于洞头区东屏街道洞头村岙内巷78号西北角，坐西北朝东南，由门屋、厢房、正屋组成的三层木石结构四合院建筑。门屋五开间，进深三柱五檩，中开大门，设踏步四级连接屋内、屋外。大门上置石门楣，门楣下方置石英雀替，上方置匾额，匾额上方为窗洞，顶部置山花，塑人物图案，大门两侧设方形壁柱，每间也用方形壁柱隔开，壁柱均为青砖、红砖相间垒砌，其中大门三层两侧壁柱设凹槽，内壁有花草等图案，门屋窗套形置不一，具典型欧式风格；厢房面阔二开间，进深四柱九檩；正屋面阔五开间，进深五柱九檩，抬梁穿斗混合式结构，明间三层后部门依地势设通道与外界沟通；天井块石铺地，条石作边，屋檐置滴水，各层向天井面设回廊，檐柱置斜撑承回廊。各单体廊间均设船篷轩。屋面均为硬山顶，盖小青瓦。房屋正立面一层墙体块石垒砌，二层为青砖、红砖相间垒砌。山墙置鱼形排水口，后檐墙置蛙形排水口。房屋东北角置同时期掘造的水井一口。_x005F_x000D_
据屋主述说，该民居已有70余年的历史，是由叶玉真其兄弟四人共同出资建造，民国时期兄弟四人原做渔行生意，后又放贷给其他渔行商人，故其兄弟四人资财更加雄厚。解放时期，该宅曾被征用作为当地学校办公用地。_x005F_x000D_
该宅面积较大，其三层楼四合院建筑格局在我县较为少见，且其房屋正立面装饰精美，有浓厚的欧式风格，具有较高的艺术价值。</t>
  </si>
  <si>
    <r>
      <rPr>
        <sz val="12"/>
        <rFont val="宋体"/>
        <family val="3"/>
        <charset val="134"/>
        <scheme val="minor"/>
      </rPr>
      <t>东经：</t>
    </r>
    <r>
      <rPr>
        <b/>
        <sz val="12"/>
        <rFont val="宋体"/>
        <family val="3"/>
        <charset val="134"/>
        <scheme val="minor"/>
      </rPr>
      <t xml:space="preserve">121°09'01.0"
</t>
    </r>
    <r>
      <rPr>
        <sz val="12"/>
        <rFont val="宋体"/>
        <family val="3"/>
        <charset val="134"/>
        <scheme val="minor"/>
      </rPr>
      <t>北纬</t>
    </r>
    <r>
      <rPr>
        <b/>
        <sz val="12"/>
        <rFont val="宋体"/>
        <family val="3"/>
        <charset val="134"/>
        <scheme val="minor"/>
      </rPr>
      <t>：27°49'31.0"</t>
    </r>
  </si>
  <si>
    <t>岙内叶玉真民居位于洞头区东屏街道洞头村岙内巷78号西北角，该井位于房屋东北角。井台呈圆形，直径2.5米，高0.15米。井圈为水泥浇筑，呈六边形，直径0.65米，高0.6米。井深4.2米。井壁块石垒砌。旁边有杂物堆放及杂草生长。其旁边叶玉真民居现为省级文物保护单位。</t>
  </si>
  <si>
    <t>叶宅后人</t>
  </si>
  <si>
    <t>2011年1月，岙内叶宅升为省级文物保护单位</t>
  </si>
  <si>
    <t>石子岙水井</t>
  </si>
  <si>
    <t>浙江省温州市洞头区霓屿街道石子岙村林木枝宅后院</t>
  </si>
  <si>
    <t>石子岙水井位于洞头区霓屿街道石子岙林木枝后院，清代建筑。圆形井壁北侧沿山体用自然块石叠砌而成，井深约1.5米，井圈高0.3米，厚0.14米。内圈圆形，直径1.15米，井圈北侧上方防止杂物掉入建有小拱劵形墙体遮掩。井内水质清澈。_x005F_x000D_
石子岙现今保留的古井不多，此井虽不大，但也是当时石子岙村主要饮用生活用水之一，从一个侧面反映当时农村人们的生活状况。</t>
  </si>
  <si>
    <r>
      <rPr>
        <sz val="12"/>
        <rFont val="宋体"/>
        <family val="3"/>
        <charset val="134"/>
        <scheme val="minor"/>
      </rPr>
      <t>东经：</t>
    </r>
    <r>
      <rPr>
        <b/>
        <sz val="12"/>
        <rFont val="宋体"/>
        <family val="3"/>
        <charset val="134"/>
        <scheme val="minor"/>
      </rPr>
      <t>121°04'24.0"</t>
    </r>
    <r>
      <rPr>
        <sz val="12"/>
        <rFont val="宋体"/>
        <family val="3"/>
        <charset val="134"/>
        <scheme val="minor"/>
      </rPr>
      <t xml:space="preserve">  ，
北纬： </t>
    </r>
    <r>
      <rPr>
        <b/>
        <sz val="12"/>
        <rFont val="宋体"/>
        <family val="3"/>
        <charset val="134"/>
        <scheme val="minor"/>
      </rPr>
      <t>27°51'45.0"</t>
    </r>
  </si>
  <si>
    <t>石子岙水井位于石子岙林木枝后院，清代建筑。圆形井壁北侧沿山体用自然块石叠砌而成，井深约1.5米，井圈高0.3米，厚0.14米。内圈圆形，直径1.15米，井圈北侧上方防止杂物掉入建有小拱劵形墙体遮掩。井内水质清澈。
石子岙现今保留的古井不多，此井虽不大，但也是当时石子岙村主要饮用生活用水之一，从一个侧面反映当时农村人们的生活状况。该井现为三普登录点。</t>
  </si>
  <si>
    <t>石子岙村村委会</t>
  </si>
  <si>
    <t>霓东路水井</t>
  </si>
  <si>
    <t>浙江省温州市洞头区霓屿街道石子岙村霓东路66号民宅西角</t>
  </si>
  <si>
    <t xml:space="preserve">霓东路水井位于石子岙村霓东路66号房子西角。井圈高0.8米，呈八六角形，用花岗岩条石垒砌，直径1.48米。井内壁用块石垒砌而成，有多块块石向外突出，作为取水小踏步。井深约2.5米，外砌围墙。_x005F_x000D_
据村民述说，该井已有二百多年的历史，后经几次维修成如今格局，现今仍是石子岙村民的主要生活用水之一。从一个侧面反映了该地从清朝至今，人们生活状况的演变。_x005F_x000D_
</t>
  </si>
  <si>
    <r>
      <rPr>
        <sz val="12"/>
        <rFont val="宋体"/>
        <family val="3"/>
        <charset val="134"/>
        <scheme val="minor"/>
      </rPr>
      <t>东经：</t>
    </r>
    <r>
      <rPr>
        <b/>
        <sz val="12"/>
        <rFont val="宋体"/>
        <family val="3"/>
        <charset val="134"/>
        <scheme val="minor"/>
      </rPr>
      <t>121°04'27.0"</t>
    </r>
    <r>
      <rPr>
        <sz val="12"/>
        <rFont val="宋体"/>
        <family val="3"/>
        <charset val="134"/>
        <scheme val="minor"/>
      </rPr>
      <t xml:space="preserve"> ，
北纬  </t>
    </r>
    <r>
      <rPr>
        <b/>
        <sz val="12"/>
        <rFont val="宋体"/>
        <family val="3"/>
        <charset val="134"/>
        <scheme val="minor"/>
      </rPr>
      <t>27°51'40.0"</t>
    </r>
  </si>
  <si>
    <t xml:space="preserve">霓东路水井位于石子岙村霓东路66号房子西角。井圈高0.8米，呈八六角形，用花岗岩条石垒砌，直径1.48米。井内壁用块石垒砌而成，有多块块石向外突出，作为取水小踏步。井深约2.5米，外砌围墙。2019年初井口加设木质檐棚。
据村民述说，该井已有二百多年的历史，后经几次维修成如今格局，现今仍是石子岙村民的生活用水之一。从一个侧面反映了该地从清朝至今，人们生活状况的演变。现为三普登录点。
</t>
  </si>
  <si>
    <t>九厅五角井</t>
  </si>
  <si>
    <t>浙江省温州市洞头区北岙街道九厅村村委大楼西南角50米处</t>
  </si>
  <si>
    <t>九厅五角井位于洞头区北岙街道九厅村村委大楼西南面50米处。井平面呈五角形。井壁块石垒砌，有块石突出呈踏步，供取水用。井台呈圆形，直径3.7米。井圈由五块花岗岩条石首尾连接而成，条石前出卯口。后凿榫眼，榫卯相接。长0.8米，宽0.4米，厚0.13米；井圈直径1.25米，井深约4米。水质清澈。_x005F_x000D_
据当地村民述说，该井已有100余年的历史，是当时当地村民的主要生活用水，现该水井仍被部分村民所使用，其从侧面反映了该地村民的生活演变状况，具有一定历史、文化价值。</t>
  </si>
  <si>
    <t>北岙漱泉井</t>
  </si>
  <si>
    <t>浙江省温州市洞头区北岙街道上新社区区政府大楼南角20米处</t>
  </si>
  <si>
    <t>北岙漱泉井在上新居委会，即区政府大门外东南面。漱泉井占地面积4平方米，井深4米，井圈高0.56米，井平面呈六角形，为6块大小一致的等腰梯形的青石板围砌。其中2块的内壁上有柳体阴刻文字，一块竖刻“漱泉井”三字，另一块竖刻“光绪四年”四字。_x005F_x000D_
嘉庆年间，埭口堤塘建成后，北岙镇这片原本为滩涂沼泽地变成了良田和集镇，但水质多咸味难饮，每逢夏秋旱季时节，居民生活用水困难。光绪四年，顶寮村的贡生林凤鸣牵头出资在村前田中挖了一口深井，为当时民众缓解吃水之难。因水质甘润清爽，取名“漱泉井”。至清末，当地群众熬制土鸦片及蒸煮石花菜（夏季凉饮食品），唯漱泉井之水制之而效果特佳。1990年自来水普遍使用后，漱泉井才停止使用。_x005F_x000D_
由于该井是我县目前发现的唯一一口具有名称、落款和年号的古井，故1999年，被列为县级文物保护点，并对村落的形成起列历史见证作用。</t>
  </si>
  <si>
    <r>
      <rPr>
        <sz val="12"/>
        <rFont val="宋体"/>
        <family val="3"/>
        <charset val="134"/>
        <scheme val="minor"/>
      </rPr>
      <t>东经：</t>
    </r>
    <r>
      <rPr>
        <b/>
        <sz val="12"/>
        <rFont val="宋体"/>
        <family val="3"/>
        <charset val="134"/>
        <scheme val="minor"/>
      </rPr>
      <t>121°09'11.0"</t>
    </r>
    <r>
      <rPr>
        <sz val="12"/>
        <rFont val="宋体"/>
        <family val="3"/>
        <charset val="134"/>
        <scheme val="minor"/>
      </rPr>
      <t xml:space="preserve">    ，
北纬 </t>
    </r>
    <r>
      <rPr>
        <b/>
        <sz val="12"/>
        <rFont val="宋体"/>
        <family val="3"/>
        <charset val="134"/>
        <scheme val="minor"/>
      </rPr>
      <t>27°50'20.0"</t>
    </r>
  </si>
  <si>
    <t>北岙漱泉井在上新居委会，即区政府大门外东南面。漱泉井占地面积4平方米，井深4米，井圈高0.56米，井平面呈六角形，为6块大小一致的等腰梯形的青石板围砌。其中2块的内壁上有柳体阴刻文字，一块竖刻“漱泉井”三字，另一块竖刻“光绪四年”四字。
嘉庆年间，埭口堤塘建成后，北岙镇这片原本为滩涂沼泽地变成了良田和集镇，但水质多咸味难饮，每逢夏秋旱季时节，居民生活用水困难。光绪四年，顶寮村的贡生林凤鸣牵头出资在村前田中挖了一口深井，为当时民众缓解吃水之难。因水质甘润清爽，取名“漱泉井”。至清末，当地群众熬制土鸦片及蒸煮石花菜（夏季凉饮食品），唯漱泉井之水制之而效果特佳。1990年自来水普遍使用后，漱泉井才停止使用。
由于该井是我县目前发现的唯一一口具有名称、落款和年号的古井，故1999年，被列为县级文物保护点，并对村落的形成起列历史见证作用。现为区级文物保护单位</t>
  </si>
  <si>
    <t>立有
保护
说明
碑</t>
  </si>
  <si>
    <t>1999年11月，北岙镇县前路漱泉井被公布为县级文物保护点；2011年3月，北岙漱泉井升为县级文物保护单位</t>
  </si>
  <si>
    <t>后街水井</t>
  </si>
  <si>
    <t>浙江省温州市洞头区北岙街道城中社区中后巷8号房屋西南角</t>
  </si>
  <si>
    <t>后街水井位于北岙街道中后巷8号房屋西南角。由井圈、井台、和井组成。井圈呈六角形，由6块带榫卯的花岗岩石板，前出卯口，后凿榫眼，按逆时针排列连接成。高0.35米，直径1.5米。井壁块石砌成，井深约2米，水质清澈。_x005F_x000D_
该井已有一百多年的历史，现仍是该地居民的生活用水来源之一，此井构造也具有一定的特色，在洞头县不为多见，也从一个侧面反映了旧时农村人们的生活状况乃至村落的形成和发展状况。</t>
  </si>
  <si>
    <r>
      <rPr>
        <sz val="12"/>
        <rFont val="宋体"/>
        <family val="3"/>
        <charset val="134"/>
        <scheme val="minor"/>
      </rPr>
      <t>东经：</t>
    </r>
    <r>
      <rPr>
        <b/>
        <sz val="12"/>
        <rFont val="宋体"/>
        <family val="3"/>
        <charset val="134"/>
        <scheme val="minor"/>
      </rPr>
      <t>121°09'01.0"</t>
    </r>
    <r>
      <rPr>
        <sz val="12"/>
        <rFont val="宋体"/>
        <family val="3"/>
        <charset val="134"/>
        <scheme val="minor"/>
      </rPr>
      <t xml:space="preserve"> ，
北纬  </t>
    </r>
    <r>
      <rPr>
        <b/>
        <sz val="12"/>
        <rFont val="宋体"/>
        <family val="3"/>
        <charset val="134"/>
        <scheme val="minor"/>
      </rPr>
      <t>27°50'20.0"</t>
    </r>
  </si>
  <si>
    <t>后街水井位于北岙街道中后巷8号房屋西南角。由井圈、井台、和井组成。井圈呈六角形，由6块带榫卯的花岗岩石板，前出卯口，后凿榫眼，按逆时针排列连接成。直径1.5米，井壁块石砌成，井深约2米。现为三普登录点。
该井已有一百多年的历史，此井构造也具有一定的特色，在洞头县不为多见，也从一个侧面反映了旧时农村人们的生活状况乃至村落的形成和发展状况。</t>
  </si>
  <si>
    <t>铁炉头甘氏水井</t>
  </si>
  <si>
    <t>浙江省温州市洞头区北岙街道小长坑村铁炉头自然村甘世暖宅后西面两米处</t>
  </si>
  <si>
    <t xml:space="preserve">铁炉头甘氏水井位于洞头区北岙街道小长坑村铁炉头自然村甘世暖宅后西面两米处。井台呈圆形，直径3.35米；井圈呈长方形，长1.65米，宽1.2米，高0.5米；井壁块石砌成，直径约2米；井深约7米。_x005F_x000D_
该井水质较好，常年不枯。至今仍为附近10几户村民的饮水生活用水。据村民甘世用所述，该井在其祖自康熙年间从福建迁到此地时就已存在，应是建于清中期，因此该水井具有一定的历史，文化价值。_x005F_x000D_
</t>
  </si>
  <si>
    <r>
      <rPr>
        <sz val="12"/>
        <rFont val="宋体"/>
        <family val="3"/>
        <charset val="134"/>
        <scheme val="minor"/>
      </rPr>
      <t>东经：</t>
    </r>
    <r>
      <rPr>
        <b/>
        <sz val="12"/>
        <rFont val="宋体"/>
        <family val="3"/>
        <charset val="134"/>
        <scheme val="minor"/>
      </rPr>
      <t>121°07'01.0"</t>
    </r>
    <r>
      <rPr>
        <sz val="12"/>
        <rFont val="宋体"/>
        <family val="3"/>
        <charset val="134"/>
        <scheme val="minor"/>
      </rPr>
      <t xml:space="preserve">  ，
北纬  </t>
    </r>
    <r>
      <rPr>
        <b/>
        <sz val="12"/>
        <rFont val="宋体"/>
        <family val="3"/>
        <charset val="134"/>
        <scheme val="minor"/>
      </rPr>
      <t>27°49'09.0"</t>
    </r>
  </si>
  <si>
    <t xml:space="preserve">铁炉头甘氏水井位于北岙街道小长坑村铁炉头自然村甘世暖宅后西面两米处。井台呈圆形，直径3.35米；井圈呈长方形，长1.65米，宽1.2米，高0.5米；井壁块石砌成，直径约2米；井深约7米。至今仍为村民生活用水。
据村民甘世用所述，该井在其祖自康熙年间从福建迁到此地时就已存在，应是建于清早期，因此该水井具有一定的历史、文化价值。现为三普登录点。
</t>
  </si>
  <si>
    <t>岭头水井</t>
  </si>
  <si>
    <t>浙江省温州市洞头区北岙街道白迭村岭头自然村</t>
  </si>
  <si>
    <t>岭头水井位于洞头区北岙街道白迭村岭头自然村。井台呈圆形，直径2.5米。井平面呈六角形，井圈直径1米，由六块带榫卯的方形花岗岩按逆时针排列砌成，前出卯口后凿榫眼。块石长0.5米，厚0.1米，高0.47米，井壁块石砌成，井深约3米。_x005F_x000D_
据当地村民述，该井已有一百余年的历史，曾是岭头自然村村民的主要生活用水来源，现水质清澈仍被部分村民所使用，该井的存在在一定程度上见证了该村的历史以及村民生活的演变状况。</t>
  </si>
  <si>
    <r>
      <rPr>
        <sz val="12"/>
        <rFont val="宋体"/>
        <family val="3"/>
        <charset val="134"/>
        <scheme val="minor"/>
      </rPr>
      <t>东经：</t>
    </r>
    <r>
      <rPr>
        <b/>
        <sz val="12"/>
        <rFont val="宋体"/>
        <family val="3"/>
        <charset val="134"/>
        <scheme val="minor"/>
      </rPr>
      <t>121°06'31.0"</t>
    </r>
    <r>
      <rPr>
        <sz val="12"/>
        <rFont val="宋体"/>
        <family val="3"/>
        <charset val="134"/>
        <scheme val="minor"/>
      </rPr>
      <t xml:space="preserve">  ，
北纬  </t>
    </r>
    <r>
      <rPr>
        <b/>
        <sz val="12"/>
        <rFont val="宋体"/>
        <family val="3"/>
        <charset val="134"/>
        <scheme val="minor"/>
      </rPr>
      <t>27°49'39.0"</t>
    </r>
  </si>
  <si>
    <t>岭头水井位于北岙街道白迭村岭头自然村。井台呈圆形，直径2.5米。井平面呈六角形，井圈直径1米，由六块带榫卯的方形花岗岩按逆时针排列砌成，前出卯口后凿榫眼。块石长0.5米，厚0.1米，高0.47米，井壁块石砌成，井深约3米。
据当地村民述，该井已有一百余年的历史，曾是岭头自然村村民的主要生活用水来源，现仍被部分村民灌溉使用，该井的存在在一定程度上见证了该村的历史以及村民生活的演变状况。现为三普登录点。</t>
  </si>
  <si>
    <t>白迭村村委会</t>
  </si>
  <si>
    <t>风吹岙水井</t>
  </si>
  <si>
    <t>浙江省温州市洞头区北岙街道白迭村风吹岙自然村</t>
  </si>
  <si>
    <t>风吹岙水井位于洞头区北岙街道白迭村风吹岙自然村。井台呈圆形，直径3.2米。井圈呈正方形，长0.95米，高0.45米，厚0.15米，井圈西面阴刻“复修辛未年端月”七字。井壁呈圆形，直径1.15米，块石砌成。井深约3.2米。_x005F_x000D_
据当地村民述说，该井已有100余年的历史，曾是该自然村的主要饮用水。在20余年前曾有过翻修，现仍被当地村民所使用。该井的存在从侧面反映了该村的历史以及当地村民的生活演变状况。</t>
  </si>
  <si>
    <r>
      <rPr>
        <sz val="12"/>
        <rFont val="宋体"/>
        <family val="3"/>
        <charset val="134"/>
        <scheme val="minor"/>
      </rPr>
      <t>东经：</t>
    </r>
    <r>
      <rPr>
        <b/>
        <sz val="12"/>
        <rFont val="宋体"/>
        <family val="3"/>
        <charset val="134"/>
        <scheme val="minor"/>
      </rPr>
      <t>121°05'58.0"</t>
    </r>
    <r>
      <rPr>
        <sz val="12"/>
        <rFont val="宋体"/>
        <family val="3"/>
        <charset val="134"/>
        <scheme val="minor"/>
      </rPr>
      <t xml:space="preserve"> ，
北纬 </t>
    </r>
    <r>
      <rPr>
        <b/>
        <sz val="12"/>
        <rFont val="宋体"/>
        <family val="3"/>
        <charset val="134"/>
        <scheme val="minor"/>
      </rPr>
      <t>27°49'49.0"</t>
    </r>
  </si>
  <si>
    <t>风吹岙水井位于北岙街道白迭村风吹岙自然村。井台呈圆形，直径3.2米。井圈呈正方形，长0.95米，高0.45米，厚0.15米，井圈西面阴刻“复修辛未年端月”七字。井壁呈圆形，直径1.15米，块石砌成。井深约3.2米。
据当地村民述说，该井已有100余年的历史，曾是该自然村的主要饮用水。在20余年前曾有过翻修。该井的存在从侧面反映了该村的历史以及当地村民的生活演变状况。现为三普登录点。</t>
  </si>
  <si>
    <t>阜埠岙水井</t>
  </si>
  <si>
    <t>浙江省温州市洞头区北岙街道阜埠岙村三盘街120号房屋南角2米处</t>
  </si>
  <si>
    <t>阜埠岙水井位于洞头区北岙街道阜埠岙村三盘街120号房屋南角2米处。井台呈半圆形，直径4.4米，井圈呈正方形，宽1.08米，井壁呈椭圆形，块石砌成。井深约2米。_x005F_x000D_
该井据村民述已有200余年的历史，是阜埠岙村始迁该地的村民所建，后来一直是当地村民的主要饮用水来源之一，现仍有少部分村民使用水井。该井的存在一定程度上见证了该井的历史及村民生活的演变状况。</t>
  </si>
  <si>
    <r>
      <rPr>
        <sz val="12"/>
        <rFont val="宋体"/>
        <family val="3"/>
        <charset val="134"/>
        <scheme val="minor"/>
      </rPr>
      <t>东经：</t>
    </r>
    <r>
      <rPr>
        <b/>
        <sz val="12"/>
        <rFont val="宋体"/>
        <family val="3"/>
        <charset val="134"/>
        <scheme val="minor"/>
      </rPr>
      <t>121°09'22.0"</t>
    </r>
    <r>
      <rPr>
        <sz val="12"/>
        <rFont val="宋体"/>
        <family val="3"/>
        <charset val="134"/>
        <scheme val="minor"/>
      </rPr>
      <t xml:space="preserve">，
北纬 </t>
    </r>
    <r>
      <rPr>
        <b/>
        <sz val="12"/>
        <rFont val="宋体"/>
        <family val="3"/>
        <charset val="134"/>
        <scheme val="minor"/>
      </rPr>
      <t>27°51'56.0"</t>
    </r>
  </si>
  <si>
    <t>阜埠岙水井位于北岙街道阜埠岙村。井圈呈八角形，水泥板砌筑，内壁直径0.82米，高0.64米。井深约2米。井壁呈椭圆形，块石砌成。现位于一院落下方，旁边有杂物堆放。
该井据村民述已有200余年的历史，是阜埠岙村始迁该地的村民所建，后来一直是当地村民的主要饮用水来源之一，现少有人用。该井的存在一定程度上见证了该井的历史及村民生活的演变状况。现为三普登录点。</t>
  </si>
  <si>
    <t>阜埠岙村村委会</t>
  </si>
  <si>
    <t>东坑水井</t>
  </si>
  <si>
    <t>浙江省温州市洞头区北岙街道下尾村东坑自然村（村委北面）</t>
  </si>
  <si>
    <t>东坑水井位于洞头区北岙街道下尾村东坑自然村。井台呈不规则形状，面积约8平方米，井圈呈长方形，长1.02米，宽0.68米，高0.5米；井壁呈圆形，内径1.8米，块石砌成；井深约1.5米。_x005F_x000D_
该水井据当地村民述已有一百余年历史，其水质清澈，冬暖夏凉，曾是下尾村民的主要饮用水，如今该井仍被部分村民使用。该井的存在从侧面反应了该村村民生活演变状况，具有一定文化历史。</t>
  </si>
  <si>
    <r>
      <rPr>
        <sz val="12"/>
        <rFont val="宋体"/>
        <family val="3"/>
        <charset val="134"/>
        <scheme val="minor"/>
      </rPr>
      <t>东经：</t>
    </r>
    <r>
      <rPr>
        <b/>
        <sz val="12"/>
        <rFont val="宋体"/>
        <family val="3"/>
        <charset val="134"/>
        <scheme val="minor"/>
      </rPr>
      <t>121°10'05.0"</t>
    </r>
    <r>
      <rPr>
        <sz val="12"/>
        <rFont val="宋体"/>
        <family val="3"/>
        <charset val="134"/>
        <scheme val="minor"/>
      </rPr>
      <t xml:space="preserve">，
北纬 </t>
    </r>
    <r>
      <rPr>
        <b/>
        <sz val="12"/>
        <rFont val="宋体"/>
        <family val="3"/>
        <charset val="134"/>
        <scheme val="minor"/>
      </rPr>
      <t>27°52'21.0"</t>
    </r>
  </si>
  <si>
    <t>东坑水井位于北岙街道下尾村东坑自然村。井圈外壁呈八边形，内侧圆形，由于地面垫高，为后期加设，内径0.64米，高0.65米。井壁呈圆形，块石砌成。井深约2.5米。
该水井据当地村民述已有一百余年历史，其水质清澈，冬暖夏凉，曾是下尾村民的主要饮用水，如今该井仍被部分村民使用。该井的存在从侧面反应了该村村民生活演变状况，具有一定文化历史价值。现为三普登录点。</t>
  </si>
  <si>
    <t>下尾村村委会</t>
  </si>
  <si>
    <t>乌贼岙水井</t>
  </si>
  <si>
    <t>浙江省温州市洞头区北岙街道西山头村乌贼岙自然村村中心（南建强宅后）</t>
  </si>
  <si>
    <t>乌贼岙水井位于洞头区北岙街道西山头村乌贼岙自然村南建强宅后。依自然岩体而建，均块石垒砌，三合土封面，平面呈椭圆形，最高约深3米，最低处深2.5米，直径2.8米，井内设踏步供村民取水。_x005F_x000D_
据当地村民述说，该井已有二百余年历史，是最早迁至此地的村民而建，现仍供当地村民饮用以及生活用水。因此该井的存在在一定程度上见证了该村的历史以及当地村民生活演变状况。</t>
  </si>
  <si>
    <r>
      <rPr>
        <sz val="12"/>
        <rFont val="宋体"/>
        <family val="3"/>
        <charset val="134"/>
        <scheme val="minor"/>
      </rPr>
      <t>东经：</t>
    </r>
    <r>
      <rPr>
        <b/>
        <sz val="12"/>
        <rFont val="宋体"/>
        <family val="3"/>
        <charset val="134"/>
        <scheme val="minor"/>
      </rPr>
      <t>121°09'04.0"</t>
    </r>
    <r>
      <rPr>
        <sz val="12"/>
        <rFont val="宋体"/>
        <family val="3"/>
        <charset val="134"/>
        <scheme val="minor"/>
      </rPr>
      <t xml:space="preserve">，
北纬 </t>
    </r>
    <r>
      <rPr>
        <b/>
        <sz val="12"/>
        <rFont val="宋体"/>
        <family val="3"/>
        <charset val="134"/>
        <scheme val="minor"/>
      </rPr>
      <t>27°51'52.0"</t>
    </r>
  </si>
  <si>
    <t>乌贼岙水井位于北岙街道西山头村乌贼岙自然村南建强宅后。依自然岩体而建，均块石垒砌，三合土封面，平面呈椭圆形，最高约深3米，最低处深2.5米，直径2.8米，井内设踏步供村民取水。
据当地村民述说，该井已有二百余年历史，是最早迁至此地的村民而建，现仍供当地村民生活用水。因此该井的存在在一定程度上见证了该村的历史以及当地村民生活演变状况。现为三普登录点。</t>
  </si>
  <si>
    <t>西山头村村委会</t>
  </si>
  <si>
    <t>鸽尾礁水井</t>
  </si>
  <si>
    <t>浙江省温州市洞头区北岙街道鸽尾礁村鸽尾巷98号房屋西南角6米处</t>
  </si>
  <si>
    <t>鸽尾礁水井位于洞头区北岙街道鸽尾礁村鸽尾巷98号房屋西南角6米处。井台块石铺地，水泥封面。平面呈圆形，井圈高0.45米，厚0.4米，内径1.14米；井壁块石砌成；井深约1.5米。水质较浑浊。_x005F_x000D_
该井据当地村民述已有100余年的历史，是该村现存年代年代最久远的古井之一，曾是当地村民的主要饮用水来源，如今仍被部分村民所使用。该井从侧面反映了该村的历史以及当地村民的生活演变状况，具有一定历史，文化价值。</t>
  </si>
  <si>
    <r>
      <rPr>
        <sz val="12"/>
        <rFont val="宋体"/>
        <family val="3"/>
        <charset val="134"/>
        <scheme val="minor"/>
      </rPr>
      <t>东经：</t>
    </r>
    <r>
      <rPr>
        <b/>
        <sz val="12"/>
        <rFont val="宋体"/>
        <family val="3"/>
        <charset val="134"/>
        <scheme val="minor"/>
      </rPr>
      <t>121°11'14.0"</t>
    </r>
    <r>
      <rPr>
        <sz val="12"/>
        <rFont val="宋体"/>
        <family val="3"/>
        <charset val="134"/>
        <scheme val="minor"/>
      </rPr>
      <t xml:space="preserve">，
北纬 </t>
    </r>
    <r>
      <rPr>
        <b/>
        <sz val="12"/>
        <rFont val="宋体"/>
        <family val="3"/>
        <charset val="134"/>
        <scheme val="minor"/>
      </rPr>
      <t>27°51'04.0"</t>
    </r>
  </si>
  <si>
    <t>鸽尾礁水井位于北岙街道鸽尾礁村鸽尾巷98号房屋西南角6米处。井台块石铺地，水泥封面。平面呈圆形，井圈高0.45米，厚0.4米，内径1.14米；井壁块石砌成；井深约1.5米。
该井据当地村民述已有100余年的历史，是该村现存年代年代最久远的古井之一，曾是当地村民的主要饮用水来源。该井从侧面反映了该村的历史以及当地村民的生活演变状况，具有一定历史、文化价值。现为三普登录点。</t>
  </si>
  <si>
    <t>鸽尾礁村村委会</t>
  </si>
  <si>
    <t>大王殿水井</t>
  </si>
  <si>
    <t>浙江省温州市洞头区北岙街道大王殿村水井位于兴港东路二百零二弄16号北角5米处</t>
  </si>
  <si>
    <t>大王殿村水井位于兴港东路二百零二弄16号北角5米处，井圈呈半圆形，内径1.44米，厚0.6米，高0.67米。井壁上块石凸砌成踏步，供村民取水用。井深约1.5米，水质清澈。_x005F_x000D_
该井据当地村民述已有上百年的历史，曾是大王殿村村民主要饮用水源之一，现该井仍为部分村民所使用。该井从侧面反应了该村的历史以及村民生活演变状况，具有一定历史、文化价值。</t>
  </si>
  <si>
    <r>
      <rPr>
        <sz val="12"/>
        <rFont val="宋体"/>
        <family val="3"/>
        <charset val="134"/>
        <scheme val="minor"/>
      </rPr>
      <t>东经：</t>
    </r>
    <r>
      <rPr>
        <b/>
        <sz val="12"/>
        <rFont val="宋体"/>
        <family val="3"/>
        <charset val="134"/>
        <scheme val="minor"/>
      </rPr>
      <t>121°10'51.0"</t>
    </r>
    <r>
      <rPr>
        <sz val="12"/>
        <rFont val="宋体"/>
        <family val="3"/>
        <charset val="134"/>
        <scheme val="minor"/>
      </rPr>
      <t xml:space="preserve">，
北纬 </t>
    </r>
    <r>
      <rPr>
        <b/>
        <sz val="12"/>
        <rFont val="宋体"/>
        <family val="3"/>
        <charset val="134"/>
        <scheme val="minor"/>
      </rPr>
      <t>27°50'53.0"</t>
    </r>
  </si>
  <si>
    <t>大王殿村水井位于兴港东路二百零二弄16号北角5米处，井圈呈半圆形，内径1.44米，厚0.6米，高0.67米。井壁上块石凸砌成踏步，井深约1.5米。
该井据当地村民述已有上百年的历史，曾是大王殿村村民主要饮用水源之一。该井从侧面反应了该村的历史以及村民生活演变状况，具有一定历史、文化价值。现为三普登录点。</t>
  </si>
  <si>
    <t>大王殿村村委会</t>
  </si>
  <si>
    <t>小岙水井</t>
  </si>
  <si>
    <t>浙江省温州市洞头区北岙街道风门村委大楼北角40米处</t>
  </si>
  <si>
    <t>小岙水井位于洞头区北岙街道风门村村委大楼北角40米处。井平面呈圆形，井圈上下收分，直径1米，厚0.25米，高0.4米。井壁与井壁均块石砌成，井深约3米。_x005F_x000D_
该水井据当地村民述5已有一百余年的历史，具体年代待考，其曾是小岙村民主要生活用水源之一，现仍被村民所使用。该井的存在对研究该自然村的历史及生活演变状况具有一定参考价值。</t>
  </si>
  <si>
    <r>
      <rPr>
        <sz val="12"/>
        <rFont val="宋体"/>
        <family val="3"/>
        <charset val="134"/>
        <scheme val="minor"/>
      </rPr>
      <t>东经：</t>
    </r>
    <r>
      <rPr>
        <b/>
        <sz val="12"/>
        <rFont val="宋体"/>
        <family val="3"/>
        <charset val="134"/>
        <scheme val="minor"/>
      </rPr>
      <t>121°07'58.0"</t>
    </r>
    <r>
      <rPr>
        <sz val="12"/>
        <rFont val="宋体"/>
        <family val="3"/>
        <charset val="134"/>
        <scheme val="minor"/>
      </rPr>
      <t xml:space="preserve">，
北纬 </t>
    </r>
    <r>
      <rPr>
        <b/>
        <sz val="12"/>
        <rFont val="宋体"/>
        <family val="3"/>
        <charset val="134"/>
        <scheme val="minor"/>
      </rPr>
      <t>27°49'44.0"</t>
    </r>
  </si>
  <si>
    <t>小岙水井位于北岙街道风门村村委大楼北角40米处。井平面呈圆形，井圈顶部为青石铺沿，外立面嵌有鹅卵石，内径1米，厚0.35米，高0.7米。井壁块石砌成，井深约3米。
该水井据当地村民述已有一百余年的历史，具体年代待考，其曾是小岙村民主要生活用水源之一，现仍被村民所使用。该井的存在对研究该自然村的历史及生活演变状况具有一定参考价值。现为三普登录点。</t>
  </si>
  <si>
    <t>风门村村委会</t>
  </si>
  <si>
    <t>岙外杨从法民居</t>
  </si>
  <si>
    <t>浙江省温州市洞头区鹿西乡鹿西村岙外路64号</t>
  </si>
  <si>
    <t>杨从法民居位于鹿西乡鹿西村岙外路64号。坐东朝西，单体二层楼木石结构建筑，房屋建于块石砌筑的台基上，明间前设踏步二级，面阔三间，进深五柱九檩，中柱落地，前后分心，穿斗式梁架。明间设门，次间设百棂窗。屋面硬山顶，盖阴阳小青瓦，块石压瓦，山墙块石砌成。屋后院有同时期砌筑的井两口。_x005F_x000D_
该宅据屋主述建于1945年，解放前，曾有共产党同志在此居住，1959年大跃进时期，该宅曾作为食堂供村民集体吃饭，正立面墙体上仍留有那时期的标语字迹。因此，该宅的存在是当地解放初期历史事件的见证，具有一定的历史、文化价值。</t>
  </si>
  <si>
    <r>
      <rPr>
        <sz val="12"/>
        <rFont val="宋体"/>
        <family val="3"/>
        <charset val="134"/>
        <scheme val="minor"/>
      </rPr>
      <t xml:space="preserve">东经：
</t>
    </r>
    <r>
      <rPr>
        <b/>
        <sz val="12"/>
        <rFont val="宋体"/>
        <family val="3"/>
        <charset val="134"/>
        <scheme val="minor"/>
      </rPr>
      <t xml:space="preserve">121°10'26.0"
</t>
    </r>
    <r>
      <rPr>
        <sz val="12"/>
        <rFont val="宋体"/>
        <family val="3"/>
        <charset val="134"/>
        <scheme val="minor"/>
      </rPr>
      <t>北纬：</t>
    </r>
    <r>
      <rPr>
        <b/>
        <sz val="12"/>
        <rFont val="宋体"/>
        <family val="3"/>
        <charset val="134"/>
        <scheme val="minor"/>
      </rPr>
      <t xml:space="preserve">
27°58'58.0"</t>
    </r>
  </si>
  <si>
    <t>两井位于鹿西乡鹿西村岙外路64号杨从法民居屋后，靠山墙并立，间隔2米左右。井圈均为不规则半圆形。南侧井圈南北长0.9米，东西长0.8米，高0.35米，井深0.8米。盖有石板，石板凿有方形孔，便于取水。北侧井圈南北长1.1米，东西长0.7米，高0.25到0.4米之间，有开口，便于取水。井深0.35米。盖有半块石板。两井均水质清澈，水源来自山岩泉水汇集，更似小池。该房屋正立面已水泥刷白，因破损严重，已核销退出三普点。</t>
  </si>
  <si>
    <t xml:space="preserve">鹿西村村委会 </t>
  </si>
  <si>
    <t>杨从法家人</t>
  </si>
  <si>
    <t>买相堂水井</t>
  </si>
  <si>
    <t>浙江省温州市洞头区鹿西乡鹿西村买相堂自然村村口。</t>
  </si>
  <si>
    <t>买相堂水井位于鹿西乡鹿西村买相堂自然村村口，买相堂古寨墙北角2米处。井平面呈圆形，井圈高0.21米，由块石垒砌，水泥封面，直径0.91米，井深约4米。井壁块石垒砌，水质清澈。井台长4.38米，宽3.35米。_x005F_x000D_
据村民述说，该井已有一百多年的历史，是该地村民迁至此地居住生活而修建的第一口井，早于买相堂古寨墙的存在。因买相堂现已无人居住，故此水井现已废弃不用，但该井的存在见证了该自然村的历史以及该村村民生活演变状况，具有一定历史文化价值。</t>
  </si>
  <si>
    <r>
      <rPr>
        <sz val="12"/>
        <rFont val="宋体"/>
        <family val="3"/>
        <charset val="134"/>
        <scheme val="minor"/>
      </rPr>
      <t>东经：</t>
    </r>
    <r>
      <rPr>
        <b/>
        <sz val="12"/>
        <rFont val="宋体"/>
        <family val="3"/>
        <charset val="134"/>
        <scheme val="minor"/>
      </rPr>
      <t>121°10'26.0"
北纬：27°59'16.0"</t>
    </r>
  </si>
  <si>
    <t>买相堂水井位于鹿西乡鹿西村买相堂自然村村口，买相堂古寨墙北角2米处。井平面呈圆形，井圈高0.21米，由块石垒砌，水泥封面，直径0.91米，井深约4米。井壁块石垒砌。井台长4.38米，宽3.35米。
据村民述说，该井已有一百多年的历史，是该地村民迁至此地居住生活而修建的第一口井，早于买相堂古寨墙的存在。因买相堂现已无人居住，故此水井现已废弃不用，但该井的存在见证了该自然村的历史以及该村村民生活演变状况，具有一定历史文化价值。现为三普登录点。</t>
  </si>
  <si>
    <t>岙底古榕井</t>
  </si>
  <si>
    <t>浙江省温州市洞头区鹿西乡鹿西村岙底八角井头</t>
  </si>
  <si>
    <t>岙底古榕井位于鹿西乡鹿西村岙底八角井头，笔管榕西北角二米处，井圈呈八角形，高0.6米，厚0.15米，内径1.45米，青砖垒砌，水泥封面。井台呈不规则形状，面积约8平方米。井壁呈圆形，直径1.45米，井深约6米，块石砌成。水质清澈。_x005F_x000D_
据村民述说该井已有120多年的历史，是岙底自然村村民迁至该地生活而修建第一口井，是当时村民主要生活用水，现仍有村民使用。该井的存在见证了该村的历史以及该村村民生活演变状况，具有一定历史文化的价值。</t>
  </si>
  <si>
    <r>
      <rPr>
        <sz val="12"/>
        <rFont val="宋体"/>
        <family val="3"/>
        <charset val="134"/>
        <scheme val="minor"/>
      </rPr>
      <t>东经：</t>
    </r>
    <r>
      <rPr>
        <b/>
        <sz val="12"/>
        <rFont val="宋体"/>
        <family val="3"/>
        <charset val="134"/>
        <scheme val="minor"/>
      </rPr>
      <t>121°10'37.0"</t>
    </r>
    <r>
      <rPr>
        <sz val="12"/>
        <rFont val="宋体"/>
        <family val="3"/>
        <charset val="134"/>
        <scheme val="minor"/>
      </rPr>
      <t xml:space="preserve">  ，
北纬  </t>
    </r>
    <r>
      <rPr>
        <b/>
        <sz val="12"/>
        <rFont val="宋体"/>
        <family val="3"/>
        <charset val="134"/>
        <scheme val="minor"/>
      </rPr>
      <t>27°59'10.0"</t>
    </r>
  </si>
  <si>
    <t>岙底古榕井位于鹿西乡鹿西村岙底八角井头，笔管榕西北角二米处，井圈呈八角形，高0.6米，厚0.15米，内径1.45米，青砖垒砌，水泥封面。井台呈不规则形状，面积约8平方米。井壁呈圆形，直径1.45米，井深约6米，块石砌成。
据村民述说该井已有130多年的历史，是岙底自然村村民迁至该地生活而修建第一口井，是当时村民主要生活用水，现仍有村民使用。该井的存在见证了该村的历史以及该村村民生活演变状况，具有一定历史文化的价值。现为三普登录点。</t>
  </si>
  <si>
    <t>买相堂叶安秀民居</t>
  </si>
  <si>
    <t>浙江省温州市洞头区鹿西乡鹿西村买相堂自然村买相路12弄7号</t>
  </si>
  <si>
    <t>叶安秀民居位于鹿西村买相堂路12弄7号，坐东朝西，单体二层楼木石结构建筑。面阔三间，进深三柱七檩。中柱落地，前后分心，穿斗式梁架，明间设门，次间设直棂窗，屋面歇山顶，盖阴阳小青瓦，山墙块石砌成，屋后院北角置同时期的井一口。_x005F_x000D_
该宅据屋主述说已有50余年的历史，其梁架结构较简易，楼层较低矮，是鹿西村保存为数不多的近现代传统民居之一，对研究该地近现代传统民居具有一定参考价值。</t>
  </si>
  <si>
    <r>
      <rPr>
        <sz val="12"/>
        <rFont val="宋体"/>
        <family val="3"/>
        <charset val="134"/>
        <scheme val="minor"/>
      </rPr>
      <t>东经：</t>
    </r>
    <r>
      <rPr>
        <b/>
        <sz val="12"/>
        <rFont val="宋体"/>
        <family val="3"/>
        <charset val="134"/>
        <scheme val="minor"/>
      </rPr>
      <t xml:space="preserve">121°10'28.0"
</t>
    </r>
    <r>
      <rPr>
        <sz val="12"/>
        <rFont val="宋体"/>
        <family val="3"/>
        <charset val="134"/>
        <scheme val="minor"/>
      </rPr>
      <t>北纬：</t>
    </r>
    <r>
      <rPr>
        <b/>
        <sz val="12"/>
        <rFont val="宋体"/>
        <family val="3"/>
        <charset val="134"/>
        <scheme val="minor"/>
      </rPr>
      <t>27°59'07.0"</t>
    </r>
  </si>
  <si>
    <t>该井位于鹿西乡鹿西村买相堂路12弄7号。因自然灾害等原因房屋倒塌，已核销退出三普点。现已改建新房，井已成为室内井，用地板砖覆盖。井圈全无。内有水管装置，屋主仍作洗涤之用。</t>
  </si>
  <si>
    <t>叶安秀家人</t>
  </si>
  <si>
    <t>岙外水井</t>
  </si>
  <si>
    <t>浙江省温州市洞头区鹿西乡鹿西村岙外鹿昌路五弄7号东角</t>
  </si>
  <si>
    <t>岙外水井位于洞头区鹿西乡鹿西村岙外鹿昌路5弄7号东角。井平面呈圆形，井圈依地势，由高至低垒砌，最低处0.7米，最高处2.45米，井圈内径3.84米，厚0.5米。井深约3米，井圈西面开一口，作为取水平台，水质一般。_x005F_x000D_
该井据村民述已有二百余年历史，是当时岙外自然村村民的主要用水源，该井现今仍是岙外村村民的生活用水，该井在一定程度上见证了该地村民的生活演变状况，具有一定的历史文化价值。</t>
  </si>
  <si>
    <r>
      <rPr>
        <sz val="12"/>
        <rFont val="宋体"/>
        <family val="3"/>
        <charset val="134"/>
        <scheme val="minor"/>
      </rPr>
      <t>东经：</t>
    </r>
    <r>
      <rPr>
        <b/>
        <sz val="12"/>
        <rFont val="宋体"/>
        <family val="3"/>
        <charset val="134"/>
        <scheme val="minor"/>
      </rPr>
      <t>121°10'28.0"</t>
    </r>
    <r>
      <rPr>
        <sz val="12"/>
        <rFont val="宋体"/>
        <family val="3"/>
        <charset val="134"/>
        <scheme val="minor"/>
      </rPr>
      <t xml:space="preserve">   ，
北纬  </t>
    </r>
    <r>
      <rPr>
        <b/>
        <sz val="12"/>
        <rFont val="宋体"/>
        <family val="3"/>
        <charset val="134"/>
        <scheme val="minor"/>
      </rPr>
      <t>27°58'55.0"</t>
    </r>
  </si>
  <si>
    <t>岙外水井位于鹿西乡鹿西村岙外鹿昌路5弄7号东角。井平面呈圆形，井圈为正方形，水泥封面，边长1.02米，高0.46米。井台直径4.6米。井深2.7米。
该井据村民述已有二百余年历史，是当时岙外自然村村民的主要用水源，该井现今仍为部分村民使用。该井在一定程度上见证了该地村民的生活演变状况，具有一定的历史文化价值。现为三普登录点。</t>
  </si>
  <si>
    <t>扎不断水井</t>
  </si>
  <si>
    <t>浙江省温州市洞头区鹿西乡扎不断村西角</t>
  </si>
  <si>
    <t>扎不断水井位于扎不断村西角。井平面呈半圆形，井圈块石垒砌，水泥封面，高0.76米，内径东西3.72米，南北4.10米。两侧开一口高于水面，横铺花岗岩石板作为取水平台；井台块石平铺，水泥封面呈长方形；井壁由自然岩体组成，井深约2米。_x005F_x000D_
该井已有一百多年的历史，是最早迁至该村的村民所掘造，是当时村民的主要饮用水源，该井从侧面见证了该村的历史以及当地村民生活状况的演变，具有一定历史、文化价值。</t>
  </si>
  <si>
    <r>
      <rPr>
        <sz val="12"/>
        <rFont val="宋体"/>
        <family val="3"/>
        <charset val="134"/>
        <scheme val="minor"/>
      </rPr>
      <t>东经：</t>
    </r>
    <r>
      <rPr>
        <b/>
        <sz val="12"/>
        <rFont val="宋体"/>
        <family val="3"/>
        <charset val="134"/>
        <scheme val="minor"/>
      </rPr>
      <t>121°12'45.0"</t>
    </r>
    <r>
      <rPr>
        <sz val="12"/>
        <rFont val="宋体"/>
        <family val="3"/>
        <charset val="134"/>
        <scheme val="minor"/>
      </rPr>
      <t xml:space="preserve">   ，
北纬  </t>
    </r>
    <r>
      <rPr>
        <b/>
        <sz val="12"/>
        <rFont val="宋体"/>
        <family val="3"/>
        <charset val="134"/>
        <scheme val="minor"/>
      </rPr>
      <t>27°59'29.0"</t>
    </r>
  </si>
  <si>
    <t>扎不断水井位于扎不断村西角。井平面呈半圆形，井圈块石垒砌，水泥封面，高0.76米，内径东西3.72米，南北4.10米。两侧开一口高于水面，横铺花岗岩石板作为取水平台；井台块石平铺，水泥封面呈长方形；井壁由自然岩体组成，井深约2米。
该井已有一百多年的历史，是最早迁至该村的村民所掘造，是当时村民的主要饮用水源，该井从侧面见证了该村的历史以及当地村民生活状况的演变，具有一定历史、文化价值。现为三普登录点。</t>
  </si>
  <si>
    <t>扎不断村村委会</t>
  </si>
  <si>
    <t>烟墩岗烽火台</t>
  </si>
  <si>
    <t>浙江省温州市洞头区鹿西乡鹿西村烟墩岗村山头</t>
  </si>
  <si>
    <t>烟墩岗烽火台位于鹿西乡鹿西村烟墩岗村山头。分东、西两座,相距22米。东座形略偏,通高2米，底径6.4米。台口东西外径2.5米，内径1.5米，南北外径2.05米，东北留有风口。西座呈圆锥形，口外径2米，内径1米，通高1.2米，底径1.4米，未留进风口，在烽火台所在的附近的鹿西港南北两岸，同时发现古遗址各一处，其堆积物都是宋代青瓷、碗、瓶、北岸掘到古墓一座，（无遗物），南岸则有古井一口。_x005F_x000D_
烟墩岗烽火台建于南宋《宋史》卷192《兵志》曾载，建炎（1127-1130)后鹿西是温州十三兵寨之一，城下管界馆头、青岙（大门）、梅岙、鹿西、蒲门、南监、东北三尖、北监、小鹿、大荆。属两浙东路管辖。表明南宋初年以来，鹿西、大门驻有军队，且从鹿西向瓯江沿岸设营，其方向与龟岩、小荆山头、观音礁烽火台传递线相同。因此，该烽火台是研究古代温州海防通讯重要的实物资料。1983年列为洞头县第一批文物保护单位。</t>
  </si>
  <si>
    <t>该井位于鹿西乡鹿西村岙外鹿昌路5弄7号东角。井平面呈圆形，井圈为正方形，水泥封面，边长1.02米，高0.46米。井台直径4.6米。井深2.7米。
该井据村民述已有二百余年历史，是当时岙外自然村村民的主要用水源，该井现今仍为部分村民使用。该井在一定程度上见证了该地村民的生活演变状况，具有一定的历史文化价值。（实为1126号岙外水井，属重复登录）</t>
  </si>
  <si>
    <t>1983年5月，烟墩岗烽火台被公布为县级文物保护单位，该井距离烟墩岗烽火台距离较远，（实为1126号岙外水井，属重复登录）</t>
  </si>
  <si>
    <t>黄泥坑水井</t>
  </si>
  <si>
    <t>浙江省温州市洞头区鹿西乡口筐村黄泥坑自然村富兴街一百二十六弄东角3米处</t>
  </si>
  <si>
    <t>黄泥坑水井位于洞头区鹿西乡口筐村富兴街一百二十六弄东角三米处，井台呈不规则形，面积约5平方米。井平面呈圆形，井圈高0.64米，内径2.41米，厚0.47米，块石垒砌，井深约3米，井壁块石砌成，水泥封面。井圈南侧开一口，高于水面，用以青砖横截。内井壁两侧块石凸筑踏步供取水，井内水质较差。_x005F_x000D_
该水井据当地村民述已有近百年的历史，是当时黄泥坑自然村村民主要用水源。该井从侧面反映了该村历史以及当地村民的生活演变状况。</t>
  </si>
  <si>
    <r>
      <rPr>
        <sz val="12"/>
        <rFont val="宋体"/>
        <family val="3"/>
        <charset val="134"/>
        <scheme val="minor"/>
      </rPr>
      <t>东经：</t>
    </r>
    <r>
      <rPr>
        <b/>
        <sz val="12"/>
        <rFont val="宋体"/>
        <family val="3"/>
        <charset val="134"/>
        <scheme val="minor"/>
      </rPr>
      <t>121°11'18.0"</t>
    </r>
    <r>
      <rPr>
        <sz val="12"/>
        <rFont val="宋体"/>
        <family val="3"/>
        <charset val="134"/>
        <scheme val="minor"/>
      </rPr>
      <t xml:space="preserve">   ，北纬： </t>
    </r>
    <r>
      <rPr>
        <b/>
        <sz val="12"/>
        <rFont val="宋体"/>
        <family val="3"/>
        <charset val="134"/>
        <scheme val="minor"/>
      </rPr>
      <t>27°59'38.0"</t>
    </r>
  </si>
  <si>
    <t>黄泥坑水井位于洞头区鹿西乡口筐村富兴街一百二十六弄东角三米处，井台呈不规则形，面积约5平方米。井平面呈圆形，井圈高0.64米，内径2.41米，厚0.47米，块石垒砌，井深约3米，井壁块石砌成，水泥封面。井圈南侧开一口，高于水面，用以青砖横截。内井壁两侧块石凸筑踏步供取水。周边杂草丛生。
该水井据当地村民述已有近百年的历史，是当时黄泥坑自然村村民主要用水源。该井从侧面反映了该村历史以及当地村民的生活演变状况。现为三普登录点。</t>
  </si>
  <si>
    <t>口筐村村委会</t>
  </si>
  <si>
    <t>活水潭水井</t>
  </si>
  <si>
    <t>浙江省温州市洞头区元觉街道活水潭村半岭自然村</t>
  </si>
  <si>
    <t>活水潭水井位于洞头区元觉街道活水潭村半岭自然村。井平面呈六边形，边长0.7米，高0.6米，厚0.15米。内壁呈圆形，直径1.03米，块石垒砌，水泥勾缝。井台块石砌成，水泥封面，井台东至西北距井一米处块石砌筑约两米的挡墙。井深约4米，水质有污染。_x005F_x000D_
据当地村民述说，该井已有一百余年的历史，由于其水质清澈，一直曾是当地村民的主要生活用水，后经后人翻修，成如今现状，现仍被部分村民所使用。该井的存在从侧面反映了当地村民的生活演变状况。</t>
  </si>
  <si>
    <r>
      <rPr>
        <sz val="12"/>
        <rFont val="宋体"/>
        <family val="3"/>
        <charset val="134"/>
        <scheme val="minor"/>
      </rPr>
      <t>东经：</t>
    </r>
    <r>
      <rPr>
        <b/>
        <sz val="12"/>
        <rFont val="宋体"/>
        <family val="3"/>
        <charset val="134"/>
        <scheme val="minor"/>
      </rPr>
      <t>121°07'29.0"</t>
    </r>
    <r>
      <rPr>
        <sz val="12"/>
        <rFont val="宋体"/>
        <family val="3"/>
        <charset val="134"/>
        <scheme val="minor"/>
      </rPr>
      <t xml:space="preserve">  ，北纬：  </t>
    </r>
    <r>
      <rPr>
        <b/>
        <sz val="12"/>
        <rFont val="宋体"/>
        <family val="3"/>
        <charset val="134"/>
        <scheme val="minor"/>
      </rPr>
      <t>27°53'14.0"</t>
    </r>
  </si>
  <si>
    <t>活水潭水井位于洞头区元觉街道活水潭村半岭自然村。井平面呈六边形，为后期整修。内壁呈圆形，直径1.03米，块石垒砌，水泥勾缝。井深约4米。
据当地村民述说，该井已有一百余年的历史，由于其水质清澈，一直曾是当地村民的主要生活用水，现仍被部分村民所使用。该井的存在从侧面反映了当地村民的生活演变状况。现为三普登录点。</t>
  </si>
  <si>
    <t>活水潭村村委会</t>
  </si>
  <si>
    <t>南头水井</t>
  </si>
  <si>
    <t>浙江省温州市洞头区元觉街道状元岙村曾明荣宅东南角</t>
  </si>
  <si>
    <t>南头水井位于洞头区元觉街道状元岙村曾明荣宅东南角，井平面呈正方形。井圈边长0.8米，高0.58米，厚0.12米。井壁呈圆形，块石垒砌，直径约1米，井深约2米，水质清澈。_x005F_x000D_
根村民述，该水井已有上百年的历史，是当时南头自然村村民主要生活用水来源，现仍被部分村民所使用，该井的存在，从侧面反映了该村村民的生活演变状况。</t>
  </si>
  <si>
    <r>
      <rPr>
        <sz val="12"/>
        <rFont val="宋体"/>
        <family val="3"/>
        <charset val="134"/>
        <scheme val="minor"/>
      </rPr>
      <t>东经：</t>
    </r>
    <r>
      <rPr>
        <b/>
        <sz val="12"/>
        <rFont val="宋体"/>
        <family val="3"/>
        <charset val="134"/>
        <scheme val="minor"/>
      </rPr>
      <t>121°07'33.0"</t>
    </r>
    <r>
      <rPr>
        <sz val="12"/>
        <rFont val="宋体"/>
        <family val="3"/>
        <charset val="134"/>
        <scheme val="minor"/>
      </rPr>
      <t xml:space="preserve">   ，
北纬  </t>
    </r>
    <r>
      <rPr>
        <b/>
        <sz val="12"/>
        <rFont val="宋体"/>
        <family val="3"/>
        <charset val="134"/>
        <scheme val="minor"/>
      </rPr>
      <t>27°53'30.0"</t>
    </r>
  </si>
  <si>
    <t>南头水井位于元觉街道状元岙村曾明荣宅东南角，井平面呈正方形。井圈边长0.8米，高0.58米，厚0.12米。井壁呈圆形，块石垒砌，直径约1米，井深约2米。
根村民述，该水井已有上百年的历史，是当时南头自然村村民主要生活用水来源，现仍被一两户村民所使用，该井的存在，从侧面反映了该村村民的生活演变状况。现为三普登录点。</t>
  </si>
  <si>
    <t>大溪水井</t>
  </si>
  <si>
    <t>浙江省温州市洞头区大门镇大溪居委会大溪巷十七弄10号房屋西南角</t>
  </si>
  <si>
    <t xml:space="preserve">该井位于洞头区大门镇大溪居大溪巷17弄10号房屋西南角。井平面呈八角形，井圈高1.2米。由32块大小均等的条石分四节横联砌筑而成。条石边长0.7米。内井呈圆形，直径1.4米，井壁块石砌成。井深约1米。井台呈圆形，水泥封面。_x005F_x000D_
据当地村民述说，该井已有一百多年的历史，是大溪居现存历史最久远的水井。该井水质清澈，曾是该地居民的主要生活用水，现今仍被部分村民所使用。_x005F_x000D_
</t>
  </si>
  <si>
    <r>
      <rPr>
        <sz val="12"/>
        <rFont val="宋体"/>
        <family val="3"/>
        <charset val="134"/>
        <scheme val="minor"/>
      </rPr>
      <t>东经：</t>
    </r>
    <r>
      <rPr>
        <b/>
        <sz val="12"/>
        <rFont val="宋体"/>
        <family val="3"/>
        <charset val="134"/>
        <scheme val="minor"/>
      </rPr>
      <t>121°05'01.0"</t>
    </r>
    <r>
      <rPr>
        <sz val="12"/>
        <rFont val="宋体"/>
        <family val="3"/>
        <charset val="134"/>
        <scheme val="minor"/>
      </rPr>
      <t xml:space="preserve">   ，
北纬  </t>
    </r>
    <r>
      <rPr>
        <b/>
        <sz val="12"/>
        <rFont val="宋体"/>
        <family val="3"/>
        <charset val="134"/>
        <scheme val="minor"/>
      </rPr>
      <t>27°57'56.0"</t>
    </r>
  </si>
  <si>
    <t xml:space="preserve">该井位于大门镇大溪居大溪巷17弄10号房屋西南角。井平面呈八角形，井圈高1.2米。由32块大小均等的条石分四节横联砌筑而成。条石边长0.7米。内井呈圆形，直径1.4米，井壁块石砌成。井深约1米。井台呈圆形，水泥封面。
据当地村民述说，该井已有一百多年的历史，是大溪居现存历史最久远的水井。该井水质清澈，曾是该地居民的主要生活用水，现今仍被部分村民所使用。现为三普登录点。
</t>
  </si>
  <si>
    <t>大溪居居委会</t>
  </si>
  <si>
    <t>岙面水井</t>
  </si>
  <si>
    <t>浙江省温州市洞头区大门镇岙面村村中心</t>
  </si>
  <si>
    <t xml:space="preserve">岙面水井位于洞头区大门镇岙面村村中心。井台呈不规则形状，水泥铺地。井平面呈六角形，井圈由十二块条石分两节横联筑砌而成，井圈高0.5米，厚0.1米，边长0.7米。井壁内径1米，井深约2米，水质清澈。_x005F_x000D__x005F_x000D_
据当地村民述说，该井已有一百余年的历史，是当地村民修建的第一口井，也是当时村民的主要生活用水，后在40余年前翻建呈如今现状，现仍被部分村民所使用。该井的存在对研究该村的历史以及村民生活演变状况具有一定参考价值。_x005F_x000D_
</t>
  </si>
  <si>
    <r>
      <rPr>
        <sz val="12"/>
        <rFont val="宋体"/>
        <family val="3"/>
        <charset val="134"/>
        <scheme val="minor"/>
      </rPr>
      <t>东经：</t>
    </r>
    <r>
      <rPr>
        <b/>
        <sz val="12"/>
        <rFont val="宋体"/>
        <family val="3"/>
        <charset val="134"/>
        <scheme val="minor"/>
      </rPr>
      <t>121°05'48.0"</t>
    </r>
    <r>
      <rPr>
        <sz val="12"/>
        <rFont val="宋体"/>
        <family val="3"/>
        <charset val="134"/>
        <scheme val="minor"/>
      </rPr>
      <t xml:space="preserve">  ，
北纬  </t>
    </r>
    <r>
      <rPr>
        <b/>
        <sz val="12"/>
        <rFont val="宋体"/>
        <family val="3"/>
        <charset val="134"/>
        <scheme val="minor"/>
      </rPr>
      <t>27°57'27.0"</t>
    </r>
  </si>
  <si>
    <t>岙面水井位于大门镇岙面村村中心。井台呈不规则形状，水泥铺地。井平面呈六角形，井圈由十二块条石分两节横联筑砌而成，井圈高0.5米，厚0.1米，边长0.7米。井壁内径1米，井深约2米。
据当地村民述说，该井已有一百余年的历史，是当地村民修建的第一口井，也是当时村民的主要生活用水，现仍被部分村民所使用。该井的存在对研究该村的历史以及村民生活演变状况具有一定参考价值。现为三普登录点。</t>
  </si>
  <si>
    <t>岙面村村委会</t>
  </si>
  <si>
    <t>上南台水井</t>
  </si>
  <si>
    <t>浙江省温州市洞头区大门镇观音礁村上南台自然村东面</t>
  </si>
  <si>
    <t xml:space="preserve">上南台水井位于洞头区大门镇观音礁村上南台自然村南面。水泥封面。井平面呈不规则七角形，由七块不同大小块石砌成。水泥勾缝，井壁用块石垒砌，井台呈圆形，块石砌成，内井直径1.26米，井深约2米，水质清澈。_x005F_x000D_
据当地村民述说，该井已有一百余年的历史，是当时上南台自然村村民的生活用水主要来源处，现仍被村民所使用。该井的存在对研究该村的人民生活演变状况及该自然村的历史具有一定参考价值。_x005F_x000D_
</t>
  </si>
  <si>
    <r>
      <rPr>
        <sz val="12"/>
        <rFont val="宋体"/>
        <family val="3"/>
        <charset val="134"/>
        <scheme val="minor"/>
      </rPr>
      <t>东经：</t>
    </r>
    <r>
      <rPr>
        <b/>
        <sz val="12"/>
        <rFont val="宋体"/>
        <family val="3"/>
        <charset val="134"/>
        <scheme val="minor"/>
      </rPr>
      <t xml:space="preserve">121°07'49.0"
</t>
    </r>
    <r>
      <rPr>
        <sz val="12"/>
        <rFont val="宋体"/>
        <family val="3"/>
        <charset val="134"/>
        <scheme val="minor"/>
      </rPr>
      <t>北纬：</t>
    </r>
    <r>
      <rPr>
        <b/>
        <sz val="12"/>
        <rFont val="宋体"/>
        <family val="3"/>
        <charset val="134"/>
        <scheme val="minor"/>
      </rPr>
      <t>27°58'05.0"</t>
    </r>
  </si>
  <si>
    <t>上南台水井位于洞头区大门镇观音礁村上南台自然村南面。水泥封面。井平面呈不规则七角形，由七块不同大小块石砌成。水泥勾缝，井壁用块石垒砌，井台呈圆形，块石砌成，内井直径1.26米，井深约2米据当地村民述说，该井已有一百余年的历史，是当时上南台自然村村民的生活用水主要来源处，现仍被村民所使用。该井的存在对研究该村的人民生活演变状况及该自然村的历史具有一定参考价值。现为三普登录点。</t>
  </si>
  <si>
    <t>观音礁村委会</t>
  </si>
  <si>
    <t>源头村水井</t>
  </si>
  <si>
    <t>浙江省温州市永嘉县岩坦镇源头村水井头山路</t>
  </si>
  <si>
    <t xml:space="preserve">  水井位于岩坦镇源头村后面山脚下，据村中老人介绍，该井建于明代，平面呈六角形，井壁用鹅卵石砌成，沿山路有八级台阶，直径为1.28米，水深0.8米，井旁用鹅卵石砌成护坡，高约0.26米，水脉源自后边山底，水质较好。</t>
  </si>
  <si>
    <t>东经：120°42'16.0"；北纬：28°28'50.0"</t>
  </si>
  <si>
    <t xml:space="preserve"> 水井位于岩坦镇源头村后面山脚下，该井建于明代，直径为1.3米，呈椭圆形，井旁用鹅卵石砌成护坡，为三普登录点。曾经作为村里重要的饮用水处，后因长期荒废，四周长满绿色植被和苔藓。该井作为村内“长老”，具有一定的保护价值。</t>
  </si>
  <si>
    <t>已挂牌</t>
  </si>
  <si>
    <t>源头村、岩坦镇人民政府</t>
  </si>
  <si>
    <t>屿北敕门井</t>
  </si>
  <si>
    <t>浙江省温州市永嘉县岩坦镇屿北村尚书祠前</t>
  </si>
  <si>
    <t xml:space="preserve">    据村中老人介绍，该古井建于宋代，水井平面呈圆形。井壁用鹅卵石砌成，井圈用红石凿成高0.3米。井口直径0.43米，厚0.09米，内圈圆形，水深1.4米，高1.72米，水脉源自地下水，水质清澈。_x005F_x000D_
</t>
  </si>
  <si>
    <t>东经：120°43'30.0"；北纬：28°28'47.0"</t>
  </si>
  <si>
    <t>水井位于屿北村尚书祠内，平面呈圆形。井壁用鹅卵石砌成，直径约0.7米，内圈成圆形。据村民介绍约有600多年历史。3年前，屿北村自发用石头堆砌成护坡防止井内水倒流。该井井内已经长出部分杂草，目前水质仍然清澈，作为临时水源使用，且位于省保单位内部，具有一定的保护价值。</t>
  </si>
  <si>
    <t>屿北村、岩坦镇人民政府</t>
  </si>
  <si>
    <t>坦一戴德木民居</t>
  </si>
  <si>
    <t>浙江省温州市永嘉县岩坦镇坦一村后街一弄</t>
  </si>
  <si>
    <t xml:space="preserve">    据住户介绍该建筑建于明代至清代，坐东朝西。由门台、前堂、正堂、前后厢房、水井等组成，门台、抱度、后堂建筑已拆除，其余建筑也有不同程度的改建。宅落沿路为砖砌仿木构门台，已拆毁，位于宅落的西南角。沿中轴有一卵石路直抵前堂，前堂面阔十一间，明间进深五柱七檩，明间台基内凹，梁架为抬梁穿斗式，前后各用单步梁。前堂与正堂间庭院中铺条石甬路，两侧为水院，南北各四间厢楼，用五柱八檩，前廊用单步梁。正堂明间前有单间抱度，已拆毁，正堂面阔九开间，进深七柱十檩，明间为正堂，次梢间为楼居。后厢房南北原来各三间，五柱九檩，正面用长窗和直棂窗。后院西北角有数百年的古柏一棵，是建宅时种植的风水树，树下有方形水井一口，块石垒砌井壁。另于宅西北院墙外有另一水井，方形井壁，条石井沿，通过水渠引水至宅院北侧的水塘内。_x005F_x000D_
　　屋面铺小青瓦，用叠瓦脊，室内隔壁多用木板壁及竹编泥墙，地面用三合土及鹅卵石地面。</t>
  </si>
  <si>
    <t>东经：120°43'37.0"；北纬：28°26'55.0"</t>
  </si>
  <si>
    <t>该井位于坦一戴德木民居后院西北角，背倚一颗百年古柏，树下是呈0.73*0.7的方形水井。水井由石块垒砌。据该村村民介绍，水井已有427年的悠久历史。村民自发在水井旁建立护坡和纪念碑，以歌颂八方子孙。该井因常年荒废，水质浑浊，水内长满苔藓和杂草。该水井历史悠久，且文化底蕴深厚，具有一定的保护价值</t>
  </si>
  <si>
    <t>坦一村、岩坦镇人民政府</t>
  </si>
  <si>
    <t>坦一戴德木民居登录点已核销（2019年4月12日）</t>
  </si>
  <si>
    <t>理只毛国天民居</t>
  </si>
  <si>
    <t>浙江省温州市永嘉县黄南乡理只村理只1～10号</t>
  </si>
  <si>
    <t xml:space="preserve">    据住户介绍，该建筑建于清朝，坐东北朝西南，平面呈“凹”形，二层重檐悬山式建筑。正屋面阔五开间，进深七柱十三檩，前廊为单步梁，出一跳承挑檐檩，梁架为抬梁穿斗式。东南厢房为八开间，西北厢房为六开间，天井中间有一口水井，门窗装饰为平板长窗，铺小青瓦，正脊为叠瓦脊。</t>
  </si>
  <si>
    <t>东经：120°42'58.0"；北纬：28°32'22.0"</t>
  </si>
  <si>
    <t>该井位于毛天国四合院中间，四周都是房子，井圈材质为石头，形状为圆形，直径1.5-2米，井壁由石头堆砌而成。现仍作为水源使用，具有一定的保护价值</t>
  </si>
  <si>
    <t>登录点已挂牌</t>
  </si>
  <si>
    <t>理只村、岩坦镇人民政府</t>
  </si>
  <si>
    <t>中美七间井</t>
  </si>
  <si>
    <t>浙江省温州市永嘉县岩头镇中美村村办公楼后</t>
  </si>
  <si>
    <t xml:space="preserve">    据村中老人介绍，该井建于宋代，水井是中美村祖先建村后所设，现以废弃，在废弃之前，村中居民的日常生活之水都出自着口井。后来村民在自家门口凿井，使之废弃。_x005F_x000D_
    七间井平面呈“枇杷”型，俗称“枇杷井”，由块石垒砌而成，在一侧设台阶以便使用，井深4.9米，大口处直径4.94米，现井壁上杂草丛生，井已干涸，底部堆积垃圾。</t>
  </si>
  <si>
    <t>东经：120°44'40.0"；北纬：28°21'05.0"</t>
  </si>
  <si>
    <t xml:space="preserve"> 据村中老人介绍，该井建于宋代，水井是中美村祖先建村后所设，现以废弃，在废弃之前，村中居民的日常生活之水都出自着口井。后来村民在自家门口凿井，使之废弃。七间井平面呈“枇杷”型，俗称“枇杷井”，由块石垒砌而成，在一侧设台阶以便使用，井深4.9米，大口处直径4.94米，现井壁上杂草丛生，底部堆积垃圾</t>
  </si>
  <si>
    <t>中美村、岩头镇人民政府</t>
  </si>
  <si>
    <t>苍坡东头水井</t>
  </si>
  <si>
    <t>东头水井</t>
  </si>
  <si>
    <t>浙江省温州市永嘉县岩头镇苍坡村水月堂前</t>
  </si>
  <si>
    <t xml:space="preserve">    据村中老人介绍，该井建造于明代，现存建筑在造门路上，水井平面呈圆形，井壁用鹅卵石砌成，井圈用红石凿成高0.38米，井口直径0.71米，厚0.12米，水脉源自地下水，水质清澈。_x005F_x000D_
    该建筑现存基本完整，现在村民还在用该水井水使用，是研究地乡民间的实物例证。</t>
  </si>
  <si>
    <t>东经：120°44'48.0"；北纬28°21'47.0";</t>
  </si>
  <si>
    <t>现存建筑在造门路上，水井平面呈圆形，井壁用鹅卵石砌成，井圈用红石凿成高0.38米，井口直径0.71米，厚0.12米，水脉源自地下水，水质清澈。现为永嘉县文物保护点。</t>
  </si>
  <si>
    <t>苍坡村、岩头镇人民政府</t>
  </si>
  <si>
    <t>2009年公布为县级文保点</t>
  </si>
  <si>
    <t>苍坡八角井</t>
  </si>
  <si>
    <t>浙江省温州市永嘉县岩头镇苍坡村登银巷9号前</t>
  </si>
  <si>
    <t xml:space="preserve">    据村中老人介绍，该建筑建于明代，现存建筑在登银巷南北走向，水井平面呈圆形，井壁用鹅卵石砌成。井圈用红石凿成高0.19米，井口直径0.43米，厚0.15米，水脉源自地下水。水质清澈。该建筑现存基本完整，现村民还在挑水饮用。</t>
  </si>
  <si>
    <t>东经：120°44'46.0"；北纬：28°21'47.0"</t>
  </si>
  <si>
    <t>现存建筑在登银巷南北走向，水井平面呈圆形，井壁用鹅卵石砌成。井圈用红石凿成高0.19米，井口直径0.43米，厚0.15米，水脉源自地下水。现为永嘉县文物保护点。</t>
  </si>
  <si>
    <t>陈家坪山地根水井</t>
  </si>
  <si>
    <t>浙江省温州市永嘉县岩头镇陈家坪村</t>
  </si>
  <si>
    <t xml:space="preserve">    水井位于永嘉县岩头镇陈家坪村，据村长介绍，建于清代，坐西南朝东北，块石结构，半圆形。三边和上边用自然块石叠砌而成房屋形，直径1.72米，宽1.12米，长1.80米，水质清澈。陈家坪村地处大山腹地，环境优美，无污染。</t>
  </si>
  <si>
    <t>东经：120°43'22.0"；北纬：28°22'53.0"</t>
  </si>
  <si>
    <t>水井位于永嘉县岩头镇陈家坪村，据村长介绍，建于清代，坐西南朝东北，块石结构，半圆形。三边和上边用自然块石叠砌而成房屋形，直径1.72米，宽1.12米，长1.80米，水质清澈。陈家坪村地处大山腹地，环境优美，无污染。</t>
  </si>
  <si>
    <t>陈家坪村、岩头镇人民政府</t>
  </si>
  <si>
    <t>芙蓉池与芙蓉亭</t>
  </si>
  <si>
    <t>芙蓉村古建筑群</t>
  </si>
  <si>
    <t>浙江省温州市永嘉县岩头镇芙蓉村如意街南侧</t>
  </si>
  <si>
    <t xml:space="preserve">  该池亭位于永嘉县岩头镇芙蓉村，是全村的公共园林，座落在如意街南侧，清亮的水池和玲珑的亭子在粉墙的衬托下，显得分外生动。芙蓉池是芙蓉村“七里八斗”中最重要的一个“斗”，具有储水、防旱、防火、洗涤等功能。池东西长43米，南北宽13米。池中央偏东位置是芙蓉亭，始建于明代，芙蓉亭是一处重檐楼阁式歇山顶的分亭，面阔三间，通宽5.16米，高5.42米，有四柱金柱，十二根檐柱，檐柱头直承檐檩，不设斗拱，单步梁外挑承檐檩。于四角柱另有斜撑托挑檐檩，金柱和檐柱间架抢头梁，梁下另有随梁枋一道。芙蓉池南北两岸都有石板桥通向亭子。亭中檐柱外侧设美人靠，槛间为直棂式，可供村民休憩。二层角梁交于中心，层面为歇山顶，覆小青瓦，楠溪江流域夏日多雨，冬季温暖，芙蓉亭可歇脚，可避雨遮阴，可聚众闲聊，也可以在此裁决公众事务。因此，它也就成为全村公共活动中心。</t>
  </si>
  <si>
    <t>东经：120°43'39.0"；北纬：28°19'59.0"</t>
  </si>
  <si>
    <t>芙蓉池位于永嘉县岩头镇芙蓉村，芙蓉池是芙蓉村“七里八斗”中最重要的一个“斗”，具有储水、防旱、防火、洗涤等功能。池东西长43米，南北宽13米。池中央偏东位置是芙蓉亭，始建于明代，芙蓉亭是一处重檐楼阁式歇山顶的分亭，面阔三间，通宽5.16米，高5.42米。芙蓉池为全国重点文物保护单位芙蓉村古建筑群组成部分之一。</t>
  </si>
  <si>
    <t>全国重点文物保护单位芙蓉村古建筑群已挂牌</t>
  </si>
  <si>
    <t>芙蓉村、岩头镇人民政府</t>
  </si>
  <si>
    <t>2006年公布为全国重点文物保护单位</t>
  </si>
  <si>
    <t>芙蓉司马第民居</t>
  </si>
  <si>
    <t>浙江省温州市永嘉县岩头镇芙蓉村</t>
  </si>
  <si>
    <t xml:space="preserve">  司马第民居（司马第大屋）据村民介绍，建于清康熙年间，是一位商人的住宅。它由三座四合院组合而成，总面宽约70米，连正屋带厢房共四十六个整间，拥有6个天井，18个道坦，24个中堂，兼有古井、鱼池、花园等附属建筑。_x005F_x000D_
司马第大屋正前设砖照壁，与之对应的是入口门楼，木结构三开间，入内是大天井。第一进为平房，衬着原木板壁、直棂窗等，梁架结构，中堂为抬梁式，次间以穿斗式，用材粗硬。前屋主要建筑的中堂，地面都用方形青砖拼砌，青砖光滑平整，做工十分细腻；第二进为两层楼，楼间设腰檐使屋顶尺度显得轻巧而不沉重，檐廊明间开阔宽敞。这三座四合院各有自己的门，院子间夹道连通，所有天井、甬道、阶沿由条石铺就。</t>
  </si>
  <si>
    <t>东经：120°43'43.0"；北纬：28°20'02.0"</t>
  </si>
  <si>
    <t>该井位于永嘉县岩头镇芙蓉村司马第大屋正屋后天井中。井圈为石质，平面呈正方形。井圈长0.68米，宽0.68米，高0.42米，井圈厚0.04米；井壁为块石垒砌。该井为全国重点文物保护单位芙蓉村古建筑群之司马第大屋组成部分之一。</t>
  </si>
  <si>
    <t>西川滕阿伍民居</t>
  </si>
  <si>
    <t>浙江省温州市永嘉县五尺乡西川村村中心</t>
  </si>
  <si>
    <t xml:space="preserve">    据住户介绍，该建筑建于清早期，坐北朝南，二层重檐悬山式建筑，正屋面阔七开间，进深七柱十三檩，前廊为平板天花，出一跳承挑檐檩，梁架为抬梁穿斗混合式，门窗装饰为直棂长窗；两厢房面阔各为三开间，屋面铺小青瓦，正脊为叠瓦脊；天井地面为泥地，屋后面有一天然水井，几百年来从没缺水，泉水清甜。</t>
  </si>
  <si>
    <t>东经：120°42'31.0"；北纬：28°22'19.0"</t>
  </si>
  <si>
    <t>该井位于永嘉县岩头镇西川村滕阿伍民居内，井后期由砖砌过，且由水泥抹灰。该井为三普登录点“西川滕阿伍民居”组成部分之一，西川滕阿伍民居尚未核定为保护单位。</t>
  </si>
  <si>
    <t>西川村、岩头镇人民政府</t>
  </si>
  <si>
    <t>西川滕阿伍民居登录点已核销（2019年12月16日）</t>
  </si>
  <si>
    <t>大门台徐时动民居八角井</t>
  </si>
  <si>
    <t>徐时动宅八角井</t>
  </si>
  <si>
    <t>浙江省温州市永嘉县枫林镇大门台村念祖路20号天井处</t>
  </si>
  <si>
    <t xml:space="preserve">    大门台徐时动民居八角井位于枫林镇大门台村念祖路20号徐时动民居天井处，据住户介绍，建于清代。该井平面为八角形，井壁厚0.13米，井圈直圈直径为0.49米，材质为花岗岩，井高0.42米，井周围用条石铺就。</t>
  </si>
  <si>
    <t>东经：120°45'56"；北纬：28°19'26"</t>
  </si>
  <si>
    <t>八角井位于枫林镇大门台村念祖路20号徐时动民居天井处，据住户介绍，建于清代。该井平面为八角形，井壁厚0.13米，井圈直圈直径为0.49米，材质为花岗岩，井高0.42米，内壁块石垒砌。</t>
  </si>
  <si>
    <t>大门台村、枫林镇人民政府</t>
  </si>
  <si>
    <t>大门台水井</t>
  </si>
  <si>
    <t>浙江省温州市永嘉县枫林镇大门台村徐洪进宅东侧</t>
  </si>
  <si>
    <t xml:space="preserve">    大门台水井位于枫林镇大门台村徐洪进宅东侧，据村中老人介绍，建于明代，块石结构，平面呈圆形。井壁厚0.14米，井圈直径为0.74米，井圈高伟0.41米，井圈为花岗石凿成，井身用块石垒成，井周围用石条和鹅卵石铺成。</t>
  </si>
  <si>
    <t>东经：120°45'54"；北纬：28°19'26"</t>
  </si>
  <si>
    <t>据村中老人介绍，建于明代，块石结构，平面呈圆形。井壁厚0.14米，井圈直径为0.74米，井圈高伟0.41米，井圈为花岗石凿成，井身用块石垒成。</t>
  </si>
  <si>
    <t>大门台下四面水井</t>
  </si>
  <si>
    <t>浙江省温州市永嘉县枫林镇大门台村下四面屋外</t>
  </si>
  <si>
    <t xml:space="preserve">    大门台下四面屋水井位于枫林镇大门台村下四面屋外。据住户和村中老人介绍，建于明代，块石结构，平面呈圆形。井壁厚0.12米，井圈直径为0.75米，井圈高度为0.48米。井圈为花岗岩凿成，井身用块石垒砌，井周围用十四条条石围成。</t>
  </si>
  <si>
    <t>东经：120°45'52"；北纬：28°19'24"</t>
  </si>
  <si>
    <t>建于明代，块石结构，平面呈圆形。井壁厚0.12米，井圈直径为0.75米，井圈高度为0.48米。井圈为花岗岩凿成，井身用块石垒砌。</t>
  </si>
  <si>
    <t>枫一徐时清宅水井</t>
  </si>
  <si>
    <t>浙江省温州市永嘉县枫林镇枫一村</t>
  </si>
  <si>
    <t xml:space="preserve">    徐时清宅水井位于枫林镇枫一村大宅巷12号，据村中老人和住户介绍，建于明代，平面呈圈形，井壁厚0.13米，高0.39米，外圈直径0.74米，花岗岩砌。大旱期，该井水流不断，村民以该井水作生活用水。</t>
  </si>
  <si>
    <t>东经：120°45'32"；北纬：28°19'17"</t>
  </si>
  <si>
    <t>据村中老人和住户介绍，建于明代，平面呈圈形，井壁厚0.13米，高0.39米，外圈直径0.74米，花岗岩砌。大旱期，该井水流不断，村民以该井水作生活用水</t>
  </si>
  <si>
    <t>枫一村、枫林镇人民政府</t>
  </si>
  <si>
    <t>枫一徐志雄宅水井</t>
  </si>
  <si>
    <t>浙江省温州市永嘉县枫林镇枫一村解阜巷</t>
  </si>
  <si>
    <t xml:space="preserve">    徐志雄水井位于枫林镇枫一村解阜巷，据村民介绍，建于清早期，平面为圈形，两侧置一对护井石，壁厚0.10米，高0.34米，外圈直径为0.68米，花岗岩石质，现该井水质清晰，住户将该井作为生活用水。</t>
  </si>
  <si>
    <t>东经：120°45'44"；北纬：28°19'17"</t>
  </si>
  <si>
    <t>建于清早期，平面为圈形，两侧置一对护井石，壁厚0.10米，高0.34米，外圈直径为0.68米，花岗岩石质，现该井水质清晰，住户将该井作为生活用水。</t>
  </si>
  <si>
    <t>枫一徐益新宅水井</t>
  </si>
  <si>
    <t>浙江省温州市永嘉县枫林镇枫一村解阜巷12～18号西侧</t>
  </si>
  <si>
    <t xml:space="preserve">    徐益新宅水井位于枫林镇枫一村解阜巷12-18号西侧，据村民介绍，建于清代，井平面呈圆形，井壁厚0.17米，高0.4米，外圈直径为0.94米，花岗岩石质，现该井水质清澈，现村民还用该井之水作为生活用水。</t>
  </si>
  <si>
    <t>东经：120°45'44"；北纬：28°19'15"</t>
  </si>
  <si>
    <t>建于清代，井平面呈圆形，井壁厚0.17米，高0.4米，外圈直径为0.94米，花岗岩石质，现该井水质清澈，现村民还用该井之水作为生活用水。</t>
  </si>
  <si>
    <t>枫二徐永华宅水井</t>
  </si>
  <si>
    <t>浙江省温州市永嘉县枫林镇枫二村徐寿明宅边</t>
  </si>
  <si>
    <t xml:space="preserve">    徐永华宅圆井位于枫林镇枫二村徐寿明宅边，据村民介绍，建于明代。井平面呈圆形，井壁厚0.13米，高0.36米，外圈直径0.74米，花岗岩石质，现该井水质清澈，村民还用该井水作生活用水。</t>
  </si>
  <si>
    <t>东经：120°45'37"；北纬：28°19'23"</t>
  </si>
  <si>
    <t>建于明代。井平面呈圆形，井壁厚0.13米，高0.36米，外圈直径0.74米，花岗岩石质，现该井水质清澈，村民还用该井水作生活用水。</t>
  </si>
  <si>
    <t>枫二村、枫林镇人民政府</t>
  </si>
  <si>
    <t>枫二衙门前水井</t>
  </si>
  <si>
    <t>浙江省温州市永嘉县枫林镇枫二村圣旨门106号前面</t>
  </si>
  <si>
    <t xml:space="preserve">    衙门前水井位于枫林镇枫二村圣旨门106号前面，据村中老人介绍。该井建于明代，井壁厚0.13米，高0.45米，外圈直径为0.66米，用该井水之多，井水较清澈。</t>
  </si>
  <si>
    <t>东经：120°45'38"；北纬：28°19'18"</t>
  </si>
  <si>
    <t>该井建于明代，井壁厚0.13米，高0.45米，外圈直径为0.66米，用该井水之多，井水较清澈，村民还用该井水作生活用水。</t>
  </si>
  <si>
    <t>枫二安众基水井</t>
  </si>
  <si>
    <t>浙江省温州市永嘉县枫林镇枫二村中宅巷4、5号宅前</t>
  </si>
  <si>
    <t xml:space="preserve">    枫二安众基水井位于枫林镇枫二村中宅巷4-5号前，据村民介绍，该井建于明代，井壁厚约0.13米，内井圈为0.54米，外圈为0.8米，井高0.35米，花岗岩石质，表面稍有风化，比较粗糙。</t>
  </si>
  <si>
    <t>东经：120°45'52"；北纬：28°19'17"</t>
  </si>
  <si>
    <t>该井建于明代，井壁厚约0.13米，内井圈为0.54米，外圈为0.8米，井高0.35米，花岗岩石质，表面稍有风化，比较粗糙，已经多年废弃不用。</t>
  </si>
  <si>
    <t>廊三朱理中宅水井</t>
  </si>
  <si>
    <t>浙江省温州市永嘉县花坦乡廊三村朱清欢宅西侧</t>
  </si>
  <si>
    <t xml:space="preserve">    朱理中宅水井位于花坦乡廊三村，朱清欢宅西侧，据住户介绍该井建于清代，坐南朝北，平面呈圆形。花岗岩石质，外圈直径为0.84米，井壁厚0.14米，井高0.2米，井四周平台用水泥浇筑。该宅住户以前均用该井之水作生活用水，水质清澈，周边环境较好。</t>
  </si>
  <si>
    <t>胡头胡溪龙宅水井</t>
  </si>
  <si>
    <t>浙江省温州市永嘉县花坦乡胡头村胡溪龙宅北侧</t>
  </si>
  <si>
    <t xml:space="preserve">     胡溪龙宅水井位于花坦乡胡头村、胡溪龙宅北侧、据住户介绍、该井建于明代、坐东朝西、平面呈圆形、花岗岩石质、井圆直径为0.66m、井壁0.12m、井圆高出地面0.35m、井底井壁用块石垒砌、现该宅住户用井之水为生活用水。</t>
  </si>
  <si>
    <t>北纬28°16′5″东经120°47′2″</t>
  </si>
  <si>
    <t>胡头村、沙头镇人民政府</t>
  </si>
  <si>
    <t>埭头大头井</t>
  </si>
  <si>
    <t>浙江省温州市永嘉县大若岩镇埭头村中心点樟树下</t>
  </si>
  <si>
    <t xml:space="preserve">         大头井位于永嘉县大若岩镇埭头村中心点樟树下，据村中老人介绍，该井为该村最早井之一，建于元代，占地面积为0.61平方米，平面呈圈形，井壁厚0.18米，高0.39米，外圈直径为0.88米，石质，井内壁用块石垒砌，现该井已无人使用。</t>
  </si>
  <si>
    <t>东经：120°40'22.0"；北纬：28°17'20"</t>
  </si>
  <si>
    <t>大头井位于永嘉县大若岩镇埭头村中心点樟树下，西南临省级文物保护单位埭头村乡土建筑之四房享堂，东北临三官亭。井圈为石质，平面呈圈形，井壁厚0.18米，高0.39米，外圈直径为0.88米，井内壁用块石垒砌。井为“三普登录点”，尚未核定为保护单位。该井为村内第一口井，且位于村中心地带，为早期主要水资源来源之一，现状保存较好</t>
  </si>
  <si>
    <t>埭头村，大若岩镇人民政府</t>
  </si>
  <si>
    <t>上方村上方水井</t>
  </si>
  <si>
    <t>浙江省温州市永嘉县渠口乡上方村大房享堂北侧</t>
  </si>
  <si>
    <t xml:space="preserve">     上方村上方水井位于永嘉县渠口乡上方村大房享堂北侧，占地面积约为1.3平方米，据村中老人介绍，该水井建于清代，平面呈方形，于地面持平，四周用四条条石铺成，长1.35米，宽1.35米，井内壁为块石垒砌，井壁长满杂草，该竟现仍杂使用。</t>
  </si>
  <si>
    <t>北纬28°15′56″东经120°43′12″</t>
  </si>
  <si>
    <t xml:space="preserve">     上方村上方水井位于永嘉县渠口乡上方村大房享堂北侧，占地面积约为1.3平方米，据村中老人介绍，该水井建于清代，平面呈方形，于地面持平，四周用四条条石铺成，长1.35米，宽1.35米，井内壁为块石垒砌，井壁长满杂草，该竟现仍在使用。</t>
  </si>
  <si>
    <t>上方村、沙头镇人民政府</t>
  </si>
  <si>
    <t>马岙胡氏宗祠</t>
  </si>
  <si>
    <t>浙江省温州市永嘉县乌牛镇马岙村村委办公楼西侧</t>
  </si>
  <si>
    <t xml:space="preserve">    胡氏宗祠位于永嘉县乌牛镇马岙村，坐西朝东，东面村委办公楼，后靠山，两侧与民宅相邻，据村老介绍：该宗祠建于明后期，约四五百年历史，1992年对前厅前推，建混砖结构戏台，扩建三间厢廊，新建门台，对正厅、厢廊进行屋面修缮。宗祠平面呈“回”形，由前门台、前门厅、戏台、左右厢廊、正厅组成明代木构建筑，前门厅面阔五开间，前后双步梁，穿斗式，不设坐斗，额枋上置方形复斗，较高，方形木柱，落翼式硬山式屋面。厢廊七开间（外三间新建），抬梁式用二柱，正厅五开间，前设廊置船篷轩，后设神龛，混合梁架，明次间复水椽式。方木柱，方坐斗，斗拱卷杀明显，用材粗壮、考究、工整，落翼式悬山式屋面，正脊两端置吻兽。</t>
  </si>
  <si>
    <t>屿北四房井</t>
  </si>
  <si>
    <t>浙江省温州市永嘉县岩坦镇屿北村东面</t>
  </si>
  <si>
    <t xml:space="preserve">    四房井位于岩坦镇屿北村东面，环城东路，西为汪光宇宅，南为汪诚实宅，为宋代古井。_x005F_x000D_
    井圈园形，用整石凿成园形，内径0.55米，外径0.80米，圈高0.4米，现井已干涸，废弃不用。</t>
  </si>
  <si>
    <t>东经：120°43'26.0"；北纬：28°27'50.0"</t>
  </si>
  <si>
    <t>四房井位于岩坦镇屿北村东面，近禄德堂，古井约有600多年历史。井呈圆形，直径约0.4米，井内壁用鹅卵石切成，因常年荒废，井内有垃圾和蜘蛛网。现用井盖封着，状似南瓜。该井位于省保单位内部，具有一定的保护价值。</t>
  </si>
  <si>
    <t>西岸村琵琶井</t>
  </si>
  <si>
    <t>浙江省温州市永嘉县岩头镇西岸村</t>
  </si>
  <si>
    <t xml:space="preserve">    西岸村位于岩头镇楠溪江狮子岩风景区，溪流自西向东由村东经过，村东口有琵琶井、古城墙。琵琶井总长20.2米，形如琵琶，由琵琶头二十级石台阶下井内，琵琶井深5.6米，井内已干涸，井四周壁由卵石垒成琵琶状井圈，琵琶井两侧各一苦槠树犹如琵琶琴指。井北侧有一古寨墙，总长400余米，由块石垒筑而成。</t>
  </si>
  <si>
    <t>东经：120°44'30.0"；北纬：28°18'00.0"</t>
  </si>
  <si>
    <t>村东口有琵琶井总20.2米，形如琵琶，由琵琶头二十级石台阶下井内，琵琶井深5.6米，井内已干涸，井四周壁由卵石垒成琵琶状井圈，琵琶井两侧各一苦槠树犹如琵琶琴指。井北侧有一古寨墙，总长400余米，由块石垒筑而成。</t>
  </si>
  <si>
    <t>西岸村、岩头镇人民政府</t>
  </si>
  <si>
    <t>西岸村水井</t>
  </si>
  <si>
    <t xml:space="preserve">    西岸水井位于永嘉县岩头镇西岸村中心地带，宋代建筑，圆形井壁用自然石，叠砌而成，内圈圆形，水质清澈。_x005F_x000D_
    西岸地处大南溪流域，水资源丰富，据井取水是当地人们生活的必备条件，反映了旧时山区人们生活状况及宅村落的形成与发展状况。</t>
  </si>
  <si>
    <t>东经：120°44'28.0"；北纬：28°17'55.0"</t>
  </si>
  <si>
    <t>西岸村中心地带，朝代未知，圆形井壁用自然石，叠砌而成，内圈圆形。井盖为后期水泥井盖。</t>
  </si>
  <si>
    <t>下园八角井</t>
  </si>
  <si>
    <t>浙江省温州市永嘉县岩头镇下园村</t>
  </si>
  <si>
    <t xml:space="preserve">    八角井位于岩头镇下园村，1347年建造，井圈用花岗石构筑，内井圈直径0.54米，外井圈八角形，高0.40米，阴刻“至正七年丁亥春立”八字，井内已干涸，废弃不用。</t>
  </si>
  <si>
    <t>东经：120°42'59.0"；北纬：28°19'40.0"</t>
  </si>
  <si>
    <t xml:space="preserve"> 八角井位于岩头镇下园村，1347年建造，井圈用花岗石构筑，内井圈直径0.54米，外井圈八角形，高0.40米，阴刻“至正七年丁亥春立”八字，井内已干涸，废弃不用。已堵塞，仅剩井圈</t>
  </si>
  <si>
    <t>下园村、岩头镇人民政府</t>
  </si>
  <si>
    <t>屿根村水井</t>
  </si>
  <si>
    <t>浙江省温州市永嘉县岩头镇屿根村屿山路张德水宅前</t>
  </si>
  <si>
    <t xml:space="preserve">    屿根水井位于永嘉县岩头镇屿根村屿山路张德水宅前，据村老人讲述约700多年，圆形井壁花岗岩和自然块石叠成，内直径0.42米，圆形井圈高0.40米外直径0.70米，水质清澈，外井圈阴刻“口辛未口口口口”字迹不清。_x005F_x000D_
    屿根村位于楠溪江流域，水资源丰富，掘井取水是当地人们生活的必备条件，古井一侧面反映了旧时山区人们生活状况乃至村落形成与发展状况。</t>
  </si>
  <si>
    <t>东经：120°43'19.0"；北纬：28°19'30.0"</t>
  </si>
  <si>
    <t>位于永嘉县岩头镇屿根村屿山路张德水宅前，圆形井壁花岗岩和自然块石叠成，内直径0.42米，圆形井圈高0.40米外直径0.70米，水质清澈，外井圈阴刻“口辛未口口口口”字迹不清。</t>
  </si>
  <si>
    <t>屿根村、岩头镇人民政府</t>
  </si>
  <si>
    <t>绿上杨文标民居</t>
  </si>
  <si>
    <t>浙江省温州市永嘉县上塘镇绿上村</t>
  </si>
  <si>
    <t xml:space="preserve">    该宅位于永嘉县上塘镇绿上村，建筑坐北朝南，平面呈“日”型，由门台、前廊、左右厢房、前天井、正屋、后厢房、后天井、古井、后门台构成院式木构造建筑，占地面积约604平方米。据主人介绍距今约110多年，属晚清建筑。_x005F_x000D_
    正屋面阔五开间，明、次间前设廊，置双步梁。梢间前厢房，三开间，左侧二层楼阁式，右侧一层间壁连结，前与门台连结设前廊，置杂物、柴火等。门台面对正屋明间，砖木仿木结构，泥塑彩绘悬山顶，正脊两端置龙头兽。正屋镂空条格花窗，正屋后设后厢，东侧二间右单间，均为单檐硬山顶。后用石砌围墙，中设单间木构小门台。后天井设一口水井。_x005F_x000D_
　　该宅布局严谨、合理，花窗精美，前后门台，整个建筑时代风格明显，具一定的文物价值。</t>
  </si>
  <si>
    <t>东经：120°43'34.0"；北纬：28°09'27.0"</t>
  </si>
  <si>
    <t>该井位于永嘉县上塘镇绿上村杨文标民居后天井中，井圈为后期水泥圆形，直径0.5米，高0.15米，井壁为块石垒砌。该井为“三普登录点：绿上杨文标民居组成部分之一，“绿上杨文标民居”尚未核定为保护单位。</t>
  </si>
  <si>
    <t>绿上村、东城街道</t>
  </si>
  <si>
    <t>绿上杨文标民居已核销（2019年4月12日）</t>
  </si>
  <si>
    <t>仁堂李陈枢民居</t>
  </si>
  <si>
    <t>浙江省温州市永嘉县上塘镇仁堂村岭下路22号</t>
  </si>
  <si>
    <t xml:space="preserve">     该宅位于永嘉县上塘镇仁堂村岭下路22号，建筑坐西北朝东南，建于晚清，平面呈凹形，占地面积约为496.92平方米，由门台，古井，厢房，正屋组成二层重檐木构建筑，但正厅为单层单檐建筑。_x005F_x000D_
     正屋面阔七开间，明间进深用七柱十三檩，前设通巡廊，中堂设屏门和长镜巢，和花板门窗，用镂空花板，置勾头滴水阴阳合瓦，悬山顶，铺小青瓦，正脊叠瓦脊，为抬梁穿斗式木构建筑。  厢房面阔三开间，侧门台木构建筑，用五柱八檩，用竹编抹灰及木板结构。_x005F_x000D_
        该宅右侧屋后有一古井，像这样的古井附近较为少间，具有一定的历史价值。</t>
  </si>
  <si>
    <t>古二刘永康民居</t>
  </si>
  <si>
    <t>浙江省温州市永嘉县沙头镇古二村</t>
  </si>
  <si>
    <t xml:space="preserve">     该宅位于永嘉县沙头镇古二村，建筑坐北朝南，建于清中期，平面呈“口”形，占地面积约为829.08平方米，由正屋，前屋，厢房组成二层重檐木构建筑，正厅屋为单层单檐木构建筑。_x005F_x000D_
      正屋面阔七开间，进深用七柱十三檩，前设通巡廊，用船篷轩双步梁昂顶柱头，出一跳承挑檐檩，中堂屏风，门窗用花板，雕刻精致，悬山顶，铺小青瓦，正脊叠瓦脊，为抬梁穿斗式木构建筑。  厢房面阔三开间，前厅五开间，左侧改建，为抬梁穿斗式木构建筑，天井鹅卵石墁地，地面三合土，四周用石头垒砌成围墙。正屋后设古井一口。</t>
  </si>
  <si>
    <t>北纬28°14′10″东经120°48′32″</t>
  </si>
  <si>
    <t>该井位于永嘉县沙头镇古二村刘永康民居中。井圈为石质，平面呈四方形，井壁厚0.18米，高0.42米，外圈直径为1.20米，井内壁用块石垒砌。</t>
  </si>
  <si>
    <t>古二村、沙头镇人民政府</t>
  </si>
  <si>
    <t>古二刘永康民居登录点已核销（2019年7月5日）</t>
  </si>
  <si>
    <t>包岙陈家进民居</t>
  </si>
  <si>
    <t>浙江省温州市永嘉县枫林镇包岙村支街路26号</t>
  </si>
  <si>
    <t xml:space="preserve">     该宅位于永嘉县枫林镇包岙村支街路26号，建筑坐北朝南，东、西侧小路，北侧陈星齐宅，南侧陈丐宅。建于清代，平面呈合院式木构建筑，由正屋，前后厢房组成。_x005F_x000D_
      正屋面阔七开间，明间进深用七柱十三檩，中堂设屏门，前设通巡廊，用船篷轩双步梁柱头昂顶，出一跳承挑檐檩，门窗使用阳刻花板，有人物，戏曲，花鸟等，工艺精致，悬山顶，铺小青瓦，正脊叠瓦脊，四面石头砌成围墙。_x005F_x000D_
      前厢房面阔三开间，设通巡廊，为抬梁穿斗式木构建筑，后右厢房面阔四开间，悬山顶，铺小青瓦，为抬梁穿斗式，前后天井鹅卵石墁地，地面三合土覆面。_x005F_x000D_
     前天井右边有一口圆形古井，现在依然饮用</t>
  </si>
  <si>
    <t>东经：120°45'52"；北纬：28°19'23"</t>
  </si>
  <si>
    <t>包岙村陈家进民居支街路26号前天井右边有一口圆形古井，井壁厚0.10米，高0.30米，外圈直径0.40米，现在用该井水作生活用水。</t>
  </si>
  <si>
    <t>包岙村、枫林镇人民政府</t>
  </si>
  <si>
    <t>包岙陈文彪民居</t>
  </si>
  <si>
    <t>浙江省温州市永嘉县枫林镇包岙村中央大街99～103号</t>
  </si>
  <si>
    <t xml:space="preserve">      该宅位于永嘉县枫林镇包岙村中央大街99-103号，四面与民宅相邻，建筑坐东朝西，由前天井，左右两厢房，正厅屋，后天井，古井组成晚清木构建筑，占地面积约为1346.02平方米。_x005F_x000D_
      正屋为二层悬山顶木构，面阔七开间，十三檩用八柱，明间中堂，后敞开式。前设通长廊，至月梁承船篷轩，檐柱置圆坐斗前出屈状栱，横出雀替，令栱。明间设木板门，次，梢间设镂空雕花窗，与厢房转角处用减柱造，为二层砖木结构，为重檐硬山顶。前设廊，正屋后有一圆形古井，内壁块石垒砌，前后天井卵石墁地，后有石砌围墙一道。_x005F_x000D_
    据该宅主人讲述，为她曾祖父陈元昌建造，大约在1896建造，耗时2年，古时该宅称“元昌宅“。</t>
  </si>
  <si>
    <t>东经：120°45'39"；北纬：28°17'30"</t>
  </si>
  <si>
    <t>现正屋后有一圆形水泥圈井，内壁块石垒砌井壁厚0.14米，高0.25米，外圈直径为1.1米，现在用该井水作生活用水。</t>
  </si>
  <si>
    <t>内档周星滔民居</t>
  </si>
  <si>
    <t>浙江省温州市永嘉县枫林镇内档村内档前路125～143号</t>
  </si>
  <si>
    <t xml:space="preserve">    该宅位于永嘉县枫林镇内档村内档前路125-143号，建筑坐东朝西，四面民宅。建于明代，平面呈四合院，占地面积约为1335.6平方米。由门台、前屋、正屋、两厢房组成一个完整的四合院。_x005F_x000D_
      正屋面阔就二开间，明间进深用七柱十三檩，中堂设屏门，用镂空花板，前设通巡廊，用双步梁昂顶柱头，出一跳承挑檐檩，用方形柱础，用竹编抹灰隔断横梁，为抬梁穿斗式，悬山顶，铺小青瓦，正脊叠瓦脊。正屋为单层单檐木构建筑。 厢房面阔三开间，前设通巡廊，元置勾头滴水阴阳合瓦，后左厢房为一开间，方形柱础，为抬梁穿斗式建筑。 前屋面阔九开间，明间进深用七柱十三檩，前设通巡廊，方形柱础，为抬梁穿斗式木构建筑，地面三合土覆面，前后天井鹅卵石墁地，四周用石垒砌成围墙，门台砖结构，砖阳雕斗拱牛腿，工艺精湛，天井左边现保存一口古井。</t>
  </si>
  <si>
    <t>东经：120°45'57"；北纬：28°18'2"</t>
  </si>
  <si>
    <t>据说该井建于明代。井平面八角形（水泥粉砌），井壁厚0.13米，高0.36米，外圈直径0.74米，花岗岩石质，现该井水质清澈，村民还用该井水作生活用水。</t>
  </si>
  <si>
    <t>内档村、枫林镇人民政府</t>
  </si>
  <si>
    <t>汤岙徐定善民居</t>
  </si>
  <si>
    <t>浙江省温州市永嘉县枫林镇汤岙村沿溪路25号</t>
  </si>
  <si>
    <t xml:space="preserve">    该宅位于枫林镇汤岙村，四面于民宅紧邻，建筑坐东朝西，沿中轴线由门台，天井，左右厢房，正厅，后左右厢房，边门小门台与猪羊圈组成，占地面积约为970.24平方米，据宅老人徐存透介绍，该宅是她曾祖父徐康堂建造，距今160-170年，清代建筑。_x005F_x000D_
     前门台砖砌，门楣下设木板门，上置砖灰塑仿古结构，单檐悬山，铺筒瓦，灰塑如意纹子脊，有头置卷草（镂空）纹。正屋七开间，十二檩用七柱，前厢房三开间，前均设廊，月梁承船篷轩，镂空条格花窗，雕花绦环板，腰檐出檐为重檐硬山顶。厢房山墙与门台连结，砖石砌，设砖雕透空花窗，正屋后各左右单间厢房，单檐悬山。正屋后偏右侧，天井有一石垒古井，左侧天井设一 方堂，以养鱼供观赏之用。南侧厢房后设一排猪羊圈，厢房后与门台并排设砖砌小门台，室内均为三合土地面，卵石天井。_x005F_x000D_
     该宅型制规整，砖、木雕精美，保存尚好。</t>
  </si>
  <si>
    <t>镬炉黄汉文民居</t>
  </si>
  <si>
    <t>浙江省温州市永嘉县枫林镇镬炉村中路37～49号</t>
  </si>
  <si>
    <t xml:space="preserve">    该宅位于永嘉县枫林镇镬炉村中路37-49号，坐北朝南，北侧空基，南侧周福云宅，东侧黄公妹宅，西侧黄宗南宅。建于清代，平面呈三合院，由正屋、两厢房组成木构三合院落。_x005F_x000D_
    正屋面阔七开间，进深明间用七柱十三檁，前设通巡廊，用双步梁昂顶柱头。中堂设屏门，门窗用镂空花板和直棂窗，悬山顶，铺小青瓦，正脊为叠瓦脊。三合土地面，方形木柱础，是该村最早的一处民宅。  厢房面阔三开间，进深用五柱九檁，为抬梁穿斗式，门台已毁迹。_x005F_x000D_
    天井鹅卵石墁地，四面用石垒砌成围墙，右侧尽间外，现还保留一口古井。</t>
  </si>
  <si>
    <t>东经：120°45'5"；北纬：28°20'20"</t>
  </si>
  <si>
    <t>建于清代，井平面呈圆形，井壁厚0.15米，高0.38米，外圈直径为0.60米，花岗岩石质，现该井水质浑浊，现村民已废弃不用。</t>
  </si>
  <si>
    <t>镬炉村、枫林镇人民政府</t>
  </si>
  <si>
    <t>枫四徐丐龙民居</t>
  </si>
  <si>
    <t>浙江省温州市永嘉县枫林镇枫四村前墙巷18号</t>
  </si>
  <si>
    <t xml:space="preserve">    该宅位于永嘉县枫林镇枫四村前墙巷18号，建筑坐北朝南，建于清代，平面呈“ㄩ”形，占地面积约1128.96平方米，由正屋、两厢房、古井组成二层重檐木构院落。_x005F_x000D_
    正屋面阔九开间，进深明间用七柱十三檁，中堂设屏门，前设通巡廊，用船篷轩双步梁昂顶柱头，出一跳承挑檐檁。门窗用花板及格子窗，工艺精湛，悬山顶，铺小青瓦，正脊叠瓦脊。　厢房面阔五开间，用五柱九檁，前设通巡廊，圆形木柱，为抬梁穿斗式木构建筑。_x005F_x000D_
　　天井鹅卵石墁地，左侧有一古井，现饮用，地面改为水泥地。</t>
  </si>
  <si>
    <t>东经：120°45'51"；北纬：28°19'15"</t>
  </si>
  <si>
    <t>古井建于清代，井平面呈圆形，井壁厚0.14米，高0.40米，外圈直径为0.80米，花岗岩石质现饮用，地面改为水泥地</t>
  </si>
  <si>
    <t>枫四村、枫林镇人民政府</t>
  </si>
  <si>
    <t>枫四徐中南民居</t>
  </si>
  <si>
    <t>浙江省温州市永嘉县枫林镇枫四村横圳巷2号</t>
  </si>
  <si>
    <t xml:space="preserve">    该宅位于永嘉县枫林镇枫四村横圳巷2号，建筑坐北朝南，北侧徐顺星，南侧徐顺华，东侧横圳巷，西侧为空地，清末时期建筑，平面呈“H”形，占地面积约1227.48平方米，为二层单檐木构建筑。_x005F_x000D_
    正屋面阔七开间，明间进深用七柱十三檁，中堂设屏门，前设通巡廊，用船篷轩双步梁，昂顶柱头，出一跳承挑檐檁，悬山顶，铺小青瓦。正脊用砖瓦叠脊为抬梁穿斗式木构建筑。 左厢房面阔五开间，设巡廊，用船篷轩，正脊用砖瓦叠脊。后建厢房一间，厅窗用花板，工艺精湛，地面三合土，天井鹅卵石墁地。左厢房南侧有一眼八角井，井圈用石凿成八角形，造型突出，一直为村民所用。</t>
  </si>
  <si>
    <t>东经：120°45'53"；北纬：28°19'20"</t>
  </si>
  <si>
    <t>建于清末时期一口八角井，井圈用石凿成八角形，造型突出，井壁厚0.15米，高0.21米，外圈直径为0.74米</t>
  </si>
  <si>
    <t>枫四徐中南民居登录点已核销（2019年4月12日）</t>
  </si>
  <si>
    <t>东川邵焕标民居</t>
  </si>
  <si>
    <t>浙江省温州市永嘉县花坦乡东川村川中路15～27号</t>
  </si>
  <si>
    <t xml:space="preserve">    该宅位于永嘉县花坦乡东川村川中路15-27号，建筑坐南朝北，南侧小路，北侧小路，东侧宅基地，西三角坊。建于清代，平面呈三合院，占地面积930.60平方米，由正厅、厢房、门台组成二层重檐木构建筑。_x005F_x000D_
    正屋面阔七开间，明间进深用五柱九檁，前设巡廊，用双步梁，承挑檐檁，方形木柱，方形青石础，为抬梁穿斗式木构建筑，悬山顶，如意脊。  厢房面阔三开间，前设巡廊，用望板、双步梁挑檐檁，圆形木柱，圆形青石础，为抬梁穿斗式木构建筑。   门台砖木结构，正脊如意脊，用砖雕，工艺精致。天井鹅卵石墁地。后天井左侧有一口圆形古井。</t>
  </si>
  <si>
    <t>花二梅堂祠堂</t>
  </si>
  <si>
    <t>花坦古建筑群</t>
  </si>
  <si>
    <t>浙江省温州市永嘉县花坦乡花二村乌府北面</t>
  </si>
  <si>
    <t>　　该祠位于永嘉县花坦乡花二村，建筑坐北朝南，建于明代，平面呈长方形，占地面积379.61平方米，为单层檐木构建筑。_x005F_x000D_
    正厅面阔五开间，悬山顶木构建筑，通面阔达19米，明间抬梁式，前后九檁五柱，次间为抬梁穿斗混合式，前后九檁用六柱，通进深为8.96米。正厅东南角有一个古井。_x005F_x000D_
　　该祠采用抹角方柱，用木柱础，明间柱础下为圆形覆盆式柱顶石，青石质。檐柱上置方形坐斗，前出一跳承替木挑檐檁，形制为宋代式斗口跳。前廊为船篷轩，轩月梁上置方形坐斗，纵向出两跳，上昂承轩檁。檁上覆轩椽望板。屋面悬山顶，铺小青瓦，正脊用砖砌成，外用砂浆粉出图案，脊兽采用当地传统的凤尾吻。_x005F_x000D_
　　1997年8月列为省级文保单位。</t>
  </si>
  <si>
    <t>北纬28°15′57″东经120°50′4″</t>
  </si>
  <si>
    <t>该井位于永嘉县沙头镇花二村梅堂祠。井圈为石质，平面呈圈形，井壁厚0.18米，高0.1米，外圈直径为0.88米，井内壁用块石垒砌。</t>
  </si>
  <si>
    <t>文保单位已设立标志碑</t>
  </si>
  <si>
    <t>花二村、沙头镇人民政府</t>
  </si>
  <si>
    <t>1997年公布为省级文物保护单位</t>
  </si>
  <si>
    <t>花二二房祠堂</t>
  </si>
  <si>
    <t>浙江省温州市永嘉县花坦乡花二村梅堂祠后面</t>
  </si>
  <si>
    <t xml:space="preserve">    该祠位于永嘉县花坦乡花二村，建筑坐北朝南，建于明代，占地面积300.51平方米，平面呈“一”字形，为单层单檐悬山顶木构建筑。_x005F_x000D_
　　正厅面阔五开间，通面阔13.85米。明间缝为抬梁式，前后九檁五柱，次间缝为抬梁穿都混合式，前后九檁六柱，通进深7.72米。明间缝用圆柱，下用鼓磴形石柱础，方形柱顶石。次间缝除前廊除外，其他用抹角方柱，下为方形柱础，梢间缝则全为抹角方柱和方柱础。_x005F_x000D_
　　明、次间后金柱间用覆斗状平基天花，后金柱与后檐柱间为厅堂式的神龛，龛内左昭右穆顺序供奉祖先牌位，祠堂梢间前金柱开有四扇五抹头隔扇门。_x005F_x000D_
　　二房祠屋面悬山顶，出际1.2米。前出椽1.35米，无飞椽，小青瓦屋面，檐口有花檐滴水。正脊用砖砌成，脊兽采用当地传统云凤尾吻。正厅东南角有一个古井。</t>
  </si>
  <si>
    <t>花二村水井</t>
  </si>
  <si>
    <t>浙江省温州市永嘉县花坦乡花二村北面</t>
  </si>
  <si>
    <t xml:space="preserve">    该井位于永嘉县花坦乡花二村北面，建于宋代，圆形，直径0.56米，用块石垒砌而成。井圈高0.35米。该宋井有阳刻文字，字迹不清。_x005F_x000D_
    古井在当时作用非常，给人们生活饮用及工农业生产所需。现古井被自然灾害破坏。_x005F_x000D_
    该古井的发现对研究宋代的古井有一定的参考价值。</t>
  </si>
  <si>
    <t>北纬28°15′52″东经120°48′57″</t>
  </si>
  <si>
    <t>该井位于永嘉县花坦乡花二村北面，建于宋代，圆形，直径0.56米，用块石垒砌而成。井圈高0.35米。该宋井有阳刻文字，字迹不清。   古井在当时作用非常，给人们生活饮用及工农业生产所需。现古井被自然灾害破坏。</t>
  </si>
  <si>
    <t>玉泉陈氏宗祠</t>
  </si>
  <si>
    <t>楠溪江宗祠建筑群</t>
  </si>
  <si>
    <t>浙江省温州市永嘉县大若岩镇玉泉村中心</t>
  </si>
  <si>
    <t xml:space="preserve">    陈氏大宗位于永嘉县大若岩镇玉泉村中心，四周与民宅相邻，前为200米永缙公路，小楠溪流经过。_x005F_x000D_
　　建筑坐北朝南，平面呈“回”型，为清早期木构建筑，占地面积约115.52平方米。前厅7开间，五檁用三柱前后双步梁，前檐柱柱头出双下昂，中柱间设木板大门，屋面落翼悬山顶。正厅为面阔七开间，明次间14檁用6柱，中柱前后各用抬梁式五架梁，覆椽式作法。梢、尽间14檁用8柱，穿斗抬梁混合梁架。前设廊置船篷轩，后设神龛，置陈氏太祖像。廊内一侧置光绪四年《陈氏宗谱定规》碑文，明间设兽爪形石柱础。屋面单檐悬。正厅前设方形小卵石铺地月台。前厅前设卵石天井，两侧各设一对旗杆夹；天井西南角有一六角古井，水质清澈，为村民饮用水。_x005F_x000D_
    据村民陈太昌介绍该大宗始建于明代，1997年对戏台，两厢房重建混砖水泥结构。_x005F_x000D_
    该大宗历史悠久，用材粗壮考究，2003年1月公布为县文物保护单位。</t>
  </si>
  <si>
    <t>东经：120°36'55.0"；北纬：28°16'59.0"</t>
  </si>
  <si>
    <t>该井位于永嘉县大若岩镇玉泉村陈氏宗祠内，井圈为石质六边形，内圈圆形，井高0.59米，外圈直径0.67米，井内壁为块石垒砌。陈氏宗祠于2013年被列为第七批全国重点文物保护单位，该井为陈氏宗祠组成部分之一。</t>
  </si>
  <si>
    <t xml:space="preserve">                                                 </t>
  </si>
  <si>
    <t>全国重点文物保护单位楠溪江宗祠建筑群之陈氏大宗已立碑</t>
  </si>
  <si>
    <t>白泉村，大若岩镇人民政府</t>
  </si>
  <si>
    <t>2013年公布为国保</t>
  </si>
  <si>
    <t>后垟陈久豪民居</t>
  </si>
  <si>
    <t>浙江省温州市永嘉县大若岩镇玉泉村后垟</t>
  </si>
  <si>
    <t xml:space="preserve">    该宅位于永嘉县大若岩镇玉泉村后垟农田中，建筑坐北朝南，前200米为永缙公路，西600米为玉泉村民居建筑群。据老人介绍该宅为陈久豪父亲建造，距今80余年。沿中轴线依次为门台、天井、正屋、后偏东小门台，四周围墙构成院式建筑，占地面积约1064.88平方米。_x005F_x000D_
    大门为砖木结构，单间，砖砌柱跺上置仿木结构，下置大木门，悬山顶。正屋七开间一字型二层传统形式木构，前设廊，月梁、平板吊顶，明间中堂置六扇隔扇门，次梢间竹篇窗，样式朴素，二层前设腰檐，为落翼式硬山顶，三面砖砌山墙。小门台砖砌单间仿木结构。一周用石垒围墙围合，卵石天井，庭院内种植果树，四周空旷，环境优美。</t>
  </si>
  <si>
    <t>东经：120°37'21.0"；北纬：28°17'010"</t>
  </si>
  <si>
    <t>该宅位于永嘉县大若岩镇玉泉村后垟农田陈久豪民居南侧围墙外，井圈为石质圆形，井高0.48米，外圈直径0.68米，井内壁用块石垒砌。该井为“三普登录点”后垟陈久豪民居组成部分之一，“后垟陈久豪民居”尚未核定为保护单位。该登录点已拆建用作。</t>
  </si>
  <si>
    <t>白泉陈福余民居</t>
  </si>
  <si>
    <t>浙江省温州市永嘉县大若岩镇白泉村村中心陈氏大房下六份下大房香堂东面</t>
  </si>
  <si>
    <t xml:space="preserve">    陈福余民居（二进屋）位于永嘉县大若岩镇白泉村村中心，前后与民宅相邻，西侧为陈氏大房六份大房香堂，建筑坐北朝南，前厢房，前屋，后厢房，后屋组成，占地面积约984.64平方米，木构建筑。据村老人介绍前屋建于明代晚期，后屋厢房后建为清代建筑。_x005F_x000D_
　　门台砖砌，砖雕斗栱单檐悬山顶。前屋七开间，明间中堂敞开式，前设廊，双步梁，镂空花窗，明间木间壁为三抹头格扇门，镂空条格花卉纹涤环板，屋面单檐悬山顶。正屋前两侧厢房，东二开间二层重檐悬山，西侧为单间二层简易棚。后屋七开间二层悬山顶。明间中堂前后设八扇五抹头格扇门，次、梢间镂空雕刻花窗，前设廊，置船篷轩，二层设栏杆。东西后厢房各三开间，与后屋屋面均为重檐悬山顶，铺小青瓦，置荷花纹滴水，正脊两端置吻兽。门台前2米处设一口古井，石质圆形，水质清澈，至今未村民所用。_x005F_x000D_
    该宅为村中现存最早的古建筑，布局合理，雕刻技术精湛，历史悠久，对研究明、清过渡期小楠溪古民居建筑由一定的价值。</t>
  </si>
  <si>
    <t>东经：120°36'49.0"；北纬：28°16'57.0"</t>
  </si>
  <si>
    <t>该井位于位于永嘉县大若岩镇白泉村陈福余民居（二进屋）门台前2米处，井圈为石质圆形，井高0.45米，外圈直径0.66米，井内壁用块石垒砌。该井为“三普登录点”白泉陈福余民居组成部分之一，“白泉陈福余民居“尚未核定为保护单位。</t>
  </si>
  <si>
    <t>白泉八角井</t>
  </si>
  <si>
    <t>浙江省温州市永嘉县大若岩镇白泉村白泉街23号陈建平宅前</t>
  </si>
  <si>
    <t xml:space="preserve">   八角井（二口）位于大若岩镇白泉村白泉街23号陈建平宅前天井内，南侧为陈统戴宅，北南两口八角井，相距2米，占地面积约为5平方米，为清道光丙申年（1836）年村民建造，两个八角井均为石质八角井井圈高0.49米，最宽处为0.68米，由八个面组成，内圈圆形，直径一个为0.49米，南侧一个为0.47米，圆形井壁用自然块石砌成，北侧八角井井圈阴刻，清道光丙申年建造。_x005F_x000D_
    掘井取水是反映当地人们旧时生活状况的一个侧面，是研究村落形成于发展状况的一个方面。</t>
  </si>
  <si>
    <t>东经：120°36'53.0"；北纬：28°16'56"</t>
  </si>
  <si>
    <t>八角井（二口）位于大若岩镇白泉村白泉街23号陈建平宅前天井内，南侧为陈统戴宅，北南两口八角井，相距2米，占地面积约为5平方米，为清道光丙申年（1836）年村民建造，两个八角井均为石质八角井井圈高0.49米，最宽处为0.68米，由八个面组成，内圈圆形，直径一个为0.49米，南侧一个为0.47米，圆形井壁用自然块石砌成，北侧八角井井圈阴刻，清道光丙申年建造。“白泉八角井”尚未核定为保护单位。</t>
  </si>
  <si>
    <t>已立牌</t>
  </si>
  <si>
    <t>白泉村、大若岩镇人民政府</t>
  </si>
  <si>
    <t>苍南县</t>
  </si>
  <si>
    <t>龟峰巡检司遗址</t>
  </si>
  <si>
    <t>蒲壮所城</t>
  </si>
  <si>
    <t>浙江省温州市苍南县马站镇兰山村</t>
  </si>
  <si>
    <t>龟峰巡检司遗址位于苍南县马站镇兰山村，建于明代，西北可望蒲壮所城、南堡岭烟墩。遗址呈不规则长方形，占地约1500平方米，从仅有的营房墙基分辨，为不规则乱石垒砌，中夹碎石、黄土，断面呈梯形，下宽上窄，墙残高约1-2米不等。遗址东北侧有一操场，平面略呈方形。城内现有一座五显庙，供奉五显大帝，时间为清光绪年间重修，但其建筑风格应为民国（60-70年），其大门右侧尚有从大炮手烟墩移到此地的“得胜嵯碑”，边另立有“国保标志碑”。遗址中有当年挖掘的水井3口，水井平面呈圆形，井壁块石垒砌，沿用至今。龟峰巡检司遗址作为蒲壮所城国保体系 重要组成部分对于研究明代的抗倭、军事、历史具有重要的意义。于2006年被公布为国保。纳入蒲壮所城管理。</t>
  </si>
  <si>
    <t xml:space="preserve">东经：120°29'18"，北纬：27°14'33" ；东经：120°29'24"，北纬：27°14'31" </t>
  </si>
  <si>
    <t>当地居民描述有水井3口，找到两口，剩余一口未找到。一口离五显庙10米左右，圆形，直径255cm，无井圈井盖，井壁块石垒砌；一口离五显庙较远，圆形，直径220cm，有井圈无井盖，井壁块石垒砌，周边地面水泥浇筑。</t>
  </si>
  <si>
    <t>兰山村</t>
  </si>
  <si>
    <t>兰山村集体所有</t>
  </si>
  <si>
    <t>鲂鱼山村殷氏民居</t>
  </si>
  <si>
    <t>殷氏民居位于苍南县马站镇兰山村，为清代殷修淮所建，修淮公，国学生，捐封修职郎，其二子：一为武举人殷欧业，一为武秀才殷芹业。该建筑坐西面东，前后共三进，由台门、前屋、正屋、厢房组成合院式院落，正屋和前屋间设南北厢房，正屋后侧有一口水井。第一进台门，面阔单开间，进深五檩三柱，分心前后双步梁，屋面为悬山顶，铺阴阳合瓦；北厢房面阔三开间，进深九檩五柱，分心前后双步梁带前后双步廊，屋面为硬山顶，铺阴阳合瓦；第三进正屋面阔七开间，进深九檩五柱，分心前后双步梁带前后双步廊，前檐用双挑檐檩，山墙加筑防火墙，正脊雕有鸟纹，屋面为悬山顶，铺阴阳合瓦，正屋地面三合土，其余均用水泥覆盖；正屋后院南侧有一口水井，平面呈圆形，用不规则块石垒砌。现民居已无人居住，屋面坍塌严重，成为圈养鸡鸭的场所。已于2020年1月核销三普登录点。</t>
  </si>
  <si>
    <t>东经：120°30'09.0"，北纬：27°14'35.0"</t>
  </si>
  <si>
    <t>该水井位于正屋后院南侧，平面呈圆形，用不规则块石垒砌，直径1.5米。水质浑浊，条石垒砌井圈，上盖铁丝网，已废弃不用。</t>
  </si>
  <si>
    <t>此三普登录点已于2020年1月核销</t>
  </si>
  <si>
    <t>中魁村林氏民居</t>
  </si>
  <si>
    <t>浙江省温州市苍南县马站镇中魁村、顶魁山西南麓</t>
  </si>
  <si>
    <t>林氏民居位于苍南县马站镇中魁村、顶魁山西南麓，坐东北面西南，由台门、前屋、厢房、正屋组成合院式院落，清代建筑。第一进台门位于建筑中轴线南侧，面阔三间，砖砌仿木构，前檐灰塑“山河佇秀”匾额，后檐灰塑“凝秀”匾额，屋面双落翼悬山顶；一、二进间用块石铺设甬道；第二进前屋五开间，进深七檩五柱，分心前后双步梁带前后单步廊，屋面双落翼硬山顶，盖阴阳合瓦；厢房面阔三开间，进深九檩五柱，分心前后双步梁带前后双步廊，屋面硬山顶，正脊为卷草脊；第三进面阔七开间，进深十三檩七柱，分心前后双步梁带前后双步梁带前后双步廊，前檐使用双挑檐檩，正屋明间悬挂“居敬堂”匾额，前部采用挑斡做法，屋面双落翼硬山顶，盖阴阳合瓦。正屋后为花园，两侧设水井。南侧水井已被填埋，北侧水井仍在使用_x005F_x000D_
中魁村林氏民居体量较大，选材考究，雕刻精细，对于研究当地的社会发展状况和建筑技艺具有一定的意义。</t>
  </si>
  <si>
    <t xml:space="preserve">东经：120°29'10.8"，北纬：27°15'30.7" </t>
  </si>
  <si>
    <t>正屋后花园内两侧原各设水井。南侧水井已被填埋，北侧水井仍在使用，水质清澈，有青石井圈，外径0.82米，内径0.61米，高0.51米。</t>
  </si>
  <si>
    <t>九堡村水井</t>
  </si>
  <si>
    <t>浙江省温州市苍南县藻溪镇九堡村下九堡自然村</t>
  </si>
  <si>
    <t xml:space="preserve">九堡村水井位于藻溪镇九堡村下九堡自然村，机耕路侧，清代建筑，近年修机耕路时抬高，水质清澈。水井平面呈圆形，直径1.25米，井壁用块石垒砌，井口至水面0.96米，井深约4米，井沿用红砖垒砌，井外砌有青砖围墙，长4.6米，宽3.2米，高1.05米，围墙北面刻有“龙井”二字，西南侧有开口。井南侧20米为李氏宗祠。
</t>
  </si>
  <si>
    <t>东经：120°26'47.8"，北纬：27°27'39.7"</t>
  </si>
  <si>
    <t>九堡村水井位于藻溪镇九堡村下九堡自然村，清代建筑，因修路时抬高，水质清澈。水井平面呈圆形，直径1.25米，井壁用块石垒砌，井口至水面0.96米，井深约4米，井沿用红砖垒砌，井外砌有青砖围墙，长4.6米，宽3.2米，高1.05米，围墙北面刻有“龙井”二字，西南侧有开口。井南侧20米为李氏宗祠。</t>
  </si>
  <si>
    <t>有青砖围墙</t>
  </si>
  <si>
    <t>九堡村委会</t>
  </si>
  <si>
    <t>九堡村集体所有</t>
  </si>
  <si>
    <t>车岭村林氏民居</t>
  </si>
  <si>
    <t>浙江省温州市苍南县马站镇车岭村车岭脚自然村</t>
  </si>
  <si>
    <t>林氏民居位于苍南县马站镇车岭村车岭脚自然村、车岭山西南麓，为清代建筑，坐东北面西南，由台门、前屋、正屋、厢房、跨院耳房组成合院式院落，分前后三进，中间设天井，两侧设厢房，正屋后分设跨院耳房，其侧有一古井，台门前左右分列两对夹杆石。夹杆石，花岗岩质地；台门砖砌仿木构，做成三开间，额枋上灰塑“大夫第”匾额，屋顶双落翼悬山顶；前屋面阔七开间，进深五柱九檩，分心前后双步梁带前后双步廊，屋面双落翼硬山顶；天井用规则条石砌成甬道，两侧设厢房，厢房面阔三开间，进深五柱九檩，分心前后双步梁带前后双步廊，次间起地面架空设木地板，上设阁层，屋面硬山造，正屋与南厢房间屋面用三级迭落式防火墙隔断；正屋面阔七开间，进深七柱十三檩，分心前后双步梁带前后双步梁带前后双步廊，前檐使用双挑檐檩，明间前部挑斡作法，用内额，屋面双落翼硬山顶；跨院耳房面阔五开间，进深九架五柱，分心前后双步梁带前后双步廊；水井平面呈方形，井圈用不规则块石叠砌，井沿用四根条石围成。_x005F_x000D_
车岭村林氏民居是马站片区保存较好，体量较大的古建筑之一，对于研究当地的社会发展状况和社会人文历史具有一定的意义。</t>
  </si>
  <si>
    <t xml:space="preserve">东经：120°28'39.2"，北纬：27°16'32.9" </t>
  </si>
  <si>
    <t>该水井位于后院，平面呈方形，长0.65米，宽0.65米，井圈用不规则块石叠砌，井沿用四根条石围成。地面铺水泥加高。</t>
  </si>
  <si>
    <t>南垄村金厝水井</t>
  </si>
  <si>
    <t>南垄村金厝水井井位于苍南县马站镇兰山村，建筑具体时间不详，但据周围老人口述，时间应在南垄村建村年代，据《黄氏宗谱》记载，黄氏一脉来此在康熙年间，那该水井建筑年代应在清代。_x005F_x000D_
该水井椭圆形井壁用不规则块石叠砌而成，东西长1.9米，南北宽1.6米，井沿用四块条石砌筑，长1～1.3米不等，宽0.2～0.4米不等，厚约0.2米，井沿口北侧有一青石垒砌的神龛，最高点高约0.9米，供奉井神。_x005F_x000D_
该水井历史悠久，水质清澈，为附近居民生活水源。</t>
  </si>
  <si>
    <t xml:space="preserve">东经：120°30'03.1"，北纬：27°14'46.7" </t>
  </si>
  <si>
    <t xml:space="preserve">南垄村金厝水井位于苍南县马站镇南垄村金厝内，建筑具体时间不详，但据周围老人口述，时间应在南垄村建村年代，据《黄氏宗谱》记载，黄氏一脉来此在康熙年间，那该水井建筑年代应在清代。 该水井椭圆形井壁用不规则块石叠砌而成，东西长1.9米，南北宽1.6米，井沿用四块条石砌筑，长1～1.3米不等，宽0.2～0.4米不等，厚约0.2米，井沿口北侧有一青石垒砌的神龛，最高点高约0.9米，供奉井神。 </t>
  </si>
  <si>
    <t>霞峰村游氏民居</t>
  </si>
  <si>
    <t>浙江省温州市苍南县马站镇霞峰村、霞峰山东北麓</t>
  </si>
  <si>
    <t>游氏民居位于苍南县马站镇霞峰村霞峰山东北麓，蒲江河西南侧，为清中期建筑。_x005F_x000D_
游氏民居坐西南面东北，三合院式，左右设厢房，水井位于正屋后侧。厢房已改水泥结果，正屋九开间，保存状况差。水井平面呈圆形，井壁用不规则块石垒砌，水质浑浊，已废弃不用。民居已于2020年1月核销三普登录点。</t>
  </si>
  <si>
    <t xml:space="preserve">东经：120°28'00.3"，北纬：27°15'38.5" </t>
  </si>
  <si>
    <t>该水井位于正屋后侧，水井平面呈圆形，井壁用不规则块石垒砌，石质井圈，高0.3米，内径0.8米，外径1.04米，水质浑浊，已废弃不用。</t>
  </si>
  <si>
    <t>小姑村陈青墨民居</t>
  </si>
  <si>
    <t>浙江省温州市苍南县马站镇中小姑村、小姑山西麓</t>
  </si>
  <si>
    <t>陈青墨民居位于苍南县马站镇中小姑村，小姑山西麓，清光绪年间陈青墨所建，陈青墨，又名瑞庭，生于道光丙戌年（1826）二月，卒于光绪三十年（1904），依次推断，该建筑建造时间应在1860年左右。_x005F_x000D_
该建筑座东面西，原由正屋、南厢房、后厢房组成，现已烧毁。正屋后东侧约32米处有一口同时期挖掘的水井。水井井壁平面呈椭圆形，用不规则块石叠砌而成，井沿由条石围成方形，水井深约1.5米，井口长1.5 宽1.3，水井东侧有引水孔道。此三普登录点已于2020年1月核销。</t>
  </si>
  <si>
    <t xml:space="preserve">东经：120°28'38.7"，北纬：27°15'13.5" </t>
  </si>
  <si>
    <t>该水井位于正屋后东侧约32米处，井壁平面呈椭圆形，用不规则块石叠砌而成，井沿由条石围成方形，水井深约1.5米，井口长1.5 宽1.3，水井东侧有引水孔道。井上盖木板。</t>
  </si>
  <si>
    <t>城门村朱植民居</t>
  </si>
  <si>
    <t>浙江省温州市苍南县马站镇城门顶村</t>
  </si>
  <si>
    <t>朱植民居位于苍南县马站镇城门顶村，城门朱堡内东南隅。由朱氏大房朱植公所建。查《朱氏宗谱》，朱植公应为明代人，但该建筑应为清初建筑，可能在清代初期重修或者重建过。_x005F_x000D_
该建筑坐北面南，由正屋、厢房组成合院式院落。正屋面阔七开间，进深七柱十三檩，分心前后双步梁带前后双步梁带前后双。明间前部用内额、挑斡做法，前檐用双挑檐檩。屋面为双落翼悬山顶，铺阴阳合瓦。后檐用石条做成墀头。尽间后檐处有一水井，井壁平面为圆形，口沿为方形。现厢房已改建。正屋因年久失修，木构件严重破损房屋倾斜。已于2020年1月核销三普登录点。</t>
  </si>
  <si>
    <t xml:space="preserve">东经：120°29'19.3"，北纬：27°16'38.7" </t>
  </si>
  <si>
    <t>该水井位于后院，井壁平面呈圆形，口沿为方形，长1.05米，宽0.81米。</t>
  </si>
  <si>
    <t>城门村朱越英民居</t>
  </si>
  <si>
    <t xml:space="preserve">城门村朱越英民居位于浙江省苍南县马站镇城门顶村，清代建筑，座东北面西南，由门屋、厢房、正屋组成四合院式。正屋后两侧有二口水井。正屋后东侧水井平面呈方形，井壁用块石叠砌，结构与东侧水井相似，尺寸略大。
现厢房已改建。正屋因年久失修，屋面坍塌，木构破损房屋倾斜。已于2020年1月核销三普登录点。
</t>
  </si>
  <si>
    <t xml:space="preserve">东经：120°29'18.4"，北纬：27°16'36.0" </t>
  </si>
  <si>
    <t>正屋后两侧有二口水井。水井平面都呈方形，井壁用块石叠砌，东侧长1.17米，宽0.8米，西侧长1米，宽0.7米。</t>
  </si>
  <si>
    <t>城门村朱胜英民居</t>
  </si>
  <si>
    <t>城门村朱胜英民居位于苍南县马站镇城门顶村、城门朱堡西北隅，清代建筑，为朱氏大房后裔朱胜英所建。朱胜英，生于清乾隆辛酉年三月，卒于嘉庆甲子年。_x005F_x000D_
该建筑坐东北面西南，由前屋、左右厢房及正屋组成围合式，正屋后院有一口水井。前屋面阔七开间，进深九架五柱，分心前后双步梁带前后双步廊，屋面硬山造，铺阴阳合瓦；东西厢房面阔三开间，进深五柱九檩，分心前后双步梁带前后双步廊，厢房与前屋间用墙连接，开有讹角门洞；正屋面阔九开间，进深七柱十三檩，分心前后双步梁带前后双步梁带前后双步廊，明间前部用内额、挑斡做法，前檐使用双挑檐檩，屋面为双落翼硬山顶，铺阴阳合瓦。正厅后院北侧有一耳房，两开间，其侧有水井一口，井圈平面为圆形，砖砌栏杆，现已废弃不用。</t>
  </si>
  <si>
    <t xml:space="preserve">东经：120°29'16.1"，北纬：27°16'38.2" </t>
  </si>
  <si>
    <t>该水井位于朱胜英民居正屋后院，井圈平面为圆形，砖砌栏杆。外径1.06米，内径0.78米。井內水质浑浊，有杂物，现已废弃不用。</t>
  </si>
  <si>
    <t>金山花井</t>
  </si>
  <si>
    <t>金山古井</t>
  </si>
  <si>
    <t>浙江省温州市苍南县马站镇金山村</t>
  </si>
  <si>
    <t>金山花井位于马站镇金山村，建造年代为宋景定二年（1261），至今已有700多年历史。 井平面为圆形，环以弧形花岗岩井圈，共分三块，高约0.40米，厚约0.13米。东北侧开口不设井圈以供人方便取水，北向井圈外壁有铭文,刻建造年代，但风化严重，字迹较模糊。井内壁为不规则块石垒砌，井深约3米，底部呈平底状。井圈开口处略高于水面横铺花岗岩石板作为取水的平台。沿平台向外贯穿有直线的沟渠，通往蒲门河，沟渠宽1.2米，深1.5米，现存长度为8.3米，渠壁用花岗岩条石垒砌，每隔约1.5米渠上横铺一条石，用于渠两侧人员的来往，沟渠从上游到下游隔断为饮用区、洗米菜区、洗衣区、洗工具区等区域。金山水井和沟渠保存完整，且将不同功能的用水需要分开设置，构思巧妙，构成了完整的给排水系统，是比较难得的古代水利设施。根据当地人传说，该井为原著居民花氏族人所见，故言花古井。_x005F_x000D_
金山花井建造时间久远，纪年确凿，保存较好，对于研究马站宋代的社会人文历史、社会发展状况等具有一定的价值。_x005F_x000D_
已经公布为第六批浙江省文物保护单位，公布名称为金山古井。</t>
  </si>
  <si>
    <t>东经：120°27'30.4"，北纬：27°16'12.5"</t>
  </si>
  <si>
    <t>金山古井位于马站镇金山村，建造年代为宋景定二年（1261），至今已有700多年历史。 井平面为圆形，环以弧形花岗岩井圈，共分三块，高约0.40米，厚约0.13米。东北侧开口不设井圈以供人方便取水，北向井圈外壁有铭文,刻建造年代，但风化严重，字迹较模糊。井内壁为不规则块石垒砌，井深约3米，底部呈平底状。井圈开口处略高于水面横铺花岗岩石板作为取水的平台。沿平台向外贯穿有直线的沟渠，通往蒲门河，沟渠宽1.2米，深1.5米，现存长度为8.3米，渠壁用花岗岩条石垒砌，每隔约1.5米渠上横铺一条石，用于渠两侧人员的来往，沟渠从上游到下游隔断为饮用区、洗米菜区、洗衣区、洗工具区等区域。金山水井和沟渠保存完整，且将不同功能的用水需要分开设置，构思巧妙，构成了完整的给排水系统，是比较难得的古代水利设施。根据当地人传说，该井为原著居民花氏族人所见，故言花古井。 金山古井建造时间久远，纪年确凿，保存较好，对于研究马站宋代的社会人文历史、社会发展状况等具有一定的价值。 已经公布为第六批浙江省文物保护单位，公布名称为金山古井。</t>
  </si>
  <si>
    <t>有省级文物保护碑</t>
  </si>
  <si>
    <t>马站镇人民政府</t>
  </si>
  <si>
    <t>金山村集体所有</t>
  </si>
  <si>
    <t>桥头村陈氏民居</t>
  </si>
  <si>
    <t>浙江省温州市苍南县马站镇桥头村新厝自然村</t>
  </si>
  <si>
    <t>陈氏民居位于苍南县马站镇桥头村新厝自然村，为清咸丰三年（1853）建造，正面为马站圆山仔。该建筑坐西南面东北，由台门、厢房、前屋、正屋组成合院式院落，台门位于建筑西北侧、东厢房后侧，砖砌仿木构，面阔三开间，檐枋上灰塑“溪山拱秀”匾额，屋面双落翼悬山顶，其左侧有一简易门台，右侧用块石墁铺成甬道，甬道左右两侧均筑墙，甬道墙左侧为院落墙，二堵墙间有一水沟；前屋面阔七开间，进深五柱九檩，分心前后双步梁带前后双步廊，屋面双落翼硬山顶；厢房面阔三开间，进深五柱九檩，分心前后双步梁带前后双步廊，屋面硬山顶；厢房与前、正屋间设青砖叠砌巴洛克式拱门，正屋面阔七开间，进深七柱十二檩，分心前后双步梁带前后双步梁带前双后单步廊，前檐置双挑檐檩，明间中部用望板，屋面双落翼硬山顶，明间跨度较大；水井平面呈方形，井壁块石垒砌，周沿用水泥覆盖，池塘平面呈方形，塘壁块石垒砌。_x005F_x000D_
陈宅是桥头村保存较好的建筑，规模较大，对于研究该地区的社会发展状况等具有一定的价值。</t>
  </si>
  <si>
    <t xml:space="preserve">东经：120°27'03.0"，北纬：27°15'56.4" </t>
  </si>
  <si>
    <t>陈氏民居位于苍南县马站镇桥头村新厝自然村，为清咸丰三年（1853）建造，正面为马站圆山仔。该建筑坐西南面东北，由台门、厢房、前屋、正屋组成合院式院落。水井位于正屋后院西侧，平面呈方形，长2.74米，宽2米，井壁块石垒砌，周沿用水泥覆盖，池塘平面呈方形，塘壁块石垒砌。</t>
  </si>
  <si>
    <t>壮士所城</t>
  </si>
  <si>
    <t>浙江省温州市苍南县马站镇渔寮片区雾城村</t>
  </si>
  <si>
    <t>壮士所城位于马站镇渔寮片区雾城村，建于明洪武十三年，隶属于金乡卫，后并于蒲门所城，合称蒲壮所城，城设东、南、西三个城门，并筑护城门、城楼、瓮城、城堞等，城内面积约0.14平方公里，城墙周长约1500米，北依李子山坡而建；现城墙趾阔8米，残高3.5-7.5米，顶阔3-5米，尚存城隍庙及水井，城隍庙位于城中心，水井在其西侧150米处；城隍庙面阔三开间，进深五柱九檩，分心前后双步梁带前后双步廊，明间后部置神龛，屋面硬山顶，盖阴阳合瓦；古井平面呈圆形，井壁用不规则块石垒砌而成，进口用块石铺而成，建造时间较晚。除城隍庙水井外，城内还有2口古井。</t>
  </si>
  <si>
    <t xml:space="preserve">东经：120°31'06.6"，北纬：27°16'16.2" </t>
  </si>
  <si>
    <t>城隍庙水井位于壮士所城城隍庙东南侧约30米，井口呈圆形，直径60cm，井壁块石垒砌，井圈红砖水泥砌筑，井口破水泥板覆盖，周边地面水泥浇筑。除该水井外，城内还有2口古井。</t>
  </si>
  <si>
    <t>雾城村</t>
  </si>
  <si>
    <t>雾城村集体所有</t>
  </si>
  <si>
    <t>杨家边双井</t>
  </si>
  <si>
    <t>浙江省温州市苍南县岱岭乡岱岭村</t>
  </si>
  <si>
    <t>杨家边古井地处岱岭乡岱岭村、狮子山麓，一方一圆，南北对峙，圆井平面呈半月形，为清中期挖掘，井壁用不规则块石垒砌，底部呈平底状，井深2米，水质清澈，井口用花岗岩条石铺就，直径约4米。圆井东北侧立有“共汲所志”石牌一通，青石质地，平面呈倒角方形，高0.55米，宽0.36米，厚0.10米，碑额楷书阴刻横书“共汲所志”四大字，单字呈0.06×0.06米见方，正文楷书阴刻直书：迄今族姓繁多，时常滥用……而增修焉……遵太史并监族人……若违罔。方井位于圆井的北侧，平面呈方形，建造时间略迟于圆井。_x005F_x000D_
杨加边双井格局别致，保存完整，对于研究当地的社会发展状况具有一定的价值。</t>
  </si>
  <si>
    <t xml:space="preserve">东经：120°25'58.1"，北纬：27°16'39.6" </t>
  </si>
  <si>
    <t>杨家边古井地处岱岭乡杨家边村、狮子山麓，一方一圆，南北对峙，圆井平面呈半月形，为清中期挖掘，井壁用不规则块石垒砌，底部呈平底状，井深2米，水质清澈，井口用花岗岩条石铺就，直径约4米。圆井东北侧立有“共汲所志”石牌一通，青石质地，平面呈倒角方形，高0.55米，宽0.36米，厚0.10米，碑额楷书阴刻横书“共汲所志”四大字，单字呈0.06×0.06米见方，正文楷书阴刻直书：迄今族姓繁多，时常滥用……而增修焉……遵太史并监族人……若违罔。方井位于圆井的北侧，平面呈方形，建造时间略迟于圆井。 杨加边双井格局别致，保存完整，对于研究当地的社会发展状况具有一定的价值。</t>
  </si>
  <si>
    <t>岱岭村集体所有</t>
  </si>
  <si>
    <t>陈良底陈式子民居</t>
  </si>
  <si>
    <t>浙江省温州市苍南县霞关镇澄海村陈良底自然村、陈良底山西麓</t>
  </si>
  <si>
    <t>陈良底陈式子民居位于浙江省苍南县霞关镇澄海村陈良底自然村、陈良底山西麓，清代建筑，坐东面西，由厢房、正屋组成院落，水井位于正屋北侧。厢房面阔三开间，二层阁楼式，西侧山墙下部用块石垒砌，上部用青砖叠砌，前部做出墀头，中间设美人靠，上用贴壁式窗套；正屋基础较高，用块石垒砌，面阔七开间，进深十架五柱，分心前后双步梁带前双后三步廊，前檐使用双挑檐檩，前廊用瓜篮垂柱做法，地面三合土夯制，屋面双落翼硬山顶，山墙下用块石，上部用青砖叠砌，下部中心开二方形直棂窗，棂条用条石，上部辟门，各砌有贴壁式门、窗套；后水井平面呈方形，长2.2米，宽1.5米，平底，井壁用不规则块石叠砌而成，井上方浇筑人字行水泥遮挡板。</t>
  </si>
  <si>
    <t xml:space="preserve">东经：120°29'12.6"，北纬：27°12'15.9" </t>
  </si>
  <si>
    <t>该水井位于正屋北侧，水井平面呈方形，长2.2米，宽1.5米，平底，井壁用不规则块石叠砌而成，井上方浇筑人字行水泥遮挡板。</t>
  </si>
  <si>
    <t>东宫村郑氏民居</t>
  </si>
  <si>
    <t>郑氏民居位于浙江省温州市苍南县岱岭乡岱岭村、狮子山西南麓，清代建筑，坐西南面东北，由台门、厢房、跨院厢房、正屋组成合院式院落，水井位于正屋后院，分列两侧。第一进台门单间分心造，屋面悬山顶；北厢房面阔四开间，两梢间与正厅连砌，做成通道，进深九架五柱，分心前后双步梁带前后双步廊，设阁层，屋面双落翼硬山顶；正屋九开间，进深十三架七柱，分心前后双步梁带前后双步梁带前后双步廊，前檐使用双挑檐檩，明间后部设阁层，次间起地面架空设木地板，上设阁层，屋面双落翼硬山顶；跨院厢房面阔九开间，进深十三架七柱，分心前后双步梁带前后双步梁带前后双步廊，次间起设木地板，上设阁层，明间前檐已隔断。_x005F_x000D_
水井依院墙而筑，呈圆形，井圈块石叠砌，大小形状相似，现已废弃不用。</t>
  </si>
  <si>
    <t xml:space="preserve">东经：120°25'52.2"，北纬：27°16'29.0" </t>
  </si>
  <si>
    <t>该水井位于正屋后院，依院墙而筑，分列两侧。水井呈圆形，直径1.1米，井圈块石叠砌，大小形状相似。</t>
  </si>
  <si>
    <t>柳庄村杨家井</t>
  </si>
  <si>
    <t>浙江省温州市苍南县灵溪镇柳庄村杨家井自然村、康庄公路北侧</t>
  </si>
  <si>
    <t>柳庄村杨家井位于浙江省苍南县灵溪镇沪山办事处柳庄村，一方一圆呈“一”字形分布，主井为圆井，井壁用不规则块石垒砌，直径2.16米，井深约1.5米，其北侧有一天然岩石，作为取水平台，井水十分清澈；圆井北侧1.8米处有一方井，为后期挖掘，长2.7米，宽2米，井深1.6米，双井外砌有围墙。据当地村干部和老人口述：“此井为杨氏始迁祖迁至此地时挖掘，至今已有二百多年历史。</t>
  </si>
  <si>
    <t xml:space="preserve">东经：120°24'8"，北纬：27°33'56" </t>
  </si>
  <si>
    <t>柳庄村杨家井位于浙江省苍南县灵溪镇沪山办事处柳庄村，一方一圆呈“一”字形分布，主井为圆井，井壁用不规则块石垒砌，直径2.16米，井深约1.5米，其北侧有一天然岩石，作为取水平台，井水较浑浊；圆井北侧1.8米处有一方井，为后期挖掘，长2.7米，宽2米，井深1.6米，双井外砌有围墙。据当地村干部和老人口述：“此井为杨氏始迁祖迁至此地时挖掘，至今已有二百多年历史。</t>
  </si>
  <si>
    <t>有围墙</t>
  </si>
  <si>
    <t>柳庄村集体所有</t>
  </si>
  <si>
    <t>灵鹫寺石井</t>
  </si>
  <si>
    <t>浙江省温州市苍南县钱库镇桐桥村</t>
  </si>
  <si>
    <t>灵鹫寺石井位于钱库镇桐桥村灵鹫寺内，井壁用不规则块石垒砌，井圈部分用花岗岩凿刻拼接而成，平面呈六边形，井圈边长0.40米，厚约0.08米，高出地面0.38米，井深约为2.8米，水质较清澈，现还供寺内僧人使用洗涤。</t>
  </si>
  <si>
    <t xml:space="preserve">东经：120°33'29.9"，北纬：27°26'56.7" </t>
  </si>
  <si>
    <t>灵鹫寺</t>
  </si>
  <si>
    <t>灵鹫寺集体所有</t>
  </si>
  <si>
    <t>龙港市</t>
  </si>
  <si>
    <t>舥艚巡检司遗址（舥艚方城底村古井）</t>
  </si>
  <si>
    <t>浙江省温州市龙港市方城浦社区方城底自然村</t>
  </si>
  <si>
    <t xml:space="preserve">    舥艚巡检司遗址位于苍南县舥艚镇方城底村东隅、新金锁桥西侧，遗址长约80米，宽50米，仅存墙基，另有东城门保存较好，城门呈拱券形，拱券用条石分节横联砌筑而成，城门高3.55米，底基宽1.3米，顶宽0.90米，矢高3.00米，城门两端接城墙，墙体轮廓仍可辨认，残高0.20～0.50米不等，块石垒砌，中夯碎石和黄土，城门东侧筑有一口同时期挖掘的水井，至今仍在使用。_x005F_x000D_
　　据方城底《方氏宗谱》记载，方城底方姓自碧佑公于南宋绍兴十五年（1145）迁居舥艚东魁里，明洪武年间奉旨建城堡以防倭犯，设东、南、西三门，北面依水，并改地名为方城底；又据民国《平阳县志》载：舥艚寨城在二十一都，一名方城，周围六十七丈，高一丈，久圯，旧有舥艚汛右营千总防守，后千总移驻舥艚步，由地方另建驻所，宣统二年裁，又有旧城，今为民居。_x005F_x000D_
　　舥艚巡检司遗址是苍南明代抗倭防御体系的重要组成部分，是民间抗倭的重要遗存，它的发现对于研究苍南明代抗倭历史、当地的人文变迁、当时的石构建筑艺术无疑具有重要的历史意义。</t>
  </si>
  <si>
    <t>东经120°37′55"
北纬27°28′59"</t>
  </si>
  <si>
    <t>方城底村古井位于龙港市舥艚片区方城浦社区方城底自然村东隅，新金锁桥西侧，该井为平面八角形，各边长为75cm，井壁高出地面55cm，井深2.7米，井壁原由石块垒砌，二十多年前因阻挡地表污水污染水井需要，井壁四周改为水泥浇注。该井水质清澈，是当地人日常生活用水水源之一。</t>
  </si>
  <si>
    <t>2018年加建围墙，
围墙门上立有方城古井牌铭</t>
  </si>
  <si>
    <t>方城浦社区
方城底自然村</t>
  </si>
  <si>
    <t>棋杆内李氏民居</t>
  </si>
  <si>
    <t>浙江省温州市苍南县南宋镇南宋村170号、岙子山南麓</t>
  </si>
  <si>
    <t>棋杆内李氏民居位于苍南县南宋镇南宋村170号、岙子山南麓，坐北面南，清代建筑，由台门、正屋组成院落，水井位于后院。院落前置旗杆石二对，青石质地，入口处设台门，砖砌仿木构，门楣之上灰塑匾额“瑞气东临”，台门两侧接迭落式院墙，略呈八字，上灰塑花篮装饰块；台门内为天井，中设甬道，用灰浆土夯制，高于两侧地面；该民居厢房已改水泥结构建筑，正屋无人居住，堆放杂物。水井位于后院，依墙而凿，水井平面呈圆形，井壁用块石垒砌，直径0.98米，井圈水泥浇筑，水质浑浊，现已废弃不用。此三普登录点已于2020年1月核销。</t>
  </si>
  <si>
    <t xml:space="preserve">东经：120°23'56.2"，北纬：27°23'25.2" </t>
  </si>
  <si>
    <t>该水井位于后院，依墙而凿，水井平面呈圆形，井壁用块石垒砌，直径0.98米，井圈水泥浇筑，水质浑浊，现已废弃不用。</t>
  </si>
  <si>
    <t>宫外村水井</t>
  </si>
  <si>
    <t>浙江省温州市苍南县莒溪镇宫外村</t>
  </si>
  <si>
    <t>宫外村水井位于苍南县莒溪镇宫外村宫外自然村，井口方向朝南，外侧用块石垒球砌成周墙，中筑神龛，井平面呈圆形，井壁用块石垒砌，直径0.90米，深3.8米，井水距离地面0.5米，井前方筑洗衣槽，地面开凿引水沟。</t>
  </si>
  <si>
    <t xml:space="preserve">东经：120°12'01.4"，北纬：27°29'58.6" </t>
  </si>
  <si>
    <t>宫外村集体所有</t>
  </si>
  <si>
    <t>德星巷陈氏民居</t>
  </si>
  <si>
    <t>浙江省温州市苍南县马站镇蒲门社区</t>
  </si>
  <si>
    <t>德星巷陈氏民居位于苍南县马站镇蒲门社区德星巷，坐北朝南，由台门、厢房、正屋组成合院式院落。水井位于正屋后侧。台门面阔三间，（南、次间拆建），进深五柱七檩，分心造。明间设大门，次间开方窗，屋面硬山造。正屋面阔七开间，进深七柱十二檩，分心前后双步梁带前后双步梁带钱单侧双步廊，明间设为敞厅，前上金柱设隔扇，用于扇对桥隔扇，综环板，雕刻精细，屋面双落翼硬山顶，正脊塑卷草脊。檐口施瓦当、滴水。
水井方形，井壁用块石垒砌，虽不作饮用，但能洗涤。</t>
  </si>
  <si>
    <t xml:space="preserve">东经：120°26'38"，北纬：27°14'19" </t>
  </si>
  <si>
    <t>该水井位于陈氏民居后院，井口呈方形，长107cm，宽96cm，井壁块石垒砌，无井盖。</t>
  </si>
  <si>
    <t>蒲门社区</t>
  </si>
  <si>
    <t>金乡七星井</t>
  </si>
  <si>
    <t>浙江省温州市苍南县金乡镇狮山村、城中村、五一村</t>
  </si>
  <si>
    <t xml:space="preserve">    金乡七星井位于金乡城内，明洪武年间建造金乡卫城时按照星宿方位挖掘而成，共七口井，故称七星井，分别为公园巷七星井、玉露井、外泉潭、营房巷七星井、龙门巷七星井、凤仪街七星井、球山巷七星井。七口井或方或圆，主要分布于城内狮山和球山脚下。_x005F_x000D_
    公园巷七星井位于公园巷11号前、狮山公园西南麓，六边形，井壁用块石叠砌，呈方形，边长0.85米，水质较清，用于生活饮用、洗涤。；水井东南侧有一石碑：狮山七星井，同治十二年（1873）立。玉露井位于狮山村北门大街152号侧、狮山公园西麓，平面呈方形，井水较为清澈。营房巷七星井位于城中村东门大街营房巷、狮山东麓，平面呈方形，长3.6米，宽2.1米，水质清澈。龙门巷七星井位于城中村龙门巷99-3号前、狮山南麓，平面呈方形，长2.82米，宽2.56米，水质清澈。球山巷七星井位于五一村球山巷54～55号前、球山东北麓，井平面呈圆形，直径1.34米，水质清澈。凤仪街七星井位于五一村凤仪街88-14～16前、球山南麓，井平面呈圆形，直径0.9米，水质清澈。外泉潭位于五一村油车巷73-5-4-6前、球山西麓，平面呈圆形，井水质浑浊，发出恶臭。</t>
  </si>
  <si>
    <t>公园巷七星井：东经：120°36'26.64"，北纬：27°26'14"；玉露井：东经：120°36'16.27"，北纬：27°26'18.09"；外泉潭：120°36'12.89"，北纬：27°26'1.83"；营房巷七星井：120°36'39.65"，北纬：27°26'9.87"；龙门巷七星井：120°36'34.86"，北纬：27°26'9.95"；凤仪街七星井：120°36'15.4"，北纬：27°26'0.89"；球山巷七星井：120°36'15.3"，北纬：27°26'5.16"</t>
  </si>
  <si>
    <t>金乡七星井位于金乡城内，明洪武年间建造金乡卫城时按照星宿方位挖掘而成，共七口井，故称七星井，分别为公园巷七星井、玉露井、外泉潭、营房巷七星井、龙门巷七星井、凤仪街七星井、球山巷七星井。七口井或方或圆，主要分布于城内狮山和球山脚下。公园巷七星井位于公园巷11号前、狮山公园西南麓，六边形，井壁用块石叠砌，呈方形，边长0.85米，水质较清，用于生活饮用、洗涤。水井东南侧有一石碑：狮山七星井，同治十二年（1873）立。玉露井位于狮山村北门大街152号侧、狮山公园西麓，平面呈方形，井水较为清澈。营房巷七星井位于城中村东门大街营房巷、狮山东麓，平面呈方形，长3.6米，宽2.1米，水质清澈。龙门巷七星井位于城中村龙门巷99-3号前、狮山南麓，平面呈方形，长2.82米，宽2.56米，水质清澈。球山巷七星井位于五一村球山巷54～55号前、球山东北麓，井平面呈圆形，直径1.34米，水质清澈。凤仪街七星井位于五一村凤仪街88-14～16前、球山南麓，井平面呈圆形，直径0.9米，水质清澈。外泉潭位于五一村油车巷73-5-4-6前、球山西麓，平面呈圆形，井水质浑浊，发出恶臭。</t>
  </si>
  <si>
    <t>狮山社区集体所有</t>
  </si>
  <si>
    <t>东门大街余氏民居</t>
  </si>
  <si>
    <t>浙江省温州市苍南县金乡镇金城社区东门大街51-1-16号</t>
  </si>
  <si>
    <t>东门大街余氏民居位于苍南县金乡镇金城社区东门大街51—1—16号，坐北面南，清代建筑，由门屋、前屋、厢房、正屋组成合院式院落。门屋面阔单间，为宅院的主要通道，中设大门，进深四架三柱，分心前后双步梁，举架甚大，地面用青砖铺成回形纹，屋面硬山造，前天井中部用长条石铺成甬道，高于两侧地面；前屋建于陡板石砌筑的台基上，上压阶条石，明间前设垂带踏步三级，垂带石上刻如意卷草纹；前屋面阔七间，进深十二架七柱，分心前后双步梁带前后双步梁带前后双步廊，明间为敞厅，跨度甚大，地面青砖铺设，柱础皆方形，青石讹角，木柱方形抹角，明间置内额，用水波纹雀替承托，明间后廊为船篷轩做法，屋面双落翼硬山顶，檐口施瓦当；后厢房面阔三开间，进深八架五柱，分心前后双步梁带前后双步廊，屋面硬山顶，两端塑凤鸟吻；正屋建于陡板石砌筑的台基上，上压阶条石，明间前置踏步，面阔七间，进深十三架七柱，分心前后双步梁带前后双步梁带前后双步廊，绦环板漏雕花卉图案，上置回形纹挂落，明间设槅扇封闭内外空间，槅扇绦环板雕刻暗八仙、双凤呈祥等吉祥图案，厅堂用内额，使用挑斡做法，地面用方形青砖对缝砌筑，屋面双落翼硬山顶，檐口施瓦当、滴水。水井位于前屋东侧，平面呈方形，井壁用块石垒砌。_x005F_x000D_
东门大街余氏民居保存较好，对于研究清代金乡的社会发展状况具有一定的价值。</t>
  </si>
  <si>
    <t xml:space="preserve">东经：120°36'44.2"，北纬：27°25'49.7" </t>
  </si>
  <si>
    <t>东门大街余氏民居位于苍南县金乡镇城中村东门大街51—1—16号，坐北面南，清代建筑，由门屋、前屋、厢房、正屋组成合院式院落。水井位于前屋东侧，平面呈方形，长宽都为1.3米，井壁用块石垒砌，井外沿砌有护栏，南侧开口，水质清澈。</t>
  </si>
  <si>
    <t>殷家二房民居</t>
  </si>
  <si>
    <t>浙江省温州市苍南县金乡镇五星社区横街头80-17号</t>
  </si>
  <si>
    <t>殷家二房祖宅位于金乡镇五星社区横溪头80—17号，坐北面南，清代建筑，由台门、影壁、前屋、厢房、正屋组成合院式院落。前台门位于建筑的东南侧，符合“坎完巽门”的风水学原理中设大门，大门两侧为青砖壁柱，凹槽内灰塑对联，额枋上塑匾额，屋面为悬山顶，为典型的砖砌枋木构台门；影壁位于建筑南门正对前屋，槅心用菱形砖铺砌，外抹白灰，上用筒瓦砌成屋面状，两侧接围墙，前屋面阔五间，（西梢间拆建为三层楼房）进深八架五柱，屋面为落翼式硬山顶，厢房亦五间，天井中心用条石铺成甬道；正屋建于陡板石砌成台基上，上压阶条石，明间前设踏步三级，与甬道同宽，正屋面阔七间，进深十二架七柱，分心，前檐出檐较深，上下金檩下各用雕花雀替承托，后上金柱间置槅扇，雕刻精细，明间敞厅，柱础用青石质，明间及廊部皆用青砖铺设成回形纹，后廊用斗四藻井，椽下压望板，檐口施蝙形，团福团寿等纹瓦当，屋面为落翼式硬山顶；明井位于东厢房南次间后侧，平面呈长方形，因常年废弃不用，后井口改小，浇筑圆形水泥井圈，直径0.4米，以防止人员跌落井中。
殷家是金乡望族，家世显赫，建筑质量体量大，质量高，对于研究清代的社会发展状况具有一定的价值。</t>
  </si>
  <si>
    <t xml:space="preserve">东经：120°36'25.2"，北纬：27°26'02.5" </t>
  </si>
  <si>
    <t>该水井位于东厢房南次间后侧，平面呈长方形，井壁块石垒砌，因常年废弃不用，后井口改小，浇筑圆形水泥井圈，直径0.4米，以防止人员跌落井中。</t>
  </si>
  <si>
    <t>西门大街余氏民居</t>
  </si>
  <si>
    <t>浙江省温州市苍南县金乡镇五星社区西门大街140号</t>
  </si>
  <si>
    <t>余氏民居位于金乡镇五星社区西门大街140号，坐北面南，前临西门大街，清代建筑，由台门、正屋组成合院式院落，后院有一口水井。台门建于块石垒砌的基础上，面阔单间，进深四架二柱，前柱用减柱做法，用斜撑固定，支撑檐枋，山墙用青砖叠砌，地面用方形石对缝铺砌，前后部各做出墀头，屋面悬山顶，正脊塑尖叶状脊头；天井条石铺设，中设甬道；正屋建于陡板石砌筑的台基上，上压阶条石，明间前置三级踏步，面阔五开间，进深十二架七柱，分心前后双步梁带前后双步梁带前后双步廊，明间前廊地面用方形石对缝砌筑，其余地面用青砖铺成回形纹，柱下施讹角方形柱础，明间前部用内额，次间起地面架空设木地板，屋面硬山造，前檐出檐较深，使用双挑檐檩，檐口施瓦当、滴水；水井平面呈方形，井壁用块石垒砌，水质浑浊。</t>
  </si>
  <si>
    <t xml:space="preserve">东经：120°36'22.0"，北纬：27°25'54.1" </t>
  </si>
  <si>
    <t>该水井位于后院，平面呈方形，长1.64米，宽1.5米，井壁用块石垒砌，井圈由条石堆砌，水质浑浊。井上盖铁护栏。</t>
  </si>
  <si>
    <t>五一村朝北张氏民居</t>
  </si>
  <si>
    <t>浙江省温州市苍南县金乡镇五星社区西门大街31号</t>
  </si>
  <si>
    <t>五一村朝北张氏民居位于苍南县金乡镇五星社区西门大街31号朝北厝，坐南面北，清代建筑，由台门、正屋、后厢房组成院落，现存正屋及后厢房，后天井原有一口水井，现已被填埋。正屋建于块石叠砌的台基，上压阶条石，面阔七间，进深十二架七柱，分心前后双步梁带前后双步梁带前后双步廊，明间用材较粗，明间后部平板吊顶，屋面双落翼硬山顶，檐口不施瓦当。</t>
  </si>
  <si>
    <t>鲤河中街沈泰丰民居</t>
  </si>
  <si>
    <t>浙江省温州市苍南县金乡镇金城社区鲤河中街147号</t>
  </si>
  <si>
    <t>鲤河中街沈泰丰民居位于苍南县金乡镇金城社区鲤河中街147号，坐北面南，由台门、影壁、厢房，正屋组成合院式院落，正台门位于院落东南部，砖砌仿木构，单开间，悬山顶，凹槽内灰塑对联，额枋上灰塑匾额，上铺小青瓦，檐口施筒瓦状滴水，正脊为凤鸟脊，两端接十字相交的院墙，前台门前为影壁，原构造不详，现中置有八卦图案，基座用青砖铺成，几何形状装饰块，前台门结构同下台门，天井用条石铺成甬道，院中用青砖院墙分隔天井，正屋建于陡板石砌筑的台基上，上压阶条石，明间前设垂带踏步三级，垂带石雕砖打筑，上刻如意云图案，正屋面阔七间，明间设为敞厅，下设大门，进深十二架七柱，分心，前檐使用双挑檐檩，地面用青砖铺成回形纹，前上呈柱间置额枋，用雕花雀替承托。</t>
  </si>
  <si>
    <t xml:space="preserve">东经：120°36'31.9"，北纬：27°25'55.3" </t>
  </si>
  <si>
    <t>该水井位于后院，平面呈正方形，长宽都为0.67米，井沿砌有青砖围墙，高0.55米，水质清澈。</t>
  </si>
  <si>
    <t>鲤河中街65号戚氏民居</t>
  </si>
  <si>
    <t>浙江省温州市苍南县金乡镇五星社区鲤河中街65号</t>
  </si>
  <si>
    <t>戚氏民居位于金乡镇五星社区鲤河中街65号、球山北麓、城隍庙西侧，坐西北面东南，由台门、前屋、正屋组成合院式院落。台门面阔单间，进深五架三柱，分心造，正脊塑凤鸟脊，铺阴阳合瓦；前屋面阔五间，进深八架五柱，分心前后双步梁带前后双步廊，前后廊各施船篷轩，屋面双落翼硬山顶；正屋面阔五间，进深十二架七柱，分心前后双步梁带前后双步梁带前后双步廊，柱下用古镜柱础，明间设为敞厅，不设大门，明间后部设斗四藻井，井枋刻如意纹，檐口施瓦当、滴水，屋面硬山顶，正脊两端塑卷草吻；后院台门较为简单，中设大门，两侧为青砖壁柱，上置灰塑额枋以承屋面；正屋后侧有一水井，平面呈方形，现已用水泥填埋。</t>
  </si>
  <si>
    <t xml:space="preserve">东经：120°36'31.4"，北纬：27°25'50.6" </t>
  </si>
  <si>
    <t>该水井位于正屋后侧，平面呈方形，有井圈，现已用水泥填埋。</t>
  </si>
  <si>
    <t>王衙池</t>
  </si>
  <si>
    <t>浙江省温州市苍南县金乡镇五星社区球山巷68-1号前、球山东麓</t>
  </si>
  <si>
    <t>王衙池位于苍南县金乡镇五星社区球山巷68-1号前、老菜市场西北侧、球山东北麓，井平面呈方形，井壁用块石垒砌，边长1.4米，井圈用条石砌筑，长1.35米，宽6.8米，深约四米，距离水面2米，水质较浑浊，但已不能饮用，有臭气，但从不干涸，当地人架设抽水泵，抽水用以清洁。王衙池为当地人的俗称，是金乡话的音译，对于研究当时金乡卫城的设置和社会发展状况具有一定的价值。</t>
  </si>
  <si>
    <t xml:space="preserve">东经：120°36'32.1"，北纬：27°25'53.0" </t>
  </si>
  <si>
    <t>王衙池平面呈方形，井壁用块石垒砌，边长1.4米，井圈用条石砌筑，长1.35米，宽6.8米，深约四米，距离水面2米，水质较浑浊，但已不能饮用，有臭气，但从不干涸，当地人架设抽水泵，抽水用以清洁。王衙池为当地人的俗称，是金乡话的音译，对于研究当时金乡卫城的设置和社会发展状况具有一定的价值。</t>
  </si>
  <si>
    <t>五星社区集体所有</t>
  </si>
  <si>
    <t>深洋路曾氏民居</t>
  </si>
  <si>
    <t>浙江省温州市苍南县矾山镇深加坑村、深洋路289号</t>
  </si>
  <si>
    <t>深洋路曾氏民居位于苍南县矾山镇深加坑村深洋路289号，座西面东，前后共三进，左右设厢房，现有建筑由前厢房、前屋、厢房、正屋、及跨院厢房组成，清代建筑。前屋面阔九间，进深八架五柱，分心前后双步梁带前后双步廊，明间设大门，屋面砖砌叠瓦脊，屋面双落翼悬山顶；厢房面阔五间，进深八架五柱，分心造，屋面硬山顶；正屋建于块石叠砌的台基上，明间前设踏步三级，面阔七间，进深十二架七柱，分心前后双步梁带前后双步梁带前后双步廊，次间起地面架空设木地板，柱下用青石圆柱础，明间用内额、挑斡做法，屋面双落翼硬山顶，前后檐出檐较深；跨院厢房面阔七间，进深十二架七柱，双落翼硬山顶，正屋西北侧30米的小山坡下有一小水沟、一地主宫及一株有240多年历史的古樟树。_x005F_x000D_
深洋路曾氏民居是矾山保存最好、体量最大的古建筑，对于研究当地的社会发展状况具有一定的意义。原文保点公布名称为：“矾山曾氏祖居”。</t>
  </si>
  <si>
    <t xml:space="preserve">东经：120°24'25.0"，北纬：27°20'48.1" </t>
  </si>
  <si>
    <t>该水井位于曾氏民居后院北角，依墙而凿，南侧开口，平面呈圆形，直径1.1米，水深1.5米，井壁用不规则块石垒砌，井圈用水泥浇筑，水质清澈。</t>
  </si>
  <si>
    <t>金城村郭氏民居</t>
  </si>
  <si>
    <t>金城村郭氏民居位于苍南县马站镇蒲门社区，座东南面西北由台门，正屋组成院落，厢房改建，正屋后侧有口水井，清代建筑。
台门面阔单开间，砖砌仿木构，屋面悬山造正屋面阔七开间，建于陡板石砌筑的台基上，明间前置垂带踏不三级，进深七柱十三檩，分心造，前檐使用双挑檐檩，梁、枋、雀替雕刻精细，后廊平板吊顶，前檐住下用青石圆础，雕刻精细，屋面双落翼硬山造，檐口施瓦当滴水。
郭氏民居乃蒲门民居建筑做工最精细的建筑，可惜毁于台风和居民改建。</t>
  </si>
  <si>
    <t>北：27°14'16" 东：120°26'38"</t>
  </si>
  <si>
    <t>该水井位于郭氏民居后院，井口呈圆形，直径75cm，井壁块石垒砌，井盖剩余一半，水泥材质。</t>
  </si>
  <si>
    <t>振兴中路10号金氏民居</t>
  </si>
  <si>
    <t>浙江省温州市苍南县马站镇下魁村振兴中路10号</t>
  </si>
  <si>
    <t>振兴中路10号金氏民居位于苍南县马站镇下魁村振兴中路10号，坐东南面西北，金宅由台门、厢房、正厅组成四合院式。因年久失修，坍塌严重，整体建筑已在2019年改建，民居已于2020年1月核销三普登录点。其附属建筑水井二口，名称下魁村双井，已单独列为县文保点。一方一圆，块石垒砌，主要用于居民生活用水。水井四周砌块石围墙，墙高1.1米，宽0.5米。</t>
  </si>
  <si>
    <t xml:space="preserve">东经：120°28'50.6"，北纬：27°15'33.5" </t>
  </si>
  <si>
    <t>（同1219下魁村双井）该水井暨下魁村双井，已单独列为苍南县文保点。</t>
  </si>
  <si>
    <t>下魁村集体所有</t>
  </si>
  <si>
    <t>金城村叶氏宗祠</t>
  </si>
  <si>
    <t>金城村叶氏宗祠位于苍南县马站镇蒲门社区东门街，座北面南，由台门，正厅组成院落，天井中有水井一口，清代建筑。台门原是前厅，其余间改建，仅存明间，后经修缮，正厅面阔五开间，进深七柱十二檩，分心造，前后双步梁带前后双步梁带前双后单步廊，屋面硬山造，两端塑尖叶状脊头。水井，有名曰“无槽井”，圆形，块石垒砌。叶祠是叶氏族人宗祠，内建有叶良金纪念馆及民俗展厅，著名清代昆曲表演家“蒲门生”叶氏金正是叶氏族人之奇葩。</t>
  </si>
  <si>
    <t xml:space="preserve"> 东经：120°26'39"，北纬：27°14'17"</t>
  </si>
  <si>
    <t>“无糟井”位于东门街叶良金故居前院内，很久以前，这里住过一位贫苦农民，他曾经在院子中挖了一口井，其井里的水却含有酒香味，便把井水当酒卖，发了财，次消息很快地传开。有一天一位白发老翁也来买酒，笑着对主人说：“你用井水当酒卖，真是如得到宝贝一样，”那位卖酒人说“井水当酒卖，确实是很好，可是养猪没有酒糟，”那位老人听后接着说“天高不算高，人心才算高，井水当酒卖，还嫌酒无糟。”话毕，转眼不见老人。从此以后，这口井再也没有酒味了，因此取名“无槽井”。井口呈圆形，直径40cm，无井盖，井壁块石垒砌。</t>
  </si>
  <si>
    <t>有立碑，碑名“无槽井”</t>
  </si>
  <si>
    <t>归属叶祠</t>
  </si>
  <si>
    <t>振兴东路89号周氏民居</t>
  </si>
  <si>
    <t>浙江省温州市苍南县马站镇下魁村振兴东路89号</t>
  </si>
  <si>
    <t xml:space="preserve">振兴东路89号周氏民居位于苍南县下魁村北山西侧山麓，清早期建筑，坐北朝南，由台门、左右设厢房（已改建）正厅构成四合院式。现台门已拆除，正屋年久失修，屋面部分坍塌。水井位于正屋后院，块石垒砌，井沿压条石，平面呈方形，长1.6米，宽1.4米，除正面外，三面井圈块石垒砌。井旁种香蕉树，杂草丛生，覆盖井口。此三普登录点已于2020年1月核销。
</t>
  </si>
  <si>
    <t xml:space="preserve">东经：120°28'50.7"，北纬：27°15'28.9" </t>
  </si>
  <si>
    <t>该水井位于正屋后院，块石垒砌，井沿压条石，平面呈方形，长1.6米，宽1.4米，除正面外，三面井圈块石垒砌。井旁种香蕉树，杂草丛生，覆盖井口。</t>
  </si>
  <si>
    <t>下魁村双井</t>
  </si>
  <si>
    <t>浙江省温州市苍南县马站镇下魁村</t>
  </si>
  <si>
    <t xml:space="preserve">下魁村双井位于苍南县马站镇下魁村北山南侧山麓，双井外设围墙，平面呈方形，井两口，一方井、一圆井。方井为块石垒砌，井沿压条石，平面呈方形，内边沿长1.7米，宽1.6米，西侧跺步一步，宽0.45米，北侧井圈垒砌块石，上铺块石，高0.30米，宽0.40米。圆井为块石垒砌，平面呈圆形，南侧井圈敞开，井沿压条石，其它部位块石垒砌，高0.60米，宽0.50米。天井原为块石铺地，现改铺水泥地面。围墙为长方形，长15.5米，宽7.7米，墙高1.1米，墙宽0.5米。西侧开口，双井西南东设洗衣槽，呈L形，下用块石垒砌，每个洗衣槽设垫脚石，宽0.60米。_x005F_x000D_
双井沿用至今，目前仍为当地居民生活用水，水质清澈，双井总体保存较好。圆井为饮用水，方井为洗涤用水。_x005F_x000D_
</t>
  </si>
  <si>
    <t>下魁村双井位于苍南县马站镇下魁村北山南侧山麓，双井外设围墙，平面呈方形，井两口，一方井、一圆井。方井为块石垒砌，井沿压条石，平面呈方形，内边沿长1.7米，宽1.6米，西侧跺步一步，宽0.45米，北侧井圈垒砌块石，上铺块石，高0.30米，宽0.40米。圆井为块石垒砌，平面呈圆形，南侧井圈敞开，井沿压条石，其它部位块石垒砌，高0.60米，宽0.50米。天井原为块石铺地，现改铺水泥地面。围墙为长方形，长15.5米，宽7.7米，墙高1.1米，墙宽0.5米。西侧开口，双井西南东设洗衣槽，呈L形，下用块石垒砌，每个洗衣槽设垫脚石，宽0.60米。双井沿用至今，目前仍为当地居民生活用水，水质清澈，双井总体保存较好。圆井为饮用水，方井为洗涤用水。</t>
  </si>
  <si>
    <t>2019年11月公布为苍南县文物保护点</t>
  </si>
  <si>
    <t>下魁村周氏宗祠</t>
  </si>
  <si>
    <t xml:space="preserve">周氏宗祠位于苍南县马站镇下魁村北山南侧山麓，清道光（1834）年建，坐南朝北，原由前厅、厢房、正厅组成四合院式。井原位于天井。宗祠于2019年整体拆除，在原址上新建。此三普登录点已于2020年1月核销。
</t>
  </si>
  <si>
    <t>顶魁村柯氏民居</t>
  </si>
  <si>
    <t>柯氏民居位于苍南县马站镇城门顶村，顶魁山东南侧山麓。清中晚期建筑，坐东南面西北，由台门、厢房、正厅围墙组成四合院式。台门位于中轴线东侧，单间悬山顶，五檩三柱分心前后双步梁。厢房面阔三开间，悬山顶，进深九檩五柱，分心前后双步梁带前后双步梁，屋面青瓦铺设，置滴水瓦当，屋脊用卷草纹。正厅面阔五开间，硬山顶，进深九檩五柱，分心前后双步梁带前后双步梁，屋面屋面长满杂草，部分坍塌。厢房严重倾斜，部分坍塌。水井一口，置于正厅后侧，圆形，直径2.37米。柯氏民居用材简陋，前檐柱使用斗拱，其它未见用斗拱。现民居无人居住，用于堆放 杂物。此三普登录点已于2020年1月核销。</t>
  </si>
  <si>
    <t xml:space="preserve">东经：120°29'01.3"，北纬：27°16'07.0" </t>
  </si>
  <si>
    <t>该水井位于正厅后侧，有井圈，平面呈圆形，直径2.37米。井口上盖两块半圆形井盖。井圈外用块石垒砌围墙，宽约4米，高0.4米。</t>
  </si>
  <si>
    <t>李家井水井</t>
  </si>
  <si>
    <t>浙江省温州市苍南县沿浦镇东浦村</t>
  </si>
  <si>
    <t>李家井水井位于苍南县沿浦镇东浦村，属清代建筑，后修建，坐北朝南，井壁为圆形，直径1.5米，用不规则块石叠砌而成，井沿用条石砌筑六角形，井圈为六角形，用混泥土砌造，对角长0.75米，高0.35米。水质清澈，古井以前是位于古房子内，房子现已不存，李家井村名以古井而得名，故此古井有着它特殊的历史意义。</t>
  </si>
  <si>
    <t xml:space="preserve">东经：120°27'46.5"，北纬：27°13'46.1" </t>
  </si>
  <si>
    <t>东浦村集体所有</t>
  </si>
  <si>
    <t>通福亭</t>
  </si>
  <si>
    <t>浙江省温州市苍南县沿浦镇南堡岭村南堡岭半山腰处</t>
  </si>
  <si>
    <t xml:space="preserve">通福亭位于苍南县沿浦镇南堡岭村南堡岭半山腰处，清代建筑，南北走向，沟通南堡岭于蒲城乡。通福亭面阔三开间，八檩四柱，分心前后三步梁带后单步廊，明间东侧置有靠椅，路亭中间用块石叠砌隔开，一则为通道，一则为生活休息区，西侧明间供有神位，佛像九尊，次间为现住护生活区。路亭南北两侧置半圆拱券门，门宽2米，高2.7米。通福亭悬山顶，阴阳合瓦（翻修过），山墙下用块石叠砌，上用青砖错缝叠砌而成，地面不规则块石铺设。路亭外西侧置有一古井（约离路亭1.2米），井壁为不规则自然块石叠砌成方形，东侧开口。通福亭是苍南县尚存少量保存较完整的建筑之一。_x005F_x000D_
</t>
  </si>
  <si>
    <t xml:space="preserve">东经：120°26'00.0"，北纬：27°13'51.8" </t>
  </si>
  <si>
    <t>通福亭位于苍南县沿浦镇南堡岭村南堡岭山半腰处，清代建筑，南北走向，沟通南堡岭于蒲城乡。路亭外西侧置有一古井（约离路亭1.2米），依山墙而凿，口高1.5米，井壁为不规则自然块石叠砌成方形，水井平面呈方形，长0.8米，宽0.76米，东侧开口。水质清澈。</t>
  </si>
  <si>
    <t>南堡岭村集体所有</t>
  </si>
  <si>
    <t>金城村金氏民居</t>
  </si>
  <si>
    <t>金城村金氏民居位于苍南县马站镇蒲门社区绍兴巷，俗称“九间宅”，坐北面南，清代建筑，由台门，前屋、正屋组成合院式院落。主台门位于建筑东南侧，符合“坎宅巽门”风沙，砖砌仿木构，门楣之上塑匾额“来紫气”，前屋面阔七开间，进深五柱九檩分心造，屋面双落翼硬山顶，前屋与五层间天井用青砖柱跺花墙分隔，砌法工整，正屋面阔九开间，建于陡板石砌筑的台基上，明间置三级垂带踏跺，梢间前置三级踏步，进深七柱十三檩，分心造，前檐使用双挑檐檩，屋面双落翼硬山顶，另两个台门位于天屋后及西后侧，单间，    水井位于正屋后侧，方形，井壁块石垒砌。
金城村金氏民居是蒲门望族金氏族人修建，在蒲城民居建筑中体量最大，占地最广，对于研究当地的社会人文，和发展壮况具有一定的价值。</t>
  </si>
  <si>
    <t xml:space="preserve">东经：120°26'31"，北纬：27°14'13" </t>
  </si>
  <si>
    <t>该水井位于九间宅后院，井口呈方形，长148cm，宽138cm，井壁块石垒砌，无井盖，井口设置铁栅栏。</t>
  </si>
  <si>
    <t>归属九间宅</t>
  </si>
  <si>
    <t>金城村金德宽民居</t>
  </si>
  <si>
    <t>金城村金德宽民居位于苍南县马站镇蒲门社区绍兴巷，坐北面南，清代建筑，由台门、正屋组成合院式院落，水井位于前院天井、台门东侧，台门面阔单开间，砖砌仿木构，中设大门，两侧为青砖壁柱，屋面悬山顶，正屋面阔七开间，建于块石垒砌的台基上，上压青砖，明间前置青砖踏步三级，明间设为敞厅，进深五柱十檩，分心前后双步梁带前三后双步廊，梢间前檐另起隔墙，屋面双落翼硬山顶，山墙块石垒砌，后檐用青砖砌出墀头，水井平面呈圆形，井壁用块石垒砌，井水仍然清澈，但已不能饮用。金德宽，清八官闲职，画家。</t>
  </si>
  <si>
    <t xml:space="preserve">东经：120°26'35"，北纬：27°14'12" </t>
  </si>
  <si>
    <t>该水井位于金德宽宅前院，井口呈圆形，直径60。井圈内侧圆形外侧六边形，上有“清洁”二字。井壁块石垒砌，无井盖。。</t>
  </si>
  <si>
    <t>归属金德宽宅</t>
  </si>
  <si>
    <t>新凤村纪氏民居</t>
  </si>
  <si>
    <t>浙江省温州市苍南县五凤乡新凤村纪厝宫新凤村94号</t>
  </si>
  <si>
    <t>纪氏民居位于苍南县五凤乡新凤村纪厝宫新凤村94号。清代建筑，坐东朝西，现仅存厢房1座，前后台门和古井一口。厢房为两层七开间，进深十三檩七柱，分心前后双步梁带前后双步梁带前后双步廊，明、次间上置望板，前置轩篷顶，前置双挑檐檩，硬山顶，阴阳合瓦，三合土地面，明间高敞明亮，内耳用料粗大，置有斜撑，门窗雕刻精美。前台门面阔2.7米，两落翼硬山顶，两侧用块石垒砌，上用青砖白灰。后台门同前台门。古井为圆形，井壁用块石垒砌，井沿用一大块石，现弃不用。</t>
  </si>
  <si>
    <t xml:space="preserve">东经：120°19'42.2"，北纬：27°24'32.6" </t>
  </si>
  <si>
    <t>该水井位于纪氏民居厢房南侧，依墙而凿，平面为圆形，直径1.4米，井壁用块石垒砌，井沿用一大块石，现弃不用。</t>
  </si>
  <si>
    <t>文成县</t>
  </si>
  <si>
    <t>后边垟水井</t>
  </si>
  <si>
    <t>浙江省温州市文成县大峃镇苔湖村下林宅自然村后边垟</t>
  </si>
  <si>
    <t xml:space="preserve">后边垟水井位于文成县大峃镇苔湖村下林宅自然村后边垟，建于1976年。井口由四根花岗岩条石砌筑，榫卯结构；井壁由较大卵石砌筑，圆形，内径为2.2米，井深5米，水深2.6米，水源为地下水，水质清澈，冬暖夏凉。_x005F_x000D_
在自来水还不普及的七十年代，村民积极修建水井，从一个侧面反映了当时山区人们的生活状况和生活水平。_x005F_x000D_
</t>
  </si>
  <si>
    <t>乐清市</t>
  </si>
  <si>
    <t>上岩前村张春记店旧址</t>
  </si>
  <si>
    <t>浙江省温州市乐清市黄华镇上岩前村</t>
  </si>
  <si>
    <t xml:space="preserve">张春记店旧址位于浙江省乐清市黄华镇上岩前村上岩塘头。坐东朝西，三间半有楼，地面木板，店面面阔11.133米，进深14.228米，店前西北角墙有“张春记”三字。店东首建有张春记宅，面阔五间，坐北朝南，带东厢房，面积约140平方米，东厢房的南角置有八角井，宽88厘米，边长46厘米，沿高94厘米，井水保持常温15℃，一直为生活用水，现井口加铁盖。_x005F_x000D_
据《黄华镇志》记载：民国十八年（1929），郑加杨在上岩创办咸货行，即渔行，行名泰兴。八年后，在泰兴行工作的张福钦自己开行，行名张春记。从事咸货、南货、木材等生意。
</t>
  </si>
  <si>
    <t>柳市粮管所旧址</t>
  </si>
  <si>
    <t>浙江省温州市乐清市翁垟镇南街村镇西南路4-8号</t>
  </si>
  <si>
    <t xml:space="preserve">柳市粮管所旧址位于浙江省乐清市翁垟镇南街村镇西南路4-8号。坐西朝东，占地为2300多平方米，从南至北为三幢粮仓，硬山顶，块石青瓦苏式木梁结构平房。大门谷坦西为办公楼，三间二层半混凝土结构。西南角为伙房餐厅，坐北朝南三间二层。粮管所东侧靠街，1990年拆围墙拓宽街面，从南至北分别为诊所、商店、北京联华超市等。粮管所西南北三面为砖石结构围墙。
粮管所1949年原为五间民房，1950年为粮库，53-55年三年改建粮仓为“翁垟粮仓”，1958年为“柳市粮管所”，2007改为“乐清市粮食收储有限公司”。
</t>
  </si>
  <si>
    <t>尚古山房古井</t>
  </si>
  <si>
    <t>浙江省温州市乐清市雁湖乡尚古山村西南侧尚古山房内</t>
  </si>
  <si>
    <t>尚古山房古井位于浙江省乐清市雁湖乡尚古山村西南侧尚古山房内。古井呈圆形，井壁直径0.5米，井沿高0.32米，井沿厚约0.2米，井沿宽0.2米，井深5.5米。
该古井水质清澈，冬暖夏凉，为早年附近村民的生活用水，现基本上无人使用。
该古井保存基本完整，虽然现在已被停用，但仍反映了旧时山区人们的生活状况乃至村落的形成与发展状况。</t>
  </si>
  <si>
    <t>28°18'53.0" 120°59'58.0"</t>
  </si>
  <si>
    <t>在芙蓉尚古山村，古井座落在余献之故居内。古井略旧，看到这口井，不禁让人联想到汉字中的“井”字，井形如字，美观别致。井岗高0.3米，井口内径0.5米，外径0.7米，水面与地面约5.5米，水深约0.7米。井壁由不规则的石块叠砌而成，呈圆形。由井口向里看，井水清澈透亮，一股清凉之气朴面而来。井内壁长着青苔、蕨类植物，生长茂盛。这口井被保护得很好。</t>
  </si>
  <si>
    <t>瑞安市</t>
  </si>
  <si>
    <t>八水村陈岩娒民居</t>
  </si>
  <si>
    <t>浙江省温州市瑞安市塘下镇八水村海滨路二弄1号</t>
  </si>
  <si>
    <t xml:space="preserve">八水村陈岩娒民居宅声位于瑞安市塘下镇八水村海滨路二弄1号，为民国建筑。_x005F_x000D_
该宅坐东北朝西南，总面积约3941平方米，现存前后门台、前东西两侧厢楼及水井1口。前门台为青砖叠涩式，上额灰塑成如意山墙状，塑三框，中框堆朔狮子戏球图案，左右二框内字迹不可辨，门台台基前两侧置青石质抱鼓石。前两侧厢楼面阔五间，二层楼。正立面用青砖叠涩法砌筑成券柱式前廊，屋顶抱厦，小青瓦屋面，清水脊。门楣、窗楣灰塑成西式风格，左右堆塑成各式图案、对联，次间门楣左右书写“言到畅时吟半句，理恾是处让三分”。后门台为青砖式堆砌结构，墙体火烧痕迹较重。据村民介绍：该宅原由前后门台、耳门、主楼、前后东西厢楼、两口水井、一鱼池组成，有房屋32间。解放后陈岩娒家被作土豪恶霸打倒，房产分给贫下中农30多户人家，主楼在12年前被火烧毁，该宅规模大，占地广，建筑采用后巴洛克式风格。据建筑风格推测，该宅建于民国时期，具有较高的艺术、科学历史价值。_x005F_x000D_
</t>
  </si>
  <si>
    <t>下湾水井</t>
  </si>
  <si>
    <t>浙江省温州市文成县平和乡双湾村下湾自然村</t>
  </si>
  <si>
    <t xml:space="preserve">下湾水井位于平和乡双湾村下湾自然村。井呈长方形，长4.05米,宽2.55米,井深1米,水深0.7米。井壁由块石垒砌，井沿四周铺白岩块石，再用水泥贴面。现井口处盖有四条白岩条石。水源为山间泉水，水质清澈，冬暖夏凉。_x005F_x000D_
据当地村民称，该井历史悠久，从建村以来就有。原为圆形，在公元一九八二年重修后成长方形。当时是下湾自然村400多人的生活用水。_x005F_x000D_
</t>
  </si>
  <si>
    <t>北纬27°44'25"
东经120°12'57"</t>
  </si>
  <si>
    <t>下湾水井位于平和乡双湾村下湾自然村。有500多年的历史，下塆村现有人口400多人。水井面积长6米，宽2.3米；井口长2.3米，宽1.3米，井深1米。井壁由块石垒砌，水泥贴面。现井口处盖有四条白岩条石。此水是泉水，流出来的水清澈、爽口、冬暖夏凉。养育着陈氏家族世世代代。每年逢干旱季节，村民从不争水，白天黑夜排着队轮流着接水。还有家家户户酿酒时的水都用这口井的水，酿出来的酒特别好喝、香甜可口，至今村民酿酒时也不用自来水，都用扁担水桶挑着此井水回家酿酒。</t>
  </si>
  <si>
    <t>无围栏，有立三普保护牌</t>
  </si>
  <si>
    <t>平和乡双塆村</t>
  </si>
  <si>
    <t>平和乡双塆村下塆自然村村委会</t>
  </si>
  <si>
    <t>门楼底水井</t>
  </si>
  <si>
    <t>浙江省温州市文成县桂山乡平溪村门楼底自然村</t>
  </si>
  <si>
    <t xml:space="preserve">    门楼底水井位于文成县桂山乡平溪村门楼底，清代建筑。井栏圈由高0.2米-0.5米不等的块石叠砌而成。圆形井壁由天然毛石砌筑，内径1.2米，水深1.6米，井深2.3米；井坦块石铺就，面积4.8平方米，水质清澈。_x005F_x000D_
    平溪村地处海拔较高的大山腹地，水资源较宝贵，掘井取水是当地人们生活的必备条件。该井从一个侧面反映 旧时山区人们的生活状况乃至村落的形成与发展状况。_x005F_x000D_
</t>
  </si>
  <si>
    <t>北纬27°35'58"
东经120°01'52"</t>
  </si>
  <si>
    <t>门楼底水井位于文成县桂山乡平溪村门楼底，井栏圈由高0.2米-0.5米不等的块石叠砌而成。圆形井壁由天然毛石砌筑，内径1.2米，水深1.6米，井深2.3米；井坦块石铺就，面积4.8平方米半废弃状态，村内停水，村民偶尔会使用，内有鱼。水质肉眼可见清澈状态。</t>
  </si>
  <si>
    <t>桂山乡人民政府</t>
  </si>
  <si>
    <t>平溪村村委会</t>
  </si>
  <si>
    <t>湖底水井</t>
  </si>
  <si>
    <t>浙江省温州市文成县二源乡湖底村</t>
  </si>
  <si>
    <t xml:space="preserve">湖底水井位于文成县二源乡湖底村。井呈长方形，长1.9米，宽1.8米。井深1.1米，水深0.8米。井壁、井底由块石砌筑，水泥沟缝而成。井坦由水泥贴面。该水井四面均可打水。井的东侧有一长约3.5米由块石垒砌后用水泥贴面的水泥条，供人们当洗衣板用。井的西北侧井沿有一出水孔。_x005F_x000D_
湖底水井水源为地下水，水源终年不断，夏凉冬暖。_x005F_x000D_
据当地宗谱和《地名志》 记载：湖底村最早从福建迁来，至今已有360多年历史，此水井为湖底村最早的水井。  _x005F_x000D_
</t>
  </si>
  <si>
    <t>北纬27°53'07"
东经120°00'17"</t>
  </si>
  <si>
    <t>湖底水井位于文成县二源镇湖底村。井呈长方形，长1.9米，宽1.8米。井深1.1米，水深0.8米。井壁、井底由块石砌筑，水泥沟缝而成；井的东侧有一长约3.5米由块石垒砌后用水泥贴面的水泥条，供人们当洗衣板用。</t>
  </si>
  <si>
    <t>无围栏有三普挂牌</t>
  </si>
  <si>
    <t>湖底自然村村委会</t>
  </si>
  <si>
    <t>后垟屿水井</t>
  </si>
  <si>
    <t>浙江省温州市文成县樟台乡东城村樟岭自然村后垟屿</t>
  </si>
  <si>
    <t xml:space="preserve">    后垟屿水井位于樟台乡东城村樟岭自然村后垟屿路边。井呈不规则四边形。南北井沿长1.95米，东西井沿宽1.75米，水深1.25米。井壁由不规则块石垒砌而成，南侧井沿由花岗岩条石砌筑。东西北三面围墙卵石堆砌，水泥沟缝。南侧井坦宽1.6米，由水泥加碎石铺成。该井水源终年不断，水质清澈，冬暖夏凉。村民每年都用此井水制作“十月老酒”。_x005F_x000D_
据当地村民称，此井已有三百年历史。反映了旧时山区人们的生活状况。_x005F_x000D_
</t>
  </si>
  <si>
    <t>北纬27°46'56"
东经120°06'53"</t>
  </si>
  <si>
    <t>后垟屿水井位于樟台东城村樟岭自然村后垟屿路边。井呈不规则四边形。南北井沿长1.95米，东西井沿宽1.75米，水深1.25米。、该井水源终年不断，水质清澈，冬暖夏凉。村民每年都用此井水制作“十月老酒”。据当地村民称，此井已有三百年历史。</t>
  </si>
  <si>
    <t>有围栏有三普挂牌</t>
  </si>
  <si>
    <t>樟岭地井</t>
  </si>
  <si>
    <t>浙江省温州市文成县樟台乡东城村樟岭自然村中心巷25号门前</t>
  </si>
  <si>
    <t xml:space="preserve">   樟岭地井位于樟台乡东城村樟岭自然村中心巷25号门前，当地人俗称“地井”，井沿呈长方形，用长条花岗岩条石铺就，长0.85米，宽0.47米 。现水深2.40米，井深2.70米。井内壁呈圆形，由卵石砌筑。井西侧为毛石堆砌而成的高1.5米的围墙，南侧有七级台阶通往上方路面。东侧井坦有一块椭圆形的花岗岩石作洗衣板。其余井坦皆为卵石铺设，该井水源为地下水，水质清澈。_x005F_x000D_
据当地知情村民称，自樟岭村建村以来就有该水井，历史悠久，已有800多年。_x005F_x000D_
</t>
  </si>
  <si>
    <t>北纬27°46'58"
东经120°07'03"</t>
  </si>
  <si>
    <t>樟岭地井位于樟台东城村樟岭自然村中心巷25号门前，目前已被废弃。当地人俗称“地井”，井沿呈长方形，用长条花岗岩条石铺就，长0.85米，宽0.47米 。现水深2.40米，井深2.70米。井内壁呈圆形，由卵石砌筑。南侧有七级台阶通往上方路面。东侧井坦有一块椭圆形的花岗岩石作洗衣板。据当地知情村民称，自樟岭村建村以来就有该水井，历史悠久，已有800多年。</t>
  </si>
  <si>
    <t>东城村村村委会</t>
  </si>
  <si>
    <t>外坦余氏民居</t>
  </si>
  <si>
    <t>浙江省温州市文成县樟台乡兴川村外坦自然村</t>
  </si>
  <si>
    <t xml:space="preserve">外坦余氏民居位于樟台乡兴川村外坦自然村，坐北朝南，由前屋、厢房、正屋组成二进合院式木构清中期建筑。前屋单层七开间，明间进深五柱七檩，中柱分心，前后双步梁带前后单步梁。正屋两层七开间，明间进深七柱十一檩，中柱分心，前后双步梁带前后双步梁再带前后单步廊，悬山顶，屋檐设勾头、滴水。厢房三开间，两层。前檐下设通廊。门窗上方均有雕刻花草图案，二楼窗户上方镂空雕刻，柱础皆为青石质方础。后院有古井一口。_x005F_x000D_
该民居属于县内典型的清中期民居建筑，有一定的代表性，为研究古建筑学提供了实物资料。_x005F_x000D_
</t>
  </si>
  <si>
    <t>北纬27°47'50"
东经120°06'53"</t>
  </si>
  <si>
    <t>位于樟台乡兴川村外坦自然村，水井被木板等杂物堆积井上方，水井堵塞严重，井内干涸已无水。</t>
  </si>
  <si>
    <t>无围墙，有三普挂牌</t>
  </si>
  <si>
    <t>兴川村村委会</t>
  </si>
  <si>
    <t>余氏、郑氏后人所有</t>
  </si>
  <si>
    <t>泉台水井</t>
  </si>
  <si>
    <t>浙江省温州市文成县樟台乡樟台村泉台自然村</t>
  </si>
  <si>
    <t xml:space="preserve">    水井位于樟台乡樟台村泉台自然村，清晚期建造。井外沿用花岗岩条石新砌成四边形，边长为1.4米×1.9米，内部为椭圆形，井壁由天然块石垒砌而成，现水深2.3米，井高3.3米。井盖由砖块上砌半米高，上铺水泥板。该水井水源为地下水，水质清澈，冬暖夏凉。_x005F_x000D_
    该水井保存完整，反映了当时人们的生活状况。_x005F_x000D_
</t>
  </si>
  <si>
    <t>养根水井</t>
  </si>
  <si>
    <t>浙江省温州市文成县周山乡养根村养根自然村</t>
  </si>
  <si>
    <t xml:space="preserve">井呈长方形，长2.85米，宽1.81米，井高1.5 0米，水深 0.95米。井壁、井底均为规整块石砌筑而成，井沿后期用水泥砌筑，高0.33米。井西北侧另有过滤井一口，长0.66米，宽0.70米，井高0.80米。山间泉水先经过该过滤井，把泥土等杂质过滤后，经过滤井中部一小孔渗入到水井内。水质清澈，冬暖夏凉。_x005F_x000D_
养根水井造型独特，至今仍在使用中，从一个侧面也反映了旧时山区人们的生活状况乃至村落的形成与发展状况。_x005F_x000D_
</t>
  </si>
  <si>
    <t>北纬27°43'35"
东经120°09'49"</t>
  </si>
  <si>
    <t>水井位于周山乡养根村养根自然村。井呈长方形，长2.85米，宽1.81米，井高1.5 0米。井壁、井底均为规整块石砌筑而成，井沿后期用水泥砌筑，高0.33米。水质清澈，冬暖夏凉。</t>
  </si>
  <si>
    <t>有围墙，
有三普挂牌</t>
  </si>
  <si>
    <t>益群村</t>
  </si>
  <si>
    <t>项坑边水井</t>
  </si>
  <si>
    <t>浙江省温州市文成县巨屿镇项坑边村项坑边自然村</t>
  </si>
  <si>
    <t>项坑边水井位于文成县巨屿镇项坑边村项坑边自然村，建于清代，井内避卵石砌筑。井口圆形，内径1.4米，井沿0.5米，井深1.6米，水深1.2米，水资源为地下水，水质清澈，冬暖夏凉。该井原建在古民居后，据当地村民介绍，距今已有十几代了，即断定该井建于清代，旧时周边村民引用此水井井水，是研究村落形成及发展的佐证。</t>
  </si>
  <si>
    <t>北纬27°42'40"
东经120°06'09"</t>
  </si>
  <si>
    <t>项坑边水井位于文成县巨屿镇项坑边村项坑边自然村，建于清代，该井目前已经弃用，周围杂草丛生，水质呈森绿色，井口周围废弃物堆积，因怕小孩落井，已用铁皮封盖</t>
  </si>
  <si>
    <t>无围栏有立三普保护牌</t>
  </si>
  <si>
    <t>巨屿镇
人民政府</t>
  </si>
  <si>
    <t>项坑边村
村委会</t>
  </si>
  <si>
    <t>周山驮岭古道</t>
  </si>
  <si>
    <t>浙江省温州市文成县周山乡周垟村徐山自然村至养根村乡政府盘</t>
  </si>
  <si>
    <t xml:space="preserve">周山驮岭古道位于周垟村徐山自然村至养根村乡政府旁，东南过往西北，清代古建筑，全程约2.5公里，平均路面宽1.10米。古道前期由毛石铺就，中后期由长花岗岩石修善，路面较陡多拐，东南上通往周山乡政府所在地、公阳乡，西北下可达峃口乡、大峃镇。沿途有水井、茶基地、松树林、驮岭水口文化景观，，大面积村落农田、路亭、山间小溪、古红枫树25棵。_x005F_x000D_
周山驮岭古道中途过驮岭村而命名，历史悠久，是我县红枫古道之一。_x005F_x000D_
</t>
  </si>
  <si>
    <t>富相国祠</t>
  </si>
  <si>
    <t>浙江省温州市文成县西坑镇梧溪村梧溪自然村</t>
  </si>
  <si>
    <t xml:space="preserve">富相国祠位于文成县西坑镇梧溪村梧溪桥边，坐西朝东。始建清乾隆二十九年（1764），道光二十二年（1842）重建，咸丰六年（1856）重修，为两进合院式木构建筑。前厅与正厅均七开间，前院坦立清晚期贡生旗杆夹六座，明间后为戏台，立四柱，设八角出拱小斗，分层穹顶似覆盘状藻井，戏台正面略挑戗翘角。厢廊左右各四开间。正厅单檐歇山顶，明间进深五柱十檩，五架梁带前后双步梁带后单步梁，后壁塑宋相富弼坐像与其两侍从塑像。_x005F_x000D_
富弼（1004~1083），字彦国，是我国北宋时期的一位宰相，与当时同殿大臣范仲淹、司马光、苏东坡、王安石等齐名于宋室，勋业卓著。_x005F_x000D_
</t>
  </si>
  <si>
    <t>北纬27°51'53"
东经119°55'50"</t>
  </si>
  <si>
    <t>水井位于浙江省温州市文成县西坑畲族镇梧溪村富相国祠左右一对水井，左边水井长1.5米，宽1.5米井壁有水泥。右边水井长1米宽1米。井壁由花岗岩条石垒砌而成。两座水井于清代以前就已经建成，在2009年翻修。代表着富相国祠的眼睛，福相国祠建成前就已经存在，有这悠久的历史。研究当地人们生活状况及村落的形成提供参考资料</t>
  </si>
  <si>
    <t>无围栏祠堂有标志说明碑</t>
  </si>
  <si>
    <t>梧溪村委会</t>
  </si>
  <si>
    <t>梧溪村</t>
  </si>
  <si>
    <t>木樨树民居</t>
  </si>
  <si>
    <t>浙江省温州市文成县公阳乡公阳村木樨自然村城门路21号对面</t>
  </si>
  <si>
    <t xml:space="preserve">木樨树民居位于公阳乡公阳村木樨自然村，坐西朝东，清中期建筑，原由门台、正屋、两侧厢房组成合院式院落。门台因建村公路通过现被拆除。正屋建于陡板石砌筑的台基上，上压阶条石，明间前置二级如意踏步，面阔五开间带两耳房，明间进深七柱十一檩，中柱分心前后双步梁带前后双步梁再带前后单步廊，悬山顶，小青瓦屋面，中设腰檐，二楼前廊设美人靠，椽下压望板，明间为过堂敞厅，中部设屏门，底层次、梢间设格扇门，格心样式为一码三箭，屋后设有水井一口，块石垒砌，泉源来自后山，水质清澈。南北厢房两层各三开间，中设腰檐。天井为毛石铺地。_x005F_x000D_
该民居的发现为研究浙南山区民居的建筑风格提供了实物例证。_x005F_x000D_
</t>
  </si>
  <si>
    <t>北纬27°43'12"
东经120°11'32"</t>
  </si>
  <si>
    <t>位于公阳乡公阳村木樨自然村，屋后设有水井一口，块石垒砌，泉源来自后山，水质清澈，内有许多鱼。</t>
  </si>
  <si>
    <t>无围栏
有三普挂牌</t>
  </si>
  <si>
    <t>公阳村村委会</t>
  </si>
  <si>
    <t xml:space="preserve">叶文在后裔 </t>
  </si>
  <si>
    <t>鹿堡水井</t>
  </si>
  <si>
    <t>浙江省温州市文成县公阳乡鹿堡村鹿堡自然村叶世背民房旁</t>
  </si>
  <si>
    <t xml:space="preserve">鹿堡水井位于公阳乡鹿堡村，叶氏新祠堂以东。清晚期建筑。井长方形，南侧靠山，由天然毛石砌筑，东、西、北侧均用规整条形青砌筑，长1米，宽0.8米，井深0.8米。井面向下设三级踏跺，便于村民打水，水质清澈。_x005F_x000D_
从该村村民那了解到，在以前，周边好几个村庄都到此井取水饮用，且沿用至今，从一个侧面反映了旧时山区人们的生活状况乃至村落的形成与发展状况。_x005F_x000D_
</t>
  </si>
  <si>
    <t>北纬27°43'02"
东经120°11'59"</t>
  </si>
  <si>
    <t>鹿堡水井位于公阳乡鹿堡村，叶氏新祠堂以东。清晚期建筑。井长方形，南侧靠山，由天然毛石砌筑，东、西、北侧均用规整条形青砌筑，长1米，宽0.8米，井深0.8米。井面向下设三级踏跺，便于村民打水</t>
  </si>
  <si>
    <t>紫华村</t>
  </si>
  <si>
    <t>叶有香</t>
  </si>
  <si>
    <t>驮尖水井</t>
  </si>
  <si>
    <t>浙江省温州市文成县公阳乡驮尖村钟显发家后门</t>
  </si>
  <si>
    <t xml:space="preserve">驮尖水井位于公阳乡驮尖村钟显家后门，据村长所言，始建于清晚期，后期重修并加建了井沿。井壁由较规整方块青石砌筑，平面呈长方形，井内壁长1.47米，宽0.96米；井栏高1.25米，宽0.25米；水深0.33米，水质清澈。_x005F_x000D_
在没自来水以前，该村饮用水都来自该井水，且沿用至今，从一个侧面反映了旧时山区人们的生活状况和村落的形成与发展状况。_x005F_x000D_
</t>
  </si>
  <si>
    <t>北纬27°42'30"
东经120°11'25"</t>
  </si>
  <si>
    <t>驮尖水井位于公阳乡驮尖村钟显家后门，从该村村民那了解到，在以前，周边好几个村庄都到此井取水饮用，且沿用至今，从一个侧面反映了旧时山区人们的生活状况乃至村落的形成与发展状况，宽0.96米；井栏高1.25米，宽0.25米；水深0.33米</t>
  </si>
  <si>
    <t>驮尖民族村</t>
  </si>
  <si>
    <t>钟显夸</t>
  </si>
  <si>
    <t>谢塘岸水井</t>
  </si>
  <si>
    <t>浙江省温州市文成县南田镇九都村城底自然村谢塘岸</t>
  </si>
  <si>
    <t xml:space="preserve">谢塘岸水井位于文成县南田镇九都村城底自然村谢塘岸，明代建筑。井壁由花岗岩石质条石垒砌，长3.1米，宽1.7米，井底为毛石铺就。井栏后期由混泥土砌筑，呈八角形，边长0.6米，高0.4米，井深3米，水深1.2米，井水清澈见底，为地下泉水，冬暖夏凉，饮用至今。_x005F_x000D_
该水井历史悠久，保存完整，是研究当地村民生产生活及村落形成与发展的实物资料。_x005F_x000D_
</t>
  </si>
  <si>
    <t>北纬27°55'17"
东经119°59'21"</t>
  </si>
  <si>
    <t>位于南田镇九都村城底自然村谢塘岸，明代建筑。井壁由花岗岩石质条石垒砌，长3.1米，宽1.7米，井底为毛石铺就。为地下泉水，水质十分清澈，冬暖夏凉，饮用至今。</t>
  </si>
  <si>
    <t>无围栏有
三普挂牌</t>
  </si>
  <si>
    <t>南田镇
人民政府</t>
  </si>
  <si>
    <t>九都村
村委会</t>
  </si>
  <si>
    <t>三源水井</t>
  </si>
  <si>
    <t>浙江省温州市文成县南田镇三源村三源自然村</t>
  </si>
  <si>
    <t xml:space="preserve">三源水井位于文成县南田镇三源村三源自然村，建于清代，文革期间修缮，由井坦、井栏组成。井坦块石铺就，平面呈扇形。井栏由花岗岩质条石砌筑为六边形，高0.3米，东侧井栏上方用两根条形花岗岩石作井盖。井壁由毛石垒砌，内径1.80米，井深5米，水深4.5米，水源为地下水，清澈见底，冬暖夏凉，现仍使用。井北侧1米处立有毛主席语录碑和饮水卫生公约碑。_x005F_x000D_
该井为附近村庄村民所用，是研究村落形成及发展的实物资料。_x005F_x000D_
</t>
  </si>
  <si>
    <t>北纬27°55'39"
东经119°59'24"</t>
  </si>
  <si>
    <t>三源水井位于文成县南田镇三源村三源自然村，建于清代，文革期间修缮，平面呈扇形。井栏由花岗岩质条石砌筑为六边形，高0.3米，井壁由毛石垒砌，水源为地下水，现水源有点浑浊，井内诸多漂浮杂草</t>
  </si>
  <si>
    <t>三源村
村委会</t>
  </si>
  <si>
    <t>前巷水井</t>
  </si>
  <si>
    <t>浙江省温州市文成县南田镇三源村前巷自然村</t>
  </si>
  <si>
    <t xml:space="preserve">前巷水井位于文成县南田镇三源村前巷自然村，清代建筑。井平面呈圆形，内径1.8米。井栏高出井坦3厘米，是由12块弧形状花岗岩石砌成，这12块花岗岩石每块高15厘米，厚5厘米，弧长35厘米。井坦乱石铺成。水井内壁乱石砌筑，水深2米，水质清澈，冬暖夏凉，为地下水。_x005F_x000D_
旧时三源村、五源村两村村民打此井水饮用，从一个侧面反映了三源村和五源村村落形成及人口发展的状况。_x005F_x000D_
</t>
  </si>
  <si>
    <t>北纬27°53'34"
东经119°59'14"</t>
  </si>
  <si>
    <t>前巷水井位于文成县南田镇三源村前巷自然村，清代建筑。井平面呈圆形，内径1.8米。井栏高出井坦3厘米，是由12块弧形状花岗岩石砌成，这12块花岗岩石每块高15厘米，厚5厘米，弧长35厘米。井坦乱石铺成。水井内壁乱石砌筑，水质清澈，冬暖夏凉，为地下水。历史悠久，有一定保持价值</t>
  </si>
  <si>
    <t>三源村村委会</t>
  </si>
  <si>
    <t>后塘水井</t>
  </si>
  <si>
    <t>浙江省温州市文成县南田镇南田村后塘自然村</t>
  </si>
  <si>
    <t xml:space="preserve">后塘水井位于文成县南田镇南田村后塘自然村。始建于清代，民国十三年（1924）重修，2006年冬扩建。由井栏、井坦组成。井栏由单一花岗岩石凿砌而成，圆筒形，下大上小，高0.33米，厚0.12米，内径0.53米，外径0.77米。井内壁原块石砌筑，现改成水泥。井深3米，水深2.5米，水源为地下水。水质清澈，冬暖夏凉。_x005F_x000D_
该井历史悠久，是旧时南田村主要水源，也是研究村落形成及人口发展状况的实物资料。_x005F_x000D_
</t>
  </si>
  <si>
    <t>北纬27°55'27"
东经119°57'45"</t>
  </si>
  <si>
    <t>后塘水井位于文成县南田镇南田村后塘自然村。后塘水井建于1800年前钱家井，民国十三年刘家修建，2006年东集资扩建。。高0.33米，厚0.12米，内径0.53米，外径0.77米。水源为地下水。水质清澈，冬暖夏凉。</t>
  </si>
  <si>
    <t>南田村村委会</t>
  </si>
  <si>
    <t>言山占德钦民居</t>
  </si>
  <si>
    <t>浙江省温州市文成县南田镇言山村言山自然村</t>
  </si>
  <si>
    <t xml:space="preserve">言山占德钦民居位于文成县南田镇言山村言山自然村，坐北朝南偏西，由正屋及厢房组成三合院式木构建筑。正屋建于清同治八年（1869），中设腰檐，悬山顶，平脊叠瓦，面阔七开间，黄泥夯土地面，明间进深五柱九檩，中柱分心前后三步梁带后单步廊，前檐立圆柱，下设圆鼓形青石柱础。厢房左右各三开间，为20年前所加建。天井中间设甬道，两侧杂草丛生。正屋与厢房前后均设通廊，四周台基块石压边。正屋的北后侧，设一方形水井，为人工挖凿而成，现住户仍在使用。_x005F_x000D_
该民居用材简朴，无装饰，是一处研究清晚建筑风格及形成构造的实物资料。_x005F_x000D_
</t>
  </si>
  <si>
    <t>北纬27°56'09"
东经119°54'54"</t>
  </si>
  <si>
    <t>言山占德钦民居位于南田镇言山村言山自然村，现已无人使用，四周杂草丛生。</t>
  </si>
  <si>
    <t>南田镇人民政府</t>
  </si>
  <si>
    <t>占德金</t>
  </si>
  <si>
    <t>陈盘岭水井</t>
  </si>
  <si>
    <t>浙江省温州市文成县黄坦镇黄西村陈盘岭自然村卓红兵民居前</t>
  </si>
  <si>
    <t xml:space="preserve">陈盘岭水井位于黄坦镇黄西村陈盘岭自然村卓红兵民居前。北面朝向村落，后靠后面山山体，清代建造。该井内部呈圆形，直径约2.5米，内壁由山间块石砌筑，井深2.4米，水质略为浑浊。井口四周砌长约0.8米水泥质的井沿，高37厘米，井坦全浇筑水泥地面，为十几年前加建而成，_x005F_x000D_
据村内村民称，在未使用自来水前，全村村民均饮用此井水，现已无人使用，但为研究边远山区人民的生活发展状况提供了实物遗存。_x005F_x000D_
</t>
  </si>
  <si>
    <t>北纬27°46'50"
东经119°57'32"</t>
  </si>
  <si>
    <t>陈盘岭水井位于黄坦镇黄西村陈盘岭自然村卓红兵民居前，井口经修缮后由水泥堆砌而成，直径约2.5米，内壁由山间块石砌筑，井深2.4米，。井口四周砌长约0.8米水泥质的井沿，高37厘米，呈四方形，水质较好，地处老村路边</t>
  </si>
  <si>
    <t>黄坦镇人民政府</t>
  </si>
  <si>
    <t>黄西村集体</t>
  </si>
  <si>
    <t>石门台林叔超民居</t>
  </si>
  <si>
    <t>浙江省温州市文成县百丈漈镇下石庄村下石庄自然村石门台</t>
  </si>
  <si>
    <t xml:space="preserve">石门台林叔超民居位于下石庄村下石庄自然村石门台。坐北朝南，为民国元年（1912）所建，由门厅、正屋及两厢房构成四合院式建筑。门厅单层，面阔三开间带左右耳房，明间为通道，设木门。正屋建于块石垒砌的台基上，上压花岗岩质阶条石，屋面平脊叠瓦，悬山式，中出腰檐，铺阴阳合瓦，面阔五开间带两耳房，夯土地面，前廊檐柱为圆形，下置圆鼓形柱础，月梁，斗拱略有雕刻卷云纹。明间进深七柱十一檩，中柱分心前后双步梁带前后双步梁再带后单步廊。厢房左右对称各三间，二层，悬山顶。_x005F_x000D_
该建筑格局保存较为完整，是研究近现代传统民居风格的实物资料。_x005F_x000D_
</t>
  </si>
  <si>
    <t>北纬27°49'30"
东经120°00'02"</t>
  </si>
  <si>
    <t>水井位于下石庄村下石庄自然村石门台林叔超民居后院。民国所建。，形状呈现三角形，巧妙地运用山前地带的自然条件﹐既能减少水分蒸发﹐又便于取水﹑输水。后因自来水的普及现已废弃不用。</t>
  </si>
  <si>
    <t>无围栏，民居有三普挂牌</t>
  </si>
  <si>
    <t>石庄村</t>
  </si>
  <si>
    <t>林氏后裔</t>
  </si>
  <si>
    <t>洞坟水井</t>
  </si>
  <si>
    <t>浙江省温州市文成县百丈漈镇同垟村洞坟自然村</t>
  </si>
  <si>
    <t xml:space="preserve">洞坟水井位于百丈漈镇同垟村洞坟自然村。水井平面近似长方形，长2.34米，宽1.55米，为人工挖掘而成，故井北侧内壁为天然岩石，其余则为块石砌筑。现水深1.26米，水质一般，但村民仍在使用中。井前设有井坦，由花岗岩条石直铺，宽约0.93米，两侧设台阶通村公路。据村民称：此水井自夏姓在此开基就已存在。夏姓始祖从泰顺珠江迁入，至今已有12代。_x005F_x000D_
该村内现留有二口古井，从一个侧面反映了旧时山区人们的生活状况乃至村落形成与发展状况。_x005F_x000D_
</t>
  </si>
  <si>
    <t>北纬27°50'00"
东经119°59'26"</t>
  </si>
  <si>
    <t>洞坟水井位于百丈漈镇同垟村洞坟自然村。水井平面近似长方形，长2.34米，宽1.55米，为人工挖掘而成，故井北侧内壁为天然岩石，其余则为块石砌筑。因为水井没水流入，现已无人使用，目前水井被杂草覆盖。</t>
  </si>
  <si>
    <t>无围墙
有三普挂牌</t>
  </si>
  <si>
    <t>八都村</t>
  </si>
  <si>
    <t>底大会第四份水井</t>
  </si>
  <si>
    <t>浙江省温州市文成县百丈漈镇底大会村第四份自然村</t>
  </si>
  <si>
    <t xml:space="preserve">底大会第四份水井位于百丈漈镇底大会村第四份自然村，清代建筑。四周井沿为花岗岩石筑，长1.72米，宽1.11米。井内壁两面为天然岩石，另两面则为块石叠砌而成。现水深0.91米，水质较清。井前设井坦，块石铺设，水泥勾缝。_x005F_x000D_
该水井原为第四份民居内的一部分，自陈氏始祖在此开基以后建造，惜民居于清光绪年间被烧毁。附近村民现仍汲取此井水饮用。_x005F_x000D_
</t>
  </si>
  <si>
    <t>北纬27°49'59"
东经120°00'52"</t>
  </si>
  <si>
    <t>底大会第四份水井位于百丈漈镇底大会村第四份自然村，清代建筑。四周井沿为花岗岩石筑，长1.72米，宽1.11米。井内壁两面为天然岩石，另两面则为块石叠砌而成。现水深0.91米，水质较清。井前设井坦，块石铺设，水泥勾缝。
该水井原为第四份民居内的一部分，自陈氏始祖在此开基以后建造，惜民居于清光绪年间被烧毁。附近村民现仍汲取此井水饮用。</t>
  </si>
  <si>
    <t>大会村</t>
  </si>
  <si>
    <t>垟尾山水井</t>
  </si>
  <si>
    <t>浙江省温州市文成县珊溪镇新红村垟尾山自然村池朝富家后门</t>
  </si>
  <si>
    <t xml:space="preserve">垟尾山水井位于文成县珊溪镇新红村垟尾山自然村池朝富家后门。始建于明代。为方形水井，长2.72米，宽2.27米，井深0.7米，水深0.5米，水源为山泉，水质清澈，现村民仍使用。井栏高0.2-0.6米。内壁和井栏均块石垒砌。_x005F_x000D_
据当地老民介绍，该井建村时就有，是旧时该村的主要引水来源，是研究该村发展史的实物资料之一。_x005F_x000D_
</t>
  </si>
  <si>
    <t>北纬27°41'09"
东经120°02'43"</t>
  </si>
  <si>
    <t>垟尾山水井位于文成县珊溪镇新红村垟尾山自然村池朝富家后门。长2.72米，宽2.27米，井深0.7米，水深0.5米，
居民用于做豆腐及灌溉所用，后期为保护水源水井上方用水泥重新修建外墙</t>
  </si>
  <si>
    <t>珊溪镇人民政府</t>
  </si>
  <si>
    <t>新红村村委会</t>
  </si>
  <si>
    <t>井市水井</t>
  </si>
  <si>
    <t>浙江省温州市文成县珊溪镇井市村井市自然村</t>
  </si>
  <si>
    <t xml:space="preserve">井市水井位于文成县珊溪镇井市村井市自然村，建于明代，井内壁由毛石砌筑，内径1米，井水2.2米，水深1.1米。井栏砖砌筑，高0.25米，井口内径0.7米，井坦水泥浇筑。水源为地下水，水质清澈，饮用至今。_x005F_x000D_
井市村因该井而命名，该井为李井最老水井，历史悠久，是研究村落发展史及形成的佐证。_x005F_x000D_
</t>
  </si>
  <si>
    <t>北纬27°40'47"
东经120°04'42"</t>
  </si>
  <si>
    <t xml:space="preserve">井市水井位于浙江省温州市文成县珊溪镇井源村井市自然村，建于明代，井内壁由毛石砌筑，内径1米，井深2.2米，水源为地下水。水井已经荒废，整个井口已被水泥硬化，硬化高度为0.3米，上方放有高0.15米的井栏，井栏上盖了一大块石板，石板上方及水井周围均摆满花草。
</t>
  </si>
  <si>
    <t xml:space="preserve">井市村
</t>
  </si>
  <si>
    <t>桥头井</t>
  </si>
  <si>
    <t>浙江省温州市文成县大峃镇桥头井村桥头井自然村</t>
  </si>
  <si>
    <t xml:space="preserve">桥头井位于文成县大峃镇桥头井村桥头井自然村，明嘉靖三十五年（1556）始建，由三块自然岩石围成，称“凉水井”。万历四十七年（1619），井体用岩石砌成圆形，清道光二十六年（1846），改用块石砌成长方形。1990年由当地村委会集资重修，改为石砌长方形，井栏砖砌，高0.6米，周围石阶铺就。井水至今清冽甘醇，水源为地下水，久旱不干。_x005F_x000D_
桥头井历史悠久，对研究村落发展史提供佐证。_x005F_x000D_
</t>
  </si>
  <si>
    <t>北纬27°47'38"
东经120°05'05"</t>
  </si>
  <si>
    <t>桥头井位于文成县大峃镇桥头井村桥头井自然村，明嘉靖三十五年（1556）始建，由三块自然岩石围成，称“凉水井”。万历四十七年（1619），井体用岩石砌成圆形，清道光二十六年（1846），改用块石砌成长方形。1990年由当地村委会集资重修，改为石砌长方形，井栏砖砌，高0.6米，周围石阶铺就。1992年11月被公布为县级文保单位。</t>
  </si>
  <si>
    <t>无围栏有标志说明碑</t>
  </si>
  <si>
    <t>桥头井社区</t>
  </si>
  <si>
    <t>茶堂田水井</t>
  </si>
  <si>
    <t>浙江省温州市文成县大峃镇垟丼村茶堂田自然村</t>
  </si>
  <si>
    <t xml:space="preserve">茶堂田水井位于文成县大峃镇垟丼村茶堂田自然村。井壁由青石质块石堆砌而成，井圈由花岗岩质条石铺成。西南侧的内井壁有舌状岩石一块，泉水从舌尖吐出，据村民称此石叫“龙舌岩”，并还有一个相关的传说。茶堂田水井呈长方形，长2.7米，宽2.3米，水深1.5米，水源为泉水。在该井南侧约150米处，有茶堂亭，当时就用此井水烧茶水，供路人解渴。现该亭为垟丼村卫生院。_x005F_x000D_
据当地村民称，此井已有三百多年历史，井水清澈，冬暖夏凉，当时全村的人都靠该井水生活。_x005F_x000D_
茶堂田水井设计独特，历史悠久，反映了旧时山区人们的生活状况乃至村落的形成与发展状况。_x005F_x000D_
</t>
  </si>
  <si>
    <t>北纬27°45'55"
东经120°05'41"</t>
  </si>
  <si>
    <t>茶堂田水井位于文成县大峃镇垟丼村茶堂田自然村。井壁由青石质块石堆砌而成，井圈由花岗岩质条石铺成。目前闲置，没有使用，很脏。长2.7米，宽2.3米</t>
  </si>
  <si>
    <t>无围栏无三普挂牌</t>
  </si>
  <si>
    <t>垟丼村村委会</t>
  </si>
  <si>
    <t>岐头三村洗马古井</t>
  </si>
  <si>
    <t>浙江省温州市乐清市黄华镇岐头三村</t>
  </si>
  <si>
    <t>洗马古井位于浙江省乐清市黄华镇歧头三村，南面紧靠歧头山麓，东北面为歧头山公园。椭圆形古井由块石垒砌，井内有石砌踏步，原井口西边铺设石板，汲水处一侧设有铁栅门，水从岩缝中涌出，水质清澈，冬暖夏凉，久旱不涸。明代当地人朱三万出资造此井，用于洗马，故名洗马井。</t>
  </si>
  <si>
    <t>27°59'17.0" 120°57'23.0"</t>
  </si>
  <si>
    <t>2003年12月，岐头三村村民郑鹏飞夫妇出资，老协会何献松带头，抽干洗马井污水，加高井壁至二点五米。整修后，洗马井水清澈、甘甜可口。日夜有人运水、涤洗，人来人往，车水马龙，洗马井至大路约40米山坎路用水泥铺成，井口一边有铁门一对锁住，井口另一边铺设水泥板，让人用桶吊水；井外水坭坦约30 平方米，架设水坭多孔板二粒，是供老人涤洗的。</t>
  </si>
  <si>
    <t>长林西村盐官井</t>
  </si>
  <si>
    <t>浙江省温州市乐清市黄华镇长林西村</t>
  </si>
  <si>
    <t>盐官井位于浙江省乐清市黄华镇长林西村倪振锋民居后院。建于明代，圆形井壁，块石垒砌而成，井圈花岗石材质，井深约3米，宽0.8米，长1.2米，内圈方形，宽0.5米，长0.57米，水质清澈。据当地年老者口述：古井位于原长林场遗址(盐场)，明代盐官取水之处因而得名。</t>
  </si>
  <si>
    <t>28°00'09.0" 120°56'59.0"</t>
  </si>
  <si>
    <t>盐官井位于浙江省乐清市柳市镇长林西村倪振锋民居后院。建于明代，圆形井壁，块石垒砌而成，井圈花岗石材质，井深约3米，宽0.8米，长1.2米，内圈方形，宽0.5米，长0.57米，水质清澈。</t>
  </si>
  <si>
    <t>黄华关村三井</t>
  </si>
  <si>
    <t>浙江省温州市乐清市柳市镇黄华光村大港门东首</t>
  </si>
  <si>
    <t>三井位于浙江省乐清市柳市镇黄华关村大港门东首，白岩头北麓。清代建筑，圆形井壁，块石垒砌，井深约4米，井口直径1.6米，井内壁设石砌踏步，水质清澈，村民仍在使用中。据村民口述三井有百年历史，1963年进行修整，外筑围墙进行保护</t>
  </si>
  <si>
    <t xml:space="preserve">27°59'27.0" 120°55'55.0" </t>
  </si>
  <si>
    <t>位于浙江省乐清市柳市镇黄华关村大港门东首。圆形井壁，块石垒砌，井深约4米，井口直径1.6米，井内壁设石砌踏步。</t>
  </si>
  <si>
    <t>外筑围墙</t>
  </si>
  <si>
    <t>磐西村何首英故居</t>
  </si>
  <si>
    <t>浙江省温州市乐清市磐石镇磐西村西街58号</t>
  </si>
  <si>
    <t>何首英故居位于浙江省乐清市磐石镇磐西村西街58号。清代建筑，坐北朝南，台门青砖不抹灰，悬山顶，饰勾檐滴水，覆小筒瓦，脊上灰塑花纹。台门前立青石质，旗杆夹一对，雕刻人物造型。正屋硬山顶，五开间，前后东西两侧均带厢房及大小天井。正堂中悬挂咸丰年间“文元”匾额。后院墙外有宽约2米正方形古井一座。</t>
  </si>
  <si>
    <t>高西村田螺井</t>
  </si>
  <si>
    <t>浙江省温州市乐清市北白象镇高西村</t>
  </si>
  <si>
    <t>田螺井位于浙江省乐清市北白象镇高西村。岩石缝上砌成圆形井壁，块石叠砌而成，直径1米，形式田螺，故名田螺井，井深约2米，水质清澈。</t>
  </si>
  <si>
    <t xml:space="preserve">28°02'01.0" 120°48'33.0" </t>
  </si>
  <si>
    <t>位于浙江省乐清市北白象镇高西村。岩石缝上砌成圆形井壁，块石叠砌而成，直径1米，井深约2米。近年村民在井边筑路时，将井口进行改建用水泥浇制成圆形井壁，失却了“田螺”之形状，需要恢复原貌。</t>
  </si>
  <si>
    <t>上街村章文贵民居</t>
  </si>
  <si>
    <t>浙江省温州市乐清市仙溪镇上街村</t>
  </si>
  <si>
    <t>章文贵民居位于浙江省乐清市仙溪镇上街村。俗称新屋里，占地约2500平方米，坐东朝西，前后二进。台门前天井置八角古井1口，花岗石质井圈。台门单间三柱三檩，硬山顶。台门后面为天井，中间为宽2米鹅卵石铺成的甬道，南北二侧为厢房，双檐有楼，三开间，前屋单檐，五开间，七柱十二檩，明间置三方匾额，前屋后面置天井，块石墁地，四周廊沿采用卵石铺成圆形图案，南北二侧为厢房，三开间双檐有楼，正屋五开间，硬山顶，双檐有楼，围墙块石垒砌，后院正屋东面为生产场所，南北两面各设有耳房，中间各设有小天井。</t>
  </si>
  <si>
    <t>28°24'04.0" 121°04'23.0"</t>
  </si>
  <si>
    <t xml:space="preserve">    章文贵民居位于浙江省乐清市仙溪镇上街村。俗称新屋里，占地约2500平方米，坐东朝西，前后二进。台门前天井置八角古井1口，花岗石质井圈。台门单间三柱三檩，硬山顶。台门后面为天井，中间为宽2米鹅卵石铺成的甬道，南北二侧为厢房，双檐有楼，三开间，前屋单檐，五开间，七柱十二檩，明间置三方匾额，前屋后面置天井，块石墁地，四周廊沿采用卵石铺成圆形图案，南北二侧为厢房，三开间双檐有楼，正屋五开间，硬山顶，双檐有楼，围墙块石垒砌，后院正屋东面为生产场所，南北两面各设有耳房，中间各设有小天井。</t>
  </si>
  <si>
    <t>上街村章文贵民居2011年被列为乐清市历史建筑</t>
  </si>
  <si>
    <t>大园村台门里井</t>
  </si>
  <si>
    <t>浙江省温州市乐清市大荆镇大园村北部后门山山脚下</t>
  </si>
  <si>
    <t>台门里井位于浙江省乐清市大荆大园村后门山脚下。井平面呈圆形，井圈用整块青石雕琢而成，内径50厘米，外径66厘米，高约20厘米，井深约4米，内壁乱石垒砌。据村民反映，该水井至建村以来一直沿用至今，井水清澈可饮。
该井是一个村历史的实物见证，有一定的价值。</t>
  </si>
  <si>
    <t>28°25'45.0" 121°09'44.0"</t>
  </si>
  <si>
    <t>位于浙江省乐清市大荆大园村后门山脚下。井平面呈圆形，井圈用整块青石雕琢而成，内径0.5米，外径0.66米，高约0.2米，井深约4米，内壁乱石垒砌。该井是一个村历史的实物见证，有一定的价值。</t>
  </si>
  <si>
    <t>樟下村施氏宗祠</t>
  </si>
  <si>
    <t>浙江省温州市乐清市雁荡镇樟下村</t>
  </si>
  <si>
    <t>祠堂位于浙江省雁荡镇樟下村。祠堂原为施应龙府第， 施应龙字骧文，号觉庵，宋嘉泰壬戌（1202）进士，官至宗正府宗丞。 后改为施氏宗祠，坐北朝南，前后三进，一进台门前有照壁、古井 。台门于1928年重建，木石结构，仿牌楼式，屋面三山顶， 面阔3间，,门正中石额书“宋室名臣”四个大字。二进门厅三山式，面阔三间，明间五架抬梁带前廊后带双步梁带后廊，后廊做成供台，立先祖神牌。殿前有戏台，屋面从二进后檐一直延伸至正殿檐前， 面阔3间，额枋上均置坐斗， 用重昂上承天花枋，上置方格藻井。东西设厢廊。
整个建筑布局独特，做工精致。具有较高的文物价值。</t>
  </si>
  <si>
    <t>28°19'29.0"121°06'48.0"</t>
  </si>
  <si>
    <t>祠堂位于浙江省雁荡镇樟下村。祠堂原为施应龙府第， 施应龙字骧文，号觉庵，宋嘉泰壬戌（1202）进士，官至宗正府宗丞。 后改为施氏宗祠，坐北朝南，前后三进，一进台门前有照壁、古井。井还在，已废弃无用。</t>
  </si>
  <si>
    <t>2010年7月19日第六批县(市)级文物保护单位</t>
  </si>
  <si>
    <t>南街村林池</t>
  </si>
  <si>
    <t>浙江省温州市乐清市翁垟街道南街村镇西南路</t>
  </si>
  <si>
    <t>林池位于浙江省乐清市翁垟街道南街村镇西南路。据村民传，200年前，林姓女子嫁给阮姓，陪嫁三亩田，改成池塘，供村民使用，故称此池为“林池”。解放后池壁添建石墙，1995年林池西侧上方加建延年亭，2006拓宽水泥路，添建水泥柱。现林池椭圆形，东西长51.13米，南北宽28.49米，分布面积1456平方米，水池周围架青石栏杆，栏杆相距215厘米，各档间置有一根望柱，每望柱高126cm，望柱与望柱之间置有青石栏板。每栏板高50厘米，长179厘米。池东与西北角各建一座埠头，改建水泥踏埠。
该池充分反映当时沿海人民生活状况，随着自来水的普及，该池水仍能起到调节气温、冲洗地面、消防作用等。</t>
  </si>
  <si>
    <t>28°01'38.0" 120°57'48.0"</t>
  </si>
  <si>
    <t>位于浙江省乐清市翁垟街道南街村镇西南路。解放后池壁添建石墙，1995年林池西侧上方加建延年亭，2006拓宽水泥路，添建水泥柱。现林池椭圆形，东西长51.13米，南北宽28.49米，分布面积1456平方米，水池周围架青石栏杆，栏杆相距2.15米，各档间置有一根望柱，每望柱高1.26米，望柱与望柱之间置有青石栏板。每栏板高0.5米，长1.79米。池东与西北角各建一座埠头，改建水泥踏埠。</t>
  </si>
  <si>
    <t>青石栏杆</t>
  </si>
  <si>
    <t>后垟三房民居</t>
  </si>
  <si>
    <t>浙江省温州市乐清市芙蓉镇后垟村</t>
  </si>
  <si>
    <t>后垟三房民居位于浙江省乐清市芙蓉镇后垟村，坐西朝东，木构建筑，由台门、正屋组成院落式。前后台门均为单间，悬山顶，砖构。正屋面阔三间带耳房，单檐，前南、北厢房面阔四间，双檐有楼，明间进深7柱，中柱分心前后双步梁，带前双步再前廊卷棚一步，后铺望板再带后廊双步，中堂置神龛。地面均为三合土夯地，外围墙乱石垒砌。前台门东首立二对花岗石旗杆夹。后院偏北置水井一口，井圈花岗岩石凿成圆形，外径67厘米，内径50厘米，高26厘米，井壁乱石垒砌而成，深约6米。后院中堂置影壁，中间“福”字，两侧塑花瓶，下建花坞。
该老屋建筑格局合理，用材较粗，较有代表性，有一定的历史研究价值。</t>
  </si>
  <si>
    <t>沙头大井</t>
  </si>
  <si>
    <t>浙江省温州市乐清市翁垟街道沙头村</t>
  </si>
  <si>
    <t>沙头大井位于浙江省乐清市翁垟街道沙头村沙头山西麓。六角石井，井圈由石板铺成，2006年石板上添建混凝土结构井圈，厚20厘米，高53.5厘米，六角边长1.64米，边对边距离2.99米。井身圆形，直径3.36米，井内壁东侧为岩石，其它三侧自然块石叠砌，井深约5米。井外围墙水泥砖结构，呈不规矩圆形，高44厘米，墙宽20厘米，直径大约5米，门朝西。
沙头村村民饮用水以前都用井水，所以此地水井非常多，大约10多口，该井年代较久，井又大，水质很好，较有特色，自从有了自来水后，部分村民还一直使用此井水洗莱、洗衣等。</t>
  </si>
  <si>
    <t>28°02'47.0" 120°58'53.0"</t>
  </si>
  <si>
    <t>位于浙江省乐清市翁垟街道沙头村沙头山西麓。六角石井，井圈由石板铺成，2006年石板上添建混凝土结构井圈，厚0.2米，高0.54米，六角边长1.64米，边对边距离2.99米。井身圆形，直径3.36米，井内壁东侧为岩石，其它三侧自然块石叠砌，井深约5米。井外围墙水泥砖结构，呈不规矩圆形，高0.44米，墙宽0.2米，直径大约5米。</t>
  </si>
  <si>
    <t>井圈和外墙</t>
  </si>
  <si>
    <t>桥后六角井</t>
  </si>
  <si>
    <t>浙江省温州市乐清市柳市镇桥后村</t>
  </si>
  <si>
    <t>桥后六角井位于浙江省乐清市柳市镇桥后村。井沿呈六角形，边长56厘米，由六块花岗岩石石板用卯口拼成，石板梯形状，上边41.5厘米，下边53厘米，高53厘米。井身圆形鼓腹，上口直径68厘米，井深约4米，井壁用块石垒砌而成，水质较好，还在使用。
该井历史悠久，井沿造型精致，具有一定的历史和艺术价值。</t>
  </si>
  <si>
    <t>28°02'27.0" 120°54'53.0"</t>
  </si>
  <si>
    <t>位于浙江省乐清市柳市镇桥后村。井沿呈六角形，边长0.56米，由六块花岗岩石石板用卯口拼成，石板梯形状，上边0.42米，下边0.53米，高0.53米。井身圆形鼓腹，上口直径0.68米，井深约4米，井壁用块石垒砌而成有苔藓生长，井圈有磨损，井边地面浇注水泥，对井圈少部分掩埋。该井历史悠久，井沿造型精致，具有一定的历史和艺术价值。</t>
  </si>
  <si>
    <t>2011年5月31日乐清市第四批市文物保护点</t>
  </si>
  <si>
    <t>石阵村梁家里水井</t>
  </si>
  <si>
    <t>浙江省温州市乐清市清江镇石阵村里岙自然村</t>
  </si>
  <si>
    <t>梁家里水井位于浙江省乐清市清江镇石阵村里岙自然村，井壁自然块石垒砌，井身呈不规则长方形，长127.5厘米，宽117.7厘米，深约2米。井圈八角形，石板平铺。上世纪九十年代添建井沿，呈八角形，内宽115厘米。井边置有水井佛1尊，青石圆柱形，高33厘米，上直径30厘米，凹面刻有佛像，佛身高25.5厘米，宽11厘米，下有莲座高6.5厘米。下部分有榫头高8厘米，水井佛风化较严重。
水井主要用于开采地下水的构筑物，对于人类文明的发展有着重要的意义。在没有自来水以前，井水是村民生产生活的主要水源之一。</t>
  </si>
  <si>
    <t>28°18'33.0" 121°07'07.0"</t>
  </si>
  <si>
    <t>位于浙江省乐清市清江镇石阵村里岙自然村。井壁自然块石垒砌，井身呈不规则长方形，长127.5厘米，宽117.7厘米，深约2米。井圈八角形，石板平铺。上世纪九十年代添建井沿，呈八角形，内宽115厘米。井边置有水井佛1尊，青石圆柱形，高33厘米，上直径30厘米，凹面刻有佛像，佛身高25.5厘米，宽11厘米，下有莲座高6.5厘米。下部分有榫头高8厘米，水井佛风化较严重。</t>
  </si>
  <si>
    <t>岐头四村三份底八角井</t>
  </si>
  <si>
    <t>浙江省温州市乐清市柳市镇岐头四村朱伟闪民居前院</t>
  </si>
  <si>
    <t>三份底八角井位于浙江省乐清市柳市镇岐头四村朱伟闪宅前院大门西南角。明代建筑，井圈呈八角形，八角外边长30厘米，井圈高45厘米。井底大于井口，井身圆形，井壁自然块石垒砌而成，井底用石板平铺，井深2.47米。此井水质良好，至今仍在使用。</t>
  </si>
  <si>
    <t>27°59'27.0" 120°57'17.0"</t>
  </si>
  <si>
    <t>位于浙江省乐清市柳市镇岐头四村朱伟闪宅前院大门西南角。明代建筑，井圈呈八角形，八角外边长30厘米，井圈高0.45米。井底大于井口，井身圆形，井壁自然块石垒砌而成，井底用石板平铺，井深2.47米。</t>
  </si>
  <si>
    <t>上岩后村仙人池</t>
  </si>
  <si>
    <t>浙江省温州市乐清市柳市镇上岩后村</t>
  </si>
  <si>
    <t xml:space="preserve">仙人池位于浙江省温州市乐清市柳市镇上岩后村。据村民传说：有仙人来过上岩村，右脚印留在此，左脚印留在灵昆岛。50年前重修，仙人池形状象脚印，用不规则块石垒砌而成，供附近的村民饮用水，后来村民虽然用上自来水，但池水还是成为村民的农业、生活用水。2007年村老协对水池再次进行改建，加建石围墙，围墙上浇筑水泥宽40厘米，高23厘米。并添建亭、九曲桥和两座假山。
_x005F_x000D_
</t>
  </si>
  <si>
    <t>27°59'58.0" 120°55'05.0"</t>
  </si>
  <si>
    <t>位于浙江省温州市乐清市柳市镇上岩后村。2007年村老协对水池再次进行改建，加建石围墙，围墙上浇筑水泥宽40厘米，高23厘米。</t>
  </si>
  <si>
    <t>石围墙</t>
  </si>
  <si>
    <t>殿后村南延宗故居</t>
  </si>
  <si>
    <t>浙江省温州市乐清市黄华镇殿后村</t>
  </si>
  <si>
    <t xml:space="preserve">南延宗故居位于浙江省乐清市黄华镇殿后村。坐北朝南，五间带耳房木结构，台门屋朝东，正厅明间进深11檩7柱，前后分心双步，带前后二步，带前后一步带前后廊，有前后东西厢房，地面为石板平铺。南延宗先生原住前西厢房，三间二层，硬山顶，中间进深5柱7檩，前后分心双步，带前一步廊，带后三步。木楼板，地面为石板平铺，一楼至二楼架11级的木梯。
</t>
  </si>
  <si>
    <t>沪屿井</t>
  </si>
  <si>
    <t>浙江省温州市乐清市柳市镇沪屿后村</t>
  </si>
  <si>
    <t>沪屿井位于浙江省乐清市柳市镇沪屿后村沪屿山南麓。圆形井壁用自然块垒砌而成,直径大约3.38米。井底大于井口,井圈为八角混凝土结构,井圈高0.56米,井口直径1.8米,井深5.25米。听村民说，此井建村时建，一直为村民饮用水，1984年，由于人多水不够用，扩建此井，井壁北侧筑36级石步，井的外围用块石砌成圆形围墙，高1.2米，直径为6.954米，门朝南侧开，宽2.2米，由于水质比较好，至今一直为村民生活用水。</t>
  </si>
  <si>
    <t>28°00'30.0" 120°56'18.0"</t>
  </si>
  <si>
    <t>位于浙江省乐清市柳市镇沪屿后村沪屿山南麓。圆形井壁用自然块垒砌而成,直径大约3.38米。井底大于井口,井圈为八角混凝土结构,井圈高0.56米,井口直径1.8米,井深5.25米。1984年，扩建此井，井壁北侧筑36级石步，井的外围用块石砌成圆形围墙，高1.2米，直径为6.954米，门朝南侧开，宽2.2米。</t>
  </si>
  <si>
    <t>华山村陈安井</t>
  </si>
  <si>
    <t xml:space="preserve">浙江省温州市乐清市柳市镇华山村陈安民居后天井西南角 </t>
  </si>
  <si>
    <t>陈安井位于浙江省乐清市柳市镇华山村陈安民居后天井西南角。晚清建筑，呈圆形青砖直立叠砌而成，井底略大于井口，井口内径60厘米，井沿高50厘米，双沿井圈，外沿宽15厘米，内沿宽5厘米，外沿比内沿高5厘米。井大约7—8米深。水质比较好，一直使用至今。</t>
  </si>
  <si>
    <t>28°00'19.0" 120°55'27.0"</t>
  </si>
  <si>
    <t>位于浙江省乐清市柳市镇华山村陈安民居后天井西南角。晚清建筑，呈圆形青砖直立叠砌而成，井底略大于井口，井口内径0.6米，井沿高0.5米，双沿井圈，外沿宽0.15米，内沿宽0.05米，外沿比内沿高0.05米。井大约7—8米深。</t>
  </si>
  <si>
    <t>项浦埭村郑福银民居</t>
  </si>
  <si>
    <t>浙江省温州市乐清市七里港镇项浦埭村</t>
  </si>
  <si>
    <t>郑福银民居位于浙江省乐清市七里港镇项浦埭村。清末民初建筑，二进四合院式，坐北朝南，占地面积770平方米。硬山造，花檐滴水小青瓦，前进正厅三阔间带耳房，次间与耳房于七年前加矮楼，明间13檩7柱分心前后双步带前双步后三步带前双步廊后单步廊。明间上方有额写有“劲节扶孤”四字。民国十六年郑福银夫人做寿时后代所立。后进正厅阔三间带耳房有楼，东西厢房三间有楼。前进正厅和后进正厅中间天井内有一圆形小井，至今使用。
整座老宅前后台门和部分窗户为西洋建筑风格，前台门上额写有“荣阳旧家”，后台门上额写有“克昌厥后”雕刻精致。</t>
  </si>
  <si>
    <t>塔井岗井</t>
  </si>
  <si>
    <t>浙江省温州市乐清市翁垟街道北街村古井巷32号</t>
  </si>
  <si>
    <t>塔井岗古井位于浙江省乐清市翁垟街道北街村古井巷32号。井圈为圆形，外径1.165米，内径70.6厘米，井沿高51.1厘米。井壁自然块石垒砌而成，据老人说200年前陈宅建有七口古井称七星井，塔井岗是其中之一，以前此井圈为四方形，解放后改为圆形。该井水质较好，一直使用。
该井历史悠久，具有一定文物价值，使古井从一个侧面反映沿海人们的生活状况和村落形成状况。</t>
  </si>
  <si>
    <t>28°01'48.0" 120°57'47.0"</t>
  </si>
  <si>
    <t>位于浙江省乐清市翁垟街道北街村古井巷32号。井圈为圆形，外径116.5厘米，内径70.6厘米，井沿高51.1厘米。井壁自然块石垒砌而成，以前此井圈为四方形，解放后改为圆形。</t>
  </si>
  <si>
    <t>北街村道观池</t>
  </si>
  <si>
    <t>浙江省温州市乐清市翁垟街道北街村道池巷</t>
  </si>
  <si>
    <t>道观池位于浙江省乐清市翁垟街道北街村道池巷北侧和镇中北街西侧，玄真道观的南面，建于元朝，池与道观布局形似太极。池水清澈，从前是翁垟街镇上居民饮用、消防和工农业生活用水。2006年道观池西南添建水泥柱，加三米宽水泥路面，池边筑24厘米高的水泥栏杆，上加1米高的铁栏栅。北面加宽5米多改建为道观。道观池为不规则块石叠砌而成，东南角置五级石踏步。东北角添建九前村老年协会活动室和变压器。
随着经济社会的快速发展，自来水的普及，居民已不在池内汲水饮用，但该池历史悠久，从一个侧面反映当时人们生活状况，及道教庙观兴衰状况。</t>
  </si>
  <si>
    <t>28°01'48.0" 120°57'54.0"</t>
  </si>
  <si>
    <t>位于浙江省乐清市翁垟街道北街村道池巷北侧和镇中北街西侧。2006年道观池西南添建水泥柱，加三米宽水泥路面，池边筑0.24米高的水泥栏杆，上加1米高的铁栏栅。北面加宽5米多改建为道观。道观池为不规则块石叠砌而成，东南角置五级石踏步。</t>
  </si>
  <si>
    <t>24cm水泥栏杆、1m铁栅栏</t>
  </si>
  <si>
    <t>茅垟村祠堂潭</t>
  </si>
  <si>
    <t>浙江省温州市乐清市淡溪镇茅垟村树樟树脚</t>
  </si>
  <si>
    <t>祠堂潭原为“风水潭”位于浙江省乐清市淡溪镇茅垟村樟树脚。呈不规则五角形，潭深大约6米，潭北侧置2对旗杆夹，西北角建有石洞桥，桥东西长9.651米，宽3.792米，单孔以块石砌成半圆拱。潭东西两侧置水泥柱铁栏杆，北侧青石塑板柱东南方向开3.5米宽门，底部置18级石阶东侧置6级石阶祠。堂潭的山水原为村民生活饮用水，现干枯不再使用。</t>
  </si>
  <si>
    <t>28°14'26.0" 120°59'42.0"</t>
  </si>
  <si>
    <t>位于浙江省乐清市淡溪镇茅垟村樟树脚。呈不规则五角形，潭深大约6米。</t>
  </si>
  <si>
    <t>水泥柱、铁栏杆</t>
  </si>
  <si>
    <t>黄塘村周朝王民居</t>
  </si>
  <si>
    <t xml:space="preserve">浙江省温州市乐清市淡溪镇黄塘村  </t>
  </si>
  <si>
    <t xml:space="preserve">该民居俗称屏墙底，位于浙江省乐清市淡溪镇黄塘村。坐北朝南，木构建筑，硬山顶，占地2500平方米。台门前设照壁，大院台门为砖构，上面藤萝缠绕，正上方书有“树德务滋”四个字，二对联为“剖云行白日，翻海洗青天”和“芝州满庭吐秀，杏花遍地生香”。第二台门屋为砖砌悬山顶，三柱五檩藻井平棋。前照壁砖砌，高2.7米，宽5米。正厅五间带耳房带前东西三间厢房和前台门屋1间，后东西二间厢房。正厅明间进深8柱14檩前后分心双步带前双步后四步，带前双步廊卷棚后单步，上有望板，中堂佛龛被火焚。后墙围保存完整，台门靠两开。前院东西角置有古井，圆形乱石垒砌，外径0.863米，内径0.604米，离水面深3.982米。
该屋为黄塘村保存老屋中最早的古民居，规模大，布局合理，特别是前台门造型别致，做工精致，具有一定的历史艺术价值。
</t>
  </si>
  <si>
    <t>28°13'48.0" 120°59'33.0"</t>
  </si>
  <si>
    <t>前院东西角置有古井，圆形乱石垒砌，外径0.863米，内径0.604米，离水面深3.982米。</t>
  </si>
  <si>
    <t>黄塘村周朝王民居2011年被列为乐清市历史建筑</t>
  </si>
  <si>
    <t>梅溪村孝感井</t>
  </si>
  <si>
    <t>市保单位</t>
  </si>
  <si>
    <t>浙江省温州市乐清市淡溪镇梅溪村</t>
  </si>
  <si>
    <t>孝感井位于浙江省乐清市淡溪镇梅溪村。据《宋王忠文公集》载，北宋宣和间王十朋祖父患疾，思食鱼，王十朋于井中钓得鲫鱼，故以“孝感”命名，王十朋曾为井题诗，井口呈方形，南北长1.46米，东面宽1.43米。井口上东西横一条石，便于立脚汲水，水质甘冽，水源充足。</t>
  </si>
  <si>
    <t>28°12'59.0" 120°57'20.0"</t>
  </si>
  <si>
    <t>位于浙江省乐清市淡溪镇梅溪村。井口呈方形，南北长1.46米，东面宽1.43米。井旁立有拗秤柱，是提水灌溉的原始工具。井口横跨东西置一条石，把井面一分为二，出现八个角，因此，古称“八角井”。王十朋曾为该井写过《大井记》一文，并提诗曰：“纶竿临井重欷歔，诚感幽潜遂获鱼。解道随钩得玄鲫，秘书好句实堪书。”</t>
  </si>
  <si>
    <t>0.6m花岗岩雕刻莲花栏杆、1.1m木栏</t>
  </si>
  <si>
    <t>东门村叶氏民居</t>
  </si>
  <si>
    <t>浙江省温州市乐清市蒲岐镇东门村杨桥南巷</t>
  </si>
  <si>
    <t>叶氏民居位于浙江省乐清市蒲岐镇东门村杨桥南巷。蒲岐寨城东城门—保泰门的西首。叶宅有二部分组成，前为清代建筑，后为民国建筑，前后两宅统称“叶宅”，均为坐北朝南，木结构，硬山顶，四合院式，总占地面积610平方米。前宅正屋面阔五间，前东西厢房双檐有楼。后宅正屋面阔五间，前东西厢房各三间，皆有楼，朝天井置外廊，与围墙连与一体，前照壁塑有文字、青松、人物等纹饰。正屋楼置有美人靠，厢房楼外廊置半圆形刻花栏杆。屋内窗棂、屏壁、前廊卷棚、垂莲柱、斗拱、神龛、太师桌等雕刻非常精美，系当地罕见，具有一定的历史、艺术价值。前宅正屋后西首置一古井，长方形井圈花岗岩石石板结构，井身椭圆形，井壁自然块石垒砌。</t>
  </si>
  <si>
    <t>南门村崔氏民居</t>
  </si>
  <si>
    <t>浙江省温州市乐清市蒲岐镇南门村</t>
  </si>
  <si>
    <t xml:space="preserve">崔氏民居位于浙江省温州乐清市蒲岐镇南门村。始建清同治年间，原民居坐东朝西，后遭火焚改建。只留清代二台门，东首台门悬山顶，青砖结构，上额题“居之安”。西首台门，坐东朝西，单间悬山顶，石板结构，前后刻有花纹和对联，分别为“龙嘘豹变，鹤舞鸾停”和“荃祺日晋，苇禄云升”对联，文革时期被毁，台门面阔3.668米，进深三块石板宽1.993米，高约3.386米，台门上缠绕藤萝。前后门楣横一条石板，石板上置四根青石柱，柱头置斗拱，支撑屋脊，檐椽都为青石结构，檐砖外伸。该台门造型较别致。正屋二十世纪三、四十年代重建，坐北朝南，面阔五间，前东西厢房三间皆有楼，楼外廊置圆形木质雕刻栏杆。后东厢房二间有楼。据崔宝珏先生回忆：崔宅是南门比较大的房子，1945年至1951年期间，国民党和解放军驻扎在此，解放后为蒲岐乡府，曾办过南门大队的食堂。
前天井南首置一水井，圆形，井圈外径1.04米，高28厘米，厚12厘米，上刻有“军民合作，吃水不忘修水人”，有几个字已毁，井深2.83米，水质较好，一直使用。
</t>
  </si>
  <si>
    <t>28°09'51.0" 121°03'08.0"</t>
  </si>
  <si>
    <t>良园村蔡式桂民居</t>
  </si>
  <si>
    <t>浙江省温州市乐清市芙蓉镇良园村</t>
  </si>
  <si>
    <t>蔡式桂民居位于浙江省乐清市芙蓉镇良园村。坐北朝南，由门台、正屋、前后厢房组成院落式。门台悬山顶，由自然块石垒砌而成，上置条石门楣。正屋面阔五间带耳房，前东、西四间厢房组成三面游廊，双檐有楼，台基上置长条阶沿石。正屋悬山顶，明间进深7柱11檩，中心分柱前后双步梁，带前单步后双步再后双步梁，带前后檐廊。中堂置太师壁，太师壁中间屏风四扇两侧置木柱。前厢房三坡顶，后西厢房双檐有楼。前天井由三合土夯地，后院于泥地，中间有一条块石小道。本院建有三口古井，分别为后院偏东方向，东厢房侧院东北角和西厢房侧院内，井壁均为乱石垒砌。
该宅为良园村保存最好的老房子，规模大造型工整，雕刻精致，具有一定的历史艺术价值。</t>
  </si>
  <si>
    <t>28°18'20.0" 121°00'56.0"</t>
  </si>
  <si>
    <t>淡溪镇</t>
  </si>
  <si>
    <t>良园村蔡式桂民居2011年被列为乐清市历史建筑</t>
  </si>
  <si>
    <t>后垟村双洋北路三十弄1-5号民居</t>
  </si>
  <si>
    <t>浙江省温州市乐清市芙蓉镇后垟村双洋北路三十弄1-5号</t>
  </si>
  <si>
    <t>该民居当地属于林氏二十九房，又称三退屋，位于浙江省乐清市芙蓉镇后垟村双垟北路三十弄1-5号。坐西朝东，由台门、正屋、厢房组成，三进院落式。一进台门，悬山顶，由块石垒砌而成，表面为混凝土沙浆。二进正屋面阔七间带耳房，明间进深7柱11檩，中柱分心前后双步梁，带前后双步梁，带前后双步后单步梁，带前后廊。三进面阔五间带耳房，明间进深8柱13檩，中柱分心带前后双步，带前后双步，带前双步后单步，再带后单步，带前后廊。明间都置太师壁。前后南、北厢房悬山顶，皆为三间双檐有楼。前、后天井中有甬道，由方形石板斜铺，两侧条石压边，前天井甬道两侧三合土墁地，后天井甬道两侧方形石板墁地。三进走廊与明间都为方形石板铺地。该宅为该村保存较少的古建筑之一，规模大，结构合理，具有一定的地方建筑风格。</t>
  </si>
  <si>
    <t>瑶北村瑶井</t>
  </si>
  <si>
    <t>浙江省温州市乐清市虹桥镇瑶北村</t>
  </si>
  <si>
    <t>井位于浙江省乐清市虹桥镇瑶南村北部。呈方形，南北阔4.9米，东西阔4.05米。南、北、西三面用乱石垒砌，高约1.6米，东侧井边用2根长条石铺地。瑶井俗称天井，相传明朝军师刘伯温铺助洪武打天下，途经瑶井，见山明水秀龙脉结气，故而在金山下凿井。
此井冬暖夏凉，长年干旱不枯，水质清澈，至今仍在使用，是附近村民日常生活主要用水，该井具有一定文物价值。</t>
  </si>
  <si>
    <t>28°15'07.0" 121°02'05.0"</t>
  </si>
  <si>
    <t>位于浙江省乐清市虹桥镇瑶南村北部。呈方形，南北阔4.9米，东西阔4.05米。南、北、西三面用乱石垒砌，高约1.6米，东侧井边用2根长条石铺地。该井保存状况良好，村民于1970年在井边三面砌乱石围墙地，墙头上用水泥抹面。井北面筑水沟，用于排水洗涤。为乐清市文物登录点。</t>
  </si>
  <si>
    <t>三面乱石围墙</t>
  </si>
  <si>
    <t>海口村上四宅井</t>
  </si>
  <si>
    <t>浙江省温州市乐清市芙蓉镇海口村上四宅</t>
  </si>
  <si>
    <t xml:space="preserve">上四宅井位于浙江省乐清市芙蓉镇海口村上四宅东北角。花岗岩石凿成圆形井圈，外直径73厘米，内径49厘米，高30厘米，井圈厚12厘米，井壁乱石与溪石垒砌而成，深4米多。
水质较好，一直使用。水井是开采地下水的构筑物，提供村民生活用水和研究村庄形成，及研究当地水文化情况提供了实物资料，对于人类文明的发展具有重大的意义。
</t>
  </si>
  <si>
    <t>28°18'00.0" 121°01'26.0"</t>
  </si>
  <si>
    <t>位于浙江省乐清市芙蓉镇海口村上四宅东北角。花岗岩石凿成圆形井圈，外直径0.73米，内径0.49米，高0.3米，井圈厚0.12米，井壁乱石与溪石垒砌而成，深4米多。</t>
  </si>
  <si>
    <t>坎头村上屋古井</t>
  </si>
  <si>
    <t>浙江省温州市乐清市大荆镇坎头村三退里上屋</t>
  </si>
  <si>
    <t xml:space="preserve">上屋古井位于浙江省乐清市大荆镇坎头村三退里上屋。井圈花岗岩石凿成圆形，内径47厘米，高32.6厘米，井沿厚8厘米。圆形筒井略大于井圈，井壁乱石垒砌而成，内径约60厘米，井深约4.7米。井边地面由四块梯形花岗岩石铺成，上边宽约57厘米，下底宽150厘米，高约45厘米。
水井主要用于开采地下水的构筑物，对于人类文明的发展有着重大的意义。在没有自来水以前，井水是村民生产生活的主要水源之一。
_x005F_x000D_
</t>
  </si>
  <si>
    <t>28°27'59.0" 121°09'03.0"</t>
  </si>
  <si>
    <t>位于浙江省乐清市大荆镇坎头村三退里上屋。井圈花岗岩石凿成圆形，内径47厘米，高32.6厘米，井沿厚8厘米。圆形筒井略大于井圈，井壁乱石垒砌而成，内径约0.6米，井深约4.7米。井边地面由四块梯形花岗岩石铺成，上边宽约0.75米，下底宽1.5厘米，高约0.45米。</t>
  </si>
  <si>
    <t>坎头村新屋里古井</t>
  </si>
  <si>
    <t>浙江省温州市乐清市大荆镇坎头村中间偏西</t>
  </si>
  <si>
    <t>新屋里古井位于浙江省乐清市大荆镇坎头村中间偏西。井圈是用花岗岩石凿成的六边形，上小下大，外边长37厘米，井沿厚11厘米，高22厘米，内圆形直径43.5厘米。圆形筒井，直径约51.5厘米，井壁乱石垒砌。
水井主要用于开采地下水的构筑物，对于人类文明的发展有着重大的意义。在没有自来水以前，井水是村民生产生活的主要水源之一。</t>
  </si>
  <si>
    <t>28°27'55.0" 121°09'02.0"</t>
  </si>
  <si>
    <t>位于浙江省乐清市大荆镇坎头村中间偏西。井圈是用花岗岩石凿成的六边形，上小下大，外边长0.37米，井沿厚0.11米，高0.22米，内圆形直径0.52米。圆形筒井，直径约0.515米，井壁乱石垒砌。</t>
  </si>
  <si>
    <t>大井头古井</t>
  </si>
  <si>
    <t>浙江省温州市乐清市智仁乡大井头村</t>
  </si>
  <si>
    <t>大井头古井位于浙江省乐清市智仁乡大井头村。始建元末明初，1995年井圈改建混凝土结构，呈八角形，外边长69厘米，高39厘米，井沿厚17厘米。井身呈不规则椭圆形，井壁为不规则块石垒砌。
水井主要用于开采地下水的构筑物，该古井始建较早，行政村和自然村都以大井头命名，很有纪念意义。水井冬暖夏凉，水质清澈，一直为村民生活用水。</t>
  </si>
  <si>
    <t>28°29'46.0" 121°06'47.0"</t>
  </si>
  <si>
    <t>位于浙江省乐清市智仁乡大井头村。始建元末明初，井径1.5米，深逾5米。井壁旧以石环砌，高出井口约0.3米。1995年井圈改建混凝土结构，呈八角形，外边长0.69米，高0.39米，井沿厚0.17米。井身呈不规则椭圆形，井壁为不规则块石垒砌。2015年村民加建八角护井栏，高约0.6米，栏板上刻“度井”二字。</t>
  </si>
  <si>
    <t>0.6m八角护井栏</t>
  </si>
  <si>
    <t>东方村饮水泉池塘</t>
  </si>
  <si>
    <t>浙江省温州市乐清市翁垟街道东方村</t>
  </si>
  <si>
    <t>饮水泉池塘位于浙江省乐清市翁垟街道东方村昌盛北路西侧。占地面积为803平方米。为不规矩圆形，池深约5－6米，水池外围墙高2.2米，池塘西南侧开有一铁栏门，门两侧围墙上写有“前辈开池龙泉水，后人建缸保清池”。
据当地村民介绍该池塘已有二、三百年历史，为早年全村村民生活农业用水，三十多年前村民自发将水池挖深，水质清澈，现仍为全村以及附近村落停水或旱期急用水。</t>
  </si>
  <si>
    <t>28°01'09.0" 120°58'02.0"</t>
  </si>
  <si>
    <t>位于浙江省乐清市翁垟街道东方村昌盛北路西侧。占地面积为803平方米。为不规矩圆形，池深约5－6米，水池外围墙高2.2米，池塘西南侧开有一铁栏门，门两侧围墙上写有“前辈开池龙泉水，后人建缸保清池”。</t>
  </si>
  <si>
    <t>前西村老池塘</t>
  </si>
  <si>
    <t>浙江省温州市乐清市翁垟街道前西村</t>
  </si>
  <si>
    <t>老池塘位于浙江省乐清市翁垟街道前西村公安南路，大榕树北侧。池塘为圆形，水质清澈，占地面积638平方米，深约3米。该池建成已有二百年左右，早年为全村村民生活用水。池塘外围墙高1.5米，池的南侧有一铁栏门，铁栏门的西侧墙面嵌有一石碑，上刻有“公约”，记载有关当时池塘用水的规定。现该池塘仍为当地村民停水或干旱时应急用水。</t>
  </si>
  <si>
    <t>28°01'31.0" 120°57'33.0"</t>
  </si>
  <si>
    <t>位于浙江省乐清市翁垟街道前西村公安南路，大榕树北侧。池塘为圆形，水质清澈，占地面积638平方米，深约3米。池塘外围墙高1.5米，池的南侧有一铁栏门，铁栏门的西侧墙面嵌有一石碑，上刻有“公约”，记载有关当时池塘用水的规定。</t>
  </si>
  <si>
    <t>1.5m外围墙、铁栏门</t>
  </si>
  <si>
    <t>新河古井</t>
  </si>
  <si>
    <t>浙江省温州市乐清市翁垟街道新河村虎山头山脚</t>
  </si>
  <si>
    <t>新河古井位于浙江省乐清市翁垟街道新河村虎头山山脚。清代建筑，圆形井壁用不规则石块叠砌而成，直径1.4米。石质井圈由四块条石构成，井圈高0.5米，宽0.26米，直径0.88米。
据当地村民介绍，新河古井已有二、三百年历史，掘井取水是当地人们生活的必备条件，水质清澈，至今仍在使用，井内水温较高且清甜。</t>
  </si>
  <si>
    <t>28°02'36.0" 120°58'56.0"</t>
  </si>
  <si>
    <t>位于浙江省乐清市翁垟街道新河村虎头山山脚。清代建筑，圆形井壁用不规则石块叠砌而成，直径1.4米。石质井圈由四块条石构成，井圈高0.5米，宽0.26米，直径0.88米。</t>
  </si>
  <si>
    <t>破岩井</t>
  </si>
  <si>
    <t>浙江省温州市乐清市翁垟街道三屿村</t>
  </si>
  <si>
    <t>破岩井位于浙江省乐清市翁垟街道三屿村三屿山脚下，清代建筑。原来山脚有一处破岩，故取名叫“破岩井”。破岩井占地17平方米，井深约5米，石质圆形井圈直径为1.4米。圆形井壁用自然块石叠砌而成。
该古井已有二、三百年的历史，水质清澈，属于山脉水，至今仍在使用中。</t>
  </si>
  <si>
    <t>28°02'02.0" 120°59'08.0"</t>
  </si>
  <si>
    <t>位于浙江省乐清市翁垟街道三屿村三屿山脚下。清代建筑，占地17平方米，井深约5米，石质圆形井圈直径为1.4米。圆形井壁用自然块石叠砌而成。</t>
  </si>
  <si>
    <t>前湖埭村屿山井</t>
  </si>
  <si>
    <t>浙江省温州市乐清市翁垟街道前湖埭村屿山北侧</t>
  </si>
  <si>
    <t>屿山井位于清代建筑翁垟街道前湖埭屿山的北侧。建于清代，该井水质清澈，井圈用四块石板条围成方形，0.6*0.5米，井壁为圆形，由不规则石块叠砌而成，井深约10米。
据村里老人介绍，当时造井时非常讲究，为首负责的十余人姓名均与“水”字相关，还特地请温州师傅选日子。该井为早年前湖埭村民生活用水。一直以来，该水源源不断，至今村民仍在使用。</t>
  </si>
  <si>
    <t>28°03'36.0" 120°58'06.0"</t>
  </si>
  <si>
    <t>位于清代建筑翁垟街道前湖埭屿山的北侧。建于清代，井圈用四块石板条围成方形，0.6*0.5米，井壁为圆形，由不规则石块叠砌而成，井深约10米。</t>
  </si>
  <si>
    <t>下渎朱村六角井</t>
  </si>
  <si>
    <t>浙江省温州市乐清市柳市镇下渎朱村鲤鱼山山脚</t>
  </si>
  <si>
    <t>六角井位于浙江省乐清市柳市镇下渎朱鲤鱼山山脚，至今已有三百余年。当地村民于1978年重修井沿和外围。八角井分布面积为9平方米，井圈由四块石条围成四方形，井圈高为0.5米，宽0.2米。井壁由不规则石块堆砌而成，水质清澈。
下渎朱村水资源比较宝贵，掘井取水是当地人们生活的必备条件。该村原有古井多个，至今保存较好的仅剩六角井。现该井仍为村民停水或旱期时备用水。</t>
  </si>
  <si>
    <t>28°01'27.0" 120°55'28.0"</t>
  </si>
  <si>
    <t>位于浙江省乐清市柳市镇下渎朱鲤鱼山山脚，至今已有三百余年。当地村民于1978年重修井沿和外围。八角井分布面积为9平方米，井圈由四块石条围成四方形，井圈高为0.5米，宽0.2米。井壁由不规则石块堆砌而成，水质清澈。</t>
  </si>
  <si>
    <t>峃车古井</t>
  </si>
  <si>
    <t>浙江省温州市乐清市淡溪镇峃车村</t>
  </si>
  <si>
    <t>峃车古井位于浙江省乐清市淡溪镇峃车村。古井深约8.6米，清代建筑。圆形井壁用自然不规则块石叠砌而成，直径0.74米。石质圆形井圈高0.15米。水质清澈。
峃车村水资源比较宝贵且水脉很深，故该村的井挖掘得很深。掘井取水是当地人们生活的必备条件，至今未通上自来水，一直使用井水。</t>
  </si>
  <si>
    <t>28°14'52.0" 121°00'00.0"</t>
  </si>
  <si>
    <t>位于浙江省乐清市淡溪镇峃车村。古井深约8.6米，直径0.74米，圆形石质井圈高0.15米。清代建筑。圆形井壁用自然不规则块石叠砌而成。因年代较久，古井井壁石块结构松散，局部缺失，井壁苔藓生长茂盛。为乐清市文物登录点。</t>
  </si>
  <si>
    <t>河南村墨斗池</t>
  </si>
  <si>
    <t>浙江省温州市乐清市磐石镇河南村墨斗巷5号</t>
  </si>
  <si>
    <t>墨斗池位于浙江省乐清市磐石镇河南村墨斗巷5号。池呈不规则长方形，占地面积约11平方米。池深约3米，据当地村民介绍，当时察院司曾到磐石，居住在池塘的西北侧。经常用该池水来磨墨，故称之“墨斗池”。
该池水质清澈，早年一直为附近村民的生活用水，至今一直在使用中。</t>
  </si>
  <si>
    <t>27°59'49.0" 120°49'25.0"</t>
  </si>
  <si>
    <t>位于浙江省乐清市磐石镇河南村墨斗巷5号。池呈不规则长方形，占地面积约11平方米，池深约3米。</t>
  </si>
  <si>
    <t>河北村八角井</t>
  </si>
  <si>
    <t>浙江省温州市乐清市磐石镇河北村刘姓双退屋后院</t>
  </si>
  <si>
    <t>八角井位于浙江省乐清市磐石镇河北村刘姓双退屋后院内。清代建筑，八角形井圈高0.5米，边长为0.47米，由长方形青砖叠砌而成。圆形井壁用自然块石砌成，井深约3米，水质清澈，至今使用。
八角井保存完整，周围草木茂盛。是普查中发现的众多古井中整体面貌较好的一处，也从一个侧面反映了旧时人们的生活状况。</t>
  </si>
  <si>
    <t>28°00'00.0" 120°49'19.0"</t>
  </si>
  <si>
    <t>位于浙江省乐清市磐石镇河北村刘姓双退屋后院内。清代建筑，八角形井圈高0.5米，边长为0.47米，由长方形青砖叠砌而成。圆形井壁用自然块石砌成，井深约3米。</t>
  </si>
  <si>
    <t>河北村福大民居</t>
  </si>
  <si>
    <t>浙江省温州市乐清市磐石镇河北村北街北路30弄15号</t>
  </si>
  <si>
    <t>河北村福大民居位于浙江省乐清市磐石镇河北村北街北路30弄14号。明末清初建筑，老屋坐北朝南，一进五间带耳房。屋面硬山造，勾头滴水小青瓦。明间前厅梁架穿斗式，7檩5柱，后厅6檩4柱分心前后双步带后单步梁。整座房屋用硬木檐柱，前院地面由2×0.3米的条石规则整齐排列。正屋前廊由边长为0.3米的四方形青石拼成，老屋前廊处有一元宝形砑石（旧时为染布工具），后院东侧有一四方形古井。</t>
  </si>
  <si>
    <t>车头村孙友生水池</t>
  </si>
  <si>
    <t>浙江省温州市乐清市北白象镇车头村孙友生老屋内</t>
  </si>
  <si>
    <t>孙友生水池位于浙江省乐清市北白象镇车头村孙友生老屋内。清末建筑，水池占地面积约36平方米，为长方形，长7.5米，宽4.8米。池外围栏高0.8米，池深约3米，水质清澈。
该池保存较完整，现居住在此的村民一直将水池的水作为生活用水。</t>
  </si>
  <si>
    <t>28°01'40.0" 120°56'32.0"</t>
  </si>
  <si>
    <t>位于浙江省乐清市北白象镇车头村孙有三老屋内。清末建筑，水池占地面积约36平方米，为长方形，长7.5米，宽4.8米。池外围栏高0.8米，池深约3米。</t>
  </si>
  <si>
    <t>0.8m外围栏</t>
  </si>
  <si>
    <t>沙门村刘神童民居</t>
  </si>
  <si>
    <t>浙江省温州市乐清市北白象镇沙门村</t>
  </si>
  <si>
    <t>刘神童民居位于浙江省乐清市北白象镇沙门村沙门山北侧。清光绪年间建，建筑坐南朝北，一进，由前双台门，前后东西厢房，正厅和东西侧门组成合院式建筑。前台门两座，两座台门之间距离8.6米，中间为花园。正屋明间13檩7柱，前后双步带前双步后三步再带前后单步廊。该老屋保存较完整，结构合理，周围环境优美，空气清新。老宅后院有一四方形古井，水质清澈，至今一直使用。</t>
  </si>
  <si>
    <t>石马大殿东井</t>
  </si>
  <si>
    <t>浙江省温州市乐清市乐成镇石马南村金山巷内</t>
  </si>
  <si>
    <t>大殿东井位于浙江省乐清市乐成镇石马南村金山巷内。清中期建筑，古井呈椭圆形，井深约4米，井圈最宽处2.25米，最窄处为2米，井圈往下0.21米处有一石质横梁，呈凹形，横梁长2米，宽为0.3米，井壁由不规则石块垒砌而成。
大殿东井较其它古井面积较大，造型别致，水质清澈，至今当地村民一直使用该井水。</t>
  </si>
  <si>
    <t>28°05'54.0" 120°58'11.0"</t>
  </si>
  <si>
    <t>位于浙江省乐清市乐成镇石马南村金山巷内。清中期建筑，古井呈椭圆形，井深约4米，井圈最宽处2.25米，最窄处为2米，井圈往下0.21米处有一石质横梁，呈凹形，横梁长2米，宽为0.3米，井壁由不规则石块垒砌而成。</t>
  </si>
  <si>
    <t>石马南山后井</t>
  </si>
  <si>
    <t>浙江省温州市乐清市乐成镇石马南村</t>
  </si>
  <si>
    <t>山后井位于浙江省乐清市乐成镇石马南村南侧。清代建筑，古井呈八角，井沿直径为1.36米，井壁由不规则乱石垒砌而成，井沿中间置一花岗岩石条，石条长1.36米，宽0.3米，井外围近几年用水泥新铺成圆形，直径为4.4米。
该古井保存较完整，水质清澈，至今村民一直在使用。</t>
  </si>
  <si>
    <t>28°05'58.0" 120°58'08.0"</t>
  </si>
  <si>
    <t>位于浙江省乐清市乐成镇石马南村南侧，清代建筑。古井呈八角，井沿直径为1.36米，井壁由不规则乱石垒砌而成，井沿中间置一花岗岩石条，石条长1.36米，宽0.3米，井外围近几年用水泥新铺成圆形，直径为4.4米。因年代久远，受自然侵蚀，井圈和井壁石质风化，局部开裂，井壁上植物生长茂盛。为乐清市文物登录点。</t>
  </si>
  <si>
    <t>4.4m水泥圆形外围</t>
  </si>
  <si>
    <t>包宅村三房池头大小池</t>
  </si>
  <si>
    <t>浙江省温州市乐清市芙蓉镇包宅村池头</t>
  </si>
  <si>
    <t xml:space="preserve">池头池塘位于浙江省乐清市芙蓉镇包宅村两侧。池塘分大小各一个。大池塘呈长方形，长8.2米，宽6.5米，深约1.2米，面积为53.3平方米；小池塘呈梯形，上边长0.95米，下边长2.4米，高为4.5米，池深0.83米，面积为7.2平方米。
该大小两个池塘为旧时当地村民的生活用水，水质清澈，甘甜，冬暖夏凉。据村民介绍包氏大宗家谱中记载该池塘已有四百余年，为明代所建。现池塘因无人使用管理，水质浑浊。
</t>
  </si>
  <si>
    <t>28°19'08.0" 121°02'21.0"</t>
  </si>
  <si>
    <t>位于浙江省乐清市芙蓉镇包宅村两侧。池塘分大小各一个。大池塘呈长方形，长8.2米，宽6.5米，深约1.2米，面积为53.3平方米；小池塘呈梯形，上边长0.95米，下边长2.4米，高为4.5米，池深0.83米，面积为7.2平方米。</t>
  </si>
  <si>
    <t>殿下村四方井</t>
  </si>
  <si>
    <t>浙江省温州市乐清市芙蓉镇黄岙村殿下自然村北侧余姓三退屋内</t>
  </si>
  <si>
    <t>四方井位于浙江省乐清市芙蓉镇黄岙村殿下自然村余氏三退屋中间天井处。清中期建筑，占地面积0.56平方米，由不规则石块垒砌而成。边长0.74米，井深约8米。
该古井水质清澈，冬暖夏凉，附近村民由于该村至今未通自来水，一直以来都以该井水为主要生活用水。</t>
  </si>
  <si>
    <t>28°18'38.0" 120°59'51.0"</t>
  </si>
  <si>
    <t>位于浙江省乐清市芙蓉镇黄岙村殿下自然村余氏三退屋中间天井处。清中期建筑，占地面积0.56平方米，由不规则石块垒砌而成。边长0.74米，井深约8米。</t>
  </si>
  <si>
    <t>尚古山村双退屋古井</t>
  </si>
  <si>
    <t>浙江省温州市乐清市芙蓉镇尚古山村村西南侧</t>
  </si>
  <si>
    <t>双退屋古井位于浙江省乐清市芙蓉镇尚古山村双退屋内。双退屋建于清乾隆年间，为尚古山村卢天河故居，双退屋前退已于1977年拆建，现仅存古井一口。古井直径0.7米，井深6米，占地面积1.5平方米，井壁由不规则石块叠砌而成，呈圆形，井圈于2008年建屋时用水泥铺面。
   该古井年代久远，水质清澈，为早年附近村民的生活用水。现已停用，为安全考虑，井口用水泥窖井盖覆盖。</t>
  </si>
  <si>
    <t>28°18'49.0" 120°59'58.0"</t>
  </si>
  <si>
    <t>位于浙江省乐清市芙蓉镇尚古山村双退屋内。古井直径0.7米，井深6米，占地面积1.5平方米，井壁由不规则石块叠砌而成，呈圆形，井圈于2008年建屋时用水泥铺面。</t>
  </si>
  <si>
    <t>利条村张家井</t>
  </si>
  <si>
    <t>浙江省温州市乐清市智仁乡利条村北侧</t>
  </si>
  <si>
    <t>张家井位于浙江省乐清市智仁乡利条村北侧。清代建筑。圆形石质井圈高0.26米，外直径0.81米，内直径0.54米。圆形井内壁由自然块石垒砌而成，井深3.3米。
   张家井保存较完整，水质清澈，冬暖夏凉，附近村民至今一直使用井水为主要生活用水。</t>
  </si>
  <si>
    <t>28°30'36.0" 121°06'45.0"</t>
  </si>
  <si>
    <t>位于浙江省乐清市智仁乡利条村北侧。清代建筑。圆形石质井圈高0.26米，外直径0.81米，内直径0.54米。圆形井内壁由自然块石垒砌而成，井深3.3米。</t>
  </si>
  <si>
    <t>上詹村井头里井</t>
  </si>
  <si>
    <t>浙江省温州市乐清市雁荡镇上詹村井头巷11号民居西侧</t>
  </si>
  <si>
    <t>井头里井位于浙江省乐清市雁荡镇上詹村井头巷11号民居西侧。据村民介绍，该井距今至少有二三百年历史。
井壁块石垒砌，平面呈圆形，井圈由整块花岗岩石凿成，高出井周地面约0.27米，井圆外径约0.7米，内径约0.5米，井头里井水质清澈，现在仍在使用。
井头里井为上詹村最老的一口井，村民最初吃用水均靠此井水，在生产生活中有着一定的价值和意义。</t>
  </si>
  <si>
    <t>28°21'15.6" 121°08'23.0"</t>
  </si>
  <si>
    <t>位于浙江省乐清市雁荡镇上詹村井头巷11号民居西侧。传说为明代古井，为上詹村最老的一口井，该井距今至少有二三百年历史。井壁块石垒砌，平面呈圆形，井圈由整块花岗岩石凿成，高出井周地面约0.27米，井圆外径约0.7米，内径约0.5米。井壁块石缝长有杂草、苔藓。井内接有十几根引水管，井圈风化，井周地面浇注水泥。</t>
  </si>
  <si>
    <t>松垟八角井</t>
  </si>
  <si>
    <t>浙江省温州市乐清市雁荡镇松垟村上横路55号民居北侧</t>
  </si>
  <si>
    <t>八角井位于浙江省乐清市雁荡镇松垟村上横路55号民居北侧。井壁块石垒砌，平面呈圆形，直径约0.6米，井圈由整块花岗岩凿成，内壁呈圆形，直径约0.44米，外壁呈六角形，边长约0.44米，井圈高0.33米，井圈距水面深约10米。
该井井圈虽为六角形，但村民代代相传，称之为“八角井”，原由不可考。井水水质一般，冬暖夏凉，现不可饮。据村中老人介绍，距今约有一百多年历史。</t>
  </si>
  <si>
    <t>28°21'45.2" 121°07'53.6"</t>
  </si>
  <si>
    <t>位于浙江省乐清市雁荡镇松垟村上横路55号民居北侧。井壁块石垒砌，平面呈圆形，直径约0.6米，井圈由整块花岗岩凿成，内壁呈圆形，直径约0.44米，外壁呈六角形，边长约0.44米，井圈高0.33米，井圈距水面深约10米。保存一般，井壁内长有苔藓。井内接有数根水管，井壁结有蜘蛛网，井圈自然风化，井北侧弄堂地面新修。</t>
  </si>
  <si>
    <t>泽前村李家井</t>
  </si>
  <si>
    <t>浙江省温州市乐清市雁荡镇泽前村雁泽路19号民居南侧</t>
  </si>
  <si>
    <t>李家井位于浙江省乐清市雁荡镇泽前村雁泽路18、19号民居南侧。据村民介绍，距今约有二百余年历史。
李家井井壁块石垒砌，平面呈圆形，直径约0.69米，井圈由整块青石凿成，内径约0.49米，外径约0.51米，井圈高0.26米。井圈至水面深约5.7米，井水水质一般，现仍做洗涤用水。</t>
  </si>
  <si>
    <t>28°21'04.9" 121°08'56.8"</t>
  </si>
  <si>
    <t>位于浙江省乐清市雁荡镇泽前村雁泽路18、19号民居南侧。距今约有二百余年历史。李家井井壁块石垒砌，平面呈圆形，直径约0.69米，井圈由整块青石凿成，内径约0.49米，外径约0.51米，井圈高0.26米。井圈至水面深约5.7米。李家井保存一般，青石井圈自然风化，井壁长有青苔，并内接水管数根，井周地面浇筑水泥。为乐清文物登录点。</t>
  </si>
  <si>
    <t>西塍村干宅井</t>
  </si>
  <si>
    <t>浙江省温州市乐清市芙蓉镇西塍村</t>
  </si>
  <si>
    <t xml:space="preserve">干宅井位于浙江省乐清市芙蓉镇西塍村干宅东侧。干宅井建于明代，为干宅建成时同期挖掘。圆形井内壁块石垒砌而成。井直经0.66米，深约5米。井内壁青苔丛生，湿滑。井水清澈，村民一直使用中。
干宅井建造时间较早，保存较完整，具一定文物价值。  </t>
  </si>
  <si>
    <t>28°18'37.0" 121°01'01.0"</t>
  </si>
  <si>
    <t>位于浙江省乐清市芙蓉镇西塍村干宅东侧。干宅井建于明代，为干宅建成时同期挖掘。圆形井内壁块石垒砌而成。井直经0.66米，深约5米。井内壁青苔丛生，湿滑。该井内壁保存原状。井沿后小部分用水泥砌筑。干宅井历史较为悠久，保存较完整，具一定文物价值。为乐清市文物登录点。</t>
  </si>
  <si>
    <t>里窍村圣庙前井</t>
  </si>
  <si>
    <t>浙江省温州市乐清市湖雾镇里窍村圣庙前自然村</t>
  </si>
  <si>
    <t>圣庙前井位于浙江省乐清市湖雾镇里窍村圣庙前自然村村东。清代所建。井圈呈“∩”形，高0.75米，开口1.6米，块石垒砌，井深1.88米，原为当地村民主要饮水源。长年水源不断。
该井保存完整，形制较特殊，具一定文物价值。</t>
  </si>
  <si>
    <t>28°26'06.0" 121°12'09.0"</t>
  </si>
  <si>
    <t>位于浙江省乐清市湖雾镇里窍村圣庙前自然村村东。山地井于清代所建。井圈呈“∩”形，高0.75米，开口1.6米，块石垒砌，井深1.88米。由于井壁苔藓有破坏作用，井内接了多条水管，抽水对井壁有一定影响。为乐清市文物登录点。</t>
  </si>
  <si>
    <t>翁村屋井头古井</t>
  </si>
  <si>
    <t>浙江省温州市乐清市大荆镇翁村</t>
  </si>
  <si>
    <t xml:space="preserve">屋井头古井位于浙江省乐清市大荆镇翁村村委会大楼北6米处。井建于明代，井圈外径1.2米，内径1米，块石垒砌，高出地面0.4米，井内壁亦块石垒砌，井内水质清澈。
据村民反映，该井是翁村始祖明中期迁到此地时所建，一直沿用，也是附近居民生产生活用水的主要来源之一。井保存较完整，具有一定保存价值。
</t>
  </si>
  <si>
    <t>28°28'49.0" 121°09'29.0"</t>
  </si>
  <si>
    <t>位于浙江省乐清市大荆镇翁村村委会大楼北6米处。井约建于明代，井圈外径1.2米，内径1米，块石垒砌，高出地面0.4米，井内壁亦块石垒砌。据村民反映，该井是翁村始祖明中期迁到此地时所建。井保存较完整，具有一定保存价值。</t>
  </si>
  <si>
    <t>0.4m块石垒砌</t>
  </si>
  <si>
    <t>南平古井</t>
  </si>
  <si>
    <t>浙江省温州市乐清市大荆镇南平村</t>
  </si>
  <si>
    <t>南平古井位于浙江省乐清市大荆镇南平村村中心。具体建造年代不详，井圈高出地面0.3米，井圈外径1.2米内径1米，井深2米。
该井为南平村村民在自来水通前主要的生活水源，保存完整，具有一定文物价值。</t>
  </si>
  <si>
    <t>28°29'02.0" 121°09'39.0"</t>
  </si>
  <si>
    <t>位于浙江省乐清市大荆镇南平村村中心。井圈高出地面0.3米，井圈外径1.2米，内径1米，井深2米。井底为一块天然形成的大岩石，像是大锅底，水由“锅底”泉眼渗出。该井保存完整，具有一定文物价值。</t>
  </si>
  <si>
    <t>大乌石村崇善堂</t>
  </si>
  <si>
    <t>浙江省温州市乐清市虹桥镇大乌石村</t>
  </si>
  <si>
    <t>崇善堂位于浙江省乐清市虹桥镇大乌石村。建于清晚期，坐东朝西。台门六柱单间木结构覆小青瓦，天井置一口井，圆井口青石质。东厢房已改建，西厢阔三间单层。正殿阔三间，明间正堂供如来像，单层，硬山顶。崇善堂为清末建筑，具一定保存价值。</t>
  </si>
  <si>
    <t>民居仍在</t>
  </si>
  <si>
    <t>东门村徐可楼民居</t>
  </si>
  <si>
    <t>浙江省温州市乐清市乐成镇东门村中和巷13号</t>
  </si>
  <si>
    <t>徐可楼民居位于浙江省乐清市乐成镇东门村中和巷13号。坐东北朝西南，由门廊、厢房、正屋组成合院式建筑。门廊外正立面、用方壁柱分成七开间，壁柱柱身做有凹槽，底层与二层间做砖腰线，线下有回形纹装饰。檐口做有多层叠涩线脚，并有齿状饰。明间为入口门台，板门两侧为青石墙垛，门楣做有花鸟雕刻。门楣上方做成西式柱式，承托三角山花。门廊共五间，朝天井做有连续拱券，屋面朝天井单披檐，檐口上做有漏空砖栏杆。正屋和厢房皆两层。朝天井一侧为回廊。厢房三间，前后均用外廊，正屋七间二层做成连续拱券。梁架为木构，室内做细木条抹灰天花吊顶。廊柱均用砖垛包砌。明间用六扇玻璃门，其余各间于墙体中开两扇玻璃门，上做有装饰的拱券门套。正屋和厢房均为歇山顶屋面，铺青瓦，檐口用木檐板。东南、西北两侧厢房外为花园，园内在院墙上做有抹灰照壁，园内有隔墙，辟景门。
徐宅建筑风格中西合壁，规模较大，保存较完整，是乐清近代中西合壁建筑的典型之一。</t>
  </si>
  <si>
    <t>28°07'43.0" 120°57'33.0"</t>
  </si>
  <si>
    <t>位于门廊下，保存完好</t>
  </si>
  <si>
    <t>发改局</t>
  </si>
  <si>
    <t>东门村徐可楼民居2011年被列为乐清市历史建筑2011年5月31列为乐清市文保点</t>
  </si>
  <si>
    <t>郭公山古井</t>
  </si>
  <si>
    <t>浙江省温州市乐清市乐成街道郭公山村</t>
  </si>
  <si>
    <t xml:space="preserve">郭公山古井位于浙江省乐清市乐成街道郭公山村村南黄朝松宅北侧。井口呈∩形，块石垒砌，向内掏空，井口用一条石拦住。井口高1.5米，直径1米，井深约3米，井内井水长年不断，冬暖夏凉。
该井形制较为特殊，井口直立状向内掏空，有一定价值。
</t>
  </si>
  <si>
    <t>28°10'43.0" 120°52'22.0"</t>
  </si>
  <si>
    <t>位于浙江省乐清市乐成街道郭公山村村南黄朝松宅北侧。井口呈∩形，块石垒砌，向内掏空，井口用一条石拦住。井口高1.5米，直径1米，井深约3米。该井形制较为特殊，井口直立状向内掏空，有一定价值。</t>
  </si>
  <si>
    <t>西岙南城门八角井</t>
  </si>
  <si>
    <t>浙江省温州市乐清市芙蓉镇西岙村</t>
  </si>
  <si>
    <t>西岙南城门八角井位于浙江省乐清市芙蓉镇西岙村老南城门偏北黄帮法宅前。井圈呈八角形，青石雕凿，井内壁用整块块石砌筑成圆形，井深约5米，井圈高0.3米。井圈的外径0.6米，内径0.45米，长年有水，井水清澈，该井年代不详。
据村民反映，该井历史悠久，为西岙南城门片村民饮用的主要生活用水，具一定文物价值。</t>
  </si>
  <si>
    <t>28°18'56.0" 121°02'15.0"</t>
  </si>
  <si>
    <t>位于浙江省乐清市芙蓉镇西岙村老南城门偏北黄帮法宅前。井圈呈八角形，青石雕凿，井内壁用整块块石砌筑成圆形，井深约5米，井圈高0.3米。井圈的外径0.6米，内径0.45米。八角井由于年代较久远，井圈上多长有苔藓。村民经常在井圈上磨柴刀、厉钩刀等生产工具，造成井圈东、南、西侧磨损严重。</t>
  </si>
  <si>
    <t>珠璋村下新屋古井</t>
  </si>
  <si>
    <t>浙江省温州市乐清市岭底乡珠璋村</t>
  </si>
  <si>
    <t>下新屋古井位于浙江省乐清市岭底乡珠璋村西北部。井圈和井壁由块石垒砌。井圈呈不规则圆形，最宽处2.4米，最窄处1.9米，水深0.5米。井壁最高1.44米，最低0.5米。
据村民介绍，该井为此村陈氏始迁祖所建，初步推断为清中早期，原为当地村民主要生活用水水源。</t>
  </si>
  <si>
    <t>28°15'24.0" 120°57'31.0"</t>
  </si>
  <si>
    <t>位于浙江省乐清市岭底乡珠璋村西北部。井圈和井壁由块石垒砌。井圈呈不规则圆形，最宽处2.4米，最窄处1.9米，水深0.5米。井壁最高1.44米，最低0.5米。据村民介绍，该井为此村陈氏始迁祖所建，初步推断为清中早期。井壁密布苔藓，对井产生一定破坏。</t>
  </si>
  <si>
    <t>泉路古井</t>
  </si>
  <si>
    <t>浙江省温州市乐清市岭底乡泉路村</t>
  </si>
  <si>
    <t>泉路古井位于浙江省乐清市岭底乡泉路村村北。井为圆形，井圈直经2米，井壁高2.8米，块石垒砌。
该井内水质清澈，是该村的主要饮用水源，具有一定的保持价值。</t>
  </si>
  <si>
    <t>28°15'36.0" 120°57'46.0"</t>
  </si>
  <si>
    <t>位于浙江省乐清市岭底乡泉路村村北。井为圆形，井圈直经2米，井壁高2.8米，块石垒砌。</t>
  </si>
  <si>
    <t>新仓巷古井</t>
  </si>
  <si>
    <t>浙江省温州市乐清市乐成镇北门村</t>
  </si>
  <si>
    <t xml:space="preserve">新仓巷古井位于浙江省乐清市乐成镇北门村新仓巷中段的路边。井圈青石质，圆形，外径0.8米，内径0.6米，井壁块石垒砌，长满青苔，井深约3.2米。据村民述：该井年代较远，具体建于何时无从考证。
该井是村民用自来水前附近村民的主要生活用水水源。
古井保存较好，具有一定的研究价值。
</t>
  </si>
  <si>
    <t>28°07'58.0" 120°57'14.0"</t>
  </si>
  <si>
    <t>位于浙江省乐清市乐成镇北门村新仓巷中段的路边。井圈青石质，圆形，外径0.8米，内径0.6米，井壁块石垒砌，长满青苔，井深约3.2米。古井保存较好，具有一定的研究价值。由于二十世纪九十年代中后期附近办建电镀企业，水井水质受到严重污染，现已作废不用。</t>
  </si>
  <si>
    <t>中心村基督教堂池塘</t>
  </si>
  <si>
    <t>浙江省温州市乐清市乐成镇中心村北大街基督教堂内</t>
  </si>
  <si>
    <t xml:space="preserve">基督教堂池塘位于浙江省乐清市乐成镇北大街乐成基督教堂内。池塘长5.4米，宽3.3米，深约2米。池壁块石垒砌，东侧、北侧池壁高出地面0.6米，南侧、西侧为民居外墙。
池塘于清末时所挖，原为基督教堂教众的生活用水，现水质仍较好，具有一定保存价值。
</t>
  </si>
  <si>
    <t>28°07'50.0" 120°57'15.0"</t>
  </si>
  <si>
    <t>位于浙江省乐清市乐成镇北大街乐成基督教堂内。池塘长5.4米，宽3.3米，深约2米。池壁块石垒砌，东侧、北侧池壁高出地面0.6米，南侧、西侧为民居外墙。</t>
  </si>
  <si>
    <t>担水巷水井</t>
  </si>
  <si>
    <t>浙江省温州市苍南县金乡镇金城社区担水巷</t>
  </si>
  <si>
    <t>担水巷水井位于苍南县金乡镇金城社区担水巷。年代不详，该古井为圆形，井壁用不规则块石叠砌，沿口压条石，后加高沿口为水泥砖砌，沿口高50厘米，井口内径95厘米，外径114厘米，沿口离水面104厘米，井深为2米。井水混浊，用于生活洗涤之用。</t>
  </si>
  <si>
    <t xml:space="preserve">东经：120°36'26.9"，北纬：27°26'04.1" </t>
  </si>
  <si>
    <t>担水巷水井位于苍南县金乡镇城中村担水巷。年代不详，该古井为圆形，井壁用不规则块石叠砌，沿口压条石，后加高沿口为水泥砖砌，沿口高50厘米，井口内径95厘米，外径114厘米，沿口离水面104厘米，井深为2米。井水混浊，用于生活洗涤之用。</t>
  </si>
  <si>
    <t>金乡镇金城社区</t>
  </si>
  <si>
    <t>石门台水井</t>
  </si>
  <si>
    <t>浙江省温州市文成县龙川乡花园村花园自然村石门台花支线公路边</t>
  </si>
  <si>
    <t xml:space="preserve">石门台水井位于文成县龙川乡花园村石门台附近。初建于明洪武年间（1368～1398），井圈用单块花岗岩石凿砌而成。井圈高0.25米，内径为0.50米，外径为0.25～0.64米不等。井台花岗岩筑成，平面为长方形，高0.20米，长1.30米，宽1.10米。井坦面积为4.66×3.46平方米。该井原为八角形井，明永乐年间（1403～1424）修成现在这样子。井水夏凉冬暖，水质清澈。_x005F_x000D_
石门台水井为周边好几个村庄取水饮用，且沿用至今，从一个侧面反映了古时人们生活乃至村落的形成和发展状况。_x005F_x000D_
</t>
  </si>
  <si>
    <t>北纬27°47'59"
东经120°04'01"</t>
  </si>
  <si>
    <t xml:space="preserve">石门台水井位于文成县大峃镇花横村花园石门台附近。初建于明洪武年间（1368～1398）井圈高0.25米，内径为0.50米，外径为0.25～0.64米不等。井水夏凉冬暖，水质清澈。因330国道改扩建，井口用钢筋水泥面封闭，改手压取水，水质清澈
2012年被公布为县级文保单位
</t>
  </si>
  <si>
    <t>有围栏有标志说明碑</t>
  </si>
  <si>
    <t>花园村村委会</t>
  </si>
  <si>
    <t>2012年12月被公布为县级文保单位</t>
  </si>
  <si>
    <t>建新水井</t>
  </si>
  <si>
    <t>浙江省温州市文成县龙川乡建新村建新自然村苦株垄</t>
  </si>
  <si>
    <t xml:space="preserve">建新水井位于文成县龙川乡建新村建新自然村，清代建造，井圈内径为1.65米和1.17米不等，似椭圆形。井水深1.2米，夏凉冬暖。井壁西南侧是单块天然岩石略加打凿成半圆形，其余用短条石和毛石砌筑成。井坦是边长为1.5米的方形。_x005F_x000D_
该水井在该村道公路尽头，显示了多少年来人们到此饮用井水的盛况，反映了村落形成以及人口发展的规律。_x005F_x000D_
</t>
  </si>
  <si>
    <t>北纬27°46'09"
东经120°01'25"</t>
  </si>
  <si>
    <t>建新水井位于文成县龙川建新村建新自然村，井圈和井壁由石头构成，水井呈椭圆形.井圈内径为1.65米和1.17米不等，似椭圆形。井水深1.2米，夏凉冬暖。</t>
  </si>
  <si>
    <t>长兴村建新自然村村委会</t>
  </si>
  <si>
    <t>庵基水井</t>
  </si>
  <si>
    <t>浙江省温州市文成县龙川乡坪山村埯基自然村</t>
  </si>
  <si>
    <t>庵基水井位于文成县龙川乡坪山村庵基自然村，清代建筑。水井平面呈正方形，井栏圈长1.1米，高0.35米，厚0.1米，花岗岩石结构。井水深1.14米，水质清澈，冬暖夏凉。长方形井坦毛石铺地，长0.5米，宽0.4米。_x005F_x000D_
该水井饮用至今，从侧面为我们提供了坪山村落形成和人口发展的实物资料。</t>
  </si>
  <si>
    <t>北纬27°46'45"
东经120°02'23"</t>
  </si>
  <si>
    <t>庵基水井位于庵基自然村山上，周边是荒废的农田，井圈是石头材质，为正方形，尺寸约为1.1M*1.1M*0.35M，厚0.1米。井水深约1.14米，井盖为两块水泥板材质，该口井水质清澈，冬暖夏凉。</t>
  </si>
  <si>
    <t>中堡村坪山自然村村委会</t>
  </si>
  <si>
    <t>直隆碓水井</t>
  </si>
  <si>
    <t>浙江省温州市文成县龙川乡中村直隆碓自然村</t>
  </si>
  <si>
    <t xml:space="preserve">直隆碓水井位于龙川乡中村直隆碓自然村花支线边。始建年代不详，据村民反映，有此村前就有此井，大约已有300多年。原由自然岩石围成，前几年村中浇注水泥地，就顺便把井壁、井圈用花岗岩块石、条石围砌。井呈四方形，长2.88米，宽2.65米，水深1.3米。井高约2米处再铺盖上四条水泥板。井口处新建有十七级踏跺。井水至今清洌甘醇，久旱不干。每年村民都用此井水做“十月红酒”。_x005F_x000D_
该井从一个侧面反映了山区当时人们的生活状况以及村落的形成情况。_x005F_x000D_
</t>
  </si>
  <si>
    <t>北纬27°47'25"
东经120°03'31"</t>
  </si>
  <si>
    <t>直隆碓水井位于龙川中村直隆碓自然村花支线边。长2.88米，宽2.65米，水深1.3米。目前村里把此井从新修缮，用钢筋混泥土弄成井圈。每年村民都用此井水做“十月红酒”。</t>
  </si>
  <si>
    <t>中村村村委会</t>
  </si>
  <si>
    <t>李山石井</t>
  </si>
  <si>
    <t>浙江省温州市文成县金垟乡李山村李山自然村</t>
  </si>
  <si>
    <t xml:space="preserve">李山石井位于金垟乡李山村鲤鱼塘边。建于清嘉庆戊辰年（1808），平面呈长方形，长3.1米,宽2.3米。井壁与井底全用规整花岗岩错缝砌成，内有引水孔和排水孔，井沿用花岗岩条石。井的西、北侧用卵石筑有围墙，现已残缺。禁井碑现嵌于北面围墙内，青石质，上有碑帽，下有方座，中间“禁井碑”三字楷书阴文，碑文内容首先为建石井原因，后为禁井规约，如：水圳不许截断，不许水流私放，不许井面浸桶，不许洗污衣菜，不许乱置杂物。_x005F_x000D_
李山村位于海拔300多米山地上，旧时全村就2处取水点，水资源十分宝贵。现村内仅存这一口古井，而且纪年确凿，保存完好，从一个侧面反映了旧时山区人们的生活状况及至村落的形成与发展状况。_x005F_x000D_
</t>
  </si>
  <si>
    <t>北纬27°45'00"
东经120°06'05"</t>
  </si>
  <si>
    <t>李山石井位于金垟李山村鲤鱼塘边。建于清嘉庆戊辰年（1808），平面呈长方形，长3.1米,宽2.3米。</t>
  </si>
  <si>
    <t>李山村村委会</t>
  </si>
  <si>
    <t>小龙水井</t>
  </si>
  <si>
    <t>浙江省温州市文成县金垟乡小龙村吴山自然村</t>
  </si>
  <si>
    <t xml:space="preserve">小龙水井位于文成县金垟乡小龙村吴山自然村。近似圆形，直径为1.65米,井壁、井圈由条石竖立排列而成。北侧井坦由较大块石铺成。_x005F_x000D_
据当地村民称，以前此井井水清澈，为地下水，夏凉冬暖，小龙村全村村民都靠此井水生活。_x005F_x000D_
该井反映了旧时山区人们的生产、生活状况乃至村落的形成和发展状况。_x005F_x000D_
</t>
  </si>
  <si>
    <t>第三队水井</t>
  </si>
  <si>
    <t>浙江省温州市文成县二源乡二源村第三队自然村</t>
  </si>
  <si>
    <t xml:space="preserve">第三队水井位于文成县二源乡二源村第三队自然村水井田上。晚清时期建造。由两个长方形水井组成。一个饮用，一个洗涤。饮用井井壁，井圈都由块石垒砌而成，长3.6米，宽2米，水深1.1米。洗涤井井壁也由自然块石堆砌而成，长5.6米，宽1.8米。_x005F_x000D_
第三队水井水源为地下水，终年不断。水质清澈，冬暖夏凉。第三队村民靠此井水生活。_x005F_x000D_
该井设计独特，反映了山区人们的生活状况。_x005F_x000D_
</t>
  </si>
  <si>
    <t>北纬27°52'41"
东经120°00'45"</t>
  </si>
  <si>
    <t>第三队水井位于文成县二源镇二源村第三队自然村水井田上。东侧有一长约3.5米由块石垒砌后用水泥贴面的水泥条，以前供人们当洗衣板用，现杂草丛生。；2018年6月立牌为县不可移动文物。</t>
  </si>
  <si>
    <t>原第三队自然村村委会</t>
  </si>
  <si>
    <t>槽段水井</t>
  </si>
  <si>
    <t>浙江省温州市文成县二源乡二源村槽段自然村</t>
  </si>
  <si>
    <t>槽段水井位于文成县二源乡二源村槽段自然村槽段山上。清代建筑。井呈长方形，长1.4米，宽1.1米，井深1.3米，水深0.7米。井壁、井圈由块石堆砌而成，保存原质，无重修的痕迹。井坦地面南侧由毛石铺成，北侧为泥土地。_x005F_x000D_
该井水源为地下水，水质清澈。据当地村民称，此井为二源村最早的一户人家搬迁此处建造。_x005F_x000D_
二源村至今保存较多古井，从一个侧面反映了旧时山区人民的生活状况。</t>
  </si>
  <si>
    <t>北纬27°52'37"
东经120°00'49"</t>
  </si>
  <si>
    <t>槽段水井位于文成县二源镇二源村槽段自然村槽段山上。井呈长方形，长1.4米，宽1.1米，井深1.3米，水深0.7米。井壁、井圈由块石堆砌而成，保存原质，无重修的痕迹。槽段水井现已废弃，井內及井边长满杂草。</t>
  </si>
  <si>
    <t>槽段自然村村委会</t>
  </si>
  <si>
    <t>浙江省温州市文成县二源乡岭头村岭头自然村</t>
  </si>
  <si>
    <t xml:space="preserve">岭头水井位于温州市文成县二源乡岭头村。井呈四边形，边长1.1米和1.4米。井深1.1米，水深0.83米。井壁由水泥砌筑而成。四边井圈由砖块砌筑，高0.3米。井上方有三条水泥板盖住井沿。岭头水井水源为地下水，水源终年不断，水质清澈，冬暖夏凉。_x005F_x000D_
据当地村民称，此水井为岭头村开基水井，自建村以来就有。反映了山区人民的生活状况。_x005F_x000D_
</t>
  </si>
  <si>
    <t>北纬27°53'26"
东经120°05'26"</t>
  </si>
  <si>
    <t>岭头水井位于温州市文成县二源镇岭头村。井呈四边形，边长1.1米和1.4米。井深1.1米，水深0.83米。井壁由水泥砌筑而成。四边井圈由砖块砌筑，高0.3米。岭头水井因水井的左侧建造房子，以免损坏水井和便于施工，房主在井盖（水泥板）上面堆放泥土遮挡水井，待工程完工后再清理恢复原状。</t>
  </si>
  <si>
    <t>岭头村岭头自然村村委会</t>
  </si>
  <si>
    <t>金山水井</t>
  </si>
  <si>
    <t>浙江省温州市文成县金炉乡金山村金山自然村</t>
  </si>
  <si>
    <t xml:space="preserve">    水井位于文成县金炉乡金山村金山自然村。井呈四边形，边长为2米和2.36米。井壁、井底由较大岩石筑成，井沿则由花岗岩长条石铺就。水井高1.45米,现水深1.3米。该水井水源为地下水，水质清澈，东暖夏凉。平时村民的生活用水已不用此水，只在干旱时浇灌农田。据村民介绍，此水井为金山村内最早的，也是唯一的一口水井，之前全村人的生产、生活全都靠此井供应。据金山村《谢氏宗谱》载：迁始祖彬山公明永乐年间从平阳迁居金山，至今已有600多年。_x005F_x000D_
金山水井建于村中心位置，历史悠久，反映了旧时山区人们的生产、生活状况，对研究金山村村落的形成也有一定的价值。_x005F_x000D_
</t>
  </si>
  <si>
    <t>北纬27°45'30"
东经120°02'54"</t>
  </si>
  <si>
    <t xml:space="preserve"> 水井位于文成县金炉金山村金山自然村。井呈四边形，边长为2米和2.36米。金山水井保存一般，井内原貌没变，水清澈见底。只是前几年在水井三边用砖块新垒砌约一米高的围墙，并用水泥勾缝而成，水泥板作为井盖，以防井水污染。井坦由水泥铺成。现井水只要用于干旱时的农田灌溉。</t>
  </si>
  <si>
    <t>金山村村委会</t>
  </si>
  <si>
    <t>樟岭堡址</t>
  </si>
  <si>
    <t>浙江省温州市文成县樟台乡东城村樟岭自然村新56省道公路边</t>
  </si>
  <si>
    <t xml:space="preserve">    樟岭堡址位于樟台乡东城村樟岭自然村新56省道公路边。据当地《陈氏宗谱》和《文成县志》载，为防山寇侵扰，明嘉靖庚子年{1540}捐资赴省领奉部饬筑城堡，丙午年{1546}始领部命筑城堡，长五百丈，高二丈一尺，厚一丈，奉王命而建成。俗称“半爿城墙”。原城堡有东西南北四门，北门毁于1976年，西门十九年前因建村公路通过被拆，南门一段建于1547年，原长五百丈，高二丈，一尺宽，现残存的堡墙还长约80余米，高6.70米。花岗岩块石砌筑，南城门宽2 米，高 2.90米，上方平铺三根条石。原城堡内居住七八十户人家，1000多人口，现堡内残留宅基和三口古井。_x005F_x000D_
    樟岭堡址为明时村民抵抗山寇侵扰的保护设施，是当地村民英勇不屈、拼死抵抗的历史见证。_x005F_x000D_
</t>
  </si>
  <si>
    <t>北纬27°46'55"
东经120°06'59"</t>
  </si>
  <si>
    <t>樟岭堡址位于大峃镇东城村樟岭自然村新56省道公路边。
 樟岭堡址为明时村民抵抗山寇侵扰的保护设施，是当地村民英勇不屈、拼死抵抗的历史见证。村干部反映该处只有一口水井，没有三口</t>
  </si>
  <si>
    <t>无围栏，有三普挂牌</t>
  </si>
  <si>
    <t>东岗地主殿</t>
  </si>
  <si>
    <t>浙江省温州市文成县樟台乡东岗村东岗自然村</t>
  </si>
  <si>
    <t xml:space="preserve">    东岗地主殿位于樟台乡东岗村东岗自然村。坐南朝北。始建于清同治四年（1865），1994年重修。由门台和正殿、围墙组成。门台单间，悬山顶，铺小青瓦。正殿五开间，通面阔7.30米，通进深6.80米。四柱七檩，五架梁带前后单步梁，歇山顶，铺小青瓦，四角起翘。屋脊两端吻兽为龙，中间塑“三星”像。明、次间檐柱、金柱月梁上雕刻松树、花鸟、戏曲人物等图像。前檐额板镂空雕刻龙凤图案。神龛左右两边有周围村民生活用水的古井两口，水源终年不断，水质清澈。现殿内留有清同治十年的石碑一块和两个古香炉。_x005F_x000D_
该地主庙内雀替、挑梁、柱头雕刻精美，有一定的艺术价值。_x005F_x000D_
</t>
  </si>
  <si>
    <t>包宅水井</t>
  </si>
  <si>
    <t>浙江省温州市文成县周山乡养根村包宅自然村</t>
  </si>
  <si>
    <t xml:space="preserve">水井位于周山乡养根村包宅自然村。晚期建筑。不规则圆形，井圈内径为0.80米和1.1米不等。井壁、井底由毛石堆砌而成，井坦、井沿则由块石铺成。井高0.90米，水深0.50米。井坦北侧有洗衣板一块。水源为山间泉水，水质清澈，夏凉冬暖。水源终年不断，自2008年村内装上自来水，村民才无继续使用。_x005F_x000D_
据村内八十几岁老人称，此井自包宅建村以来就有，已有十代人。以此推测此井已有200多年。从一个侧面也反映了旧时山区人们的生活状况乃至村落的形成与发展状况。_x005F_x000D_
</t>
  </si>
  <si>
    <t>北纬27°43'21"
东经120°09'51"</t>
  </si>
  <si>
    <t>水井位于周山乡养根村包宅自然村。晚期建筑。不规则圆形，井圈内径为0.80米和1.1米不等。井高0.90米，水深0.50米。井坦北侧有洗衣板一块。水源为山间泉水，水质清澈，夏凉冬暖水源终年不断。有一定历史价值。</t>
  </si>
  <si>
    <t>外墙</t>
  </si>
  <si>
    <t>浙江省温州市文成县周山乡水井头村水井头自然村</t>
  </si>
  <si>
    <t xml:space="preserve">水井位于周山乡水井头村，周山乡校外围墙边。井呈八边形，边长为0.48米，井壁由青石质条石、块石砌筑。井底中间有一圆洞，直径约30厘米，因该水源为地下水，凿此圆洞利于水往上流。井高1.30米 ，水深1.05米。井沿由水泥砌筑而成，高0.66米，井坦已水泥贴面。_x005F_x000D_
水井头水井自建村以来就有此井，历史较悠久，至今仍在生活、生产使用中，水质清澈，夏凉冬暖。_x005F_x000D_
</t>
  </si>
  <si>
    <t>北纬27°43'13"
东经120°10'02"</t>
  </si>
  <si>
    <t>水井位于周山乡水井头村，周山乡校外围墙边。井呈八边形，边长为0.48米，井高1.30米 ，水深1.05米。井沿由水泥砌筑而成，高0.66米，井坦已水泥贴面。现已废弃不用。</t>
  </si>
  <si>
    <t>西坑垟源头岭古道</t>
  </si>
  <si>
    <t>浙江省温州市文成县西坑镇叶岸村垟岸桥至旁边垟村垟源头自然村</t>
  </si>
  <si>
    <t xml:space="preserve">西坑垟源头岭古道位于文成县西坑镇叶岸村垟岸桥至旁边垟村垟源头自然村，东西南北走向，明代古建筑，全程约2.6公里,平均路宽1.1米，前期路面以台阶为主，较低，上通往大峃镇、瑞安市，下达西坑镇人民政府所在地，沿途有古枫香52株，古枫香树下设有简单石凳，还有松树林、竹林、叶岸洞桥、叶岸洞桥亭、十字路亭、岭头亭、半岭双通亭，叶岸水井等。_x005F_x000D_
垟源头亭历史较悠久，是我县保存较完整古红枫较多的红枫古道之一。_x005F_x000D_
</t>
  </si>
  <si>
    <t>黄坑水井</t>
  </si>
  <si>
    <t>浙江省温州市文成县西坑镇塘垟村黄坑自然村</t>
  </si>
  <si>
    <t xml:space="preserve">水井位于文成县西坑镇塘垟村黄坑自然村。建于清道光年间（1821～1850）。水井呈长方形，长1.5米，宽1.1米，现水深1米。井壁由花岗岩条石垒砌而成，井圈高28厘米，由条石围成。该井水源为地下水，络绎不断，井水清澈见底，夏凉冬暖。以前黄坑整个自然村的生产生活用水全靠此井。现已弃之不用。_x005F_x000D_
黄坑水井的发现为研究当地人们生活状况及村落的形成提供参考资料。_x005F_x000D_
</t>
  </si>
  <si>
    <t>北纬27°52'13"
东经119°56'25"</t>
  </si>
  <si>
    <t>水井位于文成县西坑镇塘垟村黄坑自然村，周围环境是居民住宅旁。井壁由花岗岩条石垒砌而成，井圈高28厘米，由条石围成。水井呈长方形，长1.5米，宽1.1米，现水深1米。</t>
  </si>
  <si>
    <t>黄坑自然村</t>
  </si>
  <si>
    <t>塘垟村
村委会</t>
  </si>
  <si>
    <t>玉壶中美合作所学员宿舍旧址</t>
  </si>
  <si>
    <t>玉壶中美合作所旧址</t>
  </si>
  <si>
    <t>浙江省温州市文成县玉壶镇底村上新屋巷10号</t>
  </si>
  <si>
    <t xml:space="preserve">旧址位于玉壶镇底村上新屋巷10号，坐西南朝东北，建筑为清嘉庆年间（1796～1820）建造，据《文成县志》载， 1944年7月下旬，中美合作所第八训练班（对外称国民党中央军事委员会特种技术人员浙南训练班）选址在玉壶举办。训练班由中方3个教导营，1个直属特务连和30多名美国官兵组成。戴笠兼主任，赵世瑞、郭履洲先后任副主任，为实际负责人。至1945年8月，先后培训4期，受训2000余人。第八训练班曾以玉壶镇底村上新屋为学员宿舍。上新屋原为三进合院式木构建筑，第一进为门屋，现仅存地面柱顶石、阶沿石等。一、二进间为长方形天井，中央甬路用小卵石铺成拼花图案，甬路两侧为大块卵石铺设。前屋为七间悬山顶建筑，室内明间做成鸳鸯厅结构。天井东、西侧各为三间厢房，两层悬山顶。正屋为七间两层悬山顶建筑，明间底层为穿堂敞厅，额枋上挂有清嘉庆十二年（1807）匾额“庭槐蔚秀”一块，进深七柱十一檩，抬梁穿斗式梁架，中柱分心前后双步梁带前双步梁带前单步廊，带后双步梁后单步廊。屋面用圆木椽，铺小青瓦，檐口用勾头滴水。正脊为叠瓦脊。_x005F_x000D_
中美特种技术合作所是对日作战而成立的临时机构，是研究中美抗日时期的实物遗存。_x005F_x000D_
</t>
  </si>
  <si>
    <t>北纬27°52'19"
东经120°08'30"</t>
  </si>
  <si>
    <t>水井位于玉壶镇底村上新屋后院，该水井水质清晰，里面有鱼，方形水井，面积大于2平方，平时用于洗衣服等作用。</t>
  </si>
  <si>
    <t>玉壶镇人民政府</t>
  </si>
  <si>
    <t>胡氏后人</t>
  </si>
  <si>
    <t>2011年1月被公布为省级文物保护单位</t>
  </si>
  <si>
    <t>山横井水井</t>
  </si>
  <si>
    <t>浙江省温州市文成县玉壶镇中村山横井自然村</t>
  </si>
  <si>
    <t xml:space="preserve">水井位于玉壶镇中村山横井自然村，建于明正德年间（1506~1521）。由两口水井组成。北侧水井井内圈呈椭圆形，由块石垒砌，外径分别为2.40米和1.70米。井高2.10米，水深1.15米。井沿由水泥砌筑，呈半圆形。_x005F_x000D_
南侧水井井内壁由块石垒砌，呈圆形。直径1.90米，井高2.40米，水深1.50米。井沿南侧由花岗岩石垒砌，外水泥贴面，也呈半圆形。_x005F_x000D_
两口水井水源均为地下水，井水清澈见底，夏凉冬暖。至今仍在使用中。_x005F_x000D_
此两口水井保存至今，从一个侧面反映了旧时山区人们的生活状况乃至村落的形成与发展状况。_x005F_x000D_
</t>
  </si>
  <si>
    <t>北纬27°52'26"
东经120°08'32"</t>
  </si>
  <si>
    <t>位于玉壶镇中村山横井自然村，建于明正德年间（1506~1521）。外径分别为2.40米和1.70米。井高2.10米，水深1.15米。井沿由水泥砌筑，呈半圆形。南侧水井用于饮用水，北侧水井生活洗涤。</t>
  </si>
  <si>
    <t>中村村委会</t>
  </si>
  <si>
    <t>中村村
委会</t>
  </si>
  <si>
    <t>底村半月井</t>
  </si>
  <si>
    <t>浙江省温州市文成县玉壶镇底村壶山路74号旁</t>
  </si>
  <si>
    <t>半月井位于文成县玉壶镇底村壶山路74号旁。井内圈成圆形，由块石垒砌。外径1.70米，内径1.50米，井高2.50米，水深1.80米。井圈由条石铺设，围成半圆形，高0.20米。井坦为水泥地面，东侧有洗衣板一块。半月亭边有石碑刻载：半月井，井口东北圆，西南角有石步直至井底。不论井水深浅，均呈半月，只是圆缺程度不同。井水清澈。始建于宋代。水源为地下水，水质清澈，夏凉冬暖，现仍被村民生活、生产所用。</t>
  </si>
  <si>
    <t>北纬27°52'24"
东经120°08'30"</t>
  </si>
  <si>
    <t>位于文成县玉壶镇底村壶山路74号旁。外径1.70米，内径1.50米，井高2.50米，水深1.80米。始建于宋代。水源为地下水，水质清澈，夏凉冬暖，现仍被村民生活、生产所用。</t>
  </si>
  <si>
    <t>底村村村委会</t>
  </si>
  <si>
    <t>底村村委会</t>
  </si>
  <si>
    <t>潘庄水井</t>
  </si>
  <si>
    <t>浙江省温州市文成县玉壶镇五四村潘庄自然村</t>
  </si>
  <si>
    <t xml:space="preserve">潘庄水井位于玉壶镇五四村潘庄自然村。始建年代不详。井略呈四边形，边长为1.3米—2.2米不等。井壁由不规整块石垒砌。井圈东南侧有一条石铺设，另三面用大块石铺设。井高1.15米，水深0.63米。井坦由块石铺地。东北侧2米处有一石质水盆。潘庄水井水源为地下水，水质清澈、冬暖夏凉，至今仍在使用中。_x005F_x000D_
潘庄水资源比较宝贵，掘中取水是当地人们生活的必备条件。该井的发现，从一侧面反映了潘庄村形成与发展状况。_x005F_x000D_
</t>
  </si>
  <si>
    <t>北纬27°52'50"
东经120°07'33"</t>
  </si>
  <si>
    <t>位于玉壶镇五四村潘庄自然村。始建年代不详。井略呈四边形，边长为1.3米—2.2米不等。潘庄水井水源为地下水，水质清澈、冬暖夏凉，至今仍在使用中。该井是一个村历史的实物见证，有一定的价值。</t>
  </si>
  <si>
    <t>吴垟村委会</t>
  </si>
  <si>
    <t>吴垟村
委会</t>
  </si>
  <si>
    <t>屋基田水井</t>
  </si>
  <si>
    <t>浙江省温州市文成县富岙乡周岙底村老村自然村屋基田</t>
  </si>
  <si>
    <t xml:space="preserve">井位于富岙乡周岙底村老村自然村屋基田陈取垟山麓。清代建筑。现井圈维修成扇形，半径为1.25米，井内壁圆形全部用山中块石砌筑，现水深1米，井深2.30米。七、八年前井沿周围用水泥抹面，并加建围墙。井前原设三、四步踏步。_x005F_x000D_
此井为研究当时村民用水情况及生活状况提供了实物资料，有一定的文物价值。_x005F_x000D_
</t>
  </si>
  <si>
    <t>北纬27°47'40"
东经119°59'04"</t>
  </si>
  <si>
    <t>井位于富岙周岙底村老村自然村屋基田陈取垟山麓。清代建筑。石头砌，方形80cmX80cm水质较好，地处老村。2000年开始废弃</t>
  </si>
  <si>
    <t>周岙底村集体</t>
  </si>
  <si>
    <t>盘谷底八角井</t>
  </si>
  <si>
    <t>浙江省温州市文成县南田镇九都村盘谷底自然村</t>
  </si>
  <si>
    <t xml:space="preserve">盘谷底八角井位于文成县南田镇九都村盘谷底自然村，始建于元代。井台呈正六边形，边长3.30米，由规整条形花岗岩石铺就。井栏正八角形，边长0.32米，高0.46米，厚0.09米，由八块梯形花岗岩石紧密砌筑而成，当地人称“八角井”。井内壁由毛石砌筑，内径0.63米，井深5米，水深4米。水质清澈，为地下水，冬暖夏凉，现仍在使用中。井台上建六角亭，各柱间距离2.20米，顶设露天圆孔。井北面的亭柱子间立不规则长条形黄色花岗石，长1.67米，阴刻楷书体“伯温泉”三字。井南面铺甬道，块石铺就。_x005F_x000D_
盘谷底八角井造型特殊，年代久远，历史价值较高。_x005F_x000D_
</t>
  </si>
  <si>
    <t>北纬27°55'08"
东经119°56'55"</t>
  </si>
  <si>
    <t>位于文成县南田镇九都村盘谷底自然村，始建于元代。井台呈正六边形，边长3.30米，井栏正八角形，边长0.32米，高0.46米，厚0.09米，由八块梯形花岗岩石紧密砌筑而成，当地人称“八角井”。井北面的亭柱子间立不规则长条形黄色花岗石，长1.67米，历史悠久，有一定的保持价值。</t>
  </si>
  <si>
    <t>外寮水井</t>
  </si>
  <si>
    <t>浙江省温州市文成县南田镇龙岙村外寮自然村外夹垄</t>
  </si>
  <si>
    <t xml:space="preserve">外寮水井位于文成县南田镇龙岙村外寮自然村外夹垄。建于清代。平面近于方形，由井坦、井栏组成。井坦由不规则花岗岩石铺就。井栏三面，毛石垒砌，高出井坦0.30米。井内壁毛石砌筑，长2.10米，宽1.40米，井深1.50米，水深1.20米，水源为地下水。水质清澈，冬暖夏凉。_x005F_x000D_
该井为附近村庄村民所用，是研究村落形成及发展的实物资料。_x005F_x000D_
</t>
  </si>
  <si>
    <t>北纬27°55'51"
东经119°57'29"</t>
  </si>
  <si>
    <t>外寮水井位于文成县南田镇龙岙村外寮自然村外夹垄。建于清代。井栏三面，毛石垒砌，高出井坦0.30米。井内壁毛石砌筑，水源为地下水。水质清澈，冬暖夏凉。周边杂草丛生。</t>
  </si>
  <si>
    <t>龙岙村
村委会-外寮生产队</t>
  </si>
  <si>
    <t>新屋水井</t>
  </si>
  <si>
    <t>浙江省温州市文成县南田镇三甲村新屋自然村水井湾山麓</t>
  </si>
  <si>
    <t xml:space="preserve">新屋水井位于文成县南田镇三甲村新屋自然村水井湾山麓。建于清代。井为长方形，长2.6米，宽1.7米，北面为石墙，东、西侧井栏0.3米，南面井坦乱石铺就，面积约3.64米。井内壁乱石叠砌，井深0.76米，水深0.5米，水源为地下水，常年不干，冬暖夏凉，饮用至今。_x005F_x000D_
据村民称，该井建村时就有，是三甲村村民重要饮用水，也是研究该村村落形成及发展的实物例证。_x005F_x000D_
</t>
  </si>
  <si>
    <t>北纬27°52'20"
东经119°57'48"</t>
  </si>
  <si>
    <t>新屋水井位于文成县南田镇三甲村新屋自然村水井湾山麓。建于清代。井为长方形，长2.6米，宽1.7米，水质浑浊，无法饮用，现已废弃不用</t>
  </si>
  <si>
    <t>三甲村
村委会</t>
  </si>
  <si>
    <t>后山水井</t>
  </si>
  <si>
    <t>浙江省温州市文成县南田镇新岳村下满自然村后山</t>
  </si>
  <si>
    <t xml:space="preserve">后山水井位于文成县南田镇新岳村下满自然村后山，建于清光绪年间（1875～1908）。由井栏、井坦组成。井栏方形，东、西两侧为花岗岩石条石，南、北两侧砖砌筑，长1.6米，宽1.3米，高0.2米。井坦块石砌筑，水泥勾缝。井内壁毛石叠砌，井深2米，水深1.9米，水源为地下水。_x005F_x000D_
 该水井水质清澈，冬暖夏凉，至今仍被使用，是研究当地村落发展的实物资料。_x005F_x000D_
</t>
  </si>
  <si>
    <t>北纬27°54'59"
东经119°58'00"</t>
  </si>
  <si>
    <t>后山水井位于文成县南田镇新岳村下满自然村后山，建于清光绪年间（1875～1908）。。井栏方形，长1.6米，宽1.3米，高0.2米。井坦块石砌筑，水泥勾缝。水源为地下水。井盖为多块水泥板掩盖，保护水质不受环境污染</t>
  </si>
  <si>
    <t>新岳村
村委会</t>
  </si>
  <si>
    <t>周墩水井</t>
  </si>
  <si>
    <t>浙江省温州市文成县周壤乡周墩村周墩自然村</t>
  </si>
  <si>
    <t xml:space="preserve">水井位于周壤乡周墩村周墩自然村，清代建筑。井平面呈圆形，内径为1.34米，外径1.6米。井壁由长条石立地，三侧井岩高出地面0.5米。井底为泥沙。井高1.8米，现水深1.7米。该井水源为地下水，现水质已被污染。水井四周设围墙，西北边围墙由块石垒成，东南边置拉门，其他两边为混凝土结构。_x005F_x000D_
该水井为周墩村内最早的一口水井，为研究该村落形成及旧时山区人们的生活状况提供了实物资料。_x005F_x000D_
</t>
  </si>
  <si>
    <t>北纬27°51'07"
东经120°07'14"</t>
  </si>
  <si>
    <t>位于浙江省温州市文成县周壤镇周敦村。圆形井壁，块石垒砌，井深约3米，井口直径2米，井内壁设石砌踏步。该井是一个村历史的实物见证，有一定的价值。</t>
  </si>
  <si>
    <t>有围栏，有三普挂牌</t>
  </si>
  <si>
    <t>周敦村</t>
  </si>
  <si>
    <t>底垟水井</t>
  </si>
  <si>
    <t>浙江省温州市文成县黄坦镇依仁村底垟自然村</t>
  </si>
  <si>
    <t xml:space="preserve">底垟水井位于黄坦镇依仁村底垟自然村。平面呈方形，四周井沿高出水面约77厘米，全为花岗岩条石砌筑，长1.90米，宽1.75米。现水深0.90米，水质较浑浊，仅供饲养生猪饮用。西侧设有六级踏步，边有石板相连。西北侧还留有旧时洗衣服的石盆，为花岗岩质。_x005F_x000D_
据当地村民称，该井水原水质清澈，较深，冬暖夏凉，在未使用自来水前，全村村民均饮用此水。_x005F_x000D_
此底垟水井的发现，为研究边远村落人民的生活发展状况提供实物遗存。_x005F_x000D_
</t>
  </si>
  <si>
    <t>北纬27°45'34"
东经120°01'11"</t>
  </si>
  <si>
    <t>底垟水井位于黄坦镇依仁村底垟自然村。平面呈方形，四周井沿高出水面约77厘米，全为花岗岩条石砌筑，长1.90米，宽1.75米。西侧设有六级踏步，边有石板相连。现水质浑浊，已废弃不用。</t>
  </si>
  <si>
    <t>无围栏、有立三普挂牌</t>
  </si>
  <si>
    <t>依仁村底垟自然村</t>
  </si>
  <si>
    <t>新屋林氏民居</t>
  </si>
  <si>
    <t>浙江省温州市文成县百丈漈镇上石庄村上石庄自然村新屋</t>
  </si>
  <si>
    <t xml:space="preserve">新屋林氏民居位于百丈漈镇上石庄村上石庄自然村新屋。建筑坐东北朝西南，建于清光绪年间（1875~1908）。由两门台、正屋和西北侧厢房组成四合院式二层木构建筑。外门台设于正屋西北侧围墙外，单间，设拱劵门，由规整花岗岩砌筑。内门台则置于正屋明间对面，单间，硬山顶，铺小青瓦，花岗岩石砌筑，中置木门，两边连接高约3.7米的围墙。天井水泥浇筑，中间甬道条形花岗岩石铺设通正屋。正屋二层，悬山式，面阔九开间，明间为敞厅，三合土地面，前设通廊，圆柱下置圆鼓形柱础，檐檩、门窗、月梁等雕饰众多。西北侧厢房三间，台基花岗岩压边。_x005F_x000D_
整座建筑规模宽敞、高大、环境舒适。虽年代不久远，但做工讲究，雕刻精细，为研究当地古民居建筑风格特色提供了实物遗存。_x005F_x000D_
</t>
  </si>
  <si>
    <t>碎垄王大山民居</t>
  </si>
  <si>
    <t>浙江省温州市文成县百丈漈镇富垟村碎垄自然村村公路边</t>
  </si>
  <si>
    <t xml:space="preserve">碎垄王大山民居位于百丈漈镇富垟村碎垄自然村村公路边。坐北朝南，由正屋、两厢房组成三合院式清晚期建筑。正屋面阔五开间带两耳房，平脊悬山顶，二层木构，山墙为块石垒砌，夯土地面，前檐设廊，立圆柱。明间进深四柱八檩，中柱分心前后三步带后单步梁，二楼后壁设有神龛。西侧设厢房四间，东侧一间，为70年前加建而成，二层结构。正屋前院坦宽敞，泥土铺就，两边各设一水池，前方约20米处置一口水井，水质浑浊，但村民仍在使用中。_x005F_x000D_
该民居构造简单无饰，1958年曾作村中食堂，是研究清晚期建筑风格特色的实物资料。_x005F_x000D_
</t>
  </si>
  <si>
    <t>洞坟四面屋水井</t>
  </si>
  <si>
    <t>浙江省温州市文成县百丈漈镇同垟村洞坟自然村四面屋遗址后面</t>
  </si>
  <si>
    <t xml:space="preserve">洞坟四面屋水井位于百丈漈镇同垟村洞坟自然村四面屋遗址后面，清代建筑。北靠村公路下方，平面呈长方形，长1.43米，宽0.83米，无井盖。井圈为条形花岗岩质石板，井内壁为天然岩石，水深1.27米。井前设井坦，块石铺设。_x005F_x000D_
该井为人工挖掘而成，水源取于地下水，现水质清澈，当地村民仍在使用，是研究边远村落人们的生活发展状况的实物遗存。_x005F_x000D_
</t>
  </si>
  <si>
    <t>北纬27°49'59"
东经119°59'28"</t>
  </si>
  <si>
    <t>洞坟四面屋水井位于百丈漈镇同垟村洞坟自然村四面屋遗址后面，清代建筑。北靠村公路下方，，长1.43米，宽0.83米，无井盖。是地下水，现水质清澈，当地村民仍在使用，</t>
  </si>
  <si>
    <t>无围栏、有三普挂牌</t>
  </si>
  <si>
    <t>街尾水井</t>
  </si>
  <si>
    <t>浙江省温州市文成县珊溪镇街尾村街尾自然村珊溪小学旁</t>
  </si>
  <si>
    <t xml:space="preserve">街尾水井位于文成县珊溪镇街尾村街尾自然村珊溪小学旁。始建于清代。井栏五边形，由条石围砌而成，边长分别为0.86米、0.75米、0.86米、0.83米、0.88米，厚0.06米-0.1米不等，高0.25米，井内壁天然毛石砌筑，内径1.2米。以井口为中心设两级井坦，占地面积14.56平方米，井深7米，水深3米，水质清澈，地下水，冬暖夏凉，引用至今。_x005F_x000D_
   该井历史悠久，处于该村中心位置，周边民居较多。在未安装自来水前，民居主要引用此井水生活，从一个侧面反映了旧时山区人们的生活状况乃至村落形成与发展状况。_x005F_x000D_
</t>
  </si>
  <si>
    <t>北纬27°47'07"
东经120°03'08"</t>
  </si>
  <si>
    <t>街尾水井位于文成县珊溪镇街尾村街尾自然村珊溪街珊溪镇中心小学门口。周边民居、学生出行较多。井栏五边形，都由五根条石围砌而成0.86米、0.75米、0.86米、0.83米、0.88米，厚0.06米-0.1米不等，高0.25米，井内壁为天然毛石砌筑，内径1.2米。以井口为中心设两级，整体占地面积14.56平方米，该井深度大约有7米，现已封闭井口，停止使用。</t>
  </si>
  <si>
    <t>街尾村
村委会</t>
  </si>
  <si>
    <t>镇府水井</t>
  </si>
  <si>
    <t>浙江省温州市文成县珊溪镇街头村街头自然村</t>
  </si>
  <si>
    <t xml:space="preserve">镇府水井位于文成县珊溪镇街头村街头自然村（珊溪镇人民政府大院内），清代建筑。井口呈方形，井栏由四根条石砌筑，长1.24米，宽0.3米，高0.25米，接头处榫卯，外沿略为抹角。井壁圆形，用天然块石叠砌而成，直径1.7米，井深5米，水深1.8米，水质清澈，冬暖夏凉。_x005F_x000D_
该井历史悠久，与人们生活息息相关，从侧面反映了旧时当地人们的生活状况乃至村落形成与发展状况。_x005F_x000D_
</t>
  </si>
  <si>
    <t>北纬27°40'06"
东经120°03'07"</t>
  </si>
  <si>
    <t>镇府水井位于文成县珊溪镇街尾村街尾自然村（珊溪镇老人民政府大院内），现镇政府已搬迁，周边无人员使用或途经，井口呈长方形，井栏由四根条石砌筑，长1.24米，宽0.3米，高0.25米，接头处榫卯，外沿略为抹角。井壁圆形，用天然块石叠砌而成，直径1.7米，井深5米，现停止使用，水质较差，内壁出现草生长的情况。</t>
  </si>
  <si>
    <t>林宅水井</t>
  </si>
  <si>
    <t>浙江省温州市文成县珊溪镇井市村井市自然村林宅</t>
  </si>
  <si>
    <t xml:space="preserve">林宅水井位于文成县珊溪镇井市村井市自然村林宅，建于清代。由井坦、井栏组成。井坦水泥浇筑。井栏方形，混泥土砌筑，高0.13米。井壁由天然块石垒砌而成，井深3.1米，水深0.5米，内径1.3-2.1米，水源为地下水，水质清澈，冬暖夏凉，饮用至今。_x005F_x000D_
该井周边民居较集中，是研究村落形成及旧时人们生活状况的实物资料之一。_x005F_x000D_
</t>
  </si>
  <si>
    <t>北纬27°40'45
东经120°04'05"</t>
  </si>
  <si>
    <t>林宅水井位于文成县珊溪镇井市村井市自然村林宅，已废弃，用木板盖着，水质还算清，内有水瓶等垃圾物，井栏方形，混泥土砌筑，高0.13米。井壁由天然块石垒砌而成，水源为地下水，</t>
  </si>
  <si>
    <t>井市村
村委会</t>
  </si>
  <si>
    <t>县前王彩微民居</t>
  </si>
  <si>
    <t>浙江省温州市文成县大峃镇县前村县前自然村</t>
  </si>
  <si>
    <t xml:space="preserve">县前吴彩微民居位于文成县大峃镇县前村县前自然村，建于清代，坐东北朝西南。由正屋、门台组成两层木构建筑。正屋面阔五开间，明间进深七柱十一檩，穿斗式结构，中柱前后双步梁带前后双步梁再带前后单步廊，悬山顶。金柱为断面抹角方柱，下设青石质方础，檐柱为圆形，下设青石质花篮式柱础。门上用直棂窗，雕刻花草图案。院子块石铺就。门台用六柱，各柱间用坐凳连接，悬山顶。_x005F_x000D_
该民居结构完整，是研究浙南地区木构建筑的实物遗存之一。_x005F_x000D_
</t>
  </si>
  <si>
    <t>北纬27°47'26"
东经120°05'17"</t>
  </si>
  <si>
    <t>县前吴彩微民居位于文成县大峃镇县前村县前自然村王彩微民居院中，建于清代，目前已被水泥浇筑，无法查看。</t>
  </si>
  <si>
    <t>王彩微后代</t>
  </si>
  <si>
    <t>大会岭古道</t>
  </si>
  <si>
    <t>大会岭、道岭古道</t>
  </si>
  <si>
    <t>浙江省温州市文成县大峃镇大会岭脚村至百丈漈镇富垟村</t>
  </si>
  <si>
    <t xml:space="preserve">大会岭古道位于文成县大峃镇岭脚村至百丈漈镇富垟村岭头自然村，始建于元代，明、清、民国时期多次修缮，古时是沟通青田县、景宁县、云和县、龙泉市与瑞安市、泰顺县、平阳县的重要交通枢纽。古道东西向沿山势而设置。从岭脚到岭头全程约5公里，共设4500级踏步，每级踏步约宽1米，用块石和花岗岩条石分段铺就，古道两侧共有古枫84株；沿古道自下而上分布着众多的文化遗存，岭脚处有会吉桥、岭脚亭、会林寺遗址，半岭处有会云寺门台、半岭亭、许府庙、香亭、水井佛庙、白杨寨遗址，岭头处有云亭庵遗址、云顶寺遗址、古井，古道两侧还保存古石碑十余通。_x005F_x000D_
该古道历经数百年，仍保存完好，沿途集中了多种文物遗存类型，显示了各个时代的历史气息。_x005F_x000D_
2006年12月公布为文成县第四批文物保护点。_x005F_x000D_
</t>
  </si>
  <si>
    <t>北纬27°49'05
东经120°03'48"</t>
  </si>
  <si>
    <t>有两口古井位于文成县百丈漈镇富垟村岭头自然村，据村民介绍老古井古时人们用来洗衣服，饮水等作用，约在2005年左右井圈进行微修，后因村里需要在八十年代中后期又在其旁边不远处重建一口新井，新井井圈水泥浇筑，有保护水源四个字，约在2006年重新仿古做了八角井圈井盖。距离岭头不到一公里处有一口井，俗称吃水井，古时泥巴弄成一个井圈，后因一名供销员为方便过路人饮水，出资将水引到一个桃花石上。</t>
  </si>
  <si>
    <t>古道有标志说明碑</t>
  </si>
  <si>
    <t>百丈漈镇人民政府</t>
  </si>
  <si>
    <t>富垟村</t>
  </si>
  <si>
    <t>大会岭、道岭古道2011年1月被公布为省级文物保护单位</t>
  </si>
  <si>
    <t>泰顺县</t>
  </si>
  <si>
    <t>罗阳石亭</t>
  </si>
  <si>
    <t>浙江省温州市泰顺县罗阳镇三垟村昌蒲垄自然村三褶岭</t>
  </si>
  <si>
    <t>罗阳石亭位于泰顺县罗阳镇三垟村昌蒲垄自然村三褶岭，毗邻泰景公路，坐西朝东向，建于明正德十年（1515），占地面积29平方米。三面石墙，梁柱均用条石卯榫相连，仿木结构，三开间带前廊，进深三柱七檩，抬梁式梁架，歇山顶。梁上刻“温州府泰顺县知县典吏解真儒学训导喻秉衡建造”。亭前有块石筑砌照壁长2．5米，厚0．9米。照壁前有一口水井，井水清澈甘甜。2005年4月，石亭被列为浙江省第五批文物保护单位。</t>
  </si>
  <si>
    <t>119°43'58.7"  27°34'16.2"</t>
  </si>
  <si>
    <t>古井位于百年古道旁，井口呈方形，长0.95米，宽0.45米，水深0.67米。井口由砖块垒砌而成，顶部有铝制盖板保护，井内壁由大块完整的岩石垒砌成，水质是清澈，常年饮用。</t>
  </si>
  <si>
    <t>罗阳镇人民政府</t>
  </si>
  <si>
    <t>三垟村委会</t>
  </si>
  <si>
    <t>上交垟土楼</t>
  </si>
  <si>
    <t>泰顺土楼</t>
  </si>
  <si>
    <t>浙江省温州市泰顺县罗阳镇上交垟村东南面山脚下</t>
  </si>
  <si>
    <t>上交垟土楼位于泰顺县罗阳镇上交洋村东南面山脚下，建于清，坐东朝西向，占地面积约625平方米，交阳的仓楼（土楼），当地人也称为“四面厅”。四面夯高墙，南、西、北三面设护城池，墙内建造屋室，四面的建筑便围成了中央的天井。天井下设有水井上盖石栏杆，防止小孩子在玩耍时掉落水中。围墙下层用块石干砌，上部用泥土夯墙，厚约43厘米。围墙内部用柱子与梁木形成二层建筑框架。四个屋角均有楼梯上楼，二楼四面回廊相通。仓楼围墙高大，大门厚实，是曾氏的公共建筑，曾经还办过书斋和武馆，一度成为曾氏族人习文练武之地。2005年，被列为省级保护单位之一。</t>
  </si>
  <si>
    <t>119°44'22.9"  27°33'04.6"</t>
  </si>
  <si>
    <t>古井位于上交垟土楼文物屋正中央，平于地面，呈正方形，宽6米，水深1.6米，井口由青条长石铺盖。井壁边缘有阶梯，可下去取水。井旁有道光年间碑文一块，刻字与井无关。</t>
  </si>
  <si>
    <t>交垟村委会</t>
  </si>
  <si>
    <t>老鹰岩徐高迎民居</t>
  </si>
  <si>
    <t>浙江省温州市泰顺县西旸镇老鹰岩村55号</t>
  </si>
  <si>
    <t>徐高迎民居位于西旸镇老鹰岩村55号，坐东北朝西南，清代建筑，占地面积1612平方米，由门楼、两座正屋构成传统式民居。门楼木结构单开间，悬山顶，分心用三柱。门楼前左侧有水井一口，井口呈方形；门楼内两侧立有旗杆石，为光绪辛巳年贡生徐仁望所立。东南侧正屋两层带腰檐，五开间，悬山顶，山面设有披檐，向前后悬出。进深七柱十一檩，穿斗式梁架结构。明间为穿堂敞厅，明、次间带前廊，混合土地面条石压边。西北侧正屋七开间，以明间为中轴分左二间右四间，悬山顶，梁架类似于东南侧正屋。</t>
  </si>
  <si>
    <t>鹤联胡正凑民居</t>
  </si>
  <si>
    <t>浙江省温州市泰顺县罗阳镇鹤联村川山垟自然村泰南路48号</t>
  </si>
  <si>
    <t xml:space="preserve">胡正凑民居位于罗阳镇鹤联村川山垟自然村泰南路48号，建于清，单幢建筑，坐北朝南，占地面积400平方米。正屋两层带腰檐，面阔七间，悬山屋顶，山面前后悬出翼楼；进深七柱十一檩，穿斗式梁架结构；明间为穿堂敞厅，带前廊，次间起地面架空做有木地板，二楼骑廊外侧设栏杆，小青瓦合铺瓦面，清水脊。屋后有古井一口，井口呈方形，井壁块石垒砌。_x005F_x000D_
该民居保存较好，做工精细，构造简练，是研究地方民间建筑的实物例证。   </t>
  </si>
  <si>
    <t>119°44'16.8"  27°32'25.2"</t>
  </si>
  <si>
    <t>古井位于民房后方，井口呈正方形，边长1.6米，水深1.3米。井口周围杂草丛生，井壁青苔附着，井内有建筑垃圾，基本废弃。</t>
  </si>
  <si>
    <t>胡正凑等个人</t>
  </si>
  <si>
    <t>鹤联胡正忠民居</t>
  </si>
  <si>
    <t>浙江省温州市泰顺县罗阳镇鹤联村川山垟26号</t>
  </si>
  <si>
    <t>胡正忠民居位于罗阳镇鹤联村川山垟26号，建于清，坐西北朝东南，占地面积1238平方米，原建筑由两门楼、天井、正屋和两侧厢房构成，现存门楼和正厅。门楼单间，青石门框，上部为双披水瓦面，花牙子承出檐。正屋两层带腰檐，七开间，悬山顶，山面带披檐；进深七柱十一檩，穿斗式梁架结构；明间为穿堂敞厅，明次梢间带前廊，混合土地面，条石压边，明间前设有青石台阶，两侧垂带石稳固，屋面小青瓦合铺，清水脊。_x005F_x000D_
该民居做工精细，用料讲究，雕刻精美，具有一定文物价值。</t>
  </si>
  <si>
    <t xml:space="preserve">119°44'17.8"  27°32'33.2" </t>
  </si>
  <si>
    <t>古井位于民居旁，井口成方形，长1.7米，宽1.1米，水深0.6米，由砖块砌成，四周铁丝网保护线。</t>
  </si>
  <si>
    <t>胡正忠等个人</t>
  </si>
  <si>
    <t>下桥汤德旧民居</t>
  </si>
  <si>
    <t>浙江省温州市泰顺县泗溪镇下桥村大岭脚</t>
  </si>
  <si>
    <t>汤德旧民居位于泗溪镇下桥村大岭脚，坐西偏北向，三合院建筑，占地面积770平方米，由门楼、天井、正屋和左右厢房构成。门楼木结构单开间，悬山顶，分心用三柱。天井地面块石砌筑而成，正中设甬道。正屋两层带腰檐，面阔九间，悬山顶，进深七柱十一檩，穿斗式梁架；明间为穿堂敞厅，明次梢间带前廊，混合土地面条石压边，小青瓦屋面，清水脊。屋后设有小古井，井口呈方形。屋前天井两侧厢房两层三开间，带檐廊，进深六柱七檩，穿斗式梁架，悬山顶。_x005F_x000D_
该民居格局保存较好，造型古朴，结构合理，构造简练，是研究乡土建筑的实物资料。</t>
  </si>
  <si>
    <t>119°59′50″ 27°28′43″</t>
  </si>
  <si>
    <t>古井位于民居后侧，方形井，长1.2米宽1.2米，井深度0.5米，块石井壁。</t>
  </si>
  <si>
    <t>泗溪镇人民政府</t>
  </si>
  <si>
    <t>汤德旧等个人</t>
  </si>
  <si>
    <t>前坪张十一故居</t>
  </si>
  <si>
    <t>前坪张氏厝屋</t>
  </si>
  <si>
    <t>浙江省温州市泰顺县泗溪镇前坪村</t>
  </si>
  <si>
    <t>张十一故居位于泗溪镇前坪村，坐西南朝东北，清代建筑，占地面积3200平方米，由门屋、内门楼、正屋，前后两进厢房等组成。门屋五开间，明间为过厅，外檐悬有“鸾停鹄峙”匾额，为邑进士董正扬所题，进深三柱五檩，穿斗式梁架，悬山顶，两侧为观音兜式山墙。门屋后天井两侧设院墙，开有小门楼，厢房（西北侧厢房民国间失火被毁）七开间，明间为敞厅，明次间带卷棚式前廊。二进门楼砖石结构，双落翼式屋顶。一、二进院落之间隔以院墙，正中设门楼，砖石结构，双落翼式屋顶。里外天井均用方砖铺砌地面，环以砖墙做隔断，围墙中设砖拼花漏窗，上部双披水瓦面。正屋面阔七开间，明次间带卷棚式前廊，进深七柱九檩，穿斗式梁架结构，悬山顶。正屋两侧厢房各三开间，悬山屋顶，明间为敞厅，进深五柱七檩，穿斗式梁架。两进厢房间互相贯通，设有小门。2003年，该宅被列为县级文物保护单位。</t>
  </si>
  <si>
    <t>120°01′33″ 27°27′25″</t>
  </si>
  <si>
    <t>古井位于民居正屋后院山墙下，向内掏空成方形，长1.2米宽1.2米，井深0.5米，井上部条石，井壁块石堆砌。另一井长1.米宽1.2米，井深1米，井上部及井沿条石，井壁块石堆砌。</t>
  </si>
  <si>
    <t>前坪张氏后裔</t>
  </si>
  <si>
    <t>企石陈小兵民居</t>
  </si>
  <si>
    <t>浙江省温州市泰顺县泗溪镇企石村新楼</t>
  </si>
  <si>
    <t>陈小兵民居位于泗溪镇企石村新楼，坐西北朝东南，占地面积1800平方米，原建筑为三合院式，门楼、正厅、带两厢，现建筑为正屋和西厢房。正屋两层带腰檐，面阔七间，悬山顶，山面两侧出翼楼，进深七柱十一檩，穿斗式梁架；明间为穿堂敞厅，带卷棚式前廊，夯土地面条石压边，小青瓦屋面，清水脊。屋前天井西南侧厢房两层重檐四开间，进深五柱九檩，悬山顶。屋前天井正中设甬道，块石砌筑成几何图形，条石压边，正屋明间设两级台阶，左右垂带石稳固。正厅后原有两口水井，一圆形，一方形，方形水井已湮埋不复存在。_x005F_x000D_
该民居保存较好，做工讲究，构造简练，布局合理，是研究浙南山区乡土建筑的实物资料。</t>
  </si>
  <si>
    <t>120°00′49″ 27°27′12″</t>
  </si>
  <si>
    <t>原有古井两口，方形古井位于屋后围墙之外，早年因山体滑坡已填塞，圆形古井位于厢房后侧，井口上覆木板，已废弃不用。</t>
  </si>
  <si>
    <t>陈小兵等个人</t>
  </si>
  <si>
    <t>企石陈学忠民居</t>
  </si>
  <si>
    <t>浙江省温州市泰顺县泗溪镇企石村马栏下自然村</t>
  </si>
  <si>
    <t>陈学忠民居位于泗溪镇企石村马栏下自然村，坐东朝西，占地面积720平方米，由门楼、天井和正屋构成院落式建筑。门楼木结构三开间，悬山顶，进深三柱三檩，明间两缝少檐柱。天井正中设甬道，细卵石平整铺砌。正屋两层带腰檐，面阔七间，悬山顶，进深七柱十一檩，穿斗式梁架；明间为穿堂敞厅，带前廊，混合土地面块石压边，二楼骑廊外侧设栏杆，屋面小青瓦合铺，清水脊。正屋后院有古井一口，井口呈椭圆形，块石垒砌成井壁。_x005F_x000D_
该民居做工考究，构造洗练，具有一定的历史文物价值。</t>
  </si>
  <si>
    <t>120°0′56″ 27°26′57″</t>
  </si>
  <si>
    <t>民居正屋后院有古井一口，井口方形，长0.6米宽0.6米，井壁块石砌筑。</t>
  </si>
  <si>
    <t>陈学忠等个人</t>
  </si>
  <si>
    <t>溪源林家双民居</t>
  </si>
  <si>
    <t>浙江省温州市泰顺县泗溪镇溪源村犁坪田</t>
  </si>
  <si>
    <t>林家双民居位于泗溪镇溪源村犁坪田，坐西北朝东南，三合院式建筑，占地面积1400平方米，由门楼、天井、正屋和左右厢房构成。门楼三开间，悬山顶，进深三柱三檩，明间两缝少檐柱。天井平面呈方形，卵石铺砌成地面，正屋明间前设四级踏跺，垂带石稳固。正屋两层带腰檐，面阔九间，悬山屋顶，进深七柱十一檩，穿斗式梁架结构；明间为穿堂敞厅，带前廊，混合土地面条石压边，次间起地面架空做有木地板，二楼骑廊外侧设栏杆，屋面小青瓦合铺，清水脊。东北侧厢房四开间，西南侧厢房三开间，均两层带腰檐，悬山顶，进深五柱，穿斗式梁架结构。正屋后院有古井一口，建于山墙下，向内掏空，上部及井沿筑砌以青条石。_x005F_x000D_
该民居保存较好，做工讲究，构造洗练，具有一定的历史文物价值。</t>
  </si>
  <si>
    <t>120°0′10″ 27°29′58″</t>
  </si>
  <si>
    <t>古井位于民居正屋后院山墙下，向内掏空成方形，长1.2米宽1.2米，井深0.3米，井上部及井沿筑砌以青条石。</t>
  </si>
  <si>
    <t>林家双等个人</t>
  </si>
  <si>
    <t>玉岩包氏宗祠</t>
  </si>
  <si>
    <t>浙江省温州市泰顺县泗溪镇玉岩村北面</t>
  </si>
  <si>
    <t>玉岩包氏宗祠位于泗溪镇玉岩村北部，坐北朝南，占地面积2270平方米，由牌楼、里外门台、荷花池、前厅、正厅、东西厢房等组成规模宏大的宗祠建筑。牌楼位于宗祠西面的山脚下，木结构三开间，重檐悬山顶，清水脊。牌楼至外门台之间由石径相连接，石径约百米，路面由块石铺砌而成。外门台为圆门洞，直径3米，上用青砖砌成三间门楼式，明楼为歇山顶。外门台后设半月形荷花池一口，两侧筑条石台阶通向内门台。内门台三开间，木结构，双落翼式悬山顶，两侧各建有砖石小门台。前厅面阔五开间，歇山顶，进深六柱九檩，明间后部设屏风，两次间为过道。正厅面阔五开间，歇山顶，进深六柱九檩，明间减柱造法，两次间前金柱上架大额枋，与明间后金柱间上置五架梁，大额枋下有墨书题记“道光二十七年岁次丁未重修”字样。明次间后部为牌位龛，供奉包氏先人牌位。东西厢房各三开间，悬山顶，进深四柱六檩，中柱分心前后双步梁带后单步梁，穿斗式梁架。_x005F_x000D_
玉岩包氏宗祠始建于明成化年间，清道光廿七年（1847）重建，规模雄敞，建造讲究，是研究浙南山区明清时期古建筑的珍贵实物资料，1982年被列为泰顺县第一批文物保护单位，2005年4月被列为浙江省第五批文物保护单位。</t>
  </si>
  <si>
    <t>120°1′23″ 27°29′13″</t>
  </si>
  <si>
    <t>古井位于包氏宗祠后山，井为圆形，直径1.2米，水深1.5米，块石井壁， 卵石井圈。</t>
  </si>
  <si>
    <t>玉岩包氏家族</t>
  </si>
  <si>
    <t>上院林正绪故居</t>
  </si>
  <si>
    <t>浙江省温州市泰顺县泗溪镇上院村上宅</t>
  </si>
  <si>
    <t>林正绪故居位于泗溪镇上院村上宅，坐西北朝东南，原建筑一厅带两厢，现存正屋一座。正屋面阔七开间，两层带腰檐，悬山顶，山面两侧前后出翼楼。进深五柱七檩，抬梁穿斗混合梁架。明间为穿堂敞厅，混合土地面条石压边，明次梢间带前廊。天井平面呈方形，正中设甬道，略高于两侧地面，甬道由鹅卵石铺砌成几何图形。厅堂后侧有方形古井一口，井口1.7米×1.5米，井壁块石砌筑而成，水质清澈甘甜。_x005F_x000D_
林正绪为国保单位“溪东桥”重建首事之一，清乾隆十年（1745年）九月初八日，上宅耆宾林正绪与武生王佐父子共捐重资，并高薪聘请有名望的巧匠，对溪东桥加以重修。_x005F_x000D_
该民居整体格局保存一般，做工洗练，用材讲究，鉴于宅主之历史事迹，其具有一定的历史文物价值。</t>
  </si>
  <si>
    <t>120°00′25″ 27°28′24″</t>
  </si>
  <si>
    <t>古井位于民居厅堂后侧，井口方形，长1.7米，宽1.5米，井壁块石砌筑，地下水来源被破坏，来水少。</t>
  </si>
  <si>
    <t>林正绪后裔</t>
  </si>
  <si>
    <t>半地垟林家勇民居</t>
  </si>
  <si>
    <t>浙江省温州市泰顺县泗溪镇半地垟村外村</t>
  </si>
  <si>
    <t>林家勇民居位于泗溪镇半地垟村外村，坐西北朝东南，占地面积700平方米，由门楼、天井和正屋组成院落式建筑。门楼前有围墙环绕成照壁式，门楼单开间悬山顶，分心用三柱，下设花岗岩门槛。天井平面呈方形，正中设甬道，由鹅卵石铺砌成几何图案。正屋面阔七开间，两层带腰檐，悬山顶，进深七柱九檩，抬梁穿斗混合梁架。明间前设有条石台阶，两侧垂带石稳固。明间为穿堂敞厅，明次梢间带前廊，混合土地面条石压边。后院有古井一口，井口呈方形。_x005F_x000D_
该民居乃林氏自白粉墙分迁于此地的祖屋，整体格局保存较好，构造简朴，做工洗练，具有一定的历史文物价值。</t>
  </si>
  <si>
    <t>上庄汪懋衍民居</t>
  </si>
  <si>
    <t>浙江省温州市泰顺县泗溪镇南溪村上庄自然村</t>
  </si>
  <si>
    <t>汪懋衍民居位于泗溪镇南溪村上庄自然村，坐东朝西，占地面积1180平方米，由门楼、天井、正屋、偏屋组成院落式建筑。门楼前由块石砌成照壁一道，门楼位于建筑北侧，木结构单开间，悬山顶，分心用三柱，穿斗式梁架。天井平面呈方形，中设折角甬道，乱石砌筑而成，略高于两侧地面。正屋面阔七开间，两层带腰檐，悬山顶，进深七柱九檩，抬梁穿斗混合梁架。明间为穿堂敞厅，带前廊，三合土地面鹅卵石压边。偏屋位于正屋北侧，其梁架与正屋相衔接，系解放初期所建。正屋后院有水井一口，井口呈椭圆形，井壁为块石砌筑。_x005F_x000D_
该民居整体格局保存一般，做工简练，用材讲究，具有一定的历史文物价值。</t>
  </si>
  <si>
    <t>120°00′58″ 27°27′17″</t>
  </si>
  <si>
    <t>古井位于民居后院，椭圆形井，直径约1.2米，井深1米，块石井壁。</t>
  </si>
  <si>
    <t>汪懋衍等个人</t>
  </si>
  <si>
    <t>南溪赖义和民居</t>
  </si>
  <si>
    <t>南溪赖宅</t>
  </si>
  <si>
    <t>浙江省温州市泰顺县泗溪镇南溪村菖蒲池</t>
  </si>
  <si>
    <t>赖义和民居位于泗溪镇南溪村菖蒲池，坐东朝西，占地面积2374平方米，由门楼、正屋、厢楼、土楼构成院落式建筑。门楼外设照壁一道，块石砌筑而成。门楼砖石结构单开间，双落翼式悬山顶，前檐灰塑“绿水清来”。天井由不规则块石铺砌，正中设甬道，略高于两侧地面。正屋面阔七开间，两层带腰檐，悬山顶，山面两侧前后悬出翼楼。进深七柱十一檩，穿斗式梁架结构。明间为穿堂敞厅，明次梢间带前廊，明间正前方设三级条石踏步，两侧垂带石稳固。屋面小青瓦合铺，清水脊。北厢楼两层七开间，悬山顶，明间为穿堂敞厅，带前廊。南侧土楼三层四坡顶，夯土墙围拢，四面开窗，第三层处向外挑出檐廊。正厅与南厢楼后院各有水井一口，水口均呈椭圆形，井壁由块石砌筑而成。_x005F_x000D_
该民居整体格局保存完整，用材粗大，做工讲究，柱础、斗拱、雀替上雕刻精致，具有较高的历史文物价值，是研究浙南山区乡土民居建筑的又一实物。</t>
  </si>
  <si>
    <t>120°00′44″ 27°27′34″</t>
  </si>
  <si>
    <t>古井位于南溪村赖义和民居后院，圆形井，口径约为1.5米，井深2米，条石井壁， 卵石井圈。另一井圆形，口径约为0.5米，井深3米，块石井壁。</t>
  </si>
  <si>
    <t>赖义和等个人</t>
  </si>
  <si>
    <t>2018年列为泰顺县第七批文保单位</t>
  </si>
  <si>
    <t>白粉墙林海亮民居</t>
  </si>
  <si>
    <t>浙江省温州市泰顺县泗溪镇白粉墙村牛角路</t>
  </si>
  <si>
    <t>林海亮民居位于泗溪镇白粉墙村牛角路，清代建筑，坐东朝西，占地面积1110平方米，由门楼、正屋和南北厢房构成院落式建筑。门楼外设照壁一道，下部为块石砌筑，上部双披水瓦面，中开砖拼花漏窗。门楼木结构三开间，悬山顶，分心用三柱，抬梁式梁架。天井平面呈方形，正中设甬道，块石铺砌而成，条石压边。正屋面阔九开间，两层带腰檐，悬山顶，进深七柱十一檩，穿斗式梁架结构，明间为穿堂敞厅，带前廊，混合土地面条石压边，明间正前方设三级条石踏步，两侧垂带石稳固。二楼带骑廊，屋面为小青瓦合铺，清水脊。南北厢房各两层三开间，悬山顶，最外间各设一条楼梯。正屋后院有水井一口，井口呈长方形，井壁为块石砌筑。_x005F_x000D_
该民居整体格局保存较好，造型别致，做工精细，雕刻精美，是白粉墙村具有代表性的古民居之一，存在较高的历史文物价值。</t>
  </si>
  <si>
    <t>120°00′13″ 27°28′15″</t>
  </si>
  <si>
    <t>民居正屋后院有古井一口，井口方形，长1.2米宽1.2米，井深1.5米，井台条石，井壁块石砌筑。</t>
  </si>
  <si>
    <t>林海亮等个人</t>
  </si>
  <si>
    <t>上院莘洋庵</t>
  </si>
  <si>
    <t>浙江省温州市泰顺县泗溪镇上院村庵底垄</t>
  </si>
  <si>
    <t>莘洋庵位于泗溪镇上院村庵后垄。据曾氏宗谱云：莘洋庵始建于明正德二年（1507），清乾隆嘉庆间毁坏，清道光十年（1830）重修。庵坐西朝东向，院落式建筑，由门楼、正殿、南北厢房和后厢房组成。门楼青石结构单开间，双落翼式歇山顶，门楣上嵌石匾额，楷书阴刻“莘洋庵”三字，落款为“道光十年吉旦”。天井分上、下两级，正中设甬道，由块石平整筑砌而成，条石压边。正殿七开间，明次间为大雄宝殿，带卷棚前廊。明间减柱做法，上设八字藻井，饰有彩绘壁画，进深七柱九檩，抬梁穿斗式混合式梁架，二层重檐歇山顶，游龙屋脊。南北厢房均二层二开间，带有回廊，进深五柱五檩，歇山顶，屋角装饰悬鱼，前檐翘角上立仙人塑像，造型古朴生动。后厢房单层四开间，为该庵厨房。_x005F_x000D_
莘洋庵保存完整，建筑高大宽敞、用材粗大、做工讲究、构造洗练，具有一定的历史文物价值，是研究浙南乡土庙宇建筑的又一实物例证。</t>
  </si>
  <si>
    <t>120°0′39″ 27°28′42″</t>
  </si>
  <si>
    <t>古井位于寺庙后院，井口呈半圆形，直径1米，井深0.5米，块石井壁。</t>
  </si>
  <si>
    <t>莘洋庵</t>
  </si>
  <si>
    <t>秀涧周雪德民居</t>
  </si>
  <si>
    <t>浙江省温州市泰顺县松垟乡秀涧上村柴林脚</t>
  </si>
  <si>
    <t>周雪德民居位于松垟乡秀涧上村柴林脚，坐西北朝东南，占地面积2100平方米，由门楼、天井、正屋等组成曲尺形院落式建筑。西院落门楼木结构单开间，悬山顶，分心用三柱，中柱间设板门。天井平面呈方形，正中设甬道，鹅卵石铺砌成花卉图案。正屋1958年重建，面阔九开间，两层带腰檐，悬山顶。进深七柱十一檩，抬梁穿斗混合梁架。明间为穿堂敞厅，带前廊，次间起地面架空做有木地板。北院落前带门楼，门框为青石构成。天井平面呈长方形，地面由块石铺砌。正屋原建筑面阔七开间，两层带腰檐，悬山顶。进深五柱九檩，抬梁穿斗混合梁架。明间为穿堂敞厅，带前廊，三合土地面，条石做阶沿。门楼外有古井一口，井口呈圆形，井壁由卵石砌筑。_x005F_x000D_
该民居由两座院落融合，布局特殊，做工简练，为秀涧上村保存较好的古民居之一，具有一定的历史文物价值。</t>
  </si>
  <si>
    <t xml:space="preserve"> 120°04'44"  27°28'31" </t>
  </si>
  <si>
    <t>古井位于秀涧周雪德民居门楼外田间，井口呈圆形，直径2.1米，水深1.1米，整体由卵石砌筑而成，水质较清澈，井上设有井盖保护网</t>
  </si>
  <si>
    <t>雅阳镇人民政府</t>
  </si>
  <si>
    <t>周雪德等个人</t>
  </si>
  <si>
    <t>秀涧周祖朝民居</t>
  </si>
  <si>
    <t>浙江省温州市泰顺县松垟乡秀涧上村宫外</t>
  </si>
  <si>
    <t>周祖朝民居位于松垟乡秀涧上村宫外，坐西朝东，占地面积1500平方米，由门楼、天井、正厅及两厢构成传统院落式民居。门楼木结构单开间，悬山顶，分心用三柱，前后设擎檐柱，抬梁式梁架。天井平面呈方形，块石铺砌地面，正中设甬道，甬道用鹅卵石铺砌成菊花图案。正屋面阔九开间，两层带腰檐，悬山顶，进深七柱十一檩，抬梁穿斗混合梁架，块石垒砌地基，条石做阶沿，明间前设三级踏步，踏步与甬道同宽，两侧垂带石稳固。明间为穿堂敞厅，带前廊。南北厢房各四开间，悬山顶，朝天井一侧带前廊，进深五柱九檩，抬梁穿斗混合式梁架。_x005F_x000D_
该民居构造简练，用材讲究，具有一定的文物价值。</t>
  </si>
  <si>
    <t xml:space="preserve"> 120°04'48"  27°28'20" </t>
  </si>
  <si>
    <t>古井位于秀涧周祖朝民居后，井口呈方形，长1米宽0.9米，水深0.2米，块石砌筑，井四周杂草丛生，井水清澈，因住户搬迁，水井现已弃之不用</t>
  </si>
  <si>
    <t>周祖朝等个人</t>
  </si>
  <si>
    <t>松垟郑炽兆民居</t>
  </si>
  <si>
    <t>浙江省温州市泰顺县松垟乡松垟村洋心</t>
  </si>
  <si>
    <t>郑炽兆民居位于松垟乡松垟村洋心，坐南朝北，占地面积1700平方米，由门楼、天井、正屋及厢房构成院落式民居建筑。原门楼已毁，围墙东侧设有偏门一个，青石结构。天井平面呈方形，正中设甬道。正屋面阔九开间，两层带腰檐，悬山顶。进深七柱十一檩，抬梁穿斗混合式梁架。明间为穿堂敞厅，带前廊，三合土地面，条石做阶沿。后院山墙下挖有古井一口，井口呈圆形，井壁为卵石垒砌而成。东西厢房两层四开间，悬山顶，进深五柱九檩，穿斗式梁架。_x005F_x000D_
该民居乃松垟郑氏始迁之祖屋，做工精细，构造简练，具有一定的文物价值。</t>
  </si>
  <si>
    <t xml:space="preserve"> 120°03'29"  27°26'30" </t>
  </si>
  <si>
    <t>古井位于松垟郑炽兆民居前山路边，井口呈圆形，直径1.65米，水深0.75米，块石砌筑，水质清澈，仍经常用于饮用</t>
  </si>
  <si>
    <t>郑炽兆等个人</t>
  </si>
  <si>
    <t>秀涧周祖砚民居</t>
  </si>
  <si>
    <t>浙江省温州市泰顺县松垟乡秀涧下村永秀路133号</t>
  </si>
  <si>
    <t>周祖砚民居俗名横楼，位于松垟乡秀涧下村永秀路133号，坐西朝东，占地面积566平方米，由门楼、天井、正厅及厢房构成传统院落式民居。门楼外设有旗杆石，门楼木结构单开间，悬山顶，前后设擎檐柱，抬梁式梁架。天井平面呈方形，地面由鹅卵石铺砌而成，呈金钱状图形，正中设甬道。正屋面阔五开间，两层带腰檐，悬山顶。进深七柱十一檩，抬梁穿斗混合式梁架。明间为穿堂敞厅，带前廊。北厢房两层五开间，带腰檐，悬山顶。进深七柱九檩，抬梁穿斗混合式梁架。明间为敞厅，朝天井一侧带前廊。偏房，两层七开间，悬山顶。_x005F_x000D_
该民居保存一般，做工比较精细，用材讲究，具有一定的文物价值。</t>
  </si>
  <si>
    <t xml:space="preserve"> 120°05'02"  27°28'01" </t>
  </si>
  <si>
    <t>古井位于秀涧周祖砚民居后，井口呈方形，长1.1米，宽0.95米，水深0.47米，块石砌筑，水质浑浊，水中含大量绿藻，现已废弃不用</t>
  </si>
  <si>
    <t>周祖砚等个人</t>
  </si>
  <si>
    <t>松垟苏孝柳民居</t>
  </si>
  <si>
    <t>浙江省温州市泰顺县松垟乡松垟村半岭自然村外洋62号</t>
  </si>
  <si>
    <t>苏孝柳民居位于松垟乡松垟村半岭自然村外洋62号，坐东南朝西北，院落式建筑，占地面积674平方米。门楼木结构单开间，悬山顶，分心用三柱，抬梁式梁架。天井正中设有甬道，块石砌筑成几何图形。正屋面阔七开间，两层带腰檐，悬山顶。进深七柱十一檩，穿斗式梁架。明间为穿堂敞厅，带有前廊，夯土地面条石做阶沿。院后有古井一口，井口呈方形，今废弃不用。厢房建于解放前，三开间，外侧带披屋，两层带腰檐，悬山顶，两侧为夯土墙。_x005F_x000D_
该民居为半岭自然村最早之民居建筑，至今保存尚好，具有一定的文物价值。</t>
  </si>
  <si>
    <t>新和王江阜民居</t>
  </si>
  <si>
    <t>浙江省温州市泰顺县九峰乡新和村上寮自然村10号</t>
  </si>
  <si>
    <t>王江阜民居位于九峰乡新和村上寮自然村10号，坐东朝西，院落式建筑，占地面积365平方米，由门楼、天井、正屋和两座耳房构成。门楼三开间悬山顶，次间前后设有擎檐柱。正屋面阔七开间，两层带腰檐，悬山顶，进深七柱十一檩，穿斗式梁架，明间为穿堂敞厅，带前廊，夯土地面条石压边，次间起架空做有木地板，二楼明间后壁设神龛，阴阳合铺瓦面，清水脊。两侧耳房为小楼阁式，为后期修建。后院有两口方形水井，一口已堙没，一口尚存，井水清澈。_x005F_x000D_
该民居布局合理，构造简练，是研究泰顺乡土建筑的实物资料，具有一定的价值。</t>
  </si>
  <si>
    <t>120°3′28″ 27°31′46″</t>
  </si>
  <si>
    <t>该名居梁架歪闪严重，已无人居住；古井位于民居后院，方形，边长0.6米，深0.4米。</t>
  </si>
  <si>
    <t>王江阜等个人</t>
  </si>
  <si>
    <t>新梨陈成科民居</t>
  </si>
  <si>
    <t>浙江省温州市泰顺县凤垟乡新梨村梨树垟自然村67号</t>
  </si>
  <si>
    <t>陈成科民居位于凤垟乡新梨村梨树垟自然村67号，坐东朝西向，占地面积约813平方米，由天井、正屋和东西厢房组成传统院落式民居。天井平面呈方形，正中块石铺砌成甬道。正屋面阔十一间，两层带腰檐，悬山顶。进深七柱十一檩，中柱分心前后双步梁带前单步梁双步廊后单步梁双步梁，穿斗式梁架。明间为穿堂敞厅，带前廊，夯土地面条石做阶沿，屋面小青瓦合铺，清水脊。左厢房两层五开间，右厢房两层四开间，均两层带腰檐，悬山顶，朝天井一侧带有前廊。_x005F_x000D_
陈成科民居布局合理，构造简练，做工讲究，是研究浙南山区乡土建筑的实物资料。</t>
  </si>
  <si>
    <t>李垟陈长亮民居</t>
  </si>
  <si>
    <t>浙江省温州市泰顺县凤垟乡李垟村祖厝山脚下</t>
  </si>
  <si>
    <t xml:space="preserve">陈长亮民居位于凤垟乡李垟村祖厝山脚下，坐东朝西向，三合院建筑，占地面积约636平方米，由天井、正屋和东西厢房组成。天井平面呈方形，正中块石铺砌成甬道。正屋面阔七开间，两层带腰檐，悬山顶。木柱础，方木柱，进深七柱十一檩，中柱分心前后双步梁带前单步梁双步廊后单步梁双步梁，穿斗式梁架。明间为穿堂敞厅，带前廊，屋面小青瓦合铺，清水脊。后院有方形水井两口，井壁块石垒砌。南北厢房均四开间，两层带腰檐，悬山顶，前带走廊。_x005F_x000D_
该民居做工较讲究，厅堂前廊等部件雕刻精致，在革命战争期间曾一度作为我军战士的工作、休息的地方，具有文物、历史、革命教育等方面的价值。_x005F_x000D_
    </t>
  </si>
  <si>
    <t>119°58′12″ 27°31′10″</t>
  </si>
  <si>
    <t>古井位于民居后院，井口方形，长1.2米，宽0.8米，井壁块石垒砌，井深0.5米。</t>
  </si>
  <si>
    <t>凤垟乡人民政府</t>
  </si>
  <si>
    <t>陈长亮等个人</t>
  </si>
  <si>
    <t>李垟陈家旺民居</t>
  </si>
  <si>
    <t>浙江省温州市泰顺县凤垟乡李垟村150号</t>
  </si>
  <si>
    <t xml:space="preserve">陈家旺民居位于泰顺县凤垟乡李垟村150号，坐西北朝东南，占地面积约752平方米，由门楼、天井、正屋和厢房组成，平面呈曲尺形。门楼木结构单开间，悬山顶，分心用三柱，脊檩下设穿枋二道。天井平面呈方形，块石铺砌甬道。正屋面阔七开间，两层带腰檐，悬山顶。进深七柱十一檩，穿斗式梁架。明间为穿堂敞厅，带前廊，夯土地面条石做阶沿，前檐柱用圆柱，鼓形石柱础，其余均用方柱。厢房七开间，悬山顶，砖木结构，为解放前夕所建。正屋后院有水井一口，井口呈圆形。_x005F_x000D_
该民居保存较好，做工简练，布局严谨，具有一定的文物价值。_x005F_x000D_
</t>
  </si>
  <si>
    <t>119°58′6″ 27°31′12″</t>
  </si>
  <si>
    <t>古井位于民居后院，长1米宽1.3米，块石井壁，井深0.5米。</t>
  </si>
  <si>
    <t>陈家旺等个人</t>
  </si>
  <si>
    <t>西溪周文定墓</t>
  </si>
  <si>
    <t>浙江省温州市泰顺县凤垟乡西溪村上湾自然村</t>
  </si>
  <si>
    <t>周文定墓位于凤垟乡西溪村上湾自然村西南侧山脚，坐西南朝东北，青石结构扶椅式，由墓室和两级拜坛组成。墓冢平面呈椭圆形，墓室及拜坛周围设墓圈，墓圈有青石立板及顶部盖板构成。墓室正前方做有仿木石构牌楼三间，双落翼式歇山顶屋面，明间额枋雕有石匾额，内嵌墓碑记述墓主身份。牌楼两侧用支石稳固；一级拜坛平面呈方形，两侧做有两级祭台。二级拜坛平面呈半圆形，两侧立有乾隆年间的旗杆石。墓南侧7米许有古井一口，井口呈方形，块石垒砌井壁，井水清澈甘甜。_x005F_x000D_
周文定，乾隆年间岁进士，曾任福安县令以及福宁府知府。_x005F_x000D_
该墓保存尚好，为清代乾隆年间的一位岁进士的墓葬，具有一定的文物价值。</t>
  </si>
  <si>
    <t>119°57′29″ 27°30′11″</t>
  </si>
  <si>
    <t>古井位于墓南侧7米许，井圈条石砌筑，井口呈方形，长1.2米宽0.8米，井壁块石垒砌，井深0.5米。</t>
  </si>
  <si>
    <t>西溪村委会</t>
  </si>
  <si>
    <t>洲路陈长作民居</t>
  </si>
  <si>
    <t>浙江省温州市泰顺县凤垟乡洲路村半路自然村</t>
  </si>
  <si>
    <t>陈长作民居位于凤垟乡洲路村半路自然村南面山脚下，坐西南朝东北，占地面积740平方米，由门楼、天井、正屋组成。门楼三间，悬山顶，分心用三柱，明间两缝少檐柱。天井平面呈方形，正中设甬道。正屋面阔五间，两层带腰檐，悬山顶，山面设披檐。进深七柱十一檩，抬梁式梁架。明间为穿堂敞厅，明次间带檐廊。夯土地面，方柱抹角。屋面铺小青瓦，山面饰悬鱼。正屋后院有水井一口，井口呈椭圆形，井壁块石垒砌。_x005F_x000D_
该民居保存较好，做工简练，雕刻精致，具有一定的文物价值。</t>
  </si>
  <si>
    <t>119°56′36″ 27°31′32″</t>
  </si>
  <si>
    <t>古井位于民居后院，井口呈椭圆形，长1米宽0.5米,井壁块石垒砌。水量少。</t>
  </si>
  <si>
    <t>陈长作等个人</t>
  </si>
  <si>
    <t>卓宅卓忠眉民居</t>
  </si>
  <si>
    <t>浙江省温州市泰顺县柳峰乡卓宅村火墙底</t>
  </si>
  <si>
    <t xml:space="preserve">卓忠眉民居俗名火墙底厝，位于柳峰乡卓宅村火墙底，坐东南朝西北，原建筑带石构门楼，现已毁。正屋两侧带腰檐，面阔十一间，歇山顶，山面设披檐；进深七柱十一檩，穿斗式结构；明间为穿堂敞厅，带前廊，夯土地面条石做阶沿，前檐柱用圆柱，下设鼓形石柱础，明间屏壁后部设木梯通向二楼，小青瓦合铺屋面。屋前天井正中设甬道，青砖对缝斜铺，两侧条石压边，后院有古井一口，井口呈方形。_x005F_x000D_
该民居做工讲究，构造简练，是卓宅卓氏的祖屋，具有一定的文物价值。_x005F_x000D_
</t>
  </si>
  <si>
    <t>119°59′35″ 27°26′3″</t>
  </si>
  <si>
    <t>正屋后院有古井一口，井口呈方形，长1.1米宽1.1米，井深1.5米，水质清澈，条石岩壁，井底坚硬层。</t>
  </si>
  <si>
    <t>柳峰乡人民政府</t>
  </si>
  <si>
    <t>卓忠眉等个人</t>
  </si>
  <si>
    <t>墩头蔡家双民居</t>
  </si>
  <si>
    <t>浙江省温州市泰顺县柳峰乡墩头村高场自然村上厝</t>
  </si>
  <si>
    <t>蔡家双民居位于柳峰乡墩头村高场自然村上厝，坐北朝南向，占地面积1100平方米，由门楼、天井、正屋、偏屋和西厢房组成。门楼木结构单开间，悬山顶。天井平面呈方形，正中设甬道，正屋明间前设二级踏跺，垂带石稳固。正屋两层带腰檐，面阔七间，悬山屋顶，山面设披檐；进深七柱十一檩，穿斗式结构；明间为穿堂敞厅，带前廊，夯土地面条石做阶沿；小青瓦合铺瓦面，清水脊。西厢房两层带腰檐，三开间，悬山顶，进深五柱，朝天井一面设檐廊。正屋后院有偏屋一座，单层四间，悬山屋顶，充作厨房使用。偏屋西后侧有水井一口，井口呈扇形。_x005F_x000D_
该民居建于清晚期，构造洗练，做工简洁，是研究浙南山区清代晚期民居建筑是实物例证之一，具有一定的文物价值。</t>
  </si>
  <si>
    <t>119°59′45″ 27°23′52″</t>
  </si>
  <si>
    <t>古井位于民居偏屋西后侧，井口呈扇形，口径0.5米，岩石井壁，井深0.5米。现状无水。</t>
  </si>
  <si>
    <t>蔡家双等个人</t>
  </si>
  <si>
    <t>东桥徐日英民居</t>
  </si>
  <si>
    <t>浙江省温州市泰顺县柳峰乡东桥村桥下20号</t>
  </si>
  <si>
    <t>徐日英民居位于柳峰乡东桥村桥下20号，清代建筑，坐东朝西向，占地面积620平方米，由门楼、正屋、两厢组成三合院式民居建筑。门楼前做有块石围墙，环绕成照壁式。门楼木结构单开间，悬山顶。天井平面呈方形，块石铺砌地面，正中设甬道，正屋明间前设二级踏跺。正屋两层带腰檐，面阔七间，悬山屋顶，山面设披檐；进深七柱十一檩，穿斗式结构；明间为穿堂敞厅，带前廊，夯土地面鹅卵石做阶沿，明间屏壁上悬“德昭一仪”匾额，落款为乾隆三十六年；屋面小青瓦合铺，清水脊。南北厢房两层带腰檐，均四开间，悬山顶，进深五柱，朝天井一面设檐廊。正屋后院有古井一口，井口呈方形。_x005F_x000D_
该民居整体格局保存完整，依据建筑风格推测为清代早中期建筑，做工精致，是一处难得的乡土建筑研究资料，具有较高的文物价值。</t>
  </si>
  <si>
    <t>119°59′41″ 27°25′29″</t>
  </si>
  <si>
    <t>正屋后院有古井一口，井口呈方形，长2米宽1米，井深1米，井台条石，井壁块石砌筑。</t>
  </si>
  <si>
    <t>徐日英等个人</t>
  </si>
  <si>
    <t>上岚莲花塘</t>
  </si>
  <si>
    <t>浙江省温州市泰顺县柳峰乡上岚村山茶岚自然村</t>
  </si>
  <si>
    <t>上岚莲花塘位于柳峰乡上岚村山茶岚自然村，占地面积2123平方米。池塘平面呈圆形，周长约33米，块石垒砌池壁；于圆池中心，建有圆形石塔一座，共二级，块石垒砌而成。环绕池塘共建有五幢房屋（西北侧一幢已毁），均面向池塘；房屋皆做两侧带腰檐，悬山屋顶，明间为穿堂敞厅式。屋后用块石垒砌成高大的围墙，东南侧设有门楼（今毁），门楼外有古井一口，井口呈半圆形，块石垒砌井壁；为方便取水，井壁上设石磴。_x005F_x000D_
莲花塘整体格局保存尚好，塘内密植莲花，中央石塔上安放陈氏先祖的魂瓶，陈氏后裔环绕池塘建造房屋，体现出古人守茔而居的概念。整个建筑布局特殊，构造简诘，在县内，此类建筑风格尚属首次发现，具有一定的研究意义和文物价值。</t>
  </si>
  <si>
    <t>120°01′12″ 27°24′47″</t>
  </si>
  <si>
    <t>古井位于上岚山茶岚莲花塘公路边，井呈半圆形，块石垒砌而成，口径1.2米。</t>
  </si>
  <si>
    <t>山茶岚村</t>
  </si>
  <si>
    <t>新兴夏克亮民居</t>
  </si>
  <si>
    <t>浙江省温州市泰顺县新浦乡新兴村库尾自然村</t>
  </si>
  <si>
    <t>夏克亮民居位于新浦乡新兴村库尾自然村，清代建筑，坐北朝南，占地面积1692平方米，由门楼、门厅、正屋和东西两厢组成。门楼位于建筑东南角，木石结构单开间，双落翼式悬山顶。门厅位于建筑中轴线上，面阔三间，双落翼式悬山顶，进深四柱五檩，穿斗式梁架。明间为过道，前金柱中间做有间柱，抱框间设对开木门；次间檐柱之间做隔断，有阁层。天井平面呈方形，块石铺砌成地面，正中设甬道。正屋九间带两披，两层设腰檐，悬山顶，进深七柱十二檩，穿斗式结构；明间为穿堂敞厅，带前廊，夯土地面条石做阶沿，方柱抹角做法，下设方形石柱础，前檐柱上施斗口跳承挑檐檩，额枋、月梁等部件均雕刻有花纹；次间起地面架空，做木地板，正面设四面槅扇门。二楼骑廊外侧做有坐凳栏杆，明间后部设小神龛。小青瓦合铺屋面，叠瓦脊，有脊饰。东西厢房各四开间，两层带腰檐，悬山顶，进深五柱，穿斗式结构。正屋后院用块石砌成照壁式院墙一道，墙后及两侧共有水井三口，井沿条石铺砌，块石垒砌成井壁。_x005F_x000D_
该民居布局合理，规模较大，做工、用材均十分讲究，是研究我县东北山区清代民居建筑的实物例证，具有较高的文物价值。</t>
  </si>
  <si>
    <t>119°55′42″ 27°37′25″</t>
  </si>
  <si>
    <t>古井位于正屋后院左边，椭圆形井，长2米宽1米。井沿条石铺砌，块石垒砌成井壁。井深1米。另一位于正屋后院中间，方形井，长4米宽2米。井沿条石铺砌，块石垒砌成井壁。井深1米。又一位于正屋后院右边，方形井长1米，宽1米。井沿条石铺砌，块石垒砌成井壁。井深1米。</t>
  </si>
  <si>
    <t>南浦溪镇人民政府</t>
  </si>
  <si>
    <t>夏克亮等个人</t>
  </si>
  <si>
    <t>垟边苏大集故居</t>
  </si>
  <si>
    <t>浙江省温州市泰顺县垟溪乡垟边村新厝下</t>
  </si>
  <si>
    <t>苏大集故居位于垟溪乡垟边村新厝下，坐南朝北，占地面积2300平方米，分上、下两个院落，中间用院墙隔开。一进院落门楼砖石结构，双落翼式屋顶，外檐门楣上书“外翰第”三字；门楼后立有旗杆石两对，为清咸丰八年贡生苏玉珽所立。天井正中设甬道，方石对缝斜铺，条石压边；正屋、两厢于民国廿五年毁于兵燹。二进院落于院墙东侧设有门楼，现已毁，门厅位于中轴线上，三开间悬山顶，明间为过道，中柱与前檐柱之间设门框，做有两面对开木门；天井分上下二层，中间设甬道，块石铺砌而成；正屋单层，面阔五间，悬山顶，进深五柱十檩，穿斗式结构；明间为众厅，带前廊，明间上部做有天花板，后部屏壁上设有小神龛，次间起设阁层；阴阳合铺瓦面，清水脊。西厢房现存四间，悬山顶，两层楼阁式。_x005F_x000D_
苏大集（1755-1839），号盛斋，例贡生，孝友纯笃，志量洪深，邑侯欧阳公以“品重南金”旌之；为人慷慨好义，乐于奉公，生平才识异众，经所指画皆越人意表，构精舍二、书斋一，以培养后学。_x005F_x000D_
该民居规模较大，做工古雅，上宅为苏大集故宅，下宅为苏大集为其子孙分居时所建，建筑层层递进，颇具气势，做为垟边村最为古老的民居建筑，具有一定的文物价值。</t>
  </si>
  <si>
    <t>桥头王小明民居</t>
  </si>
  <si>
    <t>浙江省温州市泰顺县东溪乡桥头村桥头路2号</t>
  </si>
  <si>
    <t>王小明民居位于东溪乡桥头村桥头路2号，清代建筑，坐西朝东，占地面积550平方米，由门楼、正屋组成。门楼木石结构单开间，悬山顶，门框由青石构成。天井平面呈方形，正中块石铺砌成甬道。正屋两层带腰檐，面阔五间，悬山屋顶，山面两侧悬出翼楼；进深七柱十二檩，穿斗式结构；明间为穿堂敞厅，带前廊，夯土地面，条石阶沿，前檐柱用二级插拱承挑檐檩，二楼骑廊外侧做有木拼花栏杆，明间后部做有小神龛；小青瓦合铺瓦面，青砖叠涩正脊。建筑原带两厢，多年前毁坏；后院山墙下有水井一口，井口呈方形，井壁块石垒砌。_x005F_x000D_
该民居用材讲究，做工洗练，具有一定的文物价值。</t>
  </si>
  <si>
    <t>119°57′37″ 27°26′33″</t>
  </si>
  <si>
    <t>古井位于民居后院山墙下有水井一口，井口呈方形，长1.8米宽1.2米,水深0.7米，井壁块石垒砌。</t>
  </si>
  <si>
    <t>东溪乡人民政府</t>
  </si>
  <si>
    <t>王小明等个人</t>
  </si>
  <si>
    <t>水尾谢逢好民居</t>
  </si>
  <si>
    <t>浙江省温州市泰顺县月湖乡水尾村大厝</t>
  </si>
  <si>
    <t>谢逢好民居位于月湖乡水尾村大厝，清代建筑，坐东北朝西南向，占地面积1260平方米，由天井、正屋及两厢构成。建筑四周围墙合围，入口处设照壁一道，块石垒砌而成。天井平面呈方形，正中甬道方石对缝斜铺，条石压边，略高于两侧地面。正屋单层，面阔八间（东南侧尽间为后建），悬山顶，进深七柱十三檩，穿斗式结构；明间为敞厅，明次间带前廊，方柱抹角做法，前檐柱用斗口跳承托挑檐檩，明间内檐柱向后施挑斡，与内额枋做连接，后部做有屏壁，屏壁两侧各设两扇对开木门；次间起地面架空做有木地板，上有阁层；屋面小青瓦合铺，清水脊。天井南侧厢房单层四开间，悬山顶，朝天井一侧带前廊；北侧厢房二层带腰檐，八开间（东北侧三间为后建），悬山顶，进深五柱，穿斗式结构。正屋后院山墙下有水井一口，井口方形，条石铺砌井沿。该民居整体保存较好，布局合理，做工精细，明间采用挑斡等做法，宽敞高大，其檩条下均设随檩枋一道，使明间屋顶更加结实牢固，做为研究泰顺东部山区民居建筑的实物例证之一，具有较高的文物价值。</t>
  </si>
  <si>
    <t>120°13′25″ 27°26′15″</t>
  </si>
  <si>
    <t>古井位于民居正屋后院山墙下，井口方形，长0.5米宽0.5米，井深0.5米，井壁为块石砌筑。</t>
  </si>
  <si>
    <t>彭溪镇人民政府</t>
  </si>
  <si>
    <t>谢逢好等个人</t>
  </si>
  <si>
    <t>银洞谢茂忱民居</t>
  </si>
  <si>
    <t>浙江省温州市泰顺县月湖乡银洞村马家山自然村4号</t>
  </si>
  <si>
    <t>谢茂忱民居位于月湖乡银洞村马家山自然村4号，做西南朝东北，占地面积约295平方米；正屋单层，面阔七间，悬山顶，进深七柱十三檩，穿斗式结构；明间为众厅，明次间带前廊，前檐柱用斗口跳承托挑檐檩，明间后部屏壁上做有小神龛，次间起地面架空做有木地板，有阁层，屋面小青瓦合铺，清水脊；屋前天井平面呈方形，黄土地面；屋后有水井两口，井壁块石垒砌，井水清澈甘甜。_x005F_x000D_
该民居构造简练，用材讲究，具有一定的文物价值。</t>
  </si>
  <si>
    <t>120°10′48″ 27°25′50″</t>
  </si>
  <si>
    <t>古井位于民居屋后，井为方形，长0.5米宽0.5米，井深0.5米，井壁块石垒砌。另一古井已被填埋。</t>
  </si>
  <si>
    <t>谢茂忱等个人</t>
  </si>
  <si>
    <t>峰文林心长民居</t>
  </si>
  <si>
    <t>浙江省温州市泰顺县峰文乡峰文村林芳宅正后方山坡上</t>
  </si>
  <si>
    <t>林心长民居位于峰文乡峰文村林芳宅正后方山坡上，清代建筑，坐北朝南，占地面积1200平方米，由正屋、天井、两厢组成。正屋单层，面阔五间，悬山顶，进深七柱十三檩，抬梁穿斗混合式式结构；明间为敞厅，明次间带卷棚廊；明间前檐柱用斗口跳承挑檐檩，内檐柱向后设挑斡联系大内额枋，枋上设坐斗承五架梁；次间起，地面架空做有木地板，有阁层；屋面小青瓦合铺，清水脊。屋前天井平面呈方形，正中设甬道略高于两侧地面。屋后山墙分三级，块石垒砌，每级之间设石磴，底层山墙下嵌水井二口，一大一小，块石垒砌井壁。西厢房单层三开间，悬山顶；东厢房两层带腰檐，三开间，悬山屋顶，进深五柱九檩，穿斗式梁架结构。_x005F_x000D_
该民居整体格局保存较好，正屋用材粗大，做工精细，明间采用抬梁式，抬高了厅堂的高度与空间，做为研究浙南山区民居建筑的实物例证之一，具有一定的价值。</t>
  </si>
  <si>
    <t>120°08′21″ 27°29′7″</t>
  </si>
  <si>
    <t>民居正屋后院底层山墙下嵌长方形水井二口，一大一小，分别为长3米宽1米及长1米宽1米，块石垒砌井壁。</t>
  </si>
  <si>
    <t>林心长等个人</t>
  </si>
  <si>
    <t>薛宅薛长富民居</t>
  </si>
  <si>
    <t>浙江省温州市泰顺县三魁镇薛外村锦溪路17号</t>
  </si>
  <si>
    <t>薛宅薛长富民居位于三魁镇薛外村锦溪路17号，坐东北朝西南，单幢建筑。正屋两层带腰檐，面阔五间，悬山屋顶；进深七柱十一檩，穿斗式梁架结构；明间为穿堂敞厅，带前廊，方柱抹角做法，下设木柱础，次间起地面架空做有木地板，二楼骑廊外侧设栏杆，小青瓦合铺瓦面，清水脊。正屋后院有水井一口，井口呈方形，井壁为块石垒砌。_x005F_x000D_
该民居构造洗练，造型古朴，依据其建筑风格推测为清代早中期时的建筑，具有一定的文物价值。</t>
  </si>
  <si>
    <t>百福岩周大煦民居</t>
  </si>
  <si>
    <t>浙江省温州市泰顺县雅阳镇百福岩村石门楼</t>
  </si>
  <si>
    <t>周大煦民居位于雅阳镇百富岩村石门楼，坐西朝东向，占地面积1582平方米，由门楼、天井、正屋、厢房等构成院落式建筑。门楼位于院落东北角、砖木结构，门框为青石构成，重檐歇山顶。门楼外有两层半圆形月台，门台内至正房设转角甬道，由方块石斜铺，条石压边。正屋面阔七开间，两层带腰檐，悬山顶，山面前后出翼楼；台基由块石垒砌，条石做阶沿，明间前设三级踏步，两侧重带石稳固。正屋明间为穿堂敞厅，带前廊，进深七柱十一檩，穿斗式梁架，中柱落地分心前后双步梁带前后双步梁带前单步廊后单步梁；二层骑廊外部设回形纹栏杆，骑廊檐柱柱头挑出悬柱，柱头做仰覆莲，横向出两级插拱承挑檐檩；屋脊为砖条脊，两端为卷草吻饰，中央脊饰为卷云。前天井两侧砌有院墙，墙上开砖拼花漏窗，南北院墙各设一砖砌门台，双落翼式。南侧院墙内做有两口方形鱼池，条石压边。南厢房面阔五开间，两层带腰檐，悬山顶，底层前廊柱用牛腿承出檐。正屋与厢房西尽间用通道阁楼连接，底层横跨于鱼池上，两侧设拼花木栏杆，二层两侧出悬柱，东侧做有美人靠。正屋后挖有四口鱼池，后部挡土墙下嵌有三口水井。_x005F_x000D_
该民居建于清道光辛丑年(1841)，整体保存较完整，格局独特，做工考究，牛腿、斗拱、雀替上雕刻精致，是省级历史文化保护区百福岩古村落的主要建筑单体之一，具有较高的历史文物价值和乡土建筑的研究价值。</t>
  </si>
  <si>
    <t>120°1′37″ 27°22′52″</t>
  </si>
  <si>
    <t>古井位于民居正屋后部挡土墙下，水井方形，长0.4米宽0.3米，井深0.3米，井壁为块石垒砌。另一水井方形，长0.5米宽0.3米，井深0.3米，井壁为块石垒砌。又一古井已被填埋</t>
  </si>
  <si>
    <t>周大煦等个人</t>
  </si>
  <si>
    <t>百福岩周长晃民居</t>
  </si>
  <si>
    <t>浙江省温州市泰顺县雅阳镇百福岩村</t>
  </si>
  <si>
    <t>周长晃民居位于雅阳镇百福岩村，坐西北朝东南，占地面积2443平方米，由门厅、天井、正屋和南北厢房构成四合院式建筑。门屋外有照壁一道，下部为块石垒砌，上部为青砖立砌，中开三个砖拼花漏窗。门屋面阔五开间，双落翼式悬山顶，进深五柱五檩，前后檐柱各出三级插拱承挑檐檩，明间为过道，次梢间檐柱间做隔断，屋脊为叠瓦脊，中央做有脊饰。天井平面呈方形，铺不规则块石，中间设有甬道，略高于两侧地面。南北厢房均面阔五开间，两层带腰檐，朝天井一侧带前廊，悬山顶，外侧山面前后出翼楼。北厢房外侧围墙中设木门台一座，单开间悬山顶。正厅面阔九开间，两层带腰檐，悬山顶，山面带披檐向后悬出翼楼；进深七柱十一檩，穿斗式梁架；明间为穿堂敞厅，前檐柱出三级插拱承挑檐檩，二层骑廊外侧设坐凳栏杆，后部设有神位龛，屋脊为叠瓦脊，中央及两端设脊饰。北厢房后侧有古井一口，井口呈圆形，井壁为块石垒砌。_x005F_x000D_
该民居整体格局保存完整，做工简练，布局严谨，门屋兼具交通与居住功能，在百福岩村古民居中比较少见，具有较高的历史文物价值。</t>
  </si>
  <si>
    <t>120°2′9″ 27°23′19″</t>
  </si>
  <si>
    <t>古井位于民居北厢房后侧有，井口呈圆形，直径1米，井壁混凝土衬砌，条石井台、井圈。</t>
  </si>
  <si>
    <t>周长晃等个人</t>
  </si>
  <si>
    <t>百福岩周永清民居</t>
  </si>
  <si>
    <t>周永清民居位于雅阳镇百福岩村旗杆底，坐西北朝东南，占地面积2631平方米，由门厅、天井、正屋、后屋、厢房等组成三进带两厢式四合院建筑。门厅外设照壁一道，下部块石垒砌，上部为青砖立砌。照壁前立旗杆石两对，楷书阴刻“大清同治甲子年、增贡生周永清立”字样。门厅面阔三开间，悬山顶，进深五柱五檩，穿斗式梁架，前后檐柱各出三级插拱承挑檐檩，明间为通道，次间做隔断，叠瓦屋脊，中央及两端有脊饰。天井平面呈方形，中间设甬道，条石压边，正屋明间前设三级踏步，两侧垂带石稳固。天井西南侧有鱼池一方，块石垒砌池壁。正屋面阔七开间，两层带腰檐，悬山顶，山面前后出翼楼；进深七柱十一檩，穿斗式梁架；明间为穿堂敞厅，带前廊，三合土地面条石压边，前檐柱设三级插拱承挑檐，二层外廊设骑廊，带拼花栏杆，叠瓦屋脊，两端及中央有脊饰。东厢房面阔七开间，两层带腰檐，悬山顶；进深七柱九檩，明间为敞厅，带前廊。厢房东南侧开小门楼一个，砖木结构，单间悬山顶。正厅后院设四条过廊通向后屋，两过廊间筑小天井；后屋面阔七开间，悬山顶，三柱五檩穿斗式梁架。后屋后侧有水井三口，井口为方形，井壁为块石砌筑。东厢房后另设侧院厢房四座，悬山顶，穿斗式梁架，中部有鱼池一方，池呈方形。_x005F_x000D_
该民居为清同治岁贡生周永清旧宅，做工简练，构造严谨，具有一定的历史文物价值。</t>
  </si>
  <si>
    <t>120°1′35″ 27°22′51″</t>
  </si>
  <si>
    <t>古井位于后屋左侧，井口为方形，长0.6米宽0.5米，井深0.5米，井壁为块石砌筑。另一位于后屋右侧，井口为方形，长0.8米宽0.5米，井深0.5米，井壁为块石砌筑。又一位于后屋中间，已被填埋</t>
  </si>
  <si>
    <t>周永清等个人</t>
  </si>
  <si>
    <t>百福岩卢万凑民居</t>
  </si>
  <si>
    <t>浙江省温州市泰顺县雅阳镇百福岩村岭下自然村</t>
  </si>
  <si>
    <t>卢万凑民居位于雅阳镇百福岩村岭下自然村，坐南朝北，占地面积565平方米，由天井、正屋和两厢构成院落式建筑。原门楼已毁，天井平面呈方形，中间设甬道，略高于两侧地面，由乱石垒砌而成。正屋面阔七开间，两层带腰檐，悬山顶，进深七柱十檩，中柱分心前后双步梁前单步梁前双步廊带后单步梁双步梁，穿斗式梁架；台基为乱石垒砌而成，三合土地面；明间为穿堂敞厅，带前廊，次间起地面架空做有木地板，二楼骑廊外檐设板障，中间开推窗，阴阳合铺瓦面，清水脊。屋后有圆形水井一口，井壁为块石垒砌而成。东西厢房重建于60年代，各二开间，二层带腰檐，东侧厢房为四坡顶，西厢房为悬山顶，两侧为夯土山墙。_x005F_x000D_
该民居根据其建筑风格推测约为清早期，部分柱下木柱础，构造简练，用材考究，具有一定的价值。</t>
  </si>
  <si>
    <t>120°1′40″ 27°22′47″</t>
  </si>
  <si>
    <t>古井位于民居屋后，圆形水井直径0.6米，井壁为块石垒砌。</t>
  </si>
  <si>
    <t>卢万凑等个人</t>
  </si>
  <si>
    <t>白巢村宝林寺</t>
  </si>
  <si>
    <t>宝林寺</t>
  </si>
  <si>
    <t>浙江省温州市泰顺县雅阳镇白巢村</t>
  </si>
  <si>
    <t>宝林寺位于雅阳镇白巢村东北部，坐东朝西，占地面积4715平方米，建筑分三进，中轴线上分列天王殿、罗汉殿、大雄宝殿和两侧配殿组成。山门楼位于天王殿西南侧，砖砌门楼单开间，双落翼式歇山顶，开园洞门。天王殿三开间，硬山顶，明间向上抬高做有重檐歇山顶；进深三柱七檩，前后金柱用减柱造，明次间上部设八角藻井，明间施七重斗拱，次间施五层斗拱，前后檐柱及明间撑柱用方形花岗岩石柱。天王殿与罗汉殿间为方形放生池。南北各有配殿三间，供奉十八诸天，配殿檐柱间设坐凳栏杆，梁架为三柱，分心前后双步梁。罗汉殿三间带两廊，悬山顶，进深四柱八檩，明间为抬梁式，正面供奉弥勒韦驮，两次间供奉十八罗汉。罗汉殿与大雄宝殿中间设甬道，拼花卵石地面，两侧设方形放生池。南北侧各设客堂六间，两层悬山顶。大雄宝殿面阔三开间，两侧带耳房，硬山顶，进深七柱十二檩，明间为抬梁式，减前金柱造法，前檐柱和金柱间用四步梁，金柱间用五步梁，金柱与后檐柱间为双步梁带前单步梁，前檐柱和金柱间上部设卷棚顶与平祺天花，明间上部施五级八角藻井，次间为平祺覆斗天花，明间供奉三世佛，正脊灰塑游龙，中央为火球脊饰。大殿后方水井一口，井壁为块石垒砌。_x005F_x000D_
宝林寺始建于南宋绍兴二年(1132年)，明嘉靖壬戌(1562年)重新修葺，康熙二十五年(1686年)扩建前后二堂五廡，方丈庖，其雄丽遂为一方之胜。尔后屡被劫难，数度兴衰，延及当今，几经增扩修缮，方成今日三殿一阁之宏制。香火鼎盛，名扬遐迩。_x005F_x000D_
该寺中轴线上建筑保存较为完整，寺内留有历代塔幢构件、碑刻等，整体建筑构造简练，用材粗大，雕刻精致，具有较高的历史文物价值。</t>
  </si>
  <si>
    <t>120°03′30″ 27°23′19″</t>
  </si>
  <si>
    <t>古井位于宝林寺大殿后方，圆形井口口径0.5米，井深4米，井壁为块石垒砌，大理石井圈。</t>
  </si>
  <si>
    <t>中村林氏民居</t>
  </si>
  <si>
    <t>浙江省温州市泰顺县雅阳镇中村44号</t>
  </si>
  <si>
    <t>中村林氏民居位于雅阳镇中村44号，清代建筑。坐西南朝东北，占地面积1262平方米，由门楼、正屋和两厢组成院落式传统民居。门楼外有月井一口，井口呈半月形，井壁由块石砌筑，与隔溪日井遥相呼应。门楼木结构单开间，悬山顶，分心用三柱，中柱间设板门。天井平面呈方形，正中甬道略高于两侧地面，由不规则块石铺筑而成。正屋面阔九开间，两层带腰檐，悬山顶，进深七柱十一檩，穿斗式梁架；明间为穿堂敞厅，带前廊，前檐柱用斗口跳承挑檐檩，二层骑廊外侧设栏杆，明间后壁做有神位龛，屋脊为叠瓦脊。两侧厢房各四开间，朝天井一侧带前廊，悬山顶，外侧山面前后出翼楼。_x005F_x000D_
该民居整体格局保存完整，做工细致，用材讲究，具有一定的文物价值。</t>
  </si>
  <si>
    <t xml:space="preserve"> 120°02'40"  27°23'14"</t>
  </si>
  <si>
    <t>古井位于中村林氏民居前，井口呈半椭圆形，长轴2.2米，短轴1.4米，水深1米，卵石砌筑，水质清澈见底，供附近居民饮用</t>
  </si>
  <si>
    <t>塔头底季凤家民居</t>
  </si>
  <si>
    <t>浙江省温州市泰顺县雅阳镇和平村塔头底</t>
  </si>
  <si>
    <t>季风家民居位于雅阳镇和平村塔头底东南面山脚下，坐东南朝西北，三合院式建筑，占地面积820平方米，由门楼、天井、正屋、左右厢房构成传统居民建筑。门楼四开间，以明间为轴分左右两间左一间，土木结构，悬山顶，明间为过道，设两扇板门，进深三柱五檁，穿斗式梁架结构。天井平面呈方形，地面为块石筑砌。正屋两层七开间，悬山顶，带腰檐，明间为穿堂敞厅，进深七柱十一檁，穿斗式梁架结构，前带檐廊，太师壁后设楼梯上二层，青砖屋脊。左右厢房两层带腰檐，悬山顶，左厢房四开间，南侧带耳房(后建)，右厢房五开间，进深五柱九檁，穿斗式梁架结构。正屋南侧尽间设耳房，后侧南面有一口椭圆形水井。_x005F_x000D_
该民居为省级历史文化保护区塔头底古村落主要建筑之一，保存较好，做工讲究，布局合理，文物价值较高。</t>
  </si>
  <si>
    <t xml:space="preserve"> 120°02'49"  27°23'39" </t>
  </si>
  <si>
    <t>古井位于塔头底季凤家民居前，井口呈半圆形，直径1.5米，井壁块石砌筑，水泥井圈，水质清澈，供周围居民生活洗涤，井旁设有铁皮板保护。</t>
  </si>
  <si>
    <t>季凤家等个人</t>
  </si>
  <si>
    <t>溪东林全仲民居</t>
  </si>
  <si>
    <t>浙江省温州市泰顺县仕阳镇溪东村学仕巷44号</t>
  </si>
  <si>
    <t>林全仲民居位于仕阳镇溪东村学仕巷44号，俗名水厝，坐北朝南，占地面积1089平方米，由内外门楼、天井、正屋、通道阁楼，后院天井等组成林氏大院之一部。外门楼位于西北侧，已残损，仅剩青石门框，卵石铺砌甬道与内门楼连通，内外门楼之间的块石山墙下嵌有方形水井一口，今已废弃。内门楼木结构，单开间悬山顶抬梁式结构。正屋前卵石铺砌成小天井，平面呈长方形，南侧筑火墙一道，对正屋起照壁式作用。正屋面阔六开间（西侧尽间为后建），两层带腰檐，悬山顶，进深七柱十二檩，穿斗式梁架，明间为众厅，带前廊，夯土地面，条石压边，次间正面做有四扇木门，下设踏跺一方，呈几状。前檐柱用牛腿、穿枋承挑檐檩，二楼前带骑廊，明间后部未设屏壁与神龛，阴阳合铺瓦面，叠瓦清水脊。正厝后院天井中挖有莲花池一方，平面呈方形，池壁块石垒砌，池内密植莲花，中设凉台一座，条石铺砌而成，望柱雕刻蹲狮。通道阁楼位于建筑东侧，两层楼阁式，悬山顶，与横厝互相连接。_x005F_x000D_
该民居为林氏大院重要组成部分，布局紧凑，构造洗练，前檐柱牛腿等构件雕刻细致，具有较高的文物价值。</t>
  </si>
  <si>
    <t>龙头杨道派民居</t>
  </si>
  <si>
    <t>浙江省温州市泰顺县仕阳镇龙头村双厝下</t>
  </si>
  <si>
    <t>杨道派民居位于仕阳镇龙头村双厝下，清代建筑，坐东北朝西南，占地面积1242平方米，由内外门楼、天井、正厝、厢楼组成传统院落式民居建筑。外门楼位于院落外侧北面，木结构单开间，悬山顶，分心用三柱。门楼后至二门楼有长约20米的通道，地面块石铺砌而成。二门楼砖木结构，双落翼式悬山顶，位于建筑中轴线上，围墙西北角复开小门楼一个，砖石结构。天井平面呈方形，正中甬道条石横铺，正厝明间前设二级条石踏跺，垂带石稳固。正厝九开间，两层带腰檐，悬山顶， 进深七柱十二檩，穿斗式梁架；明间为穿堂敞厅，带前廊，夯土地面条石压边，方柱抹角做法，前檐柱施三跳插拱，二楼骑廊外侧做有栏杆，上做有花窗，明间后壁设神龛；阴阳合铺瓦面，清水叠瓦正脊。两侧厢房均二开间，两层带腰檐，悬山顶，东南侧厢房外侧带披屋；进深四柱七檩，穿斗式梁架。正厝后院有古井一口，井口呈方形，井壁为块石垒砌。_x005F_x000D_
该民居布局合理，做工精细，是研究浙南乡土民居建筑的实物例证，具有一定的文物价值。</t>
  </si>
  <si>
    <t xml:space="preserve">119°53′48″ 27°20′20″  </t>
  </si>
  <si>
    <t>古井位于民居内。井口呈正方形，长0.8米。井壁高0.26米，水深1.2米。井壁由青石块组成，其中一面为人工石块修补。</t>
  </si>
  <si>
    <t>仕阳镇人民政府</t>
  </si>
  <si>
    <t>杨道派等个人</t>
  </si>
  <si>
    <t>上林垟赖圣云民居</t>
  </si>
  <si>
    <t>浙江省温州市泰顺县仕阳镇上林垟村坑底80-81号</t>
  </si>
  <si>
    <t>赖圣云民居位于仕阳镇上林垟村坑底80-81号，坐北朝南，占地面积924平方米，由门楼、天井、正屋和偏屋组成。门楼位于建筑东南角，木结构单开间，悬山顶，分心用三柱。门楼前后临山壁一侧做有石栏杆，望柱柱头为楞瓜状，两端望柱各用抱鼓石稳固。正屋面阔七开间，两层带腰檐，悬山顶， 进深七柱十三檩，穿斗式梁架；明间为众厅，明次梢间带前廊，夯土地面条石做沿阶，次间起地面架空做木地板，正面设四扇对开木门，二楼骑廊外侧做有栏杆，小青瓦阴阳合铺瓦面，清水脊。东、西偏屋均两层四开间，悬山顶。正屋后院挖有水井一口，井口呈方形，井壁和井圈块石垒砌，井前立有两根石柱，柱头残存两个榫孔。_x005F_x000D_
该民居建于清末时期，倚山起势，布局巧妙，前檐柱用斜撑承挑檐檩，采用镂空雕做法，精致美观，门楼前后设石栏杆，均在泰顺同类建筑中较罕见，具有一定的文物价值。</t>
  </si>
  <si>
    <t xml:space="preserve">119°50′58″ 27°23′13″  </t>
  </si>
  <si>
    <t>古井位于赖圣云民居房屋后。井口呈长方形，长1.7米，宽0.9米，水深0.3米。井壁由青石搭建而成，少有水泥修补。古井周围由块石垒砌保护，顶部有盖板。</t>
  </si>
  <si>
    <t>赖圣云等个人</t>
  </si>
  <si>
    <t>龟湖王隆策旧居</t>
  </si>
  <si>
    <t>浙江省温州市泰顺县龟湖镇龟湖村花门楼</t>
  </si>
  <si>
    <t>清贡生王隆策旧居位于龟湖镇龟湖村西北部，俗名花门楼，清代建筑，坐西北朝东南，占地面积1300平方米，由大门楼，二门楼、正屋和两厢构成传统院落式民居。大门楼砖石结构，双落翼式屋顶，条石构成门框。二门楼位于建筑东侧，木结构，单开间，悬山顶。天井平面呈方形，略低于建筑地面。正屋七开间，西南侧带披屋，两层带腰檐，悬山顶，进深七柱十二檩，穿斗式梁架；明间为穿堂敞厅，带双步廊，明次梢间前廊施覆斗天花，方柱抹角做法，下置方形柱础，前檐柱二跳插拱承挑檐檩，明间屏壁上悬光绪年间“杖朝同庆”匾额，二楼骑廊外侧做有木拼花栏杆，下施坐凳，明间后部做有小神龛，屋面小青瓦合铺，砖条正脊，无脊饰。两侧厢房均四开间，两层带腰檐，悬山顶，西南厢房朝外一间为后建，东北厢房朝外一间系近年所建砖混房。正屋后院山墙下有水井一口，井口呈方形，井壁由四块青石构成，井水清澈甘甜。_x005F_x000D_
王氏为龟湖望族之一，早年在此建于四座大宅，设有偏门互相往来，上世纪七十年代至2007年间纷遭火灾，三座大宅分别毁于一炬，仅余王隆策宅。王宅布局合理，做工精细，尤其前廊覆斗天花更为突出，在同类建筑中较罕见，具有较高的文物价值。</t>
  </si>
  <si>
    <t xml:space="preserve"> 11948'19.2"  27°19'33.7" </t>
  </si>
  <si>
    <t>古井位于龟湖村西北部山脚下。井口呈正方形，长1.2米，水深0.8米。井圈由青石块组成，井顶部由砖砌、瓷砖贴面保护。井内树立两块青石，以支撑顶部山体，保证井口稳定。</t>
  </si>
  <si>
    <t>龟湖镇人民政府</t>
  </si>
  <si>
    <t>王隆策后裔</t>
  </si>
  <si>
    <t>龙头村杨文壁旧居</t>
  </si>
  <si>
    <t>浙江省温州市泰顺县仕阳镇龙头村东北部</t>
  </si>
  <si>
    <t>杨文壁旧居位于仕阳镇龙头村，坐北朝南，建于清，由门台、厢楼和正屋组成四合院式民居。正屋面阔九开间，悬山顶，两层木构建筑，脊上做镂空砖雕，脊上翘，二层重檐，屋面铺小青瓦。明间为单层，进深七柱，屏门前为五架梁带前单步梁带前双步梁，双步廊做弓形木拱条。屏门后设内阁楼，屏门两侧上部设神龛。次间尽间为二层，前带廊与厢楼相通，设通长隔扇窗，底层设通长隔扇门，地面为三合土地面，厢楼两间二层悬山顶木构建筑，二层重檐，屋面铺小青瓦。底层北侧前带廊。南门台为单开间，脊上翘，脊上做镂空砖雕，立面清水砖砌。门台两侧为两土堆房。西侧有简易门台，嵌于院墙上，青石立柱。院墙高大，底为块石叠，上为青石砖砌，做防火墙用。院墙西侧有木构建筑为仓库，仓库北侧有长方形鱼池，靠椅式，上雕有花纹，池水清澈。后院依山而建为花园，做有台阶。正屋东侧另有简易门台，前院做有青石甬道，其他为块石墁地，南门台外有块石小路，外侧做有栏杆。_x005F_x000D_
杨文壁为清时贡生，杨宅规模较大，保存较好，木槅门上做镂空花窗，上部雕刻“双龙戏珠”正屋梁下木构件雕刻精细，做精细工，具有一定的文物价值。</t>
  </si>
  <si>
    <t>119°53′48″ 27°20′24″</t>
  </si>
  <si>
    <t>古井位于杨文壁故居屋后。井口呈正方形，宽0.8米。井壁前高0.13米，后高0.54米，水深0.5米。井圈由石块雕琢而成，表面有花纹，呈阶梯式上升。</t>
  </si>
  <si>
    <t>杨文壁后裔</t>
  </si>
  <si>
    <t>上村曾衍良民居</t>
  </si>
  <si>
    <t>浙江省温州市泰顺县东溪乡上村大路底曾厝</t>
  </si>
  <si>
    <t>曾衍良民居位于东溪乡上村大路底曾厝，坐西北朝东南，占地面积790平方米，由门楼、天井和正屋组成传统院落式民居。门楼位于建筑东南角，前立有旗杆石一对与石狮一尊。门楼木结构单开间，悬山顶，门楣前后出三级叠拱，置坐斗承檐檩。天井平面呈长方形，块石铺砌地面。正屋面阔九开间，两层带腰檐，悬山顶，山面前出悬出翼楼。进深七柱十二檩，穿斗式架梁；明间为穿堂敞厅，带前廊，前檐柱用斗口跳承挑檐檩，次间起檐柱间做有额枋，明间搁栅用水波纹雀替承托，后壁屏壁间柱柱头雕刻成仰覆莲状，二楼骑廊外侧设木栏杆；阴阳合铺瓦面，叠瓦正脊。后院北侧山墙下有水井一口，井口呈半圆形，井壁为块石垒砌。_x005F_x000D_
据曾氏后人言，该民居建于乾隆年间，构造洗练，选材考究，做工精细，是研究我县清代中期乡土民居建筑的实物例证，具有一定的文物价值。</t>
  </si>
  <si>
    <t>119°57′45″ 27°25′24″</t>
  </si>
  <si>
    <t>古井位于民居（博物馆）后院北侧山墙下，方形井口，长1.3米宽1.3米,水深1米，条石井圈，井壁块石垒砌。</t>
  </si>
  <si>
    <t>曾衍良等个人</t>
  </si>
  <si>
    <t>保兴赖家数民居</t>
  </si>
  <si>
    <t>浙江省温州市泰顺县雪溪乡保兴村坑头岗自然村</t>
  </si>
  <si>
    <t>赖家数民居位于雪溪乡保兴村坑头岗自然村圆门底，坐南朝北，三合院建筑，占地面积800平方米，由内外门台、天井、正屋、左右厢房构成传统居民建筑。外门楼单间悬山顶，进深二柱三檁，穿斗式梁架，清水屋脊，位于天井东侧面。内门台为青砖筑砌，当中设圆拱门。天井呈方形，天然块石垒砌。正屋两层七开间，悬山顶带腰檐，明间为穿堂敞厅，带前廊；明台基由天然块石改板石青条石阶沿石，三合土地面构成；进深七柱十一檁，穿斗式梁架结构，青砖线脊。左右厢房两层三开间悬山顶带腰檐，设翼楼，进深五柱七檁，穿斗式梁架结构，青砖线脊。围墙下半部天然块石垒砌，上面为青砖双披水面，当中设砖拼花漏窗。水井在明间正后方。_x005F_x000D_
该民居布局合理，做工讲究，构造古朴，具有较高的保存价值。</t>
  </si>
  <si>
    <t>龟垟董教旺民居</t>
  </si>
  <si>
    <t>浙江省温州市泰顺县仕阳镇龟垟村底垟自然村</t>
  </si>
  <si>
    <t>董教旺民居位于仕阳镇龟垟村底垟自然村，坐西朝东，由正屋、厢房组成，依山而建，占地面积850平方米。正屋面阔七开间，为二层木构带腰檐的悬山顶建筑，进深七柱十檁，前后双步梁带前后双步梁；明间为穿堂敞厅，其余各间地面架空铺设木板防潮，屋面铺青瓦，叠瓦屋脊，山面设翼楼。南厢房为六间二层悬山结构，明间为穿堂敞厅，进深七柱八檁，前后双步梁带前单步廊带后双步梁，三合土地面，其余各间地面架空设木板，屋面铺青瓦，叠瓦脊，山面设翼楼。正屋后院有石砌山泉井两口。_x005F_x000D_
董教旺民居原为带前台、两厢的三合院式院落，后因火灾仅保留正屋及两厢，距今约有130多年历史，为龟垟村保存较好的宅院之一。</t>
  </si>
  <si>
    <t>119°52'13.9"  27°22'19.0"</t>
  </si>
  <si>
    <t>古井位于民居正屋后，山脚之下。井口呈方形，长1.1米，水深0.3米。四周由块石堆砌而成，杂草丛生。故居年久失修，古井也逐步被荒弃。</t>
  </si>
  <si>
    <t>董教旺等个人</t>
  </si>
  <si>
    <t>雪溪胡昌友民居</t>
  </si>
  <si>
    <t>雪溪胡氏大院</t>
  </si>
  <si>
    <t>浙江省温州市泰顺县雪溪乡桥西村</t>
  </si>
  <si>
    <t>胡昌友民居俗称雪溪凤垅厝，位于雪溪乡桥西村，坐西朝东，占地面积1000平方米，由门台、天井、正屋、厢房构成传统三合院式建筑。门楼单开间悬山顶，位于天井东侧，门楣及门柱为青石结构，屋面木结构。草房搭在门台南侧围墙上，四开间悬山顶。天井为长方形，设转角甬道，是连接门台与正屋的通道。正屋两层七开间，悬山顶，带腰檐，明间为穿堂敞厅，前设三级踏步，两侧垂带石稳固连接甬道，台基由块石、陡板石、条石阶沿石、三合土地面构成；进深七柱十一檁，穿斗式梁架，带前廊，檐柱上有雕刻精致的牛腿插拱承挑檐檩，叠瓦线脊。左右厢房两层三间悬山顶，山面设披檐，二层挑檐悬柱呈一层檐廊，进深六柱十一檁，穿斗式梁架结构。圆形水井位于北厢房后侧。_x005F_x000D_
该民居为省级保护单位“胡氏大院”的附属建筑之一，布局严谨，构造洗练，具有一定的文物价值。</t>
  </si>
  <si>
    <t xml:space="preserve">119°55′22″ 27°23′31″ </t>
  </si>
  <si>
    <t>古井位于公路边，由台阶下至取水口。井口呈圆形，直径1.2米，井圈高0.15米，由鹅卵石衬砌而成，水深1.2米。井壁由木块组成，表面附着青苔。</t>
  </si>
  <si>
    <t>雪溪乡人民政府</t>
  </si>
  <si>
    <t>桥西村委会</t>
  </si>
  <si>
    <t>垟边苏氏宗祠</t>
  </si>
  <si>
    <t>浙江省温州市泰顺县垟溪乡垟边村下洋</t>
  </si>
  <si>
    <t>垟边苏氏宗祠位于垟溪乡垟边村下洋，建于清咸丰八年(1858)，坐东偏南向，四合院式建筑，占地面积747平方米，由前厅、天井、戏台、正厅及左右两厢构成传统宗祠式建筑。前厅单层七开间，歇山顶，明间下设戏台，四柱歇山顶亭阁式，进深3.9米，距地面高1.4米，青砖屋脊；两次间设板门，为宗祠过道，梢间做隔断，有阁层；进深五柱七檁，穿斗式梁架结构，双龙戏珠屋脊。前厅前设七级踏步，青石质，再前两侧有圆形古井两口。正厅七开间，悬山顶，明次间开敞，后部与梢间两侧设神位龛供奉苏氏先人牌位。明间为抬梁式梁架，设方形藻井，块石、陡板石、青条石阶沿石、水泥铺成台基。次间梁架中柱落地，前后双步梁带前单步廊后单步梁，进深五柱九檁，青砖清水屋脊。左右厢廊两层三开间，悬山顶，前檐柱明间柱础为虎爪石柱础。_x005F_x000D_
苏氏宗祠布局严谨、做工讲究、独特构造，部分构件装饰有木雕和屏风、漏窗，具有较高的文物价值。</t>
  </si>
  <si>
    <t xml:space="preserve">119°48′23″ 27°24′10″  </t>
  </si>
  <si>
    <t>古井位于垟边苏氏宗祠前，双井，井口呈圆形，直径0.7米，水深1.3米，混凝土砌筑，水质清澈，仍为居民常用饮用水</t>
  </si>
  <si>
    <t>西旸镇人民政府</t>
  </si>
  <si>
    <t>垟边苏氏家族</t>
  </si>
  <si>
    <t>垟边苏君湘民居</t>
  </si>
  <si>
    <t>浙江省温州市泰顺县垟溪乡垟边村东墘</t>
  </si>
  <si>
    <t>苏君湘民居位于垟溪乡垟边村东墘，坐西朝东，原建筑由多个厅堂、天井、厢房等组成，现大部分烧毁，只剩两座门楼和部分围墙。外门楼砖木结构单开间，悬山顶，进深单柱三檁，清水屋脊，设在北面。内门楼三开间，双落翼式歇山顶，门柱和门楣为花岗岩石，前后上方均灰塑“清光大束”，“视履考祥”匾额。两门楼之间设青砖石墙，环绕成照壁式。建筑外围墙为下半部块石墙，上半部青砖筑砌，双披水瓦面。正屋为民国时后建，两层五开间，悬山顶，天井设转角甬道，规整花岗岩块石筑砌，条石压边。后屋位于正屋右后侧，六、七十年代建筑，两层五开间，悬山顶。正屋后设天然方形水井一口；偏屋位于南面，两层九开间，悬山顶。天井为花岗岩规整块石铺砌，前有砖拼花漏窗。_x005F_x000D_
该民居格局尚存，占地面积非常大，惜毁于兵燹，仅存的两座门楼做工精细，样式美观，具有一定的价值。</t>
  </si>
  <si>
    <t xml:space="preserve">119°48′24″ 27°24′8″ </t>
  </si>
  <si>
    <t>古井位于垟边苏君湘民居后，井口呈方形，长1.3米宽0.9米，水深0.65米，块石砌筑，水质清澈，设有一木质井盖</t>
  </si>
  <si>
    <t>苏君湘等个人</t>
  </si>
  <si>
    <t>库尾夏克枝民居</t>
  </si>
  <si>
    <t>夏克枝民居位于新浦乡新兴村库尾自然村，坐北朝南，院落式建筑，占地面积1390平方米，由门楼、天井、正屋、耳房等构成。门楼三开间，双落翼式悬山顶，门楣及门柱为青石结构，进深单柱三檁，穿斗式梁架，叠瓦屋脊。天井正中设甬道，块石筑砌。正屋两层九开间，悬山顶，带腰檐，设翼楼；明间为穿堂敞厅，台基由蛮石、陡板石、青条石阶沿石，三合土地面构成。进深七柱十一檁，穿斗式梁架结构，青砖线脊，带前檐廊。畜牧棚位于正屋中轴线后侧，水井位于畜牧棚西侧角落，方形。_x005F_x000D_
夏克枝民居保存较好，明间敞厅较宽敞，前廊上额枋雕刻精致，做工讲究，文物价值较高。</t>
  </si>
  <si>
    <t>119°55′59″ 27°37′27″</t>
  </si>
  <si>
    <t>古井位于正屋中轴线后侧西侧角落，方形井，长1米宽1米，井深1米，块石垒砌井壁。</t>
  </si>
  <si>
    <t>夏克枝等个人</t>
  </si>
  <si>
    <t>罗阳高启来民居</t>
  </si>
  <si>
    <t>浙江省温州市泰顺县罗阳镇南内村南大街66弄30号</t>
  </si>
  <si>
    <t>罗阳高启来民居俗称高厝，位于罗阳镇南内村南大街66弄30号，清代建筑，坐西朝东向，由占地面积1201平方米，由门楼、天井、正屋等组成传统院落式民居。门楼木结构单开间，悬山顶，分心用三柱，前后檐柱用斗口跳承挑檐檁。天井平面呈方形，南北侧筑有院墙，鹅卵石铺砌地面，正中设甬道；甬道由方石斜铺而成，两侧条石压边。正屋面阔九开间，两层带腰檐，悬山顶，山面两侧设翼楼；进深七柱十二檁，穿斗式梁架结构；明间前设三级踏步，两侧垂带石稳固；明间为穿堂敞厅，带前廊，明间前廊顶部做成平祺天花，方柱抹角做法，下设方形石柱础，前檐柱用斗口跳承挑檐檁，二楼明间前部做有栏杆，后部带骑廊轩，砖条正脊，两端做有脊饰。后院做有耳房二间，两层悬山顶，古井位于后院北侧，井口为圆形，井壁为块石垒砌。_x005F_x000D_
该民居整体保存尚好，为国民党泰顺要员高宗龙之故居，构造洗练，用材粗大，做工精细，具有一定的文物价值。</t>
  </si>
  <si>
    <t>119°42'32.0"  27°33'28.1"</t>
  </si>
  <si>
    <t>古井位于民居群道路旁，井口成圆形，直径0.58米，井圈高0.27米，井壁由天然块石撑起而成，壁上长有青苔，井栏使用水泥修补，水深5至6米，常年有水，正常使用。</t>
  </si>
  <si>
    <t>高启来等个人</t>
  </si>
  <si>
    <t>罗阳赤沙水井</t>
  </si>
  <si>
    <t>浙江省温州市泰顺县罗阳镇东内村赤沙回澜桥东北侧</t>
  </si>
  <si>
    <t>赤沙水井位于罗阳镇东内村赤沙回澜桥东北侧，回澜桥青石结构，东南至西北走向横跨在罗峰溪上，为双孔石梁桥，平面呈一字形，全长8.4米，桥面宽1.3米，离水面高1.72米，桥柱由两根石柱构成，西南侧斜撑一根条石，起稳固作用，桥柱上顶一根锁柱石连接桥面两组石梁，东北侧桥身上行书阴刻"回澜桥"三字。古井井口呈方形，规整条石砌成井圈，长1.7米，宽0.8米，青石板立砌成井壁，浮雕有花草纹饰，井底西北侧做有方形的出水口。古井周围砌有围墙，朝溪流一侧做有石栏杆。_x005F_x000D_
赤沙水井做工精细，用材讲究，是县城中保存最好的古井之一，具有较高的文物价值。</t>
  </si>
  <si>
    <t>119°42'47.3"  27°33'31.6"</t>
  </si>
  <si>
    <t>古井位于回澜桥旁，位于路边，井口呈方形，长1.5米，宽0.6米，水深0.7米，水面到井口0.6米，旁立碑额一块（新建泰顺城垣记），井壁四周有石雕花纹。</t>
  </si>
  <si>
    <t>东内村委会</t>
  </si>
  <si>
    <t>溪坪舒氏宗祠</t>
  </si>
  <si>
    <t>浙江省温州市泰顺县罗阳镇溪坪村南洋底</t>
  </si>
  <si>
    <t>溪坪舒氏宗祠位于罗阳镇溪坪村南洋底，坐南朝北，占地面积436平方米，由门厅、天井、正厅及两厢构成。门厅五开间，双落翼式悬山顶，前后檐柱间设五步穿枋，中央立短柱承脊檩，明间为过厅，次梢间开敞为过廊。天井平面呈方形，略低于建筑平面。正厅面阔五间，悬山屋顶，山面带披檐，进深五柱九檁，穿斗式梁架，明间后部及次间两侧均设有牌位龛，供奉舒氏先人牌位，屋面小青瓦合铺，砖条线脊。天井两侧厢房各三开间，均开敞为过廊，悬山顶。_x005F_x000D_
该宗祠构造洗练，做工古朴，依照其建筑风格推测为清末或民国初期建筑，是研究我县清末时期祠堂建筑的实物例证之一，具有一定的价值。</t>
  </si>
  <si>
    <t>吴家墩欧兆斯民居</t>
  </si>
  <si>
    <t>浙江省温州市泰顺县雅阳镇吴家墩村十字路20-30号</t>
  </si>
  <si>
    <t>欧兆斯民居位于雅阳镇吴家墩村十字路20-30号，坐西北朝东南，院落式建筑，占地面积较大，后因火灾大部分烧毁，只剩右侧偏屋与门楼，正屋围解放前新建，两层十开间，悬山顶带腰檐，明间为穿堂敞厅，以明间为中轴分左右五间右四间，进深七柱十一檁，穿斗式梁架结构，青砖屋脊。屋后留有圆形水井一口，右侧偏屋围小院落式，前设隔墙，块石筑砌，双披水屋瓦面，门楼设当中，单间悬山顶，进深单柱三檁抬梁结构，中柱上部设三级插拱承前后挑檐檁，下设两扇板门；偏屋两层七开间，悬山顶，带腰檐，山面设翼楼；明间为穿堂敞厅，带前廊，台基为块石陡板石花岗岩阶沿石，前设三级踏步，两侧垂带石，三合土地面，进深七柱十一檁，穿斗式梁架结构，叠瓦屋脊。天井均设甬道，块石筑砌几何图形，左侧偏屋只有两层两间。_x005F_x000D_
欧兆斯民居占地面积较大，做工古朴，构造洗练，可惜被火烧毁只剩偏屋。</t>
  </si>
  <si>
    <t>120°03′07″ 27°22′01″</t>
  </si>
  <si>
    <t>古井位于民居屋后，圆形水井直径1.5米，井深6米，块石井壁。</t>
  </si>
  <si>
    <t>欧兆斯等个人</t>
  </si>
  <si>
    <t>桥东胡远民居</t>
  </si>
  <si>
    <t>浙江省温州市泰顺县雪溪乡桥东村下岭尾自然村</t>
  </si>
  <si>
    <t>胡远民居位于雪溪乡桥东村下岭尾自然村，由门台、厢房、正屋组成，三合院式建筑，坐东朝西，占地面积1000平方米。门台为仿木构三山式结构，门框下部青石砌，上部砖砌，花岗岩门楣，上承灰塑字匾，两端为法书，屋面铺青瓦，设望板，两端起翘，悬山顶。门台两侧院墙下部石砌，上部开空花窗。门台及里为天井，天井中央为甬道通正屋，两侧为厢房，厢房结构类似，面阔五开间，进深五柱九檁，两层带前廊，带腰檐，厢房与正屋以廊做连接。正屋面阔七开间，一层明间为敞厅，进深七柱，后金柱间置屏门，两端设门做通道；次、梢、尽间为槅扇门立面，格心部分均为镂空窗雕。一、二层之间带前后腰檐，二层进深六柱十一檁，立面为槅窗，屋面铺青瓦，砖砌屋脊，两端起翘，悬山顶。正屋两尽间外各带一檐廊，正屋南侧有柴房两座，北侧一座；正屋南侧有山泉井一口，花岗岩垒砌井壁，平面呈方形。_x005F_x000D_
该民居布局严谨，构造简练，做工讲究，具有较高的文物价值。</t>
  </si>
  <si>
    <t>119°55′29″ 27°23′26″</t>
  </si>
  <si>
    <t>古井位于胡远民居屋墙角下，井口呈方形，长1.3米，宽1.1米，水深0.45米。井壁由有水泥抹平。井口上方有砖砌保护，一面开口有台阶，方便取水。</t>
  </si>
  <si>
    <t>胡远等个人</t>
  </si>
  <si>
    <t>桥东胡辛伟民居</t>
  </si>
  <si>
    <t>浙江省温州市泰顺县雪溪乡桥东村旗杆底</t>
  </si>
  <si>
    <t>桥东胡辛伟民居位于雪溪乡桥东村旗杆底，坐东朝西，由门台、厢房、及正屋组成三合院式建筑。石砌院墙，占地面积1600平方米，侧门台位于院落外西北部，石砌，木质门楣，屋面铺青瓦；正门台位于院落中轴线上，青石台阶、门框及青石门楣，门楣上部为灰塑字匾，再上为双落翼屋面，明间为歇山顶，次间为悬山顶，屋面铺青瓦，灰塑屋脊。门台向内为天井，青石铺砌甬道直通正屋明间。正屋两层七开间，带前后腰檐，三合土地面，青石阶沿；明间为穿堂敞厅，其余各间地面架空铺设木板防潮，进深七柱十三檁，中柱落地，屋面铺青瓦，叠瓦脊，双落翼，两尽间外带游廊。两厢房位于天井两侧，结构类似，为二层五开间，带腰檐，山面设翼楼。院落东北角有水井一口，青石井壁，平面呈长方形。_x005F_x000D_
该民居构造洗练，做工简洁，是浙南山区宅院建筑的实物例证之一，具有较高的文物价值。</t>
  </si>
  <si>
    <t>119°55′28″ 27°23′34″</t>
  </si>
  <si>
    <t>古井位于胡辛伟民居屋后。井口成长方形，长1.4米，宽0.7米，水深1.1米。井圈高0.3米，井圈由鹅卵石和水泥浆砌而成。井壁底部保留原有青石，上部为人工修整过。</t>
  </si>
  <si>
    <t>胡辛伟等个人</t>
  </si>
  <si>
    <t>浙江省温州市泰顺县雪溪乡桥西村石门楼</t>
  </si>
  <si>
    <t>胡氏大院位于雪溪乡桥西村石门楼，坐西朝东，为结构对称的"昌"字式二进院落，占地面积达4500多平方米。第一进院落由门台，门屋及南北侧院组成。单开间门台嵌于石砌院墙中；门屋位于院落中轴线上，五架梁结构，面阔五开间，门屋及里为转角甬道，分别通向第二进院落、南北侧院的正屋明间；南北侧院结构类似，分别由门台、正屋、西厢房、及门廊次梢间组成三合院式；门台单开间砖砌叠瓦脊，悬山顶。正屋面阔七开间，为二层木构悬山顶建筑，进深七柱，带前后腰檐；西梢间外翼楼厢房面阔二间，一层简易结构。_x005F_x000D_
由第一进中轴甬道向西，涉十一级台阶为第二进院落。第二进院落规模较大，由门台、厢房、正屋组成。门台门框为院墙部分，下部青石和缝，上部青砖垒砌，屋面高出院墙，铺青瓦，双落翼，明间中部为字匾，上部歇山顶，次间直楼为悬山屋面。正屋两层七开间，带腰檐，三合土地面，带青石阶沿石；明间为穿堂敞厅，进深七柱，其余各间地面架空铺设木板防潮，立面隔扇窗均用里外两层，外层窗花雕工精美，里层御寒保暖，屋面铺青瓦，叠瓦脊，歇山顶。厢房与正屋连接，三面廊结构，面阔四开间，二层歇山结构，进深五柱八檁，带前后腰檐，除廊间外地面均架空铺设木板。正屋南北两侧各有柴房一座，后院西南侧有长方形石砌水井一口。_x005F_x000D_
胡氏大院规模宏大，做工精细，布局严谨，用材讲究，为省级文物保护单位之一。</t>
  </si>
  <si>
    <t xml:space="preserve">119°55′23″ 27°23′26″  </t>
  </si>
  <si>
    <t>古井位于胡氏大院屋后山脚下。坡面由鹅卵石垒砌呈阶梯状，古井位于最底一级阶梯。井圈高0.5米，由四块方形青石组成，井壁附着少量青苔。井口呈正方形，长1.2米，水深0.6米。</t>
  </si>
  <si>
    <t>胡氏大院住户</t>
  </si>
  <si>
    <t>北溪董扶茸民居</t>
  </si>
  <si>
    <t>浙江省温州市泰顺县雅阳镇承天村北溪自然村田岗</t>
  </si>
  <si>
    <t>董扶茸民居位于雅阳镇承天村北溪自然村田岗，坐西北朝东南，占地面积1056平方米，由门楼、天井和正屋组成传统院落式建筑。门楼单开间，上半部已损毁，仅存青石门框，门柱上楷书阴刻对联“一水护田将绿绕、两山排闼送青来”。天井平面呈方形，正中设甬道略高于两侧地面，由块石斜铺而成。正屋面阔七开间，两层带腰檐，悬山顶，山面前后出翼楼；进深七柱十三檁，穿斗式梁架；明间为穿堂敞厅，明、次、梢间带前廊，明间后部屏壁上悬民国丁卯年(26年)"朴厚可风"匾额，二层骑廊外侧用板障封闭，设有推窗，明间后部设神龛，供奉观自在菩萨神像，小青瓦屋面，叠瓦屋脊。后院有鱼池一方，平面呈方形，池壁块石垒砌，宽3米，长4.9米。鱼池西侧有古井一口，井口呈圆形，井壁为块石垒砌。_x005F_x000D_
该民居整体格局保存较好，做工简练，布局合理，为承天村保存最好的古民居之一，依据其建筑风格推测为民国初期建筑，具有一定的历史文物价值。</t>
  </si>
  <si>
    <t>埠下张朝鲤旧居</t>
  </si>
  <si>
    <t>浙江省温州市泰顺县雅阳镇埠下村山尾29号</t>
  </si>
  <si>
    <t>张朝鲤旧居位于雅阳镇埠下村山尾29号，坐东朝西向，占地面积1045平方米，由门楼、天井、正屋及两厢组成院落式建筑。门楼木结构三开间，悬山顶，分心用三柱，明间两缝少檐柱。在门楼南侧的围墙中，开有小门楼一座，圆拱门，屋脊高于围墙瓦面。门楼后天井平面呈方形，正中块石铺砌成甬道。正屋面阔九开间，悬山顶，两层带腰檐，进深七柱十三檁，穿斗式梁架；明间为穿堂敞厅，带卷棚式前廊，次梢间前廊上部装饰平祺天花，明间覆水椽式做法，高大宽敞；二层骑廊外侧设有坐凳栏杆，木拼花漏窗，明间骑廊后部做有神龛，供奉观世音菩萨神位；小青瓦屋面，叠瓦屋脊。南北厢房四开间，两层带腰檐，悬山顶，朝天井一侧带前廊，外侧一间内置楼梯；进深五柱九檁，穿斗式梁架，叠瓦屋脊。北厢房后侧有水井一口，井口呈圆形，井壁为块石垒砌。_x005F_x000D_
张朝鲤(1754-1832)字化龙，邑庠生，颖悟力学，曾于浙江学政、乾隆五十八年状元潘世悬门下任职。性豪迈不羁，生平喜抑强扶弱，时有一吴姓村民遭恶强欺侮蒙冤，遂将自家一牛犊贷卖，所得款项资助该村民，扶助胜讼，至今众口称道不衰。该民居布局严谨，构造洗练，雕刻细腻，其明间敞厅覆水椽式做法在同类建筑中较罕见，具有较高的历史文物价值。</t>
  </si>
  <si>
    <t>上莲头水井</t>
  </si>
  <si>
    <t>浙江省温州市泰顺县雅阳镇莲头村上莲头自然村</t>
  </si>
  <si>
    <t>上莲头水井位于雅阳镇莲头村上莲头自然村北面山脚下，井圈、井壁均为青石筑砌，平面呈圆形，直径为1.8米。东、西、北面围有井圈，较高于南面，井圈高0.39米，宽0.9米，井中水质清澈见底。_x005F_x000D_
莲头地处大山腹地，水资源比较宝贵，掘井取水，是古时候人们生活的必备条件，从一个侧面反映了旧时山区人们的生活状况；水井构造简练，做工简朴，具有一定的价值。</t>
  </si>
  <si>
    <t xml:space="preserve">120°04'16"  27°24'48" </t>
  </si>
  <si>
    <t>古井位于上莲头自然村北面山脚下，井口呈圆形，直径1.8米，水深1.1米，青块石砌筑，井内外存有大量青苔，水质浑浊，现已废弃不用</t>
  </si>
  <si>
    <t>莲头村委会</t>
  </si>
  <si>
    <t>黄厝下水井</t>
  </si>
  <si>
    <t>浙江省温州市泰顺县雅阳镇白巢村下村底黄厝下</t>
  </si>
  <si>
    <t>黄厝下水井位于雅阳镇白巢村下村底黄厝下，井口呈圆形。井内圈分三层，第一层为原状石头，未经改变；第二层为块石青砖筑砌；最上层井圈为花岗岩石质；直径0.46米，外圈0.15米，井内高约3.8米，水质清澈见底。_x005F_x000D_
白巢村地处大山腹地，水资源较宝贵，掘井取水，是古时候人们生活的必备条件，从一个侧面反映了旧时山区人们的生活状况及发展的情况。该水井保存完整，构造溪坎，做工古朴，具有一定的价值。</t>
  </si>
  <si>
    <t>120°03′26″ 27°23′13″</t>
  </si>
  <si>
    <t>古井位于白巢村下村底黄厝下，井口呈圆形。井内圈分三层，第一层为原状石头，未经改变；第二层为块石青砖筑砌；最上层井圈为花岗岩石质；井圈内径0.46米，井深3.8米。现状柴堆覆盖。</t>
  </si>
  <si>
    <t>白巢村委会</t>
  </si>
  <si>
    <t>吴家墩欧碧斯民居</t>
  </si>
  <si>
    <t>浙江省温州市泰顺县雅阳镇吴家墩村东洋头23号</t>
  </si>
  <si>
    <t>吴家墩欧碧斯民居位于雅阳镇吴家墩村东洋头23号，坐北朝南，院落式建筑，占地面积700平方米，由门楼、天井、正屋、厢房构成。门楼单间悬山顶，进深三柱三檁，抬梁式梁架结构，叠瓦屋脊。天井平面呈方形，正中设甬道，块石筑砌而成。正屋两层七开间，悬山顶，明间为穿堂敞厅，块石陡板石阶沿石台基，三合土地面，进深七柱十一檁，穿斗式梁架结构，叠瓦屋脊。水井为圆形，位于正屋左侧后下角。耳房为后加，于正屋右侧尽间边，两层悬山顶。厢房两层两开间，悬山顶，进深四柱七檁，穿斗式梁架结构，青砖屋脊。正屋与厢房均带腰檐，正屋三级(檐柱上)插拱承挑檐檩。_x005F_x000D_
该民居布局合理，构造古朴简练，具有一定的保存价值。</t>
  </si>
  <si>
    <t>120°02′52″ 27°22′06″</t>
  </si>
  <si>
    <t>古井位于正屋左侧后下角，方形井，长0.5米宽0.5米，井深0.3米，井壁为块石垒砌。另一位于正屋右侧， 因山体滑坡被填埋</t>
  </si>
  <si>
    <t>欧碧斯等个人</t>
  </si>
  <si>
    <t>坝底林一牧故居</t>
  </si>
  <si>
    <t>浙江省温州市泰顺县雅阳镇雅里村坝底自然村</t>
  </si>
  <si>
    <t>林一牧故居位于雅阳镇雅里村坝底自然村，坐西南朝东北，原建筑分大小三进，带偏厅厢房等，现存只有三门台、正屋、前屋和偏厅带厢房，占地面积7037平方米。以中轴线为中心，大门台在中轴线前，砖石结构，双落翼式悬山顶，门楣及门柱为青石质，前设月台，青条石横铺，设青石压边。两边小门台与大门台同平面，位于左右两侧，为青砖筑砌拱状，上为木结构悬山顶屋面，清水屋脊。天井设转角甬道，前厅三开间，单层悬山顶，明间为穿堂敞厅，地面铺六方形青石块，次间上设有小阁层，进深三柱五檁，穿斗式梁架结构，明间后部上方设神位龛，供奉林氏先人牌位，青砖屋脊。正屋(后建)两层五开间，悬山顶，明间为穿堂敞厅，带前廊，前设三级踏步，两侧垂带石稳固，前小天井为青条石横铺，进深七柱十一檁，穿斗式梁架结构，清水屋脊。正屋后有圆形古井。偏厅位于正屋南面，单层五开间悬山顶，明间为敞厅，次间起做隔断，有小阁层，带前廊，进深五柱十一檁，明间后部上方设神位龛，供奉林氏先人牌位，穿斗式梁架结构，青砖屋脊。右前带厢房，两层两间悬山顶。_x005F_x000D_
林一牧故居占地面积较大，做工讲究，布局严谨，构造精致，文物价值较高。</t>
  </si>
  <si>
    <t>120°01′37″ 27°22′09″</t>
  </si>
  <si>
    <t>古井位于民居屋后，古井重修过，现状圆形水井直径1米，井深0.8米，混凝土衬砌，混凝土井盖。</t>
  </si>
  <si>
    <t>林一牧后裔</t>
  </si>
  <si>
    <t>和平季庆美民居</t>
  </si>
  <si>
    <t>浙江省温州市泰顺县雅阳镇和平村塔头底村52-57号</t>
  </si>
  <si>
    <t>季庆美民居位于雅阳镇和平村塔头底村52-57号，坐东南朝西北，三合院式建筑，占地面积1400平方米，由门楼、天井、正屋、两厢及耳房构成。门楼三开间，悬山顶，前檐柱下设扇门，进深三柱三檁，穿斗式梁架。天井为块石筑砌，中间设甬道。正屋两层十开间（南侧尽间为后建），悬山顶，带腰檐，明间为穿堂敞厅，带檐廊，进深七柱九檁，穿斗式梁架结构，叠瓦屋脊。左右厢房两层悬山顶，左四开间，右三开间，带腰檐，进深五柱七檁，穿斗式梁架结构。两厢房西北侧均设有耳房，左厢房耳房前为牛棚，正屋后院东侧有圆形古井一口。_x005F_x000D_
该民居布局合理，做工讲究，构造古朴，乃省级历史文化保护区塔头底古村落主要建筑之一，具有较高的文物价值。</t>
  </si>
  <si>
    <t xml:space="preserve">120°02'51"  27°23'40" </t>
  </si>
  <si>
    <t>古井位于和平季庆美民居后，井口呈圆形，半径1米，水深1.2米，井壁块石砌筑，井圈四周由卵石砌筑，井内外杂草丛生，现已废弃不用</t>
  </si>
  <si>
    <t>季庆美等个人</t>
  </si>
  <si>
    <t>和平季雄家民居</t>
  </si>
  <si>
    <t>浙江省温州市泰顺县雅阳镇和平村塔头底村38-43号</t>
  </si>
  <si>
    <t>季雄家民居位于雅阳镇和平村塔头底村38-43号，坐东朝西，由正屋和厢房构成。正屋两层七开间，悬山顶，北面后加三间，带腰檐，明间为穿堂敞厅，台基为蛮石陡板石条花岗岩石阶沿石，三合土地面，进深七柱十三檁，穿斗式梁架结构，中柱落地，清水屋脊；明间踏步前设转角甬道，块石筑砌。后院南侧设圆形古井一口。厢房木结构，四开间，两层悬山顶，系后建。_x005F_x000D_
该民居保存较好，牛腿、插拱等雕刻精美，做工讲究，文物价值较高。</t>
  </si>
  <si>
    <t>120°02'50"  27°23'36"</t>
  </si>
  <si>
    <t>古井位于和平季雄家民居后，井口呈圆形，半径1.6米，井壁砖石砌筑，井水清澈，供该户日常饮用，井上设有一皮质铺盖</t>
  </si>
  <si>
    <t>季雄家等个人</t>
  </si>
  <si>
    <t>中村林士平民居</t>
  </si>
  <si>
    <t>浙江省温州市泰顺县雅阳镇中村龙湾自然村中村12号</t>
  </si>
  <si>
    <t>林士平民居位于雅阳镇中村龙湾自然村中村12号，坐东北朝西南，三合院式建筑，由正屋、天井、两厢构成。正屋两层九开间，悬山顶，台基为筑砌块石，三合土地面；明间为穿堂敞厅，正屋西北侧尽间后加一间和披屋，进深七柱十一檁，带檐廊，穿斗式梁架结构，叠瓦屋脊。左右厢房两层三开间，带腰檐，设檐廊，进深五柱七檁，穿斗式梁架。天井设块石甬道，直通西面下马墩，再往北有圆形水井一口，古名“日井”，与“月井”隔溪相对，井口直径1.5米，古井西面设有照壁。_x005F_x000D_
该民居布局严谨，柱础用木质，年代较早，造型古朴，乃雅阳镇林氏最早祖屋，具有较高的历史文物价值，是研究浙南山区明清时期民居建筑的珍贵资料。</t>
  </si>
  <si>
    <t xml:space="preserve">120°02'43"  27°23'16" </t>
  </si>
  <si>
    <t>古井位于中村林士平民居旁，井口呈圆形，直径1.4米，水深1.1米，井壁卵石砌筑，井圈水泥浇筑，水质较清澈，井外设有围栏保护，现已废弃不用</t>
  </si>
  <si>
    <t>林士平等个人</t>
  </si>
  <si>
    <t>沐峰何克否宅</t>
  </si>
  <si>
    <t>浙江省温州市泰顺县雅阳镇沐峰村洋头自然村</t>
  </si>
  <si>
    <t>沐峰何克否宅位于雅阳镇沐峰村洋头自然村，坐北朝南，三合院式建筑，占地面积1050平方米，由门楼、天井、正屋及两厢构成传统院落式建筑。门楼三开间，双落翼式悬山顶，明间木结构，两次间为砖石结构，进深三柱三檁，穿斗式梁架结构，青砖屋脊。正屋两层九开间，悬山顶，带腰檐，台基为块石筑砌陡板石青条石阶沿石，前设三级踏步，两侧垂带石稳固，三合土地面；明间为穿堂敞厅，带卷棚廊，进深七柱十一檁，穿斗式梁架结构，叠瓦屋脊，正脊为祥云。天井地面块石铺砌，中间设甬道，鹅卵石铺设。正屋后侧左右两角均设有方形水井，井壁块石垒砌。左右厢房两层六开间，悬山顶，带腰檐，设前廊，进深五柱七檁，穿斗式梁架结构，叠瓦屋脊。_x005F_x000D_
何克否宅布局严谨，做工讲究，造型独特，具有较高的保存价值，是浙南山区明清时期古建筑研究的实物资料。</t>
  </si>
  <si>
    <t>下村林起照民居</t>
  </si>
  <si>
    <t>浙江省温州市泰顺县雅阳镇白巢村下村30-43号</t>
  </si>
  <si>
    <t>林起照民居位于雅阳镇白巢村下村30-43号，坐东朝西，占地面积1087平方米，由门楼、天井、正屋和两厢构成传统院落式居民建筑。门楼已毁，天井平面呈方形，正中设甬道，块石铺砌而成。正屋面阔十一间，两层带腰檐，悬山顶，进深七柱十一檁，穿斗式梁架；明间为穿堂敞厅，带前廊，方柱抹角做法，方形柱础，前檐柱用三级插拱承挑檐檩，二层骑廊外侧设有坐凳栏杆，明间后部做有神龛，小青瓦屋面，砖条屋脊。两侧厢房各五开间，悬山顶，进深五柱九檁，穿斗式梁架，清水屋脊。正屋后院有水井一口，井口呈方形，井壁为块石垒砌。_x005F_x000D_
该民居为下村保存最好的古民居之一，构造简练，用材讲究，具有一定的文物价值。</t>
  </si>
  <si>
    <t>120°3′26″ 27°23′12″</t>
  </si>
  <si>
    <t>古井位于民居后院，井口呈方形，长0.51米宽0.6米，井深0.5米，井壁为块石垒砌。</t>
  </si>
  <si>
    <t>林起照等个人</t>
  </si>
  <si>
    <t>新联季氏宗祠</t>
  </si>
  <si>
    <t>浙江省温州市泰顺县雅阳镇新联村祠堂岗</t>
  </si>
  <si>
    <t>季氏宗祠位于雅阳镇新联村祠堂岗，清代建筑，坐东南朝西北，占地面积800平方米，三进带两厢式建筑。门楼前设照壁一道，下部为块石垒砌，上设砖拼花漏窗，双披水瓦面。门楼砖石结构单开间，双落翼式歇山顶，青石门框，檐下饰七朱八白。前院天井平面呈半月形，块石铺砌地面。前厅面阔七开间，悬山顶，山面两侧出翼楼，进深三柱五檁，穿斗式梁架，明间为过厅，中柱间设板门，次间起檐柱间做隔断。二进天井平面呈方形，两侧厢廊各二开间，悬山顶。中厅面阔七开间，悬山顶，明次间开敞为过厅，进深五柱九檁，抬梁穿斗混合式梁架，砖条正脊。三进天井平面呈方形，两侧厢房各三开间，悬山顶，明间为敞厅，进深五柱七檁，穿斗式梁架。正厅面阔七开间，带前廊，悬山顶，进深五柱，抬梁穿斗混合式梁架，小青瓦屋面，清水脊。古井位于门楼正前方50米处，井口呈圆形，井壁为块石垒砌。_x005F_x000D_
该宗祠格局保存完整，用材粗大，做工精细，雕刻精美，具有较高的文物价值。</t>
  </si>
  <si>
    <t>120°2′14″ 27°23′20″</t>
  </si>
  <si>
    <t>古井位于季氏宗祠门楼正前方50米处，井口呈圆形，直径1.2米，井深3.5米，井壁为块石垒砌，有围墙。</t>
  </si>
  <si>
    <t>铁炉坵季庆东民居</t>
  </si>
  <si>
    <t>浙江省温州市泰顺县雅阳镇新联村铁炉坵</t>
  </si>
  <si>
    <t>季庆东民居位于雅阳镇新联村铁炉坵，坐西北朝东南，占地面积694平方米，由门楼、天井、正屋组成院落式建筑。门楼砖石结构单开间，双落翼式悬山顶。天井平面呈方形，正中设甬道。正屋面阔七开间，两层带腰檐，悬山顶，山面两侧前后出翼楼，进深七柱十三檁，穿斗式梁架；明间为穿堂敞厅，带前廊，明间前设三级踏步，两侧垂带石稳固，前檐柱用三级插拱承挑檐檩，二层骑廊明间外侧做有坐凳栏杆，后部设神龛，小青瓦屋面，清水脊。正屋后院北侧有古井一口，井口呈圆形，井壁为块石垒砌。_x005F_x000D_
该民居整体保存较好，用材讲究，做工精细，具有一定的历史文物价值。</t>
  </si>
  <si>
    <t>120°2′16″ 27°23′24″</t>
  </si>
  <si>
    <t>古井位于正屋后院北侧，井口呈圆形，直径0.6米，井深5米，井圈砖砌筑，井壁块石垒砌。</t>
  </si>
  <si>
    <t>季庆东等个人</t>
  </si>
  <si>
    <t>吴家墩何学果民居</t>
  </si>
  <si>
    <t>浙江省温州市泰顺县雅阳镇吴家墩村湖尾自然村54-55号</t>
  </si>
  <si>
    <t>何学果民居位于雅阳镇吴家墩村湖尾自然村54-55号，坐北朝南，占地面积860平方米，由门楼、天井、正屋及两厢组成院落式建筑。门楼木结构单开间，悬山顶。天井平面呈方形，块石铺砌。正屋面阔八开间（东侧尽间为后建），两层带腰檐，悬山顶，进深七柱十四檁，穿斗式梁架；三合土地面条石做阶沿，明间前设三级踏步，两侧垂带石稳固；明间为穿堂敞厅，带覆水椽式前廊，方柱抹角做法，下设方形柱础，前檐柱用三级插拱承挑檐檩，二层骑廊外侧做有栏杆，小青瓦屋面，叠瓦正脊。东西厢房各单开间，悬山顶，朝外一侧山面带披檐，进深六柱九檁，穿斗式梁架，向天井一侧设前廊。正屋后院山墙下有古井一口，井口呈方形，井壁为块石垒砌。_x005F_x000D_
该民居构造洗练，做工讲究，具有一定的文物价值。</t>
  </si>
  <si>
    <t>120°3′13″ 27°22′22″</t>
  </si>
  <si>
    <t>古井位于正屋后院山墙下，井口呈方形，长3米宽1米，井深0.5米，井壁为块石垒砌。</t>
  </si>
  <si>
    <t>何学果等个人</t>
  </si>
  <si>
    <t>尾厝蔡徐祈民居</t>
  </si>
  <si>
    <t>浙江省温州市泰顺县西旸镇尾厝村双美南路</t>
  </si>
  <si>
    <t>蔡徐祈民居位于西旸镇尾厝村双美南路，坐西南朝东北，三合院式建筑，由门楼、天井、正屋、厢房和偏房构成。门楼三开间，悬山顶，次间前后设擎檐柱。天井设上下两级，鹅卵石铺砌成地面，正中设甬道。正屋七开间，两层带腰檐，悬山顶，进深七柱十一檩，穿斗式梁架；明间为穿堂敞厅，明次梢间带卷棚檐廊，小青瓦屋面，清水脊。屋前天井两侧厢房两层三开间，悬山顶，进深五柱九檁，穿斗式梁架。偏房为两层两间木结构。正屋后院两侧各有一口水井，一为方形，一为圆形。_x005F_x000D_
该民居整体格局保存较好，正屋年代较久远，构造洗练，做工考究，具有一定的历史文物价值。</t>
  </si>
  <si>
    <t>门楼坳傅氏宗祠</t>
  </si>
  <si>
    <t>浙江省温州市泰顺县西旸镇门楼坳村水井坵</t>
  </si>
  <si>
    <t>傅氏宗祠位于西旸镇门楼坳村水井坵，坐东北朝西南，由门楼、天井、正厅构成院落式建筑，占地面积约278平方米。门楼单间木结构，悬山顶，前设有围墙环绕成照壁式。天井平面呈方形，正中设甬道。正厅七开间，悬山顶，山面带披檐，进深五柱九檩，抬梁穿斗混合式梁架结构；明间两缝设五架抬梁，次间起分心用中柱，前后带双步梁；明次间开敞，后部设牌位龛，小青瓦屋面，清水脊。正厅后院有水井一口，井口呈方形。_x005F_x000D_
该宗祠保存较好，建筑高达宽敞，用材粗大，做工洗练，具有一定的文物价值。</t>
  </si>
  <si>
    <t xml:space="preserve">119°52′53″ 27°26′19″  </t>
  </si>
  <si>
    <t>古井位于门楼坳傅氏宗祠后，井口呈方形，长2.1米，宽1.6米，水深0.7米，块石砌筑，井内水质较清澈，井底有较多淤泥</t>
  </si>
  <si>
    <t>傅氏宗祠</t>
  </si>
  <si>
    <t>新梨陈学标民居</t>
  </si>
  <si>
    <t>浙江省温州市泰顺县凤垟乡新梨村梨树垟184号</t>
  </si>
  <si>
    <t>陈学标民居位于凤垟乡新梨村梨树垟184号，坐西朝东向，由门楼、正屋、厢房等组成。建筑四周块石墙合围，东北角围墙间设门楼，木结构单开间，悬山顶。天井呈方形，门楼至正屋之间设折角甬道，块石铺筑而成。正屋二层带腰檐，面阔九间，悬山屋顶，进深七柱十二檩，穿斗式梁架。明间为穿堂敞厅，带前廊，方柱抹角做法，前檐柱用二跳插拱承挑檐檩，二楼骑廊外侧做有木栏杆，明间后壁设小神龛，小青瓦屋面，砖条线脊。屋前天井两侧厢房均为两层木构悬山屋顶建筑，东、南、北三面设腰檐，朝东一侧山面悬出翼楼。在正屋的南北两侧空地上设有水池二方，池内种植有荷花。南侧水池的后部有古井一口，呈长方形，井沿用条石铺砌，井水清澈甘甜。_x005F_x000D_
该民居为新梨村最具特色的古民居建筑之一，布局合理，构造洗练，具有较高的文物价值。</t>
  </si>
  <si>
    <t>119°58′2″ 27°30′6″</t>
  </si>
  <si>
    <t>古井位于民居南侧水池的后院，呈长方形，长3米宽2米，井圈用条石铺砌，井壁块石。</t>
  </si>
  <si>
    <t>陈学标等个人</t>
  </si>
  <si>
    <t>茂竹园谢子键民居</t>
  </si>
  <si>
    <t>浙江省温州市泰顺县万排乡茂竹园村113号</t>
  </si>
  <si>
    <t>谢子键民居位于万排乡茂竹园村113号，坐西朝东向，占地面积470平方米。正屋两层带腰檐，面阔五间，悬山屋顶，山面前后悬出翼楼；进深七柱十三檩，穿斗式结构；明间为穿堂敞厅，带前廊，三合土地面条石做阶沿，前檐柱用材粗大，下设礩形石柱础，上部用牛腿插拱承挑檐檩，二楼骑廊外侧做有栏杆；小青瓦合铺瓦面，青砖叠涩正脊。屋前天井平面呈方形，天井外有古井一口，圆形井口，块石垒砌成井壁。_x005F_x000D_
该民居做工简练，前檐柱用材异常粗大，柱础样式独特，雕刻精美，具有一定的文物价值。</t>
  </si>
  <si>
    <t>119°55′17″ 27°19′50″</t>
  </si>
  <si>
    <t>古井位于两乡间小道交叉口。井口呈圆形，直径1.5米。井圈高0.38米，水深0.2米。井口表面有网保护，井圈由砖块垒砌。周围杂草丛生，基本废弃。</t>
  </si>
  <si>
    <t>谢子键等个人</t>
  </si>
  <si>
    <t>墓前谢单木民居</t>
  </si>
  <si>
    <t>浙江省温州市泰顺县万排乡茂竹园村墓前自然村</t>
  </si>
  <si>
    <t>谢单木民居位于万排乡茂竹园村墓前自然村，坐西北朝东南，占地面积1020平方米，由正屋、天井、两厢组成。建筑原带门楼，今已毁，仅余台基。正屋两层带腰檐，面阔七间，悬山屋顶，山面两侧悬出翼楼；进深五柱十檩，穿斗式结构；明间为穿堂敞厅，带前廊，次间起地面架空做有木地板，方柱抹角做法，前檐柱用斗口跳承挑檐檩，二楼骑廊外侧栏杆上做有板障，设推窗，明间后部设神龛；小青瓦合铺瓦面，清水脊。屋后腰檐下挖有水井一口，井口呈方形，井壁块石垒砌。屋前天井平面呈方形，黄土地面，天井两侧厢房各五开间，两层带腰檐，悬山顶，进深五柱十檩，穿斗式结构，朝天井一侧带前廊，建筑晚于正屋。_x005F_x000D_
该民居整体保存一般，正屋依据建造风格推测为清中期建筑，构造洗练简洁，具有一定的文物价值。</t>
  </si>
  <si>
    <t xml:space="preserve">119°55′17″ 27°19′28″  </t>
  </si>
  <si>
    <t>古井位于谢单木民居屋后。井口呈方形，长0.7米，宽0.65米，井口与地面平行，水深0.64米。井圈由青石围砌而成。</t>
  </si>
  <si>
    <t>谢单木等个人</t>
  </si>
  <si>
    <t>徐坑徐家标民居</t>
  </si>
  <si>
    <t>浙江省温州市泰顺县峰门乡徐宅村徐坑自然村</t>
  </si>
  <si>
    <t>徐坑徐家标民居位于峰门乡徐宅村徐坑自然村，坐北朝南向，占地面积660平方米，由门楼、天井、正屋及两厢组成三合院式民居建筑。门楼木结构单开间，悬山顶，分心用三柱，中柱间设板门。天井平面呈方形，略低于正屋地面。正屋两层带腰檐，面阔九间，悬山屋顶；进深七柱十一檩，穿斗式结构；台基为规整陡板石砌筑，条石做阶沿，明间为穿堂敞厅，带前廊，次间起地面架空做有木地板，二楼带骑廊；小青瓦合铺瓦面，青砖叠涩正脊。天井两侧厢房两层带腰檐，各三开间，悬山顶，进深五柱九檩，穿斗式梁架。正屋西尽间后有水井一口，井口方形，井壁为块石垒砌。_x005F_x000D_
该民居整体格局保存较好，卷棚廊、插拱、雀替等构件雕刻精细，做工讲究，具有一定的文物价值。</t>
  </si>
  <si>
    <t>119°51′26″ 27°41′53″</t>
  </si>
  <si>
    <t>古井位于正屋西尽间后有水井一口，井口方形，井壁为块石垒砌。长1米宽1.4米，井深0.5米。</t>
  </si>
  <si>
    <t>司前畲族镇人民政府</t>
  </si>
  <si>
    <t>徐家标等个人</t>
  </si>
  <si>
    <t>田湾苏尔才民居</t>
  </si>
  <si>
    <t>浙江省温州市泰顺县月湖乡柘下村田湾21-27号</t>
  </si>
  <si>
    <t>田湾苏尔才民居位于月湖乡柘下村田湾21-27号，坐西北朝东南，占地面积637平方米，由正屋、天井和两厢组成。正屋单层，面阔八间（西南侧尽间为后建），悬山顶，进深五柱九檩，抬梁穿斗混合式式结构；明间为敞厅，后部屏壁上设小神龛；次间起，地面架空做有木地板，有阁层；屋面小青瓦合铺，清水脊。屋前天井平面呈方形，低于建筑地面。天井东北侧厢房单层五开间，悬山屋顶，西南侧厢房两层带腰檐，三开间，悬山顶，穿斗式梁架结构。正屋后院东北侧有水井1口，井口呈方形。_x005F_x000D_
该民居布局合理，做工简练，古朴，具有一定的文物价值。</t>
  </si>
  <si>
    <t>库村清阴井</t>
  </si>
  <si>
    <t>浙江省温州市泰顺县新浦乡库村</t>
  </si>
  <si>
    <t xml:space="preserve">清阴井位于新浦乡库村，始建于宋，井口呈方形，井壁为块石垒砌，规整条石砌成井圈，长1.32米，宽1.07米，井内水质清澈。在水井后壁的山墙下部，嵌有石碑一方，阴刻有“清阴井”三字。井畔原有清音亭，为宋代名贤吴驲，吴泰来、包湉三人吟咏赏景之处，今已废。   </t>
  </si>
  <si>
    <t>119°56′9″ 27°37′36″</t>
  </si>
  <si>
    <t>清阴井位于库村，始建于宋，井口呈方形，井壁为块石垒砌，规整条石砌成井圈，长1.32米宽1.07米，井为圆形，直径3米，块石堆砌而成，井深3米。井内水质清澈。在水井后壁的山墙下部，嵌有石碑一方，阴刻有“清阴井”三字。</t>
  </si>
  <si>
    <t>库村村委会</t>
  </si>
  <si>
    <t>新山土改时期乡政府旧址</t>
  </si>
  <si>
    <t>浙江省温州市泰顺县新浦乡库村吴宅自然村</t>
  </si>
  <si>
    <t>新山土改时期乡政府旧址位于新浦乡库村吴常进宅，坐北朝南向，占地面积--平方米，由门楼、天井、正屋、后院柴房、后院厢房等组成院落式建筑。门楼位于建筑东南面，砖木结构单开间。天井平面呈方形，卵石铺砌成地面。正屋为两层木构建筑，面阔七间，悬山屋顶，进深七柱，穿斗式梁架；明间为穿堂敞厅，带前廊，前檐柱承挑檐檩，二楼前檐柱之间用板障隔断，小青瓦合铺瓦面，清水脊。正屋后院天井中有水井一口，井口呈方形，深约十余米，卵石垒砌井壁。后院柴房单层五开间，悬山顶，为木构小平房。两侧厢房两开间，带阁层，朝外一侧山墙夯土砌筑，与正屋二楼之间做有小过廊，互相连通。_x005F_x000D_
该宅在解放初期曾一度做为新山乡政府办公楼，正屋厅堂上还保留着当时的毛主席语录，整体建筑至今保存较好，具有一定的价值。</t>
  </si>
  <si>
    <t>119°56′1″ 27°37′27″</t>
  </si>
  <si>
    <t>古井位于正屋后院，井圈为圆形，直径2米，卵石垒砌。井口呈方形，深约2.5米，卵石垒砌井壁。</t>
  </si>
  <si>
    <t>下庄吴学员民居</t>
  </si>
  <si>
    <t>浙江省温州市泰顺县三魁镇东垟底村下庄自然村</t>
  </si>
  <si>
    <t>下庄吴学员民居位于三魁镇东垟底村下庄自然村，单幢建筑，坐东朝西向，占地面积约447平方米。正屋两层带腰檐，面阔五间，悬山屋顶，山面两侧设披檐；进深七柱十一檩，穿斗式结构；明间为穿堂敞厅，带前廊，三合土地面条石做阶沿，次间起地面架空做有木地板，二楼骑廊外设栏杆，明间后部设小神龛；小青瓦合铺瓦面，清水脊。正屋后院有古井一口，井口呈方形，块石垒砌成井壁，井水清澈甘甜。_x005F_x000D_
该民居保存较好，构造洗练，选材讲究，具有一定的文物价值。</t>
  </si>
  <si>
    <t xml:space="preserve">119°55′5″ 27°27′17″ </t>
  </si>
  <si>
    <t>古井位于下庄吴学员民居后，井口呈正方形，长宽均为0.8米，水深1.3米，块石砌筑，该井保存完好，水质清澈见底</t>
  </si>
  <si>
    <t>三魁镇人民政府</t>
  </si>
  <si>
    <t>吴学员等个人</t>
  </si>
  <si>
    <t>下庄吴学细民居</t>
  </si>
  <si>
    <t>下庄吴学细民居位于三魁镇东垟底村下庄自然村中心，单幢建筑，坐东朝西向，占地面积约280平方米。正屋两层带腰檐，面阔七间，悬山屋顶，山面两侧设披檐；进深七柱十三檩，穿斗式结构；明间为穿堂敞厅，带前廊，三合土地面条石做阶沿，次间起地面架空做有木地板，二楼骑廊外设栏杆，明间后部设小神龛；小青瓦合铺瓦面，清水脊。正屋后院有古井一口，井口呈圆形，块石垒砌成井壁，井水清澈甘甜。_x005F_x000D_
该民居保存较好，构造洗练，选材讲究，具有一定的文物价值。</t>
  </si>
  <si>
    <t xml:space="preserve">119°55′9″ 27°27′17″  </t>
  </si>
  <si>
    <t>古井位于下庄吴学细民居入口，井口呈圆形，半径1.3米，水深0.3米，砖石砌筑，水质清澈见底，井前设有围栏</t>
  </si>
  <si>
    <t>吴学细等个人</t>
  </si>
  <si>
    <t>岚底吴学宣民居</t>
  </si>
  <si>
    <t>浙江省温州市泰顺县三魁镇东垟底村岚底自然村</t>
  </si>
  <si>
    <t>岚底吴学员民居位于三魁镇东垟底村岗底自然村，单幢建筑，坐东北朝西南向，占地面积约734平方米。正屋两层带腰檐，面阔五间，悬山屋顶，山面两侧前后悬出翼楼；进深七柱十一檩，穿斗式结构；明间为穿堂敞厅，带前廊，三合土地面条石做阶沿，次间起地面架空做有木地板，二楼骑廊外设栏杆，明间后部设小神龛；小青瓦合铺瓦面，清水脊。正屋后院有古井一口，井水清澈甘甜。_x005F_x000D_
该民居保存较好，构造洗练，选材讲究，具有一定的文物价值。</t>
  </si>
  <si>
    <t>鹤联齐九顺民居</t>
  </si>
  <si>
    <t>浙江省温州市泰顺县罗阳镇鹤联村下察溪自然村外垟墓门底</t>
  </si>
  <si>
    <t>鹤联齐九顺民居位于罗阳镇鹤联村下察溪自然村外垟墓门底，俗名“外垟上厝”，坐东朝西，占地面积799平方米，由正屋、天井、两厢组成。建筑原带门楼，现已毁。正屋两层带腰檐，面阔七间，悬山屋顶；进深七柱十一檩，穿斗式梁架结构；明间为穿堂敞厅，带前廊，次间起地面架空铺木地板；屋面小青瓦合铺，清水脊。屋前天井平面呈方形，略低于正屋地面。天井两侧厢房各三开间，悬山顶，进深三柱，穿斗式结构。水井位于正屋后院，井口呈半月形。_x005F_x000D_
该民居建于清代晚期，整体保存较好，构造简练，做工简朴，具有一定的文物价值。</t>
  </si>
  <si>
    <t xml:space="preserve">119°45'55.3"  27°31'38.7" </t>
  </si>
  <si>
    <t>古井位于民居后山脚下，井口类似半圆形，直径1.3米。圆弧至井边距离0.93米。古井由块石和水泥浇筑而成，井壁抹平，井底少量青苔，经常被清理，四周有铁板、纱网围栏保护。</t>
  </si>
  <si>
    <t>齐九顺等个人</t>
  </si>
  <si>
    <t>鹤联郑大永民居</t>
  </si>
  <si>
    <t>浙江省温州市泰顺县罗阳镇鹤联村下察溪自然村外垟</t>
  </si>
  <si>
    <t>鹤联郑大永民居位于罗阳镇鹤联村下察溪自然村外垟，俗名“外垟下厝”，坐南朝北，占地面积736平方米，由门楼、天井和正屋组成。门楼木结构单开间，悬山顶，分心用三柱，穿斗式结构。天井平面呈方形，略低于正屋地面。正屋两层带腰檐，面阔九间，悬山屋顶；进深七柱十一檩，穿斗式结构；明间为穿堂敞厅，带前廊，次间起地面架空做有木地板，二楼带骑廊，明间后部设神龛；小青瓦合铺瓦面，清水脊。正屋后院有水井一口，井口呈方形，井水清澈。_x005F_x000D_
该民居布局严谨，做工讲究，具有明显的清代晚期建筑的风格，存在一定的文物价值。</t>
  </si>
  <si>
    <t>江渡柏树脑民居</t>
  </si>
  <si>
    <t>浙江省温州市泰顺县罗阳镇江渡村柏树脑</t>
  </si>
  <si>
    <t>江渡柏树脑民居位于罗阳镇江渡村柏树脑，坐西偏南向，占地面积625平方米，由门楼、天井、正屋等组成。门楼木结构单开间，悬山顶，分心用三柱。天井平面呈方形，正中块石铺砌成甬道。正屋两层带腰檐，面阔七间，悬山屋顶；进深七柱十一檩，穿斗式梁架结构；明间为穿堂敞厅，明次间带前廊，次间起地面架空做有木地板，二楼骑廊外侧设栏杆，小青瓦合铺瓦面，清水脊。正屋后院有水井一口，井口呈方形。_x005F_x000D_
该民居构造简练，布局合理，做工洗练，具有一定的价值。</t>
  </si>
  <si>
    <t>林厝下水井</t>
  </si>
  <si>
    <t>浙江省温州市泰顺县三魁镇下武洋村林厝下自然村</t>
  </si>
  <si>
    <t>林厝下水井位于三魁镇下武洋村林厝下自然村，建于清代，井口呈圆形，直径约1.3米，井壁为规整的青石板砌筑而成。水井井水清澈，水质甘甜，为林厝下一村村民的重要取水来源。_x005F_x000D_
林厝下水井造型古朴，构造简洁，至今保存较好，具有一定的价值。</t>
  </si>
  <si>
    <t xml:space="preserve">119°55′10″ 27°26′28″  </t>
  </si>
  <si>
    <t>古井位于林厝村路旁，井口呈圆形，直径1.1米，水深1.1米，混凝土结构，井内漂浮物堆积，早已废弃不用</t>
  </si>
  <si>
    <t>下武洋村委会</t>
  </si>
  <si>
    <t>上交垟曾文寿民居</t>
  </si>
  <si>
    <t>浙江省温州市泰顺县罗阳镇上交垟村求知路22号</t>
  </si>
  <si>
    <t>上交垟曾文寿民居俗名“岙店”，位于罗阳镇上交垟村求知路22号，坐北偏东向，占地面积1023平方米，由门楼、天井、正屋、厢房等构成。门楼单开间，进深四柱，悬山屋顶。天井平面呈方形，正中设甬道。正屋两层带腰檐，面阔七间，悬山屋顶；进深七柱十一檩，穿斗式梁架结构；明间为穿堂敞厅，带前廊，次间起地面架空做有木地板，二楼骑廊外侧设栏杆，小青瓦合铺瓦面，清水脊。正屋后院天井中有水井一口，井口呈方形。厢房两层三开间，悬山屋顶。_x005F_x000D_
该民居保存较好，构造洗练，做工简洁，具有一定的文物价值。</t>
  </si>
  <si>
    <t>119°44'25.8"  27°33'06."</t>
  </si>
  <si>
    <t>古井位于民居后门、山坡脚下。井口周围由块石垒砌而成，井口呈圆形，直径0.8米，水深0.6米，井口周围杂草丛生，基本废弃。</t>
  </si>
  <si>
    <t>曾文寿等个人</t>
  </si>
  <si>
    <t>峰文林正铸民居</t>
  </si>
  <si>
    <t>浙江省温州市泰顺县峰文乡峰文村大坵田</t>
  </si>
  <si>
    <t>峰文林正铸民居位于峰文乡峰文村大坵田，坐东南朝西北，单幢建筑，占地面积550平方米，正屋两层七开间悬山顶，带腰檐，明间为穿堂敞厅，其余几间地面架空铺设木地板，台基为块石陡石板阶沿石，三合土地面构成，带翼楼， 进深七柱十一檩，穿斗式梁架。前为卷棚式檐廊，前檐柱上设两幅插拱，承挑檐檩，青石清水屋脊。方形古井位于正屋左后侧。_x005F_x000D_
该民居保存完整，做工讲究，牛腿、插拱和部分构件雕刻精致，具有较高的文物价值。</t>
  </si>
  <si>
    <t>120°8′12″ 27°29′5″</t>
  </si>
  <si>
    <t>古井位于民居正屋左后侧，井呈长方形，长1.2米宽1米，井深0.8米，井壁块石堆砌。井沿条石，混凝土井盖板。</t>
  </si>
  <si>
    <t>林正铸等个人</t>
  </si>
  <si>
    <t>国岭王启露民居</t>
  </si>
  <si>
    <t>浙江省温州市泰顺县柳峰乡国岭村国岭174-181号</t>
  </si>
  <si>
    <t>王启露民居位于柳峰乡国岭村国岭174-181号，坐西南朝东北，三合院建筑，占地面积880平方米，由正屋、天井、两厢组成。原建筑有门楼，现已拆除。正屋两层重檐九开间，明间为穿堂敞厅，三合土地面条石压边，带前廊，进深七柱九檩，穿斗式梁架，悬山顶。左右厢房两层重檐，四开间，带前廊，进深五柱七檩，抬梁式梁架，悬山顶。天井正中设甬道，块石筑砌平面呈一字型。正厅后设有方形水井，现已废弃。_x005F_x000D_
该民居布局合理，构造洗练，做工讲究，具有一定的文物、历史价值。</t>
  </si>
  <si>
    <t>百福岩周建生民居</t>
  </si>
  <si>
    <t>周建生民居位于雅阳镇百福岩村西侧山脚下，坐西朝东，三合院建筑，占地面积1400平方米，由门楼、天井、正屋、左右厢房和后院水井组成。门楼外设围墙一道，环绕成照壁式。门楼单间歇山顶，石木结构，门楣及门柱为青石质，外檐灰塑“视履考祥”，内檐灰塑“长绕祥云”匾额，三间插拱承屋面，抬梁式梁架。前天井设转角甬道，块石铺筑，条石压边，前天井院墙当中设砖拼花漏窗。正屋七开间，两层带腰檐，悬山顶，山面带披檐，地基为青条石，陡板石青石阶沿，三合土地面，前设三级踏步，两侧垂带石；明间为穿堂敞厅，进深七柱十一檩，穿斗式梁架。二层檐廊立面为回形纹栏杆，叠瓦屋脊卷云脊饰，两端吻饰上翘。正屋南北两侧各带两座耳房，耳房中间为池塘，北面两耳房用廊相连，正屋以东天井两侧为厢房，两层三开间悬山顶，前带腰檐，东面带翼楼，进深五柱九檩，穿斗式梁架结构。后院有水井，外方内圆，块石垒砌成井壁。     _x005F_x000D_
该民居布局合理，斗拱门窗雕刻精美，为省级历史文化保护区主要建筑之一，具有一定的历史、文物研究价值。</t>
  </si>
  <si>
    <t>120°1′33″ 27°22′48″</t>
  </si>
  <si>
    <t>古井位于民居后院，古井平面外方内圆，井台块石外边长1.65米，高地面0.4米，井壁块石垒砌成圆形，直径0.88米，井深2米。</t>
  </si>
  <si>
    <t>周建生等个人</t>
  </si>
  <si>
    <t>长官垅水井</t>
  </si>
  <si>
    <t>浙江省温州市泰顺县三魁镇战州村下溪坪自然村长官垅</t>
  </si>
  <si>
    <t>长官垅水井位于三魁镇战州村下溪坪自然村长官垅，清代建筑。水井东侧150米为战州小学，西侧为田垟，北侧1500米为新58省道。水井四周砖墙合围，西侧用块石砌成弧形的井圈一道，高约1.4米。水井井口略呈扇形，直径约2.4米，块石砌筑成井壁，水质清澈甘甜，为当地村民生活用水。</t>
  </si>
  <si>
    <t xml:space="preserve">119°54′50″ 27°27′27″ </t>
  </si>
  <si>
    <t>古井位于自然村长官垅，井口呈方形，长1米宽0.9米，水深1.7米，块石砌筑，井外设有井碑，井内水质清澈，为当地村名生活用水</t>
  </si>
  <si>
    <t>战州村委会</t>
  </si>
  <si>
    <t>战州陶大林民居</t>
  </si>
  <si>
    <t>浙江省温州市泰顺县三魁镇战州村官垟自然村</t>
  </si>
  <si>
    <t>战州陶大林民居俗名“陶厝下”，位于三魁镇战州村官垟自然村，坐西朝东向，占地面积330平方米，单幢建筑。正屋两层带腰檐，面阔七间，悬山屋顶；进深七柱十一檩，穿斗式梁架结构；明间为穿堂敞厅，带前廊，小青瓦合铺瓦面，清水脊。正屋后院有古井一口，井口呈方形，条石构成井圈，宽约1.0米。_x005F_x000D_
该民居保存较好，构造简朴，做工洗练，具有一定的文物价值。</t>
  </si>
  <si>
    <t>119°54′39″ 27°27′22″</t>
  </si>
  <si>
    <t>古井位于陶大林民居后，井口呈正方形，长宽0.9米，水深0.3米，砖石砌筑，井四周设有保护围栏，井内含有大量漂浮物，已废弃不用</t>
  </si>
  <si>
    <t>陶大林等个人</t>
  </si>
  <si>
    <t>庵前张晓健民居</t>
  </si>
  <si>
    <t>庵前古民居</t>
  </si>
  <si>
    <t>浙江省温州市泰顺县三魁镇庵前村</t>
  </si>
  <si>
    <t>庵前张晓健民居俗名“庵前九榴”，位于三魁镇庵前村东南部，坐东北朝西南，占地面积984平方米，由四座门楼、天井、正屋等组成。大门楼外设照壁一道，青砖立砌而成。大门楼单开间，砖石结构，双落翼式屋顶，门框由青石构成。天井中做有院墙，西北、东南两侧院墙中做有小门楼，圆拱门洞，双披水瓦面，正屋正前方的院墙中开有砖拼花漏窗。天井平面呈长方形，方石对缝斜铺地面。正屋两层带腰檐，面阔十四间（原建筑五间，两侧梢间外均为后建），悬山屋顶，山面出翼楼，进深七柱十一檩，穿斗式梁架结构。明间为穿堂敞厅敞厅，带前廊，小青瓦合铺瓦面，清水脊。正屋后院有古井一口，平面呈方形，井圈青石砌成栏杆式，实体栏板。建筑东南向院墙外，建有后门楼一座，砖石结构，单开间。_x005F_x000D_
庵前九檩布局严谨，做工精致，用材考究，具有较高的文物价值，2003年1月，庵前九榴及其周边的庵前七榴、张氏宗祠等被列为县级文物保护单位。</t>
  </si>
  <si>
    <t xml:space="preserve">119°55′22″ 27°26′28″ </t>
  </si>
  <si>
    <t>古井位于庵前张晓健民居后，井口呈方形，长1.35米宽1.2米，水深0.6米，块石砌筑，井壁附着大量青苔，现已废弃不用</t>
  </si>
  <si>
    <t>张晓健等个人</t>
  </si>
  <si>
    <t>庵前张大松民居</t>
  </si>
  <si>
    <t>庵前张大松民居位于三魁镇庵前村东南部，坐西北朝东南，占地面积约619平方米，由门楼、天井、正屋及两厢组成。门楼单开间，悬山顶。天井平面呈方形，块石铺砌成地面。正屋两层带腰檐，面阔七间，悬山屋顶；进深五柱九檩，穿斗式梁架结构；明间为穿堂敞厅，带前廊，次间起地面架空做有木地板，二楼骑廊外侧设栏杆，小青瓦合铺瓦面，清水脊。天井两侧厢房两层带腰檐，均四开间，悬山顶，进深四柱，穿斗式梁架结构。正屋后院有水井一口，井口呈方形。_x005F_x000D_
该民居为庵前张氏的祖屋，构造古朴，做工洗练，具有一定的文物价值。</t>
  </si>
  <si>
    <t xml:space="preserve">119°55′24″ 27°26′28″ </t>
  </si>
  <si>
    <t>古井位于庵前张大松民居后，井口呈方形，长1.3米宽1.2米，水深0.7米，块石砌筑，井壁附着大量青苔</t>
  </si>
  <si>
    <t>张大松等个人</t>
  </si>
  <si>
    <t>庵前张连宗民居</t>
  </si>
  <si>
    <t>庵前张连宗民居位于三魁镇庵前村东部，坐东北朝西南，占地面积946平方米，由门楼、天井、正屋、两厢等组成三合院式民居建筑。门楼木结构单开间，悬山顶，抱框间设对开木门。天井平面呈方形，块石铺砌成地面。正屋两层带腰檐，面阔七间，悬山屋顶；进深七柱十一檩，穿斗式梁架结构；明间为穿堂敞厅，带前廊，次间起地面架空做有木地板，二楼骑廊外侧设栏杆，小青瓦合铺瓦面，清水脊。正屋后院天井中有古井一口，井口呈圆形。屋前天井两侧厢房两层带腰檐，均四开间，悬山屋顶，朝外一侧山面出翼楼。_x005F_x000D_
该民居构造简朴，布局合理，具有一定的文物价值。</t>
  </si>
  <si>
    <t>119°55′24″ 27°26′28″</t>
  </si>
  <si>
    <t>古井位于庵前张连宗民居，井口呈方形，长1.7米宽1.3米，水深0.4米，砖石砌筑，该井保存完好，水质清澈见底,上方砌筑保护盖</t>
  </si>
  <si>
    <t>张连宗等个人</t>
  </si>
  <si>
    <t>彭家堡水井</t>
  </si>
  <si>
    <t>浙江省温州市泰顺县三魁镇战州村彭家堡自然村</t>
  </si>
  <si>
    <t>彭家堡水井位于三魁镇战州村彭家堡自然村，平面呈方形，井口宽约2米，条石做井沿，块石垒砌成井壁，水井清澈甘甜，为彭家堡村村民生活用水。_x005F_x000D_
该水井保存较好，至今犹在使用，具有一定的文物价值。</t>
  </si>
  <si>
    <t xml:space="preserve">119°54′53″ 27°26′59″  </t>
  </si>
  <si>
    <t>古井位于彭家堡自然村，井口呈六边形，边长0.9米，水深1.45米，混凝土砌筑，井顶设有不锈钢防雨罩</t>
  </si>
  <si>
    <t>彭家堡自然村</t>
  </si>
  <si>
    <t>新庄洋蔡思清民居</t>
  </si>
  <si>
    <t>浙江省温州市泰顺县三魁镇曲尺潭村新庄洋</t>
  </si>
  <si>
    <t>新庄洋蔡思清民居俗名老厝，位于三魁镇曲尺潭村新庄洋，单幢建筑，坐东北朝西南，平面呈“一”字型。正屋两层七开间，悬山顶，带腰檐山面带翼楼，明间为穿堂敞厅，其余几间地面架空铺设木地板。台基由块石陡板石、阶沿石、三合土地面构成。石柱础方木柱木板天花吊顶，进深七柱九檩穿斗式梁架结构，中柱分心前后双步梁带前后单步梁带前单步廊后单步梁。屋脊为青砖线脊。蔡思清民居年代较早，做工有一定的讲究，构造古朴简练，具有一定的保存价值。</t>
  </si>
  <si>
    <t>119°54′35″ 27°27′43″</t>
  </si>
  <si>
    <t>古井位于新庄洋蔡思清民居后，井口呈半圆形，直径0.9米，水深0.8米，块石砌筑，四周植被茂密</t>
  </si>
  <si>
    <t>蔡思清等个人</t>
  </si>
  <si>
    <t>粟子山赖立逢民居</t>
  </si>
  <si>
    <t>浙江省温州市泰顺县三魁镇曲尺潭村粟子山自然村</t>
  </si>
  <si>
    <t>粟子山赖立逢民居俗名新厝，位于三魁镇曲尺潭村粟子山自然村，坐北朝南，院落式建筑。由门楼、偏屋和正屋构成传统民居建筑。门楼单间楼体为青石结构，屋面为木结构悬山顶，进深单柱三檩穿斗式梁架结构。屋脊为青砖线脊。天井平面呈方形。正屋面阔七开间，悬山顶带腰檐，明间为穿堂敞厅，其余几间地面架空铺设木地板，台基由块石陡板石、阶沿石、三合土地面构成。进深七柱十一檩穿斗式梁架结构。二层明间后部设神位龛，屋脊为青砖线脊。偏屋两层五开间为后修建。该民居布局合理，构造古朴简洁，具有一定的保存价值。</t>
  </si>
  <si>
    <t>西岙涌泉寺</t>
  </si>
  <si>
    <t>浙江省温州市泰顺县三魁镇西岙村</t>
  </si>
  <si>
    <t>西岙寺位于三魁镇西岙村，又称“涌泉寺”，始建于宋开宝四年（971），明代被毁，清光绪三十四年（1908）重建，现寺为近年重修建，由门楼一座、天王殿一座、大雄宝殿一座、左右厢房、等构成。坐西北朝东南，占地面积2183方米。西岙寺中现完整保存着刻有宋绍兴十年年号的石水缸一只，还有三尊宋代僧主舍利之塔。古井位于正厅后侧为方形水井，水质清澈，现还在使用。碑立于天王殿前天井。为广种福田碑。西岙寺始建年代较早。现尚保存着水缸、舍利塔等遗迹。</t>
  </si>
  <si>
    <t>119°53′40″ 27°25′30″</t>
  </si>
  <si>
    <t>古井位于西岙涌泉寺大雄宝殿后侧山墙下，井口呈方形，边长1.5米，深约2.2米，目前已废弃不用</t>
  </si>
  <si>
    <t>罗阳三垟水井</t>
  </si>
  <si>
    <t>浙江省温州市泰顺县罗阳镇三垟村三洋路</t>
  </si>
  <si>
    <t>罗阳三垟水井位于罗阳镇三垟村古民居三垟上下厝之间，青石结构，建于光绪九年（1883）冬月。圆形井壁用较大块石筑砌而成，呈直壁式，直径0.65米，青石质圆形井圈高0.45米，水深2.5米，顶部抹角做法，井圈上阳文题刻楷书“光绪九年冬月立”等字样。内圈圆形，直径0.52米．水质清澈，井壁砖内长满青苔。至今仍为当地村民所使用。三垟地处大山腹地，水资源较宝贵，掘井取水是古时当地人的必备条件。该井造型精致、古朴，年代确凿，井水清澈、甘甜。具有较高的文物保护价值。</t>
  </si>
  <si>
    <t>119°43'21.1"  27°33'46.9"</t>
  </si>
  <si>
    <t>古井位于三垟上下厝之间，青石结构，建于光绪九年。井口呈圆形，直径0.67米，井圈高0.35米，水深2.7米，井圈顶部刻楷书“光绪九年冬月立”。</t>
  </si>
  <si>
    <t>罗阳儒学路水井</t>
  </si>
  <si>
    <t>浙江省温州市泰顺县罗阳镇北内村儒学路</t>
  </si>
  <si>
    <t>罗阳儒学路水井位于罗阳镇北内村儒学路，方形井圈，井壁用自然块石叠砌，呈直壁式，长向直径141厘米，宽82厘米。造型系内为方形，水深310厘米。井边倒有石碑，阳刻“永华传呈”两边落款“”浙江巡抚部院马示、同治五年捌月、特授温州府泰顺县正堂加三级。据当地村民介绍该碑由其他地方搬移到此与该古井没有关系。</t>
  </si>
  <si>
    <t>119°42'33.3"  27°33'42.2"</t>
  </si>
  <si>
    <t>古井位于儒学路，井口呈长条形，两头稍呈圆形，井口长1.6米，宽0.9米，水深0.4米。井口旁有一铭碑，为儒学路水井改建时搬迁放置。</t>
  </si>
  <si>
    <t>北内村委会</t>
  </si>
  <si>
    <t>罗阳大深洋水井</t>
  </si>
  <si>
    <t>浙江省温州市泰顺县罗阳镇西外村西大街211号屋后</t>
  </si>
  <si>
    <t>罗阳大深洋水井位于罗阳镇西外村西大街211号屋后，椭圆形井圈，井壁用自然块石叠砌，呈直壁式，长向直径33厘米，宽22厘米。造型系内为椭圆形，水深210厘米。井圈上架设条石，方便村民提水。井边有围墙环绕成照壁式，围墙底部有后刻石碑，记述“本井周围禁止堆放什物、洗物保持卫生”等字。东南向有踏步四级。西内村地处山腹地，水资源宝贵，古时掘井取水是当地村民生活的必备条件，现各家户基本上都装有自来水，古井水质清凉。为村民提供生产用水。</t>
  </si>
  <si>
    <t>119°42'19.8" 27°33'39.1"</t>
  </si>
  <si>
    <t>古井位于公路边，井口呈椭圆形，井口长向3.2米，短向2.2米，水深0.75米。井壁由天然块石垒砌而成，井圈上架一块长条形块石，方便取水。取水入口处有一块石碑，记载“本井周围禁止堆放什物，洗物保持卫生”字样。</t>
  </si>
  <si>
    <t>西外村委会</t>
  </si>
  <si>
    <t>东外进士第</t>
  </si>
  <si>
    <t>浙江省温州市泰顺县罗阳镇东外村泰景路14号</t>
  </si>
  <si>
    <t>东外进士第位于罗阳镇东外村泰景路14号，院落式建筑，坐西南朝东北，由内外门楼、正屋构成。外门楼石木结构悬山顶，门柱及门楣为青石，外檐灰塑“进士第”匾额，上设小斗拱，后檐设擎檐柱，屋脊为青砖线脊。内门台为圆拱门，嵌于院墙之间。天井平面呈方形，青条石筑砌，两侧设隔墙。正屋面阔七开间，两层带腰檐，悬山顶，明间为穿堂敞厅，其余几间地面架空铺设木地板，台基由块石陡板石、阶沿石、三合土地面构成。进深八柱十一檩，穿斗式梁架结构。二层前设骑廊，后部设神位龛，屋脊为青砖线脊。屋后设小隔墙。东外进士第布局合理，做工用材十分讲究，部分构件雕刻精致，具有较高的文物保护价值。_x005F_x000D_
该宅为清代进士潘其祝、潘自疆兄弟二人的故居，自明景泰三年建县以来，泰顺共出过三个进士，其中就包括潘氏兄弟二人。潘自疆，清咸丰十年（1860）中进士，曾任户部云南司主事、福建司主事；潘其祝，清光绪十六年（1890）中进士，可惜未任而卒。</t>
  </si>
  <si>
    <t>119°42'53.1"  27°33'40.5"</t>
  </si>
  <si>
    <t>古井位于民居院内，井口呈圆形，直径1.1米，井圈高0.6米，水深3至4米。井圈由砖块砌成，井底有管路穿过，井底有完整基岩。</t>
  </si>
  <si>
    <t>进士第住户</t>
  </si>
  <si>
    <t>道观前管陈望民居</t>
  </si>
  <si>
    <t>浙江省温州市泰顺县下洪乡道观后村道观前自然村</t>
  </si>
  <si>
    <t>道观前管陈望民居俗名道观前水井底厝，位于下洪乡道观后村道观前自然村，三合院式建筑，坐东北朝西南，由门楼、天井、正屋和左右厢房构成。门楼位于中轴线上单间木结构悬山顶，进深三柱三檩穿斗式梁架结构，屋脊为青砖线脊。门楼外侧右边约十米处有一口圆形水井。天井平面呈方形块石筑砌。正屋面阔五开间，两层带腰檐，悬山顶，明间为穿堂敞厅，其余几间地面架空铺设木地板，台基由块石陡板石、阶沿石、三合土地面构成。前设踏步三级。进深七柱十一檩穿斗式梁架结构，中柱分心前后双步梁带前后单步梁带前单步廊后单步梁。二层前设骑廊后部设神位龛，屋脊为青砖线脊。左右厢房两层单间带腰檐，悬山顶。道观前水井底厝布局合理，做工讲究、构造古朴简练，具有一定的保存价值。</t>
  </si>
  <si>
    <t xml:space="preserve">119°52'03.6"  27°30'33.1" </t>
  </si>
  <si>
    <t>古井位于道馆旁，井口为圆形，直径0.7米，水深1.9米，井壁由大块石砌筑，块石边长0.7米，内部光滑。</t>
  </si>
  <si>
    <t>道观后村委会</t>
  </si>
  <si>
    <t>门楼底陶晨用民居</t>
  </si>
  <si>
    <t>浙江省温州市泰顺县下洪乡门楼底村马山岭自然村</t>
  </si>
  <si>
    <t>门楼底陶晨用民居俗名马山岭尾厝，位于下洪乡门楼底村马山岭自然村，院落式建筑，坐北朝南，占地面积295平方米，由门台、天井和正厅构成。门台位于天井中轴线上，进深三柱三檩穿斗式梁架结构，屋脊为青砖线脊。天井平面呈方形当中设甬道鹅卵石铺设菊花型。正屋两层九开间前设踏步三级，悬山顶，带腰檐山面设翼楼，明间为穿堂敞厅，其余几间地面架空铺设木地板。台基由块石陡板石、阶沿石、三合土地面构成。石柱础方木柱木板天花，进深七柱十一檩穿斗式梁架结构，中柱分心前后双步梁带前单步廊后单步梁。屋脊为青砖线脊。两口方形水井在正屋后侧。马山岭尾厝年代较早，做工有一定的讲究，构造简练古朴，具有一定的保存价值。</t>
  </si>
  <si>
    <t>119°52'00.7"  27°30'34.2"</t>
  </si>
  <si>
    <t>古井位于民居后方，整体由块石垒砌而成，古井呈长条形，长2.3米，宽1.7米。右侧为半圆弧，半径1.3米，水深0.3米，井壁有青苔。</t>
  </si>
  <si>
    <t>陶晨用等个人</t>
  </si>
  <si>
    <t>桂坪舒定当民居</t>
  </si>
  <si>
    <t>浙江省温州市泰顺县南院乡桂坪村中部</t>
  </si>
  <si>
    <t>桂坪舒定当民居俗名桂坪石门楼，位于南院乡桂坪村中部，院落式建筑坐北朝南，由门台和正屋构成。门台三开间双落翼式悬山顶，门柱及门楣为青条石，内檐灰塑“岗光声翠”，外檐灰塑“门迎戬彀”匾额，屋脊为青砖线脊。天井平面呈方形。正屋面阔九开间，两层带腰檐，悬山顶，明间为穿堂敞厅其余几间地面架空铺设木地板，台基由块石陡板石、阶沿石、三合土地面构成。进深七柱九檩穿斗式梁架结构，中柱分心前后双步梁带前后单步梁带前单步廊后单步梁。二层前设骑廊后部设神位龛，屋脊为青砖线脊。方形水井在正屋后侧。桂坪石门楼布局合理，构造古朴简练，具有一定的保存价值。</t>
  </si>
  <si>
    <t xml:space="preserve">119°46'37.3"  27°30'03.5" </t>
  </si>
  <si>
    <t>民居正屋后院有古井一口，井口为大小两方形组成，大井口长2.3米宽2.1米，小井口长1.6米宽1.4米，水深0.6米，井壁由块石砌筑，表面长有少量植被，井底有青苔附着。</t>
  </si>
  <si>
    <t>舒定当等个人</t>
  </si>
  <si>
    <t>彭溪林允强民居</t>
  </si>
  <si>
    <t>浙江省温州市泰顺县彭溪镇彭溪村内洋自然村</t>
  </si>
  <si>
    <t>彭溪林允强民居俗名彭溪门楼厝，位于彭溪镇彭溪村内洋自然村，院落式建筑，坐东朝西，由门台、天井、正屋、厢房和偏屋构成。门台三开间木结构悬山顶，进深三柱五檩，屋脊为青砖线脊。天井平面呈方形中间设呈一字型门台与正屋对接甬道，规整青石筑砌条石压边。正屋面阔七开间，两层带腰檐悬山顶，明间为穿堂敞厅其余几间地面架空铺设木地板，台基由块石陡板石、阶沿石、三合土地面构成。进深七柱十一檩穿斗式梁架结构，中柱分心前后双步梁带前后单步梁带前单步廊后单步梁。二层前设骑廊后部设神位龛，屋脊为青砖线脊。厢房两层两间悬山顶。偏屋单层四开间悬山顶。方形水井在正屋后侧。彭溪门楼厝布局合理，构造古朴简练，具有一定的保存价值。</t>
  </si>
  <si>
    <t>120°8′23″ 27°26′30″</t>
  </si>
  <si>
    <t>古井位于民居正屋后侧，井口方形，长1米宽1米，井深1米，井壁块石砌筑。</t>
  </si>
  <si>
    <t>林允强等个人</t>
  </si>
  <si>
    <t>官坑李开枝民居</t>
  </si>
  <si>
    <t>浙江省温州市泰顺县彭溪镇官坑村</t>
  </si>
  <si>
    <t>官坑李开枝民居俗名官坑李厝，位于彭溪镇官坑村，坐北偏西向，由正屋、天井和左右厢房构成。平面呈“凹”字型。正屋清早期建筑单层九开间，悬山顶，明间为穿堂敞厅后部上方设牌位龛，其余几间地面架空铺设木地板，台基由块石陡板石、阶沿石、三合土地面构成。进深五柱九檩穿斗式梁架结构，中柱分心前后双步梁带前单步廊后单步梁。屋脊为青砖线脊。左右厢房民国建筑两层三开间带腰檐，悬山顶。进深七柱九檩穿斗式梁架结构，屋脊为青砖线脊。官坑李厝布局合理，构造古朴简练，具有一定的保存价值。</t>
  </si>
  <si>
    <t>120°7′19″ 27°24′20″</t>
  </si>
  <si>
    <t>古井位于李开枝民居（已坼）前，圆形井，口径1.5米，井深1.5米，块石井壁。</t>
  </si>
  <si>
    <t>官坑村委会</t>
  </si>
  <si>
    <t>东岙村王氏大民居</t>
  </si>
  <si>
    <t>浙江省温州市瑞安市平阳坑镇东源村东岙自然村东源前街71号</t>
  </si>
  <si>
    <t xml:space="preserve">东岙村王氏大民居坐落在瑞安市平阳坑镇东源村东岙自然村东源前路71号，清晚期建筑。_x005F_x000D_
该宅坐东朝西，占地约2057平方米，由台门、左右厢楼、正屋、围墙等组成院落式建筑。台门穿斗式用三柱，两坡顶，小青瓦屋面，悬山造。正屋面阔七开间、进深四间，穿斗式五柱九檩。小青瓦屋面，落翼式悬山造。前天井用鹅卵石墁地。左右厢楼两层木构，面阔六开间，进深四间，穿斗式五柱九檩。小青瓦屋面，雌毛脊，落翼式重檐硬山造。正屋后凿有水井一口。现该宅辟为东源村“中国木活字印刷文化展示馆”。据王氏宗谱载；清乾隆年间王法懋的第十四代孙王应忠率族人从平阳翔源迁入东源村，开始木活字印谱业至今，该宅系当时的作坊和住所，据此该宅为清中后期建筑。木活字印刷术是我国古代“四大发明”之一，东源村木活字印刷制谱技术是我国古代活字印刷术的见证物。_x005F_x000D_
</t>
  </si>
  <si>
    <t>北纬27°44'49.0"，东经120°22'48.0"</t>
  </si>
  <si>
    <t>该井位于正屋后面。</t>
  </si>
  <si>
    <t>无围栏，无立碑</t>
  </si>
  <si>
    <t>东源村</t>
  </si>
  <si>
    <t>集体，东源村</t>
  </si>
  <si>
    <t>南山村周茂柏民居</t>
  </si>
  <si>
    <t>浙江省温州市瑞安市平阳坑镇南山自然村南山村南山中路2巷14号</t>
  </si>
  <si>
    <t xml:space="preserve">南山村周茂柏民居位于瑞安市平阳坑镇南山村南山自然村南山中路2巷14号，清乾隆年间(1736～1795年)建筑。_x005F_x000D_
该宅坐西南朝东北，依山而建，主要由正屋、左右厢楼、围墙等组成院落式建筑，占地1344平方米。正屋为两层廊檐式楼房，面阔九间，进深七间，穿斗式结构用八柱。小青瓦屋面，雌毛脊，落翼式歇山造。左、右厢楼均面阔三间，进深四间，穿斗式五柱九檩，小青瓦屋面，雌毛脊，重檐悬山造。正屋前廊柱上置方形坐斗，施三踩外拽一跳斗拱，方柱下置青石质方形柱础。正屋楼上前廊与左、右厢楼前廊相连通，构成三面通廊，当地称之“走马楼”，廊檐下设美人靠坐栏。正屋后西南角凿有水井一口，现宅内尚存石盆、石水缸等旧时生活用具。据《周氏族谱》载：周茂柏，字永济，号盛轩，生于康熙乙未年（1715年），卒于乾隆丙午年（1786年）。由此推断，该宅应为清乾隆年间建造。该宅规模宏大、布局规整，用材考究，雕刻精美，是乡土建筑中的上成者，具有较好的历史、文化、艺术价值。_x005F_x000D_
</t>
  </si>
  <si>
    <t>北纬27°44'29.0"，东经120°22'38.0"</t>
  </si>
  <si>
    <t>该井位于建筑西南角凿有水井一口，水深1.2米，长度8米，宽度3米，现宅内尚存石盆、石水缸等旧时生活用具。</t>
  </si>
  <si>
    <t>集体，南山村</t>
  </si>
  <si>
    <t>文物保护点，2017年1月</t>
  </si>
  <si>
    <t>兴福寺遗址</t>
  </si>
  <si>
    <t>浙江省温州市瑞安市高楼镇上泽村龟背山南麓山坪上</t>
  </si>
  <si>
    <t xml:space="preserve">兴福寺遗址地处瑞安市高楼镇上泽村龟背山南麓山坪上，为南宋时期（1127～1279年）遗物。_x005F_x000D_
该遗址坐南朝北，分布面积约1000多平方米。在遗址地面发现七如来石塔的塔座、塔身、塔顶等30件石构件，保存较好，但仍有部分构件被掩埋于遗址地下。其中3块裸露在外的塔身上分别刻有“……宋宝祐六年十月四日……”、“……宋景定癸亥中春吉日谨题者”、“宋景定二年二月日立”等阴文题记。遗址所在的龟背山西山脚处有一口水井，井栏外侧阴刻：“兴福寺比丘□□已□置西房用□弘治十年丁已岁三月吉日立”等题记。据当地村民回忆，兴福寺第一进地面建筑在1958年“大跃进”时迁至上泽古村落东侧；2009年4月第三次文物普查时，该第一进建筑又从上泽古村落搬迁至原遗址。另据《曹氏宗谱》载：“兴福院，在嘉屿螺溪东掖山，今名东院寺，宋淮东帅干曹穴建……”。据上述塔身纪年题记和《宗谱》文字推测，并经此次普查调查和考证，兴福寺原名兴福院，由曹穴(南宋期间人)在南宋年间建造。该处遗址原梵宇恢宏，规模较大，反映了当时浙南佛教兴盛的历史，是一处珍贵的宋代佛教寺院遗址，具有较高的文物和艺术价值。_x005F_x000D_
</t>
  </si>
  <si>
    <t>北纬27°47'59.0"，北纬120°18'28.0"</t>
  </si>
  <si>
    <t>位于东泽村太黄山兴福寺边，由石头构成。</t>
  </si>
  <si>
    <t>东泽村</t>
  </si>
  <si>
    <t>集体，东泽村</t>
  </si>
  <si>
    <t>铜盘村苦海甘泉碑</t>
  </si>
  <si>
    <t>浙江省温州市瑞安市东山街道三联村铜盘自然村铜盘岛北岙山麓</t>
  </si>
  <si>
    <t xml:space="preserve">苦海甘泉碑位于瑞安市东山街道三联村铜盘自然村铜盘岛北岙山麓，为明万历三十九年（1611年）凿刻。_x005F_x000D_
该碑为长方形，青石质，高95㎝，宽48㎝。全文直书3行，繁体楷书阴刻，字迹较清晰。石碑首行为“明万历叁十九年岁次辛亥夏”，正中为“苦海甘泉”四个大字，下款为“飞云关把总正千户徐亮、陈亮同立”。据村民讲述，明代嘉靖年间，倭寇封锁东南沿海海面，驻守铜盘岛的明军淡水供应断绝。后来发现这里有口井水清凉甘美，源源不绝。于是凿井取水，解决缺水危机，坚持援军到来，打败了倭寇。到了明万历三十九年，瑞安飞云关把总正千户徐亮和陈亮在此立碑，书曰“苦海甘泉”四字以纪念此事。“文革”时，该碑被毁坏，后由村民刘育成支持修葺复原。该石碑虽有断裂，但记载着浙南沿海明军抗倭的非凡历史，并且瑞安地区现存明代碑刻较少，具有较高的海防史料价值。_x005F_x000D_
</t>
  </si>
  <si>
    <t>陶山寺六角井</t>
  </si>
  <si>
    <t>浙江省温州市瑞安市陶山镇陶峰村第九中学内</t>
  </si>
  <si>
    <t>陶山寺六角井位于瑞安市陶山镇陶峰村第九中学内。六角井井栏由一块青石质岩石凿成，内外六角形，高50㎝，厚8㎝，外径：上99㎝，下112㎝，内径83㎝。井栏外三面各浮雕一朵莲花，另三面刻有题记，其中一面上刻有：“陶山寺弥陀殿后重建井记，圣宋治平二年太岁乙已十二月二十六辛亥日立全式六面石井栏一所······”等题记，另有一面因风化现已无法辩认。六角题记丰富，井纪年确凿，为了研究宋代佛教文化和方史人文等提供了实物资料，具有一定文物价值。</t>
  </si>
  <si>
    <t>北纬27°50'40.0"，东经120°29'06.0"</t>
  </si>
  <si>
    <t>青石质岩石凿成，内外六角形。</t>
  </si>
  <si>
    <t>有立牌，围栏正准备做</t>
  </si>
  <si>
    <t>陶峰村</t>
  </si>
  <si>
    <t>集体，陶峰村</t>
  </si>
  <si>
    <t>芦浦村张步廊民居</t>
  </si>
  <si>
    <t>浙江省温州市瑞安市潘岱街道芦浦村中部</t>
  </si>
  <si>
    <t xml:space="preserve">芦浦村张步廊民居位于瑞安市潘岱街道办事处芦浦村中部，现存为清晚期(1851～1911年)建筑。_x005F_x000D_
该宅坐北朝南，由台门、正屋、左右厢房柴房及水井等组成，总面积约597平方米。台门为单间青砖结构，上下置花岗岩石质门槛，清水脊，小筒瓦屋面，瓦口置勾头滴水。正屋面阔五间，进深六间，楼下廊檐式用七柱，楼上五柱九檩，穿斗结构，硬山顶，清水脊，小青瓦屋面，明间后置木梯通往二楼，屋内青砖墁地。屋后左右设厢房，均面阔四间，厢房与厢房间建有柴房一座，连接成回廊式建筑。屋后道坦为块石地面。屋前围墙外，右侧凿有一口186cm×170cm水井。围墙用青砖块石垒筑。据宅主张德楷回忆，该宅是其曾祖张步廊所建。又据张氏宗谱记载：张步廊字超宗、号朗卿、又字炳卿，国学生，庚子岁赏加五品衔，生于道光年间······。据相关资料及建筑风格判断该宅为道光至咸丰年间建筑。张步廊民居格局保持基本完整，保存较好，纪年确切，具有较高的乡土传统建筑价值。_x005F_x000D_
</t>
  </si>
  <si>
    <t>北纬27°50'09.0"，东经120°35'49.0"</t>
  </si>
  <si>
    <t>芦浦村</t>
  </si>
  <si>
    <t>集体，芦浦村</t>
  </si>
  <si>
    <t>林岙村吴氏民居</t>
  </si>
  <si>
    <t>浙江省温州市瑞安市潘岱街道林岙村东北部</t>
  </si>
  <si>
    <t xml:space="preserve">林岙村吴氏民居位于瑞安市潘岱办事处林岙村东北部，为清中期（1796～1850年）建筑。_x005F_x000D_
该宅坐东朝西，总面积约897平方米，原由二进正屋、左右披屋，右侧厢房、水井、柴房组成。现存后进正屋面阔五间，左侧带披屋，进深六间，七柱十三檩，穿斗结构，小青瓦屋面，清水脊，落翼式硬山顶。明间前金柱之间置有一条粗壮内额，内额雀替雕刻精致；正屋明间后建柴房一座，柴房右侧凿有水井一口，井栏新建；正屋山墙用块石垒筑。据建筑风格判断该宅建于清中期。吴宅主构架用材粗壮，槅扇花窗等裘修考究，额枋、雀替雕刻精细，具有一定的乡土建筑价值。_x005F_x000D_
</t>
  </si>
  <si>
    <t>北纬27°49'53.0"，东经120°36'11.0"</t>
  </si>
  <si>
    <t>位于正屋后面，现废弃不用</t>
  </si>
  <si>
    <t>吴昌定</t>
  </si>
  <si>
    <t>集体，林岙村</t>
  </si>
  <si>
    <t>澄头八角井</t>
  </si>
  <si>
    <t>浙江省温州市瑞安市桐浦镇澄头村白坟山南山脚</t>
  </si>
  <si>
    <t xml:space="preserve">八角井位于瑞安市桐浦镇澄头村白坟山南山脚。八角井栏由六块花岗岩石以母子榫方法连接成六角形，外径1.95米，内径1.65米，高0.64米，水井深6至7米，井水至今仍清冽甘醇。当地村民习惯都叫它为八角井。_x005F_x000D_
井栏上有题记一条，目前这条题记因岩石漶蚀严重，字迹模糊不清。据《瑞安县志》记载“辛未绍兴二十一年四月甲子日建造井阑同共幹置人陈元德方仲亮□□馀”。澄头村紧临飞云江北岸，饮用淡水主要依赖地下水井，它与当地居民的生活息息相关。该井保存完整，纪年确凿，它反映了当时村民生活状况等方面的历史信息，具有一定的文物价值。_x005F_x000D_
</t>
  </si>
  <si>
    <t>北纬27°84'27"，东经120°57'08"</t>
  </si>
  <si>
    <t>由六块花岗岩石以母子榫方法连接成六角形。</t>
  </si>
  <si>
    <t>无围栏、无告知牌</t>
  </si>
  <si>
    <t>集体，五联村</t>
  </si>
  <si>
    <t>下岙村叶中迪民居</t>
  </si>
  <si>
    <t>浙江省温州市瑞安市桐浦镇下岙村北面后半山东麓</t>
  </si>
  <si>
    <t xml:space="preserve">下岙村叶中迪民居座落于瑞安市桐浦镇下岙村北面后半山东麓，为清光绪八年(1882年)建筑。_x005F_x000D_
该宅坐西朝东，由门台、正屋、水井、围墙等组成院落式建筑。总占地面积938.1平方米。门台为单间砖木结构，穿斗式用三柱，两扇木门，小青瓦屋面，山花脊，悬山造。正屋面阔七间，进深五间，穿斗式七柱十三檩。前檐柱上置圆形坐斗，上施五踩外拽两跳斗拱，圆柱下置青石质圆形柱础。台基由块石垒筑，四周用花岗岩阶条石压面。花窗雕刻细致。小青瓦屋面，清水脊，三级马头山墙硬山造。左、右山墙各设五扇窗。宅后院内有一口圆形水井。围墙由不规则块石垒筑而成，部份残损、坍塌。据现宅主83岁叶中迪老人讲，该宅由其太祖（种田为生）所建，距今约127年，根据建筑风格及叶中迪老人讲述推测，该宅为清光绪年间建筑。该宅位于后半山山脚，建筑简朴宽敞，格局保存完整、为该村典型传统建筑，具有一定的乡土建筑价值。_x005F_x000D_
</t>
  </si>
  <si>
    <t>碧山花井</t>
  </si>
  <si>
    <t>浙江省温州市瑞安市陶山镇花井村张宣煌家坦园中</t>
  </si>
  <si>
    <t>碧山花井位于陶山镇花井村张宣煌家的坦园中。水井下面为圆形，用块石垒砌，其上架井栏。井栏内圆外六角，青石质，高48厘米，外对边82厘米，内径64.5厘米，每面上边47厘米，下边50厘米，略呈正方形，井栏下置六条青石垫石。井栏西面刻阳文花絮和一面“卍”形万事如意纹图案。西面刻阳纹花絮，可辩识分别为牡丹，菊花等花卉图案，但其他二面损坏较严重，难以辨认另一面为筑井铭文。仅“日”、“一”二字可辨认，其他已被风化。花井原四周块石铺面，现为水泥浇地。花井雕刻工艺精细，对研究瑞安地方史和民间工艺具有一定的艺术价值和史料参考价值。</t>
  </si>
  <si>
    <t>北纬27°49'11.0"，东经120°32'03.0"</t>
  </si>
  <si>
    <t>井栏内圆外六角，青石质。</t>
  </si>
  <si>
    <t>有围栏无立牌，无使用，仅供观赏</t>
  </si>
  <si>
    <t>花井村</t>
  </si>
  <si>
    <t>个人，张纯木</t>
  </si>
  <si>
    <t>花井村张氏民居</t>
  </si>
  <si>
    <t>浙江省温州市瑞安市陶山镇花井村富昌西路二弄4-5号</t>
  </si>
  <si>
    <t xml:space="preserve">花井村张氏民居位于瑞安市陶山镇花井村富昌西路二弄4-5号，现存为清中期建筑。_x005F_x000D_
该宅坐北朝南，原由前后门台、正屋、左右牛栏和水井组成，现右牛栏及后门台坍塌，总面积约817平方米。前门台位于正屋东侧尽间前约3米处，为单间青砖砌筑结构，上额塑三框，清水脊，小青瓦屋面。正屋面阔七间，进深六间，七柱十三檩，穿斗式，落翼式硬山顶，小青瓦屋面瓦口置勾滴。屋后左牛栏面阔三间，三柱五檩，穿斗式结构。屋后水井原为四角井，井栏坍塌，现改为六角井，周围建块石围墙。据建筑风格推测，该宅建于清中期。该宅格局较大，用材粗壮，具有一定的文物价值。_x005F_x000D_
</t>
  </si>
  <si>
    <t>北纬27°49'14.0"，东经120°31'57.0"</t>
  </si>
  <si>
    <t>六角井</t>
  </si>
  <si>
    <t>集体，花井村</t>
  </si>
  <si>
    <t>林家湾村林润芝民居</t>
  </si>
  <si>
    <t>浙江省温州市瑞安市陶山镇林华村林家湾自然村寨山西山脚</t>
  </si>
  <si>
    <t xml:space="preserve">林家湾村林润芝民居位于瑞安市陶山镇林华村林家湾自然村寨山西山脚，为清晚期建筑。_x005F_x000D_
该宅坐东朝西，原由旗杆石、外内2座门台、左右厢房、正屋、水井组成院落式，现存外门台、正屋及水井，总面积约1193.8平方米。外门台为单间青砖堆砌结构，上下置花岗岩石质门槛，上额塑三框，屋脊坍塌，门台前设二级石质踏跺，左右置抱鼓石；距外门台后约15米处为内门台，现残存台基及踏跺；正屋原面阔七间，现存六间，进深六间，七柱十三檩，穿斗式结构，落翼硬山顶，廊檐式，小青瓦屋面瓦口置勾滴。明间后设木质楼梯至二楼，二楼前檐下设美人靠坐槛；屋内青砖墁地；正屋前檐下置花岗岩石质台基，明间台基前设二级踏跺，左右为抱鼓石；正屋明间至内门台间以正方形花岗岩石块和青砖相错墁地。正屋南梢间后凿有一口正方形水井，四周建块石围墙。据建筑风格判断该宅建于清晚期。林润芝民居用材较粗壮，装饰精巧，具有较高的文物价值。_x005F_x000D_
</t>
  </si>
  <si>
    <t>北纬27°50'18.0"，东经120°31'09.0"</t>
  </si>
  <si>
    <t>正方形水井，四周建块石围墙。</t>
  </si>
  <si>
    <t>三联村</t>
  </si>
  <si>
    <t>集体，三联村</t>
  </si>
  <si>
    <t>已核销，2019年1月4日</t>
  </si>
  <si>
    <t>前河村水渎</t>
  </si>
  <si>
    <t>浙江省温州市瑞安市陶山镇前河村北部董赖弟屋后</t>
  </si>
  <si>
    <t xml:space="preserve">水渎位于瑞安市陶山镇前河村北部(董赖弟屋后5米处)，占地面积885m，周长108m。年代待考。据当地村民反映，该渎为全村祖辈饮用水水源。_x005F_x000D_
水渎为天然形成，四周皆用石头垒筑，深约3至4米，边沿与地面接近平行，水面离地面约50㎝。整个水渎呈不规则圆形，沿岸置有三处取水用的石质踏跺。据村民介绍，他们祖辈几百年前就一直在该村繁衍生息，以该渎里的水做为日常生活所需的用水源。此水冬暖夏凉，一年四季皆可用之，即使大旱也不干枯。六月时，水渎水面每日烟雾腾腾。历史上曾数次清淤，并把挖出的淤泥用于农田当土肥料。因前河村地处飞云江江边平原上，没有河流和溪流，人们就因地制宜饮用自然水渎为生。水渎作为地域特色和乡土文化中历史遗留的天然水资源，与人类的生活紧密相关，具有一定的地方水利研究价值。_x005F_x000D_
</t>
  </si>
  <si>
    <t>山下村唐澄士民居</t>
  </si>
  <si>
    <t>浙江省温州市瑞安市陶山镇山下村西部</t>
  </si>
  <si>
    <t xml:space="preserve">山下村唐澄士民居位于瑞安市陶山镇山下村西部，为清晚期建筑。_x005F_x000D_
该宅坐北朝南，原由门台、正屋、水井等组成院落式，总面积约660.6平方米。门台为单间青砖结构，上下置花岗岩石质门槛，屋面坍塌毁坏。正屋面阔五间，进深六间，楼下用七柱，楼上六柱十三檩，穿斗结构，廊檐硬山顶，清水脊，小青瓦屋面。屋檐下置花岗岩石质台基，明间前设踏跺，左右置抱鼓石。正屋后距北面约5米处有水井一口，井口用块石垒筑成圆形，井水清澈。根据建筑风格推测，该宅应建于清晚期。唐澄士民居用料粗壮，雕刻精细，楼上窗户、斗拱、额枋、月梁及短柱上雕刻有人物、花卉、石榴等各种纹饰，具有一定的历史、艺术、科学价值。_x005F_x000D_
</t>
  </si>
  <si>
    <t>北纬27°50'22"，东经120°30'43"</t>
  </si>
  <si>
    <t>圆形</t>
  </si>
  <si>
    <t>陶东村</t>
  </si>
  <si>
    <t>集体，陶东村</t>
  </si>
  <si>
    <t>前大村王氏民居</t>
  </si>
  <si>
    <t>浙江省温州市瑞安市湖岭镇前大村大爿自然村新建路2～3号</t>
  </si>
  <si>
    <t xml:space="preserve">前大村王氏民居位于湖岭镇前大村大爿自然村新建路2～3号，为清晚期建筑。_x005F_x000D_
该宅坐西北朝东南，由西门台、正屋、柴房和围墙等组成院落式，总面积约1308平方米。正屋原面阔九间，现存六间，进深六间，七柱十三檩，穿斗结构，落翼式硬山顶。在其西侧两米处建有门台，单间结构。屋后建有柴房，面阔四间，围墙用块石垒筑。在柴房西侧10米处建有水井一口，现井口用水泥修建。据屋内建筑风格判断，该宅应建于清晚期。该宅规模较大，是一处具有典型风格的乡土建筑，具有一定的历史、艺术、科学价值。_x005F_x000D_
</t>
  </si>
  <si>
    <t>北纬27°51'15.0"，东经120°24'56.0"</t>
  </si>
  <si>
    <t>集体，前坑村</t>
  </si>
  <si>
    <t>源口村金氏民居</t>
  </si>
  <si>
    <t>浙江省温州市瑞安市湖岭镇湖源村兴金巷52号</t>
  </si>
  <si>
    <t xml:space="preserve">源口村金氏民居位于瑞安市湖岭镇湖源村兴金巷52号，为清光绪二十九年（1903年）修建。_x005F_x000D_
该宅坐西朝东，原由门台、正屋、水井、牛棚、柴房组成，现存正屋、柴房及水井，总面积约644平方米。门台位于次间前7.7米处，现残留台基。正屋原面阔七间，北侧增加一间，进深六间，七柱十三檩，穿斗式，廊檐硬山顶，小青瓦屋面瓦口置勾滴。明间、两梢间前设块石踏跺，踏跺右侧边挖方形垃圾坑，深约30cm，长约50cm，宽约25cm，梢间廊额作月牙形。南侧次间后靠山边处凿方形水井一口；尽间边上搭柴房一座；柴房前原设牛棚，现已坍塌。周围建块石围墙。_x005F_x000D_
据金宅内金余弟老人回忆该宅为其曾祖金德昌所建，至今已有106年历史，具有一定的地方乡土文化价值。_x005F_x000D_
</t>
  </si>
  <si>
    <t>北纬27°53'18.0"，东经120°22'43.0"</t>
  </si>
  <si>
    <t>湖源村</t>
  </si>
  <si>
    <t>集体，湖源村</t>
  </si>
  <si>
    <t>朱垟村廖氏民居</t>
  </si>
  <si>
    <t>浙江省温州市瑞安市湖岭镇联丰村</t>
  </si>
  <si>
    <t xml:space="preserve">朱垟村廖氏民居位于瑞安市湖岭镇联丰村，为民国二十一年（1932年）建筑。_x005F_x000D_
该民居坐南朝北，总面积约288平方米，由正屋、水井组成。正屋原面阔七间，左右带披轩，现存六间，进深六间，七柱十三檩，穿斗式，廊檐悬山顶，小青瓦屋面。明间后置木梯通往二楼，二楼前檐下设木质美人靠坐槛。正屋前檐下置普通台基，高约62cm，明间、梢间前设三级花岗岩石质踏跺，次间、梢间前设方形坑，作为村民丢弃垃圾之用。正屋西侧梢间后设有方形水井一口。据现住户廖作旗回忆，该宅为其祖父28岁时建造，祖父生于1904年。由此推断，该宅为民国二十一年建造。该宅建筑规整，正屋每扇门楣上从右至左雕刻唐代李白《赠孟浩然》诗句，显现耕读传家、重学为本的思想，具有深厚乡土建筑的文化内涵和史料价值。_x005F_x000D_
</t>
  </si>
  <si>
    <t>北纬27°54'16.0"，东经120°20'15.0"</t>
  </si>
  <si>
    <t>集体，联丰村</t>
  </si>
  <si>
    <t>凤川村显应庙</t>
  </si>
  <si>
    <t>浙江省温州市瑞安市塘下镇凤川村凤川路7号东首</t>
  </si>
  <si>
    <t xml:space="preserve">凤川村显应庙位于瑞安市塘下镇凤川村凤川路7号东首，现存正殿主构架为清光绪年间(1875～1908年))建筑。该庙坐南朝北偏西15º，原由门厅、戏台、正殿和左右厢廊组成，1993年门厅、戏台、左右厢廊重建。总面积712平方米。门厅面阔五间，落翼式。明间置宋代断砌造式造法。正殿面阔五间，明间抬梁式，次间同明间，梢间穿斗式，小青瓦屋面，硬山顶。现正殿内所存石质石柱、柱础皆为清代原物，石柱刻有“收蝗大德著三都，济粟宏功昭万古”等五对对联。正殿东侧凿有一口六角井，具体年代不详。明间内供奉宋代陈肃勉神位。相传蝗灾时陈肃勉“以一斗米换一斗蝗”慷慨解囊，积极和村民进行抗灾，消灭了蝗虫并在翌年取得大丰收。死后，村民建庙纪念，皇帝敕封其为“护国惠民显应庙崇道圣王”。在他生日(二月二十五日)当天，家家杀猪祭祀排满殿宇。祭祀结束次日，村民认为这些祭祀过的猪带着“圣王”福泽，能给子孙带来福佑，遂纷纷抬回家。此后年年祭祀、抢排殿猪，形成“抢排殿猪”民间习俗一直延续至今。据84岁陈祥旺老人提供的《颖川郡陈氏房谱》载：陈肃勉讳敏，字世聪，生于嘉定辛未(1211年)二月二十五日。陈祥旺讲陈肃勉为陈傅良曾孙。另据《民国瑞安县志》卷九载：“显应庙在湗村，神陈氏名敏，宋时人，家饶。同妻韩氏好施。……宣和间赐今额，明天顺六年重修，清咸丰、光绪间两修”。由此推断，该庙为清光绪年间重修。虽然显应庙局部建筑已改建，但其祭祀和抢排殿猪的民间习俗是了解瑞安本土民间信仰的实物资料和文化遗产。 </t>
  </si>
  <si>
    <t>北纬27°50'44"，东经120°39'23"</t>
  </si>
  <si>
    <t>风川村</t>
  </si>
  <si>
    <t>集体，凤川村</t>
  </si>
  <si>
    <t>龙圣禅寺</t>
  </si>
  <si>
    <t>浙江省温州市瑞安市塘下镇双桥村尖山北麓</t>
  </si>
  <si>
    <t xml:space="preserve">龙圣禅寺位于瑞安市塘下镇双桥村尖山北麓，为清乾隆十九年（1754年）建筑。_x005F_x000D_
该寺坐北朝南，原由门厅、大雄宝殿、三圣殿、前、后左右厢房和两口水井组成。2002年在原寺庙遗址的规模格局上重建门厅、大雄、三圣殿和左右厢房等，但整座庙宇台基仍保持清乾隆年间建筑风格。总面积约2067平方米。现龙圣寺门厅左侧墙内嵌有一通《重修龙圣禅寺碑记》，碑为长方形，青石质，八字额，高1.62m、宽0.78m。碑额从右至左阳刻繁体篆字“重修龙圣禅寺碑记”八字，正文楷书18行，满行约55字，石碑边缘线刻缠枝纹。石碑落款为“乾隆十有九年岁次甲戌秋九月上浣之吉  日立”。在大雄宝殿和三圣殿之间，两侧各立有一口水井，呈长方形，皆为93cm×93cm；左侧水井后立有一通石碑，长方形，青石质，高1.1m、宽0.63m，字迹漶漫。根据碑记纪年推断，现存寺庙遗址为清乾隆十九年建筑。龙圣禅寺历史悠久，曾为地方名刹，该遗址原台基规模格局保存较好且有石碑和水井原物，纪年确凿，对了解地方史提供了实物资料，具有一定的文物价值。_x005F_x000D_
</t>
  </si>
  <si>
    <t>北纬27°51'48.0"，东经120°43'10.0"</t>
  </si>
  <si>
    <t>好，位于大雄宝殿后面。</t>
  </si>
  <si>
    <t>有围栏，有立牌</t>
  </si>
  <si>
    <t>龙圣寺</t>
  </si>
  <si>
    <t>集体，双桥村</t>
  </si>
  <si>
    <t>驮山西爿村杨光叶民居</t>
  </si>
  <si>
    <t>浙江省温州市瑞安市塘下镇驮山西爿村西北向山顶</t>
  </si>
  <si>
    <t xml:space="preserve">驮山西爿村杨光叶民居位于瑞安市塘下镇驮山西爿村西北向山顶，为清代建筑。_x005F_x000D_
该宅坐西北朝东南，原由门台、正屋、水井、围墙组成院落式建筑，现门台坍塌。总占地面积528.6平方米。正屋为两层楼屋。正屋面阔三间，前廊式，进深六间，穿斗式用七柱。明间后金柱隔屏后置木梯通往二楼。左、右两山用块石垒筑而成，各开窗口。小青瓦屋面，瓦口置勾滴，清水脊，硬山造。前廊置廊檐，前廊柱柱头置圆形坐斗，柱下置石质柱础。宅后西北向坡间凿有一口方形水井。围墙由不规则块石垒砌而成，现已坍塌过半。该宅据其风格属清晚期建筑，建筑简朴，洋溢着山园生活气息，为驮山村唯一一座山墙用块石垒砌的两层传统民居，对研究地方乡土建筑具有一定的价值。_x005F_x000D_
</t>
  </si>
  <si>
    <t>海北村郑岩勤民居</t>
  </si>
  <si>
    <t>浙江省温州市瑞安市塘下镇海北村北门街58-64号</t>
  </si>
  <si>
    <t>海北村郑岩勤民居坐落在塘下镇海北村北门街58-64号。据其风格属民国庭院式建筑，坐东朝西偏北20°，占地252平方米。现仅存主楼，二层，面阔七间，进深六间，穿斗式梁架，前廊式；二楼设内廊，廊前置车木栏杆；左右两尽间前为砖砌西式建筑，普通台基，花岗岩条石压面，蛎灰地面。清水脊，小青瓦屋面，瓦口置勾头滴水，歇山顶。据当地村民讲叙及建筑风格推测，该民居建于民国时期。该建筑时代特征较明显，对研究瑞安民国时期地方传统建筑民居具有一定的参考价值。</t>
  </si>
  <si>
    <t>北纬27°50'01"，东经120°43'44"</t>
  </si>
  <si>
    <t>海北村</t>
  </si>
  <si>
    <t>集体，海北村</t>
  </si>
  <si>
    <t>海东村蒋幼山故居</t>
  </si>
  <si>
    <t>蒋幼山故居</t>
  </si>
  <si>
    <t>浙江省温州市瑞安市塘下镇海东村东门街27号</t>
  </si>
  <si>
    <t xml:space="preserve">蒋幼山（1885-1953），名原矫，字岩仁，出身于海安镇蒋宅村的一个武林世家。光绪三十年（1904），幼山二十岁，师从陈楚材学小八卦，后又拜内功真传名家徐霭卿为师。由于他博彩众才，纳汇百川，集南北拳、少林、武当、孙氏太极等各流派拳术之精英，终于早就了他的刚柔相济，以柔见刚的独门拳法。蒋幼山不仅德高艺精，而且在国术理论研究方面有一定的造诣。其遗著有抗战前与人合作出版的《国术津梁》，对我国各武宗有较详细的叙述。_x005F_x000D_
蒋幼山故居位于瑞安市塘下镇海东村东门街27号，为民国时期建筑。_x005F_x000D_
该宅坐北朝南，由门台、正屋、左右厢房、水井等组成庭院式建筑，占地面积798平方米。门台为砖砌，阔3.95米，高约6米，圆顶。门台正面上部堆塑花瓶和花卉纹，双线钩联，行书，联语为“口靈拱秀，三经遗风”。背面上部堆塑吉祥纹和砖质匾额“气象新”。正屋原为二屋楼房，后因海安镇政府办公需要，在二层楼房基础上增建一层。面阔五间，楼下各间立面均做成拱券门，明间门柱堆塑花篮式图案，前置二级垂带式踏跺。地面铺小青砖，明间后宕铺长方形青砖。在其西首有一轩房，二层，面阔三间，进深六间，地面铺小青砖，二楼前廊设美人靠，屋面盖小青瓦，清水脊，硬山顶。左、右厢房砖砌，二层楼房，面阔二间，进深一间，与正屋相接。窗做成西洋式拱券形。根据建筑风格，该宅为民国时期建筑。该建筑保存较差，格局基本完整，建筑中西风格相结合，具有一定的建筑艺术参考价值。同时，也是研究蒋幼山相关资料的实物依据。_x005F_x000D_
</t>
  </si>
  <si>
    <t>北纬27°49'56"，东经120°43'44"</t>
  </si>
  <si>
    <t>无围栏，无立牌，井盖带锁</t>
  </si>
  <si>
    <t>海东村</t>
  </si>
  <si>
    <t>国有，塘下镇</t>
  </si>
  <si>
    <t>海西村李振东民居</t>
  </si>
  <si>
    <t>浙江省温州市瑞安市塘下镇海西村西门街37号</t>
  </si>
  <si>
    <t>海西村李振东民居坐落在瑞安市塘下镇海西村西门街37号，为民国十一年(1922年)建筑。_x005F_x000D_
该民居坐北朝南偏西20°，总占地面积约1250平方米。由照壁、门台、前天井、正屋、后天井、四周围墙等组成。照壁青砖砌筑而成，做成西洋建筑风格，中间堆塑福字图案，纹饰简洁流畅。门台为西式建筑风格，用叠涩法堆筑而成，额上堆塑北伐军军旗，下嵌青石质匾额，中书“惠庐”二字，题跋“弟七十八乙丑十月榖旦杨绍廉书”，阴刻。正屋面阔七间，进深五间，前廊式，卷棚顶，穿斗式结构，七柱十一檩，前廊柱头置二跳五踩斗拱。皮条脊，小青瓦屋面，瓦口置勾头滴水，如意山墙，硬山造。台基用花岗岩条石压面，垂带踏跺，青砖墁地。前后天井均为三合土地面，前天井左侧有一口圆形水井。该民居格局完整，建筑中西风格相结合，具有一定的建筑艺术参考价值。_x005F_x000D_
    据村民讲，该民居系北伐军官李振东在民国十一年（1922）建，历时三年竣工。该建筑整体保存基本完整，规模较大，时代特征明显，具有一定的历史、艺术价值。</t>
  </si>
  <si>
    <t>北纬27°49'56"，东经120°43'38"</t>
  </si>
  <si>
    <t>圆形水井</t>
  </si>
  <si>
    <t>海西村</t>
  </si>
  <si>
    <t>霞岙古井</t>
  </si>
  <si>
    <t>浙江省温州市瑞安市马屿镇霞岙村和教育路交接处</t>
  </si>
  <si>
    <t>霞岙古井位于瑞安市马屿镇霞岙村和教育路交接处，地下井壁用块石垒筑，上部用一整块花岗石打凿成圆形井栏。井栏直径81cm.高25cm.厚16cm，呈锥形，井水甘冽，现尚作生活用水。现井周边用水泥铺筑。据井栏的风化和使用程度推断，该井应为明代建筑，对研究该村历史具有实物佐证资料作用。</t>
  </si>
  <si>
    <t>北纬27°47'37.0"，东经120°26'39.0"</t>
  </si>
  <si>
    <t>圆形水井，花岗岩质</t>
  </si>
  <si>
    <t>霞岙村</t>
  </si>
  <si>
    <t>集体，霞岙村</t>
  </si>
  <si>
    <t>大沙堤孙锵鸣民居</t>
  </si>
  <si>
    <t>浙江省温州市瑞安市玉海街道沙堤社区大沙堤80号</t>
  </si>
  <si>
    <t xml:space="preserve">孙锵鸣（1817-1901），瑞安大沙堤人。道光十五年（1835）中举人，二十一年成进士，入翰林，授编修。历任广西学政、左右庶子、侍读学士、武会试总裁等职。任内布衣蔬食，不受馈赠，奖节操，崇经术。生性耿直，敢于秉公直言，批评朝政，弹劾权贵。光绪间晋京赴鹿鸣、琼林宴（即中举人、进士六十年后的宴会）。赠三品卿、侍郎衔。李鸿章、沈葆桢均出其门下，故有“天下翰林皆后辈，朝中宰相两门生”之说。    _x005F_x000D_
该建筑位于市区大沙堤，坐西朝东偏南10度。为二进合院式清代建筑，总面积约1018平方米。现存花厅、正楼、右厢楼、左右后轩、水井。花厅为二层楼房，面阔五间，进深六间，穿斗式梁架，前后廊式，船蓬轩顶。柱头科五踩外拽二跳。正楼为二层楼房，穿斗式梁架。面阔五间，进深六间，前后廊式，廊通三间，船蓬轩顶。柱头科五踩外拽二跳。花厅与正楼间天井左边院墙设随墙影壁。右边设二层厢楼，穿斗式梁架，面阔三间，进深二间前廊式，与花厅、正楼形成回廊。花厅后设左右后轩，面阔二间，进深一间。整座建筑均采用普通台基。清水脊，硬山造顶。据住户回忆和对建筑风格的推测，应为清建筑，该建筑布局规整，建筑规模较大，是我市历史名人孙锵鸣故居，具有较高的人文价值。 _x005F_x000D_
</t>
  </si>
  <si>
    <t>北纬27°47'06"，东经120°37'35.0"</t>
  </si>
  <si>
    <t>沙堤社区</t>
  </si>
  <si>
    <t>个人，九曲弄1号住户</t>
  </si>
  <si>
    <t>第一巷郑德馨民居</t>
  </si>
  <si>
    <t>浙江省温州市瑞安市玉海街道殿巷社区第一巷30号</t>
  </si>
  <si>
    <t xml:space="preserve">郑德馨，又名郑一山，是我市民国期间一位颇负声望的书法家，擅长楷书。_x005F_x000D_
第一巷郑德馨民居位于瑞安市玉海街道殿巷社区第一巷30号，为民国合院式建筑，坐西朝东，由台门、主楼、左右后轩、水井、院墙组成。台门砖结构，平面呈“八”字，仿木牌楼式。主楼为两层楼房，抬梁穿斗式结构。面阔五间，进深四间，前廊式船蓬轩。檐柱用通柱。平座下置一翘丁字拱。二层檐柱叉柱造。楼廊通三间，前置透雕牡丹花板栏杆。普通台基。清水脊，硬山顶。左右后轩房为两层楼房，穿斗式梁架。面阔一间，进深一间。后天井有一口水井，井栏八边形，青石质，每面都有高浮雕动物图案，工艺精湛，形象生动。据户主回忆和对建筑风格的推测，该宅应建于民国期间。是一具有较高人文价值的建筑。 _x005F_x000D_
</t>
  </si>
  <si>
    <t>北纬27°47'04"，东经120°37'25.0"</t>
  </si>
  <si>
    <t>井栏八边形，青石质</t>
  </si>
  <si>
    <t>有围栏没有立牌</t>
  </si>
  <si>
    <t>玉海街道</t>
  </si>
  <si>
    <t>国有，玉海街道</t>
  </si>
  <si>
    <t>范大桥街姜氏民居</t>
  </si>
  <si>
    <t>浙江省温州市瑞安市玉海街道浦后社区范大桥街28号</t>
  </si>
  <si>
    <t xml:space="preserve">范大桥街姜氏民居位于瑞安市玉海街道浦后社区范大桥街28号，为清早期庭院式建筑，坐北朝南。主屋为单檐平屋，面阔七间，进深七间，穿斗式梁架，前后廊式。柱头不设斗栱。整座建筑采用杉木方柱，共用三种柱础，花岗岩靴状底方础、方石础、木础。在左右次梢间中缝前檐柱至院墙处分别砌一堵砖墙，自成院落。左小院落内有一口水井，井水清澈。普通台基，前檐柱础立于台基压面石上。明间前置二级垂带踏跺，两侧置抱鼓石，下置如意石。堆花清水脊，硬山造。左右次、梢间后有二开间，进深一间的后罩房。_x005F_x000D_
根据该宅采用柱头不设斗拱和檐柱外移及内柱下用木柱础等营造法式和对建筑风格的判断，与明末清初小式大木作法基本相符。该宅保存的较完整，年代久远，建筑古朴，建筑风格独特。是一处研究我市明末清初古建筑弥足珍贵的实物资料，具有较高的文物价值。_x005F_x000D_
</t>
  </si>
  <si>
    <t>北纬27°46'54"，东经120°37'32"</t>
  </si>
  <si>
    <t>没有围栏有立牌</t>
  </si>
  <si>
    <t>浦后社区</t>
  </si>
  <si>
    <t>西门八角井</t>
  </si>
  <si>
    <t>浙江省温州市瑞安市玉海街道西河头社区西砚山北坡山脚</t>
  </si>
  <si>
    <t>西门八角井位于瑞安市玉海街道西门街社区西门街西砚山北坡山脚，平面呈八角形，青石质井栏，八片井栏板各缝作箱板榫互相穿插拼合。口径对角175 cm，对边165 cm，每面56*66 cm，厚11cm。内壁素面，外壁每面刻方形凹框。井栏内口沿有数条被绳索拉磨的沟痕。井栏下有八粒青石质弧形地袱，高8cm，刻有正写一至八数字。井内壁圆形，块石垒砌。每逢干旱季节可见井底山岩，泉水自岩缝中流出。_x005F_x000D_
    在该井上没有发现年代的铭文和记载，据附近居民老人说该井至少已有四、五百年历史，根据该井的制作工艺，用料以及磨损情况来看，该井可能建于明代。掘井取水是人们聚居生活的必备条件，瑞安老城区至今仍保存较多老井，从一个侧面反映了瑞安先民的生活状况和城市发展状况。</t>
  </si>
  <si>
    <t>北纬27°47'3"，东经120°37'20"</t>
  </si>
  <si>
    <t>八角井，青石质</t>
  </si>
  <si>
    <t>西河头社区</t>
  </si>
  <si>
    <t>东安寺古井</t>
  </si>
  <si>
    <t>浙江省温州市瑞安市玉海街道东丰社区东镇宫</t>
  </si>
  <si>
    <t xml:space="preserve"> 该井位于瑞安市玉海街道东丰社区东安寺内。据《瑞安县志》记载，东安寺位于东镇街，建于梁天鉴二年（５０３）。该寺４０多年前被粮食局使用时该井被堵塞，约在２００１年后井被重新挖掘修复。该井平面呈半月形，井口直径５．４米，深３米，井水清澈，可以看到井底的岩层。井口四周砌有青石质栏杆，共用１４根莲瓣头望柱，其中３根是从井中挖出的旧物，据其造型和雕刻风格初步断定为清代构件。</t>
  </si>
  <si>
    <t>北纬27°46'56"，东经120°37'55"</t>
  </si>
  <si>
    <t>东安寺</t>
  </si>
  <si>
    <t>集体，东安寺</t>
  </si>
  <si>
    <t>大藏村郑启敖民居</t>
  </si>
  <si>
    <t>浙江省温州市瑞安市枫岭乡大藏村信用社后</t>
  </si>
  <si>
    <t>大藏村郑启敖民居位于瑞安市枫岭乡大藏村信用社后，系民国二十六年建筑，占地面积956.13平方米。该宅座北朝南偏东20°，由主屋、台门、围墙、水井及右侧附属房组成庭院式。台门传统做法，上下槛左右侧壁均用条石，其余用块石。主屋为二层四面廊檐式楼房（俗称走马楼），面阔九间，，穿斗式梁架，楼上七柱，十一檩，用中柱分心前后三步梁前带双步梁再带单步廊，（正檩前后加二附檩）后带双步梁再带一步廊，前廊槛墙除尽间外均置槅扇门，屋面庑殿顶。八字围墙用溪石和块石叠高1.8～2米；水井位于左尽间前道坦围墙边，井口0.6×0.7米，深1.3米；附属房置于右侧，原功能为猪、牛舍等。据现年77岁林珠娥房主回忆为民国二十六年（1937）建筑，该宅规模大，结构完整，地方民居建筑特色明显，具有一定文物价值。</t>
  </si>
  <si>
    <t>北纬27°53'12.0"，东经120°15'12.0"</t>
  </si>
  <si>
    <t>内部住户</t>
  </si>
  <si>
    <t>集体，大藏村</t>
  </si>
  <si>
    <t>圣井山石殿</t>
  </si>
  <si>
    <t>浙江省温州市瑞安市大南乡圣井村圣井山山巅</t>
  </si>
  <si>
    <t xml:space="preserve">    圣井山石殿，位于瑞安市大南乡圣井村海拔748.6米的圣井山之巅，初肇建于南宋景定元年(1260)，大部分建筑建于明万历，部分为清，占地面积630平方米，由石殿和玉皇塔等组成。_x005F_x000D_
石殿为人民祈雨之所，坐西朝东偏北15°，平面依次由山门、石牌坊、前殿和左右厢房组成，布局对称。山门单开间，二柱三楼，光绪二十八年冬重建。牌坊四柱三楼，明万历庚子年建，仿木楼阁式。殿宇明、清均有修建。此石殿梁架、设施均用石抖制成，风格独特。在前殿明间后檐墙的后面下方嵌有三方石碑，左为《松庵术从龙记》碑，宋景定庚申，中为《许峰许真君记》碑，明万历36年，右卫《许峰龙塔记》碑、宋。同时殿内还有明“天启元年辛酉岁次”纪年石香炉一件。后殿明间案桌下有一口长年不涸井，名曰“龙井”“圣井”圣井山由此井而得名。玉皇塔(旧称龙塔)，总占地面积150平方米，由石头砌墙围合而成，由亭式塔和拜坛组成。亭式塔平面为不规则六边形，三重檐，上面置塔刹，塔内五面均设神龛，南面出入。总高10.50米。该塔造型独特，结构复杂，工艺精湛。_x005F_x000D_
     石殿是一座完整的石构建筑群，它有明确的建造年代和建筑目的，对研究中国古代建筑和建筑史以及浙南古代石构建筑、道教建筑和雕刻艺术、地方建筑特色都具有重要的科学价值和意义。_x005F_x000D_
</t>
  </si>
  <si>
    <t>北纬27°43'41.0"，东经120°25'35.0"</t>
  </si>
  <si>
    <t>圣井村</t>
  </si>
  <si>
    <t>集体，圣井村</t>
  </si>
  <si>
    <t>董八村陈洪来民居</t>
  </si>
  <si>
    <t>浙江省温州市瑞安市莘塍镇董八村董田街148号</t>
  </si>
  <si>
    <t>董八村陈洪来民居位于瑞安市莘塍镇董八村董田街148号。据建筑风格属晚清建筑，占地面积546平方米，坐东北朝西南，由台门、主屋组成的合院式建筑。主屋二层面阔七间，进深六间，穿斗式梁架，七柱十四檩，硬山顶两落翼式，堆花脊，雌尾吻，明间后金柱设10樘槅扇门。台门砖结构，仿木牌楼式,上下槛用条石，门顶做成屋顶，悬山顶，堆花脊，盖筒瓦，置勾头滴水，在台门八字墙上筑花窗和堆塑花草；后台门砖筑西式,门楣上砖砌三块大小不等的矩形匾额,额檐用条砖叠涩迭出。在右次间前庭院里有一口圆形水井。该宅保护较完整，为研究当地古建筑提供实物资料。</t>
  </si>
  <si>
    <t>北纬27°47'18"，东经120°41'14"</t>
  </si>
  <si>
    <t>董八村</t>
  </si>
  <si>
    <t>集体，董八村</t>
  </si>
  <si>
    <t>听香亭</t>
  </si>
  <si>
    <t>浙江省温州市瑞安市曹村镇碗窑村村头</t>
  </si>
  <si>
    <t xml:space="preserve">    听香亭位于曹村镇碗窑村村头。据建筑风格和村民介绍为清中期合院式建筑。该亭坐东北朝西南，占地面积326平方米。前后二进，左右厢楼等组成合院式。听香亭面阔五间，进深四间，歇山顶，明间五架梁，次稍间穿斗式，五柱九檀，盖顶施四跳藻井，其余用木柱，次间施三跳藻井，左右山墙前嵌“颂德碑”和“奉縣禁示禁碑”；观音殿面阔五间，进深四间，硬山落翼式顶，抬梁式梁架，明间金柱用石柱，施二跳藻井，次间施一跳藻井；两侧厢楼面阔三间，进深二间，三柱五檩；观音殿梢间前设一口水井。听香亭柱网结构特殊，前凉亭和后观音殿建筑容为一体，该建筑对研究古建风格具有一定的实物价值。</t>
  </si>
  <si>
    <t>北纬27°41'26"，东经120°27'27"</t>
  </si>
  <si>
    <t>碗窑村</t>
  </si>
  <si>
    <t>集体，碗窑村</t>
  </si>
  <si>
    <t>西前村林元豹民居</t>
  </si>
  <si>
    <t>浙江省温州市瑞安市曹村镇西前村山下自然村</t>
  </si>
  <si>
    <t xml:space="preserve">    建筑无存
</t>
  </si>
  <si>
    <t>北纬27°42'14"，东经120°27'29"</t>
  </si>
  <si>
    <t>荒废不用</t>
  </si>
  <si>
    <t>西前村</t>
  </si>
  <si>
    <t>集体，西前村</t>
  </si>
  <si>
    <t>建筑无存，已核销，2019年1月4日</t>
  </si>
  <si>
    <t>马北古井</t>
  </si>
  <si>
    <t>浙江省温州市瑞安市马屿镇马北村文昌下街88号后</t>
  </si>
  <si>
    <t xml:space="preserve">  古井位于瑞安市马屿镇马北村文昌下街88号后。水井井栏由一块青石质岩凿成，成圆圈形，高45cm厚8cm，外径：62cm，内径46cm。水井深6至7米，井栏上刻“宋绍熙辛亥置”，水井至今仍清洌甘甜，村民仍使用。它与当地居民的生活息息相关。该水井保存完整，纪年确凿，它反映了当时村民生活状况等方面的历史信息，具有一定的文物价值。</t>
  </si>
  <si>
    <t>北纬27°47′17″，东经120°27′11″</t>
  </si>
  <si>
    <t>马北村</t>
  </si>
  <si>
    <t>集体，马北村</t>
  </si>
  <si>
    <t>后林村陈氏民居</t>
  </si>
  <si>
    <t>浙江省温州市瑞安市仙降镇后林村西北端</t>
  </si>
  <si>
    <t xml:space="preserve">    后林村陈氏民居位于仙降镇后林村西北端。建于清晚期，坐北朝南偏西40º，占地面积771平方米。该宅为庭院式建筑，由主屋、台门、水井等组成。主屋面阔七开间，加左右耳房，进深六间，落翼式硬山顶，清水脊，小青瓦，穿斗式梁架，七柱十三檩。台门砖砌，悬山顶；围墙由花岗石垒筑，上部砖砌。前院中设一口砖砌八角井。主屋东南侧建一座三开间两层民国建筑，俗称“横屋”。_x005F_x000D_
    据建筑风格为清晚期建筑。整座建筑保存基本完整，制作简洁，是研究地方建筑的实物资料。_x005F_x000D_
</t>
  </si>
  <si>
    <t>北纬27°48'46.8"，东经120°30'48.6"</t>
  </si>
  <si>
    <t>后林村</t>
  </si>
  <si>
    <t>集体，后林村</t>
  </si>
  <si>
    <t>舟山市</t>
  </si>
  <si>
    <t>定海区</t>
  </si>
  <si>
    <t>三槐池</t>
  </si>
  <si>
    <t>浙江省舟山市定海区双桥镇浬溪社区浬溪村百岁1区103-2号民居墙外</t>
  </si>
  <si>
    <t>三槐池位于定海区双桥镇浬溪社区浬溪村百岁1区103-2号民居墙外，具体年代不详，推测为清代，三槐池与双眼井为同一时期建造，井在池的西南方向，占地面积为115平方米。池有石块砌筑的围墙，近似梯形。双眼井西北-东南方向排列，井台、井圈文革时期建造，井台水泥硬化。双眼井原为水潭，后建为现在两口井的状况。井圈圆形，水泥浇铸，井壁用石块砌筑，井水与三槐池水相通。井边三槐池围墙上有有关三槐池的石碑一通，字迹模糊。对研究海岛生活设施有一定价值。</t>
  </si>
  <si>
    <t xml:space="preserve">东经122°00'51.0"北纬30°02'44.0"  </t>
  </si>
  <si>
    <t>基本保持原状</t>
  </si>
  <si>
    <t>浬溪村</t>
  </si>
  <si>
    <t>施家井</t>
  </si>
  <si>
    <t>浙江省舟山市定海区双桥镇桥头施社区桥头施村桥头施小区28号墙外</t>
  </si>
  <si>
    <t xml:space="preserve">施家井位于定海区双桥镇桥头施社区桥头施村桥头施小区28号墙外，据当地老人回忆距今约200年，井的面积为0.33平方米，井外直径为0.65米，井内直径0.49米，井圈厚0.08米，井圈高出地面0.37米。井壁用石块砌筑，现露出水面部分长满苔藓。现仍作为生活用水之用。对研究海岛居民生活设施有一定意义。
</t>
  </si>
  <si>
    <t xml:space="preserve">东经122°02'40.0"北纬30°02'46.0"  </t>
  </si>
  <si>
    <t>井周围路面铺有水泥</t>
  </si>
  <si>
    <t>桥头施村</t>
  </si>
  <si>
    <t>白马郑家21号民居</t>
  </si>
  <si>
    <t>浙江省舟山市定海区长白乡后岸社区白马村郑家21～24号、26～30号</t>
  </si>
  <si>
    <t>白马郑家21号民居位于定海区长白乡后岸社区白马村郑家21～24号、26～30号，据郑氏族人回忆建于清代，坐东朝西，占地面积为1125平方米，建筑面积490平方米。正屋面阔三间12.65米，通进深10.03米，明次间均为穿斗式结构，用八檁，单檐硬山顶，屋顶盖小青瓦，屋内地坪为泥地，前檐有石板或鹅卵石地砖，北面有一座坐东朝西的老屋，由于后期改动非常大，已基本难以辨认原来的风格。再往东上几步台阶之后，有一座坐东朝西的房屋，通面阔7间24.84米，通进深8.98米，明次间用穿斗式，用六檁，单檐硬山顶，屋上盖小青瓦，房屋北面有一座台门。房屋西北部有一口古井，长60厘米，宽30厘米，深度约2.30米。该民居房屋格局基本完整，对当地的古建筑历史研究有一定的作用。</t>
  </si>
  <si>
    <t xml:space="preserve">东经122°02'08.0"北纬30°11'21.0"  </t>
  </si>
  <si>
    <t>位于郑家21号民居最内部房屋门口，此井通体用石头打造，长60厘米，宽30厘米，深度约2.30米，</t>
  </si>
  <si>
    <t>后岸村</t>
  </si>
  <si>
    <t>郑家21号民居</t>
  </si>
  <si>
    <t>小龙山水井</t>
  </si>
  <si>
    <t>浙江省舟山市定海区长白乡三龙社区小龙山村范家55号东南2米</t>
  </si>
  <si>
    <t>小龙山水井位于浙江省舟山市定海区长白乡三龙社区小龙山村范家55号东南2米处，据当地老人回忆已经有500多年的历史，井口纵向为东北西南走向，占地面积约为1.57平方米。井沿长方形，宽0.50米，长0.77米，用整块石板透雕凿成；井内壁呈圆形，内径1.00米，深约20余米，井壁用不规则的块石叠砌，井水清澈见底，终年不涸。水井历代维修，井沿和井台等保存基本完整。且水质尚洁，沿用至今，较为难得。</t>
  </si>
  <si>
    <t xml:space="preserve">东经122°01'49.0" 北纬30°10'15.0"  </t>
  </si>
  <si>
    <t>保存较好，未见大的损坏，井沿略有风化与磨损，井台南侧建有一排水泥洗衣台，此井西侧现另凿一圆口水井，仍为周边居民日常生活用水源，现由三龙村管理。</t>
  </si>
  <si>
    <t>三龙村</t>
  </si>
  <si>
    <t>西头王56号民居</t>
  </si>
  <si>
    <t>浙江省舟山市定海区小沙镇光华社区红光村西头王56号</t>
  </si>
  <si>
    <t>西头王56号民居位于浙江省舟山市定海区小沙镇光华社区红光村西头王56号，据屋主回忆建成距今约200年，坐西北朝东南，占地面积281平方米，由两座厢房与前屋构成院落。厢房均面阔三间，进深七柱；前屋面阔一间，进深五柱。梁架结构均为穿斗式，室内地面平铺石板，天井地面水泥硬化；屋顶为硬山顶，覆盖小青瓦。前有一口井，与房屋年代相当，井口圆形，井圈石块砌筑。保留了清代民居的建筑风格，有一定研究价值。</t>
  </si>
  <si>
    <t xml:space="preserve">东经122°03'06.0"北纬30°06'45.0"  </t>
  </si>
  <si>
    <t>井圈圆形，井圈石块砌，废弃不用</t>
  </si>
  <si>
    <t>光华村</t>
  </si>
  <si>
    <t>龙潭街42号民居</t>
  </si>
  <si>
    <t>浙江省舟山市定海区干石览镇龙潭社区干石览村龙潭街42号</t>
  </si>
  <si>
    <t>龙潭街42号民居位于浙江省舟山市定海区干石览镇龙潭社区干石览村龙潭街42号，据屋主回忆始建于1925年，后不断维修，坐北朝南，占地面积898平方米。正屋面阔三间，单檐硬山顶，盖小青瓦，穿斗式梁架，八柱八檩，内部用木隔板隔间。地面主体为初建时的水泥地面，局部铺石板。檐下用月梁，柱头十字斗拱，明间为堂前。东西各有厢房二间、厍头一间，单檐硬山顶盖小青瓦，穿斗式梁架，水泥地面，檐下用十字斗拱。东厢房后有罩房四间，单檐硬山顶，盖小青瓦，穿斗式梁架，檐下无斗拱，南尽间为门道。正屋对面原有台门一座，现已拆除。天井水泥浇筑，保持初建时的状态。东厢房南侧有水井一眼，圆口圆壁，水清可用。屋面及内部有多处上世纪中叶尤其是文革时期的宣传标语，是历史的见证。</t>
  </si>
  <si>
    <t xml:space="preserve">东经122°7′51″ 北纬30°6′14″    </t>
  </si>
  <si>
    <t>位于龙潭街42号东厢房南侧，圆形井口，直径约80M，水井深约2M,井壁为石头堆砌，无井圈，井口四周水泥浇筑。</t>
  </si>
  <si>
    <t>龙潭村</t>
  </si>
  <si>
    <t>庄美秀</t>
  </si>
  <si>
    <t>司前街59号民居</t>
  </si>
  <si>
    <t>浙江省舟山市定海区岑港镇司前社区司前街59、61、63号</t>
  </si>
  <si>
    <t>司前街59号民居位于浙江省舟山市定海区岑港镇司前社区司前街59、61、63号，据当地老人回忆建成距今约百余年历史，坐西北朝东南，占地面积488平方米。三进宅院，第一进为前屋，面阔四间，单檐硬山顶，盖小青瓦，孔方、缠枝压脊砖，前檐下用有斗无跳的简易斗拱承托檐檩，石板穿廊，屋前有水泥台阶。后檐下用三踩斗拱，无檐柱，出檐较长。穿斗抬梁结合式梁架，进深七柱十檩，内外皆用月梁。西侧第二间为明间，开六扇木门，门板阴刻八瓣花纹。东尽间开小门一扇。其余两间前立面用石板墙裙。东尽间后侧向院内接出仓房一间，石块构造，近期新建。第二进为正屋，面阔三间，单檐硬山顶，盖小青瓦。正脊两端灰塑花瓶，中央原有八卦图，现已涂抹，仅存痕迹。屋檐用蝙蝠、连珠纹瓦当。檐下用无柱十字斗拱，亚腰形坐斗，撩檐枋雕刻精致的缠枝，枋端有花苞，表涂红漆。山墙内彩绘松鹤、花草，局部破损。尽间前立面用木格窗，灯笼状雕花窗臼，饰双龙耳，龙口衔珠，雕饰精致，较为少见。进深七柱九檩，穿斗抬梁结合式，屋后原有出檐，现已拆除，后墙整体水泥硬化。明间为堂前，供有神龛。地面为日占时期日本人用水泥浇筑。室内以中柱为界分为前后两进，中有木门六扇。第三进罩房四间，穿斗抬梁结合式，规格较低，有很大改动。正脊原有波浪纹压脊砖，现东侧部分已改为筒瓦，前立面及室内多水泥浇筑。基本不见装饰构件，做为仓房使用。屋后有一小庭院，用矮墙分割为三部分，东侧庭院内有水井一口，方口圆壁，与房屋年代相当。第一进与第二进之间有开阔的天井，铺方石板。该民居保留了清代民居的建筑风格，有一定研究价值。</t>
  </si>
  <si>
    <t>东经121°59'42"  北纬30°4'40"</t>
  </si>
  <si>
    <t>该井位于司前街59号民居后庭院，其井口由水泥和砖头构造而成，井口呈长方形（长45厘米，宽35厘米）现井圈稍有两裂纹，其它保存完整，井壁均为石头构造。</t>
  </si>
  <si>
    <t>司前村</t>
  </si>
  <si>
    <t>里钓采石场</t>
  </si>
  <si>
    <t>浙江省舟山市定海区岑港镇司前社区里钓村里钓山25号左后侧</t>
  </si>
  <si>
    <t xml:space="preserve">里钓采石场位于浙江省舟山市定海区岑港镇司前社区里钓村里钓山25号左后侧，入口朝北，据当地老人回忆开采已有一百五十余年历史，开采面积约有10000平方米。位于里钓山北麓，场址大体呈半圆形，从山脚一端向西南逐步掘进，最深开采面距山顶约18米高。山顶植被茂密，从开采出的剖面来看，上层为料礓石、泥沙混合层，下部主要为南部省区广泛存在的泥岩、砂质泥岩、泥质砂岩、砂岩及页岩等沉积岩类的岩石，因含有丰富的氧化物呈红色、深红色或褐色，被称为红砂岩。因其质地较软，易于开采、加工，广泛应用于南方各种类型的普通建筑中，尤其在民居的前立面墙裙、天井、游廊中最为常见。里钓采石场至少在清咸丰年间既已开有宕口，所采石料多制成红石板，广泛行销于定海、宁波、镇海等浙东一带。采石场入口西北侧地表下约2.5米处开凿水井一眼，长方形水泥口，石块砌筑方形直壁，井前有台阶通往地表，阶旁立石碑一通，为纪念于1999年捐资开凿此井的台胞庄兴隆而立。对研究海岛建筑业历史有一定意义。_x005F_x000D_
</t>
  </si>
  <si>
    <t>东经121°58'23"     北纬30°4'24"</t>
  </si>
  <si>
    <t>爱鄉井位于里钓山25号左后侧，地处僻静之处，其井圈材质由水泥浇筑，井口形状呈长方形（长140厘米，宽55厘米）井壁材质均为石头。</t>
  </si>
  <si>
    <t>里钓村</t>
  </si>
  <si>
    <t>里钓村委会</t>
  </si>
  <si>
    <t>现已改名为：爱鄉井</t>
  </si>
  <si>
    <t>金水井</t>
  </si>
  <si>
    <t>浙江省舟山市定海区岑港镇桥头社区里王村11号门前</t>
  </si>
  <si>
    <t xml:space="preserve">金水井位于浙江省舟山市定海区岑港镇桥头社区里王村11号门前，根据石刻文字推算，应建于1760年，二百余年历史，面积为约1平方米。原为私人开凿，现村民公用。井口方形，上下两部分组成。上部井圈由四块竖立的青石板镶嵌而成，嵌合处有铁质锯钉加固。四块石板内壁皆有阴刻文字。西南、东南、东北、西北四壁分别刻有“金水井”、“私记井”、“庚辰年”、“里大房”，楷体，字迹清晰。下部为基座，由一块石板中部掏空雕成，厚薄均匀，折角分明。基座下横垫两道石梁，西北——东南走向。井内长方形直壁，石块砌成，形制规整，布满青苔。水位较低，清澈可用。定海境内有题刻的水井极其少见，此井有明确名称、开凿年代的记录，且出现于乡村，保存完好，更显得弥足珍贵。_x005F_x000D_
</t>
  </si>
  <si>
    <t>东经122°0'50"   北纬30°4'56"</t>
  </si>
  <si>
    <t>金水井位于王村11号正门前，四周民宅围绕，井口呈正方形井圈由四块石板而成，其井口（长50厘米宽50厘米）井壁材质均为石头。</t>
  </si>
  <si>
    <t>桥头村</t>
  </si>
  <si>
    <t>桥头村委会</t>
  </si>
  <si>
    <t>钟家方漕</t>
  </si>
  <si>
    <t>浙江省舟山市定海区金塘镇大浦社区大象村钟家61号西侧</t>
  </si>
  <si>
    <t>钟家方漕位于浙江省舟山市定海区金塘镇大浦社区大象村钟家61号西侧，相传建筑年代约为200年，坐北朝南，占地面积603平方米。共有三个水漕，其中“公禁方漕”呈长方形，长17.55米，宽14.36米，四周砌矮墙，正南侧中间开埠头砌石阶，可供人打水之用，占地面积277.5平方米。埠头东侧墙上立有一“公禁方漕”石碑，内容大致为禁止在此井洗脚洗衣等，切勿污染井水之意，字迹清晰，但部分内容被埋于路下。此漕西侧约5米处另有一长腰形水池，长18.64米，最宽处6.05米，作为洗菜等生活用水。钟家方漕原为当地居民主要饮用水来源，现水质被污染，附近部分居然仍然取该水为生活用水。对研究海岛居民生活设施有一定意义。</t>
  </si>
  <si>
    <r>
      <rPr>
        <sz val="12"/>
        <rFont val="宋体"/>
        <family val="3"/>
        <charset val="134"/>
        <scheme val="minor"/>
      </rPr>
      <t>东经</t>
    </r>
    <r>
      <rPr>
        <sz val="9"/>
        <rFont val="Times New Roman"/>
        <family val="1"/>
      </rPr>
      <t xml:space="preserve">121°51'45.0"        </t>
    </r>
    <r>
      <rPr>
        <sz val="9"/>
        <rFont val="宋体"/>
        <family val="3"/>
        <charset val="134"/>
      </rPr>
      <t>北纬</t>
    </r>
    <r>
      <rPr>
        <sz val="9"/>
        <rFont val="Times New Roman"/>
        <family val="1"/>
      </rPr>
      <t>30°00'27.0"</t>
    </r>
  </si>
  <si>
    <t>方漕形制完整，石碑字迹清晰，此二池仍为周围居民生活之用。</t>
  </si>
  <si>
    <t>大浦村</t>
  </si>
  <si>
    <t>新道东路32号民居</t>
  </si>
  <si>
    <t>浙江省舟山市定海区金塘镇大浦社区河北村新道东路32号</t>
  </si>
  <si>
    <t>新道东路32号民居位于浙江省舟山市定海区金塘镇大浦社区河北村新道东路32号，据传始建于二十世纪三十年代，距今已有近80年历史，坐东南朝西北，占地面积1414平方米。该建筑为三合院式，正堂面阔五间，原有七间，东南面两间后拆除，东侧一厍头间。明间为堂前，进深七檩七柱前廊子，挑尖梁，地面铺青石板。屋面盖小青瓦，单檐硬山顶。西边次间墙体拓展，次间与东厍头间门窗已改为现代建筑材料。东西厢房各三间，进深五檩五柱前廊子，单檐硬山顶，屋面盖小青瓦。墙体门窗都改为现代建筑材料。北面另有一进罩房，原有五间，现存三间，其中两间已倒塌，穿斗式梁架，进深五檩五柱，单檐硬山顶。此房旁边有一古井，呈方形。台门仍保留原貌，雕花精美，上端刻有“新安望重”四字。该房原属于余家所有，先辈是当地一地主，1949年时期该房被政府收回，曾用于“卫平小学”。现东西厢房为镇政府所有，作宿舍之用，其余为私人所有。保留了近代民居的建筑风格，有一定研究价值。</t>
  </si>
  <si>
    <t>东经121°52'04.0"北纬30°00'32.0"</t>
  </si>
  <si>
    <t>整体结构较为完整，部分墙体门窗等已改为现代建筑材料，东北面一进院落倒塌严重。</t>
  </si>
  <si>
    <t>无立牌，有围栏</t>
  </si>
  <si>
    <t>红星王家29号民居</t>
  </si>
  <si>
    <t>浙江省舟山市定海区金塘镇大浦社区红星村王家29～31号</t>
  </si>
  <si>
    <t xml:space="preserve">红星王家29号民居位于浙江省舟山市定海区金塘镇大浦社区红星村王家29～31号，据传为清代所建，已经有百余年历史，坐北朝南，占地面积326平方米。现由正屋和水井组成，正屋一字线型，面阔七间，单檐硬山顶，盖小青瓦，正脊中宫已毁，两侧山墙伸出墀头挑檐；明间穿斗式梁架，进深八柱八檩，柱间木板隔断，前立面对开木门，檐下伸出挑尖直梁，承以十字柱头科，柱下垫鼓形石础带柱顶石；次间红石板墙裙，上中木板中嵌双层窗，廊下及天井部分场地铺石板。东次间前檐下凿有一口水井，圆形水泥井圈，口径0.8米，块石垒叠形成井壁，水深约3米。此宅用材较讲究，原貌保存较好，具有典型的海岛旧式民居特色。_x005F_x000D_
</t>
  </si>
  <si>
    <r>
      <rPr>
        <sz val="12"/>
        <rFont val="宋体"/>
        <family val="3"/>
        <charset val="134"/>
        <scheme val="minor"/>
      </rPr>
      <t>东经</t>
    </r>
    <r>
      <rPr>
        <sz val="9"/>
        <rFont val="Times New Roman"/>
        <family val="1"/>
      </rPr>
      <t xml:space="preserve">121°51'14.0"      </t>
    </r>
    <r>
      <rPr>
        <sz val="9"/>
        <rFont val="宋体"/>
        <family val="3"/>
        <charset val="134"/>
      </rPr>
      <t>北纬</t>
    </r>
    <r>
      <rPr>
        <sz val="9"/>
        <rFont val="Times New Roman"/>
        <family val="1"/>
      </rPr>
      <t>30°00'05.0"</t>
    </r>
  </si>
  <si>
    <t>原布局保存较好，正屋东侧尽头加盖厍头间，明间原为堂前，现神龛被拆，东次间北侧屋面塌陷，屋内地面水泥抹平，东梢间前立面改为砖墙。</t>
  </si>
  <si>
    <t>大丰街236号民居</t>
  </si>
  <si>
    <t>浙江省舟山市定海区金塘镇大浦社区大象村大丰街236、238、240、242号</t>
  </si>
  <si>
    <t xml:space="preserve">大丰街236号民居位于浙江省舟山市定海区金塘镇大浦社区大象村大丰街236、238、240、242号，据当地老人回忆为清代建筑，坐西北朝东南，占地面积618平方米。现存由前后两进房屋组成，前屋面阔五间，单檐硬山顶，脊间无饰，明间穿斗式梁架，进深八柱九檩带前后廊，柱间木板隔断，前檐下伸出龙首月梁，承以十字柱头科，檐柱下垫鼓形石础，后檐下挑出小型龙首状月梁，木板后立面；次间前立面石板墙裙，上部木板中开窗；明间及廊下阶前都为石板铺砌，明间正对面5米处凿一口水井，井口呈圆形，无井圈，块石垒砌成井壁。后屋形制略同前屋，两侧山墙加高形成防火墙式，进深六柱七檩穿斗式，柱间灰砖墙隔断，檐下伸出直梁挑檩，屋内夯土地面，两进之间的廊下、天井都为红石板铺就。后天井东侧开侧门，六上向内单披檐，石条门框，中对开木门，天井西侧墙开单门。此宅格局基本清晰，原貌较古朴，虽有残缺，但仍不失为了处比较典型的海岛旧式民居。_x005F_x000D_
</t>
  </si>
  <si>
    <t>东经121°51'57.0"北纬30°00'18.0"</t>
  </si>
  <si>
    <t>整体保存较好，西山墙已无，屋面略变形，檐椽略朽。</t>
  </si>
  <si>
    <t>肚斗村吴家井</t>
  </si>
  <si>
    <t>浙江省舟山市定海区金塘镇仙居社区肚斗村中弄吴家19号南2米</t>
  </si>
  <si>
    <t>肚斗村吴家井位于浙江省舟山市定海区金塘镇仙居社区肚斗村中弄吴家19号南2米，建于清光绪丁未年（1907）五月，历次维修，坐东北朝西南，占地面积约为2.56平方米。由水井与石碑组成，井口呈正方形，由四条边长1.6米的石条筑成，石条边上有水泥修补痕迹。北侧石条边上立有一块名为《公禁水井》的石碑，石碑内容大致为：“当地有三口井，上井为饮泉，不得洗涤，中井为净泉，只得洗衣服等之用，下井为荡泉，可任用。禁文公布后，人人皆因遵守，若有违反，则给予相应处罚。”该井保存较好，碑文内容反映当时的人文历史信息，具有一定的研究价值。</t>
  </si>
  <si>
    <r>
      <rPr>
        <sz val="12"/>
        <rFont val="宋体"/>
        <family val="3"/>
        <charset val="134"/>
        <scheme val="minor"/>
      </rPr>
      <t>东经</t>
    </r>
    <r>
      <rPr>
        <sz val="9"/>
        <rFont val="Times New Roman"/>
        <family val="1"/>
      </rPr>
      <t xml:space="preserve">121°53'26.0"      </t>
    </r>
    <r>
      <rPr>
        <sz val="9"/>
        <rFont val="宋体"/>
        <family val="3"/>
        <charset val="134"/>
      </rPr>
      <t>北纬</t>
    </r>
    <r>
      <rPr>
        <sz val="9"/>
        <rFont val="Times New Roman"/>
        <family val="1"/>
      </rPr>
      <t>30°01'35.0"</t>
    </r>
  </si>
  <si>
    <t>基本保存完整，部分石条用水泥修补加高过，石碑表面略有风化，在此井的西侧另有一长方形水塘，水质较差。</t>
  </si>
  <si>
    <t>仙居村</t>
  </si>
  <si>
    <t>仙居村委会</t>
  </si>
  <si>
    <t>大鹏24村黄氏民居</t>
  </si>
  <si>
    <t>浙江省舟山市定海区金塘镇大观社区大鹏24村港口</t>
  </si>
  <si>
    <t>大鹏24村黄氏民居位于浙江省舟山市定海区金塘镇大观社区大鹏24村港口，据当地老人回忆建成已传承四代百余年历史，坐西北朝东南，占地面积269平方米。现存有一座正屋，面阔三间带两厍头，正中为堂前，进深七柱七檩穿斗式，柱间下部为抹灰墙，上部木板，后金檩下形成隔断，上部为十二扇嵌骨玻璃窗，下接八扇屏，清漆通抹，比较精致，前立面开六实木门，檐下伸出抱头直梁，下承十字柱头科，下带鼓形石柱础，廊下铺石板。两厍头门东西相对，分布于正屋廊下两端，与正屋平面呈“凹”字形。单檐硬山顶，盖小青瓦，正脊两端梯形装饰。门前场地水泥抹平，一片平坦。屋东北侧凿有水井，直径1.1米，块石围圈，水位较高，外表相对原始。该民居建构古朴，保存较好，是一处典型的海岛旧式民居。</t>
  </si>
  <si>
    <r>
      <rPr>
        <sz val="12"/>
        <rFont val="宋体"/>
        <family val="3"/>
        <charset val="134"/>
        <scheme val="minor"/>
      </rPr>
      <t>东经</t>
    </r>
    <r>
      <rPr>
        <sz val="9"/>
        <rFont val="Times New Roman"/>
        <family val="1"/>
      </rPr>
      <t xml:space="preserve">121°50'50.0"      </t>
    </r>
    <r>
      <rPr>
        <sz val="9"/>
        <rFont val="宋体"/>
        <family val="3"/>
        <charset val="134"/>
      </rPr>
      <t>北纬</t>
    </r>
    <r>
      <rPr>
        <sz val="9"/>
        <rFont val="Times New Roman"/>
        <family val="1"/>
      </rPr>
      <t>30°04'10.0"</t>
    </r>
  </si>
  <si>
    <t>保存较好，面貌古朴，整齐干净，较为难得，居住过程中屡有修缮，厍头山墙等部分较有现代气息，正屋明间保存较为旧式。</t>
  </si>
  <si>
    <t>大观村</t>
  </si>
  <si>
    <t>周家廊大井</t>
  </si>
  <si>
    <t>浙江省舟山市定海区金塘镇和建社区里小岙村周家廊41号南5米</t>
  </si>
  <si>
    <t>周家廊大井位于浙江省舟山市定海区金塘镇和建社区里小岙村周家廊41号南5米处，据附近居民介绍已有近二百年历史，二十年前曾维修，近年村中改建公路时将周边地坪覆盖水泥，占地面积0.9平方米。现由井口、井壁构成。井口方形，由四根条石拼砌而成，外部边长约1.12米，条石宽约0.16米。井壁略呈不规则的六边形，石块砌筑，布满青苔，水清可用。该井为里小岙村最早开凿的一眼水井，改革开放以前一直是该村主要饮用水源，有较大的历史价值。</t>
  </si>
  <si>
    <r>
      <rPr>
        <sz val="12"/>
        <rFont val="宋体"/>
        <family val="3"/>
        <charset val="134"/>
        <scheme val="minor"/>
      </rPr>
      <t>东经</t>
    </r>
    <r>
      <rPr>
        <sz val="9"/>
        <rFont val="Times New Roman"/>
        <family val="1"/>
      </rPr>
      <t xml:space="preserve">121°51'17.0"        </t>
    </r>
    <r>
      <rPr>
        <sz val="9"/>
        <rFont val="宋体"/>
        <family val="3"/>
        <charset val="134"/>
      </rPr>
      <t>北纬</t>
    </r>
    <r>
      <rPr>
        <sz val="9"/>
        <rFont val="Times New Roman"/>
        <family val="1"/>
      </rPr>
      <t>30°03'19.0"</t>
    </r>
  </si>
  <si>
    <t>基本保持原貌，未见明显损坏，周边环境因修建水泥路发生一定改变。</t>
  </si>
  <si>
    <t>和建村</t>
  </si>
  <si>
    <t>和建村委会</t>
  </si>
  <si>
    <t>唐家方井</t>
  </si>
  <si>
    <t>浙江省舟山市定海区马岙镇团结社区唐家村安世明住宅西侧约10米</t>
  </si>
  <si>
    <t>唐家方井位于浙江省舟山市定海区马岙镇团结社区唐家村安世明住宅西侧约10米处，此井建于明代（根据志书记载），1992年8月群众捐资重修，1998年8月群众捐资并出义工对井维修。井分布面积约6平方米，井口面积1.75平方米。井口正方形，边长1.20米，由西块条石围合，条石宽0.33米，厚0.11米，井内壁呈方形，长条石围砌，内径1.31米，井深5米。周边现都已经水泥铺平，井口略高于地表。_x005F_x000D_
此井存世较久，保存完好，对研究马岙地方移民及开发史有一定的价值。</t>
  </si>
  <si>
    <t>东经122°05'02.0"北纬30°06'52.0"</t>
  </si>
  <si>
    <t>目前状况完好</t>
  </si>
  <si>
    <r>
      <rPr>
        <sz val="12"/>
        <rFont val="宋体"/>
        <family val="3"/>
        <charset val="134"/>
        <scheme val="minor"/>
      </rPr>
      <t xml:space="preserve">  </t>
    </r>
    <r>
      <rPr>
        <sz val="9"/>
        <rFont val="宋体"/>
        <family val="3"/>
        <charset val="134"/>
      </rPr>
      <t xml:space="preserve"> </t>
    </r>
  </si>
  <si>
    <t>团结村委会</t>
  </si>
  <si>
    <t>浙江省舟山市定海区马岙镇北海社区同兴村祠山西侧山麓</t>
  </si>
  <si>
    <t>龙眼井位于浙江省舟山市定海区马岙镇北海社区同兴村祠山西侧山麓，据当地人回忆为清代所凿，井呈长方形，占地面积约为1.68平方米，用条石砌口，长1米，宽0.8米。井壁也呈长方形，长1.4米，宽1.2米，用乱石砌筑，井深3.5米，井水清澈、甘凉，且终年不涸而著名。自1992年在它北面打了坑道井后泉量大减，不如当年，井水比较混浊，已经无法饮用。_x005F_x000D_
此井历史较悠久，当年是为解决住户的饮用水需要，而修建了此井，围绕此井，民间流传有各种神话故事。而且井位于清前期马岙龟东、龟西塘与清后期永安塘之间，为先民开发马岙的实物见证，有一定的文化与保护价值。</t>
  </si>
  <si>
    <t>东经122°06'09.0"北纬30°08'37.0"</t>
  </si>
  <si>
    <t>目前状况较完好</t>
  </si>
  <si>
    <t>庙后头39号民居</t>
  </si>
  <si>
    <t>浙江省舟山市定海区城东街道胜利村庙后头39号</t>
  </si>
  <si>
    <t>庙后头39号民居位于浙江省舟山市定海区城东街道胜利村庙后头39号，坐东北朝西南，据房主回忆历一百四十余年。该房屋原为三进大宅院，20世纪50年代一度充公，并曾作为海军招待所，现几经变故，现仅存正屋、东厢房以及部分马头墙，分布面积1236平方米。正屋面阔七间，单檐硬山顶盖小青瓦，穿斗式梁架，地面铺石板。西侧第三间为堂前。屋间用木隔板，檐下柱头用十字斗拱。屋后右侧存一水井，圆形，已废弃。东侧厢房一进，有较大改动。整体价值因后期拆建受损。</t>
  </si>
  <si>
    <t>东经122°06'42.0"北纬30°01'43.0"</t>
  </si>
  <si>
    <t>屋后右侧存一水井，圆形，直径50厘米，井壁材质石质，已废弃。</t>
  </si>
  <si>
    <t>胜利村</t>
  </si>
  <si>
    <t>个人：户主共4人，陈安源；陈安基；陈安品（去世）妻子严秋亚；王阿浓（去世）其儿子陈康宏</t>
  </si>
  <si>
    <t>清水井</t>
  </si>
  <si>
    <t>浙江省舟山市定海区城东街道三官堂村郑家塘60号门前</t>
  </si>
  <si>
    <t>清水井位于浙江省舟山市定海区城东街道三官堂村郑家塘60号门前，据当地居民回忆此井已有百余年历史。占地面积2平方米，井口原为矩形，现经维修呈不规则的四边形，低于水泥村路约1米，石砌直壁，西侧井沿较高，井口三边有块石垒砌的矮墙围护，南侧为取水处。井水清澈，水位较高，几漫井口。_x005F_x000D_
此井形制古朴，一直沿用至今，对研究当地的人口迁徙等有一定价值。</t>
  </si>
  <si>
    <t>30°01'09.0"
122°09'27.0"</t>
  </si>
  <si>
    <r>
      <rPr>
        <sz val="12"/>
        <rFont val="宋体"/>
        <family val="3"/>
        <charset val="134"/>
        <scheme val="minor"/>
      </rPr>
      <t>清水井位于舟山市定海区城东街道三官堂村郑家塘</t>
    </r>
    <r>
      <rPr>
        <sz val="9"/>
        <rFont val="Times New Roman"/>
        <family val="1"/>
      </rPr>
      <t>60</t>
    </r>
    <r>
      <rPr>
        <sz val="9"/>
        <rFont val="等线"/>
        <charset val="134"/>
      </rPr>
      <t>号门前，周围皆民居，为一向东南的小山岙，面对省道，占地面积</t>
    </r>
    <r>
      <rPr>
        <sz val="9"/>
        <rFont val="Times New Roman"/>
        <family val="1"/>
      </rPr>
      <t>2</t>
    </r>
    <r>
      <rPr>
        <sz val="9"/>
        <rFont val="等线"/>
        <charset val="134"/>
      </rPr>
      <t>平方米，井口原为矩形，现经维修呈不规则的四边形，低于水泥村路约</t>
    </r>
    <r>
      <rPr>
        <sz val="9"/>
        <rFont val="Times New Roman"/>
        <family val="1"/>
      </rPr>
      <t>1</t>
    </r>
    <r>
      <rPr>
        <sz val="9"/>
        <rFont val="等线"/>
        <charset val="134"/>
      </rPr>
      <t>米，石砌直壁，西侧井沿较高，井口三边有块石垒砌的矮墙围护，南侧为取水处。井水清澈，水位较高，几漫井口。此井形制古朴，一直沿用至今，对研究当地的人口迁徙等有一定价值。</t>
    </r>
  </si>
  <si>
    <t>新城管委会</t>
  </si>
  <si>
    <t>周家塘23号民居</t>
  </si>
  <si>
    <t>浙江省舟山市定海区环南街道蓬莱社区周家塘23号</t>
  </si>
  <si>
    <t>周家塘23号民居位于浙江省舟山市定海区环南街道蓬莱社区周家塘23号，据当地居民介绍，该宅历八十余年。原为民国时所建，周氏先祖以商兴业，将大量财产用于添置房产，最初为前后两进宅院，北部的第一进因城市改造拆除，现仅存后面一进，占地面积约550平方米。原正门开在两进之间的西墙，现已改为仓房。正屋坐北朝南略偏东，面阔7间，进深八柱八檩，用木隔板隔间。单檐硬山顶盖小青瓦，前檐下用月梁、柱头科，后檐下用十字斗拱，皆雕刻精美。穿斗式梁架，木板隔间，青石柱础，回廊及天井铺青石板。明间为穿堂，檩下悬神龛。北侧东次间檐下有一圆口水井，深约6米，井水清澈，与房屋年代相当。正屋南侧新建仓房等设施，外接青砖围墙。整套住宅现归属七户人家。_x005F_x000D_
此民居虽保存不完整，但现存部分雕工精良，规模较大，对研究民居建筑沿革及定海城南一带开发史具有一定价值。</t>
  </si>
  <si>
    <t xml:space="preserve">东经122°06'21.0"北纬30°00'48.0"              </t>
  </si>
  <si>
    <t>水井位于周家塘23号民居北侧东次间檐下，圆口，深约6米，井水清澈。</t>
  </si>
  <si>
    <t>蓬莱社区</t>
  </si>
  <si>
    <t>保息局义井</t>
  </si>
  <si>
    <t>浙江省舟山市定海区环南街道蓬莱社区徐家塘18号前</t>
  </si>
  <si>
    <t>保息局义井位于浙江省舟山市定海区环南街道蓬莱社区徐家塘18号前，根据井圈外壁石刻铭文可知，该井开凿于同治元年（1862）。井圈为一整块青石镂空而成，井口面积约0.16平方米，外部接近正六边形，边长约0.29m；内部呈圆形，直径约0.3m，整体高出周围地面约0.3m，井口面积约0.16㎡。井圈外壁的东、东南两面竖向阴刻有繁体铭文，一面为“义井”，另一面由上至下，由左至右，读为“保息局开，同治元年八月”。井圈局部开裂，用水泥加固。井壁为石块垒砌，亦呈六边形，水质略浑。_x005F_x000D_
保息局义井是定海为数不多的有明确纪年的古井，其所寓含的历史信息对研究定海城市沿革与保息局源流等有重要的文物价值。</t>
  </si>
  <si>
    <t xml:space="preserve">东经122°06'30.0"北纬30°00'57.0"   </t>
  </si>
  <si>
    <t>井圈为一整块青石镂空而成，井口面积约0.16平方米，外部接近正六边形，边长约0.29m；内部呈圆形，直径约0.3m，整体高出周围地面约0.3m，井口面积约0.16㎡。井圈外壁的东、东南两面竖向阴刻有繁体铭文，一面为“义井”，另一面由上至下，由左至右，读为“保息局开，同治元年八月”。文字风化侵蚀严重，隐约可见。井圈局部开裂。井壁为石块垒砌，亦呈六边形，水质略浑。</t>
  </si>
  <si>
    <t>海富刘家井</t>
  </si>
  <si>
    <t>浙江省舟山市定海区盐仓街道兴舟社区海富村和谐一弄2号西南5米处</t>
  </si>
  <si>
    <t>海富刘家井位于浙江省舟山市定海区盐仓街道兴舟社区海富村和谐一弄2号西南5米处，据当地居居回忆为清代所凿，已经有200多年历史，占地面积约为0.69平方米。井口方形，井壁用石块砌筑，井圈高0.21米，厚0.1米，长0.89米，宽0.77米，井深2.83米，井水较混，现只用做洗衣，洗菜用水，井内直径1.33米。_x005F_x000D_
此井原貌完整，风格古朴，一直为周边居民日常生活提供水源，对研究当地移发与开发史有一定的历史研究价值。</t>
  </si>
  <si>
    <t xml:space="preserve">东经122°3′44.0″北纬30°1′3.0″   </t>
  </si>
  <si>
    <t>海富刘家井周围是民居，占地面积约为0.69平方米。井口方形，井壁用石块砌筑，井圈为石板材质，高0.21米，厚0.1米。</t>
  </si>
  <si>
    <t>海富村</t>
  </si>
  <si>
    <t xml:space="preserve"> 未明确</t>
  </si>
  <si>
    <t>共裕刘氏祠堂</t>
  </si>
  <si>
    <t>浙江省舟山市定海区盐仓街道叉河社区共裕村刘家堂33号</t>
  </si>
  <si>
    <t>共裕刘氏祠堂位于浙江省舟山市定海区盐仓街道叉河社区共裕村刘家堂33号，据当地居民介绍，为清末建筑，坐北朝南，由穿堂和祠堂组成，建筑面积约为244平方米。穿堂分三间，通面阔13.36米，通进深7.77米，明次间均穿斗式用五檩。穿堂前约3米处东西向排列两口井，东侧井圈上写有万古留方井，西侧井圈写有虎山井，两井圈04年12月维修过。正堂分三间，通面阔13.36米，通进深10.50米，明间五架梁带前后单步，次间穿斗式用七檩，硬山顶，屋面盖小青瓦，挑尖梁雕刻精美；前后堂间为天井，围墙相连，天井中央用石板铺设，穿堂北面围墙两侧各有一侧门通向小弄。该祠堂是当地刘姓家族的共有祠堂，对研究当地建筑沿革、移民开发、家族发展等有一定的历史价值。</t>
  </si>
  <si>
    <t xml:space="preserve">东经122°4′52.0″北纬30°4′30.0″  </t>
  </si>
  <si>
    <t>共裕刘氏祠堂穿堂前约 
3米处东西向排列两口
井。井圈为六边形水泥
材质，高约45厘米，井
壁由石块砌筑。</t>
  </si>
  <si>
    <t>共裕村</t>
  </si>
  <si>
    <t>刘氏族人</t>
  </si>
  <si>
    <t>西侧井圈刻有虎眼井三字，不是虎山井</t>
  </si>
  <si>
    <t>龚家河头6号民居</t>
  </si>
  <si>
    <t>浙江省舟山市定海区昌国街道留方社区龚家河头6号</t>
  </si>
  <si>
    <t>龚家河头6号民居位于浙江省舟山市定海区昌国社区留方社区龚家河头6号，据当地居民介绍已有一百多年历史。由正屋、厢房、台门构成独立院落，坐西南朝东北，占地面积约545平方米。正屋面阔三间带两端厍头，单檐硬山顶，上盖小青瓦，双龙戏珠纹瓦当。檐下用牛腿、斗拱承檐檩，浮雕精美。前立面木石结构，明间开六扇格扇门，次间下半部用石板墙裙，上部木结构，两层窗，外侧为两扇榫卯结构隔扇窗，内为四扇推拉窗。室内穿斗式梁架，通进深五柱五檩，木板隔间，水泥地面。明间为祖堂，后金檩下悬神龛三处，下接六扇屏作为隔断。东西厢房皆面阔两间，单檐硬山顶，穿斗式梁架，改动较大。正屋屋后北侧有水井一眼。台门开在左厢房旁，石条门框，两扇木板门，较简易。此民居是定海老城的一处古民居，作为定海悠久历史的见证，对研究当地古建筑与定海老城区演变有一定的价值。</t>
  </si>
  <si>
    <t>东经122°06'02.0"北纬30°01'31.0"</t>
  </si>
  <si>
    <t>位于留方社区龚家河头6号对面，此民居是定海老城的一处古民居，水井是平时周边居民生活洗涤作用，古井保护较好</t>
  </si>
  <si>
    <t>留方社区</t>
  </si>
  <si>
    <t>留方路11号民居</t>
  </si>
  <si>
    <t>浙江省舟山市定海区昌国街道留方社区留方路11号</t>
  </si>
  <si>
    <t>留方路11号民居位于浙江省舟山市定海区昌国街道留方社区留方路11号，据当地居民介绍已有百余年历史。老宅坐西朝东，由前屋、正屋及围墙等形成封闭院落，占地面积约164平方米。正屋面阔三间，单檐硬山顶，上盖小青瓦，正脊中宫灰塑八卦。檐下挑出牛腿擎托檐檩。室内穿斗式梁架，通进深七柱八檩。明间为祖堂，后金檩下原建三室神龛，现仅可见框架，龛下立八扇屏作为隔断，每扇上各挂悬传统画轴。柱间木板隔断，前立面开六扇镶玻璃木门。次间下半部用石板墙裙，上部开木窗。前屋面阔三间，形状不规则，堆满杂物。正屋右前方开凿水井一眼，筒形整石镂空井圈，内壁壁石块垒砌，水质清澈。正屋背后山墙左侧转角处墙界碑一通，上阴刻“包孟房己墙”字样。该民居是典型清代地方民居，对研究当地民居建筑沿革与老城区演变具有一定历史价值。</t>
  </si>
  <si>
    <t>东经122°06'03.0"北纬30°01'20.0"</t>
  </si>
  <si>
    <t>位于留方路11号正屋右前方开凿水井一眼，筒形整石镂空井圈，内壁壁石块垒砌，水质清澈</t>
  </si>
  <si>
    <t>留方路18号民居</t>
  </si>
  <si>
    <t>浙江省舟山市定海区昌国街道留方社区留方路18号</t>
  </si>
  <si>
    <t>留方路18号民居又名皇帝堂，位于浙江省舟山市定海区昌国街道留方社区留方路18号，是定海城区王家的一处祖宅。据王兆坤等介绍，王氏在此居住有数百年历史，约近三百年前建造此宅，至今已传承十七、八代，据传说当年乾隆下江南时曾住过此宅，故在当地沿传为“皇帝堂”。宅院坐西朝东略偏南，由台门、前屋、正屋、后屋及水井等组成，占地面积约574平方米。前屋通面阔三间，单檐硬山顶盖小青瓦穿斗式梁架。正屋居中，通面阔四间，单檐硬山顶盖小青瓦，椽上铺斜菱形竹编蔑席，上铺望砖。燕尾式正脊，中宫正面塑太极八卦图。内部穿斗式梁架，进深七柱七檩，举架高阔。后屋为两层木结构楼房，通面阔三间带右厍头，硬山顶，燕尾正脊。室内穿斗式梁架，水泥地面。祖堂右侧开凿水井一眼，整石透雕圆形井圈，井壁以块石垒砌成弧方形。_x005F_x000D_
定海王家旧时功名显著，据传在杭州南星桥下也有以“”皇帝堂”为名的王家大宅，原宅前后花园，三进围墙，聚族鼎盛，是有名的地方望族，旧时此宅共有二十六扉围屏门，四扇花窗，祖堂正中除三幅朝廷赐匾外，正中还挂两幅太公朝服像，文革时匾、画像、祖谱、神龛全部被毁；前进明间白灰墙上题满诗句，后因重修和风化等原因，现都已经不见。此宅规模宏大，主体建筑格局仍大致可见，且人文历史蕴含丰富，是定海老城区一处难得的清式古建筑，对研究当地人文历史的传承与城区变迁有极其重要的意义与价值。</t>
  </si>
  <si>
    <t>东经122°06'02.0"北纬30°01'22.0"</t>
  </si>
  <si>
    <t>位于留方路18号祖堂右侧一口水井，整石透雕圆形井圈，井壁以块石垒砌成弧方形</t>
  </si>
  <si>
    <t>王氏族人</t>
  </si>
  <si>
    <t>桑园弄44号民居</t>
  </si>
  <si>
    <t>浙江省舟山市定海区昌国街道留方社区桑园弄44号</t>
  </si>
  <si>
    <t>桑园弄44号民居位于浙江省舟山市定海区昌国街道留方社区桑园弄44号，据房主介绍，该宅建于清末，已有百余年历史，现房主为50年前由别处迁住，明间神龛在文革时被毁。坐西北朝东南，由正屋、厢房、及围墙等构成院落，占地面积约296平方米。正屋面阔五间，单檐硬山顶，上盖小青瓦，燕尾式正脊。檐下用牛腿、斗拱，雕饰精致。室内穿斗式梁架，通进深六柱七檩带前后廊，木板隔间，水泥地面。前立面木石结构，明间开木板门，次、尽间用石板墙裙。明间为祖堂，后金檩下原建三处神龛，现由木板填实，下接八扇屏形成前后隔断。屋后有水井一眼，原有井圈，现已不存，以铁板封盖。该民居为一般性民居建筑，作为定海老城区的组成部分，对研究当地民居建筑沿革与定海老城区演变有一定的价值。</t>
  </si>
  <si>
    <t>东经122°05'58.0"北纬30°01'31.0"</t>
  </si>
  <si>
    <t>位于桑园弄44号，屋后有水井一口，水井是平时周边居民生活洗涤作用，古井保护较好</t>
  </si>
  <si>
    <t>桑园弄24号民居</t>
  </si>
  <si>
    <t>浙江省舟山市定海区昌国街道留方社区桑园弄24号</t>
  </si>
  <si>
    <t>桑园弄24号民居位于浙江省舟山市定海区昌国街道留方社区桑园弄24号，据介绍已有六七十年历史。坐西南朝东北，分布面积约585平方米。正屋面阔三间带两端厍头，单檐硬山顶，盖小青瓦，檐下用牛腿、斗拱承檐檩。雀替雕刻精美。前立面木石结构，明间前开六扇木板门，次间用红砂岩石板墙裙，上部木格窗。穿斗式梁架，通进深六柱七檩，木板隔间，用月梁。明间为祖堂，后金檩下置神龛三处，下接雕花八扇屏。地面仍保留原有的夯土结构。两侧厢房皆面阔三间，单檐硬山顶盖小青瓦，穿斗式梁架。西厢房前有水井一眼，筒状井圈。台门单面坡盖小青瓦，内用直梁。开两扇木板门。_x005F_x000D_
此民居为普通旧式民居，格局基本完整，对研究当地民居建筑沿革与定海老城区演变有一定的价值。</t>
  </si>
  <si>
    <t>东经122°06'01.0"北纬30°01'32.0"</t>
  </si>
  <si>
    <t>位于桑园弄24号，房前有水井一眼，筒状井圈</t>
  </si>
  <si>
    <t>白家和王家所有</t>
  </si>
  <si>
    <t>姚公殉难处</t>
  </si>
  <si>
    <t>浙江省舟山市定海区昌国街道留方社区龙峰山腰东南部</t>
  </si>
  <si>
    <t xml:space="preserve">姚公殉难处位于浙江省舟山市定海龙峰山腰东南部，现舟山革命烈士陵园内，姚公，名怀祥（？-1840），字履堂，福建侯官（今福建福州）人，定海知县。1840年7月，英侵略军第一次进攻定海，姚怀祥率军抵抗，终因寡不敌众，定海失陷。姚怀祥满怀悲愤，投定海城北郊梵宫池尽节。池平面略呈正方形，西北侧池边有山体突出，占地面积约390平方米。池壁在2000年烈士陵园改造为海山公园时作大修，现用块石垒砌，其上以石制栏杆围护，池水清澈，面貌较好。在梵宫池东北侧约12米立有姚公殉难处碑，原碑道光二十六年（1846）立，文革时被毁，1990年重立。碑阴刻有知厅事王丕显的悼文，凡280余字。1997年12月此碑被公布为定海区级文保单位。_x005F_x000D_
姚公殉难处是英殖民者侵略的历史见证，而且保留至今，具有较高的历史价值与爱国主义教育意义。_x005F_x000D_
</t>
  </si>
  <si>
    <t>东经122°05'46.0"北纬30°01'41.0"</t>
  </si>
  <si>
    <t>位于舟山革命烈士陵园内，池平面略呈正方形，现用块石垒砌，其上以石制栏杆围护，池水清澈，面貌较好</t>
  </si>
  <si>
    <t>有围栏、有立牌</t>
  </si>
  <si>
    <t>定海区园林管理中心</t>
  </si>
  <si>
    <t>中营衙门井</t>
  </si>
  <si>
    <t>浙江省舟山市定海区昌国街道留方社区建国路31号西北侧约15米弄堂边</t>
  </si>
  <si>
    <t>中营衙门井位于浙江省舟山市定海区昌国街道留方社区建国路31号西北侧约15米弄堂边，元代始凿，清代时增叠正方形井圈，清代在其地周围建造绿营部队的中营衙门，将此井包括于内，故有此称，2001年6月被公布为市级文保点。中营，清光绪《定海厅志》载：“国初，设（定海）总兵一员，统辖水师亲标官兵中左右三营，每营游击各一员，守备各一员，千总各二员，把总各四员，兼辖绍兴协镇海营。”据清康熙《定海县志》载中营陆汛分防区为定海城周边城乡要害地带，水汛防区为“各营拨午把总一员，驾哨船二只，配套工程足水兵，巡防两月更番。”康熙四十九年（1710），水师移驻苏州。此井圈正方形，边长0.53米，高0.30米，占地面积约为0.28平方米，由四块石板拼合，并以铁条固连。井壁呈圆形，用方形青砖水平叠砌，内径0.36米，深6米，井底铺石。_x005F_x000D_
此井虽然形制较小，但对研究定海清初地方历史与军事海军沿革，以及老城区的历史和人口发展情况有重要价值。</t>
  </si>
  <si>
    <t>东经122°05'59.0"北纬30°01'26.0"</t>
  </si>
  <si>
    <t>位于建国路31号西北侧约15米弄堂边，正方形井圈，边长0.53米，高0.30米，占地面积约为0.28平方米，由四块石板拼合，并以铁条固连。井壁呈圆形，用方形青砖水平叠砌，内径0.36米，深6米，井底铺石</t>
  </si>
  <si>
    <t>浙江省舟山市定海区昌国街道留方社区建国路41号对面约5米</t>
  </si>
  <si>
    <t>四眼井位于浙江省舟山市定海区昌国街道留方社区建国路41号对面约5米处，舟嵊小学外北侧， 元大德《昌国州图志》有载，据井壁建筑风格推测为元代，1993年6月被公布为定海区级文保单位，1997年井面进行维修。井沿呈长方形，用二块花岗石板组合，上下榫卯缝结合，长1.58 米，宽1.46米，厚0.34米，占地面积为2.24平方米，摆置方向南偏东42度，上开四个圆形取水井口，每只井眼直径0.45米，唇口微高。井口以下0.8米处有一石梁贯穿南北，梁以上部分井壁用条石砌筑，梁以下部分用长方形青砖横竖相间砌筑成圆形，直径1.22米，井砖厚0.08米，长0.17米。井深约6.94米。井底铺石，水清不涸。_x005F_x000D_
四眼井是舟山地区现存年代最早的水井之一，它对研究定海城的历史、城区发展变迁情况和民俗风俗习惯有着重要的参考价值。</t>
  </si>
  <si>
    <t>东经122°05'06.0"北纬30°01'31.0"</t>
  </si>
  <si>
    <t>位于舟嵊小学外北侧，井沿呈长方形，用二块花岗石板组合，上下榫卯缝结合，长1.58 米，宽1.46米，厚0.34米，占地面积为2.24平方米，摆置方向南偏东42度，上开四个圆形取水井口，每只井眼直径0.45米，唇口微高。井口以下0.8米处有一石梁贯穿南北，梁以上部分井壁用条石砌筑，梁以下部分用长方形青砖横竖相间砌筑成圆形，直径1.22米，井砖厚0.08米，长0.17米。井深约6.94米。井底铺石，水清不涸。</t>
  </si>
  <si>
    <t>藤坑井</t>
  </si>
  <si>
    <t>浙江省舟山市定海区昌国街道留方社区藤坑湾路43号东侧山墙外2米</t>
  </si>
  <si>
    <t xml:space="preserve">藤坑井位于浙江省舟山市定海区昌国街道留方社区藤坑湾路43号东侧山墙外2米处，始建年代不详，元《大德昌国州图志》有载，20世纪80年代进行维修，2001年6月被公布为市级文保点，2008年藤坑湾路43号民居户主对井进行大修，向下挖深约3米。井沿圆形，外包水泥，井圈高0.22米，内径0.70米，占地面积约为1平方米，井壁石块叠砌，深4.80米，井底铺石。_x005F_x000D_
此井外表虽有一定改变，但对研究当地的居住历史以及人口发展情况有重要参考价值。_x005F_x000D_
</t>
  </si>
  <si>
    <t>东经122°05'45.0"北纬30°01'23.0"</t>
  </si>
  <si>
    <t>位于藤坑湾路43号东侧山墙外2米，井沿圆形，外包水泥，井圈高0.22米，内径0.70米，占地面积约为1平方米，井壁石块叠砌，深4.80米，井底铺石</t>
  </si>
  <si>
    <t>两眼井</t>
  </si>
  <si>
    <t>浙江省舟山市定海区昌国街道留方社区北门左城跟6幢北侧2米</t>
  </si>
  <si>
    <t>两眼井位于浙江省舟山市定海区昌国街道留方社区北门左城跟6幢北侧2米处，西紧靠大众路，元年始凿，明《天启舟山志》有载，历代有所修缮，最近为20世纪90年代作过维修。2001年6月被公布为市级文保点。井分布面积约为21.6平方米，建筑面积约为1.57平方米，整石镂空成井口两眼，口上加石制井沿，东西向并列，两井口内径一致，均为0.36米，两井口相距0.28米。井壁用方形青砖平叠砌筑，深12米。井水清澈，现仍为附近居民的主要生活水源。_x005F_x000D_
此井是定海老城区历史较长、对居民生活关系密切的文物古迹，在定海属于早期历史见证，保留至今，比较难得，对研究定海老城区的历史和人口发展情况有重要参考价值。</t>
  </si>
  <si>
    <t>东经122°05'09.0"北纬30°01'35.0"</t>
  </si>
  <si>
    <t>位于北门左城跟6幢北侧2米处，井壁用方形青砖平叠砌筑，深12米，井水清澈</t>
  </si>
  <si>
    <t>留方宫井</t>
  </si>
  <si>
    <t>浙江省舟山市定海区昌国街道留方社区舟山警备区司令部院内东南部</t>
  </si>
  <si>
    <t>留方宫井位于浙江省舟山市定海区昌国街道留方社区舟山警备区司令部院内东南部，明代始凿，清光绪年间加石栏，上勒“舟山宫井故址”六字，后失，2001年6月被公布为市级文保点。现井表面被亭址覆盖，井口呈圆形，直径约为2.5米，占地面积约为3.9平方米，深约8米，井壁用块石垒叠圈砌。_x005F_x000D_
清顺治六年（1649），明鲁王朱以海退守舟山，以参将府为“行宫”，宫内井遂名“宫井”。顺治八年（1651），清军攻陷舟山。据光绪《定海厅志》卷二十六“古迹”篇记载：“城陷，元妃整簪服，北向拜谢，投井而死。义阳王妃杜氏、宫娥张氏从焉。锦衣卫指挥王相、内臣刘朝共掌宫事，叹曰：‘真国母也！岂可使其遗骸为乱兵所窥。’相舁巨石填井平之，即共刎其旁而死……”。留方南明宫井是舟山现存有关南明的重要遗址之一，对于研究南明史及至定海城区的变迁等方面有重要价值。</t>
  </si>
  <si>
    <t>东经122°05'57.0"北纬30°01'17.0"</t>
  </si>
  <si>
    <t>位于舟山警备司令部院内，井口缩小为越1米，井口外侧大理石贴面</t>
  </si>
  <si>
    <t>舟山警备区司令部</t>
  </si>
  <si>
    <t>义士李先生殉难处</t>
  </si>
  <si>
    <t>浙江省舟山市定海区昌国街道留方社区留方路30号南侧</t>
  </si>
  <si>
    <t>义士李先生殉难处位于浙江省舟山市定海区昌国街道留方社区留方路30号南侧，清代所建，由纪念碑和留方井组成，1979年6月被公布为地区级文保单位。碑在井西北侧约10米处，坐西朝东，碑亭砖石结构，通高3.55米，宽1.70米，厚0.35米，屋面盖小青瓦，屋脊设连球，两头呈弧形起翘，下部嵌石碑，高1.90米，宽0.75米，厚0.15米。分布面积4平方米，占地面积1.36平方米。题额2行，横书“义士李先生殉难处”，碑文9行直书，凡134字。记载李昌达生平及立碑始末。在碑的东南侧约10米有留方井，由三口井组成，自西向东排列，依次刻有“留方井”三个字，井口半径0.322米，占地面积约4.69平方米，井沿用石板砌起呈覆斗状，井水清澈。   _x005F_x000D_
留方井原本为方河，1840年鸦片战争时，英军攻陷定海，军营书记李昌达跳方河自尽。次日，其妻房氏效夫继殉。后方河被填，定海乡民感其德，在方河处凿三口井，名为留方井，并树碑以纪念李昌达夫妇。1840年开始的鸦片战争中，英军两次攻陷定海，作为主要战场，定海区域内保存有较多的抗英历史遗迹，著名的如三忠祠、姚公殉难处、东岳山英军合葬墓等，此处亦为当时的历史见证，是舟山人民反抗英帝国主义侵略军的历史见证物之一，充分地表现出舟山人民宁死不屈的民族气节和爱国精神，对于向广大人民群众进行爱国主义教育，激发人们的民族自尊心和爱国热情，具有重要的历史价值，同时有一定的文物保护价值。</t>
  </si>
  <si>
    <t>东经122°06'04.0"北纬30°01'24.0"</t>
  </si>
  <si>
    <t>位于留方路30号南侧，碑在井西北侧约10米处，坐西朝东，碑亭砖石结构，在碑的东南侧约10米有留方井，由三口井组成，自西向东排列，依次刻有“留方井”三个字，井口半径0.322米，占地面积约4.69平方米，井沿用石板砌起呈覆斗状，井水清澈。</t>
  </si>
  <si>
    <t>前太平弄9号民居</t>
  </si>
  <si>
    <t>浙江省舟山市定海区昌国街道西安社区前太平弄9号</t>
  </si>
  <si>
    <t>前太平弄9号民居位于浙江省舟山市定海区昌国街道西安社区前太平弄9号，据居民介绍约建于80年前。坐西北朝东南，二层楼式四合院，分布面积约253平方米。正屋及用房相对分布，皆通面阔五间，两侧厢房各二间，均为单檐硬山顶盖小青瓦，前立面主体木结构，第二层用木栏杆，第一层下半部用石板墙裙。正屋明间为堂前，前开六扇门，设玻璃窗。室内穿斗式梁架，地铺石板。天井西侧有一口井。_x005F_x000D_
该民居作为一幢普通楼式民居，格局相对完整，建筑风格较有代表性，对研究当地民居建筑沿革与定海老城区演变有一定的价值。</t>
  </si>
  <si>
    <r>
      <rPr>
        <sz val="12"/>
        <rFont val="宋体"/>
        <family val="3"/>
        <charset val="134"/>
        <scheme val="minor"/>
      </rPr>
      <t>东经</t>
    </r>
    <r>
      <rPr>
        <sz val="9"/>
        <rFont val="Times New Roman"/>
        <family val="1"/>
      </rPr>
      <t>122°05'58.0"      </t>
    </r>
    <r>
      <rPr>
        <sz val="9"/>
        <rFont val="宋体"/>
        <family val="3"/>
        <charset val="134"/>
      </rPr>
      <t>北纬</t>
    </r>
    <r>
      <rPr>
        <sz val="9"/>
        <rFont val="Times New Roman"/>
        <family val="1"/>
      </rPr>
      <t xml:space="preserve">  30°01'11.0"</t>
    </r>
  </si>
  <si>
    <t>前太平弄9号民居古井现代已久，现有人一直在使用，无井盖。井水质量很好。</t>
  </si>
  <si>
    <t>定海区住房保障和房产管理中心</t>
  </si>
  <si>
    <t>乐雅瑾烈士故居</t>
  </si>
  <si>
    <t>浙江省舟山市定海区昌国街道西安社区城隍庙前13号</t>
  </si>
  <si>
    <t>乐雅瑾烈士故居位于浙江省舟山市定海区昌国街道西安社区城隍庙前13号，据房主介绍约有八十余年历史，是抗战时期革命烈士乐雅瑾的故居。双层建筑，由正屋、厢房及水井等附属设施构成小三合院，坐西朝东，分布面积约258平方米。正屋面阔三间，单檐硬山顶，上盖小青瓦，木质前立面，二层前用栏杆，有简单雕饰。室内穿斗式梁架，进深六柱六檩，木板隔间。一层后半部为楼梯间，前半部供奉乐雅瑾烈士遗像。天花板下悬宁波区专员公署赠乐雅谨烈士暨乐群、乐时鸣同志家属“保家卫国”匾额。前开六扇镶玻璃木门。次间前用石板墙裙，上开木窗。二楼明间为堂前，后金檩下悬神龛三处，每格皆有五扇镶玻璃小屏风，天井铺石板，东南角有水井一眼，石圈井沿，内壁用石块垒砌，水质清澈。_x005F_x000D_
乐雅瑾（1923-1943），原名雅琴，也称亚成，父亲乐毅如，前清秀才，乐雅瑾有兄弟姐妹8人，她排行第七。1939年6月，日寇侵占舟山后，乐雅瑾辍学后随父母到乡下避难，后又辗转到上海。乐雅瑾的姐姐蕙瑾和三哥乐时鸣等早在1936年就参加革命，在上海进行轰轰烈烈的抗日救亡运动，这对她产生很大的影响。1939年10月，乐时鸣因公从皖南新四军军部秘密到上海执行任务。年仅16岁的雅瑾毅然离开父母，随兄赴皖南，当年12月在新四军军部入伍， 1940年2月，新四军江南指挥部急需干部，经领导批准到江南指挥部，并加入中国共产党。12月调新四军一师供给部，1942年2月调新四军六师供给部。不久，转到苏南茅山地区专员公署。1943年9月，为开辟新区，雅瑾奉调到苏南地区，10月初因叛徒出卖被捕，被敌人秘密关押在宜兴。她虽遭敌人的严刑拷打，始终坚贞不屈。10月14日敌人剥光她的衣衫，四肢钉在门板上，用利斧活活劈死，时年才20岁。现她的英灵长眠在舟山烈士陵园。乐家为国家的革命事业作出了巨大的牺牲和贡献，乐雅瑾是其中代表，是舟山人民的骄傲，其故居有极高的爱国主义教育意义与保护价值。</t>
  </si>
  <si>
    <t>东经122°06'07.0"北纬30°01'13.0"</t>
  </si>
  <si>
    <t>乐瑾雅故居已烧毁，古井存在，但是无人使用，院子里全部是杂草，井变全是杂草。</t>
  </si>
  <si>
    <t>西安社区</t>
  </si>
  <si>
    <t>东大街方井</t>
  </si>
  <si>
    <t>浙江省舟山市定海区昌国街道东管庙社区东大街35号东北角</t>
  </si>
  <si>
    <t>东大街方井位于浙江省舟山市定海区昌国街道东管庙社区东大街35号东北角，据周边商户介绍已有百余年历史，井口面积约0.4平方米。井圈方形，石板砌筑，内径0.47米,外径约0.65米，高约0.36米。井壁块石垒砌，方形，较井口略大，井水清澈，沿用至今。井口四周地面水泥硬化。_x005F_x000D_
东大街方井为旧时东大街周边居民主要水源之一，至今保存基本完好，对研究城区变迁与人口繁衍等具有一定历史价值。</t>
  </si>
  <si>
    <t>东经122°06'16.0"      北纬30°01'09.0"</t>
  </si>
  <si>
    <t>井口面积约0.4平方米。井圈方形，石板砌筑，内径0.47米,外径约0.65米，高约0.36米。井壁块石垒砌，方形，较井口略大，井水清澈，沿用至今。</t>
  </si>
  <si>
    <t>东管庙社区</t>
  </si>
  <si>
    <t>鳌山砚池</t>
  </si>
  <si>
    <t>浙江省舟山市定海区昌国街道东管庙社区鳌山新村18号西侧</t>
  </si>
  <si>
    <t>鳌山砚池位于浙江省舟山市定海区昌国街道东管庙社区鳌山新村18号西侧，清道光十年（1830）建，1993年被公布为定海区级文保单位，同时进行维修。大致坐北朝南，略有偏向，整体占地面积约396平方米，水池面积约232平方米。该池呈长方形，南北长15.90米，东西宽14.60米，四周围用三十块石栏板砌筑，每块栏板交接处设有望柱，望柱柱头刻有仰覆莲等纹饰，在北面的栏板内侧表面阴刻楷书“砚池”二字，上款“大清道光庚寅年（1830）口口月吉日”，下款“知定海县王鼎勋书”；在池东面栏板以南第一栏内侧题刻：“正堂王口谕：此捐置公地，东到周姓地，南至霞山，西至施姓田，北至施姓、陈姓田，池中禁捕鱼虾，余地禁堆物件，霞山系官地，禁私升混占，池东地，长三丈，阔十二丈，着居民布种，令其管顾，如违准，即禀究口示。”共90个字。池四周的地面均用规整的石板铺设。_x005F_x000D_
据清光绪《定海厅志》记载，在唐代开县时即在霞山之侧设学宫，霞山现称鳌山，亦称衙山，清道光年间又在霞山之麓建造了砚池，文笔峰和奎光阁，这些建筑既有寓意，同时也是一座书院或学宫的建筑标志，给书院营造出一种读书的氛围。从《定海厅志》“营建图”上记载，在蓬山书院的一边建有文笔峰，在定海学宫的一边建有奎光阁就能说明这一点。当时在定海县城内，霞山是一个制高点，从远处即可见奎光阁的身影。它对研究古代的科举、教育及定海城区的变迁等方面都具有重要的历史和艺术价值。</t>
  </si>
  <si>
    <t>东经122°06'27.0"北纬30°01'17.0"</t>
  </si>
  <si>
    <t>位于东管庙社区鳌山新村18号西侧。近年来有维修，目前状况良好。</t>
  </si>
  <si>
    <t>芙蓉弄5号民居</t>
  </si>
  <si>
    <t>浙江省舟山市定海区昌国街道东管庙社区芙蓉弄5～9号</t>
  </si>
  <si>
    <t>芙蓉弄5号民居俗称施家大院，位于浙江省舟山市定海区昌国街道东管庙社区芙蓉弄5～9号，据房主介绍建于清嘉庆年间，老宅原房主20世纪50年代去台湾，产权被政府接管，20世纪80年代回舟山时曾要求收回产权，但未有下文。坐北朝南，原在中轴线上共有四进房屋，第四进于20世纪50年代被驻舟陆军建东门里招待所时拆除，第三进西次、尽间及厢房于70年代建市教育局宿舍时被拆，现有台门、花厅、正屋、后屋及厢房等建筑构成规模较大的院落，占地面积约1679平方米，建筑面积约700平方米。正屋分五间，通面阔20.60米，通进深9.45米，穿斗式，用七桁，硬山顶。花厅分五间，通面阔20.60米，通进深6.45米，穿斗式，用五桁，单檐歇山顶。后屋通面阔三间12.80米，通进深10.10米，穿斗式，用七桁，硬山顶。西侧厢房分八间，通面阔26.80米，通进深8.00米，穿斗式，用五桁，硬山顶。_x005F_x000D_
该民居建筑年代较早，规模较大，用材考究，对于研究定海城区的变迁，当地社会人文的历史都有所帮助，建筑本身也有一定的历史艺术价值。</t>
  </si>
  <si>
    <t>调查无此井</t>
  </si>
  <si>
    <t>柴水弄2号民居</t>
  </si>
  <si>
    <t>浙江省舟山市定海区解放街道翁山社区柴水弄2号</t>
  </si>
  <si>
    <t>柴水弄2号民居位于浙江省舟山市解放街道翁山社区柴水弄2号，据房主介绍为民国时期建筑，坐北朝南，曾在1973年，1992年两次进行维修，现在正屋楼上和楼朝东一间由林氏后代居住，正屋楼下西边一间被房管局征用出租。2001年6月被公布为市级文保点。现有台门、正楼、边楼、仓房等建筑构成独立院落，建筑面积约为310平方米。正楼通面阔13.11米，通进深9.47米，穿斗式，用七桁。正楼北侧另有两间仓房靠在正楼的后檐，面阔均为2.85米，进深分别为东侧4.6米，西侧3.58米，均为重楼建筑，硬山顶。在正楼的西南角又建一间二层楼房，面阔3.03米，进深7.43米，硬山顶。用房分两间，通面阔9.62米，通进深北间4.83米，南间6.42米，硬山顶，盖小青瓦。边楼西侧天井处有一口水井，井沿整石透雕，外沿六面，每面浮雕大颗牡丹纹，极其精美。此宅室内为木结构，前檐采用水泥结构，并置阳台，水泥宝瓶栏杆，方形檐柱上堆塑洋莲等纹饰，具有中西结合之风格。_x005F_x000D_
此民居建筑风格典型，格局保存完整，细部装饰精美，对研究民国民居建筑沿革与定海老城区的变迁有一定的艺术价值和历史价值。</t>
  </si>
  <si>
    <t>东经122°06'08.0"北纬30°01'10.0"</t>
  </si>
  <si>
    <t>位于翁山社区柴水弄2号正屋前西边处有一口水井，井圈用整石凿雕呈六角形，内为圆形，边长0.25米.高0.35米.径0.49米。周刻秋菊.喜鹤登梅.凤穿杜丹.一路连科等6副花卉，装饰精美，为舟山井圈之最。古井保护较好，水质已不好。</t>
  </si>
  <si>
    <t>翁山社区</t>
  </si>
  <si>
    <t>林家所有</t>
  </si>
  <si>
    <t>柴水弄4号民居</t>
  </si>
  <si>
    <t>浙江省舟山市定海区解放街道翁山社区柴水弄4号</t>
  </si>
  <si>
    <t>柴水弄4号民居位于浙江省舟山市定海区解放街道翁山社区柴水弄4号，据房主等介绍系民国时期建筑，坐北朝南，现有正楼、边楼和罩房等建筑组成独立院落，建筑面积约为289平方米。正楼平面呈角尺形，东侧两间加走廊，通面阔14.39米，通进深10.74米，穿斗式用八桁；西侧通面阔四间17.97米，通进深5.13米，穿斗式用五桁。均为硬山顶。边楼通面阔11.22米，通进深4.55米，穿斗式，硬山顶。用房在正楼后，单檐硬山顶，上盖小青瓦。_x005F_x000D_
该民居格局基本完整，，一些装饰件雕刻较精致，是一处具有典型民国时期建筑风格的民宅，对研究当地民居建筑沿革与定海老城区演变有一定的价值。有一定的历史价值。</t>
  </si>
  <si>
    <t>东经122°06'08.0"北纬30°01'09.0"</t>
  </si>
  <si>
    <t>已封井</t>
  </si>
  <si>
    <t>前府街7号民居</t>
  </si>
  <si>
    <t>浙江省舟山市定海区解放街道翁山社区前府街7号</t>
  </si>
  <si>
    <t>前府街7号民居俗称吴家大院，位于浙江省舟山市定海区解放街道翁山社区前府街7号，据房主介绍建于1916年，坐北朝南，近年来局部进行过维修，现吴家把房子多用于出租。现存门楼、正楼、后楼、东西厢房（楼）等，形成南北两个四合院，院内楼楼相通，俗称“走马楼”，建筑占地面积约为1085平方米。正楼5间，通面阔21.80米，通进深9.3米，穿斗式用七桁，硬山顶。门楼5间，通面阔21.80米，通进深1.96米，单坡顶。后楼5间，通面阔21.80米，通进深9.53米，穿斗式用七桁，硬山顶。厢房东西各两间，通面阔均9.9米，通进深4.55米，穿斗式，硬山顶。  _x005F_x000D_
该民居规模较大，保存完整，建筑考究，雕刻精致，是一处典型的具有民国建筑风格的宅院，对研究城区沿革、家族发展、社会人文、建筑风格等都有较高的历史与艺术价值。</t>
  </si>
  <si>
    <t>东经122°06'01.0"北纬30°01'07.0"</t>
  </si>
  <si>
    <t>普陀区</t>
  </si>
  <si>
    <t>普济寺</t>
  </si>
  <si>
    <t>普陀山普济寺</t>
  </si>
  <si>
    <t>浙江省舟山市普陀区普陀山镇前山村香华街15号</t>
  </si>
  <si>
    <t>普济寺位于浙江省舟山市普陀区普陀山镇前山村香华街15号，坐北朝南，分布面积约44000平方米。后梁贞明间创建，宋元丰三年赐额“宝陀观音寺”。明初海禁，毁殿迁僧。万历间逐渐恢复。清康熙十四年毁于火。二十五年重新。二十八年钦赐帑金千两与法雨寺同时兴修。三十八年康熙遣使赍金千两，赐额“普济群灵”，遂改名“普济禅寺”。雍正九年赐金七万两大修、扩建殿堂，基本形制至今。普济寺依山取势，逐级台地。主要殿宇居中轴线，僧寮、厢房两旁对称分布。南起梵山北麓照壁，向北依次为御碑亭、海印池、正山门、天王殿、圆通殿、藏经殿及其他殿宇。主体建筑圆通殿建筑占地面积1215平方米。石构台基，面阔七间。通面阔39.2米，通进深24.6米。前置月台，围以栏杆。明、次隔扇，稍间槛窗。尽间垣墙，开以圆窗。五架抬梁，用檩十五。前出三步，再出双步。后接三步，再接双步。下檐五踩双昂，上檐七踩三昂。桶瓦滴水，重檐歇山。普济寺历史久远，底蕴深厚。规模宏大，气势非凡。乃普陀山观音道场之始，历史、艺术、科学价值不同凡响。1979年列为浙江省级文物保护单位。</t>
  </si>
  <si>
    <t>29°59'15.0"
122°22'57.0"</t>
  </si>
  <si>
    <t>寺院范围内有池1处，水井1处，池为寺门前的放生池，长方形，四周围石栏，正为石石拱桥一分为二，池内种莲。水井在寺内西北侧僧寮处，圆形水泥井圈，块石砌井壁。</t>
  </si>
  <si>
    <t>慧济寺</t>
  </si>
  <si>
    <t>浙江省舟山市普陀区普陀山镇合兴村佛顶山之巅</t>
  </si>
  <si>
    <t>慧济寺位于浙江省舟山市普陀区普陀山镇合兴村佛顶山之巅，又名佛顶山寺。坐北朝南偏西，分布面积6710平方米。明僧圆慧于榛莽间见有石镌“慧济禅林”，即于此创建慧济庵。清康熙间八世孙普顺重修，后几度兴废。乾隆五十八年有临济宗高僧能积者，偶蹑峰顶，复得石碣，慨然以中兴为己任，募创圆通、玉皇两殿，建钟楼、大悲楼等。声光远被，扩庵为寺。光绪二十一年大火毁宇皆殿，后受捐资重建大雄宝殿、玉皇楼、钟楼等，二十七年落成。民国初，又经文质长老增建殿堂遂成巨刹。慧济寺受地形所限，南北中轴线上自南而北依次为照壁、前天井、天王殿、天井及大雄宝殿。其他建筑，如厢房，祖堂，法堂，钟楼等分布东、西。主体建筑大雄宝殿建于光绪三十四年，建筑占地面积470平方米。石构台基，面阔五间。通面阔23.3米，通进深14.8米。明、次檐柱隔扇，六抹对开，稍间槛窗。明、次两间采用厅堂分心式五柱十架椽结构。前内作轩，后内双步。屋面陡峻，弧度甚大。琉璃筒瓦，勾首滴水。雀宿挑檐，单檐歇山。慧济寺，普陀山三大寺之一。雄居山巅，象征佛主“色究境天”，寓意深刻。大殿结构别具，工艺精湛，颇具历史、艺术价值。1964年7月公布为舟山地区文物保护单位。</t>
  </si>
  <si>
    <t>30°00'47.6"
122°23'09.4"</t>
  </si>
  <si>
    <t>寺院东南角有1处水井，整石圆形井圈，块石井壁。</t>
  </si>
  <si>
    <t>悦岭庵</t>
  </si>
  <si>
    <t>浙江省舟山市普陀区普陀山镇中山村法雨路3号</t>
  </si>
  <si>
    <t>悦岭庵位于浙江省舟山市普陀区普陀山镇中山村法雨路3号，坐西朝东偏北，建筑分布面积4690平方米。悦岭庵传法系临济宗，明万历末僧一峰、静庵师徒创建。清康熙间八世孙普升重建，九世孙恒澈同徒续建。同治间二十二世孙寿松同徒修葺扩建。解放后曾经部队进驻。根据普陀山佛教协会提供的《悦岭庵房屋分幢统计表》，悦岭庵主要建筑建于宣统二年（1910）。庵院依山面海，纵向受限。除天王殿、圆通殿位于中轴线上外，其他建筑如厢房、僧寮等均两侧排布。大殿与庵同向，建筑占地面积330平方米。石构台基，内铺地砖。面阔三间，明、次隔扇。通面阔15.72米，通进深16.92米。明间六架，前出廊轩。后接单步，再接三步。桶瓦滴水，滚瓦花脊。次间穿斗，单檐硬山。悦岭庵规模较大，历史悠久。用材讲究，制作精细。普陀山著名庵院，具有一定的历史、艺术价值。</t>
  </si>
  <si>
    <t>29°59'35.6"
122°23'07.2"</t>
  </si>
  <si>
    <t>水井位于大殿背后，水泥井圈，块石井壁。</t>
  </si>
  <si>
    <t>积善庵</t>
  </si>
  <si>
    <t>普陀山文化景观</t>
  </si>
  <si>
    <t>浙江省舟山市普陀区普陀山镇中山村法雨路110号</t>
  </si>
  <si>
    <t>积善庵位于浙江省舟山市普陀区普陀山镇中山村法雨路110号，坐西朝东，分布面积2660平方米。明万历年间僧应空始建，孙性宝、普镜重修。清康熙间僧心修，辟廊庑，总兵蓝理题额，时为普济副寺。乾隆年间法雨寺住持仁芳重建。光绪间由双泉庵僧行宜接法。民国二年徒愿孝大修。积善庵受地形所限，大殿背靠山麓，两厢位于殿前南北，僧寮位于大殿北，与之为邻。牌位堂居最北，距离大殿近40米。水井位于最南，距离大殿约44米。主体建筑大殿坐西朝东，建筑占地面积219平方米。石构台基，内铺地砖。面阔三间，明、次隔扇。通面阔13米，通进深13.7米。明间六架，前出廊轩。后接单步，再接双步。次间采用分心式七柱九架椽结构。青瓦滴水，单檐硬山。规模宏大，用材考究。制作精细，清中后期特征明显。两厢、僧寮具有西方装饰色彩，民国时代特征明显。具有一定的历史、艺术和科学价值。</t>
  </si>
  <si>
    <t>30°00'03.8"
122°23'08.2"</t>
  </si>
  <si>
    <t>水井位于庵的西北角，距大殿有一段距离，经过整修，水泥制圆形井，块石井壁。</t>
  </si>
  <si>
    <t>药师殿</t>
  </si>
  <si>
    <t>浙江省舟山市普陀区普陀山镇前山村药师殿弄19号</t>
  </si>
  <si>
    <t>药师殿位于浙江省舟山市普陀区普陀山镇前山村药师殿弄19号，坐北朝南，建筑分布面积3775平方米。始建年代不详，原属普济寺东寮。明万历间僧海仲居之。天启七年崇王由樻捐资重建，书“法门龙象”额及金襕法衣赐殿主照慧。清康熙间僧普益之四世孙广诚、九世孙觉照各有修建。后年久颓圮。光绪间普济寺监院山恬同徒永念重新之。药师殿按前后三院格局。前院由山门、照壁及前楼组成，山门居东临药师殿弄，南居照壁相对前楼。中院由前楼、两厢及北侧前堂等二层楼屋组成。后院地势较高，由后堂、东寮、西寮等二层楼屋组成。后堂北另有一小天井，东侧有门临药师殿弄。前堂坐北朝南，建筑占地面积108平方米。石板台基，面阔三间。通面阔9.8米，通进深9.6米。二层楼阁，前庭重檐。明间隔扇，六抹六开。五架抬梁，用檩有七。一层前出檐廊，二层后接单步。次间穿斗，青瓦硬山。药师殿占地面积颇大，但用材简单，工艺欠精，价值一般。</t>
  </si>
  <si>
    <t>29°59'17.3"
122°23'00.4"</t>
  </si>
  <si>
    <t>水井位于建筑的西北角的廊下，井口方形，石板围护，块石井壁。</t>
  </si>
  <si>
    <t>普陀山朱家尖管委会</t>
  </si>
  <si>
    <t>1</t>
  </si>
  <si>
    <t>法喜斋</t>
  </si>
  <si>
    <t>浙江省舟山市普陀区普陀山镇前山村香华街37号</t>
  </si>
  <si>
    <t>法喜斋位于浙江省舟山市普陀区普陀山镇前山村香华街37号，坐北朝南，建筑分布面积522平方米。康熙年间僧承泉创建，为普济寺东寮。嘉庆五年照鹤重建。道光间，孙通慧扩大之。1960年山民进住。法喜斋由堂室、东、西两厢及山门围合成四合小院。山门居南，临香华街（横街），与堂室相对。水井位于山门南6米，相隔香华街。堂室与斋同向，建筑占地面积117平方米。石板台基，铺设地砖。面阔三间，明间隔扇。二层楼阁，明间五架。前出单步，再出单步。后接单步，次间分心式六柱七架椽，两端接厢房。今法喜斋不仅居民居住，且是前山村“综合治理值勤岗”，又工商所、医务诊所在此设点，院落不大，状况复杂。法喜斋四合小院，地处老街。民居特点，古朴典雅。颇具价值。</t>
  </si>
  <si>
    <t>29°59'14.0"
122°23'01.4"</t>
  </si>
  <si>
    <t>水井位于庵门对面，相隔香华街，经过整修，井口正方形，水泥砖块砌筑井圈，块石井壁。</t>
  </si>
  <si>
    <t>下法如庵</t>
  </si>
  <si>
    <t>浙江省舟山市普陀区普陀山镇前山村香华街91号</t>
  </si>
  <si>
    <t>下法如庵位于浙江省舟山市普陀区普陀山镇前山村香华街91号，旧名法如堂。坐北朝南，建筑分布面积3284平方米。始建年代不详，清康熙间僧海初居之，六世孙心惺重修。同治间毁于火，光绪间僧化妙重建。解放初僧心在、昌海居之。1952年迁僧改为普陀山小学，后前院增普陀山中学，且附设招待所至1994年。之后学校迁出，居民入住。下法如庵分前、后两院格局。前院由大殿、两厢、僧寮及山门组成。山门位于东侧，临香华街。两厢居大殿前天井东西。后院地势高出前院近两米，由后堂、东寮、西寮及位于后堂西侧的耳房组成。大殿与庵同向，高大雄伟，用材考究，建筑占地面积223平方米。石板台基，内铺地砖。面阔三间，明、次隔扇。通面阔12.54米，通进深13.95米。明间六架，用檩一十。檐柱粗大，前作廊轩。后接双步，再接双步。次间分心式七柱十架椽结构。青瓦花脊，单檐硬山。下法如庵规模宏大，结构完整。用材考究，工艺精湛。形式如初，实属难得。具有较高的历史、艺术价值。</t>
  </si>
  <si>
    <t>29°59'17.5"
122°23'01.3"</t>
  </si>
  <si>
    <t>水井位于庵堂正大殿东次间内后部，整石圆形井圈，块石井壁。</t>
  </si>
  <si>
    <t>龙寿庵</t>
  </si>
  <si>
    <t>浙江省舟山市普陀区普陀山镇中山村法雨路69号</t>
  </si>
  <si>
    <t>龙寿庵位于浙江省舟山市普陀区普陀山镇中山村法雨路69号。坐西朝东略偏北，建筑分布面积2700平方米。明万历间僧真蕊创建，清乾隆间僧智开同徒绣岩重建，后年久倒圮。宣统二年圆通庵监院莲禅命徒侄化能接法，在原址重建，规制胜昔。龙寿庵地处坡间，前后受限。主体建筑大殿向北偏庵院方向约5度，位于台地，居高临下，与南北两厢及东侧山门围合成院。僧寮、斋堂、水井等建筑分布两侧。大殿建筑占地面积343平方米，石构台基，内铺地砖。面阔五间，明、次隔扇。通面阔18米，通进深14.5米。稍间垣墙，明间七架。前后双步，用檩十一。桶瓦滴水，单檐歇山。北稍间内墙嵌有民国九年“万善同登”碑。罗列各位修庵助银者，其中有黄金荣、杜月笙等当时社会名流。大殿台基南下有民国十四年“助田功德碑记”。1988年归还佛协后两次大修。今佛协修建办驻地。龙寿庵规模较大，结构、布局原样。名流捐助，工艺颇精。具有一定的历史、艺术和科学价值。</t>
  </si>
  <si>
    <t>29°59'56.0"
122°23'14.3"</t>
  </si>
  <si>
    <t>水井位于庵大殿东南，整石圆形井圈，块石井壁。</t>
  </si>
  <si>
    <t>逸云庵</t>
  </si>
  <si>
    <t>浙江省舟山市普陀区普陀山镇中山村法雨路177号</t>
  </si>
  <si>
    <t>逸云庵位于浙江省舟山市普陀区普陀山镇中山村法雨路177号，坐西朝东，建筑分布面积1867平方米。史料记载：逸云庵清康熙间法雨寺住持性统始建，为其退休之所，和硕雍亲王题庵额。光绪间僧戒文增建天王殿。因此，逸云庵实际只是由前楼（山门）、天王殿及两侧厢房组成，是一尚无完成主殿的庵院。前楼居东临传统香道香云路。天王殿位于西侧，坐西朝东，建筑占地面积274平方米。石构台基，面阔五间。通面阔20.50米，通进深13.60米。明间五架，用檩有九。次间穿斗，脊饰连球。青瓦屋面，单檐硬山。两厢介于前楼和天王殿之间，位居南北。逸云庵人居甚密，院落凌乱。四处搭建，保存不善。天王殿及两厢墙面俱用块石重新砌筑，古建原貌面目全非，价值有限。</t>
  </si>
  <si>
    <t>30°00'09.7"
122°23'15.1"</t>
  </si>
  <si>
    <t>水井位于庵大殿东北，北耳房东北角，整石圆形井圈，块石井壁。</t>
  </si>
  <si>
    <t>普门庵</t>
  </si>
  <si>
    <t>浙江省舟山市普陀区普陀山镇龙湾村60号</t>
  </si>
  <si>
    <t>普门庵位于浙江省舟山市普陀区普陀山镇龙湾村60号，吉祥岙东北。坐北朝南偏西，建筑分布面积1530平方米。始建年代不详，清康熙间僧寂悟同徒孙普闻重修，后年久荒废，十五世孙临安重建未竣，其徒静山同孙广照续建成。“土改”后僧俗同居，1960年后僧离，居民进住。普门庵建筑基本按中轴线对称分布。主体建筑山门、大殿位于庵之中轴线，两厢位于天井东、西，围合成院。东厢房东侧有一僧寮，坐东朝西。大殿（中堂）两层楼阁，与庵同向，建筑占地面积158平方米。石构台基，内铺地砖。面阔五间，明、次隔扇。明、次殿堂，稍间僧寮。通面阔14.4米，通进深11米。明间六架，后接单步。一层前檐加柱作廊，构成重檐。次间分心式六柱七架椽结构。稍间与两厢搭接，青瓦屋面。普门庵除殿堂外，所有建筑都采用两层楼阁形式，自成院落，别具一格。具有一定的历史科学价值。</t>
  </si>
  <si>
    <t>29°58'51.1"
122°23'13.0"</t>
  </si>
  <si>
    <t>水井位于庵大殿东厢房背后，整石圆形井圈，块石井壁。</t>
  </si>
  <si>
    <t>白莲台</t>
  </si>
  <si>
    <t>浙江省舟山市普陀区普陀山镇龙湾村82号吉祥岙东南</t>
  </si>
  <si>
    <t>白莲台位于浙江省舟山市普陀区普陀山镇龙湾村82号吉祥岙东南，近金沙滩东端。坐北朝南偏西，建筑分布面积1192平方米。清光绪初年僧净守创建，徒广学增建。解放初僧离去，居民入住。白莲台庵地处山坡台地，背山临海。受台地前后限制，仅主体建筑山门、大殿位于中轴线，其余厢房、僧寮、斋堂等建筑分布两侧。大殿与庵院同向，建筑占地面积193平方米。石板台基，内铺地砖。面阔三间，明、次隔扇。通面阔11.58米，通进深10.64米。明间六架，用檩有九。前出单步，后接双步。次间分心式七柱八架椽结构。青瓦滴水，单檐硬山。前檐额枋，雕刻精美。白莲台规模不大，制作尚精，形制规整。据了解，大殿原来供奉佛祖释迦牟尼居中，观音菩萨和送子娘娘分别东、西，与其他庵院惟独供奉观音有所差别，为一处佛教与民间信仰共存之庵。对研究清末民初普陀山民间信仰发展具有一定价值。</t>
  </si>
  <si>
    <t>29°58'43.7"
122°23'15.5"</t>
  </si>
  <si>
    <t>水井位于建筑天井的东北角，整石圆形井圈，块石井壁。</t>
  </si>
  <si>
    <t>磐陀庵</t>
  </si>
  <si>
    <t>浙江省舟山市普陀区普陀山镇前山村梅岑路115号</t>
  </si>
  <si>
    <t>磐陀庵位于浙江省舟山市普陀区普陀山镇前山村梅岑路115号，坐北朝南，建筑分布面积706平方米。始建年代不详。明万历间海宪方应明捐资重建，礼部尚书周应宾题额“应身宝殿”。崇祯间承乾宫贵妃赐渗金佛像一尊供殿。清康熙间重修，增建前殿。光绪间僧善章改建大殿，创建天王殿等，镌董其昌所书“磐陀庵”额嵌山门外壁间。“土改”后农民进居。1960年后部队进驻。1980年普陀山医院迁入。1984年后驻普陀山管理局迄今。磐陀庵仅有天王殿和大殿保持原古建状态，其余建筑均为新建砖混结构。大殿与庵院同向，建筑占地面积230平方米。石构台基，内置地板。面阔三间，明、次隔扇。通面阔13.5米，通进深13米。明间六架，前出廊轩。后接双步，再接廊轩。次间分心式八柱九架椽结构。桶瓦滴水，滚瓦花脊。两端龙吻，单檐硬山。磐陀庵历史悠久，底蕴深厚；布局规整，制作精良。然两厢、僧寮均为砖混结构，院落修葺机械工艺明显，价值有限。</t>
  </si>
  <si>
    <t>29°59'08.5"
122°22'45.2"</t>
  </si>
  <si>
    <t>水井位于建筑的东南角，东厢房背后后过道侧，整石圆形井圈，块石井壁。</t>
  </si>
  <si>
    <t>梅福庵</t>
  </si>
  <si>
    <t>浙江省舟山市普陀区普陀山镇前山村菩提路26号</t>
  </si>
  <si>
    <t>梅福庵，又名梅岑庵，位于浙江省舟山市普陀区普陀山镇前山村菩提路26号，坐北朝南偏东。分布面积1100平方米。明万历间普陀寺住持如迥创建，题额“梅仙庵”。清康熙间改称“梅岑禅院”。光绪元年普济寺住持隆璋同徒妙昌重建，复名“梅福庵”。1983年修缮大殿，其余重建。大殿2001年因梁架榫卯脱节，屋顶落陷。落架大修，样式依旧，乃梅福庵仅存古建筑。梅福庵布局特别，山门偏西大殿所在中轴线，其余建筑分布于中轴线东西。大殿与庵同向，建筑占地面积186平方米。石构台基，内铺地砖。面阔三间，明、次隔扇。通面阔11.5米，通进深12.1米。明间七架，用檩十一。前出廊轩，后接三步。次间穿斗，桶瓦滴水。滚瓦花脊，单檐硬山。大殿东北一洞，深约5米，名“灵佑洞”。洞内泉水长流，北岩壁有民国石刻一款。洞前一井，名炼丹井，传梅福在此炼丹时所凿。山门外东侧另有古井一口，今日仍为东侧圆通庵供水。梅福庵历史悠久，底蕴深厚。制作尚精，用材讲究。大殿虽经修缮，基本样式未变，颇具历史、艺术价值。</t>
  </si>
  <si>
    <t>29°59'13.1"
122°22'32.2"</t>
  </si>
  <si>
    <t>大殿东北一洞，深约5米，名“灵佑洞”。洞内泉水长流，北岩壁有民国石刻一款。洞前一井，名炼丹井，传梅福在此炼丹时所凿。山门外东侧另有古井一口，今日仍为东侧圆通庵供水。</t>
  </si>
  <si>
    <t>浙江省舟山市普陀区普陀山镇前山村珠宝岭南坡</t>
  </si>
  <si>
    <t>仙人井位于浙江省舟山市普陀区普陀山镇前山村珠宝岭南坡。公交仙人井站北侧10余米有一狭小洞窟深入地表。上遮虬枝老树，下接石阶入洞。洞内空间狭小，潮湿非常。墨檐黄墙，冻暖夏凉。洞壁凿龛，中间供观音，北奉龙王爷，南奉安期生。洞中一井口如斗，口檐直径0.8米，深近3米。无论大旱洪涝井水都无增减。且色味甘洁，洵为第一。民间相传名道安期生曾在此修炼。康熙四十三年，学者裘琏重题普陀十二景，将仙人井列为第五，名“梅岑仙井”。光绪二十九年，四明干姓居士题额“万福来潮”，捐资砌井。仙人井乃“人文附会自然，名人点缀历史”之典型，为普陀山传统人文景观。对研究普陀山人文历史发展及民间故事传说具有重要价值。</t>
  </si>
  <si>
    <t>29°59'26.0"
122°23'10.0"</t>
  </si>
  <si>
    <t>简介同三普登录情况。</t>
  </si>
  <si>
    <t>祥慧庵</t>
  </si>
  <si>
    <t xml:space="preserve">浙江省舟山市普陀区普陀山镇中山村法音路205号 </t>
  </si>
  <si>
    <t xml:space="preserve">祥慧庵位于浙江省舟山市普陀区普陀山镇中山村法音路205号，坐北朝南偏西。除大殿外，其余建筑砖混结构。祥慧庵清嘉庆年间僧广裕创建，解放后僧俗同居。1995年11月归还普陀佛教协会。翌年佛协拆隐秀庵大殿迁建祥慧庵大殿，1997年竣工。隐秀庵明万历始建。康熙二十三年弛海禁，僧归复建殿宇。同治间毁于火，十三世孙宝树同侄隆璋赴闽募资重建，遂成“前山六大房”之一。祥慧庵地处山坡，依山面海，前后受限。山门、大殿处中轴线，其他建筑分布东西。大殿与庵同向，建筑面积231平方米。石构台基，内铺地砖。面阔三间，明间隔扇。次间槛窗，用檩九条。通面阔13.4米，通进深12.88米。明间六架，前出廊轩。后接单步，再接双步。次间采用分心式八柱九架椽。桶瓦花脊，单檐硬山。祥慧庵大殿源自前隐秀庵大殿，除少数构件更换外，基本采用原隐秀庵大殿原构件，因此认定其为清同治时期古建筑。水井位于大殿东侧庵院围墙外，占地面积约9平方米，今由庵后居民使用。祥慧庵大殿规模宏大，用材讲究。结构特点清中晚期特征，具有一定的历史、艺术价值。_x005F_x000D__x005F_x000D_
</t>
  </si>
  <si>
    <t>30°00'11.3"
122°24'14.4"</t>
  </si>
  <si>
    <t>水井位于祥慧庵东北角围墙外，方形井口，水泥砖块井圈，块石井圈。</t>
  </si>
  <si>
    <t>法华洞南水井</t>
  </si>
  <si>
    <t>浙江省舟山市普陀区普陀山镇前山村法华洞南坡草茅蓬西南坡下17米</t>
  </si>
  <si>
    <t xml:space="preserve">法华洞南水井位于浙江省舟山市普陀区普陀山镇前山村法华洞南坡草茅蓬西南坡下17米。水井东西双眼，石构井圈呈长方形，东西长156厘米，南北宽87厘米，井圈高出地面30厘米，圈石宽15厘米。井圈由四块条石构成，青石材料，角部错拼，南北块高度方向上二分之一架于东西块高度方向下二分之一上。做法巧妙，上下相扣。口沿因日久磨损表面光亮，岁月痕迹明显。井壁石砌，长满青苔。幽深古朴，水质清澈。今西眼被封，井圈周围地面敷之水泥，水井乃被附近居民使用。法华洞南水井旧时应该为古草茅蓬及附近居民生活用水。古草茅蓬原名“草茅蓬”，民国十三年《普陀山洛迦新志》有载，为普济寺所辖77茅蓬之一，排序第七。解放后一直由居民占用，今圮，残垣断壁遗址在。法华洞南水井应该与古茅草蓬关系密切，对研究旧时普陀山茅蓬文化具有一定的参考价值。_x005F_x000D__x005F_x000D_
</t>
  </si>
  <si>
    <t>29°59'22.0"
122°23'03.7"</t>
  </si>
  <si>
    <t>栴檀庵</t>
  </si>
  <si>
    <t>浙江省舟山市普陀区普陀山镇中山村原村委西南70米</t>
  </si>
  <si>
    <t xml:space="preserve">栴檀庵位于浙江省舟山市普陀区普陀山镇中山村原村委西南70米，坐西面东略偏北，建筑分布面积包括水井250平方米（面积不包括倒塌后拆除的北梢间）。栴檀庵明万历间僧如方建。清康熙间四世孙照机、徒普德、孙通旭、曾孙心明等守焉。康熙展复后，众请照机为普济寺住持。之后定海总兵蓝理再请照机退居于此。葺故创新，幽胜为山中冠。1960年后农民居住，部分殿宇被拆。今只剩北梢间不存的大殿和水井。大殿坐西面东，石构台基，面阔五间。明间隔扇，次、梢槛窗。通面阔12.5米（包括北侧倒塌梢间应该为16.2米），通进深9.6米。明间六架，用檩有九。前出廊轩，后接双步。次、梢间采用分心式七柱八架椽结构。青瓦屋面，单檐硬山。栴檀庵院落不存，只剩大殿，且北侧梢间倒塌。《普陀洛迦山志》记载其“为典型明代建筑”（410页），如若属实，意义非凡。_x005F_x000D__x005F_x000D_
</t>
  </si>
  <si>
    <t>29°59'58.1"
122°23'11.9"</t>
  </si>
  <si>
    <t>水井位于残存的庵堂建筑东北角，方向西北角，水泥砖块井圈，方形井口，块石井壁。</t>
  </si>
  <si>
    <t>张家村沙井潭</t>
  </si>
  <si>
    <t>浙江省舟山市普陀区展茅街道沙井社区张家村商业路12号南面一米处</t>
  </si>
  <si>
    <t xml:space="preserve"> 张家村沙井潭座落在浙江省舟山市普陀区展茅街道沙井社区张家村商业路12号南面一米处，筑于清康熙（1662-1722），建筑占地面积52平方米。该井分为内外两井，内井是一陋石小井，平面呈长方形，面积2平方米，深度不到二米，四壁用乱石堆筑，南面镌“沙井潭”三字，阴刻，楷体，左下落款“甲子年六月二十七日整修”(1984年）。水质甜美，冬暖夏凉，久旱不涸。外井平面呈长方形，面积50平方米，主要用于生活洗涤用水。两井相通，但不回流，水只从内井流向外井，因此外井的水不会对内井造成污染。该井属普陀境内保存较完整的古井，有一定研究保护价值。_x005F_x000D_
   </t>
  </si>
  <si>
    <t>东经122°16'54.0",北纬30°01'42.0"</t>
  </si>
  <si>
    <t>张家村沙井潭座落在浙江省舟山市普陀区展茅街道沙井社区张家村商业路12号南面一米处，建筑占地面积52平方米。该井分为内外两井。内井是一陋石小井，平面呈长方形，面积2平方米，长约1.2米，宽约0.9米，深度不到二米，四壁用乱石堆筑，南面镌“沙井潭”三字，阴刻，楷体，左下落款“甲子年六月二十七日整修”(1984年）。水质甜美，冬暖夏凉，久旱不涸。外井平面呈长方形，长约5.4米，宽约3.55米，面积50平方米，主要用于生活洗涤用水。两井相通，但不回流，水只从内井流向外井，因此外井的水不会对内井造成污染。该井属普陀境内保存较完整的古井，有一定研究保护价值。</t>
  </si>
  <si>
    <t>大展村</t>
  </si>
  <si>
    <t>柴家村走马楼</t>
  </si>
  <si>
    <t>浙江省舟山市普陀区展茅街道沙井社区柴家村村委会南10米</t>
  </si>
  <si>
    <t xml:space="preserve">柴家村走马楼，又名柴家老宅。位于浙江省舟山市普陀区展茅街道沙井社区柴家村村委会南10米，坐北朝南，据家谱记载清乾隆二十五年（1760）建，占地面积1800平方米，建筑面积2200平方米。此建筑东西中轴线上原有遮楼、穿堂楼、祖堂楼及南北厢房楼，组成长方形四合院。正中有一道隔火墙，中设台门，形成前后两院。台门设在穿堂楼南厢房，地面用规整花岗石石板错缝铺设，穿堂楼、祖堂楼面阔五间，南北厢房楼各面阔三间，均为穿斗式，用七檩，前廊子。所有廊柱上设三踩斗拱承挑尖梁和廊坊，楼与楼间的转角连接处设四部楼梯，使楼与楼相通，廊与廊相连。屋面均为小青瓦，重檐硬山顶。挑尖梁、门窗、雀替等一些木构件饰有花草龙纹，雕刻精美细致，古朴大方。2004年春，九间遮楼被住户不慎失火焚毁，实为可惜。该宅是舟山现存民居民宅中建筑时代较早、规模较大、保存较完整的一处古建筑群，对于研究舟山的民俗和我区民居风格有着较高的历史、艺术和科学价值，1999年8月23日被公布为区级文保单位。2000年做过一次较大规模的整体维修。_x005F_x000D_
    _x005F_x000D_
</t>
  </si>
  <si>
    <t>东经122°16'45.0"，北纬30°01'38.0"</t>
  </si>
  <si>
    <t>柴家村走马楼古井位于浙江省舟山市普陀区展茅街道沙井社区柴家村村委会南10米柴家老宅内，靠近正门。此井井口呈圆形，井圈用花岗岩，井圈内径约47厘米，外径约77厘米，井圈高约38厘米，井内用乱石堆筑，井深不详。现主要用以消防用水。</t>
  </si>
  <si>
    <t>沙井社区</t>
  </si>
  <si>
    <t>柴家走马楼</t>
  </si>
  <si>
    <t>上份井潭</t>
  </si>
  <si>
    <t>浙江省舟山市普陀区展茅街道沙井社区张家村中心路54号东北面3米</t>
  </si>
  <si>
    <t xml:space="preserve"> 上份井潭位于浙江省舟山市普陀区展茅街道沙井社区张家村中心路54号东北面3米，据周边百姓推算建于清代，占地面积1平方米。此井井口呈圆形，井圈用花岗岩，井内壁用条石围成方形，井内用乱石堆筑，井深不详。类似水井在展茅张家、横街、柴家一带较多，上份井潭仅是众类井中的代表，属展茅水资源丰富和人类居住历史悠久的见证。_x005F_x000D_
</t>
  </si>
  <si>
    <t>东经122°17'00.0"，北纬30°01'39.0"</t>
  </si>
  <si>
    <t>上份井潭位于浙江省舟山市普陀区展茅街道沙井社区张家村中心路54号东北面3米，占地面积1平方米。此井井口呈圆形，井圈用花岗岩，井圈内径45厘米，外径75厘米，井内壁用条石围成方形，井内用乱石堆筑，井深不详。上份井潭是展茅水资源丰富和人类居住历史悠久的见证。</t>
  </si>
  <si>
    <t>里螺门井</t>
  </si>
  <si>
    <t>浙江省舟山市普陀区展茅街道螺门社区螺门村里螺门弄16号西南面10米</t>
  </si>
  <si>
    <t xml:space="preserve">  里螺门井位于浙江省舟山市普陀区展茅街道螺门社区里螺门弄16号西南面10米，据周边百姓推算建于清嘉庆（1796-1820），占地面积约175平方米。此井分内外两井，内井长2.5米，宽1.10米，内井壁用长石条堆砌而成，井口于2006年重修时改为水泥浇筑，井中另铺设长方形石条一块便于周边居民挑水之用。外井长13.2米，宽9.40米，外井壁用乱石及条石堆砌而成，井沿用水泥加高构筑成墙，外井有挑水口两处，乱石中铺设几块长方形小石条，同样便于取水。_x005F_x000D_
  该井建造至今已有200多年的历史，随着外来人口的增多和渔民生产船只的用水量增大，单一只小井已满足不了渔汛季节渔民一次性船上装水的需要，故逐渐扩展外井，具有鲜明的渔区特色。</t>
  </si>
  <si>
    <t xml:space="preserve"> 东经122°16'39.0"，北纬30°03'29.0"</t>
  </si>
  <si>
    <t>里螺门井位于浙江省舟山市普陀区展茅街道螺门社区里螺门弄16号西南面10米，周围民居聚集。此井分内外两井，内井长2.5米，宽1.10米，内井壁用长石条堆砌而成，井口水泥浇筑，井中另铺设长方形石条一块便于周边居民挑水之用。外井长13.2米，宽9.40米，外井壁用乱石及条石堆砌而成，井沿用水泥加高构筑成墙，外井有挑水口两处，乱石中铺设几块长方形小石条，同样便于取水。_该井建造至今已有200多年的历史，随着外来人口的增多和渔民生产船只的用水量增大，单一只小井已满足不了渔汛季节渔民一次性船上装水的需要，故逐渐扩展外井，具有鲜明的渔区特色。</t>
  </si>
  <si>
    <t>螺门村</t>
  </si>
  <si>
    <t>浙江省舟山市普陀区展茅街道螺门社区螺门村龙门路120号西侧20米处</t>
  </si>
  <si>
    <t xml:space="preserve"> 谢家井位于浙江省舟山市普陀区展茅街道螺门社区龙门路120号西侧20米处，据村民推算建于清乾隆初年，占地面积约355平方米。该井分内井和外井，内井呈长方形，长3.05米，宽1.6米，井壁用条石堆砌而建，井中央铺长方形石条一块，便于周边住户打水之用。外井呈长方形，长21.3米，宽13.1米，井壁用乱石堆筑，井沿用水泥浇筑，距内井1.6米处的外井口有水泥建的护栏一排，两边井壁设长方形小石条，便于周边居民洗衣踩踏之用。该井是螺门历史上第一口大水井，先造小井，再扩外井，完全出于船民船上用水集中、统一的需要，具鲜明渔区特色。_x005F_x000D_
   </t>
  </si>
  <si>
    <t>东经122°16'46.0"，北纬30°03'42.0"</t>
  </si>
  <si>
    <t xml:space="preserve"> 谢家井位于浙江省舟山市普陀区展茅街道螺门社区龙门路120号西侧20米处,占地面积约355平方米。该井分内井和外井，内井呈长方形，长3.05米，宽1.6米，井壁用条石堆砌而建，井中央铺长方形石条一块，便于周边住户打水之用。外井呈长方形，长21.3米，宽13.1米，井壁用乱石堆筑，井沿用水泥浇筑，距内井1.6米处的外井口有水泥建的护栏一排，两边井壁设长方形小石条，便于周边居民洗衣踩踏之用。该井是螺门历史上第一口大水井，先造小井，再扩外井，完全出于船民船上用水集中、统一的需要，具鲜明渔区特色。</t>
  </si>
  <si>
    <t>徐家山井</t>
  </si>
  <si>
    <t>浙江省舟山市普陀区勾山街道芦花社区芦花村徐家山中学路96号西侧三米处</t>
  </si>
  <si>
    <t xml:space="preserve"> 徐家山井位于浙江省舟山市普陀区勾山街道芦花社区芦花村徐家山中学路96号西侧三米处，据当地老人传建于明代，占地面积2平方米。该井井口呈正方形，井圈内壁用块石堆砌。传说是刘伯温破山形风水的最后一道工序，同栈房井、吴家井、大树下井类同。呈乌龟形的山叫徐家山，所以将最后一口井取名徐家山井。意为将整片徐家山只变成一口井，其灵气全部都消失了。井水冬暖夏凉，久旱不涸。_x005F_x000D_
    </t>
  </si>
  <si>
    <t>东经122°16'26.0",北纬29°59'31.0"</t>
  </si>
  <si>
    <t>徐家山井位于浙江省舟山市普陀区东港街道芦花社区芦花村徐家山中学路96号西侧三米处，据当地老人传建于明代，占地面积2平方米。该井井口呈正方形，内径长宽为1.2米，外径长宽为1.4米，井圈为岩石材质，井壁用块石堆砌。传说是刘伯温破山形风水的最后一道工序，同栈房井、吴家井、大树下井类同。呈乌龟形的山叫徐家山，所以将最后一口井取名徐家山井。意为将整片徐家山只变成一口井，其灵气全部都消失了。井水冬暖夏凉，久旱不涸。</t>
  </si>
  <si>
    <t>芦花村</t>
  </si>
  <si>
    <t>栈房井</t>
  </si>
  <si>
    <t>浙江省舟山市普陀区勾山街道芦花社区芦花街162弄26号南面四米处</t>
  </si>
  <si>
    <t xml:space="preserve"> 栈房井位于浙江省舟山市普陀区勾山街道芦花社区芦花街162弄26号南面四米处，据当地老人传筑于明代，占地面积1米。此井背靠徐家山，呈圆形，井口已改水泥浇筑，井圈内壁用块石堆砌。水质清纯久旱不涸，后经修理加高，保护完好。传说是明代军师刘伯温为破芦花岙风水，继开挖大树下井后接着便在乌龟山西侧即乌龟形后脚处开挖了一个井潭，随地取名“栈房井”。</t>
  </si>
  <si>
    <t>东经122°16'26.0",北纬29°59'22.0"</t>
  </si>
  <si>
    <t>栈房井位于浙江省舟山市普陀区东港街道芦花社区芦花街162弄26号南面四米处，据当地老人传筑于明代，占地面积1米。此井背靠徐家山，呈圆形，直径0.9米，井口已改水泥浇筑，井圈内壁用块石堆砌。水质清纯久旱不涸，后经修理加高，保护完好。传说是明代军师刘伯温为破芦花岙风水，继开挖大树下井后接着便在乌龟山西侧即乌龟形后脚处开挖了一个井潭，随地取名“栈房井”。</t>
  </si>
  <si>
    <t>吴家井</t>
  </si>
  <si>
    <t>浙江省舟山市普陀区勾山街道芦花社区芦花村芦花街104号北面1米</t>
  </si>
  <si>
    <t xml:space="preserve"> 吴家井位于浙江省舟山市普陀区勾山街道芦花社区芦花村芦花街104号北面1米，据传说该井建于明代，面积约1平方米。井口呈圆形，外径0.8米，内径0.7米。井圈用花岗岩，高0.05米。井内壁呈不规则形，用块石堆砌。井水清澈，为生活用水。年代久远，有一定研究保护价值。</t>
  </si>
  <si>
    <t>东经122°16'30.0",北纬29°59'25.0"</t>
  </si>
  <si>
    <t>吴家井位于浙江省舟山市普陀区东港街道芦花社区芦花村芦花街104号北面1米，据传说该井建于明代，面积约1平方米。井口呈圆形，外径0.8米，内径0.7米。井圈用花岗岩，高0.05米。井内壁呈不规则形，用块石堆砌。井水清澈，为生活用水。年代久远，有一定研究保护价值。</t>
  </si>
  <si>
    <t>大树下井</t>
  </si>
  <si>
    <t>浙江省舟山市普陀区勾山街道芦花社区芦花村陈氏糟鱼厂内</t>
  </si>
  <si>
    <t xml:space="preserve"> 大树下井位于舟山市普陀区勾山街道芦花社区芦花村陈氏糟鱼厂内，据当地老人传建于明代，占地面积3平方米。大树下井原是一口方井，现呈八角形，改用水泥浇筑，内部用乱石堆砌，水质清纯，久旱不涸。后经修理加高，保护完好，年代久远，有一定保护价值。_x005F_x000D_
   </t>
  </si>
  <si>
    <t>大树下井位于舟山市普陀区东港街道芦花社区芦花村陈氏糟鱼厂内，据当地老人传建于明代，占地面积3平方米。大树下井原是一口方井，现呈八角形，井口直径0.95米，已改用水泥浇筑，内部用乱石堆砌，水质清纯，久旱不涸。后经修理加高，保护完好，年代久远，有一定保护价值。</t>
  </si>
  <si>
    <t>曙光村李氏民居</t>
  </si>
  <si>
    <t>浙江省舟山市普陀区勾山街道曙光社区曙光村曙光路211～213号</t>
  </si>
  <si>
    <t>曙光村李氏民居位于浙江省舟山市普陀区勾山街道曙光社区曙光村曙光路211～213号，坐东北朝西南，建于清道光（1821-1850），建筑占地面积525平方米。为双层木结构楼房，四合院落。正屋通面阔三间，穿斗式梁架，五檩前廊子，重檐硬山顶，屋盖小青瓦。雕栏细致，天井用红石板错缝铺设，另有古井一座，有一定文物保护价值。屋主系当地大慈善家李拙子堂弟——晚清秀才李冰夫，曾在宅内开办私塾、育婴院，兼营中医，同情弱者，凡穷苦百姓来求医的一律免费诊治。他曾资助的学生，一个叫刘寄亭，一个叫张小根，其中张留学日本，后两人均在沈家门开设银行，成为地方银行家，并从事公益事业。</t>
  </si>
  <si>
    <t>东经122°16'43.0",北纬29°58'33.0"</t>
  </si>
  <si>
    <t>山头黄村王氏民居</t>
  </si>
  <si>
    <t>浙江省舟山市普陀区勾山街道蒲岙社区山头黄村桐岭路191号</t>
  </si>
  <si>
    <t xml:space="preserve"> 山头黄村王氏民居位于浙江省舟山市普陀区勾山街道蒲岙社区山头黄村桐岭路191号，坐西朝东，据周边居民推算建于清光绪年间，建造至今有一百多年历史，占地面积500平方米，建筑面积309平方米。该民居由正屋、厢房构成完整的三合院。正屋通面阔三间，六檩六柱，穿斗式梁架，单檐硬山顶，屋面盖小青瓦，石板墙裙。屋主上代做账房，下代撑船，现定居香港。王氏民居为清末代表性民房建筑，保存较完整，有一定保护价值。</t>
  </si>
  <si>
    <t>东经122°14'37.0",北纬30°00'12.0"</t>
  </si>
  <si>
    <t>水井位于建筑东北角院外，圆形水泥砖砌井沿，圆形井壁，块石垒砌。</t>
  </si>
  <si>
    <t>秀竹禅寺</t>
  </si>
  <si>
    <t>浙江省舟山市普陀区勾山街道浦西社区塔岭下村后山山腰</t>
  </si>
  <si>
    <t xml:space="preserve"> 秀竹禅寺位于浙江省舟山市普陀区勾山街道浦西社区塔岭下村后山山腰，坐东朝西，清同治甲戌年间由塔岭下吴家村民初建，建筑占地面积2603平方米。秀竹禅寺现有大雄宝殿、东西厢房、三圣殿、地藏殿等建筑。大雄宝殿在原址上升高，通面阔三间，七檩设前廊，明间抬梁式，其余穿斗式。设六扇六抹头木板门，单檐硬山顶，屋面盖黄色琉璃瓦，地面石板混合水泥铺设，屋脊正中设二龙戏珠，两旁四龙翻腾，明间地面有荷花石板铺设为清代遗物。_x005F_x000D_
   </t>
  </si>
  <si>
    <t>东经122°18'27.0",北纬30°00'32.0"</t>
  </si>
  <si>
    <t>秀竹禅寺坐落于浙江省舟山市普陀区东港街道塔岭下村后山山腰。该井位于后山大殿之中，周围呈半封闭状态，无井圈井盖，井壁部分呈水泥涂抹。目前已废弃不用。</t>
  </si>
  <si>
    <t>廉泉抗倭古井</t>
  </si>
  <si>
    <t>浙江省舟山市普陀区朱家尖街道莲兴社区白山村蜈蚣峙山西麓</t>
  </si>
  <si>
    <t xml:space="preserve"> 廉泉抗倭古井位于浙江省舟山市普陀区朱家尖街道莲兴社区白山村蜈蚣峙山西麓，坐东北朝西南，据《定海厅志》记载及有关专家考证该古井建于明万历三十五年（1706），占地面积约20平方米。该古井呈长方形，外口径长1.26米，宽1.52米；内口径长0.94米，宽1.25米。井内壁呈袋状，块石垒砌，井口沿铺石条。井水清澈，水寒甘冽。此井西侧6米处崖间镌“廉泉”两字，每字高0.4米，宽0.36米，阴刻，楷体，字体完好，但无落款。是境内早期重要的抗倭史迹，摩崖石刻又具有较高的艺术价值。_x005F_x000D_
  </t>
  </si>
  <si>
    <t>29°56'50.0"
122°21'54.0"</t>
  </si>
  <si>
    <t>新厂古井</t>
  </si>
  <si>
    <t>浙江省舟山市普陀区朱家尖街道顺母社区龙新村新厂22号南侧4米处</t>
  </si>
  <si>
    <t xml:space="preserve"> 新厂古井位于浙江省舟山市普陀区朱家尖街道顺母社区龙新村新厂22号南侧4米处，据当地老人回忆，建于清光绪年间，占地面积2平方米。此井呈圆形，原井口为花岗岩材质，现用水泥浇筑垫高，井壁用块石堆砌，深2米，口沿高0.2米，井水水质清澈，使用率高。属该社区年代较悠久的文物，有一定保护价值。_x005F_x000D_
</t>
  </si>
  <si>
    <t>29°55'57.0"
122°20'32.0"</t>
  </si>
  <si>
    <t>天丰寺</t>
  </si>
  <si>
    <t>浙江省舟山市普陀区沈家门街道泗湾社区泗湾村泗湾路248号西侧5米</t>
  </si>
  <si>
    <t xml:space="preserve"> 天丰寺位于浙江省舟山市普陀区沈家门街道泗湾社区泗湾村泗湾路248号西侧5米，坐北朝南，据文保单位资料记载清光绪十四年（1888年）建，占地面积4067平方米。原有大雄宝殿5间，东、西厢房（楼）各9间，其中东厢房3间被改建。现存大雄宝殿3间，明间五架梁，前廊后双、单步梁，用9檩，屋脊两端饰吻兽，单檐硬山顶，阴阳小青瓦。寺内另有两棵罗汉松已有近200年历史，一口3米多深的古井甘洌清香，现已封无人使用。1995年，寺院募资500余万元，在修建大雄宝殿的基础上，增建了天王殿，圆通宝殿、玉佛殿，使寺院形成了完整的四合院式庭院格局。该寺于1989年12月15日被公布为区级文保单位。</t>
  </si>
  <si>
    <t>122°17'55.0";29°57'26.0"</t>
  </si>
  <si>
    <t>天丰寺位于浙江省舟山市普陀区沈家门街道泗湾社区泗湾村泗湾路248号西侧5米，古井位于寺中部西侧厢房背后角落，古井周边环境狭小，井圈井壁为岩石材质，井盖为水泥浇注，上开一口，类正方形，长1.2米，宽1.1米。该井现已废弃不用。</t>
  </si>
  <si>
    <t>戚家湾方井潭</t>
  </si>
  <si>
    <t>浙江省舟山市普陀区沈家门街道新街社区戚家湾路39号北侧5米</t>
  </si>
  <si>
    <t xml:space="preserve"> 戚家湾方井潭位于浙江省舟山市普陀区沈家门街道新街社区戚家湾路39号北侧5米，据传建于明代，建筑占地面积12平方米。井潭呈长方形，原为块石垒砌，现皆用水泥抹面。井潭顶部用钢筋水泥覆盖，中部开一长方形取水口，长2.55米，宽2.3米。此井属抗倭史迹，有较高保护价值。_x005F_x000D_
</t>
  </si>
  <si>
    <t>和尚水潭</t>
  </si>
  <si>
    <t>浙江省舟山市普陀区桃花镇盐厂社区盐厂村振兴路115号西南侧3米处</t>
  </si>
  <si>
    <t xml:space="preserve"> 和尚水潭位于浙江省舟山市普陀区桃花镇盐厂社区盐厂村振兴路115号西南侧3米处，建于清光绪年间，占地面积1平方米。据村民介绍，晚清时期该村原有崇明庵一座，因当时庵中和尚用水需要故建此水潭。水潭分东西两个，可以同时打水，西水潭口沿内径40厘米，外径60厘米，东水潭口沿内径50厘米，外径70厘米，东西水潭外口沿都呈八角形，内口沿呈圆形，水潭口沿用花岗岩块石筑成。现和尚水潭主要用于周边居民的生活用水，水质甘美，久旱不涸。和尚水潭距今已有一百多年历史，时代几经变迁，但仍还保留着原来的风貌，双口八角水潭在普陀区尚属少见。</t>
  </si>
  <si>
    <t>东经122°15'29.0",北纬29°50'41.0"</t>
  </si>
  <si>
    <t>和尚水潭位于浙江省舟山市普陀区桃花镇盐厂村振兴路115号西南侧3米处，水潭分东西两个，可以同时打水，西水潭口沿内径40厘米，外径60厘米，东水潭口沿内径50厘米，外径70厘米，东西水潭外口沿都呈八角形，内口沿呈圆形，水潭口沿用花岗岩块石筑成。和尚水潭为三普登录点，距今已有一百多年历史，时代几经变迁，但仍还保留着原来的风貌，双口八角水潭在普陀区尚属少见。</t>
  </si>
  <si>
    <t>有围栏保护</t>
  </si>
  <si>
    <t>桃花镇盐厂村</t>
  </si>
  <si>
    <t>圣岩寺</t>
  </si>
  <si>
    <t>浙江省舟山市普陀区桃花镇宫峙社区对峙山安期峰南面山腰</t>
  </si>
  <si>
    <t xml:space="preserve"> 圣岩寺位于浙江省舟山市普陀区桃花镇宫峙社区对峙山安期峰南面山腰，坐北朝南，据文保单位资料记载建于清同治四年（1865年），占地面积5730平方米。其殿为天然石洞，洞顶为巨石覆盖。清同治四年（1865年），山西仙根法师在此洞设圣岩堂；清光绪十年（1884年）改称圣岩寺，并扩建殿堂六间，香火旺盛。解放初期，殿堂倒塌，于1986年进行维修，1994年在寺前重建左右厢房各三间，增设台门，通面阔4.9米，通进深5.30米，中间设门，门高1.80米，阔1.50米，在门上刻“圣岩寺”三个大字，该寺保存完好，具有一定历史价值。</t>
  </si>
  <si>
    <t>东经122°16'57.0",北纬29°48'04.0"</t>
  </si>
  <si>
    <t>圣岩寺位于浙江省舟山市普陀区桃花镇宫峙社区对峙山安期峰南面山腰。古井位于寺内天然石洞（炼丹洞）西侧，井深度约1米左右，蓄水量1m³，水源系石中泉水，常年不干涸，水清甜凉，与该石洞一样历史悠久，具有一定的历史价值。</t>
  </si>
  <si>
    <t>现井有棚房，保护良好</t>
  </si>
  <si>
    <t>积峙庙井潭</t>
  </si>
  <si>
    <t>浙江省舟山市普陀区六横镇五星社区积峙村195号北面5米处</t>
  </si>
  <si>
    <t xml:space="preserve">  积峙庙井潭位于浙江省舟山市普陀区六横镇五星社区积峙村195号北面5米处，据当地老人讲述建于清末，占地面积7平方米。该井呈长方形，井圈已用水泥浇筑，井圈内壁用块石堆砌，原有3口井，后因道路行走不便于10多年前改为2口，井下有一股淡水，一股咸水，两水并存，井水有自动净化的能力，平时作为周边居民的生活用水，现为积峙村年代最早的古井，有一定保护作用。</t>
  </si>
  <si>
    <t>东经122°05'32.0",北纬29°43'38.0"</t>
  </si>
  <si>
    <t xml:space="preserve"> 积峙庙井潭位于浙江省舟山市普陀区六横镇五星社区积峙村195号北面5米处该井呈长方形，井圈已用水泥浇筑，井圈内壁用块石堆砌，原有3口井，后因道路行走不便于10多年前改为2口，井下有一股淡水，一股咸水，两水并存，井水有自动净化的能力，平时作为周边居民的生活用水，现为积峙村年代最早的古井，有一定保护作用。</t>
  </si>
  <si>
    <t>六横镇积峙村</t>
  </si>
  <si>
    <t>捕南古井</t>
  </si>
  <si>
    <t>浙江省舟山市普陀区六横镇佛渡岛社区捕南村西面</t>
  </si>
  <si>
    <t xml:space="preserve">  捕南古井位于浙江省舟山市普陀区六横镇佛渡岛社区捕南村西面，建于清乾隆年间，据当地老人回忆：至今已有250年历史，占地面积8平方米。井口呈长方形，井壁用块石堆砌，水质清澈，井底可见，井深约2.5米。此井现已无人使用。该井现为捕南村年代较悠久的古井，有一定保护价值。</t>
  </si>
  <si>
    <t>东经：122°00′52.0″，北纬：29°43′41.0″</t>
  </si>
  <si>
    <t>捕南古井位于浙江省舟山市普陀区六横镇佛渡岛社区捕南村西面，建于清乾隆年间，至今已有250年历史，占地面积8平方米。井口呈长方形，井壁用块石堆砌，水质清澈，井底可见，井深约2.5米。此井现作为周边村民生活洗涤使用。</t>
  </si>
  <si>
    <t>佛渡村（捕南组）</t>
  </si>
  <si>
    <t>杜庄村贺氏民居</t>
  </si>
  <si>
    <t>浙江省舟山市普陀区六横镇小湖社区杜庄村贺家10～12号</t>
  </si>
  <si>
    <t xml:space="preserve">  杜庄村贺氏民居位于浙江省舟山市普陀区六横镇小湖社区杜庄村贺家10～12号，坐北朝南，据家谱记载建于清咸丰年间，总占地面积297平方米。该民居通面阔五间，进深五檩五柱，穿斗式梁架，单檐硬山顶，屋盖小青瓦，地面铺石板。窗格雕栏精致，标有文革时的标语，现已模糊不清，正屋东侧有古井一座。该民居保留了清代民居的建筑风格，有一定研究价值。</t>
  </si>
  <si>
    <t>东经122°08'28.0",北纬29°41'58.0"</t>
  </si>
  <si>
    <r>
      <rPr>
        <sz val="12"/>
        <rFont val="宋体"/>
        <family val="3"/>
        <charset val="134"/>
        <scheme val="minor"/>
      </rPr>
      <t>贺氏民居古井位于</t>
    </r>
    <r>
      <rPr>
        <sz val="9"/>
        <rFont val="宋体"/>
        <family val="3"/>
        <charset val="134"/>
      </rPr>
      <t>浙江省舟山市普陀区六横镇杜庄村老贺家，周边是贺氏后代居住，环境古色古香。井圈方形，井口80公分，采用石条制作，井内圆形，井壁采用石头制作，该古井历史悠久。</t>
    </r>
  </si>
  <si>
    <t>杜庄村村民委员会</t>
  </si>
  <si>
    <t>贺飞恒</t>
  </si>
  <si>
    <t>羼提庵</t>
  </si>
  <si>
    <t>浙江省舟山市普陀区普陀山镇中山村法音路101号</t>
  </si>
  <si>
    <t>羼提庵位于浙江省舟山市普陀区普陀山镇中山村法音路101号。庵院坐北朝南，大殿颓圮。现存建筑有“九间房”（山门）、西厢房及西侧耳房，建筑分布面积约1600平方米。《普陀洛迦山志》记载：羼提庵清康熙间僧果贤创建，僧定绝重建。如今所存建筑应该为民国重建。民国十五年，沪上书画家王一亭题“羼提禅林”于山门门眉，迄今仍在。羼提庵原大殿位于高耸台地，东西两厢。前置山门（九间房），西有耳房。今大殿、东厢房倒塌不存，山门侧留有原大殿明间柱础，尺寸颇大。“九间房”坐南朝北，面阔9间。块石台基，中间夯土。两层楼阁，东、西置梯。通面阔34.48米，通进深9.1米。明、次厅堂，东稍间山门。明间六架，前出单步。后接单步，用檩有八。尽间穿斗，其余采用分心式六柱七架椽结构。青瓦屋面，单檐硬山。羼提庵虽大殿不存，但现有建筑用材考究，制作尚精细，且规模较大，具有一定的历史、艺术价值。</t>
  </si>
  <si>
    <t>庄公庙</t>
  </si>
  <si>
    <t>浙江省舟山市普陀区六横镇小湖社区杜庄村庙后背1-32号</t>
  </si>
  <si>
    <t xml:space="preserve">  庄公庙位于浙江省舟山市普陀区六横镇小湖社区杜庄村庙后背1—32号，坐西朝东，据《六横镇志》记载建于清咸丰四年（1854年），占地面积525平方米。整体由门厅、大殿、两边厢房及戏台组成四合院落。大殿通面阔五间，六檩设前廊，明间五架梁上用两月梁承托吊篮状脊垂柱，南北次梢间穿斗式，单檐硬山顶，阴阳小青瓦。戏台呈长方形，四柱落地，其中后两根柱用前殿后檐柱代替，前两根用石方柱，前后面平身科各4攒，左右面平身科各5攒，五踩重翘计心造。于1989年12月25日被公布为普陀区级文保单位。该庙保存完整，具有一定文物保护价值。_x005F_x000D_
</t>
  </si>
  <si>
    <t>东经122°08'04.0",北纬29°41'47.0"</t>
  </si>
  <si>
    <t xml:space="preserve"> 古井位于杜庄庄公庙正门右前廊，周围环境优美，群众居住集中。本村在未装自来水前村民都饮用此古井水源，东暖夏凉。古井于2016年同庄公庙一起修缮，并清淤。现井圈材质为大理石，形状为正方形，尺寸为95CM*95CM，井壁材质为石条、石块。</t>
  </si>
  <si>
    <t>杜庄村</t>
  </si>
  <si>
    <t>岱山县</t>
  </si>
  <si>
    <t>浙江省舟山市岱山县东沙镇司基村周俞229号北侧1米处</t>
  </si>
  <si>
    <t>三眼井位于浙江省舟山市岱山县东沙镇司基社区司基村周俞229号北侧1米处，据当地老人口述，此井为俞家先祖自清乾隆年间从大陆迁居此地时所挖建，距今已有两百余年历史。三眼井井口，用两块石板东西拼合而成，井台面积约0.8平方米，井深约4米多，水质清澈，甘甜。三眼井自挖掘至今，除了井口稍加补筑，其余未曾修建，井壁用乱石叠砌，因年代久远石头上长满青苔，井内呈梯形状，上小下大。此井年代久远，保存完好，从一个侧面反映了当时人们的生活状况乃至村落的形成与发展状况，有一定的历史价值和实用价值。</t>
  </si>
  <si>
    <t>东经122°09'45.0"北纬30°17'30.0"</t>
  </si>
  <si>
    <t>三眼井位于浙江省舟山市岱山县东沙镇司基社区司基村周俞229号北侧1米处，据当地老人口述，此井为俞家先祖自清乾隆年间从大陆迁居此地时所挖建，距今已有两百余年历史。三眼井井口，用两块石板东西拼合而成，长约1.35米，宽约0.7米，井台面积约0.8平方米，井深约4米多，井壁用乱石叠砌。</t>
  </si>
  <si>
    <t>东沙镇人民政府</t>
  </si>
  <si>
    <t>司基村</t>
  </si>
  <si>
    <t>东沙沙井</t>
  </si>
  <si>
    <t>浙江省舟山市岱山县东沙镇东沙社区运动路二弄1号门口</t>
  </si>
  <si>
    <t>东沙沙井位于浙江省舟山市岱山县东沙镇东沙社区运动路二弄1号门口，距今约有两百余年的历史（据当地老人口述）。井口周围有石块砌成厚约30厘米的墙体围住沙井，呈菱形形状。井口长6.5米，宽1.9米，面积约12平方米，井口低于周围地面，有10级台阶，由石条砌筑，依次向上，井水与台阶齐平，直接可见。沙井原为饮用水井，现井水浑浊，已不能作饮用水和生活用水。井边立有石碑，但由于年久风化已经看不清字迹。沙井虽然现在已经无人使用，但由于其造型结构特殊，且有围护墙体，时间久远，具有一定的历史价值。</t>
  </si>
  <si>
    <t>东经122°08'37.0"北纬30°18'47.0"</t>
  </si>
  <si>
    <t>东沙沙井位于浙江省舟山市岱山县东沙镇东沙社区运动路二弄1号门口，井口周围有石块砌成厚约30厘米的墙体围住沙井，呈菱形形状。井口长6.5米，宽1.9米，面积约12平方米，井口低于周围地面，有10级台阶，由石条砌筑，依次向上，井水与台阶齐平，直接可见。</t>
  </si>
  <si>
    <t>井口周围有石块砌成厚约30厘米的墙体围住沙井，井边立有石碑，但由于年久风化已经看不清字迹。</t>
  </si>
  <si>
    <t>东沙社区</t>
  </si>
  <si>
    <t>青黑村李家弄16号民居</t>
  </si>
  <si>
    <t>浙江省舟山市岱山县岱西镇青黑村李家弄16号</t>
  </si>
  <si>
    <t>青黑村李家弄16号民居位于浙江省舟山市岱山县岱西镇青黑社区保二中队第四分队驻地旧址，为定海县保警二中队第四分队驻地原址，整体建筑呈三合院落，座北朝南，占地面积约280平方米，为民国时期建筑（据现房主口述）。正房明间、左右次梢间及厢房等建筑都非常完整。明间穿斗式，7檩7柱，设有神龛，现堆有杂物，门面为漆成黑色的门板；屋顶单檐硬山顶，屋面盖小青瓦，无饰物；东面开台门，门口有岱西镇人民政府立下的石碑，一面书有“保二中队第四分队驻地”字样，另一面书有“定海县保警二中队，后为定海北区常备大队，系我党领导控制的革命武装”字样。穿堂墙壁上隐约可见彩绘图画，但已经无法分辨图画内容。院中有一口水井，于房屋历史相近，天井由方形的石板铺地，整齐排列，无损坏迹象。厢房单檐硬山顶，有人居住，曾经油漆和维修，维护较好。定海县保警二中队后为定海北区常备大队，在抗日战争时期是中国共产党在岱山的革命武装之一，系我党领导控制的革命武装部队，作为其驻地旧址的李家老宅，具有重要的历史意义。</t>
  </si>
  <si>
    <t>东经122°07'28.0"北纬30°18'15.0"</t>
  </si>
  <si>
    <t>老井位于青黑村李家弄16号保二中队第四分队驻地旧址院内，井口呈圆形，长约115公分，井圈用水泥浇筑而成，高约20公分，井壁为乱石砌筑。</t>
  </si>
  <si>
    <t>岱西镇人民政府</t>
  </si>
  <si>
    <t>李家后代</t>
  </si>
  <si>
    <t>板井潭板井</t>
  </si>
  <si>
    <t>浙江省舟山市岱山县高亭镇板井潭村沙塘4号后天井内</t>
  </si>
  <si>
    <t>板井潭板井位于浙江省舟山市岱山县高亭镇南峰社区板井潭村沙塘4号后天井内，建于清中期（据当地人口述）。井口呈四方型，用长约1米的四块长石围成，面积约1平方米；井沿用水泥浇筑，高约10公分，井台全部用水泥封面，井深约5米，井壁为乱石砌筑。井水为弱碱性，略显咸味，但水质清冽。井底又有已小井框，四周有四块石板相围，相传为旧时有船撞坏后拿船板挡住井口，防止四周泥沙入井口，约有两百年历史，板井潭也因此而得名。 该井有一定的历史，建造有特色，保存尚好，仍在使用，且当地以此井命名，对研究岱山的地方志有一定的参考价值。</t>
  </si>
  <si>
    <r>
      <rPr>
        <sz val="12"/>
        <rFont val="宋体"/>
        <family val="3"/>
        <charset val="134"/>
        <scheme val="minor"/>
      </rPr>
      <t>东经</t>
    </r>
    <r>
      <rPr>
        <sz val="9"/>
        <rFont val="Times New Roman"/>
        <family val="1"/>
      </rPr>
      <t xml:space="preserve">122°11'45.0"  </t>
    </r>
    <r>
      <rPr>
        <sz val="9"/>
        <rFont val="宋体"/>
        <family val="3"/>
        <charset val="134"/>
      </rPr>
      <t>北纬30°16'42.0"</t>
    </r>
  </si>
  <si>
    <t>板井位于村民住宅后空地内，四周有小路，距离井东面几百米处，是板井潭村通向县内各个地方的主干道。井口呈八角型，面积约1平方米；井圈用砖头砌成，表面用水泥粉刷贴石板，高约20公分，井台全部用水泥封面，井深约5米，井壁为乱石砌筑。</t>
  </si>
  <si>
    <t>有石护栏，有板井简历牌</t>
  </si>
  <si>
    <t>高亭镇人民政府</t>
  </si>
  <si>
    <t>板井潭村</t>
  </si>
  <si>
    <t>高亭二村墩子西弄18～28号民居</t>
  </si>
  <si>
    <t>浙江省舟山市岱山县高亭镇高亭二村墩子西弄18～28号</t>
  </si>
  <si>
    <t>高亭二村墩子西弄18～28号民居居位于浙江省舟山市岱山县高亭镇高亭二村赵家老宅，建于清中晚期，历史近两百年（据赵氏后人口述）。正屋座东北朝西南，面阔5间，二层砖木结构，明间9檩9柱，穿斗式，硬山顶；正屋前天井西北侧有一老井，历史也在百年之上。侧屋俗称“九间头”，座东朝西，面阔9间，一层砖木结构，用7檩7柱，穿斗式，硬山顶。正屋老宅梁上尚留精美木雕，院内尚留存四斤半重瓦片。该老宅为现房主赵鼎宽（78岁）太公手里购买，相传原来房主曾开南货店铺；侧屋“九间头”相传在太平天国时曾遭红毛烧房。老宅虽遭一定破坏，但整体规模较大，保留了一些清朝时期的民居建筑风格，有一定的历史价值和艺术价值。</t>
  </si>
  <si>
    <t>东经122°12'04.0"北纬30°14'42.0"</t>
  </si>
  <si>
    <t>老井位于高亭二村墩子西弄18～28号民居赵家老宅院内。井口呈圆形，长约75公分，井圈用水泥浇筑而成，高约25公分，井壁为乱石砌筑。</t>
  </si>
  <si>
    <t>赵鼎宽、赵鼎贵、赵鼎满、赵幼兰</t>
  </si>
  <si>
    <t>黄礁嘴井</t>
  </si>
  <si>
    <t>浙江省舟山市岱山县高亭镇大峧山村41号东南侧围墙外1米处</t>
  </si>
  <si>
    <t>黄礁嘴井位于浙江省舟山市岱山县高亭镇大峧山村41号东南侧围墙外1米处，建于清代（据当地人口述），距今二百多年，面积约0.6平方米；井壁为乱石和青石板垒砌而成，井圈为圆形，现为水泥浇筑，其外径为0.85米，内径0.65米，外沿高0.3米；井水清澈，水深约4-5米，为当地饮用水和洗涤衣物用水。该井在当地历史最久，对研究当地历史和风土人情具一定研究价值。</t>
  </si>
  <si>
    <t>东经122°08'05.0"北纬30°12'57.0"</t>
  </si>
  <si>
    <t>黄礁嘴井位于浙江省舟山市岱山县高亭镇大峧山村41号东南侧围墙外1米处，井口呈圆形，长约85公分，井圈用水泥浇筑而成，高约30公分，井壁为乱石和青石板垒砌而成。</t>
  </si>
  <si>
    <t>大峧山村</t>
  </si>
  <si>
    <t>康乐弄51～57号民居</t>
  </si>
  <si>
    <t>浙江省舟山市岱山县高亭镇兰亭社区康乐弄51～57号</t>
  </si>
  <si>
    <t xml:space="preserve">康乐弄51～57号民居位于浙江省舟山市岱山县高亭镇兰亭社区康乐弄沈家老宅，建于民国初（据现户主沈雅凤口述），座西北朝东南，正屋明间、左右次、梢间，西侧有小厢房1。明间7檩7柱，穿斗式，单檐硬山顶；屋檐挑檐皆有狮子头等花纹木雕，雕刻精美；左右梢间向前进1檩；正屋廊前板壁上仍清晰留有四处毛主席语录；两边屋内设有木楼梯，通小阁楼。院内有一井，为后来开挖，院内尚留部分旧石板地面。解放后老宅曾驻军，现在为沈家后代居住。因当地老房子保存很少，此老宅保存相对完整，颇具保护价值。 </t>
  </si>
  <si>
    <t>东经122°11'49.0"北纬30°14'45.0"</t>
  </si>
  <si>
    <t>老井位于康乐弄51～57号民居沈家老宅院内，井口呈圆形，长约65公分，井圈用水泥浇筑而成，高约25公分，井壁为乱石砌筑。</t>
  </si>
  <si>
    <t>沈雅凤</t>
  </si>
  <si>
    <t>东海村安平弄60-1号民居</t>
  </si>
  <si>
    <t>浙江省舟山市岱山县高亭镇东海村安平弄60-1号</t>
  </si>
  <si>
    <t>东海村安平弄60-1号民居位于东海村安平弄鲍家老宅，座南朝北，建于民国初（据现户主鲍豫良口述），距今90多年，老宅包括明间、2次间、右侧梢间、右侧厢房。明间7檩7柱，穿斗式，单檐硬山顶，神堂上挂有“继志堂”牌匾，凝合土地面保持原样；左次间有花窗两扇，木雕精美；右厢房朝南挑檐尚留花篮造型雕刻，保存较好；院内石板铺地，未改原样；台门上题“安之居”，尚留旧貌；出大门南方4米余处，有一老井，井口直径0.8米，历史比老宅还要长。老宅整体独立完整，具一定保护价值。</t>
  </si>
  <si>
    <t>东经122°12'49.0"北纬30°15'03.0"</t>
  </si>
  <si>
    <t>老井位于东海村安平弄60-1号民居鲍家老宅院外，井口呈圆形，长约80公分，井圈用水泥浇筑而成，高约15公分，井壁为乱石砌筑。</t>
  </si>
  <si>
    <t>东海村</t>
  </si>
  <si>
    <t>应家井</t>
  </si>
  <si>
    <t>浙江省舟山市岱山县衢山镇打水村里峙坑半山腰应家旧址南30米</t>
  </si>
  <si>
    <t>应家井位于浙江省舟山市岱山县衢山镇太平社区打水村里峙坑半山腰居民区南30米，建于清晚期（据当地人口述），面积1.2平方米，井口圆形，直径为1.25米，井面到底深1.3米，水面到底深0.9米，井内壁乱石砌成，建造相对简单，但实用性强，现井面用水泥浇筑；井水清澈，历来用于饮用及酿酒，至今未缀。该井为当地最老古井之一，具有一定的历史价值。</t>
  </si>
  <si>
    <t>东经122°17'35.0"北纬30°25'43.0"</t>
  </si>
  <si>
    <t>应家井位于浙江省舟山市岱山县衢山镇太平社区打水村里峙坑半山腰居民区南30米，井口圆形，直径为1.25米，井内壁乱石砌成。</t>
  </si>
  <si>
    <t>衢山镇人民政府</t>
  </si>
  <si>
    <t>打水村</t>
  </si>
  <si>
    <t>盛家井</t>
  </si>
  <si>
    <t>浙江省舟山市岱山县衢山镇涨网套村213号西北墙体外1米处</t>
  </si>
  <si>
    <t>盛家井位于浙江省舟山市岱山县衢山镇沙龙社区涨网套村213号西北墙体外1米处，建于1860年左右（据当地人口述），面积约1平方米，全部用石头砌成，原井口由三块石头经粗加工后拼成圆形，1958年人民公社时井口用水泥浇筑，改名“食堂井潭”至今，2007年又经修缮，井深2.5米，水深2.2米。井水清澈，冬暖夏凉，当地百姓对此井爱之如宝，颇具保护价值。</t>
  </si>
  <si>
    <t>东经122°21'59.0"北纬30°28'07.0"</t>
  </si>
  <si>
    <t>盛家井位于浙江省舟山市岱山县衢山镇沙龙社区涨网套村213号西北墙体外1米处，原井口由三块石头经粗加工后拼成圆形，后井口用水泥浇筑，长约80公分，井圈高约25公分，井内壁乱石砌成。</t>
  </si>
  <si>
    <t>涨网套村</t>
  </si>
  <si>
    <t>倭井潭</t>
  </si>
  <si>
    <t>浙江省舟山市岱山县长涂镇倭井潭村参府弄</t>
  </si>
  <si>
    <t>倭井潭位于浙江省舟山市岱山县长涂镇倭井潭村参府弄，原井潭建于明嘉靖三十六年（1557年）（据文保碑碑文记载），原为一山泉水潭，相传十六世纪中叶岱山被倭寇占领时，有渔家三姐妹嫉恶如仇，见义勇为，投毒于潭，以灭倭寇，与倭寇格斗后丧身，乡人砌潭为井，立碑以祀，因此得名。1958年，长涂军民在井边扩建水池。1989年，抗倭碑遭到严重破坏。1992年重建水池和抗倭碑。倭井潭，原井沿呈长方形，用花岗岩石条砌筑，长1.7米，宽1.4米，高0.4米，井内壁用石块砌成。现扩建的井池长22.05米，宽20.5米，四周由乱石堆砌，上有水泥护栏。抗倭碑通高3.45米，通宽1.2米，下砌基座，全用花岗岩石质砌筑，正面刻行楷“抗倭碑”三个大字，背面刻楷书体碑文。倭井潭是明嘉靖年间长涂人民与倭寇进行斗争的实证，在抗倭斗争中具有重要的历史地位，是爱国主义教育基地。</t>
  </si>
  <si>
    <t>东经122°18'18.0"北纬30°15'19.0"</t>
  </si>
  <si>
    <t>倭井潭，原井沿呈长方形，用花岗岩石条砌筑，长1.7米，宽1.4米，高0.4米，井内壁用石块砌成。现扩建的井池长22.05米，宽20.5米，四周由乱石堆砌，上有水泥护栏。抗倭碑通高3.45米，通宽1.2米，下砌基座，全用花岗岩石质砌筑，正面刻行楷“抗倭碑”三个大字，背面刻楷书体碑文。倭井潭是明嘉靖年间长涂人民与倭寇进行斗争的实证，在抗倭斗争中具有重要的历史地位，是爱国主义教育基地。</t>
  </si>
  <si>
    <t>井潭用石护栏围成，抗倭碑通高3.45米，通宽1.2米，下砌基座，全用花岗岩石质砌筑，正面刻行楷“抗倭碑”三个大字，背面刻楷书体碑文。</t>
  </si>
  <si>
    <t>长涂镇人民政府</t>
  </si>
  <si>
    <t>倭井潭村</t>
  </si>
  <si>
    <t>秀北村童邵家15号</t>
  </si>
  <si>
    <t>浙江省舟山市岱山县秀山乡秀北村童邵家15号</t>
  </si>
  <si>
    <t>秀北村童邵家15号位于浙江省舟山市岱山县秀山乡秀北社区秀北村童家老宅，建于清末（据当地人口述），座西南朝东北，占地面积371平方米。现有台门、正房、厢房、墙门屋、穿堂、天井等建筑，形成四合院落。入口处左右有两墙门屋，表面改造为水泥建筑，天井全部由石板铺成，正房明间用6檩6柱，穿斗结构，小青瓦，单檐硬山顶，内有清光绪壬寅年立牌匾“启后堂”，斜格划纹窗木门，上面雕刻有暗八仙、如意、蝉等图案，雕刻精美。左右厢房也基本维持原状，单檐硬山顶，穿斗结构，木质门窗，左厢房的门与正房相似，保存完好。此外，除这些建筑以外，在屋后还有老井1口，表面已有水泥改造过，内有乱石堆砌而成，水质清澈，但已经不做饮用水。童家老宅整体保存比较完整，有一定的历史价值。</t>
  </si>
  <si>
    <t>东经122°09'12.0"北纬30°10'20.0"</t>
  </si>
  <si>
    <t>老井位于秀北村童邵家15号童家老宅屋后，井口呈圆形，水泥浇筑，长约55公分，井壁为乱石砌筑。</t>
  </si>
  <si>
    <t>秀山乡人民政府</t>
  </si>
  <si>
    <t>秀北村</t>
  </si>
  <si>
    <t>中国通商银行旧址</t>
  </si>
  <si>
    <t>浙江省舟山市岱山县东沙镇东沙社区人民路23～27号</t>
  </si>
  <si>
    <r>
      <rPr>
        <sz val="11"/>
        <rFont val="宋体"/>
        <family val="3"/>
        <charset val="134"/>
        <scheme val="minor"/>
      </rPr>
      <t>中国通商银行旧址位于浙江省舟山市岱山县东沙镇东沙社区人民路23～27号，座北朝南，建筑面积426平方米，曾经是民国时期岱山的中国通商银行。目前为三合院落，北面正房，东西两侧有二层楼房。因为曾被当作银库，所以虽为木质结构，但房屋外都包有铁皮。屋前走廊和天井呈T字型，</t>
    </r>
    <r>
      <rPr>
        <sz val="11"/>
        <color rgb="FFFF0000"/>
        <rFont val="宋体"/>
        <family val="3"/>
        <charset val="134"/>
        <scheme val="minor"/>
      </rPr>
      <t>西侧有一口井。</t>
    </r>
    <r>
      <rPr>
        <sz val="11"/>
        <rFont val="宋体"/>
        <family val="3"/>
        <charset val="134"/>
        <scheme val="minor"/>
      </rPr>
      <t>现在的房屋和30年代时大致结构未变，大门外的“中国通商银行”几个字依然保存完好。民国二十三年（1934）5月20日，中国通商银行定海支行在东沙角大横街头设立中国通商银行定海支行东沙角兑换处。租赁街面民房二层楼10幢、上下10间，正门对直3幢营业房，东首2幢为住宿和辅助房（现人民路27号）。主要经营范围有存款、放款、汇兑和发行货币等业务，并受中央银行委托，代收盐税。为当时岱山金融业之最，舟山群岛亦屈指可数。中国通商银行在东沙持续5年之久，于民国二十八年（1939）岱山沦陷时被迫撤离，它在当时繁茂的东沙古镇金融业中发挥了具大的作用，颇具保护价值。</t>
    </r>
  </si>
  <si>
    <t>东经122°08'35.0"北纬30°18'56.0"</t>
  </si>
  <si>
    <t>老井位于东沙镇东沙社区人民路23～27号内，井口呈孤型，长约98公分，井圈用水泥浇筑而成，高约17公分，宽约15公分，井壁为乱石砌筑。</t>
  </si>
  <si>
    <t>金家私人住宅</t>
  </si>
  <si>
    <t>沈家二眼井</t>
  </si>
  <si>
    <t>浙江省舟山市岱山县秀山乡秀南村沈家22号西北侧</t>
  </si>
  <si>
    <t>沈家二眼井位于浙江省舟山市岱山县秀山乡秀南村沈家22号西北侧，建于清代（据当地人口述），距今约二百多年，原名“樊家井”，后沈姓家族迁居此地，繁衍生息，沈姓人口渐渐超过樊姓，当地就以沈家命名，该井遂改称沈家井。其原井为井口1米见方的一眼井，后因用水人多，于2003年8月被整体用水泥浇筑，改建成圆口二眼井，井圈直径0.8米，两口相距0.2米，呈东西向分布，井深约4米。该井出水旺，井水清澈、甘洌，历来为当地村民主要饮用水源，现虽仍可饮用，但主要用来洗涤衣物。该井在当地历史悠久，保存较好，从一个侧面反映了旧时当地居民的生活状况乃至村落的形成与发展状况，有一定的实际利用价值和历史研究价值。</t>
  </si>
  <si>
    <t>东经122°09'37.0"北纬30°10'15.0"</t>
  </si>
  <si>
    <r>
      <rPr>
        <sz val="12"/>
        <rFont val="宋体"/>
        <family val="3"/>
        <charset val="134"/>
        <scheme val="minor"/>
      </rPr>
      <t>沈家二眼井位于浙江省舟山市岱山县秀山乡秀南村沈家</t>
    </r>
    <r>
      <rPr>
        <sz val="9"/>
        <rFont val="Times New Roman"/>
        <family val="1"/>
      </rPr>
      <t>22</t>
    </r>
    <r>
      <rPr>
        <sz val="9"/>
        <rFont val="宋体"/>
        <family val="3"/>
        <charset val="134"/>
      </rPr>
      <t>号西北侧，建于清代（据当地人口述），距今约二百多年，原名</t>
    </r>
    <r>
      <rPr>
        <sz val="9"/>
        <rFont val="Times New Roman"/>
        <family val="1"/>
      </rPr>
      <t>“</t>
    </r>
    <r>
      <rPr>
        <sz val="9"/>
        <rFont val="宋体"/>
        <family val="3"/>
        <charset val="134"/>
      </rPr>
      <t>樊家井</t>
    </r>
    <r>
      <rPr>
        <sz val="9"/>
        <rFont val="Times New Roman"/>
        <family val="1"/>
      </rPr>
      <t>”</t>
    </r>
    <r>
      <rPr>
        <sz val="9"/>
        <rFont val="宋体"/>
        <family val="3"/>
        <charset val="134"/>
      </rPr>
      <t>，后沈姓家族迁居此地，繁衍生息，沈姓人口渐渐超过樊姓，当地就以沈家命名，该井遂改称沈家井。其原井为井口</t>
    </r>
    <r>
      <rPr>
        <sz val="9"/>
        <rFont val="Times New Roman"/>
        <family val="1"/>
      </rPr>
      <t>1</t>
    </r>
    <r>
      <rPr>
        <sz val="9"/>
        <rFont val="宋体"/>
        <family val="3"/>
        <charset val="134"/>
      </rPr>
      <t>米见方的一眼井，后因用水人多，于</t>
    </r>
    <r>
      <rPr>
        <sz val="9"/>
        <rFont val="Times New Roman"/>
        <family val="1"/>
      </rPr>
      <t>2003</t>
    </r>
    <r>
      <rPr>
        <sz val="9"/>
        <rFont val="宋体"/>
        <family val="3"/>
        <charset val="134"/>
      </rPr>
      <t>年</t>
    </r>
    <r>
      <rPr>
        <sz val="9"/>
        <rFont val="Times New Roman"/>
        <family val="1"/>
      </rPr>
      <t>8</t>
    </r>
    <r>
      <rPr>
        <sz val="9"/>
        <rFont val="宋体"/>
        <family val="3"/>
        <charset val="134"/>
      </rPr>
      <t>月被整体用水泥浇筑，改建成圆口二眼井，井圈直径</t>
    </r>
    <r>
      <rPr>
        <sz val="9"/>
        <rFont val="Times New Roman"/>
        <family val="1"/>
      </rPr>
      <t>0.8</t>
    </r>
    <r>
      <rPr>
        <sz val="9"/>
        <rFont val="宋体"/>
        <family val="3"/>
        <charset val="134"/>
      </rPr>
      <t>米，两口相距</t>
    </r>
    <r>
      <rPr>
        <sz val="9"/>
        <rFont val="Times New Roman"/>
        <family val="1"/>
      </rPr>
      <t>0.2</t>
    </r>
    <r>
      <rPr>
        <sz val="9"/>
        <rFont val="宋体"/>
        <family val="3"/>
        <charset val="134"/>
      </rPr>
      <t>米，井圈高0.1米，呈东西向分布，井深约</t>
    </r>
    <r>
      <rPr>
        <sz val="9"/>
        <rFont val="Times New Roman"/>
        <family val="1"/>
      </rPr>
      <t>4</t>
    </r>
    <r>
      <rPr>
        <sz val="9"/>
        <rFont val="宋体"/>
        <family val="3"/>
        <charset val="134"/>
      </rPr>
      <t>米。</t>
    </r>
  </si>
  <si>
    <t>秀南村</t>
  </si>
  <si>
    <t>嵊泗县</t>
  </si>
  <si>
    <t>高场湾张家井</t>
  </si>
  <si>
    <t>浙江省舟山市嵊泗县菜园镇高场湾村张家井弄1号后</t>
  </si>
  <si>
    <t xml:space="preserve">高场湾张家井位于浙江省舟山市嵊泗县菜园镇高场湾村张家弄1号朝西北方向1.6米处。建于清中晚期，占地面积约15平方米，张家井井口为长方形，长宽1.2米×9.6米，外沿口高0.18米，厚0.1米，内壁用方块石砌起深约5米，原井沿口依然置于井内，因该井在不同时期维修加高，至今内壁沿口深达1.6米。张家是高场湾大族姓，自高场湾建村就已居住有一百多年历史，该族姓与该井基本为同期迁入与建造。该井从井沿的材质结构可以断定在不同时期均有修缮及填高，至2005年进行大修，现井沿及沿口四周均用水泥抹平。高场湾张家井水质清澈，口味甘甜是当地最早取水井之一，该井至今仍为周边村民提供优质水源。该井是高场湾历史的见证，是研究高场湾生产生活及社会文化的实物依据之一。_x005F_x000D_
</t>
  </si>
  <si>
    <t>122.2839,30.4225</t>
  </si>
  <si>
    <t>高场湾张家井位于浙江省舟山市嵊泗县菜园镇高场湾村张家弄1号朝西北方向1.6米处。建于清中晚期，占地面积约15平方米，张家井井口为长方形，长宽1.2米×9.6米，外沿口高0.18米，厚0.1米，内壁用方块石砌起深约5米，原井沿口依然置于井内，因该井在不同时期维修加高，至今内壁沿口深达1.6米。张家是高场湾大族姓，自高场湾建村就已居住，有一百多年历史，该族姓与该井基本为同期迁入与建造。该井从井沿的材质结构可以断定在不同时期均有修缮及填高，至2005年进行大修，现井沿及沿口四周均用水泥抹平。高场湾张家井水质清澈，口味甘甜，是当地最早取水井之一，该井至今仍为周边村民提供优质水源。该井是高场湾历史的见证，是研究高场湾生产生活及社会文化的实物依据之一。</t>
  </si>
  <si>
    <t>无围栏，设有全国第三次文物普查不可移动文物登录点标牌</t>
  </si>
  <si>
    <t>菜园镇高场湾村村民委员会</t>
  </si>
  <si>
    <t>福寿弄邱家井</t>
  </si>
  <si>
    <t>浙江省舟山市嵊泗县菜园镇关岙村福寿弄18号西南方向2米处</t>
  </si>
  <si>
    <t>福寿弄邱家井位于浙江省舟山市嵊泗县菜园镇关岙村福寿弄18号西南方向2米处，近百年历史，占地面积1平方米。现水井在村中民居的小路边，井圈呈方形，长宽0.9乘0.8，水泥构筑，圈沿厚度约0.1米，内口长0.6米。井口距地长约0.3米，井圈下有四根整石条围砌，井壁由块石垒砌成圆形，造型规整，表面附满青苔，井水清澈甘冽，至今沿用。水井周边都由水泥抹平，略带下坡，边半绕排水沟。福寿弄邱家井是当时邱家家族井，解放后邱宅拆除，福寿弄邱家井作为公共井为当地村民提供清洁水源。福寿弄邱家井作为地城标志及研究当地生产生活，氏族文化具有广泛的现实意义。</t>
  </si>
  <si>
    <t>122.2639,30.4159</t>
  </si>
  <si>
    <t>福寿弄邱家井位于浙江省舟山市嵊泗县菜园镇关岙村福寿弄18号西南方向2米处，近百年历史，占地面积1平方米。现水井在村中民居的小路边，井圈呈方形，长宽0.9m x 0.8m，水泥构筑，圈沿厚度约0.1米，内口长0.6米。井口距地长约0.3米，井圈下有四根整石条围砌，井壁由块石垒砌成圆形，造型规整，表面附满青苔，井水清澈甘冽，至今沿用。水井周边都由水泥抹平，略带下坡，边半绕排水沟。福寿弄邱家井是当时邱家家族井，解放后邱宅拆除，福寿弄邱家井作为公共井为当地村民提供清洁水源。福寿弄邱家井作为地城标志及研究当地生产生活、氏族文化的建筑具有广泛的现实意义。</t>
  </si>
  <si>
    <t>菜园镇马关社区</t>
  </si>
  <si>
    <t>中大街88号民居</t>
  </si>
  <si>
    <t>浙江省舟山市嵊泗县菜园镇青沙村中大街88号</t>
  </si>
  <si>
    <t>中大街88号民居(原名王宝龙宅)位于浙江省舟山市嵊泗县菜园镇青沙村中大街88号，建于民国初期，座北朝南，占地面积1727平方米，为前后两个独立三合院组成建筑整体。中大街88号民居是嵊泗县最大格局最完整的院落式建筑，前院池塘内置绿眉毛船，石雕围栏有台阶可上下接池水，正房面阔三间带东西厢房穿斗结构用八柱，檐前设走廊，通面阔15.30米，进深8.1米，后院正屋面阔三间，东西厢房各三间，穿斗式梁架。前后院都为青瓦硬山顶，四周围墙护院，内铺长方形青石板，雕花漏水，整个建筑灰墙青瓦，红门黑柱。该建筑1928年从岱山整体移建而来，解放初至文革期间作为县水产公司渔需部仓库放置渔具，石板地面损毁严重，“破四旧”其间部分雕塑构件被毁，后期建筑一度荒废, 现前院改为“青沙渔俗风情馆”，后院改为“青沙老年活动室”。中大街88号民居是我县已发现保存最为完好的木结构建筑之一，对研究嵊泗人文历史及建筑艺术具有一定参考价值。</t>
  </si>
  <si>
    <t>122.2706,30.4331</t>
  </si>
  <si>
    <t>新宫沿井位于浙江省舟山市嵊泗县菜园镇沙河社区茭白坑弄4号檐前1米，建于清中晚期，占地面积10平方米。新宫沿井潭井沿口为圆形，井深4.5米，井内沿高1.2米，外沿高0.38米。井直径1.1米，西距茭白坑弄4号1米。该井水质清澈，沙河社区一带居民大多以此井为取水源，井沿及四周在不同时期均有修缮，2008年进行新的井沿修建，四周用水泥抹平。新宫沿井因处于新宫（天后宫）侧而得名，建于清中晚期，1950年后作为部队海军军工车间，用于修造枪炮，1958年移交给嵊泗机械厂，70年代拆除建造城建局公房。新宫沿井潭保留至今，一直作为四周居民的主要取水井。60—70年代，菜园城区道路改造，居民区从原沿路拆建到井附近，居民建造化粪池及排水沟致使井水污染，但该井水作为洗涮用水仍然在长期使用。新宫沿井不仅为当地村民提供了一定水源，也作为地标性建筑，保留了一段历史，也为研究本地海洋历史文化的民展提供了实物依据。</t>
  </si>
  <si>
    <t>菜园镇沙河社区</t>
  </si>
  <si>
    <t>新宫沿井</t>
  </si>
  <si>
    <t>浙江省舟山市嵊泗县菜园镇沙河社区茭白坑弄4号檐前1米</t>
  </si>
  <si>
    <t>新宫沿井位于浙江省舟山市嵊泗县菜园镇沙河社区茭白坑弄4号檐前1米，建于清中晚期，占地面积10平方米。新宫沿井潭井沿口为圆形，井深4.5米，井内沿高1.2米，外沿高0.38米。井直径1.1米，西距茭白坑弄4号1米。该井水质清澈，沙河社区一带居民大多以此井为取水源，井沿及四周在不同时期均有修缮，2008年进行新的修建井沿，四周用水泥抹平。新宫沿井因新宫（天后宫）侧而得名，建于清中晚期，1950年后作为部队海军军工车间，用于修造枪炮，1958年移交给嵊泗机械厂，70年代拆除建造城建局公房。新宫沿井潭保留至今，一直作为四周居民的主要取水井。60—70年代，菜园城区道路改造，居民从原沿路拆建到井附近，居民建造化粪池及排水沟致使井水污染，但作为洗涮用水仍然在长期使用。新宫沿井不仅为当地村民提供一定水源，也作为地标性建筑，保留了一段历史。也为研究本地海洋历史文化的民展提供实物依据。</t>
  </si>
  <si>
    <t>122.3058,30.4229</t>
  </si>
  <si>
    <t>边礁岙沙井位于浙江省舟山市嵊泗县五龙乡边礁岙村中心街7号前朝东20米处，占地10平方米，该井据被当地村民发现有100多年历史。井长10.4米，宽4.94米，井沿口高0.15米，井沿厚1.2米。因下面掘井时有沙出现故名“沙井”。该井常年有水，水质清晰，水源不断，是当地居民生产生活用水的主要来源。因近来该农村改造被填高，四周为水泥混凝土持平，该井内壁方石砌成为圆形，原井口为石条方形口，后进行层层加高，内沿口厚达1米余。虽当地进行自来水管网改造，但该井仍为四周村民生产生活的主要取水井。边礁岙沙井为研究当地居民生产生活活动提供了实物依据。</t>
  </si>
  <si>
    <t>五龙乡边礁村村民委员会</t>
  </si>
  <si>
    <t>白节山灯塔</t>
  </si>
  <si>
    <t>浙东沿海灯塔</t>
  </si>
  <si>
    <t>浙江省舟山市嵊泗县菜园镇小关岙村白节山（岛）上</t>
  </si>
  <si>
    <t>白节山灯塔位于浙江省舟山市嵊泗县菜园镇小关岙村白节山(岛)上南端，建于清光绪九年（1883），主灯塔座北朝南，为白节峡主要导航设施之一。白节山灯塔由灯塔、水井、附属房组成，分布呈南北长方形，建筑总面积181平方米。灯房台地面积9.07平方米，系铁架混凝土结构。圆柱形，红白横纹。塔高14.3米，灯高海拔75米。光源原以煤油为燃料，后改为柴油机发电，现为太阳能发电。灯罩为牛眼式透镜，灯质为红白两色，每60秒钟交换发光1次。亮度500瓦，射程22海里，原有雾炮2门，雾天每隔2分钟放射一次，以声导航。备用灯，白色定光射程8海里，1883年由英国人建造，1937年被日寇占领，1945年日寇投降后由国民政府接管，1950年7月嵊泗解放，属交通部管理，改为电光源。1969年移交海军航保部，1980年归上海航道局管理，现为宁波航标处嵊泗航标站管理。白节山灯塔从建造到现在一直作为我国主要并且较早导航设施之一，白节山灯塔2009年6月公布为舟山市文物保护单位、2011年1月公布为浙江省文物保护单位，它为研究我国导航史及灯塔史提供实物依据。</t>
  </si>
  <si>
    <t>122.2516,30.3655</t>
  </si>
  <si>
    <t>白节山灯塔附属水井位于白节山灯塔以北12米处，占地面积15平方米，和白节山灯塔为同时期建造。该井有两个相邻的井口，井口沿高10cm，井面、井圈、井壁均用方块石砌，井深4.5米。该井自建成以来一直为白节山灯塔管理人员提供优质水源。</t>
  </si>
  <si>
    <t>嵊泗航标处</t>
  </si>
  <si>
    <t>宁波航标处</t>
  </si>
  <si>
    <t>边礁岙沙井</t>
  </si>
  <si>
    <t>浙江省舟山市嵊泗县五龙乡边礁岙村中心街7号前朝东20米处</t>
  </si>
  <si>
    <t>边礁岙沙井位于浙江省舟山市嵊泗县五龙乡边礁岙村中心街7号前朝东20米处，占地10平方米，该井据当地村民发现有100多年历史。井长10.4米，宽4.94米，井沿口高0.15米，井沿厚1.2米。因下面掘井时有沙出现故名“沙井”。该井常年有水，水质清晰，水源不断,是当地居民生产生活用水的主要来源。因近来该农村改造，地势高及四周为水泥混凝土持平，该井内壁方石砌成为圆形，原井口为石条方形口，后进行层层加高，内沿口厚达1米余。虽当地进行自来水管网改造，但该井仍为四周村民生产生活的主要取水井。边礁岙沙井为研究当地居民生产生活活动提供了实物依据。</t>
  </si>
  <si>
    <t>会城岙井</t>
  </si>
  <si>
    <t>浙江省舟山市嵊泗县五龙乡会城岙村幸福弄18号朝西南方面20米处</t>
  </si>
  <si>
    <t>会城岙井位于浙江省舟山市嵊泗县五龙乡会城岙村幸福弄18号朝西南方面20米处，该井建于清中晚期，占地面积20平方米。原为1小井潭，旁有溪坑，因水质清澈干甜，干旱季节水源不枯，当地居民在不同时期修建挖大，逐渐改造二只并列的井潭，因会城岙当地居民的生产生活均用这口井，故被称为会城岙井潭，该井壁块石叠砌方形井，沿口方形，现井沿口及四周均用水泥抹平，原造型已有改动，该井水质清澈，口味甘甜。1号井为当地主要洗刷取水井，供给当地村民生产生活使用。2号井作为自来水取水井，井口封死留一小口放管子取水。该井为会城岙最大井潭，水质优良，渔业生产补给及生活用水主要靠该井供给，为当地居民生产生活带来方便，该井也见证了会城村几代村民生产生活方式，为研究渔农村生产生活方式提供了实物依据。</t>
  </si>
  <si>
    <t>122.3055,30.4256</t>
  </si>
  <si>
    <t>会城岙井位于浙江省舟山市嵊泗县五龙乡会城岙村幸福弄18号朝西南方面20米处，该井建于清中晚期，占地面积20平方米。原为1小井潭，旁有溪坑，因水质清澈干甜，干旱季节水源不枯，当地居民在不同时期修建挖大，逐渐改造成两口并列的井潭，因会城岙当地居民的生产生活均用这口井，故被称为会城岙井潭。该井壁块石叠砌方形井，沿口方形，现井沿口及四周均用水泥抹平，原造型已有改动，该井水质清澈，口味甘甜。1号井为当地主要洗刷取水井，供给当地村民生产生活使用。2号井作为自来水取水井，井口封死留一小口放管子取水。该井为会城岙最大井潭，水质优良，渔业生产补给及生活用水主要靠该井供给，为当地居民生产生活带来方便，该井也见证了会城村几代村民生产生活方式，为研究渔农村生产生活方式提供了实物依据。</t>
  </si>
  <si>
    <t>五龙乡会城村村民委员会</t>
  </si>
  <si>
    <t>洋山大岙水库及附属井</t>
  </si>
  <si>
    <t>浙江省舟山市嵊泗县洋山镇滨海社区后山弄10号西侧2米处</t>
  </si>
  <si>
    <t>洋山大岙水库及附属井位于浙江省舟山市嵊泗县洋山镇滨海社区后山弄10号西侧2米处，东南西北布局，占地面积250平方米左右。由大岙水库及两口附属井及一口“小井潭”组成。大岙水库长18.30米，宽12.40米。附属三口井均为12.5米×12.5米。大岙水库原为一大水潭，随着人口的集聚，大岙水库经改造成一座四合石砌转围拢水库，附近居民以此为生活用水。60年代末进行修缮与水库及向东南一米处建二口附属井起过滤作用。现在由于水质污染，水质变绿变臭，大岙水库基本不用。小井潭为清末建成，离大岙水库17.45米，为早期大岙水库附属井起过滤饮用水作用。该井做工考究，用方条石砌成井口呈四方形沿口，现水质清澈、口感甘甜。洋山大岙水库及附属井长期为当地居民提供生产生活用水，也见证了海岛社会发展历史。</t>
  </si>
  <si>
    <t>122.0433,30.3526</t>
  </si>
  <si>
    <t>洋山大岙水库及附属井位于浙江省舟山市嵊泗县洋山镇滨海社区后山弄10号西侧2米处，东南西北布局，占地面积250平方米左右。由大岙水库及两口附属井及一口“小井潭”组成。大岙水库长18.30米，宽12.40米。附属三口井均为12.5米×12.5米。大岙水库原为一大水潭，随着人口的集聚，大岙水库经改造成一座四合石砌转围拢水库，附近居民以此为生活用水。60年代末进行修缮与水库及向东南一米处建二口附属井起过滤作用。现在由于水质污染，水质变绿变臭，大岙水库基本不用。小井潭为清末建成，离大岙水库17.45米，为早期大岙水库附属井，起过滤饮用水作用。该井做工考究，用方条石砌成井口呈四方形沿口，现水质清澈、口感甘甜。洋山大岙水库及附属井长期为当地居民提供生产生活用水，也见证了海岛社会发展历史。</t>
  </si>
  <si>
    <t>洋山镇海滨社区</t>
  </si>
  <si>
    <t>新宫南巷井</t>
  </si>
  <si>
    <t>浙江省舟山市嵊泗县洋山镇滨海社区新宫南巷10号前5米处</t>
  </si>
  <si>
    <t>新宫南巷井位于浙江省舟山市嵊泗县洋山镇滨海社区新宫南巷10号前5米处，占地1.5平方米。井口六角形由六块条石相契而成，且口小肚大，内部石壁形成葫芦状，井水深5米左右，井口外围1.2米×1.2米。由六条0.9米长条石上下各三块组成嵌入式榫扣成井口。该井外形美观大方，虽长期使用井口现有斑白，是我县发现最早古井，为研究海岛及渔村生产生活方式提供实物依据。</t>
  </si>
  <si>
    <t>122.0431,30.3513</t>
  </si>
  <si>
    <t>新宫南巷井位于浙江省舟山市嵊泗县洋山镇滨海社区新宫南巷10号前5米处，占地1.5平方米。井口六角形由六块条石相契而成，且口小肚大，内部石壁形成葫芦状，井水深5米左右，井口外围1.2米×1.2米。由六条0.9米长条石上下各三块组成嵌入式榫扣成井口。该井外形美观大方，但因长期使用井口现有斑白。该井是我县发现最早的古井，为研究海岛及渔村生产生活方式提供实物依据。</t>
  </si>
  <si>
    <t>使用状态</t>
  </si>
  <si>
    <t>作用</t>
  </si>
  <si>
    <t>肉眼观测水质情况</t>
  </si>
  <si>
    <t>产权归属</t>
  </si>
  <si>
    <t>保护级别</t>
  </si>
  <si>
    <t>无法查看或其他</t>
  </si>
  <si>
    <t>同时2项</t>
  </si>
  <si>
    <t>同时3项</t>
  </si>
  <si>
    <t>同时4项</t>
  </si>
  <si>
    <t>有（明确到村）</t>
  </si>
  <si>
    <t>有（明确到镇/区/街道）</t>
  </si>
  <si>
    <t>其他</t>
  </si>
  <si>
    <t>有（明确到镇/区）</t>
  </si>
  <si>
    <t>全国</t>
  </si>
  <si>
    <t>省级</t>
  </si>
  <si>
    <t>市级</t>
  </si>
  <si>
    <t>市、县级</t>
  </si>
  <si>
    <t>有9口井仍在使用却没勾选作用</t>
  </si>
  <si>
    <t>小计</t>
  </si>
  <si>
    <t>秀洲区</t>
  </si>
  <si>
    <t>有1口井仍在使用未勾选作用</t>
  </si>
  <si>
    <t>有2口井仍在使用未勾选作用</t>
  </si>
  <si>
    <t>松阳县有2处为5口井合并，共计8口井存在但无标明作用</t>
  </si>
  <si>
    <t>有4口井存在或仍在使用未勾选作用，有2口井为重复登记</t>
  </si>
  <si>
    <t>东钱湖区</t>
  </si>
  <si>
    <t>有3口井仍在使用未勾选作用</t>
  </si>
  <si>
    <r>
      <rPr>
        <sz val="10"/>
        <rFont val="宋体"/>
        <family val="3"/>
        <charset val="134"/>
      </rPr>
      <t>衢江区</t>
    </r>
  </si>
  <si>
    <t>有5口井仍在使用未勾选作用</t>
  </si>
  <si>
    <t>有15口井仍在使用却没勾选作用</t>
  </si>
  <si>
    <t>有2口井仍在使用却没勾选作用</t>
  </si>
  <si>
    <t>为矿井</t>
  </si>
  <si>
    <t>三普</t>
  </si>
  <si>
    <t>合计</t>
  </si>
  <si>
    <t>不存在</t>
  </si>
  <si>
    <t>商</t>
  </si>
  <si>
    <t>秦朝</t>
  </si>
  <si>
    <t>东汉</t>
  </si>
  <si>
    <t>瓯江口</t>
  </si>
  <si>
    <t>共计</t>
  </si>
  <si>
    <t xml:space="preserve">朝代 </t>
  </si>
  <si>
    <t>数量</t>
  </si>
  <si>
    <t>占比</t>
  </si>
  <si>
    <t>不存在和无法查看</t>
  </si>
  <si>
    <t>实际数量</t>
  </si>
  <si>
    <t>朝代</t>
  </si>
  <si>
    <t>西晋</t>
  </si>
  <si>
    <t>古井数量分布</t>
  </si>
  <si>
    <t>现存"三普古井"</t>
  </si>
  <si>
    <t>"新增古井"</t>
  </si>
  <si>
    <t>新增古井数量</t>
  </si>
  <si>
    <t>杭州</t>
  </si>
  <si>
    <t>湖州</t>
  </si>
  <si>
    <t>嘉兴</t>
  </si>
  <si>
    <t>金华</t>
  </si>
  <si>
    <t>丽水</t>
  </si>
  <si>
    <t>宁波</t>
  </si>
  <si>
    <t>衢州</t>
  </si>
  <si>
    <t>绍兴</t>
  </si>
  <si>
    <t>台州</t>
  </si>
  <si>
    <t>温州</t>
  </si>
  <si>
    <t>舟山</t>
  </si>
  <si>
    <t>总计</t>
  </si>
  <si>
    <t>现</t>
  </si>
  <si>
    <t>多出已整行标黄</t>
  </si>
  <si>
    <t>两处五口井在同一个</t>
  </si>
  <si>
    <t>现表格里缺少</t>
  </si>
  <si>
    <t>宋—清</t>
  </si>
  <si>
    <t>清(1644～1911年）</t>
  </si>
  <si>
    <t>民国十六年（1927）</t>
  </si>
  <si>
    <t>民国二十三年（1934年）</t>
  </si>
  <si>
    <t>中国通商银行旧址位于浙江省舟山市岱山县东沙镇东沙社区人民路23～27号，座北朝南，建筑面积426平方米，曾经是民国时期岱山的中国通商银行。目前为三合院落，北面正房，东西两侧有二层楼房。因为曾被当作银库，所以虽为木质结构，但房屋外都包有铁皮。屋前走廊和天井呈T字型，西侧有一口井。现在的房屋和30年代时大致结构未变，大门外的“中国通商银行”几个字依然保存完好。民国二十三年（1934）5月20日，中国通商银行定海支行在东沙角大横街头设立中国通商银行定海支行东沙角兑换处。租赁街面民房二层楼10幢、上下10间，正门对直3幢营业房，东首2幢为住宿和辅助房（现人民路27号）。主要经营范围有存款、放款、汇兑和发行货币等业务，并受中央银行委托，代收盐税。为当时岱山金融业之最，舟山群岛亦屈指可数。中国通商银行在东沙持续5年之久，于民国二十八年（1939）岱山沦陷时被迫撤离，它在当时繁茂的东沙古镇金融业中发挥了具大的作用，颇具保护价值。</t>
  </si>
  <si>
    <t>明清时期</t>
  </si>
  <si>
    <t>北宋（公元1116年）</t>
  </si>
  <si>
    <r>
      <rPr>
        <sz val="12"/>
        <color theme="1"/>
        <rFont val="宋体"/>
        <family val="3"/>
        <charset val="134"/>
      </rPr>
      <t>设区市</t>
    </r>
  </si>
  <si>
    <r>
      <rPr>
        <sz val="12"/>
        <color theme="1"/>
        <rFont val="宋体"/>
        <family val="3"/>
        <charset val="134"/>
      </rPr>
      <t>新增古井数量</t>
    </r>
  </si>
  <si>
    <r>
      <rPr>
        <sz val="12"/>
        <color theme="1"/>
        <rFont val="等线"/>
        <charset val="134"/>
      </rPr>
      <t>古井情况</t>
    </r>
  </si>
  <si>
    <r>
      <rPr>
        <sz val="12"/>
        <color theme="1"/>
        <rFont val="等线"/>
        <charset val="134"/>
      </rPr>
      <t>数量</t>
    </r>
  </si>
  <si>
    <r>
      <rPr>
        <sz val="12"/>
        <color theme="1"/>
        <rFont val="等线"/>
        <charset val="134"/>
      </rPr>
      <t>占比</t>
    </r>
  </si>
  <si>
    <t>古井年代</t>
  </si>
  <si>
    <r>
      <rPr>
        <sz val="12"/>
        <color theme="1"/>
        <rFont val="宋体"/>
        <family val="3"/>
        <charset val="134"/>
      </rPr>
      <t>绍兴</t>
    </r>
  </si>
  <si>
    <r>
      <rPr>
        <sz val="12"/>
        <color theme="1"/>
        <rFont val="等线"/>
        <charset val="134"/>
      </rPr>
      <t>使用状态</t>
    </r>
  </si>
  <si>
    <r>
      <rPr>
        <sz val="12"/>
        <color theme="1"/>
        <rFont val="等线"/>
        <charset val="134"/>
      </rPr>
      <t>仍在使用</t>
    </r>
  </si>
  <si>
    <r>
      <rPr>
        <sz val="12"/>
        <color theme="1"/>
        <rFont val="等线"/>
        <charset val="134"/>
      </rPr>
      <t>清</t>
    </r>
  </si>
  <si>
    <r>
      <rPr>
        <sz val="12"/>
        <color theme="1"/>
        <rFont val="宋体"/>
        <family val="3"/>
        <charset val="134"/>
      </rPr>
      <t>衢州</t>
    </r>
  </si>
  <si>
    <r>
      <rPr>
        <sz val="12"/>
        <color theme="1"/>
        <rFont val="等线"/>
        <charset val="134"/>
      </rPr>
      <t>废弃不用</t>
    </r>
  </si>
  <si>
    <r>
      <rPr>
        <sz val="12"/>
        <color theme="1"/>
        <rFont val="等线"/>
        <charset val="134"/>
      </rPr>
      <t>中华民国</t>
    </r>
  </si>
  <si>
    <r>
      <rPr>
        <sz val="12"/>
        <color theme="1"/>
        <rFont val="宋体"/>
        <family val="3"/>
        <charset val="134"/>
      </rPr>
      <t>金华</t>
    </r>
  </si>
  <si>
    <r>
      <rPr>
        <sz val="12"/>
        <color theme="1"/>
        <rFont val="等线"/>
        <charset val="134"/>
      </rPr>
      <t>作用</t>
    </r>
  </si>
  <si>
    <r>
      <rPr>
        <sz val="12"/>
        <color theme="1"/>
        <rFont val="等线"/>
        <charset val="134"/>
      </rPr>
      <t>作用</t>
    </r>
    <r>
      <rPr>
        <sz val="12"/>
        <color theme="1"/>
        <rFont val="Times New Roman"/>
        <family val="1"/>
      </rPr>
      <t xml:space="preserve">1
</t>
    </r>
    <r>
      <rPr>
        <sz val="12"/>
        <color theme="1"/>
        <rFont val="等线"/>
        <charset val="134"/>
      </rPr>
      <t>饮用</t>
    </r>
  </si>
  <si>
    <r>
      <rPr>
        <sz val="12"/>
        <color theme="1"/>
        <rFont val="等线"/>
        <charset val="134"/>
      </rPr>
      <t>不详</t>
    </r>
  </si>
  <si>
    <r>
      <rPr>
        <sz val="12"/>
        <color theme="1"/>
        <rFont val="宋体"/>
        <family val="3"/>
        <charset val="134"/>
      </rPr>
      <t>台州</t>
    </r>
  </si>
  <si>
    <r>
      <rPr>
        <sz val="12"/>
        <color theme="1"/>
        <rFont val="等线"/>
        <charset val="134"/>
      </rPr>
      <t>作用</t>
    </r>
    <r>
      <rPr>
        <sz val="12"/>
        <color theme="1"/>
        <rFont val="Times New Roman"/>
        <family val="1"/>
      </rPr>
      <t xml:space="preserve">2
</t>
    </r>
    <r>
      <rPr>
        <sz val="12"/>
        <color theme="1"/>
        <rFont val="等线"/>
        <charset val="134"/>
      </rPr>
      <t>生活洗涤</t>
    </r>
  </si>
  <si>
    <r>
      <rPr>
        <sz val="12"/>
        <color theme="1"/>
        <rFont val="等线"/>
        <charset val="134"/>
      </rPr>
      <t>明</t>
    </r>
  </si>
  <si>
    <r>
      <rPr>
        <sz val="12"/>
        <color theme="1"/>
        <rFont val="宋体"/>
        <family val="3"/>
        <charset val="134"/>
      </rPr>
      <t>舟山</t>
    </r>
  </si>
  <si>
    <r>
      <rPr>
        <sz val="12"/>
        <color theme="1"/>
        <rFont val="等线"/>
        <charset val="134"/>
      </rPr>
      <t>作用</t>
    </r>
    <r>
      <rPr>
        <sz val="12"/>
        <color theme="1"/>
        <rFont val="Times New Roman"/>
        <family val="1"/>
      </rPr>
      <t xml:space="preserve">3
</t>
    </r>
    <r>
      <rPr>
        <sz val="12"/>
        <color theme="1"/>
        <rFont val="等线"/>
        <charset val="134"/>
      </rPr>
      <t>灌溉</t>
    </r>
  </si>
  <si>
    <r>
      <rPr>
        <sz val="12"/>
        <color theme="1"/>
        <rFont val="等线"/>
        <charset val="134"/>
      </rPr>
      <t>宋</t>
    </r>
  </si>
  <si>
    <r>
      <rPr>
        <sz val="12"/>
        <color theme="1"/>
        <rFont val="宋体"/>
        <family val="3"/>
        <charset val="134"/>
      </rPr>
      <t>温州</t>
    </r>
  </si>
  <si>
    <r>
      <rPr>
        <sz val="12"/>
        <color theme="1"/>
        <rFont val="等线"/>
        <charset val="134"/>
      </rPr>
      <t>作用</t>
    </r>
    <r>
      <rPr>
        <sz val="12"/>
        <color theme="1"/>
        <rFont val="Times New Roman"/>
        <family val="1"/>
      </rPr>
      <t xml:space="preserve">4
</t>
    </r>
    <r>
      <rPr>
        <sz val="12"/>
        <color theme="1"/>
        <rFont val="等线"/>
        <charset val="134"/>
      </rPr>
      <t>其他</t>
    </r>
  </si>
  <si>
    <r>
      <rPr>
        <sz val="12"/>
        <color theme="1"/>
        <rFont val="Times New Roman"/>
        <family val="1"/>
      </rPr>
      <t>50</t>
    </r>
    <r>
      <rPr>
        <sz val="12"/>
        <color theme="1"/>
        <rFont val="等线"/>
        <charset val="134"/>
      </rPr>
      <t>年代</t>
    </r>
  </si>
  <si>
    <r>
      <rPr>
        <sz val="12"/>
        <color theme="1"/>
        <rFont val="宋体"/>
        <family val="3"/>
        <charset val="134"/>
      </rPr>
      <t>丽水</t>
    </r>
  </si>
  <si>
    <r>
      <rPr>
        <sz val="12"/>
        <color theme="1"/>
        <rFont val="等线"/>
        <charset val="134"/>
      </rPr>
      <t>同时</t>
    </r>
    <r>
      <rPr>
        <sz val="12"/>
        <color theme="1"/>
        <rFont val="Times New Roman"/>
        <family val="1"/>
      </rPr>
      <t>2</t>
    </r>
    <r>
      <rPr>
        <sz val="12"/>
        <color theme="1"/>
        <rFont val="等线"/>
        <charset val="134"/>
      </rPr>
      <t>项</t>
    </r>
  </si>
  <si>
    <r>
      <rPr>
        <sz val="12"/>
        <color theme="1"/>
        <rFont val="等线"/>
        <charset val="134"/>
      </rPr>
      <t>元</t>
    </r>
  </si>
  <si>
    <r>
      <rPr>
        <sz val="12"/>
        <color theme="1"/>
        <rFont val="宋体"/>
        <family val="3"/>
        <charset val="134"/>
      </rPr>
      <t>杭州</t>
    </r>
  </si>
  <si>
    <r>
      <rPr>
        <sz val="12"/>
        <color theme="1"/>
        <rFont val="等线"/>
        <charset val="134"/>
      </rPr>
      <t>同时</t>
    </r>
    <r>
      <rPr>
        <sz val="12"/>
        <color theme="1"/>
        <rFont val="Times New Roman"/>
        <family val="1"/>
      </rPr>
      <t>3</t>
    </r>
    <r>
      <rPr>
        <sz val="12"/>
        <color theme="1"/>
        <rFont val="等线"/>
        <charset val="134"/>
      </rPr>
      <t>项</t>
    </r>
  </si>
  <si>
    <r>
      <rPr>
        <sz val="12"/>
        <color theme="1"/>
        <rFont val="等线"/>
        <charset val="134"/>
      </rPr>
      <t>唐朝</t>
    </r>
  </si>
  <si>
    <r>
      <rPr>
        <sz val="12"/>
        <color theme="1"/>
        <rFont val="宋体"/>
        <family val="3"/>
        <charset val="134"/>
      </rPr>
      <t>宁波</t>
    </r>
  </si>
  <si>
    <r>
      <rPr>
        <sz val="12"/>
        <color theme="1"/>
        <rFont val="等线"/>
        <charset val="134"/>
      </rPr>
      <t>同时</t>
    </r>
    <r>
      <rPr>
        <sz val="12"/>
        <color theme="1"/>
        <rFont val="Times New Roman"/>
        <family val="1"/>
      </rPr>
      <t>4</t>
    </r>
  </si>
  <si>
    <r>
      <rPr>
        <sz val="12"/>
        <color theme="1"/>
        <rFont val="等线"/>
        <charset val="134"/>
      </rPr>
      <t>西汉</t>
    </r>
  </si>
  <si>
    <r>
      <rPr>
        <sz val="12"/>
        <color theme="1"/>
        <rFont val="宋体"/>
        <family val="3"/>
        <charset val="134"/>
      </rPr>
      <t>嘉兴</t>
    </r>
  </si>
  <si>
    <r>
      <rPr>
        <sz val="12"/>
        <color theme="1"/>
        <rFont val="等线"/>
        <charset val="134"/>
      </rPr>
      <t>无水或水质不详</t>
    </r>
  </si>
  <si>
    <r>
      <rPr>
        <sz val="12"/>
        <color theme="1"/>
        <rFont val="等线"/>
        <charset val="134"/>
      </rPr>
      <t>西晋</t>
    </r>
  </si>
  <si>
    <r>
      <rPr>
        <sz val="12"/>
        <color theme="1"/>
        <rFont val="宋体"/>
        <family val="3"/>
        <charset val="134"/>
      </rPr>
      <t>湖州</t>
    </r>
  </si>
  <si>
    <r>
      <rPr>
        <sz val="12"/>
        <color theme="1"/>
        <rFont val="等线"/>
        <charset val="134"/>
      </rPr>
      <t>清澈</t>
    </r>
  </si>
  <si>
    <r>
      <rPr>
        <sz val="12"/>
        <color theme="1"/>
        <rFont val="Times New Roman"/>
        <family val="1"/>
      </rPr>
      <t>60</t>
    </r>
    <r>
      <rPr>
        <sz val="12"/>
        <color theme="1"/>
        <rFont val="等线"/>
        <charset val="134"/>
      </rPr>
      <t>年代</t>
    </r>
  </si>
  <si>
    <r>
      <rPr>
        <sz val="12"/>
        <color theme="1"/>
        <rFont val="宋体"/>
        <family val="3"/>
        <charset val="134"/>
      </rPr>
      <t>总计</t>
    </r>
  </si>
  <si>
    <r>
      <rPr>
        <sz val="12"/>
        <color theme="1"/>
        <rFont val="等线"/>
        <charset val="134"/>
      </rPr>
      <t>浑浊</t>
    </r>
  </si>
  <si>
    <r>
      <rPr>
        <sz val="12"/>
        <color theme="1"/>
        <rFont val="Times New Roman"/>
        <family val="1"/>
      </rPr>
      <t>70</t>
    </r>
    <r>
      <rPr>
        <sz val="12"/>
        <color theme="1"/>
        <rFont val="等线"/>
        <charset val="134"/>
      </rPr>
      <t>年代</t>
    </r>
  </si>
  <si>
    <r>
      <rPr>
        <sz val="12"/>
        <color theme="1"/>
        <rFont val="等线"/>
        <charset val="134"/>
      </rPr>
      <t>有</t>
    </r>
  </si>
  <si>
    <r>
      <rPr>
        <sz val="12"/>
        <color theme="1"/>
        <rFont val="Times New Roman"/>
        <family val="1"/>
      </rPr>
      <t>80</t>
    </r>
    <r>
      <rPr>
        <sz val="12"/>
        <color theme="1"/>
        <rFont val="等线"/>
        <charset val="134"/>
      </rPr>
      <t>年代</t>
    </r>
  </si>
  <si>
    <r>
      <rPr>
        <sz val="12"/>
        <color theme="1"/>
        <rFont val="等线"/>
        <charset val="134"/>
      </rPr>
      <t>无</t>
    </r>
  </si>
  <si>
    <r>
      <rPr>
        <sz val="12"/>
        <color theme="1"/>
        <rFont val="等线"/>
        <charset val="134"/>
      </rPr>
      <t>秦朝</t>
    </r>
  </si>
  <si>
    <r>
      <rPr>
        <sz val="12"/>
        <color theme="1"/>
        <rFont val="等线"/>
        <charset val="134"/>
      </rPr>
      <t>井圈</t>
    </r>
  </si>
  <si>
    <r>
      <rPr>
        <sz val="12"/>
        <color theme="1"/>
        <rFont val="等线"/>
        <charset val="134"/>
      </rPr>
      <t>东汉</t>
    </r>
  </si>
  <si>
    <r>
      <rPr>
        <sz val="12"/>
        <color theme="1"/>
        <rFont val="等线"/>
        <charset val="134"/>
      </rPr>
      <t>新朝</t>
    </r>
  </si>
  <si>
    <r>
      <rPr>
        <sz val="12"/>
        <color theme="1"/>
        <rFont val="等线"/>
        <charset val="134"/>
      </rPr>
      <t>井盖</t>
    </r>
  </si>
  <si>
    <r>
      <rPr>
        <sz val="12"/>
        <color theme="1"/>
        <rFont val="等线"/>
        <charset val="134"/>
      </rPr>
      <t>南北朝</t>
    </r>
  </si>
  <si>
    <r>
      <rPr>
        <sz val="12"/>
        <color theme="1"/>
        <rFont val="等线"/>
        <charset val="134"/>
      </rPr>
      <t>夏</t>
    </r>
  </si>
  <si>
    <r>
      <rPr>
        <sz val="12"/>
        <color theme="1"/>
        <rFont val="等线"/>
        <charset val="134"/>
      </rPr>
      <t>五代十国</t>
    </r>
  </si>
  <si>
    <r>
      <rPr>
        <sz val="12"/>
        <color theme="1"/>
        <rFont val="等线"/>
        <charset val="134"/>
      </rPr>
      <t>现代</t>
    </r>
  </si>
  <si>
    <r>
      <rPr>
        <sz val="12"/>
        <color theme="1"/>
        <rFont val="等线"/>
        <charset val="134"/>
      </rPr>
      <t>有（明确到村）</t>
    </r>
  </si>
  <si>
    <r>
      <rPr>
        <sz val="12"/>
        <color theme="1"/>
        <rFont val="等线"/>
        <charset val="134"/>
      </rPr>
      <t>商</t>
    </r>
  </si>
  <si>
    <r>
      <rPr>
        <sz val="12"/>
        <color theme="1"/>
        <rFont val="等线"/>
        <charset val="134"/>
      </rPr>
      <t>有（明确到镇</t>
    </r>
    <r>
      <rPr>
        <sz val="12"/>
        <color theme="1"/>
        <rFont val="Times New Roman"/>
        <family val="1"/>
      </rPr>
      <t>/</t>
    </r>
    <r>
      <rPr>
        <sz val="12"/>
        <color theme="1"/>
        <rFont val="等线"/>
        <charset val="134"/>
      </rPr>
      <t>区</t>
    </r>
    <r>
      <rPr>
        <sz val="12"/>
        <color theme="1"/>
        <rFont val="Times New Roman"/>
        <family val="1"/>
      </rPr>
      <t>/</t>
    </r>
    <r>
      <rPr>
        <sz val="12"/>
        <color theme="1"/>
        <rFont val="等线"/>
        <charset val="134"/>
      </rPr>
      <t>街道）</t>
    </r>
  </si>
  <si>
    <r>
      <rPr>
        <sz val="12"/>
        <color theme="1"/>
        <rFont val="等线"/>
        <charset val="134"/>
      </rPr>
      <t>周（春秋战国）</t>
    </r>
  </si>
  <si>
    <r>
      <rPr>
        <sz val="12"/>
        <color theme="1"/>
        <rFont val="等线"/>
        <charset val="134"/>
      </rPr>
      <t>未明确</t>
    </r>
  </si>
  <si>
    <r>
      <rPr>
        <sz val="12"/>
        <color theme="1"/>
        <rFont val="等线"/>
        <charset val="134"/>
      </rPr>
      <t>三国</t>
    </r>
  </si>
  <si>
    <r>
      <rPr>
        <sz val="12"/>
        <color theme="1"/>
        <rFont val="等线"/>
        <charset val="134"/>
      </rPr>
      <t>产权归属</t>
    </r>
  </si>
  <si>
    <r>
      <rPr>
        <sz val="12"/>
        <color theme="1"/>
        <rFont val="等线"/>
        <charset val="134"/>
      </rPr>
      <t>隋朝</t>
    </r>
  </si>
  <si>
    <r>
      <rPr>
        <sz val="12"/>
        <color theme="1"/>
        <rFont val="等线"/>
        <charset val="134"/>
      </rPr>
      <t>有（明确到镇</t>
    </r>
    <r>
      <rPr>
        <sz val="12"/>
        <color theme="1"/>
        <rFont val="Times New Roman"/>
        <family val="1"/>
      </rPr>
      <t>/</t>
    </r>
    <r>
      <rPr>
        <sz val="12"/>
        <color theme="1"/>
        <rFont val="等线"/>
        <charset val="134"/>
      </rPr>
      <t>区）</t>
    </r>
  </si>
  <si>
    <r>
      <t>S</t>
    </r>
    <r>
      <rPr>
        <sz val="11"/>
        <color theme="1"/>
        <rFont val="宋体"/>
        <family val="3"/>
        <charset val="134"/>
        <scheme val="minor"/>
      </rPr>
      <t>haoxing</t>
    </r>
    <phoneticPr fontId="54" type="noConversion"/>
  </si>
  <si>
    <r>
      <t>Q</t>
    </r>
    <r>
      <rPr>
        <sz val="11"/>
        <color theme="1"/>
        <rFont val="宋体"/>
        <family val="3"/>
        <charset val="134"/>
        <scheme val="minor"/>
      </rPr>
      <t>uzhou</t>
    </r>
    <phoneticPr fontId="54" type="noConversion"/>
  </si>
  <si>
    <r>
      <t>J</t>
    </r>
    <r>
      <rPr>
        <sz val="11"/>
        <color theme="1"/>
        <rFont val="宋体"/>
        <family val="3"/>
        <charset val="134"/>
        <scheme val="minor"/>
      </rPr>
      <t>inhua</t>
    </r>
    <phoneticPr fontId="54" type="noConversion"/>
  </si>
  <si>
    <t>Wenzhou</t>
    <phoneticPr fontId="54" type="noConversion"/>
  </si>
  <si>
    <t>Hangzhou</t>
    <phoneticPr fontId="54" type="noConversion"/>
  </si>
  <si>
    <t>Taizhou</t>
    <phoneticPr fontId="54" type="noConversion"/>
  </si>
  <si>
    <t>Lishui</t>
    <phoneticPr fontId="54" type="noConversion"/>
  </si>
  <si>
    <t>Zhoushan</t>
    <phoneticPr fontId="54" type="noConversion"/>
  </si>
  <si>
    <t>Ningbo</t>
    <phoneticPr fontId="54" type="noConversion"/>
  </si>
  <si>
    <t>Huzhou</t>
    <phoneticPr fontId="54" type="noConversion"/>
  </si>
  <si>
    <t>Jiaxing</t>
    <phoneticPr fontId="5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</si>
</sst>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8" formatCode="0.0%"/>
  </numFmts>
  <fonts count="55">
    <font>
      <sz val="11"/>
      <color theme="1"/>
      <name val="宋体"/>
      <charset val="134"/>
      <scheme val="minor"/>
    </font>
    <font>
      <sz val="12"/>
      <color theme="1"/>
      <name val="Times New Roman"/>
      <family val="1"/>
    </font>
    <font>
      <sz val="12"/>
      <color theme="1"/>
      <name val="微软雅黑"/>
      <charset val="134"/>
    </font>
    <font>
      <sz val="12"/>
      <color theme="1"/>
      <name val="等线"/>
      <charset val="134"/>
    </font>
    <font>
      <sz val="12"/>
      <color rgb="FF000000"/>
      <name val="等线"/>
      <charset val="134"/>
    </font>
    <font>
      <sz val="11"/>
      <color rgb="FF000000"/>
      <name val="宋体"/>
      <family val="3"/>
      <charset val="134"/>
      <scheme val="minor"/>
    </font>
    <font>
      <sz val="10"/>
      <color rgb="FF000000"/>
      <name val="等线"/>
      <charset val="134"/>
    </font>
    <font>
      <sz val="10"/>
      <color indexed="8"/>
      <name val="宋体"/>
      <family val="3"/>
      <charset val="134"/>
      <scheme val="minor"/>
    </font>
    <font>
      <sz val="10"/>
      <name val="宋体"/>
      <family val="3"/>
      <charset val="134"/>
      <scheme val="minor"/>
    </font>
    <font>
      <sz val="11"/>
      <name val="宋体"/>
      <family val="3"/>
      <charset val="134"/>
      <scheme val="minor"/>
    </font>
    <font>
      <sz val="11"/>
      <color theme="1"/>
      <name val="Arial"/>
      <family val="2"/>
    </font>
    <font>
      <sz val="11"/>
      <color rgb="FF000000"/>
      <name val="Times New Roman"/>
      <family val="1"/>
    </font>
    <font>
      <sz val="11"/>
      <color rgb="FF000000"/>
      <name val="宋体"/>
      <family val="3"/>
      <charset val="134"/>
    </font>
    <font>
      <sz val="10"/>
      <color theme="1"/>
      <name val="等线"/>
      <charset val="134"/>
    </font>
    <font>
      <sz val="10"/>
      <color rgb="FFFF0000"/>
      <name val="等线"/>
      <charset val="134"/>
    </font>
    <font>
      <sz val="10"/>
      <name val="Times New Roman"/>
      <family val="1"/>
    </font>
    <font>
      <sz val="11"/>
      <color theme="1"/>
      <name val="宋体"/>
      <family val="3"/>
      <charset val="134"/>
    </font>
    <font>
      <sz val="11"/>
      <color rgb="FFFF0000"/>
      <name val="宋体"/>
      <family val="3"/>
      <charset val="134"/>
      <scheme val="minor"/>
    </font>
    <font>
      <sz val="12"/>
      <name val="宋体"/>
      <family val="3"/>
      <charset val="134"/>
      <scheme val="minor"/>
    </font>
    <font>
      <sz val="12"/>
      <color theme="1"/>
      <name val="宋体"/>
      <family val="3"/>
      <charset val="134"/>
      <scheme val="minor"/>
    </font>
    <font>
      <sz val="11"/>
      <name val="Arial"/>
      <family val="2"/>
    </font>
    <font>
      <sz val="11"/>
      <name val="宋体"/>
      <family val="3"/>
      <charset val="134"/>
    </font>
    <font>
      <sz val="11"/>
      <color theme="1"/>
      <name val="宋体"/>
      <family val="3"/>
      <charset val="134"/>
      <scheme val="minor"/>
    </font>
    <font>
      <sz val="11"/>
      <color theme="1"/>
      <name val="等线"/>
      <charset val="134"/>
    </font>
    <font>
      <sz val="11"/>
      <color indexed="8"/>
      <name val="等线"/>
      <charset val="134"/>
    </font>
    <font>
      <sz val="12"/>
      <name val="宋体"/>
      <family val="3"/>
      <charset val="134"/>
    </font>
    <font>
      <sz val="12"/>
      <color theme="1"/>
      <name val="宋体"/>
      <family val="3"/>
      <charset val="134"/>
    </font>
    <font>
      <sz val="10"/>
      <name val="仿宋_GB2312"/>
      <charset val="134"/>
    </font>
    <font>
      <sz val="10"/>
      <name val="宋体"/>
      <family val="3"/>
      <charset val="134"/>
    </font>
    <font>
      <sz val="12"/>
      <name val="Times New Roman"/>
      <family val="1"/>
    </font>
    <font>
      <b/>
      <sz val="11"/>
      <name val="宋体"/>
      <family val="3"/>
      <charset val="134"/>
      <scheme val="minor"/>
    </font>
    <font>
      <sz val="11"/>
      <name val="Times New Roman"/>
      <family val="1"/>
    </font>
    <font>
      <sz val="10.5"/>
      <name val="Times New Roman"/>
      <family val="1"/>
    </font>
    <font>
      <sz val="10.5"/>
      <name val="宋体"/>
      <family val="3"/>
      <charset val="134"/>
    </font>
    <font>
      <sz val="11"/>
      <name val="微软雅黑"/>
      <family val="2"/>
      <charset val="134"/>
    </font>
    <font>
      <i/>
      <sz val="11"/>
      <name val="宋体"/>
      <family val="3"/>
      <charset val="134"/>
      <scheme val="minor"/>
    </font>
    <font>
      <sz val="9"/>
      <name val="Times New Roman"/>
      <family val="1"/>
    </font>
    <font>
      <sz val="9"/>
      <name val="宋体"/>
      <family val="3"/>
      <charset val="134"/>
    </font>
    <font>
      <sz val="11"/>
      <name val="Arial Unicode MS"/>
      <family val="2"/>
      <charset val="134"/>
    </font>
    <font>
      <sz val="11"/>
      <name val="等线"/>
      <charset val="134"/>
    </font>
    <font>
      <sz val="11"/>
      <name val="Calibri"/>
      <family val="2"/>
    </font>
    <font>
      <sz val="10.5"/>
      <name val="Calibri"/>
      <family val="2"/>
    </font>
    <font>
      <sz val="10.5"/>
      <name val="宋体"/>
      <family val="3"/>
      <charset val="134"/>
      <scheme val="minor"/>
    </font>
    <font>
      <sz val="12"/>
      <name val="等线"/>
      <charset val="134"/>
    </font>
    <font>
      <sz val="8"/>
      <name val="Times New Roman"/>
      <family val="1"/>
    </font>
    <font>
      <sz val="8"/>
      <name val="宋体"/>
      <family val="3"/>
      <charset val="134"/>
    </font>
    <font>
      <sz val="14"/>
      <name val="宋体"/>
      <family val="3"/>
      <charset val="134"/>
    </font>
    <font>
      <sz val="14"/>
      <name val="Times New Roman"/>
      <family val="1"/>
    </font>
    <font>
      <sz val="14"/>
      <name val="等线"/>
      <charset val="134"/>
    </font>
    <font>
      <b/>
      <sz val="10.5"/>
      <name val="Times New Roman"/>
      <family val="1"/>
    </font>
    <font>
      <b/>
      <sz val="10.5"/>
      <name val="宋体"/>
      <family val="3"/>
      <charset val="134"/>
    </font>
    <font>
      <b/>
      <sz val="12"/>
      <name val="宋体"/>
      <family val="3"/>
      <charset val="134"/>
      <scheme val="minor"/>
    </font>
    <font>
      <sz val="9"/>
      <name val="等线"/>
      <charset val="134"/>
    </font>
    <font>
      <sz val="11"/>
      <color theme="1"/>
      <name val="宋体"/>
      <family val="3"/>
      <charset val="134"/>
      <scheme val="minor"/>
    </font>
    <font>
      <sz val="9"/>
      <name val="宋体"/>
      <family val="3"/>
      <charset val="134"/>
      <scheme val="minor"/>
    </font>
  </fonts>
  <fills count="8">
    <fill>
      <patternFill patternType="none"/>
    </fill>
    <fill>
      <patternFill patternType="gray125"/>
    </fill>
    <fill>
      <patternFill patternType="solid">
        <fgColor theme="4" tint="0.39982299264503923"/>
        <bgColor indexed="64"/>
      </patternFill>
    </fill>
    <fill>
      <patternFill patternType="solid">
        <fgColor rgb="FFFF0000"/>
        <bgColor indexed="64"/>
      </patternFill>
    </fill>
    <fill>
      <patternFill patternType="solid">
        <fgColor rgb="FFFFFF00"/>
        <bgColor indexed="64"/>
      </patternFill>
    </fill>
    <fill>
      <patternFill patternType="solid">
        <fgColor theme="9"/>
        <bgColor indexed="64"/>
      </patternFill>
    </fill>
    <fill>
      <patternFill patternType="solid">
        <fgColor theme="0" tint="-0.1498458815271462"/>
        <bgColor indexed="64"/>
      </patternFill>
    </fill>
    <fill>
      <patternFill patternType="solid">
        <fgColor theme="0"/>
        <bgColor indexed="64"/>
      </patternFill>
    </fill>
  </fills>
  <borders count="12">
    <border>
      <left/>
      <right/>
      <top/>
      <bottom/>
      <diagonal/>
    </border>
    <border>
      <left style="thin">
        <color auto="1"/>
      </left>
      <right style="thin">
        <color auto="1"/>
      </right>
      <top style="thin">
        <color auto="1"/>
      </top>
      <bottom style="thin">
        <color auto="1"/>
      </bottom>
      <diagonal/>
    </border>
    <border>
      <left/>
      <right/>
      <top style="medium">
        <color auto="1"/>
      </top>
      <bottom style="medium">
        <color auto="1"/>
      </bottom>
      <diagonal/>
    </border>
    <border>
      <left/>
      <right/>
      <top/>
      <bottom style="medium">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auto="1"/>
      </left>
      <right/>
      <top/>
      <bottom/>
      <diagonal/>
    </border>
  </borders>
  <cellStyleXfs count="14">
    <xf numFmtId="0" fontId="0" fillId="0" borderId="0">
      <alignment vertical="center"/>
    </xf>
    <xf numFmtId="9" fontId="19" fillId="0" borderId="0" applyFont="0" applyFill="0" applyBorder="0" applyAlignment="0" applyProtection="0">
      <alignment vertical="center"/>
    </xf>
    <xf numFmtId="0" fontId="23" fillId="0" borderId="0">
      <alignment vertical="center"/>
    </xf>
    <xf numFmtId="0" fontId="53" fillId="0" borderId="0">
      <alignment vertical="center"/>
    </xf>
    <xf numFmtId="0" fontId="53" fillId="0" borderId="0">
      <alignment vertical="center"/>
    </xf>
    <xf numFmtId="0" fontId="24" fillId="0" borderId="0">
      <alignment vertical="center"/>
    </xf>
    <xf numFmtId="0" fontId="53" fillId="0" borderId="0"/>
    <xf numFmtId="0" fontId="53" fillId="0" borderId="0">
      <alignment vertical="center"/>
    </xf>
    <xf numFmtId="0" fontId="53" fillId="0" borderId="0">
      <alignment vertical="center"/>
    </xf>
    <xf numFmtId="0" fontId="53" fillId="0" borderId="0">
      <alignment vertical="center"/>
    </xf>
    <xf numFmtId="0" fontId="24" fillId="0" borderId="0">
      <alignment vertical="center"/>
    </xf>
    <xf numFmtId="0" fontId="25" fillId="0" borderId="0">
      <alignment vertical="center"/>
    </xf>
    <xf numFmtId="0" fontId="53" fillId="0" borderId="0">
      <alignment vertical="center"/>
    </xf>
    <xf numFmtId="0" fontId="53" fillId="0" borderId="0">
      <alignment vertical="center"/>
    </xf>
  </cellStyleXfs>
  <cellXfs count="107">
    <xf numFmtId="0" fontId="0" fillId="0" borderId="0" xfId="0">
      <alignment vertical="center"/>
    </xf>
    <xf numFmtId="0" fontId="1" fillId="0" borderId="1" xfId="0" applyFont="1" applyFill="1" applyBorder="1" applyAlignment="1">
      <alignment horizontal="center"/>
    </xf>
    <xf numFmtId="0" fontId="1" fillId="0" borderId="0" xfId="0" applyFont="1" applyFill="1" applyAlignment="1">
      <alignment vertical="center"/>
    </xf>
    <xf numFmtId="0" fontId="1" fillId="0" borderId="1" xfId="0" applyFont="1" applyFill="1" applyBorder="1" applyAlignment="1">
      <alignment horizontal="center" vertical="center"/>
    </xf>
    <xf numFmtId="0" fontId="2" fillId="0" borderId="1" xfId="0" applyFont="1" applyFill="1" applyBorder="1" applyAlignment="1">
      <alignment horizontal="center" vertical="center"/>
    </xf>
    <xf numFmtId="0" fontId="1" fillId="0" borderId="1" xfId="0" applyFont="1" applyFill="1" applyBorder="1" applyAlignment="1">
      <alignment horizontal="left" vertical="center"/>
    </xf>
    <xf numFmtId="10" fontId="1" fillId="0" borderId="1" xfId="1" applyNumberFormat="1" applyFont="1" applyBorder="1" applyAlignment="1">
      <alignment horizontal="center" vertical="center"/>
    </xf>
    <xf numFmtId="10" fontId="1" fillId="0" borderId="1" xfId="0" applyNumberFormat="1" applyFont="1" applyFill="1" applyBorder="1" applyAlignment="1">
      <alignment horizontal="center" vertical="center"/>
    </xf>
    <xf numFmtId="0" fontId="3" fillId="0" borderId="1" xfId="0" applyFont="1" applyFill="1" applyBorder="1" applyAlignment="1">
      <alignment horizontal="center" vertical="center" wrapText="1"/>
    </xf>
    <xf numFmtId="0" fontId="1" fillId="0" borderId="0" xfId="0" applyFont="1" applyFill="1" applyAlignment="1">
      <alignment horizontal="left" vertical="center"/>
    </xf>
    <xf numFmtId="0" fontId="1" fillId="0" borderId="0" xfId="0" applyFont="1" applyFill="1" applyAlignment="1">
      <alignment horizontal="center" vertical="center"/>
    </xf>
    <xf numFmtId="0" fontId="5" fillId="0" borderId="2" xfId="0" applyFont="1" applyBorder="1" applyAlignment="1">
      <alignment horizontal="center" vertical="center"/>
    </xf>
    <xf numFmtId="0" fontId="5" fillId="0" borderId="3" xfId="0" applyFont="1" applyBorder="1" applyAlignment="1">
      <alignment horizontal="center" vertical="center" wrapText="1"/>
    </xf>
    <xf numFmtId="0" fontId="6" fillId="0" borderId="3" xfId="0" applyFont="1" applyBorder="1" applyAlignment="1">
      <alignment horizontal="center" vertical="center" wrapText="1"/>
    </xf>
    <xf numFmtId="0" fontId="5" fillId="0" borderId="3" xfId="0" applyFont="1" applyBorder="1" applyAlignment="1">
      <alignment horizontal="center" vertical="center"/>
    </xf>
    <xf numFmtId="10" fontId="5" fillId="0" borderId="3" xfId="0" applyNumberFormat="1" applyFont="1" applyBorder="1" applyAlignment="1">
      <alignment horizontal="center" vertical="center"/>
    </xf>
    <xf numFmtId="0" fontId="0" fillId="0" borderId="1" xfId="0" applyFont="1" applyBorder="1" applyAlignment="1">
      <alignment horizontal="center" vertical="center"/>
    </xf>
    <xf numFmtId="0" fontId="0" fillId="0" borderId="4" xfId="0" applyFont="1" applyBorder="1" applyAlignment="1">
      <alignment horizontal="center" vertical="center"/>
    </xf>
    <xf numFmtId="0" fontId="0" fillId="0" borderId="1" xfId="0" applyBorder="1" applyAlignment="1">
      <alignment horizontal="center" vertical="center"/>
    </xf>
    <xf numFmtId="0" fontId="0" fillId="0" borderId="4" xfId="0" applyBorder="1" applyAlignment="1">
      <alignment horizontal="center" vertical="center"/>
    </xf>
    <xf numFmtId="0" fontId="0" fillId="0" borderId="1" xfId="0" applyBorder="1" applyAlignment="1">
      <alignment horizontal="center" vertical="center" wrapText="1"/>
    </xf>
    <xf numFmtId="0" fontId="0" fillId="2" borderId="1" xfId="0" applyFill="1" applyBorder="1" applyAlignment="1">
      <alignment horizontal="center" vertical="center"/>
    </xf>
    <xf numFmtId="0" fontId="7" fillId="0" borderId="1" xfId="0" applyFont="1" applyBorder="1" applyAlignment="1">
      <alignment horizontal="center" vertical="center" wrapText="1"/>
    </xf>
    <xf numFmtId="10" fontId="0" fillId="0" borderId="0" xfId="0" applyNumberFormat="1">
      <alignment vertical="center"/>
    </xf>
    <xf numFmtId="0" fontId="8" fillId="0" borderId="1" xfId="0" applyFont="1" applyBorder="1" applyAlignment="1">
      <alignment horizontal="center" vertical="center" wrapText="1"/>
    </xf>
    <xf numFmtId="0" fontId="3" fillId="0" borderId="1" xfId="0" applyFont="1" applyBorder="1" applyAlignment="1">
      <alignment horizontal="center" vertical="center" wrapText="1"/>
    </xf>
    <xf numFmtId="0" fontId="0" fillId="0" borderId="1" xfId="0" applyFont="1" applyBorder="1" applyAlignment="1">
      <alignment horizontal="center" vertical="center" wrapText="1"/>
    </xf>
    <xf numFmtId="0" fontId="0" fillId="0" borderId="0" xfId="0" applyAlignment="1">
      <alignment horizontal="center" vertical="center"/>
    </xf>
    <xf numFmtId="0" fontId="0" fillId="0" borderId="0" xfId="0" applyFont="1" applyAlignment="1">
      <alignment horizontal="center" vertical="center" wrapText="1"/>
    </xf>
    <xf numFmtId="0" fontId="9" fillId="0" borderId="0" xfId="0" applyFont="1" applyFill="1" applyBorder="1" applyAlignment="1">
      <alignment vertical="center"/>
    </xf>
    <xf numFmtId="0" fontId="0" fillId="0" borderId="0" xfId="0" applyFont="1">
      <alignment vertical="center"/>
    </xf>
    <xf numFmtId="0" fontId="0" fillId="3" borderId="0" xfId="0" applyFill="1">
      <alignment vertical="center"/>
    </xf>
    <xf numFmtId="0" fontId="10" fillId="0" borderId="0" xfId="0" applyFont="1">
      <alignment vertical="center"/>
    </xf>
    <xf numFmtId="0" fontId="0" fillId="0" borderId="0" xfId="0" applyFont="1" applyFill="1">
      <alignment vertical="center"/>
    </xf>
    <xf numFmtId="0" fontId="0" fillId="0" borderId="0" xfId="0" applyFill="1">
      <alignment vertical="center"/>
    </xf>
    <xf numFmtId="0" fontId="0" fillId="4" borderId="0" xfId="0" applyFill="1">
      <alignment vertical="center"/>
    </xf>
    <xf numFmtId="0" fontId="9" fillId="0" borderId="1" xfId="0" applyFont="1" applyFill="1" applyBorder="1" applyAlignment="1">
      <alignment horizontal="center" vertical="center" wrapText="1"/>
    </xf>
    <xf numFmtId="0" fontId="9" fillId="0" borderId="1" xfId="0" applyFont="1" applyFill="1" applyBorder="1" applyAlignment="1">
      <alignment vertical="center" wrapText="1"/>
    </xf>
    <xf numFmtId="0" fontId="9" fillId="0" borderId="9" xfId="0" applyFont="1" applyFill="1" applyBorder="1" applyAlignment="1">
      <alignment vertical="center" wrapText="1"/>
    </xf>
    <xf numFmtId="0" fontId="9" fillId="0" borderId="1" xfId="0" applyFont="1" applyFill="1" applyBorder="1" applyAlignment="1">
      <alignment vertical="center"/>
    </xf>
    <xf numFmtId="0" fontId="11" fillId="0" borderId="1" xfId="0" applyFont="1" applyFill="1" applyBorder="1" applyAlignment="1">
      <alignment horizontal="center"/>
    </xf>
    <xf numFmtId="0" fontId="0" fillId="0" borderId="1" xfId="0" applyFont="1" applyBorder="1">
      <alignment vertical="center"/>
    </xf>
    <xf numFmtId="0" fontId="0" fillId="4" borderId="1" xfId="0" applyFill="1" applyBorder="1" applyAlignment="1">
      <alignment horizontal="center" vertical="center"/>
    </xf>
    <xf numFmtId="10" fontId="0" fillId="4" borderId="0" xfId="0" applyNumberFormat="1" applyFill="1">
      <alignment vertical="center"/>
    </xf>
    <xf numFmtId="0" fontId="12" fillId="0" borderId="1" xfId="0" applyFont="1" applyFill="1" applyBorder="1" applyAlignment="1">
      <alignment horizontal="center"/>
    </xf>
    <xf numFmtId="0" fontId="0" fillId="0" borderId="1" xfId="0" applyBorder="1">
      <alignment vertical="center"/>
    </xf>
    <xf numFmtId="10" fontId="0" fillId="0" borderId="1" xfId="0" applyNumberFormat="1" applyBorder="1">
      <alignment vertical="center"/>
    </xf>
    <xf numFmtId="0" fontId="0" fillId="4" borderId="1" xfId="0" applyFill="1" applyBorder="1" applyAlignment="1">
      <alignment horizontal="center" vertical="center" wrapText="1"/>
    </xf>
    <xf numFmtId="10" fontId="0" fillId="4" borderId="1" xfId="0" applyNumberFormat="1" applyFill="1" applyBorder="1">
      <alignment vertical="center"/>
    </xf>
    <xf numFmtId="10" fontId="0" fillId="0" borderId="1" xfId="0" applyNumberFormat="1" applyBorder="1" applyAlignment="1">
      <alignment horizontal="center" vertical="center"/>
    </xf>
    <xf numFmtId="10" fontId="0" fillId="4" borderId="1" xfId="0" applyNumberFormat="1" applyFill="1" applyBorder="1" applyAlignment="1">
      <alignment horizontal="center" vertical="center"/>
    </xf>
    <xf numFmtId="0" fontId="0" fillId="4" borderId="0" xfId="0" applyFill="1" applyAlignment="1">
      <alignment horizontal="center" vertical="center"/>
    </xf>
    <xf numFmtId="0" fontId="0" fillId="0" borderId="0" xfId="0" applyAlignment="1">
      <alignment horizontal="center" vertical="center" wrapText="1"/>
    </xf>
    <xf numFmtId="0" fontId="0" fillId="5" borderId="1" xfId="0" applyFill="1" applyBorder="1" applyAlignment="1">
      <alignment horizontal="center" vertical="center" wrapText="1"/>
    </xf>
    <xf numFmtId="0" fontId="13"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6" borderId="1" xfId="0" applyFill="1" applyBorder="1" applyAlignment="1">
      <alignment horizontal="center" vertical="center" wrapText="1"/>
    </xf>
    <xf numFmtId="0" fontId="13" fillId="6"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14" fillId="6" borderId="1" xfId="0" applyFont="1" applyFill="1" applyBorder="1" applyAlignment="1">
      <alignment horizontal="center" vertical="center" wrapText="1"/>
    </xf>
    <xf numFmtId="0" fontId="15" fillId="0" borderId="1" xfId="0" applyFont="1" applyBorder="1" applyAlignment="1">
      <alignment horizontal="center" vertical="center" wrapText="1"/>
    </xf>
    <xf numFmtId="0" fontId="16" fillId="0" borderId="1" xfId="7" applyFont="1" applyBorder="1" applyAlignment="1">
      <alignment horizontal="center" vertical="center"/>
    </xf>
    <xf numFmtId="0" fontId="0" fillId="4" borderId="0" xfId="0" applyFont="1" applyFill="1">
      <alignment vertical="center"/>
    </xf>
    <xf numFmtId="178" fontId="0" fillId="0" borderId="0" xfId="0" applyNumberFormat="1">
      <alignment vertical="center"/>
    </xf>
    <xf numFmtId="0" fontId="9" fillId="0" borderId="0" xfId="0" applyFont="1" applyBorder="1">
      <alignment vertical="center"/>
    </xf>
    <xf numFmtId="0" fontId="9" fillId="0" borderId="0" xfId="0" applyFont="1" applyFill="1" applyBorder="1">
      <alignment vertical="center"/>
    </xf>
    <xf numFmtId="0" fontId="9" fillId="7" borderId="0" xfId="0" applyFont="1" applyFill="1" applyBorder="1" applyAlignment="1">
      <alignment vertical="center"/>
    </xf>
    <xf numFmtId="0" fontId="0" fillId="0" borderId="0" xfId="0" applyFont="1" applyFill="1" applyAlignment="1">
      <alignment vertical="center"/>
    </xf>
    <xf numFmtId="0" fontId="9" fillId="0" borderId="0" xfId="0" applyFont="1" applyFill="1" applyAlignment="1">
      <alignment horizontal="center" vertical="center"/>
    </xf>
    <xf numFmtId="0" fontId="9" fillId="0" borderId="0" xfId="0" applyFont="1" applyFill="1" applyBorder="1" applyAlignment="1">
      <alignment horizontal="center" vertical="center"/>
    </xf>
    <xf numFmtId="0" fontId="9" fillId="4" borderId="0" xfId="0" applyFont="1" applyFill="1" applyAlignment="1">
      <alignment horizontal="center" vertical="center"/>
    </xf>
    <xf numFmtId="0" fontId="9" fillId="0" borderId="0" xfId="0" applyFont="1">
      <alignment vertical="center"/>
    </xf>
    <xf numFmtId="0" fontId="9" fillId="4" borderId="1" xfId="0" applyFont="1" applyFill="1" applyBorder="1" applyAlignment="1">
      <alignment horizontal="center" vertical="center" wrapText="1"/>
    </xf>
    <xf numFmtId="0" fontId="17" fillId="4" borderId="1" xfId="0" applyFont="1" applyFill="1" applyBorder="1">
      <alignment vertical="center"/>
    </xf>
    <xf numFmtId="0" fontId="17" fillId="0" borderId="1" xfId="0" applyFont="1" applyFill="1" applyBorder="1">
      <alignment vertical="center"/>
    </xf>
    <xf numFmtId="0" fontId="18" fillId="0" borderId="1" xfId="0" applyFont="1" applyFill="1" applyBorder="1" applyAlignment="1">
      <alignment horizontal="center" vertical="center" wrapText="1"/>
    </xf>
    <xf numFmtId="0" fontId="18" fillId="4" borderId="1" xfId="0" applyFont="1" applyFill="1" applyBorder="1" applyAlignment="1">
      <alignment horizontal="center" vertical="center" wrapText="1"/>
    </xf>
    <xf numFmtId="0" fontId="19" fillId="0" borderId="1" xfId="0" applyFont="1" applyFill="1" applyBorder="1" applyAlignment="1">
      <alignment horizontal="center" vertical="center" wrapText="1"/>
    </xf>
    <xf numFmtId="0" fontId="9" fillId="7" borderId="1" xfId="0" applyFont="1" applyFill="1" applyBorder="1" applyAlignment="1">
      <alignment horizontal="center" vertical="center"/>
    </xf>
    <xf numFmtId="0" fontId="9" fillId="4" borderId="1" xfId="0" applyFont="1" applyFill="1" applyBorder="1" applyAlignment="1">
      <alignment vertical="center" wrapText="1"/>
    </xf>
    <xf numFmtId="0" fontId="20" fillId="0" borderId="1" xfId="0" applyFont="1" applyFill="1" applyBorder="1" applyAlignment="1">
      <alignment horizontal="center" vertical="center" wrapText="1"/>
    </xf>
    <xf numFmtId="0" fontId="0" fillId="0" borderId="0" xfId="0" applyFill="1" applyAlignment="1">
      <alignment horizontal="center" vertical="center"/>
    </xf>
    <xf numFmtId="0" fontId="21" fillId="0" borderId="1" xfId="0" applyFont="1" applyFill="1" applyBorder="1" applyAlignment="1">
      <alignment horizontal="center" vertical="center" wrapText="1"/>
    </xf>
    <xf numFmtId="0" fontId="3" fillId="0" borderId="5" xfId="0" applyFont="1" applyFill="1" applyBorder="1" applyAlignment="1">
      <alignment horizontal="center" vertical="center" wrapText="1"/>
    </xf>
    <xf numFmtId="0" fontId="3" fillId="0" borderId="6" xfId="0" applyFont="1" applyFill="1" applyBorder="1" applyAlignment="1">
      <alignment horizontal="center" vertical="center" wrapText="1"/>
    </xf>
    <xf numFmtId="0" fontId="3" fillId="0" borderId="4" xfId="0" applyFont="1" applyFill="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4" xfId="0" applyBorder="1" applyAlignment="1">
      <alignment horizontal="center" vertical="center" wrapText="1"/>
    </xf>
    <xf numFmtId="0" fontId="0" fillId="0" borderId="1" xfId="0" applyBorder="1" applyAlignment="1">
      <alignment horizontal="center" vertical="center" wrapText="1"/>
    </xf>
    <xf numFmtId="0" fontId="0" fillId="0" borderId="0" xfId="0" applyAlignment="1">
      <alignment horizontal="center" vertical="center"/>
    </xf>
    <xf numFmtId="0" fontId="0" fillId="0" borderId="7" xfId="0" applyBorder="1" applyAlignment="1">
      <alignment horizontal="center" vertical="center"/>
    </xf>
    <xf numFmtId="0" fontId="3" fillId="0" borderId="1" xfId="0" applyFont="1" applyBorder="1" applyAlignment="1">
      <alignment horizontal="center" vertical="center" wrapText="1"/>
    </xf>
    <xf numFmtId="0" fontId="0" fillId="0" borderId="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0"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11" xfId="0" applyBorder="1" applyAlignment="1">
      <alignment horizontal="center" vertical="center" wrapText="1"/>
    </xf>
    <xf numFmtId="0" fontId="0" fillId="0" borderId="0" xfId="0" applyAlignment="1">
      <alignment horizontal="center" vertical="center" wrapText="1"/>
    </xf>
    <xf numFmtId="0" fontId="5" fillId="0" borderId="2" xfId="0" applyFont="1" applyBorder="1" applyAlignment="1">
      <alignment horizontal="center" vertical="center"/>
    </xf>
    <xf numFmtId="0" fontId="4" fillId="0" borderId="2" xfId="0" applyFont="1" applyBorder="1" applyAlignment="1">
      <alignment horizontal="center" vertical="center" wrapText="1"/>
    </xf>
    <xf numFmtId="0" fontId="1" fillId="0" borderId="1" xfId="0" applyFont="1" applyFill="1" applyBorder="1" applyAlignment="1">
      <alignment horizontal="center" vertical="center"/>
    </xf>
    <xf numFmtId="0" fontId="3" fillId="0" borderId="1" xfId="0" applyFont="1" applyFill="1" applyBorder="1" applyAlignment="1">
      <alignment horizontal="center" vertical="center" wrapText="1"/>
    </xf>
    <xf numFmtId="0" fontId="1" fillId="0" borderId="1" xfId="0" applyFont="1" applyFill="1" applyBorder="1" applyAlignment="1">
      <alignment horizontal="center" vertical="center" wrapText="1"/>
    </xf>
    <xf numFmtId="0" fontId="22" fillId="0" borderId="0" xfId="0" applyFont="1">
      <alignment vertical="center"/>
    </xf>
  </cellXfs>
  <cellStyles count="14">
    <cellStyle name="百分比" xfId="1" builtinId="5"/>
    <cellStyle name="常规" xfId="0" builtinId="0"/>
    <cellStyle name="常规 2" xfId="7"/>
    <cellStyle name="常规 2 2" xfId="5"/>
    <cellStyle name="常规 2 3" xfId="6"/>
    <cellStyle name="常规 3" xfId="8"/>
    <cellStyle name="常规 3 2" xfId="4"/>
    <cellStyle name="常规 4" xfId="9"/>
    <cellStyle name="常规 4 2" xfId="10"/>
    <cellStyle name="常规 4 3" xfId="11"/>
    <cellStyle name="常规 5" xfId="12"/>
    <cellStyle name="常规 5 2" xfId="3"/>
    <cellStyle name="常规 6" xfId="2"/>
    <cellStyle name="常规 7" xfId="1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bar"/>
        <c:grouping val="clustered"/>
        <c:varyColors val="0"/>
        <c:dLbls>
          <c:showLegendKey val="0"/>
          <c:showVal val="0"/>
          <c:showCatName val="0"/>
          <c:showSerName val="0"/>
          <c:showPercent val="0"/>
          <c:showBubbleSize val="0"/>
        </c:dLbls>
        <c:gapWidth val="182"/>
        <c:axId val="407146640"/>
        <c:axId val="407146080"/>
      </c:barChart>
      <c:catAx>
        <c:axId val="407146640"/>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07146080"/>
        <c:crosses val="autoZero"/>
        <c:auto val="1"/>
        <c:lblAlgn val="ctr"/>
        <c:lblOffset val="100"/>
        <c:noMultiLvlLbl val="0"/>
      </c:catAx>
      <c:valAx>
        <c:axId val="4071460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071466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0" vertOverflow="ellipsis" vert="horz" wrap="square" anchor="ctr" anchorCtr="1"/>
        <a:lstStyle/>
        <a:p>
          <a:pPr>
            <a:defRPr lang="zh-CN" sz="1260" b="0" i="0" u="none" strike="noStrike" kern="1200" spc="0" baseline="0">
              <a:solidFill>
                <a:schemeClr val="tx1">
                  <a:lumMod val="65000"/>
                  <a:lumOff val="35000"/>
                </a:schemeClr>
              </a:solidFill>
              <a:latin typeface="仿宋_GB2312" panose="02010609030101010101" pitchFamily="49" charset="-122"/>
              <a:ea typeface="仿宋_GB2312" panose="02010609030101010101" pitchFamily="49" charset="-122"/>
              <a:cs typeface="+mn-cs"/>
            </a:defRPr>
          </a:pPr>
          <a:endParaRPr lang="zh-CN"/>
        </a:p>
      </c:txPr>
    </c:title>
    <c:autoTitleDeleted val="0"/>
    <c:plotArea>
      <c:layout>
        <c:manualLayout>
          <c:layoutTarget val="inner"/>
          <c:xMode val="edge"/>
          <c:yMode val="edge"/>
          <c:x val="9.0472330664549294E-2"/>
          <c:y val="0.14505582137161099"/>
          <c:w val="0.89085353301425596"/>
          <c:h val="0.66131717087995601"/>
        </c:manualLayout>
      </c:layout>
      <c:barChart>
        <c:barDir val="col"/>
        <c:grouping val="clustered"/>
        <c:varyColors val="0"/>
        <c:ser>
          <c:idx val="0"/>
          <c:order val="0"/>
          <c:tx>
            <c:strRef>
              <c:f>汇总!$B$2</c:f>
              <c:strCache>
                <c:ptCount val="1"/>
                <c:pt idx="0">
                  <c:v>现存"三普古井"</c:v>
                </c:pt>
              </c:strCache>
            </c:strRef>
          </c:tx>
          <c:spPr>
            <a:solidFill>
              <a:schemeClr val="accent1"/>
            </a:solidFill>
            <a:ln>
              <a:noFill/>
            </a:ln>
            <a:effectLst/>
          </c:spPr>
          <c:invertIfNegative val="0"/>
          <c:dLbls>
            <c:dLbl>
              <c:idx val="7"/>
              <c:layout>
                <c:manualLayout>
                  <c:x val="-9.3283582089552196E-3"/>
                  <c:y val="-2.97265160523187E-3"/>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0" vertOverflow="ellipsis" vert="horz" wrap="square" lIns="38100" tIns="19050" rIns="38100" bIns="19050" anchor="ctr" anchorCtr="1"/>
              <a:lstStyle/>
              <a:p>
                <a:pPr>
                  <a:defRPr lang="zh-CN" sz="1050" b="0" i="0" u="none" strike="noStrike" kern="1200" baseline="0">
                    <a:solidFill>
                      <a:schemeClr val="tx1">
                        <a:lumMod val="75000"/>
                        <a:lumOff val="25000"/>
                      </a:schemeClr>
                    </a:solidFill>
                    <a:latin typeface="仿宋_GB2312" panose="02010609030101010101" pitchFamily="49" charset="-122"/>
                    <a:ea typeface="仿宋_GB2312" panose="02010609030101010101" pitchFamily="49" charset="-122"/>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汇总!$A$3:$A$13</c:f>
              <c:strCache>
                <c:ptCount val="11"/>
                <c:pt idx="0">
                  <c:v>绍兴市</c:v>
                </c:pt>
                <c:pt idx="1">
                  <c:v>衢州市</c:v>
                </c:pt>
                <c:pt idx="2">
                  <c:v>金华市</c:v>
                </c:pt>
                <c:pt idx="3">
                  <c:v>温州市</c:v>
                </c:pt>
                <c:pt idx="4">
                  <c:v>杭州市</c:v>
                </c:pt>
                <c:pt idx="5">
                  <c:v>台州市</c:v>
                </c:pt>
                <c:pt idx="6">
                  <c:v>丽水市</c:v>
                </c:pt>
                <c:pt idx="7">
                  <c:v>舟山市</c:v>
                </c:pt>
                <c:pt idx="8">
                  <c:v>宁波市</c:v>
                </c:pt>
                <c:pt idx="9">
                  <c:v>湖州市</c:v>
                </c:pt>
                <c:pt idx="10">
                  <c:v>嘉兴市</c:v>
                </c:pt>
              </c:strCache>
            </c:strRef>
          </c:cat>
          <c:val>
            <c:numRef>
              <c:f>汇总!$B$3:$B$13</c:f>
              <c:numCache>
                <c:formatCode>General</c:formatCode>
                <c:ptCount val="11"/>
                <c:pt idx="0">
                  <c:v>385</c:v>
                </c:pt>
                <c:pt idx="1">
                  <c:v>382</c:v>
                </c:pt>
                <c:pt idx="2">
                  <c:v>427</c:v>
                </c:pt>
                <c:pt idx="3">
                  <c:v>545</c:v>
                </c:pt>
                <c:pt idx="4">
                  <c:v>468</c:v>
                </c:pt>
                <c:pt idx="5">
                  <c:v>259</c:v>
                </c:pt>
                <c:pt idx="6">
                  <c:v>232</c:v>
                </c:pt>
                <c:pt idx="7">
                  <c:v>104</c:v>
                </c:pt>
                <c:pt idx="8">
                  <c:v>290</c:v>
                </c:pt>
                <c:pt idx="9">
                  <c:v>90</c:v>
                </c:pt>
                <c:pt idx="10">
                  <c:v>65</c:v>
                </c:pt>
              </c:numCache>
            </c:numRef>
          </c:val>
        </c:ser>
        <c:ser>
          <c:idx val="1"/>
          <c:order val="1"/>
          <c:tx>
            <c:strRef>
              <c:f>汇总!$C$2</c:f>
              <c:strCache>
                <c:ptCount val="1"/>
                <c:pt idx="0">
                  <c:v>"新增古井"</c:v>
                </c:pt>
              </c:strCache>
            </c:strRef>
          </c:tx>
          <c:spPr>
            <a:pattFill prst="pct25">
              <a:fgClr>
                <a:schemeClr val="tx1"/>
              </a:fgClr>
              <a:bgClr>
                <a:schemeClr val="bg1"/>
              </a:bgClr>
            </a:pattFill>
            <a:ln>
              <a:noFill/>
            </a:ln>
            <a:effectLst/>
          </c:spPr>
          <c:invertIfNegative val="0"/>
          <c:dLbls>
            <c:dLbl>
              <c:idx val="2"/>
              <c:layout>
                <c:manualLayout>
                  <c:x val="1.24378109452736E-2"/>
                  <c:y val="-2.3781212841854901E-2"/>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7.7736318407960201E-3"/>
                  <c:y val="-2.97265160523187E-3"/>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7.7736318407960201E-3"/>
                  <c:y val="-8.9179548156956001E-3"/>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6.2189054726368197E-3"/>
                  <c:y val="-3.56718192627824E-2"/>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7.7736318407960201E-3"/>
                  <c:y val="-2.97265160523187E-3"/>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0" vertOverflow="ellipsis" vert="horz" wrap="square" lIns="38100" tIns="19050" rIns="38100" bIns="19050" anchor="ctr" anchorCtr="1"/>
              <a:lstStyle/>
              <a:p>
                <a:pPr>
                  <a:defRPr lang="zh-CN" sz="1050" b="0" i="0" u="none" strike="noStrike" kern="1200" baseline="0">
                    <a:solidFill>
                      <a:schemeClr val="tx1">
                        <a:lumMod val="75000"/>
                        <a:lumOff val="25000"/>
                      </a:schemeClr>
                    </a:solidFill>
                    <a:latin typeface="仿宋_GB2312" panose="02010609030101010101" pitchFamily="49" charset="-122"/>
                    <a:ea typeface="仿宋_GB2312" panose="02010609030101010101" pitchFamily="49" charset="-122"/>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汇总!$A$3:$A$13</c:f>
              <c:strCache>
                <c:ptCount val="11"/>
                <c:pt idx="0">
                  <c:v>绍兴市</c:v>
                </c:pt>
                <c:pt idx="1">
                  <c:v>衢州市</c:v>
                </c:pt>
                <c:pt idx="2">
                  <c:v>金华市</c:v>
                </c:pt>
                <c:pt idx="3">
                  <c:v>温州市</c:v>
                </c:pt>
                <c:pt idx="4">
                  <c:v>杭州市</c:v>
                </c:pt>
                <c:pt idx="5">
                  <c:v>台州市</c:v>
                </c:pt>
                <c:pt idx="6">
                  <c:v>丽水市</c:v>
                </c:pt>
                <c:pt idx="7">
                  <c:v>舟山市</c:v>
                </c:pt>
                <c:pt idx="8">
                  <c:v>宁波市</c:v>
                </c:pt>
                <c:pt idx="9">
                  <c:v>湖州市</c:v>
                </c:pt>
                <c:pt idx="10">
                  <c:v>嘉兴市</c:v>
                </c:pt>
              </c:strCache>
            </c:strRef>
          </c:cat>
          <c:val>
            <c:numRef>
              <c:f>汇总!$C$3:$C$13</c:f>
              <c:numCache>
                <c:formatCode>General</c:formatCode>
                <c:ptCount val="11"/>
                <c:pt idx="0">
                  <c:v>919</c:v>
                </c:pt>
                <c:pt idx="1">
                  <c:v>587</c:v>
                </c:pt>
                <c:pt idx="2">
                  <c:v>424</c:v>
                </c:pt>
                <c:pt idx="3">
                  <c:v>188</c:v>
                </c:pt>
                <c:pt idx="4">
                  <c:v>124</c:v>
                </c:pt>
                <c:pt idx="5">
                  <c:v>262</c:v>
                </c:pt>
                <c:pt idx="6">
                  <c:v>131</c:v>
                </c:pt>
                <c:pt idx="7">
                  <c:v>255</c:v>
                </c:pt>
                <c:pt idx="8">
                  <c:v>18</c:v>
                </c:pt>
                <c:pt idx="9">
                  <c:v>1</c:v>
                </c:pt>
                <c:pt idx="10">
                  <c:v>13</c:v>
                </c:pt>
              </c:numCache>
            </c:numRef>
          </c:val>
        </c:ser>
        <c:dLbls>
          <c:showLegendKey val="0"/>
          <c:showVal val="1"/>
          <c:showCatName val="0"/>
          <c:showSerName val="0"/>
          <c:showPercent val="0"/>
          <c:showBubbleSize val="0"/>
        </c:dLbls>
        <c:gapWidth val="219"/>
        <c:overlap val="-27"/>
        <c:axId val="337078176"/>
        <c:axId val="337078736"/>
      </c:barChart>
      <c:catAx>
        <c:axId val="3370781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050" b="0" i="0" u="none" strike="noStrike" kern="1200" baseline="0">
                <a:solidFill>
                  <a:schemeClr val="tx1">
                    <a:lumMod val="65000"/>
                    <a:lumOff val="35000"/>
                  </a:schemeClr>
                </a:solidFill>
                <a:latin typeface="仿宋_GB2312" panose="02010609030101010101" pitchFamily="49" charset="-122"/>
                <a:ea typeface="仿宋_GB2312" panose="02010609030101010101" pitchFamily="49" charset="-122"/>
                <a:cs typeface="+mn-cs"/>
              </a:defRPr>
            </a:pPr>
            <a:endParaRPr lang="zh-CN"/>
          </a:p>
        </c:txPr>
        <c:crossAx val="337078736"/>
        <c:crosses val="autoZero"/>
        <c:auto val="1"/>
        <c:lblAlgn val="ctr"/>
        <c:lblOffset val="100"/>
        <c:noMultiLvlLbl val="0"/>
      </c:catAx>
      <c:valAx>
        <c:axId val="33707873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zh-CN" sz="1050" b="0" i="0" u="none" strike="noStrike" kern="1200" baseline="0">
                <a:solidFill>
                  <a:schemeClr val="tx1">
                    <a:lumMod val="65000"/>
                    <a:lumOff val="35000"/>
                  </a:schemeClr>
                </a:solidFill>
                <a:latin typeface="仿宋_GB2312" panose="02010609030101010101" pitchFamily="49" charset="-122"/>
                <a:ea typeface="仿宋_GB2312" panose="02010609030101010101" pitchFamily="49" charset="-122"/>
                <a:cs typeface="+mn-cs"/>
              </a:defRPr>
            </a:pPr>
            <a:endParaRPr lang="zh-CN"/>
          </a:p>
        </c:txPr>
        <c:crossAx val="337078176"/>
        <c:crosses val="autoZero"/>
        <c:crossBetween val="between"/>
      </c:valAx>
      <c:spPr>
        <a:noFill/>
        <a:ln>
          <a:noFill/>
        </a:ln>
        <a:effectLst/>
      </c:spPr>
    </c:plotArea>
    <c:legend>
      <c:legendPos val="b"/>
      <c:layout>
        <c:manualLayout>
          <c:xMode val="edge"/>
          <c:yMode val="edge"/>
          <c:x val="0.74831925900566798"/>
          <c:y val="6.3496339273380303E-2"/>
          <c:w val="0.223168245273689"/>
          <c:h val="0.15899169900413199"/>
        </c:manualLayout>
      </c:layout>
      <c:overlay val="0"/>
      <c:spPr>
        <a:noFill/>
        <a:ln>
          <a:noFill/>
        </a:ln>
        <a:effectLst/>
      </c:spPr>
      <c:txPr>
        <a:bodyPr rot="0" spcFirstLastPara="1" vertOverflow="ellipsis" vert="horz" wrap="square" anchor="ctr" anchorCtr="1"/>
        <a:lstStyle/>
        <a:p>
          <a:pPr>
            <a:defRPr lang="zh-CN" sz="1050" b="0" i="0" u="none" strike="noStrike" kern="1200" baseline="0">
              <a:solidFill>
                <a:schemeClr val="tx1">
                  <a:lumMod val="65000"/>
                  <a:lumOff val="35000"/>
                </a:schemeClr>
              </a:solidFill>
              <a:latin typeface="仿宋_GB2312" panose="02010609030101010101" pitchFamily="49" charset="-122"/>
              <a:ea typeface="仿宋_GB2312" panose="02010609030101010101" pitchFamily="49" charset="-122"/>
              <a:cs typeface="+mn-cs"/>
            </a:defRPr>
          </a:pPr>
          <a:endParaRPr lang="zh-CN"/>
        </a:p>
      </c:txPr>
    </c:legend>
    <c:plotVisOnly val="1"/>
    <c:dispBlanksAs val="gap"/>
    <c:showDLblsOverMax val="0"/>
  </c:chart>
  <c:spPr>
    <a:solidFill>
      <a:schemeClr val="bg1"/>
    </a:solidFill>
    <a:ln w="9525" cap="flat" cmpd="sng" algn="ctr">
      <a:noFill/>
      <a:round/>
    </a:ln>
    <a:effectLst/>
  </c:spPr>
  <c:txPr>
    <a:bodyPr/>
    <a:lstStyle/>
    <a:p>
      <a:pPr>
        <a:defRPr lang="zh-CN" sz="1050">
          <a:latin typeface="仿宋_GB2312" panose="02010609030101010101" pitchFamily="49" charset="-122"/>
          <a:ea typeface="仿宋_GB2312" panose="02010609030101010101" pitchFamily="49" charset="-122"/>
        </a:defRPr>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汇总!$K$22:$K$32</c:f>
              <c:strCache>
                <c:ptCount val="11"/>
                <c:pt idx="0">
                  <c:v>Shaoxing</c:v>
                </c:pt>
                <c:pt idx="1">
                  <c:v>Quzhou</c:v>
                </c:pt>
                <c:pt idx="2">
                  <c:v>Jinhua</c:v>
                </c:pt>
                <c:pt idx="3">
                  <c:v>Wenzhou</c:v>
                </c:pt>
                <c:pt idx="4">
                  <c:v>Hangzhou</c:v>
                </c:pt>
                <c:pt idx="5">
                  <c:v>Taizhou</c:v>
                </c:pt>
                <c:pt idx="6">
                  <c:v>Lishui</c:v>
                </c:pt>
                <c:pt idx="7">
                  <c:v>Zhoushan</c:v>
                </c:pt>
                <c:pt idx="8">
                  <c:v>Ningbo</c:v>
                </c:pt>
                <c:pt idx="9">
                  <c:v>Huzhou</c:v>
                </c:pt>
                <c:pt idx="10">
                  <c:v>Jiaxing</c:v>
                </c:pt>
              </c:strCache>
            </c:strRef>
          </c:cat>
          <c:val>
            <c:numRef>
              <c:f>汇总!$L$22:$L$32</c:f>
              <c:numCache>
                <c:formatCode>General</c:formatCode>
                <c:ptCount val="11"/>
                <c:pt idx="0">
                  <c:v>1204</c:v>
                </c:pt>
                <c:pt idx="1">
                  <c:v>919</c:v>
                </c:pt>
                <c:pt idx="2">
                  <c:v>801</c:v>
                </c:pt>
                <c:pt idx="3">
                  <c:v>723</c:v>
                </c:pt>
                <c:pt idx="4">
                  <c:v>592</c:v>
                </c:pt>
                <c:pt idx="5">
                  <c:v>521</c:v>
                </c:pt>
                <c:pt idx="6">
                  <c:v>363</c:v>
                </c:pt>
                <c:pt idx="7">
                  <c:v>358</c:v>
                </c:pt>
                <c:pt idx="8">
                  <c:v>308</c:v>
                </c:pt>
                <c:pt idx="9">
                  <c:v>91</c:v>
                </c:pt>
                <c:pt idx="10">
                  <c:v>78</c:v>
                </c:pt>
              </c:numCache>
            </c:numRef>
          </c:val>
        </c:ser>
        <c:dLbls>
          <c:showLegendKey val="0"/>
          <c:showVal val="0"/>
          <c:showCatName val="0"/>
          <c:showSerName val="0"/>
          <c:showPercent val="0"/>
          <c:showBubbleSize val="0"/>
        </c:dLbls>
        <c:gapWidth val="219"/>
        <c:overlap val="-27"/>
        <c:axId val="437413328"/>
        <c:axId val="437402688"/>
      </c:barChart>
      <c:catAx>
        <c:axId val="43741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37402688"/>
        <c:crosses val="autoZero"/>
        <c:auto val="1"/>
        <c:lblAlgn val="ctr"/>
        <c:lblOffset val="100"/>
        <c:noMultiLvlLbl val="0"/>
      </c:catAx>
      <c:valAx>
        <c:axId val="437402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4374133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lang="zh-CN" altLang="en-US"/>
              <a:t>古井实际数量</a:t>
            </a:r>
          </a:p>
        </c:rich>
      </c:tx>
      <c:layout>
        <c:manualLayout>
          <c:xMode val="edge"/>
          <c:yMode val="edge"/>
          <c:x val="0.41317425305795102"/>
          <c:y val="3.4021320027217097E-2"/>
        </c:manualLayout>
      </c:layout>
      <c:overlay val="0"/>
      <c:spPr>
        <a:noFill/>
        <a:ln>
          <a:noFill/>
        </a:ln>
        <a:effectLst/>
      </c:spPr>
      <c:txPr>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bar"/>
        <c:grouping val="clustered"/>
        <c:varyColors val="0"/>
        <c:ser>
          <c:idx val="0"/>
          <c:order val="0"/>
          <c:tx>
            <c:strRef>
              <c:f>朝代处理!$C$2</c:f>
              <c:strCache>
                <c:ptCount val="1"/>
                <c:pt idx="0">
                  <c:v>实际数量</c:v>
                </c:pt>
              </c:strCache>
            </c:strRef>
          </c:tx>
          <c:spPr>
            <a:solidFill>
              <a:schemeClr val="accent1"/>
            </a:solidFill>
            <a:ln>
              <a:noFill/>
            </a:ln>
            <a:effectLst/>
          </c:spPr>
          <c:invertIfNegative val="0"/>
          <c:cat>
            <c:strRef>
              <c:f>朝代处理!$B$3:$B$26</c:f>
              <c:strCache>
                <c:ptCount val="24"/>
                <c:pt idx="0">
                  <c:v>不详</c:v>
                </c:pt>
                <c:pt idx="1">
                  <c:v>现代</c:v>
                </c:pt>
                <c:pt idx="2">
                  <c:v>80年代</c:v>
                </c:pt>
                <c:pt idx="3">
                  <c:v>70年代</c:v>
                </c:pt>
                <c:pt idx="4">
                  <c:v>60年代</c:v>
                </c:pt>
                <c:pt idx="5">
                  <c:v>50年代</c:v>
                </c:pt>
                <c:pt idx="6">
                  <c:v>中华民国</c:v>
                </c:pt>
                <c:pt idx="7">
                  <c:v>清</c:v>
                </c:pt>
                <c:pt idx="8">
                  <c:v>明</c:v>
                </c:pt>
                <c:pt idx="9">
                  <c:v>元</c:v>
                </c:pt>
                <c:pt idx="10">
                  <c:v>宋</c:v>
                </c:pt>
                <c:pt idx="11">
                  <c:v>五代十国</c:v>
                </c:pt>
                <c:pt idx="12">
                  <c:v>唐朝</c:v>
                </c:pt>
                <c:pt idx="13">
                  <c:v>隋朝</c:v>
                </c:pt>
                <c:pt idx="14">
                  <c:v>南北朝</c:v>
                </c:pt>
                <c:pt idx="15">
                  <c:v>晋</c:v>
                </c:pt>
                <c:pt idx="16">
                  <c:v>三国</c:v>
                </c:pt>
                <c:pt idx="17">
                  <c:v>东汉</c:v>
                </c:pt>
                <c:pt idx="18">
                  <c:v>新朝</c:v>
                </c:pt>
                <c:pt idx="19">
                  <c:v>西汉</c:v>
                </c:pt>
                <c:pt idx="20">
                  <c:v>秦朝</c:v>
                </c:pt>
                <c:pt idx="21">
                  <c:v>周（春秋战国）</c:v>
                </c:pt>
                <c:pt idx="22">
                  <c:v>商</c:v>
                </c:pt>
                <c:pt idx="23">
                  <c:v>夏</c:v>
                </c:pt>
              </c:strCache>
            </c:strRef>
          </c:cat>
          <c:val>
            <c:numRef>
              <c:f>朝代处理!$C$3:$C$26</c:f>
              <c:numCache>
                <c:formatCode>General</c:formatCode>
                <c:ptCount val="24"/>
                <c:pt idx="0">
                  <c:v>561</c:v>
                </c:pt>
                <c:pt idx="1">
                  <c:v>2</c:v>
                </c:pt>
                <c:pt idx="2">
                  <c:v>8</c:v>
                </c:pt>
                <c:pt idx="3">
                  <c:v>17</c:v>
                </c:pt>
                <c:pt idx="4">
                  <c:v>35</c:v>
                </c:pt>
                <c:pt idx="5">
                  <c:v>43</c:v>
                </c:pt>
                <c:pt idx="6">
                  <c:v>1079</c:v>
                </c:pt>
                <c:pt idx="7">
                  <c:v>3320</c:v>
                </c:pt>
                <c:pt idx="8">
                  <c:v>686</c:v>
                </c:pt>
                <c:pt idx="9">
                  <c:v>49</c:v>
                </c:pt>
                <c:pt idx="10">
                  <c:v>223</c:v>
                </c:pt>
                <c:pt idx="11">
                  <c:v>21</c:v>
                </c:pt>
                <c:pt idx="12">
                  <c:v>49</c:v>
                </c:pt>
                <c:pt idx="13">
                  <c:v>1</c:v>
                </c:pt>
                <c:pt idx="14">
                  <c:v>14</c:v>
                </c:pt>
                <c:pt idx="15">
                  <c:v>22</c:v>
                </c:pt>
                <c:pt idx="16">
                  <c:v>4</c:v>
                </c:pt>
                <c:pt idx="17">
                  <c:v>4</c:v>
                </c:pt>
                <c:pt idx="18">
                  <c:v>4</c:v>
                </c:pt>
                <c:pt idx="19">
                  <c:v>15</c:v>
                </c:pt>
                <c:pt idx="20">
                  <c:v>5</c:v>
                </c:pt>
                <c:pt idx="21">
                  <c:v>2</c:v>
                </c:pt>
                <c:pt idx="22">
                  <c:v>0</c:v>
                </c:pt>
                <c:pt idx="23">
                  <c:v>3</c:v>
                </c:pt>
              </c:numCache>
            </c:numRef>
          </c:val>
        </c:ser>
        <c:dLbls>
          <c:showLegendKey val="0"/>
          <c:showVal val="0"/>
          <c:showCatName val="0"/>
          <c:showSerName val="0"/>
          <c:showPercent val="0"/>
          <c:showBubbleSize val="0"/>
        </c:dLbls>
        <c:gapWidth val="182"/>
        <c:axId val="337081536"/>
        <c:axId val="337082096"/>
      </c:barChart>
      <c:catAx>
        <c:axId val="337081536"/>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337082096"/>
        <c:crosses val="autoZero"/>
        <c:auto val="1"/>
        <c:lblAlgn val="ctr"/>
        <c:lblOffset val="100"/>
        <c:noMultiLvlLbl val="0"/>
      </c:catAx>
      <c:valAx>
        <c:axId val="337082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3370815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Sheet2!$C$1:$C$2</c:f>
              <c:strCache>
                <c:ptCount val="2"/>
                <c:pt idx="0">
                  <c:v>保护级别</c:v>
                </c:pt>
                <c:pt idx="1">
                  <c:v>全国</c:v>
                </c:pt>
              </c:strCache>
            </c:strRef>
          </c:tx>
          <c:spPr>
            <a:pattFill prst="pct5">
              <a:fgClr>
                <a:schemeClr val="tx1"/>
              </a:fgClr>
              <a:bgClr>
                <a:schemeClr val="bg1">
                  <a:lumMod val="85000"/>
                </a:schemeClr>
              </a:bgClr>
            </a:pattFill>
            <a:ln>
              <a:noFill/>
            </a:ln>
            <a:effectLst/>
          </c:spPr>
          <c:invertIfNegative val="0"/>
          <c:cat>
            <c:multiLvlStrRef>
              <c:f>Sheet2!$A$3:$B$13</c:f>
              <c:multiLvlStrCache>
                <c:ptCount val="11"/>
                <c:lvl>
                  <c:pt idx="0">
                    <c:v>杭州市</c:v>
                  </c:pt>
                  <c:pt idx="1">
                    <c:v>湖州市</c:v>
                  </c:pt>
                  <c:pt idx="2">
                    <c:v>嘉兴市</c:v>
                  </c:pt>
                  <c:pt idx="3">
                    <c:v>金华市</c:v>
                  </c:pt>
                  <c:pt idx="4">
                    <c:v>丽水市</c:v>
                  </c:pt>
                  <c:pt idx="5">
                    <c:v>宁波市</c:v>
                  </c:pt>
                  <c:pt idx="6">
                    <c:v>衢州市</c:v>
                  </c:pt>
                  <c:pt idx="7">
                    <c:v>绍兴市</c:v>
                  </c:pt>
                  <c:pt idx="8">
                    <c:v>台州市</c:v>
                  </c:pt>
                  <c:pt idx="9">
                    <c:v>温州市</c:v>
                  </c:pt>
                  <c:pt idx="10">
                    <c:v>舟山市</c:v>
                  </c:pt>
                </c:lvl>
                <c:lvl>
                  <c:pt idx="0">
                    <c:v>1</c:v>
                  </c:pt>
                  <c:pt idx="1">
                    <c:v>2</c:v>
                  </c:pt>
                  <c:pt idx="2">
                    <c:v>3</c:v>
                  </c:pt>
                  <c:pt idx="3">
                    <c:v>4</c:v>
                  </c:pt>
                  <c:pt idx="4">
                    <c:v>5</c:v>
                  </c:pt>
                  <c:pt idx="5">
                    <c:v>6</c:v>
                  </c:pt>
                  <c:pt idx="6">
                    <c:v>7</c:v>
                  </c:pt>
                  <c:pt idx="7">
                    <c:v>8</c:v>
                  </c:pt>
                  <c:pt idx="8">
                    <c:v>9</c:v>
                  </c:pt>
                  <c:pt idx="9">
                    <c:v>10</c:v>
                  </c:pt>
                  <c:pt idx="10">
                    <c:v>11</c:v>
                  </c:pt>
                </c:lvl>
              </c:multiLvlStrCache>
            </c:multiLvlStrRef>
          </c:cat>
          <c:val>
            <c:numRef>
              <c:f>Sheet2!$C$3:$C$13</c:f>
              <c:numCache>
                <c:formatCode>General</c:formatCode>
                <c:ptCount val="11"/>
                <c:pt idx="0">
                  <c:v>6</c:v>
                </c:pt>
                <c:pt idx="1">
                  <c:v>0</c:v>
                </c:pt>
                <c:pt idx="2">
                  <c:v>3</c:v>
                </c:pt>
                <c:pt idx="3">
                  <c:v>13</c:v>
                </c:pt>
                <c:pt idx="4">
                  <c:v>2</c:v>
                </c:pt>
                <c:pt idx="5">
                  <c:v>7</c:v>
                </c:pt>
                <c:pt idx="6">
                  <c:v>1</c:v>
                </c:pt>
                <c:pt idx="7">
                  <c:v>8</c:v>
                </c:pt>
                <c:pt idx="8">
                  <c:v>2</c:v>
                </c:pt>
                <c:pt idx="9">
                  <c:v>12</c:v>
                </c:pt>
                <c:pt idx="10">
                  <c:v>2</c:v>
                </c:pt>
              </c:numCache>
            </c:numRef>
          </c:val>
        </c:ser>
        <c:ser>
          <c:idx val="1"/>
          <c:order val="1"/>
          <c:tx>
            <c:strRef>
              <c:f>Sheet2!$D$1:$D$2</c:f>
              <c:strCache>
                <c:ptCount val="2"/>
                <c:pt idx="0">
                  <c:v>保护级别</c:v>
                </c:pt>
                <c:pt idx="1">
                  <c:v>省级</c:v>
                </c:pt>
              </c:strCache>
            </c:strRef>
          </c:tx>
          <c:spPr>
            <a:pattFill prst="ltHorz">
              <a:fgClr>
                <a:schemeClr val="tx1"/>
              </a:fgClr>
              <a:bgClr>
                <a:schemeClr val="bg1">
                  <a:lumMod val="85000"/>
                </a:schemeClr>
              </a:bgClr>
            </a:pattFill>
            <a:ln>
              <a:noFill/>
            </a:ln>
            <a:effectLst/>
          </c:spPr>
          <c:invertIfNegative val="0"/>
          <c:cat>
            <c:multiLvlStrRef>
              <c:f>Sheet2!$A$3:$B$13</c:f>
              <c:multiLvlStrCache>
                <c:ptCount val="11"/>
                <c:lvl>
                  <c:pt idx="0">
                    <c:v>杭州市</c:v>
                  </c:pt>
                  <c:pt idx="1">
                    <c:v>湖州市</c:v>
                  </c:pt>
                  <c:pt idx="2">
                    <c:v>嘉兴市</c:v>
                  </c:pt>
                  <c:pt idx="3">
                    <c:v>金华市</c:v>
                  </c:pt>
                  <c:pt idx="4">
                    <c:v>丽水市</c:v>
                  </c:pt>
                  <c:pt idx="5">
                    <c:v>宁波市</c:v>
                  </c:pt>
                  <c:pt idx="6">
                    <c:v>衢州市</c:v>
                  </c:pt>
                  <c:pt idx="7">
                    <c:v>绍兴市</c:v>
                  </c:pt>
                  <c:pt idx="8">
                    <c:v>台州市</c:v>
                  </c:pt>
                  <c:pt idx="9">
                    <c:v>温州市</c:v>
                  </c:pt>
                  <c:pt idx="10">
                    <c:v>舟山市</c:v>
                  </c:pt>
                </c:lvl>
                <c:lvl>
                  <c:pt idx="0">
                    <c:v>1</c:v>
                  </c:pt>
                  <c:pt idx="1">
                    <c:v>2</c:v>
                  </c:pt>
                  <c:pt idx="2">
                    <c:v>3</c:v>
                  </c:pt>
                  <c:pt idx="3">
                    <c:v>4</c:v>
                  </c:pt>
                  <c:pt idx="4">
                    <c:v>5</c:v>
                  </c:pt>
                  <c:pt idx="5">
                    <c:v>6</c:v>
                  </c:pt>
                  <c:pt idx="6">
                    <c:v>7</c:v>
                  </c:pt>
                  <c:pt idx="7">
                    <c:v>8</c:v>
                  </c:pt>
                  <c:pt idx="8">
                    <c:v>9</c:v>
                  </c:pt>
                  <c:pt idx="9">
                    <c:v>10</c:v>
                  </c:pt>
                  <c:pt idx="10">
                    <c:v>11</c:v>
                  </c:pt>
                </c:lvl>
              </c:multiLvlStrCache>
            </c:multiLvlStrRef>
          </c:cat>
          <c:val>
            <c:numRef>
              <c:f>Sheet2!$D$3:$D$13</c:f>
              <c:numCache>
                <c:formatCode>General</c:formatCode>
                <c:ptCount val="11"/>
                <c:pt idx="0">
                  <c:v>7</c:v>
                </c:pt>
                <c:pt idx="1">
                  <c:v>3</c:v>
                </c:pt>
                <c:pt idx="2">
                  <c:v>1</c:v>
                </c:pt>
                <c:pt idx="3">
                  <c:v>2</c:v>
                </c:pt>
                <c:pt idx="4">
                  <c:v>2</c:v>
                </c:pt>
                <c:pt idx="5">
                  <c:v>5</c:v>
                </c:pt>
                <c:pt idx="6">
                  <c:v>5</c:v>
                </c:pt>
                <c:pt idx="7">
                  <c:v>4</c:v>
                </c:pt>
                <c:pt idx="8">
                  <c:v>3</c:v>
                </c:pt>
                <c:pt idx="9">
                  <c:v>21</c:v>
                </c:pt>
                <c:pt idx="10">
                  <c:v>2</c:v>
                </c:pt>
              </c:numCache>
            </c:numRef>
          </c:val>
        </c:ser>
        <c:ser>
          <c:idx val="2"/>
          <c:order val="2"/>
          <c:tx>
            <c:strRef>
              <c:f>Sheet2!$E$1:$E$2</c:f>
              <c:strCache>
                <c:ptCount val="2"/>
                <c:pt idx="0">
                  <c:v>保护级别</c:v>
                </c:pt>
                <c:pt idx="1">
                  <c:v>市级</c:v>
                </c:pt>
              </c:strCache>
            </c:strRef>
          </c:tx>
          <c:spPr>
            <a:pattFill prst="horzBrick">
              <a:fgClr>
                <a:schemeClr val="tx1"/>
              </a:fgClr>
              <a:bgClr>
                <a:schemeClr val="bg1">
                  <a:lumMod val="75000"/>
                </a:schemeClr>
              </a:bgClr>
            </a:pattFill>
            <a:ln>
              <a:noFill/>
            </a:ln>
            <a:effectLst/>
          </c:spPr>
          <c:invertIfNegative val="0"/>
          <c:cat>
            <c:multiLvlStrRef>
              <c:f>Sheet2!$A$3:$B$13</c:f>
              <c:multiLvlStrCache>
                <c:ptCount val="11"/>
                <c:lvl>
                  <c:pt idx="0">
                    <c:v>杭州市</c:v>
                  </c:pt>
                  <c:pt idx="1">
                    <c:v>湖州市</c:v>
                  </c:pt>
                  <c:pt idx="2">
                    <c:v>嘉兴市</c:v>
                  </c:pt>
                  <c:pt idx="3">
                    <c:v>金华市</c:v>
                  </c:pt>
                  <c:pt idx="4">
                    <c:v>丽水市</c:v>
                  </c:pt>
                  <c:pt idx="5">
                    <c:v>宁波市</c:v>
                  </c:pt>
                  <c:pt idx="6">
                    <c:v>衢州市</c:v>
                  </c:pt>
                  <c:pt idx="7">
                    <c:v>绍兴市</c:v>
                  </c:pt>
                  <c:pt idx="8">
                    <c:v>台州市</c:v>
                  </c:pt>
                  <c:pt idx="9">
                    <c:v>温州市</c:v>
                  </c:pt>
                  <c:pt idx="10">
                    <c:v>舟山市</c:v>
                  </c:pt>
                </c:lvl>
                <c:lvl>
                  <c:pt idx="0">
                    <c:v>1</c:v>
                  </c:pt>
                  <c:pt idx="1">
                    <c:v>2</c:v>
                  </c:pt>
                  <c:pt idx="2">
                    <c:v>3</c:v>
                  </c:pt>
                  <c:pt idx="3">
                    <c:v>4</c:v>
                  </c:pt>
                  <c:pt idx="4">
                    <c:v>5</c:v>
                  </c:pt>
                  <c:pt idx="5">
                    <c:v>6</c:v>
                  </c:pt>
                  <c:pt idx="6">
                    <c:v>7</c:v>
                  </c:pt>
                  <c:pt idx="7">
                    <c:v>8</c:v>
                  </c:pt>
                  <c:pt idx="8">
                    <c:v>9</c:v>
                  </c:pt>
                  <c:pt idx="9">
                    <c:v>10</c:v>
                  </c:pt>
                  <c:pt idx="10">
                    <c:v>11</c:v>
                  </c:pt>
                </c:lvl>
              </c:multiLvlStrCache>
            </c:multiLvlStrRef>
          </c:cat>
          <c:val>
            <c:numRef>
              <c:f>Sheet2!$E$3:$E$13</c:f>
              <c:numCache>
                <c:formatCode>General</c:formatCode>
                <c:ptCount val="11"/>
                <c:pt idx="0">
                  <c:v>0</c:v>
                </c:pt>
                <c:pt idx="1">
                  <c:v>0</c:v>
                </c:pt>
                <c:pt idx="2">
                  <c:v>2</c:v>
                </c:pt>
                <c:pt idx="3">
                  <c:v>15</c:v>
                </c:pt>
                <c:pt idx="4">
                  <c:v>0</c:v>
                </c:pt>
                <c:pt idx="5">
                  <c:v>0</c:v>
                </c:pt>
                <c:pt idx="6">
                  <c:v>0</c:v>
                </c:pt>
                <c:pt idx="7">
                  <c:v>0</c:v>
                </c:pt>
                <c:pt idx="8">
                  <c:v>0</c:v>
                </c:pt>
                <c:pt idx="9">
                  <c:v>3</c:v>
                </c:pt>
                <c:pt idx="10">
                  <c:v>0</c:v>
                </c:pt>
              </c:numCache>
            </c:numRef>
          </c:val>
        </c:ser>
        <c:ser>
          <c:idx val="3"/>
          <c:order val="3"/>
          <c:tx>
            <c:strRef>
              <c:f>Sheet2!$F$1:$F$2</c:f>
              <c:strCache>
                <c:ptCount val="2"/>
                <c:pt idx="0">
                  <c:v>保护级别</c:v>
                </c:pt>
                <c:pt idx="1">
                  <c:v>县级</c:v>
                </c:pt>
              </c:strCache>
            </c:strRef>
          </c:tx>
          <c:spPr>
            <a:pattFill prst="pct20">
              <a:fgClr>
                <a:schemeClr val="tx1"/>
              </a:fgClr>
              <a:bgClr>
                <a:schemeClr val="bg1">
                  <a:lumMod val="75000"/>
                </a:schemeClr>
              </a:bgClr>
            </a:pattFill>
            <a:ln>
              <a:noFill/>
            </a:ln>
            <a:effectLst/>
          </c:spPr>
          <c:invertIfNegative val="0"/>
          <c:cat>
            <c:multiLvlStrRef>
              <c:f>Sheet2!$A$3:$B$13</c:f>
              <c:multiLvlStrCache>
                <c:ptCount val="11"/>
                <c:lvl>
                  <c:pt idx="0">
                    <c:v>杭州市</c:v>
                  </c:pt>
                  <c:pt idx="1">
                    <c:v>湖州市</c:v>
                  </c:pt>
                  <c:pt idx="2">
                    <c:v>嘉兴市</c:v>
                  </c:pt>
                  <c:pt idx="3">
                    <c:v>金华市</c:v>
                  </c:pt>
                  <c:pt idx="4">
                    <c:v>丽水市</c:v>
                  </c:pt>
                  <c:pt idx="5">
                    <c:v>宁波市</c:v>
                  </c:pt>
                  <c:pt idx="6">
                    <c:v>衢州市</c:v>
                  </c:pt>
                  <c:pt idx="7">
                    <c:v>绍兴市</c:v>
                  </c:pt>
                  <c:pt idx="8">
                    <c:v>台州市</c:v>
                  </c:pt>
                  <c:pt idx="9">
                    <c:v>温州市</c:v>
                  </c:pt>
                  <c:pt idx="10">
                    <c:v>舟山市</c:v>
                  </c:pt>
                </c:lvl>
                <c:lvl>
                  <c:pt idx="0">
                    <c:v>1</c:v>
                  </c:pt>
                  <c:pt idx="1">
                    <c:v>2</c:v>
                  </c:pt>
                  <c:pt idx="2">
                    <c:v>3</c:v>
                  </c:pt>
                  <c:pt idx="3">
                    <c:v>4</c:v>
                  </c:pt>
                  <c:pt idx="4">
                    <c:v>5</c:v>
                  </c:pt>
                  <c:pt idx="5">
                    <c:v>6</c:v>
                  </c:pt>
                  <c:pt idx="6">
                    <c:v>7</c:v>
                  </c:pt>
                  <c:pt idx="7">
                    <c:v>8</c:v>
                  </c:pt>
                  <c:pt idx="8">
                    <c:v>9</c:v>
                  </c:pt>
                  <c:pt idx="9">
                    <c:v>10</c:v>
                  </c:pt>
                  <c:pt idx="10">
                    <c:v>11</c:v>
                  </c:pt>
                </c:lvl>
              </c:multiLvlStrCache>
            </c:multiLvlStrRef>
          </c:cat>
          <c:val>
            <c:numRef>
              <c:f>Sheet2!$F$3:$F$13</c:f>
              <c:numCache>
                <c:formatCode>General</c:formatCode>
                <c:ptCount val="11"/>
                <c:pt idx="0">
                  <c:v>0</c:v>
                </c:pt>
                <c:pt idx="1">
                  <c:v>0</c:v>
                </c:pt>
                <c:pt idx="2">
                  <c:v>0</c:v>
                </c:pt>
                <c:pt idx="3">
                  <c:v>0</c:v>
                </c:pt>
                <c:pt idx="4">
                  <c:v>0</c:v>
                </c:pt>
                <c:pt idx="5">
                  <c:v>3</c:v>
                </c:pt>
                <c:pt idx="6">
                  <c:v>0</c:v>
                </c:pt>
                <c:pt idx="7">
                  <c:v>0</c:v>
                </c:pt>
                <c:pt idx="8">
                  <c:v>1</c:v>
                </c:pt>
                <c:pt idx="9">
                  <c:v>10</c:v>
                </c:pt>
                <c:pt idx="10">
                  <c:v>0</c:v>
                </c:pt>
              </c:numCache>
            </c:numRef>
          </c:val>
        </c:ser>
        <c:ser>
          <c:idx val="4"/>
          <c:order val="4"/>
          <c:tx>
            <c:strRef>
              <c:f>Sheet2!$G$1:$G$2</c:f>
              <c:strCache>
                <c:ptCount val="2"/>
                <c:pt idx="0">
                  <c:v>保护级别</c:v>
                </c:pt>
                <c:pt idx="1">
                  <c:v>市、县级</c:v>
                </c:pt>
              </c:strCache>
            </c:strRef>
          </c:tx>
          <c:spPr>
            <a:pattFill prst="wdUpDiag">
              <a:fgClr>
                <a:schemeClr val="tx1"/>
              </a:fgClr>
              <a:bgClr>
                <a:schemeClr val="bg1">
                  <a:lumMod val="85000"/>
                </a:schemeClr>
              </a:bgClr>
            </a:pattFill>
            <a:ln>
              <a:noFill/>
            </a:ln>
            <a:effectLst/>
          </c:spPr>
          <c:invertIfNegative val="0"/>
          <c:cat>
            <c:multiLvlStrRef>
              <c:f>Sheet2!$A$3:$B$13</c:f>
              <c:multiLvlStrCache>
                <c:ptCount val="11"/>
                <c:lvl>
                  <c:pt idx="0">
                    <c:v>杭州市</c:v>
                  </c:pt>
                  <c:pt idx="1">
                    <c:v>湖州市</c:v>
                  </c:pt>
                  <c:pt idx="2">
                    <c:v>嘉兴市</c:v>
                  </c:pt>
                  <c:pt idx="3">
                    <c:v>金华市</c:v>
                  </c:pt>
                  <c:pt idx="4">
                    <c:v>丽水市</c:v>
                  </c:pt>
                  <c:pt idx="5">
                    <c:v>宁波市</c:v>
                  </c:pt>
                  <c:pt idx="6">
                    <c:v>衢州市</c:v>
                  </c:pt>
                  <c:pt idx="7">
                    <c:v>绍兴市</c:v>
                  </c:pt>
                  <c:pt idx="8">
                    <c:v>台州市</c:v>
                  </c:pt>
                  <c:pt idx="9">
                    <c:v>温州市</c:v>
                  </c:pt>
                  <c:pt idx="10">
                    <c:v>舟山市</c:v>
                  </c:pt>
                </c:lvl>
                <c:lvl>
                  <c:pt idx="0">
                    <c:v>1</c:v>
                  </c:pt>
                  <c:pt idx="1">
                    <c:v>2</c:v>
                  </c:pt>
                  <c:pt idx="2">
                    <c:v>3</c:v>
                  </c:pt>
                  <c:pt idx="3">
                    <c:v>4</c:v>
                  </c:pt>
                  <c:pt idx="4">
                    <c:v>5</c:v>
                  </c:pt>
                  <c:pt idx="5">
                    <c:v>6</c:v>
                  </c:pt>
                  <c:pt idx="6">
                    <c:v>7</c:v>
                  </c:pt>
                  <c:pt idx="7">
                    <c:v>8</c:v>
                  </c:pt>
                  <c:pt idx="8">
                    <c:v>9</c:v>
                  </c:pt>
                  <c:pt idx="9">
                    <c:v>10</c:v>
                  </c:pt>
                  <c:pt idx="10">
                    <c:v>11</c:v>
                  </c:pt>
                </c:lvl>
              </c:multiLvlStrCache>
            </c:multiLvlStrRef>
          </c:cat>
          <c:val>
            <c:numRef>
              <c:f>Sheet2!$G$3:$G$13</c:f>
              <c:numCache>
                <c:formatCode>General</c:formatCode>
                <c:ptCount val="11"/>
                <c:pt idx="0">
                  <c:v>23</c:v>
                </c:pt>
                <c:pt idx="1">
                  <c:v>3</c:v>
                </c:pt>
                <c:pt idx="2">
                  <c:v>10</c:v>
                </c:pt>
                <c:pt idx="3">
                  <c:v>15</c:v>
                </c:pt>
                <c:pt idx="4">
                  <c:v>9</c:v>
                </c:pt>
                <c:pt idx="5">
                  <c:v>3</c:v>
                </c:pt>
                <c:pt idx="6">
                  <c:v>11</c:v>
                </c:pt>
                <c:pt idx="7">
                  <c:v>5</c:v>
                </c:pt>
                <c:pt idx="8">
                  <c:v>6</c:v>
                </c:pt>
                <c:pt idx="9">
                  <c:v>18</c:v>
                </c:pt>
                <c:pt idx="10">
                  <c:v>10</c:v>
                </c:pt>
              </c:numCache>
            </c:numRef>
          </c:val>
        </c:ser>
        <c:ser>
          <c:idx val="5"/>
          <c:order val="5"/>
          <c:tx>
            <c:strRef>
              <c:f>Sheet2!$H$1:$H$2</c:f>
              <c:strCache>
                <c:ptCount val="2"/>
                <c:pt idx="0">
                  <c:v>保护级别</c:v>
                </c:pt>
                <c:pt idx="1">
                  <c:v>文保点</c:v>
                </c:pt>
              </c:strCache>
            </c:strRef>
          </c:tx>
          <c:spPr>
            <a:pattFill prst="lgCheck">
              <a:fgClr>
                <a:schemeClr val="tx1"/>
              </a:fgClr>
              <a:bgClr>
                <a:schemeClr val="bg1">
                  <a:lumMod val="85000"/>
                </a:schemeClr>
              </a:bgClr>
            </a:pattFill>
            <a:ln>
              <a:noFill/>
            </a:ln>
            <a:effectLst/>
          </c:spPr>
          <c:invertIfNegative val="0"/>
          <c:cat>
            <c:multiLvlStrRef>
              <c:f>Sheet2!$A$3:$B$13</c:f>
              <c:multiLvlStrCache>
                <c:ptCount val="11"/>
                <c:lvl>
                  <c:pt idx="0">
                    <c:v>杭州市</c:v>
                  </c:pt>
                  <c:pt idx="1">
                    <c:v>湖州市</c:v>
                  </c:pt>
                  <c:pt idx="2">
                    <c:v>嘉兴市</c:v>
                  </c:pt>
                  <c:pt idx="3">
                    <c:v>金华市</c:v>
                  </c:pt>
                  <c:pt idx="4">
                    <c:v>丽水市</c:v>
                  </c:pt>
                  <c:pt idx="5">
                    <c:v>宁波市</c:v>
                  </c:pt>
                  <c:pt idx="6">
                    <c:v>衢州市</c:v>
                  </c:pt>
                  <c:pt idx="7">
                    <c:v>绍兴市</c:v>
                  </c:pt>
                  <c:pt idx="8">
                    <c:v>台州市</c:v>
                  </c:pt>
                  <c:pt idx="9">
                    <c:v>温州市</c:v>
                  </c:pt>
                  <c:pt idx="10">
                    <c:v>舟山市</c:v>
                  </c:pt>
                </c:lvl>
                <c:lvl>
                  <c:pt idx="0">
                    <c:v>1</c:v>
                  </c:pt>
                  <c:pt idx="1">
                    <c:v>2</c:v>
                  </c:pt>
                  <c:pt idx="2">
                    <c:v>3</c:v>
                  </c:pt>
                  <c:pt idx="3">
                    <c:v>4</c:v>
                  </c:pt>
                  <c:pt idx="4">
                    <c:v>5</c:v>
                  </c:pt>
                  <c:pt idx="5">
                    <c:v>6</c:v>
                  </c:pt>
                  <c:pt idx="6">
                    <c:v>7</c:v>
                  </c:pt>
                  <c:pt idx="7">
                    <c:v>8</c:v>
                  </c:pt>
                  <c:pt idx="8">
                    <c:v>9</c:v>
                  </c:pt>
                  <c:pt idx="9">
                    <c:v>10</c:v>
                  </c:pt>
                  <c:pt idx="10">
                    <c:v>11</c:v>
                  </c:pt>
                </c:lvl>
              </c:multiLvlStrCache>
            </c:multiLvlStrRef>
          </c:cat>
          <c:val>
            <c:numRef>
              <c:f>Sheet2!$H$3:$H$13</c:f>
              <c:numCache>
                <c:formatCode>General</c:formatCode>
                <c:ptCount val="11"/>
                <c:pt idx="0">
                  <c:v>14</c:v>
                </c:pt>
                <c:pt idx="1">
                  <c:v>0</c:v>
                </c:pt>
                <c:pt idx="2">
                  <c:v>2</c:v>
                </c:pt>
                <c:pt idx="3">
                  <c:v>1</c:v>
                </c:pt>
                <c:pt idx="4">
                  <c:v>0</c:v>
                </c:pt>
                <c:pt idx="5">
                  <c:v>22</c:v>
                </c:pt>
                <c:pt idx="6">
                  <c:v>0</c:v>
                </c:pt>
                <c:pt idx="7">
                  <c:v>0</c:v>
                </c:pt>
                <c:pt idx="8">
                  <c:v>1</c:v>
                </c:pt>
                <c:pt idx="9">
                  <c:v>14</c:v>
                </c:pt>
                <c:pt idx="10">
                  <c:v>0</c:v>
                </c:pt>
              </c:numCache>
            </c:numRef>
          </c:val>
        </c:ser>
        <c:dLbls>
          <c:showLegendKey val="0"/>
          <c:showVal val="0"/>
          <c:showCatName val="0"/>
          <c:showSerName val="0"/>
          <c:showPercent val="0"/>
          <c:showBubbleSize val="0"/>
        </c:dLbls>
        <c:gapWidth val="219"/>
        <c:overlap val="-27"/>
        <c:axId val="338254800"/>
        <c:axId val="338255360"/>
      </c:barChart>
      <c:catAx>
        <c:axId val="33825480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338255360"/>
        <c:crosses val="autoZero"/>
        <c:auto val="1"/>
        <c:lblAlgn val="ctr"/>
        <c:lblOffset val="100"/>
        <c:noMultiLvlLbl val="0"/>
      </c:catAx>
      <c:valAx>
        <c:axId val="338255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338254800"/>
        <c:crosses val="autoZero"/>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15</xdr:col>
      <xdr:colOff>27214</xdr:colOff>
      <xdr:row>126</xdr:row>
      <xdr:rowOff>70757</xdr:rowOff>
    </xdr:from>
    <xdr:to>
      <xdr:col>25</xdr:col>
      <xdr:colOff>13606</xdr:colOff>
      <xdr:row>155</xdr:row>
      <xdr:rowOff>122464</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438150</xdr:colOff>
      <xdr:row>0</xdr:row>
      <xdr:rowOff>34290</xdr:rowOff>
    </xdr:from>
    <xdr:to>
      <xdr:col>13</xdr:col>
      <xdr:colOff>392430</xdr:colOff>
      <xdr:row>17</xdr:row>
      <xdr:rowOff>76200</xdr:rowOff>
    </xdr:to>
    <xdr:graphicFrame macro="">
      <xdr:nvGraphicFramePr>
        <xdr:cNvPr id="3" name="图表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285749</xdr:colOff>
      <xdr:row>19</xdr:row>
      <xdr:rowOff>114300</xdr:rowOff>
    </xdr:from>
    <xdr:to>
      <xdr:col>23</xdr:col>
      <xdr:colOff>200024</xdr:colOff>
      <xdr:row>38</xdr:row>
      <xdr:rowOff>0</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536575</xdr:colOff>
      <xdr:row>2</xdr:row>
      <xdr:rowOff>12700</xdr:rowOff>
    </xdr:from>
    <xdr:to>
      <xdr:col>15</xdr:col>
      <xdr:colOff>12065</xdr:colOff>
      <xdr:row>33</xdr:row>
      <xdr:rowOff>125730</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261620</xdr:colOff>
      <xdr:row>1</xdr:row>
      <xdr:rowOff>136525</xdr:rowOff>
    </xdr:from>
    <xdr:to>
      <xdr:col>21</xdr:col>
      <xdr:colOff>669925</xdr:colOff>
      <xdr:row>21</xdr:row>
      <xdr:rowOff>59055</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11&#24066;&#26032;&#22686;&#21476;&#20117;&#35843;&#26597;&#34920;0729&#21435;&#25481;&#37325;&#2279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新增古井调查表"/>
      <sheetName val="统计表"/>
      <sheetName val="Sheet1"/>
      <sheetName val="朝代"/>
    </sheetNames>
    <sheetDataSet>
      <sheetData sheetId="0"/>
      <sheetData sheetId="1">
        <row r="104">
          <cell r="D104">
            <v>2524</v>
          </cell>
          <cell r="E104">
            <v>398</v>
          </cell>
          <cell r="F104">
            <v>809</v>
          </cell>
          <cell r="G104">
            <v>1776</v>
          </cell>
          <cell r="H104">
            <v>280</v>
          </cell>
          <cell r="I104">
            <v>236</v>
          </cell>
          <cell r="J104">
            <v>445</v>
          </cell>
          <cell r="K104">
            <v>57</v>
          </cell>
          <cell r="L104">
            <v>6</v>
          </cell>
          <cell r="M104">
            <v>237</v>
          </cell>
          <cell r="N104">
            <v>2434</v>
          </cell>
          <cell r="O104">
            <v>251</v>
          </cell>
          <cell r="P104">
            <v>431</v>
          </cell>
          <cell r="Q104">
            <v>2491</v>
          </cell>
          <cell r="R104">
            <v>2170</v>
          </cell>
          <cell r="S104">
            <v>752</v>
          </cell>
          <cell r="T104">
            <v>562</v>
          </cell>
          <cell r="U104">
            <v>2360</v>
          </cell>
          <cell r="V104">
            <v>313</v>
          </cell>
          <cell r="W104">
            <v>2609</v>
          </cell>
          <cell r="X104">
            <v>1943</v>
          </cell>
          <cell r="Y104">
            <v>42</v>
          </cell>
          <cell r="Z104">
            <v>873</v>
          </cell>
          <cell r="AA104">
            <v>28</v>
          </cell>
          <cell r="AB104">
            <v>36</v>
          </cell>
          <cell r="AC104">
            <v>2044</v>
          </cell>
          <cell r="AD104">
            <v>41</v>
          </cell>
          <cell r="AE104">
            <v>714</v>
          </cell>
          <cell r="AF104">
            <v>43</v>
          </cell>
          <cell r="AG104">
            <v>80</v>
          </cell>
          <cell r="AH104">
            <v>0</v>
          </cell>
          <cell r="AI104">
            <v>8</v>
          </cell>
          <cell r="AJ104">
            <v>2</v>
          </cell>
          <cell r="AK104">
            <v>19</v>
          </cell>
          <cell r="AL104">
            <v>0</v>
          </cell>
          <cell r="AM104">
            <v>0</v>
          </cell>
        </row>
      </sheetData>
      <sheetData sheetId="2"/>
      <sheetData sheetId="3"/>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634"/>
  <sheetViews>
    <sheetView workbookViewId="0">
      <pane ySplit="1" topLeftCell="A3186" activePane="bottomLeft" state="frozen"/>
      <selection pane="bottomLeft" activeCell="J3189" sqref="J3189"/>
    </sheetView>
  </sheetViews>
  <sheetFormatPr defaultColWidth="8.875" defaultRowHeight="13.5"/>
  <cols>
    <col min="1" max="2" width="7.5" style="68" customWidth="1"/>
    <col min="3" max="4" width="8.75" style="68" customWidth="1"/>
    <col min="5" max="5" width="9.625" style="68" customWidth="1"/>
    <col min="6" max="9" width="8.75" style="68" customWidth="1"/>
    <col min="10" max="10" width="64.75" style="68" customWidth="1"/>
    <col min="11" max="11" width="8.75" style="68" customWidth="1"/>
    <col min="12" max="12" width="43.5" style="70" customWidth="1"/>
    <col min="13" max="13" width="55.75" style="68" customWidth="1"/>
    <col min="14" max="14" width="9.625" style="68" customWidth="1"/>
    <col min="15" max="15" width="8.75" style="68" customWidth="1"/>
    <col min="16" max="16" width="8.875" style="68" customWidth="1"/>
    <col min="17" max="17" width="8" style="68" customWidth="1"/>
    <col min="18" max="18" width="45.625" style="68" customWidth="1"/>
    <col min="19" max="19" width="9.625" style="68" customWidth="1"/>
    <col min="20" max="20" width="8.75" style="68" customWidth="1"/>
    <col min="21" max="21" width="9.625" style="68" customWidth="1"/>
    <col min="22" max="22" width="8.5" style="68" customWidth="1"/>
    <col min="23" max="24" width="16.75" style="68" customWidth="1"/>
    <col min="25" max="28" width="18.625" style="68" customWidth="1"/>
    <col min="29" max="29" width="8.875" style="68" customWidth="1"/>
    <col min="30" max="31" width="8.875" style="68"/>
    <col min="32" max="16384" width="8.875" style="71"/>
  </cols>
  <sheetData>
    <row r="1" spans="1:31" s="64" customFormat="1" ht="54">
      <c r="A1" s="36" t="s">
        <v>0</v>
      </c>
      <c r="B1" s="36" t="s">
        <v>1</v>
      </c>
      <c r="C1" s="36" t="s">
        <v>2</v>
      </c>
      <c r="D1" s="36" t="s">
        <v>3</v>
      </c>
      <c r="E1" s="36" t="s">
        <v>4</v>
      </c>
      <c r="F1" s="36" t="s">
        <v>5</v>
      </c>
      <c r="G1" s="36"/>
      <c r="H1" s="36" t="s">
        <v>6</v>
      </c>
      <c r="I1" s="36" t="s">
        <v>7</v>
      </c>
      <c r="J1" s="36" t="s">
        <v>8</v>
      </c>
      <c r="K1" s="36" t="s">
        <v>9</v>
      </c>
      <c r="L1" s="72" t="s">
        <v>10</v>
      </c>
      <c r="M1" s="36" t="s">
        <v>11</v>
      </c>
      <c r="N1" s="36" t="s">
        <v>12</v>
      </c>
      <c r="O1" s="36" t="s">
        <v>13</v>
      </c>
      <c r="P1" s="36" t="s">
        <v>14</v>
      </c>
      <c r="Q1" s="36" t="s">
        <v>15</v>
      </c>
      <c r="R1" s="36" t="s">
        <v>16</v>
      </c>
      <c r="S1" s="36" t="s">
        <v>17</v>
      </c>
      <c r="T1" s="36" t="s">
        <v>18</v>
      </c>
      <c r="U1" s="36" t="s">
        <v>19</v>
      </c>
      <c r="V1" s="36" t="s">
        <v>20</v>
      </c>
      <c r="W1" s="36" t="s">
        <v>21</v>
      </c>
      <c r="X1" s="36"/>
      <c r="Y1" s="36" t="s">
        <v>22</v>
      </c>
      <c r="Z1" s="36"/>
      <c r="AA1" s="36" t="s">
        <v>23</v>
      </c>
      <c r="AB1" s="36"/>
      <c r="AC1" s="36" t="s">
        <v>24</v>
      </c>
      <c r="AD1" s="36"/>
      <c r="AE1" s="36"/>
    </row>
    <row r="2" spans="1:31" customFormat="1" ht="94.5">
      <c r="A2" s="36">
        <v>1</v>
      </c>
      <c r="B2" s="36" t="s">
        <v>25</v>
      </c>
      <c r="C2" s="36" t="s">
        <v>26</v>
      </c>
      <c r="D2" s="36" t="s">
        <v>27</v>
      </c>
      <c r="E2" s="36" t="s">
        <v>28</v>
      </c>
      <c r="F2" s="36" t="s">
        <v>29</v>
      </c>
      <c r="G2" s="36">
        <v>5</v>
      </c>
      <c r="H2" s="36" t="s">
        <v>30</v>
      </c>
      <c r="I2" s="36" t="s">
        <v>31</v>
      </c>
      <c r="J2" s="36" t="s">
        <v>32</v>
      </c>
      <c r="K2" s="36" t="s">
        <v>33</v>
      </c>
      <c r="L2" s="72" t="s">
        <v>34</v>
      </c>
      <c r="M2" s="36" t="s">
        <v>35</v>
      </c>
      <c r="N2" s="36" t="s">
        <v>36</v>
      </c>
      <c r="O2" s="36"/>
      <c r="P2" s="36"/>
      <c r="Q2" s="36"/>
      <c r="R2" s="36"/>
      <c r="S2" s="36" t="s">
        <v>37</v>
      </c>
      <c r="T2" s="36" t="s">
        <v>38</v>
      </c>
      <c r="U2" s="36" t="s">
        <v>39</v>
      </c>
      <c r="V2" s="36" t="s">
        <v>38</v>
      </c>
      <c r="W2" s="36" t="s">
        <v>40</v>
      </c>
      <c r="X2" s="36">
        <v>2</v>
      </c>
      <c r="Y2" s="36" t="s">
        <v>41</v>
      </c>
      <c r="Z2" s="36">
        <v>4</v>
      </c>
      <c r="AA2" s="36" t="s">
        <v>42</v>
      </c>
      <c r="AB2" s="36">
        <v>3</v>
      </c>
      <c r="AC2" s="36" t="s">
        <v>43</v>
      </c>
      <c r="AD2" s="36"/>
      <c r="AE2" s="36">
        <f t="shared" ref="AE2:AE64" si="0">COUNTIFS(O2:R2,"√")</f>
        <v>0</v>
      </c>
    </row>
    <row r="3" spans="1:31" customFormat="1" ht="94.5">
      <c r="A3" s="36">
        <v>2</v>
      </c>
      <c r="B3" s="36" t="s">
        <v>25</v>
      </c>
      <c r="C3" s="36" t="s">
        <v>26</v>
      </c>
      <c r="D3" s="36" t="s">
        <v>44</v>
      </c>
      <c r="E3" s="36" t="s">
        <v>28</v>
      </c>
      <c r="F3" s="36" t="s">
        <v>45</v>
      </c>
      <c r="G3" s="36">
        <v>0</v>
      </c>
      <c r="H3" s="36" t="s">
        <v>30</v>
      </c>
      <c r="I3" s="36" t="s">
        <v>46</v>
      </c>
      <c r="J3" s="36" t="s">
        <v>47</v>
      </c>
      <c r="K3" s="36" t="s">
        <v>33</v>
      </c>
      <c r="L3" s="72" t="s">
        <v>48</v>
      </c>
      <c r="M3" s="36" t="s">
        <v>35</v>
      </c>
      <c r="N3" s="36" t="s">
        <v>49</v>
      </c>
      <c r="O3" s="36"/>
      <c r="P3" s="36" t="s">
        <v>50</v>
      </c>
      <c r="Q3" s="36"/>
      <c r="R3" s="36"/>
      <c r="S3" s="36" t="s">
        <v>51</v>
      </c>
      <c r="T3" s="36" t="s">
        <v>38</v>
      </c>
      <c r="U3" s="36" t="s">
        <v>39</v>
      </c>
      <c r="V3" s="36" t="s">
        <v>38</v>
      </c>
      <c r="W3" s="36" t="s">
        <v>40</v>
      </c>
      <c r="X3" s="36">
        <v>2</v>
      </c>
      <c r="Y3" s="36" t="s">
        <v>41</v>
      </c>
      <c r="Z3" s="36">
        <v>4</v>
      </c>
      <c r="AA3" s="36" t="s">
        <v>52</v>
      </c>
      <c r="AB3" s="36">
        <v>3</v>
      </c>
      <c r="AC3" s="36" t="s">
        <v>43</v>
      </c>
      <c r="AD3" s="36"/>
      <c r="AE3" s="36">
        <f t="shared" si="0"/>
        <v>1</v>
      </c>
    </row>
    <row r="4" spans="1:31" customFormat="1" ht="94.5">
      <c r="A4" s="36">
        <v>3</v>
      </c>
      <c r="B4" s="36" t="s">
        <v>25</v>
      </c>
      <c r="C4" s="36" t="s">
        <v>26</v>
      </c>
      <c r="D4" s="36" t="s">
        <v>53</v>
      </c>
      <c r="E4" s="36" t="s">
        <v>28</v>
      </c>
      <c r="F4" s="36" t="s">
        <v>45</v>
      </c>
      <c r="G4" s="36">
        <v>0</v>
      </c>
      <c r="H4" s="36" t="s">
        <v>54</v>
      </c>
      <c r="I4" s="36" t="s">
        <v>55</v>
      </c>
      <c r="J4" s="36" t="s">
        <v>56</v>
      </c>
      <c r="K4" s="36" t="s">
        <v>33</v>
      </c>
      <c r="L4" s="72" t="s">
        <v>57</v>
      </c>
      <c r="M4" s="36" t="s">
        <v>35</v>
      </c>
      <c r="N4" s="36" t="s">
        <v>49</v>
      </c>
      <c r="O4" s="36"/>
      <c r="P4" s="36" t="s">
        <v>50</v>
      </c>
      <c r="Q4" s="36"/>
      <c r="R4" s="36"/>
      <c r="S4" s="36" t="s">
        <v>51</v>
      </c>
      <c r="T4" s="36" t="s">
        <v>38</v>
      </c>
      <c r="U4" s="36" t="s">
        <v>39</v>
      </c>
      <c r="V4" s="36" t="s">
        <v>38</v>
      </c>
      <c r="W4" s="36" t="s">
        <v>40</v>
      </c>
      <c r="X4" s="36">
        <v>2</v>
      </c>
      <c r="Y4" s="36" t="s">
        <v>41</v>
      </c>
      <c r="Z4" s="36">
        <v>4</v>
      </c>
      <c r="AA4" s="36" t="s">
        <v>52</v>
      </c>
      <c r="AB4" s="36">
        <v>3</v>
      </c>
      <c r="AC4" s="36" t="s">
        <v>43</v>
      </c>
      <c r="AD4" s="36"/>
      <c r="AE4" s="36">
        <f t="shared" si="0"/>
        <v>1</v>
      </c>
    </row>
    <row r="5" spans="1:31" customFormat="1" ht="94.5">
      <c r="A5" s="36">
        <v>4</v>
      </c>
      <c r="B5" s="36" t="s">
        <v>25</v>
      </c>
      <c r="C5" s="36" t="s">
        <v>26</v>
      </c>
      <c r="D5" s="36" t="s">
        <v>58</v>
      </c>
      <c r="E5" s="36" t="s">
        <v>28</v>
      </c>
      <c r="F5" s="36" t="s">
        <v>45</v>
      </c>
      <c r="G5" s="36">
        <v>0</v>
      </c>
      <c r="H5" s="36" t="s">
        <v>30</v>
      </c>
      <c r="I5" s="36" t="s">
        <v>59</v>
      </c>
      <c r="J5" s="36" t="s">
        <v>60</v>
      </c>
      <c r="K5" s="36" t="s">
        <v>33</v>
      </c>
      <c r="L5" s="72" t="s">
        <v>61</v>
      </c>
      <c r="M5" s="36" t="s">
        <v>35</v>
      </c>
      <c r="N5" s="36" t="s">
        <v>49</v>
      </c>
      <c r="O5" s="36"/>
      <c r="P5" s="36" t="s">
        <v>50</v>
      </c>
      <c r="Q5" s="36"/>
      <c r="R5" s="36"/>
      <c r="S5" s="36" t="s">
        <v>37</v>
      </c>
      <c r="T5" s="36" t="s">
        <v>38</v>
      </c>
      <c r="U5" s="36" t="s">
        <v>39</v>
      </c>
      <c r="V5" s="36" t="s">
        <v>38</v>
      </c>
      <c r="W5" s="36" t="s">
        <v>40</v>
      </c>
      <c r="X5" s="36">
        <v>2</v>
      </c>
      <c r="Y5" s="36" t="s">
        <v>41</v>
      </c>
      <c r="Z5" s="36">
        <v>4</v>
      </c>
      <c r="AA5" s="36" t="s">
        <v>52</v>
      </c>
      <c r="AB5" s="36">
        <v>3</v>
      </c>
      <c r="AC5" s="36" t="s">
        <v>43</v>
      </c>
      <c r="AD5" s="36"/>
      <c r="AE5" s="36">
        <f t="shared" si="0"/>
        <v>1</v>
      </c>
    </row>
    <row r="6" spans="1:31" customFormat="1" ht="135">
      <c r="A6" s="36">
        <v>5</v>
      </c>
      <c r="B6" s="36" t="s">
        <v>25</v>
      </c>
      <c r="C6" s="36" t="s">
        <v>26</v>
      </c>
      <c r="D6" s="36" t="s">
        <v>62</v>
      </c>
      <c r="E6" s="36" t="s">
        <v>28</v>
      </c>
      <c r="F6" s="36" t="s">
        <v>45</v>
      </c>
      <c r="G6" s="36">
        <v>0</v>
      </c>
      <c r="H6" s="36" t="s">
        <v>30</v>
      </c>
      <c r="I6" s="36" t="s">
        <v>63</v>
      </c>
      <c r="J6" s="36" t="s">
        <v>64</v>
      </c>
      <c r="K6" s="36" t="s">
        <v>33</v>
      </c>
      <c r="L6" s="72" t="s">
        <v>65</v>
      </c>
      <c r="M6" s="36" t="s">
        <v>35</v>
      </c>
      <c r="N6" s="36" t="s">
        <v>49</v>
      </c>
      <c r="O6" s="36"/>
      <c r="P6" s="36" t="s">
        <v>50</v>
      </c>
      <c r="Q6" s="36"/>
      <c r="R6" s="36"/>
      <c r="S6" s="36" t="s">
        <v>51</v>
      </c>
      <c r="T6" s="36" t="s">
        <v>38</v>
      </c>
      <c r="U6" s="36" t="s">
        <v>39</v>
      </c>
      <c r="V6" s="36" t="s">
        <v>38</v>
      </c>
      <c r="W6" s="36" t="s">
        <v>40</v>
      </c>
      <c r="X6" s="36">
        <v>2</v>
      </c>
      <c r="Y6" s="36" t="s">
        <v>41</v>
      </c>
      <c r="Z6" s="36">
        <v>4</v>
      </c>
      <c r="AA6" s="36" t="s">
        <v>52</v>
      </c>
      <c r="AB6" s="36">
        <v>3</v>
      </c>
      <c r="AC6" s="36" t="s">
        <v>43</v>
      </c>
      <c r="AD6" s="36"/>
      <c r="AE6" s="36">
        <f t="shared" si="0"/>
        <v>1</v>
      </c>
    </row>
    <row r="7" spans="1:31" customFormat="1" ht="135">
      <c r="A7" s="36">
        <v>6</v>
      </c>
      <c r="B7" s="36" t="s">
        <v>25</v>
      </c>
      <c r="C7" s="36" t="s">
        <v>26</v>
      </c>
      <c r="D7" s="36" t="s">
        <v>66</v>
      </c>
      <c r="E7" s="36" t="s">
        <v>28</v>
      </c>
      <c r="F7" s="36" t="s">
        <v>45</v>
      </c>
      <c r="G7" s="36">
        <v>0</v>
      </c>
      <c r="H7" s="36" t="s">
        <v>30</v>
      </c>
      <c r="I7" s="36" t="s">
        <v>67</v>
      </c>
      <c r="J7" s="36" t="s">
        <v>68</v>
      </c>
      <c r="K7" s="36" t="s">
        <v>33</v>
      </c>
      <c r="L7" s="72" t="s">
        <v>69</v>
      </c>
      <c r="M7" s="36" t="s">
        <v>35</v>
      </c>
      <c r="N7" s="36" t="s">
        <v>49</v>
      </c>
      <c r="O7" s="36"/>
      <c r="P7" s="36" t="s">
        <v>50</v>
      </c>
      <c r="Q7" s="36"/>
      <c r="R7" s="36"/>
      <c r="S7" s="36" t="s">
        <v>51</v>
      </c>
      <c r="T7" s="36" t="s">
        <v>38</v>
      </c>
      <c r="U7" s="36" t="s">
        <v>39</v>
      </c>
      <c r="V7" s="36" t="s">
        <v>38</v>
      </c>
      <c r="W7" s="36" t="s">
        <v>40</v>
      </c>
      <c r="X7" s="36">
        <v>2</v>
      </c>
      <c r="Y7" s="36" t="s">
        <v>41</v>
      </c>
      <c r="Z7" s="36">
        <v>4</v>
      </c>
      <c r="AA7" s="36" t="s">
        <v>52</v>
      </c>
      <c r="AB7" s="36">
        <v>3</v>
      </c>
      <c r="AC7" s="36" t="s">
        <v>43</v>
      </c>
      <c r="AD7" s="36"/>
      <c r="AE7" s="36">
        <f t="shared" si="0"/>
        <v>1</v>
      </c>
    </row>
    <row r="8" spans="1:31" customFormat="1" ht="148.5">
      <c r="A8" s="36">
        <v>7</v>
      </c>
      <c r="B8" s="36" t="s">
        <v>25</v>
      </c>
      <c r="C8" s="36" t="s">
        <v>26</v>
      </c>
      <c r="D8" s="36" t="s">
        <v>70</v>
      </c>
      <c r="E8" s="36" t="s">
        <v>28</v>
      </c>
      <c r="F8" s="36" t="s">
        <v>45</v>
      </c>
      <c r="G8" s="36">
        <v>0</v>
      </c>
      <c r="H8" s="36" t="s">
        <v>30</v>
      </c>
      <c r="I8" s="36" t="s">
        <v>71</v>
      </c>
      <c r="J8" s="36" t="s">
        <v>72</v>
      </c>
      <c r="K8" s="36" t="s">
        <v>33</v>
      </c>
      <c r="L8" s="72" t="s">
        <v>73</v>
      </c>
      <c r="M8" s="36" t="s">
        <v>74</v>
      </c>
      <c r="N8" s="36" t="s">
        <v>49</v>
      </c>
      <c r="O8" s="36"/>
      <c r="P8" s="36" t="s">
        <v>50</v>
      </c>
      <c r="Q8" s="36"/>
      <c r="R8" s="36"/>
      <c r="S8" s="36" t="s">
        <v>51</v>
      </c>
      <c r="T8" s="36" t="s">
        <v>38</v>
      </c>
      <c r="U8" s="36" t="s">
        <v>39</v>
      </c>
      <c r="V8" s="36" t="s">
        <v>38</v>
      </c>
      <c r="W8" s="36" t="s">
        <v>40</v>
      </c>
      <c r="X8" s="36">
        <v>2</v>
      </c>
      <c r="Y8" s="36" t="s">
        <v>75</v>
      </c>
      <c r="Z8" s="36">
        <v>4</v>
      </c>
      <c r="AA8" s="36" t="s">
        <v>52</v>
      </c>
      <c r="AB8" s="36">
        <v>3</v>
      </c>
      <c r="AC8" s="36" t="s">
        <v>43</v>
      </c>
      <c r="AD8" s="36"/>
      <c r="AE8" s="36">
        <f t="shared" si="0"/>
        <v>1</v>
      </c>
    </row>
    <row r="9" spans="1:31" customFormat="1" ht="135">
      <c r="A9" s="36">
        <v>8</v>
      </c>
      <c r="B9" s="36" t="s">
        <v>25</v>
      </c>
      <c r="C9" s="36" t="s">
        <v>26</v>
      </c>
      <c r="D9" s="36" t="s">
        <v>76</v>
      </c>
      <c r="E9" s="36" t="s">
        <v>28</v>
      </c>
      <c r="F9" s="36" t="s">
        <v>45</v>
      </c>
      <c r="G9" s="36">
        <v>0</v>
      </c>
      <c r="H9" s="36" t="s">
        <v>30</v>
      </c>
      <c r="I9" s="36" t="s">
        <v>77</v>
      </c>
      <c r="J9" s="36" t="s">
        <v>78</v>
      </c>
      <c r="K9" s="36" t="s">
        <v>33</v>
      </c>
      <c r="L9" s="72" t="s">
        <v>79</v>
      </c>
      <c r="M9" s="36" t="s">
        <v>80</v>
      </c>
      <c r="N9" s="36" t="s">
        <v>49</v>
      </c>
      <c r="O9" s="36" t="s">
        <v>50</v>
      </c>
      <c r="P9" s="36"/>
      <c r="Q9" s="36"/>
      <c r="R9" s="36"/>
      <c r="S9" s="36" t="s">
        <v>51</v>
      </c>
      <c r="T9" s="36" t="s">
        <v>38</v>
      </c>
      <c r="U9" s="36" t="s">
        <v>39</v>
      </c>
      <c r="V9" s="36" t="s">
        <v>39</v>
      </c>
      <c r="W9" s="36" t="s">
        <v>40</v>
      </c>
      <c r="X9" s="36">
        <v>2</v>
      </c>
      <c r="Y9" s="36" t="s">
        <v>75</v>
      </c>
      <c r="Z9" s="36">
        <v>4</v>
      </c>
      <c r="AA9" s="36" t="s">
        <v>52</v>
      </c>
      <c r="AB9" s="36">
        <v>3</v>
      </c>
      <c r="AC9" s="36" t="s">
        <v>43</v>
      </c>
      <c r="AD9" s="36"/>
      <c r="AE9" s="36">
        <f t="shared" si="0"/>
        <v>1</v>
      </c>
    </row>
    <row r="10" spans="1:31" customFormat="1" ht="108">
      <c r="A10" s="36">
        <v>9</v>
      </c>
      <c r="B10" s="36" t="s">
        <v>25</v>
      </c>
      <c r="C10" s="36" t="s">
        <v>26</v>
      </c>
      <c r="D10" s="36" t="s">
        <v>81</v>
      </c>
      <c r="E10" s="36" t="s">
        <v>28</v>
      </c>
      <c r="F10" s="36" t="s">
        <v>45</v>
      </c>
      <c r="G10" s="36">
        <v>0</v>
      </c>
      <c r="H10" s="36" t="s">
        <v>82</v>
      </c>
      <c r="I10" s="36" t="s">
        <v>83</v>
      </c>
      <c r="J10" s="36" t="s">
        <v>84</v>
      </c>
      <c r="K10" s="36" t="s">
        <v>33</v>
      </c>
      <c r="L10" s="72" t="s">
        <v>85</v>
      </c>
      <c r="M10" s="36" t="s">
        <v>86</v>
      </c>
      <c r="N10" s="36" t="s">
        <v>49</v>
      </c>
      <c r="O10" s="36"/>
      <c r="P10" s="36" t="s">
        <v>50</v>
      </c>
      <c r="Q10" s="36"/>
      <c r="R10" s="36"/>
      <c r="S10" s="36" t="s">
        <v>51</v>
      </c>
      <c r="T10" s="36" t="s">
        <v>38</v>
      </c>
      <c r="U10" s="36" t="s">
        <v>39</v>
      </c>
      <c r="V10" s="36" t="s">
        <v>38</v>
      </c>
      <c r="W10" s="36" t="s">
        <v>40</v>
      </c>
      <c r="X10" s="36">
        <v>2</v>
      </c>
      <c r="Y10" s="36" t="s">
        <v>41</v>
      </c>
      <c r="Z10" s="36">
        <v>4</v>
      </c>
      <c r="AA10" s="36" t="s">
        <v>52</v>
      </c>
      <c r="AB10" s="36">
        <v>3</v>
      </c>
      <c r="AC10" s="36" t="s">
        <v>43</v>
      </c>
      <c r="AD10" s="36"/>
      <c r="AE10" s="36">
        <f t="shared" si="0"/>
        <v>1</v>
      </c>
    </row>
    <row r="11" spans="1:31" customFormat="1" ht="135">
      <c r="A11" s="36">
        <v>10</v>
      </c>
      <c r="B11" s="36" t="s">
        <v>25</v>
      </c>
      <c r="C11" s="36" t="s">
        <v>26</v>
      </c>
      <c r="D11" s="36" t="s">
        <v>87</v>
      </c>
      <c r="E11" s="36" t="s">
        <v>28</v>
      </c>
      <c r="F11" s="36" t="s">
        <v>45</v>
      </c>
      <c r="G11" s="36">
        <v>0</v>
      </c>
      <c r="H11" s="36" t="s">
        <v>82</v>
      </c>
      <c r="I11" s="36" t="s">
        <v>88</v>
      </c>
      <c r="J11" s="36" t="s">
        <v>89</v>
      </c>
      <c r="K11" s="36" t="s">
        <v>33</v>
      </c>
      <c r="L11" s="72" t="s">
        <v>90</v>
      </c>
      <c r="M11" s="36" t="s">
        <v>35</v>
      </c>
      <c r="N11" s="36" t="s">
        <v>49</v>
      </c>
      <c r="O11" s="36"/>
      <c r="P11" s="36" t="s">
        <v>50</v>
      </c>
      <c r="Q11" s="36"/>
      <c r="R11" s="36"/>
      <c r="S11" s="36" t="s">
        <v>37</v>
      </c>
      <c r="T11" s="36" t="s">
        <v>38</v>
      </c>
      <c r="U11" s="36" t="s">
        <v>39</v>
      </c>
      <c r="V11" s="36" t="s">
        <v>38</v>
      </c>
      <c r="W11" s="36" t="s">
        <v>40</v>
      </c>
      <c r="X11" s="36">
        <v>2</v>
      </c>
      <c r="Y11" s="36" t="s">
        <v>41</v>
      </c>
      <c r="Z11" s="36">
        <v>4</v>
      </c>
      <c r="AA11" s="36" t="s">
        <v>52</v>
      </c>
      <c r="AB11" s="36">
        <v>3</v>
      </c>
      <c r="AC11" s="36" t="s">
        <v>43</v>
      </c>
      <c r="AD11" s="36"/>
      <c r="AE11" s="36">
        <f t="shared" si="0"/>
        <v>1</v>
      </c>
    </row>
    <row r="12" spans="1:31" customFormat="1" ht="202.5">
      <c r="A12" s="36">
        <v>11</v>
      </c>
      <c r="B12" s="36" t="s">
        <v>25</v>
      </c>
      <c r="C12" s="36" t="s">
        <v>26</v>
      </c>
      <c r="D12" s="36" t="s">
        <v>91</v>
      </c>
      <c r="E12" s="36" t="s">
        <v>28</v>
      </c>
      <c r="F12" s="36" t="s">
        <v>45</v>
      </c>
      <c r="G12" s="36">
        <v>0</v>
      </c>
      <c r="H12" s="36" t="s">
        <v>82</v>
      </c>
      <c r="I12" s="36" t="s">
        <v>92</v>
      </c>
      <c r="J12" s="36" t="s">
        <v>93</v>
      </c>
      <c r="K12" s="36" t="s">
        <v>33</v>
      </c>
      <c r="L12" s="72" t="s">
        <v>94</v>
      </c>
      <c r="M12" s="36" t="s">
        <v>95</v>
      </c>
      <c r="N12" s="36" t="s">
        <v>36</v>
      </c>
      <c r="O12" s="36"/>
      <c r="P12" s="36"/>
      <c r="Q12" s="36"/>
      <c r="R12" s="36"/>
      <c r="S12" s="36" t="s">
        <v>42</v>
      </c>
      <c r="T12" s="36" t="s">
        <v>42</v>
      </c>
      <c r="U12" s="36" t="s">
        <v>39</v>
      </c>
      <c r="V12" s="36" t="s">
        <v>39</v>
      </c>
      <c r="W12" s="36"/>
      <c r="X12" s="36">
        <v>2</v>
      </c>
      <c r="Y12" s="36" t="s">
        <v>96</v>
      </c>
      <c r="Z12" s="36">
        <v>1</v>
      </c>
      <c r="AA12" s="36" t="s">
        <v>96</v>
      </c>
      <c r="AB12" s="36">
        <v>1</v>
      </c>
      <c r="AC12" s="36" t="s">
        <v>97</v>
      </c>
      <c r="AD12" s="36"/>
      <c r="AE12" s="36">
        <f t="shared" si="0"/>
        <v>0</v>
      </c>
    </row>
    <row r="13" spans="1:31" customFormat="1" ht="202.5">
      <c r="A13" s="36">
        <v>12</v>
      </c>
      <c r="B13" s="36" t="s">
        <v>25</v>
      </c>
      <c r="C13" s="36" t="s">
        <v>26</v>
      </c>
      <c r="D13" s="36" t="s">
        <v>98</v>
      </c>
      <c r="E13" s="36" t="s">
        <v>28</v>
      </c>
      <c r="F13" s="36" t="s">
        <v>45</v>
      </c>
      <c r="G13" s="36">
        <v>0</v>
      </c>
      <c r="H13" s="36" t="s">
        <v>30</v>
      </c>
      <c r="I13" s="36" t="s">
        <v>99</v>
      </c>
      <c r="J13" s="36" t="s">
        <v>100</v>
      </c>
      <c r="K13" s="36" t="s">
        <v>33</v>
      </c>
      <c r="L13" s="72" t="s">
        <v>101</v>
      </c>
      <c r="M13" s="36" t="s">
        <v>102</v>
      </c>
      <c r="N13" s="36" t="s">
        <v>36</v>
      </c>
      <c r="O13" s="36"/>
      <c r="P13" s="36"/>
      <c r="Q13" s="36"/>
      <c r="R13" s="36"/>
      <c r="S13" s="36" t="s">
        <v>42</v>
      </c>
      <c r="T13" s="36" t="s">
        <v>42</v>
      </c>
      <c r="U13" s="36" t="s">
        <v>42</v>
      </c>
      <c r="V13" s="36" t="s">
        <v>42</v>
      </c>
      <c r="W13" s="36"/>
      <c r="X13" s="36">
        <v>2</v>
      </c>
      <c r="Y13" s="36" t="s">
        <v>96</v>
      </c>
      <c r="Z13" s="36">
        <v>1</v>
      </c>
      <c r="AA13" s="36" t="s">
        <v>96</v>
      </c>
      <c r="AB13" s="36">
        <v>1</v>
      </c>
      <c r="AC13" s="36" t="s">
        <v>97</v>
      </c>
      <c r="AD13" s="36"/>
      <c r="AE13" s="36">
        <f t="shared" si="0"/>
        <v>0</v>
      </c>
    </row>
    <row r="14" spans="1:31" customFormat="1" ht="175.5">
      <c r="A14" s="36">
        <v>13</v>
      </c>
      <c r="B14" s="36" t="s">
        <v>25</v>
      </c>
      <c r="C14" s="36" t="s">
        <v>26</v>
      </c>
      <c r="D14" s="36" t="s">
        <v>103</v>
      </c>
      <c r="E14" s="36" t="s">
        <v>28</v>
      </c>
      <c r="F14" s="36" t="s">
        <v>45</v>
      </c>
      <c r="G14" s="36">
        <v>0</v>
      </c>
      <c r="H14" s="36" t="s">
        <v>30</v>
      </c>
      <c r="I14" s="36" t="s">
        <v>104</v>
      </c>
      <c r="J14" s="36" t="s">
        <v>105</v>
      </c>
      <c r="K14" s="36" t="s">
        <v>106</v>
      </c>
      <c r="L14" s="72"/>
      <c r="M14" s="36"/>
      <c r="N14" s="36"/>
      <c r="O14" s="36"/>
      <c r="P14" s="36"/>
      <c r="Q14" s="36"/>
      <c r="R14" s="36"/>
      <c r="S14" s="36"/>
      <c r="T14" s="36"/>
      <c r="U14" s="36"/>
      <c r="V14" s="36"/>
      <c r="W14" s="36"/>
      <c r="X14" s="36"/>
      <c r="Y14" s="36"/>
      <c r="Z14" s="36"/>
      <c r="AA14" s="36"/>
      <c r="AB14" s="36"/>
      <c r="AC14" s="36" t="s">
        <v>97</v>
      </c>
      <c r="AD14" s="36"/>
      <c r="AE14" s="36">
        <f t="shared" si="0"/>
        <v>0</v>
      </c>
    </row>
    <row r="15" spans="1:31" customFormat="1" ht="229.5">
      <c r="A15" s="36">
        <v>14</v>
      </c>
      <c r="B15" s="36" t="s">
        <v>25</v>
      </c>
      <c r="C15" s="36" t="s">
        <v>26</v>
      </c>
      <c r="D15" s="36" t="s">
        <v>107</v>
      </c>
      <c r="E15" s="36" t="s">
        <v>28</v>
      </c>
      <c r="F15" s="36" t="s">
        <v>29</v>
      </c>
      <c r="G15" s="36">
        <v>5</v>
      </c>
      <c r="H15" s="36" t="s">
        <v>108</v>
      </c>
      <c r="I15" s="36" t="s">
        <v>109</v>
      </c>
      <c r="J15" s="36" t="s">
        <v>110</v>
      </c>
      <c r="K15" s="36" t="s">
        <v>33</v>
      </c>
      <c r="L15" s="72" t="s">
        <v>111</v>
      </c>
      <c r="M15" s="36" t="s">
        <v>112</v>
      </c>
      <c r="N15" s="36" t="s">
        <v>36</v>
      </c>
      <c r="O15" s="36"/>
      <c r="P15" s="36"/>
      <c r="Q15" s="36"/>
      <c r="R15" s="36"/>
      <c r="S15" s="36" t="s">
        <v>42</v>
      </c>
      <c r="T15" s="36" t="s">
        <v>42</v>
      </c>
      <c r="U15" s="36" t="s">
        <v>39</v>
      </c>
      <c r="V15" s="36" t="s">
        <v>39</v>
      </c>
      <c r="W15" s="36"/>
      <c r="X15" s="36">
        <v>2</v>
      </c>
      <c r="Y15" s="36" t="s">
        <v>113</v>
      </c>
      <c r="Z15" s="36">
        <v>4</v>
      </c>
      <c r="AA15" s="36" t="s">
        <v>113</v>
      </c>
      <c r="AB15" s="36">
        <v>4</v>
      </c>
      <c r="AC15" s="36" t="s">
        <v>97</v>
      </c>
      <c r="AD15" s="36"/>
      <c r="AE15" s="36">
        <f t="shared" si="0"/>
        <v>0</v>
      </c>
    </row>
    <row r="16" spans="1:31" customFormat="1" ht="148.5">
      <c r="A16" s="36">
        <v>15</v>
      </c>
      <c r="B16" s="36" t="s">
        <v>25</v>
      </c>
      <c r="C16" s="36" t="s">
        <v>26</v>
      </c>
      <c r="D16" s="36" t="s">
        <v>114</v>
      </c>
      <c r="E16" s="36" t="s">
        <v>28</v>
      </c>
      <c r="F16" s="36" t="s">
        <v>45</v>
      </c>
      <c r="G16" s="36">
        <v>0</v>
      </c>
      <c r="H16" s="36" t="s">
        <v>115</v>
      </c>
      <c r="I16" s="36" t="s">
        <v>116</v>
      </c>
      <c r="J16" s="36" t="s">
        <v>117</v>
      </c>
      <c r="K16" s="36" t="s">
        <v>33</v>
      </c>
      <c r="L16" s="72" t="s">
        <v>118</v>
      </c>
      <c r="M16" s="36" t="s">
        <v>119</v>
      </c>
      <c r="N16" s="36" t="s">
        <v>36</v>
      </c>
      <c r="O16" s="36"/>
      <c r="P16" s="36"/>
      <c r="Q16" s="36"/>
      <c r="R16" s="36"/>
      <c r="S16" s="36" t="s">
        <v>42</v>
      </c>
      <c r="T16" s="36" t="s">
        <v>42</v>
      </c>
      <c r="U16" s="36" t="s">
        <v>39</v>
      </c>
      <c r="V16" s="36" t="s">
        <v>39</v>
      </c>
      <c r="W16" s="36"/>
      <c r="X16" s="36">
        <v>2</v>
      </c>
      <c r="Y16" s="36" t="s">
        <v>52</v>
      </c>
      <c r="Z16" s="36">
        <v>3</v>
      </c>
      <c r="AA16" s="36" t="s">
        <v>52</v>
      </c>
      <c r="AB16" s="36">
        <v>3</v>
      </c>
      <c r="AC16" s="36" t="s">
        <v>97</v>
      </c>
      <c r="AD16" s="36"/>
      <c r="AE16" s="36">
        <f t="shared" si="0"/>
        <v>0</v>
      </c>
    </row>
    <row r="17" spans="1:31" customFormat="1" ht="108">
      <c r="A17" s="36">
        <v>16</v>
      </c>
      <c r="B17" s="36" t="s">
        <v>25</v>
      </c>
      <c r="C17" s="36" t="s">
        <v>26</v>
      </c>
      <c r="D17" s="36" t="s">
        <v>120</v>
      </c>
      <c r="E17" s="36" t="s">
        <v>28</v>
      </c>
      <c r="F17" s="36" t="s">
        <v>45</v>
      </c>
      <c r="G17" s="36">
        <v>0</v>
      </c>
      <c r="H17" s="36" t="s">
        <v>30</v>
      </c>
      <c r="I17" s="36" t="s">
        <v>121</v>
      </c>
      <c r="J17" s="36" t="s">
        <v>122</v>
      </c>
      <c r="K17" s="36" t="s">
        <v>33</v>
      </c>
      <c r="L17" s="72" t="s">
        <v>123</v>
      </c>
      <c r="M17" s="36" t="s">
        <v>124</v>
      </c>
      <c r="N17" s="36" t="s">
        <v>36</v>
      </c>
      <c r="O17" s="36"/>
      <c r="P17" s="36"/>
      <c r="Q17" s="36"/>
      <c r="R17" s="36"/>
      <c r="S17" s="36" t="s">
        <v>42</v>
      </c>
      <c r="T17" s="36" t="s">
        <v>38</v>
      </c>
      <c r="U17" s="36" t="s">
        <v>38</v>
      </c>
      <c r="V17" s="36" t="s">
        <v>38</v>
      </c>
      <c r="W17" s="36"/>
      <c r="X17" s="36">
        <v>2</v>
      </c>
      <c r="Y17" s="36" t="s">
        <v>52</v>
      </c>
      <c r="Z17" s="36">
        <v>3</v>
      </c>
      <c r="AA17" s="36" t="s">
        <v>52</v>
      </c>
      <c r="AB17" s="36">
        <v>3</v>
      </c>
      <c r="AC17" s="36" t="s">
        <v>97</v>
      </c>
      <c r="AD17" s="36"/>
      <c r="AE17" s="36">
        <f t="shared" si="0"/>
        <v>0</v>
      </c>
    </row>
    <row r="18" spans="1:31" customFormat="1" ht="189">
      <c r="A18" s="36">
        <v>17</v>
      </c>
      <c r="B18" s="36" t="s">
        <v>25</v>
      </c>
      <c r="C18" s="36" t="s">
        <v>26</v>
      </c>
      <c r="D18" s="36" t="s">
        <v>125</v>
      </c>
      <c r="E18" s="36" t="s">
        <v>125</v>
      </c>
      <c r="F18" s="36" t="s">
        <v>126</v>
      </c>
      <c r="G18" s="36">
        <v>2</v>
      </c>
      <c r="H18" s="72" t="s">
        <v>115</v>
      </c>
      <c r="I18" s="36" t="s">
        <v>127</v>
      </c>
      <c r="J18" s="36" t="s">
        <v>128</v>
      </c>
      <c r="K18" s="36" t="s">
        <v>33</v>
      </c>
      <c r="L18" s="72" t="s">
        <v>129</v>
      </c>
      <c r="M18" s="36" t="s">
        <v>130</v>
      </c>
      <c r="N18" s="36" t="s">
        <v>36</v>
      </c>
      <c r="O18" s="36"/>
      <c r="P18" s="36"/>
      <c r="Q18" s="36"/>
      <c r="R18" s="36"/>
      <c r="S18" s="36" t="s">
        <v>42</v>
      </c>
      <c r="T18" s="36" t="s">
        <v>42</v>
      </c>
      <c r="U18" s="36" t="s">
        <v>39</v>
      </c>
      <c r="V18" s="36" t="s">
        <v>39</v>
      </c>
      <c r="W18" s="36"/>
      <c r="X18" s="36">
        <v>2</v>
      </c>
      <c r="Y18" s="36" t="s">
        <v>96</v>
      </c>
      <c r="Z18" s="36">
        <v>1</v>
      </c>
      <c r="AA18" s="36" t="s">
        <v>96</v>
      </c>
      <c r="AB18" s="36">
        <v>1</v>
      </c>
      <c r="AC18" s="36" t="s">
        <v>97</v>
      </c>
      <c r="AD18" s="36"/>
      <c r="AE18" s="36">
        <f t="shared" si="0"/>
        <v>0</v>
      </c>
    </row>
    <row r="19" spans="1:31" customFormat="1" ht="310.5">
      <c r="A19" s="36">
        <v>18</v>
      </c>
      <c r="B19" s="36" t="s">
        <v>25</v>
      </c>
      <c r="C19" s="36" t="s">
        <v>26</v>
      </c>
      <c r="D19" s="36" t="s">
        <v>131</v>
      </c>
      <c r="E19" s="36" t="s">
        <v>131</v>
      </c>
      <c r="F19" s="36" t="s">
        <v>132</v>
      </c>
      <c r="G19" s="36">
        <v>1</v>
      </c>
      <c r="H19" s="72" t="s">
        <v>133</v>
      </c>
      <c r="I19" s="36" t="s">
        <v>134</v>
      </c>
      <c r="J19" s="36" t="s">
        <v>135</v>
      </c>
      <c r="K19" s="36" t="s">
        <v>33</v>
      </c>
      <c r="L19" s="72" t="s">
        <v>136</v>
      </c>
      <c r="M19" s="36" t="s">
        <v>137</v>
      </c>
      <c r="N19" s="36" t="s">
        <v>49</v>
      </c>
      <c r="O19" s="36"/>
      <c r="P19" s="36"/>
      <c r="Q19" s="36" t="s">
        <v>50</v>
      </c>
      <c r="R19" s="36" t="s">
        <v>50</v>
      </c>
      <c r="S19" s="36" t="s">
        <v>51</v>
      </c>
      <c r="T19" s="36" t="s">
        <v>42</v>
      </c>
      <c r="U19" s="36" t="s">
        <v>39</v>
      </c>
      <c r="V19" s="36" t="s">
        <v>39</v>
      </c>
      <c r="W19" s="36" t="s">
        <v>138</v>
      </c>
      <c r="X19" s="36">
        <v>1</v>
      </c>
      <c r="Y19" s="36" t="s">
        <v>131</v>
      </c>
      <c r="Z19" s="36">
        <v>4</v>
      </c>
      <c r="AA19" s="36" t="s">
        <v>139</v>
      </c>
      <c r="AB19" s="36">
        <v>4</v>
      </c>
      <c r="AC19" s="36" t="s">
        <v>97</v>
      </c>
      <c r="AD19" s="36"/>
      <c r="AE19" s="36">
        <f t="shared" si="0"/>
        <v>2</v>
      </c>
    </row>
    <row r="20" spans="1:31" s="34" customFormat="1" ht="216">
      <c r="A20" s="36">
        <v>19</v>
      </c>
      <c r="B20" s="36" t="s">
        <v>25</v>
      </c>
      <c r="C20" s="36" t="s">
        <v>26</v>
      </c>
      <c r="D20" s="36" t="s">
        <v>140</v>
      </c>
      <c r="E20" s="36" t="s">
        <v>28</v>
      </c>
      <c r="F20" s="36" t="s">
        <v>45</v>
      </c>
      <c r="G20" s="36">
        <v>0</v>
      </c>
      <c r="H20" s="36" t="s">
        <v>30</v>
      </c>
      <c r="I20" s="36" t="s">
        <v>141</v>
      </c>
      <c r="J20" s="36" t="s">
        <v>142</v>
      </c>
      <c r="K20" s="36" t="s">
        <v>33</v>
      </c>
      <c r="L20" s="72" t="s">
        <v>143</v>
      </c>
      <c r="M20" s="36" t="s">
        <v>144</v>
      </c>
      <c r="N20" s="36" t="s">
        <v>36</v>
      </c>
      <c r="O20" s="36"/>
      <c r="P20" s="36"/>
      <c r="Q20" s="36"/>
      <c r="R20" s="36"/>
      <c r="S20" s="36" t="s">
        <v>51</v>
      </c>
      <c r="T20" s="36" t="s">
        <v>42</v>
      </c>
      <c r="U20" s="36" t="s">
        <v>42</v>
      </c>
      <c r="V20" s="36" t="s">
        <v>42</v>
      </c>
      <c r="W20" s="36" t="s">
        <v>145</v>
      </c>
      <c r="X20" s="36">
        <v>2</v>
      </c>
      <c r="Y20" s="36" t="s">
        <v>146</v>
      </c>
      <c r="Z20" s="36">
        <v>4</v>
      </c>
      <c r="AA20" s="36" t="s">
        <v>147</v>
      </c>
      <c r="AB20" s="36">
        <v>4</v>
      </c>
      <c r="AC20" s="36" t="s">
        <v>97</v>
      </c>
      <c r="AD20" s="36"/>
      <c r="AE20" s="36">
        <f t="shared" si="0"/>
        <v>0</v>
      </c>
    </row>
    <row r="21" spans="1:31" customFormat="1" ht="148.5">
      <c r="A21" s="36">
        <v>20</v>
      </c>
      <c r="B21" s="36" t="s">
        <v>25</v>
      </c>
      <c r="C21" s="36" t="s">
        <v>26</v>
      </c>
      <c r="D21" s="36" t="s">
        <v>148</v>
      </c>
      <c r="E21" s="36" t="s">
        <v>28</v>
      </c>
      <c r="F21" s="36" t="s">
        <v>45</v>
      </c>
      <c r="G21" s="36">
        <v>0</v>
      </c>
      <c r="H21" s="36" t="s">
        <v>30</v>
      </c>
      <c r="I21" s="36" t="s">
        <v>149</v>
      </c>
      <c r="J21" s="36" t="s">
        <v>150</v>
      </c>
      <c r="K21" s="36" t="s">
        <v>33</v>
      </c>
      <c r="L21" s="72" t="s">
        <v>151</v>
      </c>
      <c r="M21" s="36" t="s">
        <v>152</v>
      </c>
      <c r="N21" s="36" t="s">
        <v>36</v>
      </c>
      <c r="O21" s="36"/>
      <c r="P21" s="36"/>
      <c r="Q21" s="36"/>
      <c r="R21" s="36"/>
      <c r="S21" s="36" t="s">
        <v>37</v>
      </c>
      <c r="T21" s="36" t="s">
        <v>42</v>
      </c>
      <c r="U21" s="36" t="s">
        <v>39</v>
      </c>
      <c r="V21" s="36" t="s">
        <v>39</v>
      </c>
      <c r="W21" s="36" t="s">
        <v>38</v>
      </c>
      <c r="X21" s="36">
        <v>2</v>
      </c>
      <c r="Y21" s="36" t="s">
        <v>153</v>
      </c>
      <c r="Z21" s="36">
        <v>3</v>
      </c>
      <c r="AA21" s="36" t="s">
        <v>42</v>
      </c>
      <c r="AB21" s="36">
        <v>3</v>
      </c>
      <c r="AC21" s="36"/>
      <c r="AD21" s="36"/>
      <c r="AE21" s="36">
        <f t="shared" si="0"/>
        <v>0</v>
      </c>
    </row>
    <row r="22" spans="1:31" customFormat="1" ht="108">
      <c r="A22" s="36">
        <v>21</v>
      </c>
      <c r="B22" s="36" t="s">
        <v>25</v>
      </c>
      <c r="C22" s="36" t="s">
        <v>26</v>
      </c>
      <c r="D22" s="36" t="s">
        <v>154</v>
      </c>
      <c r="E22" s="36" t="s">
        <v>28</v>
      </c>
      <c r="F22" s="36" t="s">
        <v>45</v>
      </c>
      <c r="G22" s="36">
        <v>0</v>
      </c>
      <c r="H22" s="36" t="s">
        <v>30</v>
      </c>
      <c r="I22" s="36" t="s">
        <v>155</v>
      </c>
      <c r="J22" s="36" t="s">
        <v>156</v>
      </c>
      <c r="K22" s="36" t="s">
        <v>33</v>
      </c>
      <c r="L22" s="72" t="s">
        <v>157</v>
      </c>
      <c r="M22" s="36" t="s">
        <v>152</v>
      </c>
      <c r="N22" s="36" t="s">
        <v>49</v>
      </c>
      <c r="O22" s="36"/>
      <c r="P22" s="36" t="s">
        <v>50</v>
      </c>
      <c r="Q22" s="36"/>
      <c r="R22" s="36"/>
      <c r="S22" s="36" t="s">
        <v>37</v>
      </c>
      <c r="T22" s="36" t="s">
        <v>42</v>
      </c>
      <c r="U22" s="36" t="s">
        <v>39</v>
      </c>
      <c r="V22" s="36" t="s">
        <v>38</v>
      </c>
      <c r="W22" s="36" t="s">
        <v>158</v>
      </c>
      <c r="X22" s="36">
        <v>2</v>
      </c>
      <c r="Y22" s="36" t="s">
        <v>52</v>
      </c>
      <c r="Z22" s="36">
        <v>3</v>
      </c>
      <c r="AA22" s="36" t="s">
        <v>52</v>
      </c>
      <c r="AB22" s="36">
        <v>3</v>
      </c>
      <c r="AC22" s="36"/>
      <c r="AD22" s="36"/>
      <c r="AE22" s="36">
        <f t="shared" si="0"/>
        <v>1</v>
      </c>
    </row>
    <row r="23" spans="1:31" customFormat="1" ht="108">
      <c r="A23" s="36">
        <v>22</v>
      </c>
      <c r="B23" s="36" t="s">
        <v>25</v>
      </c>
      <c r="C23" s="36" t="s">
        <v>26</v>
      </c>
      <c r="D23" s="36" t="s">
        <v>159</v>
      </c>
      <c r="E23" s="36" t="s">
        <v>28</v>
      </c>
      <c r="F23" s="36" t="s">
        <v>45</v>
      </c>
      <c r="G23" s="36">
        <v>0</v>
      </c>
      <c r="H23" s="36" t="s">
        <v>30</v>
      </c>
      <c r="I23" s="36" t="s">
        <v>160</v>
      </c>
      <c r="J23" s="36" t="s">
        <v>161</v>
      </c>
      <c r="K23" s="36" t="s">
        <v>33</v>
      </c>
      <c r="L23" s="72" t="s">
        <v>162</v>
      </c>
      <c r="M23" s="36" t="s">
        <v>152</v>
      </c>
      <c r="N23" s="36" t="s">
        <v>36</v>
      </c>
      <c r="O23" s="36"/>
      <c r="P23" s="36"/>
      <c r="Q23" s="36"/>
      <c r="R23" s="36"/>
      <c r="S23" s="36" t="s">
        <v>37</v>
      </c>
      <c r="T23" s="36" t="s">
        <v>42</v>
      </c>
      <c r="U23" s="36" t="s">
        <v>39</v>
      </c>
      <c r="V23" s="36" t="s">
        <v>39</v>
      </c>
      <c r="W23" s="36" t="s">
        <v>38</v>
      </c>
      <c r="X23" s="36">
        <v>2</v>
      </c>
      <c r="Y23" s="36" t="s">
        <v>153</v>
      </c>
      <c r="Z23" s="36">
        <v>3</v>
      </c>
      <c r="AA23" s="36" t="s">
        <v>42</v>
      </c>
      <c r="AB23" s="36">
        <v>3</v>
      </c>
      <c r="AC23" s="36"/>
      <c r="AD23" s="36"/>
      <c r="AE23" s="36">
        <f t="shared" si="0"/>
        <v>0</v>
      </c>
    </row>
    <row r="24" spans="1:31" customFormat="1" ht="148.5">
      <c r="A24" s="36">
        <v>23</v>
      </c>
      <c r="B24" s="36" t="s">
        <v>25</v>
      </c>
      <c r="C24" s="36" t="s">
        <v>26</v>
      </c>
      <c r="D24" s="36" t="s">
        <v>163</v>
      </c>
      <c r="E24" s="36" t="s">
        <v>28</v>
      </c>
      <c r="F24" s="36" t="s">
        <v>45</v>
      </c>
      <c r="G24" s="36">
        <v>0</v>
      </c>
      <c r="H24" s="36" t="s">
        <v>30</v>
      </c>
      <c r="I24" s="36" t="s">
        <v>164</v>
      </c>
      <c r="J24" s="36" t="s">
        <v>165</v>
      </c>
      <c r="K24" s="36" t="s">
        <v>106</v>
      </c>
      <c r="L24" s="72"/>
      <c r="M24" s="36"/>
      <c r="N24" s="36"/>
      <c r="O24" s="36"/>
      <c r="P24" s="36"/>
      <c r="Q24" s="36"/>
      <c r="R24" s="36"/>
      <c r="S24" s="36"/>
      <c r="T24" s="36"/>
      <c r="U24" s="36"/>
      <c r="V24" s="36"/>
      <c r="W24" s="36"/>
      <c r="X24" s="36"/>
      <c r="Y24" s="36"/>
      <c r="Z24" s="36"/>
      <c r="AA24" s="36"/>
      <c r="AB24" s="36"/>
      <c r="AC24" s="36"/>
      <c r="AD24" s="36"/>
      <c r="AE24" s="36">
        <f t="shared" si="0"/>
        <v>0</v>
      </c>
    </row>
    <row r="25" spans="1:31" customFormat="1" ht="121.5">
      <c r="A25" s="36">
        <v>24</v>
      </c>
      <c r="B25" s="36" t="s">
        <v>25</v>
      </c>
      <c r="C25" s="36" t="s">
        <v>26</v>
      </c>
      <c r="D25" s="36" t="s">
        <v>166</v>
      </c>
      <c r="E25" s="36" t="s">
        <v>28</v>
      </c>
      <c r="F25" s="36" t="s">
        <v>45</v>
      </c>
      <c r="G25" s="36">
        <v>0</v>
      </c>
      <c r="H25" s="36" t="s">
        <v>30</v>
      </c>
      <c r="I25" s="36" t="s">
        <v>167</v>
      </c>
      <c r="J25" s="36" t="s">
        <v>168</v>
      </c>
      <c r="K25" s="36" t="s">
        <v>33</v>
      </c>
      <c r="L25" s="72" t="s">
        <v>169</v>
      </c>
      <c r="M25" s="36" t="s">
        <v>170</v>
      </c>
      <c r="N25" s="36" t="s">
        <v>36</v>
      </c>
      <c r="O25" s="36"/>
      <c r="P25" s="36"/>
      <c r="Q25" s="36"/>
      <c r="R25" s="36"/>
      <c r="S25" s="36" t="s">
        <v>37</v>
      </c>
      <c r="T25" s="36" t="s">
        <v>42</v>
      </c>
      <c r="U25" s="36" t="s">
        <v>39</v>
      </c>
      <c r="V25" s="36" t="s">
        <v>38</v>
      </c>
      <c r="W25" s="36" t="s">
        <v>38</v>
      </c>
      <c r="X25" s="36">
        <v>2</v>
      </c>
      <c r="Y25" s="36" t="s">
        <v>52</v>
      </c>
      <c r="Z25" s="36">
        <v>3</v>
      </c>
      <c r="AA25" s="36" t="s">
        <v>52</v>
      </c>
      <c r="AB25" s="36">
        <v>3</v>
      </c>
      <c r="AC25" s="36"/>
      <c r="AD25" s="36"/>
      <c r="AE25" s="36">
        <f t="shared" si="0"/>
        <v>0</v>
      </c>
    </row>
    <row r="26" spans="1:31" customFormat="1" ht="148.5">
      <c r="A26" s="36">
        <v>25</v>
      </c>
      <c r="B26" s="36" t="s">
        <v>25</v>
      </c>
      <c r="C26" s="36" t="s">
        <v>26</v>
      </c>
      <c r="D26" s="36" t="s">
        <v>171</v>
      </c>
      <c r="E26" s="36" t="s">
        <v>28</v>
      </c>
      <c r="F26" s="36" t="s">
        <v>45</v>
      </c>
      <c r="G26" s="36">
        <v>0</v>
      </c>
      <c r="H26" s="36" t="s">
        <v>30</v>
      </c>
      <c r="I26" s="36" t="s">
        <v>172</v>
      </c>
      <c r="J26" s="36" t="s">
        <v>173</v>
      </c>
      <c r="K26" s="36" t="s">
        <v>33</v>
      </c>
      <c r="L26" s="72" t="s">
        <v>174</v>
      </c>
      <c r="M26" s="36" t="s">
        <v>175</v>
      </c>
      <c r="N26" s="72" t="s">
        <v>49</v>
      </c>
      <c r="O26" s="36"/>
      <c r="P26" s="36"/>
      <c r="Q26" s="36"/>
      <c r="R26" s="36" t="s">
        <v>50</v>
      </c>
      <c r="S26" s="36" t="s">
        <v>51</v>
      </c>
      <c r="T26" s="36" t="s">
        <v>42</v>
      </c>
      <c r="U26" s="36" t="s">
        <v>39</v>
      </c>
      <c r="V26" s="36" t="s">
        <v>38</v>
      </c>
      <c r="W26" s="36" t="s">
        <v>38</v>
      </c>
      <c r="X26" s="36">
        <v>2</v>
      </c>
      <c r="Y26" s="36" t="s">
        <v>52</v>
      </c>
      <c r="Z26" s="36">
        <v>3</v>
      </c>
      <c r="AA26" s="36" t="s">
        <v>52</v>
      </c>
      <c r="AB26" s="36">
        <v>3</v>
      </c>
      <c r="AC26" s="36"/>
      <c r="AD26" s="36"/>
      <c r="AE26" s="36">
        <f t="shared" si="0"/>
        <v>1</v>
      </c>
    </row>
    <row r="27" spans="1:31" customFormat="1" ht="202.5">
      <c r="A27" s="36">
        <v>26</v>
      </c>
      <c r="B27" s="36" t="s">
        <v>25</v>
      </c>
      <c r="C27" s="36" t="s">
        <v>26</v>
      </c>
      <c r="D27" s="36" t="s">
        <v>176</v>
      </c>
      <c r="E27" s="36" t="s">
        <v>28</v>
      </c>
      <c r="F27" s="36" t="s">
        <v>45</v>
      </c>
      <c r="G27" s="36">
        <v>0</v>
      </c>
      <c r="H27" s="36" t="s">
        <v>30</v>
      </c>
      <c r="I27" s="36" t="s">
        <v>177</v>
      </c>
      <c r="J27" s="36" t="s">
        <v>178</v>
      </c>
      <c r="K27" s="36" t="s">
        <v>33</v>
      </c>
      <c r="L27" s="72" t="s">
        <v>179</v>
      </c>
      <c r="M27" s="36" t="s">
        <v>180</v>
      </c>
      <c r="N27" s="36" t="s">
        <v>36</v>
      </c>
      <c r="O27" s="36"/>
      <c r="P27" s="36"/>
      <c r="Q27" s="36"/>
      <c r="R27" s="36"/>
      <c r="S27" s="36" t="s">
        <v>37</v>
      </c>
      <c r="T27" s="36" t="s">
        <v>42</v>
      </c>
      <c r="U27" s="36" t="s">
        <v>39</v>
      </c>
      <c r="V27" s="36" t="s">
        <v>39</v>
      </c>
      <c r="W27" s="36" t="s">
        <v>158</v>
      </c>
      <c r="X27" s="36">
        <v>2</v>
      </c>
      <c r="Y27" s="36" t="s">
        <v>52</v>
      </c>
      <c r="Z27" s="36">
        <v>3</v>
      </c>
      <c r="AA27" s="36" t="s">
        <v>52</v>
      </c>
      <c r="AB27" s="36">
        <v>3</v>
      </c>
      <c r="AC27" s="36"/>
      <c r="AD27" s="36"/>
      <c r="AE27" s="36">
        <f t="shared" si="0"/>
        <v>0</v>
      </c>
    </row>
    <row r="28" spans="1:31" customFormat="1" ht="243">
      <c r="A28" s="36">
        <v>27</v>
      </c>
      <c r="B28" s="36" t="s">
        <v>25</v>
      </c>
      <c r="C28" s="36" t="s">
        <v>26</v>
      </c>
      <c r="D28" s="36" t="s">
        <v>181</v>
      </c>
      <c r="E28" s="36" t="s">
        <v>28</v>
      </c>
      <c r="F28" s="36" t="s">
        <v>29</v>
      </c>
      <c r="G28" s="36">
        <v>5</v>
      </c>
      <c r="H28" s="36" t="s">
        <v>30</v>
      </c>
      <c r="I28" s="36" t="s">
        <v>182</v>
      </c>
      <c r="J28" s="36" t="s">
        <v>183</v>
      </c>
      <c r="K28" s="36" t="s">
        <v>33</v>
      </c>
      <c r="L28" s="72" t="s">
        <v>184</v>
      </c>
      <c r="M28" s="36" t="s">
        <v>185</v>
      </c>
      <c r="N28" s="36" t="s">
        <v>36</v>
      </c>
      <c r="O28" s="36"/>
      <c r="P28" s="36"/>
      <c r="Q28" s="36"/>
      <c r="R28" s="36"/>
      <c r="S28" s="36" t="s">
        <v>37</v>
      </c>
      <c r="T28" s="36" t="s">
        <v>42</v>
      </c>
      <c r="U28" s="36" t="s">
        <v>39</v>
      </c>
      <c r="V28" s="36" t="s">
        <v>39</v>
      </c>
      <c r="W28" s="36" t="s">
        <v>158</v>
      </c>
      <c r="X28" s="36">
        <v>2</v>
      </c>
      <c r="Y28" s="36" t="s">
        <v>52</v>
      </c>
      <c r="Z28" s="36">
        <v>3</v>
      </c>
      <c r="AA28" s="36" t="s">
        <v>52</v>
      </c>
      <c r="AB28" s="36">
        <v>3</v>
      </c>
      <c r="AC28" s="36"/>
      <c r="AD28" s="36"/>
      <c r="AE28" s="36">
        <f t="shared" si="0"/>
        <v>0</v>
      </c>
    </row>
    <row r="29" spans="1:31" customFormat="1" ht="175.5">
      <c r="A29" s="36">
        <v>28</v>
      </c>
      <c r="B29" s="36" t="s">
        <v>25</v>
      </c>
      <c r="C29" s="36" t="s">
        <v>26</v>
      </c>
      <c r="D29" s="36" t="s">
        <v>186</v>
      </c>
      <c r="E29" s="36" t="s">
        <v>28</v>
      </c>
      <c r="F29" s="36" t="s">
        <v>45</v>
      </c>
      <c r="G29" s="36">
        <v>0</v>
      </c>
      <c r="H29" s="36" t="s">
        <v>82</v>
      </c>
      <c r="I29" s="36" t="s">
        <v>187</v>
      </c>
      <c r="J29" s="36" t="s">
        <v>188</v>
      </c>
      <c r="K29" s="36" t="s">
        <v>33</v>
      </c>
      <c r="L29" s="72" t="s">
        <v>189</v>
      </c>
      <c r="M29" s="36" t="s">
        <v>190</v>
      </c>
      <c r="N29" s="36" t="s">
        <v>36</v>
      </c>
      <c r="O29" s="36"/>
      <c r="P29" s="36"/>
      <c r="Q29" s="36"/>
      <c r="R29" s="36"/>
      <c r="S29" s="36" t="s">
        <v>37</v>
      </c>
      <c r="T29" s="36" t="s">
        <v>38</v>
      </c>
      <c r="U29" s="36" t="s">
        <v>39</v>
      </c>
      <c r="V29" s="36" t="s">
        <v>39</v>
      </c>
      <c r="W29" s="36" t="s">
        <v>40</v>
      </c>
      <c r="X29" s="36">
        <v>2</v>
      </c>
      <c r="Y29" s="36" t="s">
        <v>191</v>
      </c>
      <c r="Z29" s="36">
        <v>4</v>
      </c>
      <c r="AA29" s="36" t="s">
        <v>192</v>
      </c>
      <c r="AB29" s="36">
        <v>4</v>
      </c>
      <c r="AC29" s="36"/>
      <c r="AD29" s="36"/>
      <c r="AE29" s="36">
        <f t="shared" si="0"/>
        <v>0</v>
      </c>
    </row>
    <row r="30" spans="1:31" s="34" customFormat="1" ht="175.5">
      <c r="A30" s="36">
        <v>29</v>
      </c>
      <c r="B30" s="36" t="s">
        <v>25</v>
      </c>
      <c r="C30" s="36" t="s">
        <v>26</v>
      </c>
      <c r="D30" s="36" t="s">
        <v>193</v>
      </c>
      <c r="E30" s="36" t="s">
        <v>28</v>
      </c>
      <c r="F30" s="36" t="s">
        <v>45</v>
      </c>
      <c r="G30" s="36">
        <v>0</v>
      </c>
      <c r="H30" s="36" t="s">
        <v>82</v>
      </c>
      <c r="I30" s="36" t="s">
        <v>194</v>
      </c>
      <c r="J30" s="36" t="s">
        <v>195</v>
      </c>
      <c r="K30" s="36" t="s">
        <v>106</v>
      </c>
      <c r="L30" s="72"/>
      <c r="M30" s="36"/>
      <c r="N30" s="36"/>
      <c r="O30" s="36"/>
      <c r="P30" s="36"/>
      <c r="Q30" s="36"/>
      <c r="R30" s="36"/>
      <c r="S30" s="36"/>
      <c r="T30" s="36"/>
      <c r="U30" s="36"/>
      <c r="V30" s="36"/>
      <c r="W30" s="36"/>
      <c r="X30" s="36"/>
      <c r="Y30" s="36"/>
      <c r="Z30" s="36"/>
      <c r="AA30" s="36"/>
      <c r="AB30" s="36"/>
      <c r="AC30" s="36" t="s">
        <v>196</v>
      </c>
      <c r="AD30" s="36"/>
      <c r="AE30" s="36">
        <f t="shared" si="0"/>
        <v>0</v>
      </c>
    </row>
    <row r="31" spans="1:31" customFormat="1" ht="162">
      <c r="A31" s="36">
        <v>30</v>
      </c>
      <c r="B31" s="36" t="s">
        <v>25</v>
      </c>
      <c r="C31" s="36" t="s">
        <v>26</v>
      </c>
      <c r="D31" s="36" t="s">
        <v>197</v>
      </c>
      <c r="E31" s="36" t="s">
        <v>28</v>
      </c>
      <c r="F31" s="36" t="s">
        <v>45</v>
      </c>
      <c r="G31" s="36">
        <v>0</v>
      </c>
      <c r="H31" s="36" t="s">
        <v>30</v>
      </c>
      <c r="I31" s="36" t="s">
        <v>198</v>
      </c>
      <c r="J31" s="36" t="s">
        <v>199</v>
      </c>
      <c r="K31" s="36" t="s">
        <v>106</v>
      </c>
      <c r="L31" s="72"/>
      <c r="M31" s="36"/>
      <c r="N31" s="36"/>
      <c r="O31" s="36"/>
      <c r="P31" s="36"/>
      <c r="Q31" s="36"/>
      <c r="R31" s="36"/>
      <c r="S31" s="36"/>
      <c r="T31" s="36"/>
      <c r="U31" s="36"/>
      <c r="V31" s="36"/>
      <c r="W31" s="36"/>
      <c r="X31" s="36"/>
      <c r="Y31" s="36"/>
      <c r="Z31" s="36"/>
      <c r="AA31" s="36"/>
      <c r="AB31" s="36"/>
      <c r="AC31" s="36"/>
      <c r="AD31" s="36"/>
      <c r="AE31" s="36">
        <f t="shared" si="0"/>
        <v>0</v>
      </c>
    </row>
    <row r="32" spans="1:31" customFormat="1" ht="202.5">
      <c r="A32" s="36">
        <v>31</v>
      </c>
      <c r="B32" s="36" t="s">
        <v>25</v>
      </c>
      <c r="C32" s="36" t="s">
        <v>26</v>
      </c>
      <c r="D32" s="36" t="s">
        <v>200</v>
      </c>
      <c r="E32" s="36" t="s">
        <v>28</v>
      </c>
      <c r="F32" s="36" t="s">
        <v>45</v>
      </c>
      <c r="G32" s="36">
        <v>0</v>
      </c>
      <c r="H32" s="36" t="s">
        <v>30</v>
      </c>
      <c r="I32" s="36" t="s">
        <v>201</v>
      </c>
      <c r="J32" s="36" t="s">
        <v>202</v>
      </c>
      <c r="K32" s="36" t="s">
        <v>106</v>
      </c>
      <c r="L32" s="72"/>
      <c r="M32" s="36"/>
      <c r="N32" s="36"/>
      <c r="O32" s="36"/>
      <c r="P32" s="36"/>
      <c r="Q32" s="36"/>
      <c r="R32" s="36"/>
      <c r="S32" s="36"/>
      <c r="T32" s="36"/>
      <c r="U32" s="36"/>
      <c r="V32" s="36"/>
      <c r="W32" s="36"/>
      <c r="X32" s="36"/>
      <c r="Y32" s="36"/>
      <c r="Z32" s="36"/>
      <c r="AA32" s="36"/>
      <c r="AB32" s="36"/>
      <c r="AC32" s="36"/>
      <c r="AD32" s="36"/>
      <c r="AE32" s="36">
        <f t="shared" si="0"/>
        <v>0</v>
      </c>
    </row>
    <row r="33" spans="1:31" customFormat="1" ht="189">
      <c r="A33" s="36">
        <v>32</v>
      </c>
      <c r="B33" s="36" t="s">
        <v>25</v>
      </c>
      <c r="C33" s="36" t="s">
        <v>26</v>
      </c>
      <c r="D33" s="36" t="s">
        <v>203</v>
      </c>
      <c r="E33" s="36" t="s">
        <v>28</v>
      </c>
      <c r="F33" s="36" t="s">
        <v>45</v>
      </c>
      <c r="G33" s="36">
        <v>0</v>
      </c>
      <c r="H33" s="36" t="s">
        <v>30</v>
      </c>
      <c r="I33" s="36" t="s">
        <v>204</v>
      </c>
      <c r="J33" s="36" t="s">
        <v>205</v>
      </c>
      <c r="K33" s="36" t="s">
        <v>106</v>
      </c>
      <c r="L33" s="72"/>
      <c r="M33" s="36"/>
      <c r="N33" s="36"/>
      <c r="O33" s="36"/>
      <c r="P33" s="36"/>
      <c r="Q33" s="36"/>
      <c r="R33" s="36"/>
      <c r="S33" s="36"/>
      <c r="T33" s="36"/>
      <c r="U33" s="36"/>
      <c r="V33" s="36"/>
      <c r="W33" s="36"/>
      <c r="X33" s="36"/>
      <c r="Y33" s="36"/>
      <c r="Z33" s="36"/>
      <c r="AA33" s="36"/>
      <c r="AB33" s="36"/>
      <c r="AC33" s="36"/>
      <c r="AD33" s="36"/>
      <c r="AE33" s="36">
        <f t="shared" si="0"/>
        <v>0</v>
      </c>
    </row>
    <row r="34" spans="1:31" customFormat="1" ht="135">
      <c r="A34" s="36">
        <v>33</v>
      </c>
      <c r="B34" s="36" t="s">
        <v>25</v>
      </c>
      <c r="C34" s="36" t="s">
        <v>26</v>
      </c>
      <c r="D34" s="36" t="s">
        <v>206</v>
      </c>
      <c r="E34" s="36" t="s">
        <v>28</v>
      </c>
      <c r="F34" s="36" t="s">
        <v>45</v>
      </c>
      <c r="G34" s="36">
        <v>0</v>
      </c>
      <c r="H34" s="36" t="s">
        <v>30</v>
      </c>
      <c r="I34" s="36" t="s">
        <v>207</v>
      </c>
      <c r="J34" s="36" t="s">
        <v>208</v>
      </c>
      <c r="K34" s="36" t="s">
        <v>33</v>
      </c>
      <c r="L34" s="72" t="s">
        <v>209</v>
      </c>
      <c r="M34" s="36" t="s">
        <v>210</v>
      </c>
      <c r="N34" s="36" t="s">
        <v>36</v>
      </c>
      <c r="O34" s="36"/>
      <c r="P34" s="36"/>
      <c r="Q34" s="36"/>
      <c r="R34" s="36"/>
      <c r="S34" s="36" t="s">
        <v>37</v>
      </c>
      <c r="T34" s="36" t="s">
        <v>39</v>
      </c>
      <c r="U34" s="36" t="s">
        <v>39</v>
      </c>
      <c r="V34" s="36" t="s">
        <v>38</v>
      </c>
      <c r="W34" s="36" t="s">
        <v>211</v>
      </c>
      <c r="X34" s="36">
        <v>2</v>
      </c>
      <c r="Y34" s="36" t="s">
        <v>52</v>
      </c>
      <c r="Z34" s="36">
        <v>3</v>
      </c>
      <c r="AA34" s="36" t="s">
        <v>52</v>
      </c>
      <c r="AB34" s="36">
        <v>3</v>
      </c>
      <c r="AC34" s="36"/>
      <c r="AD34" s="36"/>
      <c r="AE34" s="36">
        <f t="shared" si="0"/>
        <v>0</v>
      </c>
    </row>
    <row r="35" spans="1:31" customFormat="1" ht="216">
      <c r="A35" s="36">
        <v>34</v>
      </c>
      <c r="B35" s="36" t="s">
        <v>25</v>
      </c>
      <c r="C35" s="36" t="s">
        <v>26</v>
      </c>
      <c r="D35" s="36" t="s">
        <v>212</v>
      </c>
      <c r="E35" s="36" t="s">
        <v>28</v>
      </c>
      <c r="F35" s="36" t="s">
        <v>45</v>
      </c>
      <c r="G35" s="36">
        <v>0</v>
      </c>
      <c r="H35" s="36" t="s">
        <v>30</v>
      </c>
      <c r="I35" s="36" t="s">
        <v>213</v>
      </c>
      <c r="J35" s="36" t="s">
        <v>214</v>
      </c>
      <c r="K35" s="36" t="s">
        <v>33</v>
      </c>
      <c r="L35" s="72" t="s">
        <v>215</v>
      </c>
      <c r="M35" s="36" t="s">
        <v>216</v>
      </c>
      <c r="N35" s="36" t="s">
        <v>36</v>
      </c>
      <c r="O35" s="36"/>
      <c r="P35" s="36"/>
      <c r="Q35" s="36"/>
      <c r="R35" s="36"/>
      <c r="S35" s="36" t="s">
        <v>37</v>
      </c>
      <c r="T35" s="36" t="s">
        <v>39</v>
      </c>
      <c r="U35" s="36" t="s">
        <v>39</v>
      </c>
      <c r="V35" s="36" t="s">
        <v>39</v>
      </c>
      <c r="W35" s="36" t="s">
        <v>211</v>
      </c>
      <c r="X35" s="36">
        <v>2</v>
      </c>
      <c r="Y35" s="36" t="s">
        <v>52</v>
      </c>
      <c r="Z35" s="36">
        <v>3</v>
      </c>
      <c r="AA35" s="36" t="s">
        <v>217</v>
      </c>
      <c r="AB35" s="36">
        <v>4</v>
      </c>
      <c r="AC35" s="36"/>
      <c r="AD35" s="36"/>
      <c r="AE35" s="36">
        <f t="shared" si="0"/>
        <v>0</v>
      </c>
    </row>
    <row r="36" spans="1:31" customFormat="1" ht="189">
      <c r="A36" s="36">
        <v>35</v>
      </c>
      <c r="B36" s="36" t="s">
        <v>25</v>
      </c>
      <c r="C36" s="36" t="s">
        <v>26</v>
      </c>
      <c r="D36" s="36" t="s">
        <v>218</v>
      </c>
      <c r="E36" s="36" t="s">
        <v>28</v>
      </c>
      <c r="F36" s="36" t="s">
        <v>45</v>
      </c>
      <c r="G36" s="36">
        <v>0</v>
      </c>
      <c r="H36" s="36" t="s">
        <v>30</v>
      </c>
      <c r="I36" s="36" t="s">
        <v>219</v>
      </c>
      <c r="J36" s="36" t="s">
        <v>220</v>
      </c>
      <c r="K36" s="36" t="s">
        <v>33</v>
      </c>
      <c r="L36" s="72" t="s">
        <v>221</v>
      </c>
      <c r="M36" s="36" t="s">
        <v>222</v>
      </c>
      <c r="N36" s="36" t="s">
        <v>36</v>
      </c>
      <c r="O36" s="36"/>
      <c r="P36" s="36"/>
      <c r="Q36" s="36"/>
      <c r="R36" s="36"/>
      <c r="S36" s="36" t="s">
        <v>37</v>
      </c>
      <c r="T36" s="36" t="s">
        <v>38</v>
      </c>
      <c r="U36" s="36" t="s">
        <v>39</v>
      </c>
      <c r="V36" s="36" t="s">
        <v>39</v>
      </c>
      <c r="W36" s="36" t="s">
        <v>40</v>
      </c>
      <c r="X36" s="36">
        <v>2</v>
      </c>
      <c r="Y36" s="36" t="s">
        <v>52</v>
      </c>
      <c r="Z36" s="36">
        <v>3</v>
      </c>
      <c r="AA36" s="36" t="s">
        <v>52</v>
      </c>
      <c r="AB36" s="36">
        <v>3</v>
      </c>
      <c r="AC36" s="36"/>
      <c r="AD36" s="36"/>
      <c r="AE36" s="36">
        <f t="shared" si="0"/>
        <v>0</v>
      </c>
    </row>
    <row r="37" spans="1:31" customFormat="1" ht="216">
      <c r="A37" s="36">
        <v>36</v>
      </c>
      <c r="B37" s="36" t="s">
        <v>25</v>
      </c>
      <c r="C37" s="36" t="s">
        <v>26</v>
      </c>
      <c r="D37" s="36" t="s">
        <v>223</v>
      </c>
      <c r="E37" s="36" t="s">
        <v>28</v>
      </c>
      <c r="F37" s="36" t="s">
        <v>45</v>
      </c>
      <c r="G37" s="36">
        <v>0</v>
      </c>
      <c r="H37" s="36" t="s">
        <v>30</v>
      </c>
      <c r="I37" s="36" t="s">
        <v>224</v>
      </c>
      <c r="J37" s="36" t="s">
        <v>225</v>
      </c>
      <c r="K37" s="36" t="s">
        <v>33</v>
      </c>
      <c r="L37" s="72" t="s">
        <v>226</v>
      </c>
      <c r="M37" s="36" t="s">
        <v>227</v>
      </c>
      <c r="N37" s="36" t="s">
        <v>49</v>
      </c>
      <c r="O37" s="36"/>
      <c r="P37" s="36" t="s">
        <v>50</v>
      </c>
      <c r="Q37" s="36"/>
      <c r="R37" s="36"/>
      <c r="S37" s="36" t="s">
        <v>51</v>
      </c>
      <c r="T37" s="36" t="s">
        <v>38</v>
      </c>
      <c r="U37" s="36" t="s">
        <v>39</v>
      </c>
      <c r="V37" s="36" t="s">
        <v>39</v>
      </c>
      <c r="W37" s="36" t="s">
        <v>40</v>
      </c>
      <c r="X37" s="36">
        <v>2</v>
      </c>
      <c r="Y37" s="36" t="s">
        <v>228</v>
      </c>
      <c r="Z37" s="36">
        <v>5</v>
      </c>
      <c r="AA37" s="36" t="s">
        <v>52</v>
      </c>
      <c r="AB37" s="36">
        <v>3</v>
      </c>
      <c r="AC37" s="36"/>
      <c r="AD37" s="36"/>
      <c r="AE37" s="36">
        <f t="shared" si="0"/>
        <v>1</v>
      </c>
    </row>
    <row r="38" spans="1:31" s="34" customFormat="1" ht="216">
      <c r="A38" s="36">
        <v>37</v>
      </c>
      <c r="B38" s="36" t="s">
        <v>25</v>
      </c>
      <c r="C38" s="36" t="s">
        <v>26</v>
      </c>
      <c r="D38" s="36" t="s">
        <v>229</v>
      </c>
      <c r="E38" s="36" t="s">
        <v>28</v>
      </c>
      <c r="F38" s="36" t="s">
        <v>45</v>
      </c>
      <c r="G38" s="36">
        <v>0</v>
      </c>
      <c r="H38" s="36" t="s">
        <v>30</v>
      </c>
      <c r="I38" s="36" t="s">
        <v>230</v>
      </c>
      <c r="J38" s="36" t="s">
        <v>231</v>
      </c>
      <c r="K38" s="36" t="s">
        <v>33</v>
      </c>
      <c r="L38" s="72" t="s">
        <v>232</v>
      </c>
      <c r="M38" s="36"/>
      <c r="N38" s="36" t="s">
        <v>42</v>
      </c>
      <c r="O38" s="36"/>
      <c r="P38" s="36"/>
      <c r="Q38" s="36"/>
      <c r="R38" s="36"/>
      <c r="S38" s="36" t="s">
        <v>42</v>
      </c>
      <c r="T38" s="36" t="s">
        <v>42</v>
      </c>
      <c r="U38" s="36" t="s">
        <v>42</v>
      </c>
      <c r="V38" s="36" t="s">
        <v>42</v>
      </c>
      <c r="W38" s="36" t="s">
        <v>38</v>
      </c>
      <c r="X38" s="36">
        <v>2</v>
      </c>
      <c r="Y38" s="36" t="s">
        <v>52</v>
      </c>
      <c r="Z38" s="36">
        <v>3</v>
      </c>
      <c r="AA38" s="36" t="s">
        <v>52</v>
      </c>
      <c r="AB38" s="36">
        <v>3</v>
      </c>
      <c r="AC38" s="36" t="s">
        <v>233</v>
      </c>
      <c r="AD38" s="36"/>
      <c r="AE38" s="36">
        <f t="shared" si="0"/>
        <v>0</v>
      </c>
    </row>
    <row r="39" spans="1:31" customFormat="1" ht="135">
      <c r="A39" s="36">
        <v>38</v>
      </c>
      <c r="B39" s="36" t="s">
        <v>25</v>
      </c>
      <c r="C39" s="36" t="s">
        <v>26</v>
      </c>
      <c r="D39" s="36" t="s">
        <v>234</v>
      </c>
      <c r="E39" s="36" t="s">
        <v>28</v>
      </c>
      <c r="F39" s="36" t="s">
        <v>45</v>
      </c>
      <c r="G39" s="36">
        <v>0</v>
      </c>
      <c r="H39" s="36" t="s">
        <v>30</v>
      </c>
      <c r="I39" s="36" t="s">
        <v>235</v>
      </c>
      <c r="J39" s="36" t="s">
        <v>236</v>
      </c>
      <c r="K39" s="36" t="s">
        <v>33</v>
      </c>
      <c r="L39" s="72" t="s">
        <v>237</v>
      </c>
      <c r="M39" s="36" t="s">
        <v>238</v>
      </c>
      <c r="N39" s="36" t="s">
        <v>36</v>
      </c>
      <c r="O39" s="36"/>
      <c r="P39" s="36"/>
      <c r="Q39" s="36"/>
      <c r="R39" s="36"/>
      <c r="S39" s="36" t="s">
        <v>51</v>
      </c>
      <c r="T39" s="36" t="s">
        <v>38</v>
      </c>
      <c r="U39" s="36" t="s">
        <v>39</v>
      </c>
      <c r="V39" s="36" t="s">
        <v>39</v>
      </c>
      <c r="W39" s="36" t="s">
        <v>40</v>
      </c>
      <c r="X39" s="36">
        <v>2</v>
      </c>
      <c r="Y39" s="36" t="s">
        <v>52</v>
      </c>
      <c r="Z39" s="36">
        <v>3</v>
      </c>
      <c r="AA39" s="36" t="s">
        <v>52</v>
      </c>
      <c r="AB39" s="36">
        <v>3</v>
      </c>
      <c r="AC39" s="36"/>
      <c r="AD39" s="36"/>
      <c r="AE39" s="36">
        <f t="shared" si="0"/>
        <v>0</v>
      </c>
    </row>
    <row r="40" spans="1:31" customFormat="1" ht="148.5">
      <c r="A40" s="36">
        <v>39</v>
      </c>
      <c r="B40" s="36" t="s">
        <v>25</v>
      </c>
      <c r="C40" s="36" t="s">
        <v>26</v>
      </c>
      <c r="D40" s="36" t="s">
        <v>239</v>
      </c>
      <c r="E40" s="36" t="s">
        <v>28</v>
      </c>
      <c r="F40" s="36" t="s">
        <v>45</v>
      </c>
      <c r="G40" s="36">
        <v>0</v>
      </c>
      <c r="H40" s="36" t="s">
        <v>30</v>
      </c>
      <c r="I40" s="36" t="s">
        <v>240</v>
      </c>
      <c r="J40" s="36" t="s">
        <v>241</v>
      </c>
      <c r="K40" s="36" t="s">
        <v>33</v>
      </c>
      <c r="L40" s="72" t="s">
        <v>242</v>
      </c>
      <c r="M40" s="36" t="s">
        <v>238</v>
      </c>
      <c r="N40" s="36" t="s">
        <v>36</v>
      </c>
      <c r="O40" s="36"/>
      <c r="P40" s="36"/>
      <c r="Q40" s="36"/>
      <c r="R40" s="36"/>
      <c r="S40" s="36" t="s">
        <v>51</v>
      </c>
      <c r="T40" s="36" t="s">
        <v>38</v>
      </c>
      <c r="U40" s="36" t="s">
        <v>39</v>
      </c>
      <c r="V40" s="36" t="s">
        <v>39</v>
      </c>
      <c r="W40" s="36" t="s">
        <v>40</v>
      </c>
      <c r="X40" s="36">
        <v>2</v>
      </c>
      <c r="Y40" s="36" t="s">
        <v>52</v>
      </c>
      <c r="Z40" s="36">
        <v>3</v>
      </c>
      <c r="AA40" s="36" t="s">
        <v>52</v>
      </c>
      <c r="AB40" s="36">
        <v>3</v>
      </c>
      <c r="AC40" s="36"/>
      <c r="AD40" s="36"/>
      <c r="AE40" s="36">
        <f t="shared" si="0"/>
        <v>0</v>
      </c>
    </row>
    <row r="41" spans="1:31" customFormat="1" ht="148.5">
      <c r="A41" s="36">
        <v>40</v>
      </c>
      <c r="B41" s="36" t="s">
        <v>25</v>
      </c>
      <c r="C41" s="36" t="s">
        <v>26</v>
      </c>
      <c r="D41" s="36" t="s">
        <v>243</v>
      </c>
      <c r="E41" s="36" t="s">
        <v>28</v>
      </c>
      <c r="F41" s="36" t="s">
        <v>45</v>
      </c>
      <c r="G41" s="36">
        <v>0</v>
      </c>
      <c r="H41" s="36" t="s">
        <v>30</v>
      </c>
      <c r="I41" s="36" t="s">
        <v>244</v>
      </c>
      <c r="J41" s="36" t="s">
        <v>245</v>
      </c>
      <c r="K41" s="36" t="s">
        <v>33</v>
      </c>
      <c r="L41" s="72" t="s">
        <v>246</v>
      </c>
      <c r="M41" s="36" t="s">
        <v>238</v>
      </c>
      <c r="N41" s="36" t="s">
        <v>36</v>
      </c>
      <c r="O41" s="36"/>
      <c r="P41" s="36"/>
      <c r="Q41" s="36"/>
      <c r="R41" s="36"/>
      <c r="S41" s="36" t="s">
        <v>51</v>
      </c>
      <c r="T41" s="36" t="s">
        <v>38</v>
      </c>
      <c r="U41" s="36" t="s">
        <v>39</v>
      </c>
      <c r="V41" s="36" t="s">
        <v>39</v>
      </c>
      <c r="W41" s="36" t="s">
        <v>40</v>
      </c>
      <c r="X41" s="36">
        <v>2</v>
      </c>
      <c r="Y41" s="36" t="s">
        <v>52</v>
      </c>
      <c r="Z41" s="36">
        <v>3</v>
      </c>
      <c r="AA41" s="36" t="s">
        <v>52</v>
      </c>
      <c r="AB41" s="36">
        <v>3</v>
      </c>
      <c r="AC41" s="36"/>
      <c r="AD41" s="36"/>
      <c r="AE41" s="36">
        <f t="shared" si="0"/>
        <v>0</v>
      </c>
    </row>
    <row r="42" spans="1:31" customFormat="1" ht="216">
      <c r="A42" s="36">
        <v>41</v>
      </c>
      <c r="B42" s="36" t="s">
        <v>25</v>
      </c>
      <c r="C42" s="36" t="s">
        <v>26</v>
      </c>
      <c r="D42" s="36" t="s">
        <v>247</v>
      </c>
      <c r="E42" s="36" t="s">
        <v>247</v>
      </c>
      <c r="F42" s="36" t="s">
        <v>126</v>
      </c>
      <c r="G42" s="36">
        <v>2</v>
      </c>
      <c r="H42" s="36" t="s">
        <v>30</v>
      </c>
      <c r="I42" s="36" t="s">
        <v>248</v>
      </c>
      <c r="J42" s="36" t="s">
        <v>249</v>
      </c>
      <c r="K42" s="36" t="s">
        <v>33</v>
      </c>
      <c r="L42" s="72" t="s">
        <v>246</v>
      </c>
      <c r="M42" s="36" t="s">
        <v>238</v>
      </c>
      <c r="N42" s="36" t="s">
        <v>36</v>
      </c>
      <c r="O42" s="36"/>
      <c r="P42" s="36"/>
      <c r="Q42" s="36"/>
      <c r="R42" s="36"/>
      <c r="S42" s="36" t="s">
        <v>51</v>
      </c>
      <c r="T42" s="36" t="s">
        <v>38</v>
      </c>
      <c r="U42" s="36" t="s">
        <v>39</v>
      </c>
      <c r="V42" s="36" t="s">
        <v>39</v>
      </c>
      <c r="W42" s="36" t="s">
        <v>40</v>
      </c>
      <c r="X42" s="36">
        <v>2</v>
      </c>
      <c r="Y42" s="36" t="s">
        <v>52</v>
      </c>
      <c r="Z42" s="36">
        <v>3</v>
      </c>
      <c r="AA42" s="36" t="s">
        <v>52</v>
      </c>
      <c r="AB42" s="36">
        <v>3</v>
      </c>
      <c r="AC42" s="36"/>
      <c r="AD42" s="36"/>
      <c r="AE42" s="36">
        <f t="shared" si="0"/>
        <v>0</v>
      </c>
    </row>
    <row r="43" spans="1:31" customFormat="1" ht="94.5">
      <c r="A43" s="36">
        <v>42</v>
      </c>
      <c r="B43" s="36" t="s">
        <v>25</v>
      </c>
      <c r="C43" s="36" t="s">
        <v>26</v>
      </c>
      <c r="D43" s="36" t="s">
        <v>250</v>
      </c>
      <c r="E43" s="36" t="s">
        <v>28</v>
      </c>
      <c r="F43" s="36" t="s">
        <v>45</v>
      </c>
      <c r="G43" s="36">
        <v>0</v>
      </c>
      <c r="H43" s="36" t="s">
        <v>42</v>
      </c>
      <c r="I43" s="36" t="s">
        <v>251</v>
      </c>
      <c r="J43" s="36" t="s">
        <v>252</v>
      </c>
      <c r="K43" s="36" t="s">
        <v>33</v>
      </c>
      <c r="L43" s="72" t="s">
        <v>253</v>
      </c>
      <c r="M43" s="36" t="s">
        <v>238</v>
      </c>
      <c r="N43" s="36" t="s">
        <v>36</v>
      </c>
      <c r="O43" s="36"/>
      <c r="P43" s="36"/>
      <c r="Q43" s="36"/>
      <c r="R43" s="36"/>
      <c r="S43" s="36" t="s">
        <v>51</v>
      </c>
      <c r="T43" s="36" t="s">
        <v>38</v>
      </c>
      <c r="U43" s="36" t="s">
        <v>39</v>
      </c>
      <c r="V43" s="36" t="s">
        <v>39</v>
      </c>
      <c r="W43" s="36" t="s">
        <v>40</v>
      </c>
      <c r="X43" s="36">
        <v>2</v>
      </c>
      <c r="Y43" s="36" t="s">
        <v>52</v>
      </c>
      <c r="Z43" s="36">
        <v>3</v>
      </c>
      <c r="AA43" s="36" t="s">
        <v>52</v>
      </c>
      <c r="AB43" s="36">
        <v>3</v>
      </c>
      <c r="AC43" s="36"/>
      <c r="AD43" s="36"/>
      <c r="AE43" s="36">
        <f t="shared" si="0"/>
        <v>0</v>
      </c>
    </row>
    <row r="44" spans="1:31" customFormat="1" ht="148.5">
      <c r="A44" s="36">
        <v>43</v>
      </c>
      <c r="B44" s="36" t="s">
        <v>25</v>
      </c>
      <c r="C44" s="36" t="s">
        <v>26</v>
      </c>
      <c r="D44" s="36" t="s">
        <v>254</v>
      </c>
      <c r="E44" s="36" t="s">
        <v>28</v>
      </c>
      <c r="F44" s="36" t="s">
        <v>45</v>
      </c>
      <c r="G44" s="36">
        <v>0</v>
      </c>
      <c r="H44" s="36" t="s">
        <v>82</v>
      </c>
      <c r="I44" s="36" t="s">
        <v>255</v>
      </c>
      <c r="J44" s="36" t="s">
        <v>256</v>
      </c>
      <c r="K44" s="36" t="s">
        <v>33</v>
      </c>
      <c r="L44" s="72" t="s">
        <v>257</v>
      </c>
      <c r="M44" s="36" t="s">
        <v>238</v>
      </c>
      <c r="N44" s="36" t="s">
        <v>36</v>
      </c>
      <c r="O44" s="36"/>
      <c r="P44" s="36"/>
      <c r="Q44" s="36"/>
      <c r="R44" s="36"/>
      <c r="S44" s="36" t="s">
        <v>51</v>
      </c>
      <c r="T44" s="36" t="s">
        <v>38</v>
      </c>
      <c r="U44" s="36" t="s">
        <v>39</v>
      </c>
      <c r="V44" s="36" t="s">
        <v>39</v>
      </c>
      <c r="W44" s="36" t="s">
        <v>40</v>
      </c>
      <c r="X44" s="36">
        <v>2</v>
      </c>
      <c r="Y44" s="36" t="s">
        <v>52</v>
      </c>
      <c r="Z44" s="36">
        <v>3</v>
      </c>
      <c r="AA44" s="36" t="s">
        <v>52</v>
      </c>
      <c r="AB44" s="36">
        <v>3</v>
      </c>
      <c r="AC44" s="36"/>
      <c r="AD44" s="36"/>
      <c r="AE44" s="36">
        <f t="shared" si="0"/>
        <v>0</v>
      </c>
    </row>
    <row r="45" spans="1:31" customFormat="1" ht="81">
      <c r="A45" s="36">
        <v>44</v>
      </c>
      <c r="B45" s="36" t="s">
        <v>25</v>
      </c>
      <c r="C45" s="36" t="s">
        <v>26</v>
      </c>
      <c r="D45" s="36" t="s">
        <v>258</v>
      </c>
      <c r="E45" s="36" t="s">
        <v>28</v>
      </c>
      <c r="F45" s="36" t="s">
        <v>45</v>
      </c>
      <c r="G45" s="36">
        <v>0</v>
      </c>
      <c r="H45" s="36" t="s">
        <v>42</v>
      </c>
      <c r="I45" s="36" t="s">
        <v>259</v>
      </c>
      <c r="J45" s="36" t="s">
        <v>260</v>
      </c>
      <c r="K45" s="36" t="s">
        <v>33</v>
      </c>
      <c r="L45" s="72" t="s">
        <v>261</v>
      </c>
      <c r="M45" s="36" t="s">
        <v>262</v>
      </c>
      <c r="N45" s="36" t="s">
        <v>49</v>
      </c>
      <c r="O45" s="36"/>
      <c r="P45" s="36" t="s">
        <v>50</v>
      </c>
      <c r="Q45" s="36"/>
      <c r="R45" s="36"/>
      <c r="S45" s="36" t="s">
        <v>51</v>
      </c>
      <c r="T45" s="36" t="s">
        <v>38</v>
      </c>
      <c r="U45" s="36" t="s">
        <v>39</v>
      </c>
      <c r="V45" s="36" t="s">
        <v>39</v>
      </c>
      <c r="W45" s="36" t="s">
        <v>38</v>
      </c>
      <c r="X45" s="36">
        <v>2</v>
      </c>
      <c r="Y45" s="36" t="s">
        <v>52</v>
      </c>
      <c r="Z45" s="36">
        <v>3</v>
      </c>
      <c r="AA45" s="36" t="s">
        <v>52</v>
      </c>
      <c r="AB45" s="36">
        <v>3</v>
      </c>
      <c r="AC45" s="36"/>
      <c r="AD45" s="36"/>
      <c r="AE45" s="36">
        <f t="shared" si="0"/>
        <v>1</v>
      </c>
    </row>
    <row r="46" spans="1:31" customFormat="1" ht="81">
      <c r="A46" s="36">
        <v>45</v>
      </c>
      <c r="B46" s="36" t="s">
        <v>25</v>
      </c>
      <c r="C46" s="36" t="s">
        <v>26</v>
      </c>
      <c r="D46" s="36" t="s">
        <v>263</v>
      </c>
      <c r="E46" s="36" t="s">
        <v>28</v>
      </c>
      <c r="F46" s="36" t="s">
        <v>45</v>
      </c>
      <c r="G46" s="36">
        <v>0</v>
      </c>
      <c r="H46" s="36" t="s">
        <v>42</v>
      </c>
      <c r="I46" s="36" t="s">
        <v>264</v>
      </c>
      <c r="J46" s="36" t="s">
        <v>265</v>
      </c>
      <c r="K46" s="36" t="s">
        <v>33</v>
      </c>
      <c r="L46" s="72" t="s">
        <v>266</v>
      </c>
      <c r="M46" s="36" t="s">
        <v>238</v>
      </c>
      <c r="N46" s="36" t="s">
        <v>36</v>
      </c>
      <c r="O46" s="36"/>
      <c r="P46" s="36"/>
      <c r="Q46" s="36"/>
      <c r="R46" s="36"/>
      <c r="S46" s="36" t="s">
        <v>51</v>
      </c>
      <c r="T46" s="36" t="s">
        <v>38</v>
      </c>
      <c r="U46" s="36" t="s">
        <v>39</v>
      </c>
      <c r="V46" s="36" t="s">
        <v>39</v>
      </c>
      <c r="W46" s="36" t="s">
        <v>40</v>
      </c>
      <c r="X46" s="36">
        <v>2</v>
      </c>
      <c r="Y46" s="36" t="s">
        <v>52</v>
      </c>
      <c r="Z46" s="36">
        <v>3</v>
      </c>
      <c r="AA46" s="36" t="s">
        <v>52</v>
      </c>
      <c r="AB46" s="36">
        <v>3</v>
      </c>
      <c r="AC46" s="36"/>
      <c r="AD46" s="36"/>
      <c r="AE46" s="36">
        <f t="shared" si="0"/>
        <v>0</v>
      </c>
    </row>
    <row r="47" spans="1:31" customFormat="1" ht="108">
      <c r="A47" s="36">
        <v>46</v>
      </c>
      <c r="B47" s="36" t="s">
        <v>25</v>
      </c>
      <c r="C47" s="36" t="s">
        <v>26</v>
      </c>
      <c r="D47" s="36" t="s">
        <v>267</v>
      </c>
      <c r="E47" s="36" t="s">
        <v>28</v>
      </c>
      <c r="F47" s="36" t="s">
        <v>45</v>
      </c>
      <c r="G47" s="36">
        <v>0</v>
      </c>
      <c r="H47" s="36" t="s">
        <v>30</v>
      </c>
      <c r="I47" s="36" t="s">
        <v>268</v>
      </c>
      <c r="J47" s="36" t="s">
        <v>269</v>
      </c>
      <c r="K47" s="36" t="s">
        <v>33</v>
      </c>
      <c r="L47" s="72" t="s">
        <v>270</v>
      </c>
      <c r="M47" s="36" t="s">
        <v>271</v>
      </c>
      <c r="N47" s="36" t="s">
        <v>49</v>
      </c>
      <c r="O47" s="36"/>
      <c r="P47" s="36" t="s">
        <v>50</v>
      </c>
      <c r="Q47" s="36"/>
      <c r="R47" s="36"/>
      <c r="S47" s="36" t="s">
        <v>51</v>
      </c>
      <c r="T47" s="36" t="s">
        <v>38</v>
      </c>
      <c r="U47" s="36" t="s">
        <v>39</v>
      </c>
      <c r="V47" s="36" t="s">
        <v>38</v>
      </c>
      <c r="W47" s="36" t="s">
        <v>272</v>
      </c>
      <c r="X47" s="36">
        <v>2</v>
      </c>
      <c r="Y47" s="36" t="s">
        <v>273</v>
      </c>
      <c r="Z47" s="36">
        <v>4</v>
      </c>
      <c r="AA47" s="36" t="s">
        <v>273</v>
      </c>
      <c r="AB47" s="36">
        <v>4</v>
      </c>
      <c r="AC47" s="36"/>
      <c r="AD47" s="36"/>
      <c r="AE47" s="36">
        <f t="shared" si="0"/>
        <v>1</v>
      </c>
    </row>
    <row r="48" spans="1:31" customFormat="1" ht="108">
      <c r="A48" s="36">
        <v>47</v>
      </c>
      <c r="B48" s="36" t="s">
        <v>25</v>
      </c>
      <c r="C48" s="36" t="s">
        <v>26</v>
      </c>
      <c r="D48" s="36" t="s">
        <v>274</v>
      </c>
      <c r="E48" s="36" t="s">
        <v>28</v>
      </c>
      <c r="F48" s="36" t="s">
        <v>45</v>
      </c>
      <c r="G48" s="36">
        <v>0</v>
      </c>
      <c r="H48" s="36" t="s">
        <v>42</v>
      </c>
      <c r="I48" s="36" t="s">
        <v>275</v>
      </c>
      <c r="J48" s="36" t="s">
        <v>276</v>
      </c>
      <c r="K48" s="36" t="s">
        <v>33</v>
      </c>
      <c r="L48" s="72" t="s">
        <v>277</v>
      </c>
      <c r="M48" s="36" t="s">
        <v>278</v>
      </c>
      <c r="N48" s="36" t="s">
        <v>36</v>
      </c>
      <c r="O48" s="36"/>
      <c r="P48" s="36"/>
      <c r="Q48" s="36"/>
      <c r="R48" s="36"/>
      <c r="S48" s="36" t="s">
        <v>37</v>
      </c>
      <c r="T48" s="36" t="s">
        <v>38</v>
      </c>
      <c r="U48" s="36" t="s">
        <v>39</v>
      </c>
      <c r="V48" s="36" t="s">
        <v>38</v>
      </c>
      <c r="W48" s="36" t="s">
        <v>272</v>
      </c>
      <c r="X48" s="36">
        <v>2</v>
      </c>
      <c r="Y48" s="36" t="s">
        <v>279</v>
      </c>
      <c r="Z48" s="36">
        <v>4</v>
      </c>
      <c r="AA48" s="36" t="s">
        <v>279</v>
      </c>
      <c r="AB48" s="36">
        <v>4</v>
      </c>
      <c r="AC48" s="36"/>
      <c r="AD48" s="36"/>
      <c r="AE48" s="36">
        <f t="shared" si="0"/>
        <v>0</v>
      </c>
    </row>
    <row r="49" spans="1:31" customFormat="1" ht="94.5">
      <c r="A49" s="36">
        <v>48</v>
      </c>
      <c r="B49" s="36" t="s">
        <v>25</v>
      </c>
      <c r="C49" s="36" t="s">
        <v>26</v>
      </c>
      <c r="D49" s="36" t="s">
        <v>280</v>
      </c>
      <c r="E49" s="36" t="s">
        <v>28</v>
      </c>
      <c r="F49" s="36" t="s">
        <v>45</v>
      </c>
      <c r="G49" s="36">
        <v>0</v>
      </c>
      <c r="H49" s="36" t="s">
        <v>42</v>
      </c>
      <c r="I49" s="36" t="s">
        <v>281</v>
      </c>
      <c r="J49" s="36" t="s">
        <v>282</v>
      </c>
      <c r="K49" s="36" t="s">
        <v>33</v>
      </c>
      <c r="L49" s="72" t="s">
        <v>283</v>
      </c>
      <c r="M49" s="36" t="s">
        <v>284</v>
      </c>
      <c r="N49" s="36" t="s">
        <v>36</v>
      </c>
      <c r="O49" s="36"/>
      <c r="P49" s="36"/>
      <c r="Q49" s="36"/>
      <c r="R49" s="36"/>
      <c r="S49" s="36" t="s">
        <v>51</v>
      </c>
      <c r="T49" s="36" t="s">
        <v>38</v>
      </c>
      <c r="U49" s="36" t="s">
        <v>39</v>
      </c>
      <c r="V49" s="36" t="s">
        <v>38</v>
      </c>
      <c r="W49" s="36" t="s">
        <v>158</v>
      </c>
      <c r="X49" s="36">
        <v>2</v>
      </c>
      <c r="Y49" s="36" t="s">
        <v>52</v>
      </c>
      <c r="Z49" s="36">
        <v>3</v>
      </c>
      <c r="AA49" s="36" t="s">
        <v>52</v>
      </c>
      <c r="AB49" s="36">
        <v>3</v>
      </c>
      <c r="AC49" s="36"/>
      <c r="AD49" s="36"/>
      <c r="AE49" s="36">
        <f t="shared" si="0"/>
        <v>0</v>
      </c>
    </row>
    <row r="50" spans="1:31" customFormat="1" ht="243">
      <c r="A50" s="36">
        <v>49</v>
      </c>
      <c r="B50" s="36" t="s">
        <v>25</v>
      </c>
      <c r="C50" s="36" t="s">
        <v>26</v>
      </c>
      <c r="D50" s="36" t="s">
        <v>285</v>
      </c>
      <c r="E50" s="36" t="s">
        <v>28</v>
      </c>
      <c r="F50" s="36" t="s">
        <v>29</v>
      </c>
      <c r="G50" s="36">
        <v>5</v>
      </c>
      <c r="H50" s="36" t="s">
        <v>30</v>
      </c>
      <c r="I50" s="36" t="s">
        <v>286</v>
      </c>
      <c r="J50" s="36" t="s">
        <v>287</v>
      </c>
      <c r="K50" s="36" t="s">
        <v>33</v>
      </c>
      <c r="L50" s="72" t="s">
        <v>288</v>
      </c>
      <c r="M50" s="36" t="s">
        <v>289</v>
      </c>
      <c r="N50" s="36" t="s">
        <v>36</v>
      </c>
      <c r="O50" s="36"/>
      <c r="P50" s="36"/>
      <c r="Q50" s="36"/>
      <c r="R50" s="36"/>
      <c r="S50" s="36" t="s">
        <v>51</v>
      </c>
      <c r="T50" s="36" t="s">
        <v>38</v>
      </c>
      <c r="U50" s="36" t="s">
        <v>39</v>
      </c>
      <c r="V50" s="36" t="s">
        <v>39</v>
      </c>
      <c r="W50" s="36" t="s">
        <v>158</v>
      </c>
      <c r="X50" s="36">
        <v>2</v>
      </c>
      <c r="Y50" s="36" t="s">
        <v>52</v>
      </c>
      <c r="Z50" s="36">
        <v>3</v>
      </c>
      <c r="AA50" s="36" t="s">
        <v>52</v>
      </c>
      <c r="AB50" s="36">
        <v>3</v>
      </c>
      <c r="AC50" s="36"/>
      <c r="AD50" s="36"/>
      <c r="AE50" s="36">
        <f t="shared" si="0"/>
        <v>0</v>
      </c>
    </row>
    <row r="51" spans="1:31" customFormat="1" ht="108">
      <c r="A51" s="36">
        <v>50</v>
      </c>
      <c r="B51" s="36" t="s">
        <v>25</v>
      </c>
      <c r="C51" s="36" t="s">
        <v>26</v>
      </c>
      <c r="D51" s="36" t="s">
        <v>290</v>
      </c>
      <c r="E51" s="36" t="s">
        <v>28</v>
      </c>
      <c r="F51" s="36" t="s">
        <v>45</v>
      </c>
      <c r="G51" s="36">
        <v>0</v>
      </c>
      <c r="H51" s="36" t="s">
        <v>30</v>
      </c>
      <c r="I51" s="36" t="s">
        <v>291</v>
      </c>
      <c r="J51" s="36" t="s">
        <v>292</v>
      </c>
      <c r="K51" s="36" t="s">
        <v>33</v>
      </c>
      <c r="L51" s="72" t="s">
        <v>293</v>
      </c>
      <c r="M51" s="36"/>
      <c r="N51" s="36" t="s">
        <v>36</v>
      </c>
      <c r="O51" s="36"/>
      <c r="P51" s="36"/>
      <c r="Q51" s="36"/>
      <c r="R51" s="36"/>
      <c r="S51" s="36" t="s">
        <v>42</v>
      </c>
      <c r="T51" s="36" t="s">
        <v>42</v>
      </c>
      <c r="U51" s="36" t="s">
        <v>39</v>
      </c>
      <c r="V51" s="36" t="s">
        <v>38</v>
      </c>
      <c r="W51" s="36" t="s">
        <v>40</v>
      </c>
      <c r="X51" s="36">
        <v>2</v>
      </c>
      <c r="Y51" s="36" t="s">
        <v>294</v>
      </c>
      <c r="Z51" s="36">
        <v>1</v>
      </c>
      <c r="AA51" s="36" t="s">
        <v>153</v>
      </c>
      <c r="AB51" s="36">
        <v>3</v>
      </c>
      <c r="AC51" s="36" t="s">
        <v>295</v>
      </c>
      <c r="AD51" s="36"/>
      <c r="AE51" s="36">
        <f t="shared" si="0"/>
        <v>0</v>
      </c>
    </row>
    <row r="52" spans="1:31" customFormat="1" ht="94.5">
      <c r="A52" s="36">
        <v>51</v>
      </c>
      <c r="B52" s="36" t="s">
        <v>25</v>
      </c>
      <c r="C52" s="36" t="s">
        <v>26</v>
      </c>
      <c r="D52" s="36" t="s">
        <v>296</v>
      </c>
      <c r="E52" s="36" t="s">
        <v>28</v>
      </c>
      <c r="F52" s="36" t="s">
        <v>45</v>
      </c>
      <c r="G52" s="36">
        <v>0</v>
      </c>
      <c r="H52" s="36" t="s">
        <v>30</v>
      </c>
      <c r="I52" s="36" t="s">
        <v>297</v>
      </c>
      <c r="J52" s="36" t="s">
        <v>298</v>
      </c>
      <c r="K52" s="36" t="s">
        <v>33</v>
      </c>
      <c r="L52" s="72" t="s">
        <v>299</v>
      </c>
      <c r="M52" s="36" t="s">
        <v>300</v>
      </c>
      <c r="N52" s="36" t="s">
        <v>49</v>
      </c>
      <c r="O52" s="36"/>
      <c r="P52" s="36" t="s">
        <v>50</v>
      </c>
      <c r="Q52" s="36"/>
      <c r="R52" s="36"/>
      <c r="S52" s="36" t="s">
        <v>51</v>
      </c>
      <c r="T52" s="36" t="s">
        <v>42</v>
      </c>
      <c r="U52" s="36" t="s">
        <v>39</v>
      </c>
      <c r="V52" s="36" t="s">
        <v>38</v>
      </c>
      <c r="W52" s="36" t="s">
        <v>38</v>
      </c>
      <c r="X52" s="36">
        <v>2</v>
      </c>
      <c r="Y52" s="36" t="s">
        <v>301</v>
      </c>
      <c r="Z52" s="36">
        <v>1</v>
      </c>
      <c r="AA52" s="36" t="s">
        <v>52</v>
      </c>
      <c r="AB52" s="36">
        <v>3</v>
      </c>
      <c r="AC52" s="36" t="s">
        <v>295</v>
      </c>
      <c r="AD52" s="36"/>
      <c r="AE52" s="36">
        <f t="shared" si="0"/>
        <v>1</v>
      </c>
    </row>
    <row r="53" spans="1:31" customFormat="1" ht="270">
      <c r="A53" s="36">
        <v>52</v>
      </c>
      <c r="B53" s="36" t="s">
        <v>25</v>
      </c>
      <c r="C53" s="36" t="s">
        <v>26</v>
      </c>
      <c r="D53" s="36" t="s">
        <v>302</v>
      </c>
      <c r="E53" s="36" t="s">
        <v>28</v>
      </c>
      <c r="F53" s="36" t="s">
        <v>45</v>
      </c>
      <c r="G53" s="36">
        <v>0</v>
      </c>
      <c r="H53" s="36" t="s">
        <v>30</v>
      </c>
      <c r="I53" s="36" t="s">
        <v>303</v>
      </c>
      <c r="J53" s="36" t="s">
        <v>304</v>
      </c>
      <c r="K53" s="36" t="s">
        <v>33</v>
      </c>
      <c r="L53" s="72" t="s">
        <v>305</v>
      </c>
      <c r="M53" s="36"/>
      <c r="N53" s="36" t="s">
        <v>36</v>
      </c>
      <c r="O53" s="36"/>
      <c r="P53" s="36"/>
      <c r="Q53" s="36"/>
      <c r="R53" s="36"/>
      <c r="S53" s="36" t="s">
        <v>42</v>
      </c>
      <c r="T53" s="36" t="s">
        <v>42</v>
      </c>
      <c r="U53" s="36" t="s">
        <v>39</v>
      </c>
      <c r="V53" s="36" t="s">
        <v>38</v>
      </c>
      <c r="W53" s="36" t="s">
        <v>40</v>
      </c>
      <c r="X53" s="36">
        <v>2</v>
      </c>
      <c r="Y53" s="36" t="s">
        <v>294</v>
      </c>
      <c r="Z53" s="36">
        <v>1</v>
      </c>
      <c r="AA53" s="36" t="s">
        <v>153</v>
      </c>
      <c r="AB53" s="36">
        <v>3</v>
      </c>
      <c r="AC53" s="36" t="s">
        <v>295</v>
      </c>
      <c r="AD53" s="36"/>
      <c r="AE53" s="36">
        <f t="shared" si="0"/>
        <v>0</v>
      </c>
    </row>
    <row r="54" spans="1:31" customFormat="1" ht="94.5">
      <c r="A54" s="36">
        <v>53</v>
      </c>
      <c r="B54" s="36" t="s">
        <v>25</v>
      </c>
      <c r="C54" s="36" t="s">
        <v>26</v>
      </c>
      <c r="D54" s="36" t="s">
        <v>306</v>
      </c>
      <c r="E54" s="36" t="s">
        <v>28</v>
      </c>
      <c r="F54" s="36" t="s">
        <v>45</v>
      </c>
      <c r="G54" s="36">
        <v>0</v>
      </c>
      <c r="H54" s="36" t="s">
        <v>30</v>
      </c>
      <c r="I54" s="36" t="s">
        <v>307</v>
      </c>
      <c r="J54" s="36" t="s">
        <v>308</v>
      </c>
      <c r="K54" s="36" t="s">
        <v>33</v>
      </c>
      <c r="L54" s="72" t="s">
        <v>309</v>
      </c>
      <c r="M54" s="36" t="s">
        <v>310</v>
      </c>
      <c r="N54" s="36" t="s">
        <v>49</v>
      </c>
      <c r="O54" s="36" t="s">
        <v>50</v>
      </c>
      <c r="P54" s="36" t="s">
        <v>50</v>
      </c>
      <c r="Q54" s="36"/>
      <c r="R54" s="36"/>
      <c r="S54" s="36" t="s">
        <v>51</v>
      </c>
      <c r="T54" s="36" t="s">
        <v>38</v>
      </c>
      <c r="U54" s="36" t="s">
        <v>39</v>
      </c>
      <c r="V54" s="36" t="s">
        <v>38</v>
      </c>
      <c r="W54" s="36" t="s">
        <v>40</v>
      </c>
      <c r="X54" s="36">
        <v>2</v>
      </c>
      <c r="Y54" s="36" t="s">
        <v>311</v>
      </c>
      <c r="Z54" s="36">
        <v>1</v>
      </c>
      <c r="AA54" s="36" t="s">
        <v>52</v>
      </c>
      <c r="AB54" s="36">
        <v>3</v>
      </c>
      <c r="AC54" s="36" t="s">
        <v>295</v>
      </c>
      <c r="AD54" s="36"/>
      <c r="AE54" s="36">
        <f t="shared" si="0"/>
        <v>2</v>
      </c>
    </row>
    <row r="55" spans="1:31" customFormat="1" ht="189">
      <c r="A55" s="36">
        <v>54</v>
      </c>
      <c r="B55" s="36" t="s">
        <v>25</v>
      </c>
      <c r="C55" s="36" t="s">
        <v>26</v>
      </c>
      <c r="D55" s="36" t="s">
        <v>312</v>
      </c>
      <c r="E55" s="36" t="s">
        <v>28</v>
      </c>
      <c r="F55" s="36" t="s">
        <v>45</v>
      </c>
      <c r="G55" s="36">
        <v>0</v>
      </c>
      <c r="H55" s="36" t="s">
        <v>30</v>
      </c>
      <c r="I55" s="36" t="s">
        <v>313</v>
      </c>
      <c r="J55" s="36" t="s">
        <v>314</v>
      </c>
      <c r="K55" s="36" t="s">
        <v>33</v>
      </c>
      <c r="L55" s="72" t="s">
        <v>315</v>
      </c>
      <c r="M55" s="36"/>
      <c r="N55" s="36" t="s">
        <v>36</v>
      </c>
      <c r="O55" s="36"/>
      <c r="P55" s="36"/>
      <c r="Q55" s="36"/>
      <c r="R55" s="36"/>
      <c r="S55" s="36" t="s">
        <v>42</v>
      </c>
      <c r="T55" s="36" t="s">
        <v>42</v>
      </c>
      <c r="U55" s="36" t="s">
        <v>39</v>
      </c>
      <c r="V55" s="36" t="s">
        <v>38</v>
      </c>
      <c r="W55" s="36" t="s">
        <v>40</v>
      </c>
      <c r="X55" s="36">
        <v>2</v>
      </c>
      <c r="Y55" s="36" t="s">
        <v>294</v>
      </c>
      <c r="Z55" s="36">
        <v>1</v>
      </c>
      <c r="AA55" s="36" t="s">
        <v>153</v>
      </c>
      <c r="AB55" s="36">
        <v>3</v>
      </c>
      <c r="AC55" s="36" t="s">
        <v>295</v>
      </c>
      <c r="AD55" s="36"/>
      <c r="AE55" s="36">
        <f t="shared" si="0"/>
        <v>0</v>
      </c>
    </row>
    <row r="56" spans="1:31" customFormat="1" ht="135">
      <c r="A56" s="36">
        <v>55</v>
      </c>
      <c r="B56" s="36" t="s">
        <v>25</v>
      </c>
      <c r="C56" s="36" t="s">
        <v>26</v>
      </c>
      <c r="D56" s="36" t="s">
        <v>316</v>
      </c>
      <c r="E56" s="36" t="s">
        <v>28</v>
      </c>
      <c r="F56" s="36" t="s">
        <v>45</v>
      </c>
      <c r="G56" s="36">
        <v>0</v>
      </c>
      <c r="H56" s="36" t="s">
        <v>30</v>
      </c>
      <c r="I56" s="36" t="s">
        <v>317</v>
      </c>
      <c r="J56" s="36" t="s">
        <v>318</v>
      </c>
      <c r="K56" s="36" t="s">
        <v>33</v>
      </c>
      <c r="L56" s="72" t="s">
        <v>319</v>
      </c>
      <c r="M56" s="36" t="s">
        <v>320</v>
      </c>
      <c r="N56" s="36" t="s">
        <v>49</v>
      </c>
      <c r="O56" s="36"/>
      <c r="P56" s="36" t="s">
        <v>50</v>
      </c>
      <c r="Q56" s="36"/>
      <c r="R56" s="36"/>
      <c r="S56" s="36" t="s">
        <v>51</v>
      </c>
      <c r="T56" s="36" t="s">
        <v>42</v>
      </c>
      <c r="U56" s="36" t="s">
        <v>39</v>
      </c>
      <c r="V56" s="36" t="s">
        <v>38</v>
      </c>
      <c r="W56" s="36" t="s">
        <v>38</v>
      </c>
      <c r="X56" s="36">
        <v>2</v>
      </c>
      <c r="Y56" s="36" t="s">
        <v>321</v>
      </c>
      <c r="Z56" s="36">
        <v>1</v>
      </c>
      <c r="AA56" s="36" t="s">
        <v>52</v>
      </c>
      <c r="AB56" s="36">
        <v>3</v>
      </c>
      <c r="AC56" s="36" t="s">
        <v>295</v>
      </c>
      <c r="AD56" s="36"/>
      <c r="AE56" s="36">
        <f t="shared" si="0"/>
        <v>1</v>
      </c>
    </row>
    <row r="57" spans="1:31" customFormat="1" ht="108">
      <c r="A57" s="36">
        <v>56</v>
      </c>
      <c r="B57" s="36" t="s">
        <v>25</v>
      </c>
      <c r="C57" s="36" t="s">
        <v>26</v>
      </c>
      <c r="D57" s="36" t="s">
        <v>322</v>
      </c>
      <c r="E57" s="36" t="s">
        <v>28</v>
      </c>
      <c r="F57" s="36" t="s">
        <v>45</v>
      </c>
      <c r="G57" s="36">
        <v>0</v>
      </c>
      <c r="H57" s="36" t="s">
        <v>82</v>
      </c>
      <c r="I57" s="36" t="s">
        <v>323</v>
      </c>
      <c r="J57" s="36" t="s">
        <v>324</v>
      </c>
      <c r="K57" s="36" t="s">
        <v>33</v>
      </c>
      <c r="L57" s="72" t="s">
        <v>325</v>
      </c>
      <c r="M57" s="36" t="s">
        <v>326</v>
      </c>
      <c r="N57" s="36" t="s">
        <v>49</v>
      </c>
      <c r="O57" s="36"/>
      <c r="P57" s="36" t="s">
        <v>50</v>
      </c>
      <c r="Q57" s="36"/>
      <c r="R57" s="36"/>
      <c r="S57" s="36" t="s">
        <v>51</v>
      </c>
      <c r="T57" s="36" t="s">
        <v>42</v>
      </c>
      <c r="U57" s="36" t="s">
        <v>39</v>
      </c>
      <c r="V57" s="36" t="s">
        <v>38</v>
      </c>
      <c r="W57" s="36" t="s">
        <v>38</v>
      </c>
      <c r="X57" s="36">
        <v>2</v>
      </c>
      <c r="Y57" s="36" t="s">
        <v>301</v>
      </c>
      <c r="Z57" s="36">
        <v>1</v>
      </c>
      <c r="AA57" s="36" t="s">
        <v>52</v>
      </c>
      <c r="AB57" s="36">
        <v>3</v>
      </c>
      <c r="AC57" s="36" t="s">
        <v>295</v>
      </c>
      <c r="AD57" s="36"/>
      <c r="AE57" s="36">
        <f t="shared" si="0"/>
        <v>1</v>
      </c>
    </row>
    <row r="58" spans="1:31" customFormat="1" ht="94.5">
      <c r="A58" s="36">
        <v>57</v>
      </c>
      <c r="B58" s="36" t="s">
        <v>25</v>
      </c>
      <c r="C58" s="36" t="s">
        <v>26</v>
      </c>
      <c r="D58" s="36" t="s">
        <v>327</v>
      </c>
      <c r="E58" s="36" t="s">
        <v>28</v>
      </c>
      <c r="F58" s="36" t="s">
        <v>45</v>
      </c>
      <c r="G58" s="36">
        <v>0</v>
      </c>
      <c r="H58" s="36" t="s">
        <v>82</v>
      </c>
      <c r="I58" s="36" t="s">
        <v>328</v>
      </c>
      <c r="J58" s="36" t="s">
        <v>329</v>
      </c>
      <c r="K58" s="36" t="s">
        <v>33</v>
      </c>
      <c r="L58" s="72" t="s">
        <v>330</v>
      </c>
      <c r="M58" s="36" t="s">
        <v>326</v>
      </c>
      <c r="N58" s="36" t="s">
        <v>49</v>
      </c>
      <c r="O58" s="36"/>
      <c r="P58" s="36" t="s">
        <v>50</v>
      </c>
      <c r="Q58" s="36"/>
      <c r="R58" s="36"/>
      <c r="S58" s="36" t="s">
        <v>37</v>
      </c>
      <c r="T58" s="36" t="s">
        <v>42</v>
      </c>
      <c r="U58" s="36" t="s">
        <v>39</v>
      </c>
      <c r="V58" s="36" t="s">
        <v>38</v>
      </c>
      <c r="W58" s="36" t="s">
        <v>38</v>
      </c>
      <c r="X58" s="36">
        <v>2</v>
      </c>
      <c r="Y58" s="36" t="s">
        <v>301</v>
      </c>
      <c r="Z58" s="36">
        <v>1</v>
      </c>
      <c r="AA58" s="36" t="s">
        <v>52</v>
      </c>
      <c r="AB58" s="36">
        <v>3</v>
      </c>
      <c r="AC58" s="36" t="s">
        <v>295</v>
      </c>
      <c r="AD58" s="36"/>
      <c r="AE58" s="36">
        <f t="shared" si="0"/>
        <v>1</v>
      </c>
    </row>
    <row r="59" spans="1:31" customFormat="1" ht="81">
      <c r="A59" s="36">
        <v>58</v>
      </c>
      <c r="B59" s="36" t="s">
        <v>25</v>
      </c>
      <c r="C59" s="36" t="s">
        <v>26</v>
      </c>
      <c r="D59" s="36" t="s">
        <v>331</v>
      </c>
      <c r="E59" s="36" t="s">
        <v>28</v>
      </c>
      <c r="F59" s="36" t="s">
        <v>45</v>
      </c>
      <c r="G59" s="36">
        <v>0</v>
      </c>
      <c r="H59" s="36" t="s">
        <v>42</v>
      </c>
      <c r="I59" s="36" t="s">
        <v>332</v>
      </c>
      <c r="J59" s="36" t="s">
        <v>333</v>
      </c>
      <c r="K59" s="36" t="s">
        <v>33</v>
      </c>
      <c r="L59" s="72" t="s">
        <v>334</v>
      </c>
      <c r="M59" s="36" t="s">
        <v>335</v>
      </c>
      <c r="N59" s="36" t="s">
        <v>36</v>
      </c>
      <c r="O59" s="36"/>
      <c r="P59" s="36"/>
      <c r="Q59" s="36"/>
      <c r="R59" s="36"/>
      <c r="S59" s="36" t="s">
        <v>37</v>
      </c>
      <c r="T59" s="36" t="s">
        <v>42</v>
      </c>
      <c r="U59" s="36" t="s">
        <v>39</v>
      </c>
      <c r="V59" s="36" t="s">
        <v>38</v>
      </c>
      <c r="W59" s="36"/>
      <c r="X59" s="36">
        <v>2</v>
      </c>
      <c r="Y59" s="36" t="s">
        <v>228</v>
      </c>
      <c r="Z59" s="36">
        <v>5</v>
      </c>
      <c r="AA59" s="36" t="s">
        <v>336</v>
      </c>
      <c r="AB59" s="36">
        <v>4</v>
      </c>
      <c r="AC59" s="36" t="s">
        <v>295</v>
      </c>
      <c r="AD59" s="36"/>
      <c r="AE59" s="36">
        <f t="shared" si="0"/>
        <v>0</v>
      </c>
    </row>
    <row r="60" spans="1:31" customFormat="1" ht="81">
      <c r="A60" s="36">
        <v>59</v>
      </c>
      <c r="B60" s="36" t="s">
        <v>25</v>
      </c>
      <c r="C60" s="36" t="s">
        <v>26</v>
      </c>
      <c r="D60" s="36" t="s">
        <v>337</v>
      </c>
      <c r="E60" s="36" t="s">
        <v>28</v>
      </c>
      <c r="F60" s="36" t="s">
        <v>45</v>
      </c>
      <c r="G60" s="36">
        <v>0</v>
      </c>
      <c r="H60" s="36" t="s">
        <v>82</v>
      </c>
      <c r="I60" s="36" t="s">
        <v>338</v>
      </c>
      <c r="J60" s="36" t="s">
        <v>339</v>
      </c>
      <c r="K60" s="36" t="s">
        <v>33</v>
      </c>
      <c r="L60" s="72" t="s">
        <v>340</v>
      </c>
      <c r="M60" s="36" t="s">
        <v>326</v>
      </c>
      <c r="N60" s="36" t="s">
        <v>49</v>
      </c>
      <c r="O60" s="36"/>
      <c r="P60" s="36" t="s">
        <v>50</v>
      </c>
      <c r="Q60" s="36"/>
      <c r="R60" s="36"/>
      <c r="S60" s="36" t="s">
        <v>51</v>
      </c>
      <c r="T60" s="36" t="s">
        <v>38</v>
      </c>
      <c r="U60" s="36" t="s">
        <v>39</v>
      </c>
      <c r="V60" s="36" t="s">
        <v>38</v>
      </c>
      <c r="W60" s="36" t="s">
        <v>38</v>
      </c>
      <c r="X60" s="36">
        <v>2</v>
      </c>
      <c r="Y60" s="36" t="s">
        <v>301</v>
      </c>
      <c r="Z60" s="36">
        <v>1</v>
      </c>
      <c r="AA60" s="36" t="s">
        <v>52</v>
      </c>
      <c r="AB60" s="36">
        <v>3</v>
      </c>
      <c r="AC60" s="36" t="s">
        <v>295</v>
      </c>
      <c r="AD60" s="36"/>
      <c r="AE60" s="36">
        <f t="shared" si="0"/>
        <v>1</v>
      </c>
    </row>
    <row r="61" spans="1:31" customFormat="1" ht="108">
      <c r="A61" s="36">
        <v>60</v>
      </c>
      <c r="B61" s="36" t="s">
        <v>25</v>
      </c>
      <c r="C61" s="36" t="s">
        <v>26</v>
      </c>
      <c r="D61" s="36" t="s">
        <v>341</v>
      </c>
      <c r="E61" s="36" t="s">
        <v>28</v>
      </c>
      <c r="F61" s="36" t="s">
        <v>45</v>
      </c>
      <c r="G61" s="36">
        <v>0</v>
      </c>
      <c r="H61" s="36" t="s">
        <v>42</v>
      </c>
      <c r="I61" s="36" t="s">
        <v>342</v>
      </c>
      <c r="J61" s="36" t="s">
        <v>343</v>
      </c>
      <c r="K61" s="36" t="s">
        <v>33</v>
      </c>
      <c r="L61" s="72" t="s">
        <v>344</v>
      </c>
      <c r="M61" s="36"/>
      <c r="N61" s="36" t="s">
        <v>36</v>
      </c>
      <c r="O61" s="36"/>
      <c r="P61" s="36"/>
      <c r="Q61" s="36"/>
      <c r="R61" s="36"/>
      <c r="S61" s="36" t="s">
        <v>42</v>
      </c>
      <c r="T61" s="36" t="s">
        <v>42</v>
      </c>
      <c r="U61" s="36" t="s">
        <v>39</v>
      </c>
      <c r="V61" s="36" t="s">
        <v>38</v>
      </c>
      <c r="W61" s="36" t="s">
        <v>40</v>
      </c>
      <c r="X61" s="36">
        <v>2</v>
      </c>
      <c r="Y61" s="36" t="s">
        <v>294</v>
      </c>
      <c r="Z61" s="36">
        <v>1</v>
      </c>
      <c r="AA61" s="36" t="s">
        <v>153</v>
      </c>
      <c r="AB61" s="36">
        <v>3</v>
      </c>
      <c r="AC61" s="36" t="s">
        <v>295</v>
      </c>
      <c r="AD61" s="36"/>
      <c r="AE61" s="36">
        <f t="shared" si="0"/>
        <v>0</v>
      </c>
    </row>
    <row r="62" spans="1:31" customFormat="1" ht="270">
      <c r="A62" s="36">
        <v>61</v>
      </c>
      <c r="B62" s="36" t="s">
        <v>25</v>
      </c>
      <c r="C62" s="36" t="s">
        <v>26</v>
      </c>
      <c r="D62" s="36" t="s">
        <v>345</v>
      </c>
      <c r="E62" s="36" t="s">
        <v>346</v>
      </c>
      <c r="F62" s="36" t="s">
        <v>132</v>
      </c>
      <c r="G62" s="36">
        <v>1</v>
      </c>
      <c r="H62" s="36" t="s">
        <v>82</v>
      </c>
      <c r="I62" s="36" t="s">
        <v>347</v>
      </c>
      <c r="J62" s="36" t="s">
        <v>348</v>
      </c>
      <c r="K62" s="36" t="s">
        <v>33</v>
      </c>
      <c r="L62" s="72" t="s">
        <v>349</v>
      </c>
      <c r="M62" s="36"/>
      <c r="N62" s="36" t="s">
        <v>36</v>
      </c>
      <c r="O62" s="36"/>
      <c r="P62" s="36"/>
      <c r="Q62" s="36"/>
      <c r="R62" s="36"/>
      <c r="S62" s="36" t="s">
        <v>42</v>
      </c>
      <c r="T62" s="36" t="s">
        <v>38</v>
      </c>
      <c r="U62" s="36" t="s">
        <v>39</v>
      </c>
      <c r="V62" s="36" t="s">
        <v>38</v>
      </c>
      <c r="W62" s="36" t="s">
        <v>40</v>
      </c>
      <c r="X62" s="36">
        <v>2</v>
      </c>
      <c r="Y62" s="36" t="s">
        <v>350</v>
      </c>
      <c r="Z62" s="36">
        <v>4</v>
      </c>
      <c r="AA62" s="36" t="s">
        <v>351</v>
      </c>
      <c r="AB62" s="36">
        <v>4</v>
      </c>
      <c r="AC62" s="36" t="s">
        <v>295</v>
      </c>
      <c r="AD62" s="36"/>
      <c r="AE62" s="36">
        <f t="shared" si="0"/>
        <v>0</v>
      </c>
    </row>
    <row r="63" spans="1:31" customFormat="1" ht="256.5">
      <c r="A63" s="36">
        <v>62</v>
      </c>
      <c r="B63" s="36" t="s">
        <v>25</v>
      </c>
      <c r="C63" s="36" t="s">
        <v>26</v>
      </c>
      <c r="D63" s="36" t="s">
        <v>352</v>
      </c>
      <c r="E63" s="36" t="s">
        <v>28</v>
      </c>
      <c r="F63" s="36" t="s">
        <v>29</v>
      </c>
      <c r="G63" s="36">
        <v>5</v>
      </c>
      <c r="H63" s="36" t="s">
        <v>82</v>
      </c>
      <c r="I63" s="36" t="s">
        <v>353</v>
      </c>
      <c r="J63" s="36" t="s">
        <v>354</v>
      </c>
      <c r="K63" s="36" t="s">
        <v>33</v>
      </c>
      <c r="L63" s="72" t="s">
        <v>355</v>
      </c>
      <c r="M63" s="36"/>
      <c r="N63" s="36" t="s">
        <v>36</v>
      </c>
      <c r="O63" s="36"/>
      <c r="P63" s="36"/>
      <c r="Q63" s="36"/>
      <c r="R63" s="36"/>
      <c r="S63" s="36" t="s">
        <v>42</v>
      </c>
      <c r="T63" s="36" t="s">
        <v>38</v>
      </c>
      <c r="U63" s="36" t="s">
        <v>39</v>
      </c>
      <c r="V63" s="36" t="s">
        <v>38</v>
      </c>
      <c r="W63" s="36" t="s">
        <v>40</v>
      </c>
      <c r="X63" s="36">
        <v>2</v>
      </c>
      <c r="Y63" s="36" t="s">
        <v>356</v>
      </c>
      <c r="Z63" s="36">
        <v>1</v>
      </c>
      <c r="AA63" s="36" t="s">
        <v>357</v>
      </c>
      <c r="AB63" s="36">
        <v>4</v>
      </c>
      <c r="AC63" s="36" t="s">
        <v>295</v>
      </c>
      <c r="AD63" s="36"/>
      <c r="AE63" s="36">
        <f t="shared" si="0"/>
        <v>0</v>
      </c>
    </row>
    <row r="64" spans="1:31" customFormat="1" ht="148.5">
      <c r="A64" s="36">
        <v>63</v>
      </c>
      <c r="B64" s="36" t="s">
        <v>25</v>
      </c>
      <c r="C64" s="36" t="s">
        <v>26</v>
      </c>
      <c r="D64" s="36" t="s">
        <v>358</v>
      </c>
      <c r="E64" s="36" t="s">
        <v>28</v>
      </c>
      <c r="F64" s="36" t="s">
        <v>45</v>
      </c>
      <c r="G64" s="36">
        <v>0</v>
      </c>
      <c r="H64" s="36" t="s">
        <v>82</v>
      </c>
      <c r="I64" s="36" t="s">
        <v>359</v>
      </c>
      <c r="J64" s="36" t="s">
        <v>360</v>
      </c>
      <c r="K64" s="36" t="s">
        <v>33</v>
      </c>
      <c r="L64" s="72" t="s">
        <v>361</v>
      </c>
      <c r="M64" s="36"/>
      <c r="N64" s="72" t="s">
        <v>49</v>
      </c>
      <c r="O64" s="36"/>
      <c r="P64" s="36"/>
      <c r="Q64" s="36"/>
      <c r="R64" s="36" t="s">
        <v>50</v>
      </c>
      <c r="S64" s="36" t="s">
        <v>51</v>
      </c>
      <c r="T64" s="36" t="s">
        <v>38</v>
      </c>
      <c r="U64" s="36" t="s">
        <v>39</v>
      </c>
      <c r="V64" s="36" t="s">
        <v>38</v>
      </c>
      <c r="W64" s="36" t="s">
        <v>40</v>
      </c>
      <c r="X64" s="36">
        <v>2</v>
      </c>
      <c r="Y64" s="36" t="s">
        <v>311</v>
      </c>
      <c r="Z64" s="36">
        <v>1</v>
      </c>
      <c r="AA64" s="36" t="s">
        <v>52</v>
      </c>
      <c r="AB64" s="36">
        <v>3</v>
      </c>
      <c r="AC64" s="36" t="s">
        <v>295</v>
      </c>
      <c r="AD64" s="36"/>
      <c r="AE64" s="36">
        <f t="shared" si="0"/>
        <v>1</v>
      </c>
    </row>
    <row r="65" spans="1:31" customFormat="1" ht="94.5">
      <c r="A65" s="36">
        <v>64</v>
      </c>
      <c r="B65" s="36" t="s">
        <v>25</v>
      </c>
      <c r="C65" s="36" t="s">
        <v>26</v>
      </c>
      <c r="D65" s="36" t="s">
        <v>362</v>
      </c>
      <c r="E65" s="36" t="s">
        <v>28</v>
      </c>
      <c r="F65" s="36" t="s">
        <v>45</v>
      </c>
      <c r="G65" s="36">
        <v>0</v>
      </c>
      <c r="H65" s="36" t="s">
        <v>82</v>
      </c>
      <c r="I65" s="36" t="s">
        <v>363</v>
      </c>
      <c r="J65" s="36" t="s">
        <v>364</v>
      </c>
      <c r="K65" s="36" t="s">
        <v>33</v>
      </c>
      <c r="L65" s="72" t="s">
        <v>365</v>
      </c>
      <c r="M65" s="36"/>
      <c r="N65" s="72" t="s">
        <v>49</v>
      </c>
      <c r="O65" s="36"/>
      <c r="P65" s="36"/>
      <c r="Q65" s="36"/>
      <c r="R65" s="36" t="s">
        <v>50</v>
      </c>
      <c r="S65" s="36" t="s">
        <v>51</v>
      </c>
      <c r="T65" s="36" t="s">
        <v>38</v>
      </c>
      <c r="U65" s="36" t="s">
        <v>39</v>
      </c>
      <c r="V65" s="36" t="s">
        <v>38</v>
      </c>
      <c r="W65" s="36" t="s">
        <v>40</v>
      </c>
      <c r="X65" s="36">
        <v>2</v>
      </c>
      <c r="Y65" s="36" t="s">
        <v>311</v>
      </c>
      <c r="Z65" s="36">
        <v>1</v>
      </c>
      <c r="AA65" s="36" t="s">
        <v>52</v>
      </c>
      <c r="AB65" s="36">
        <v>3</v>
      </c>
      <c r="AC65" s="36" t="s">
        <v>295</v>
      </c>
      <c r="AD65" s="36"/>
      <c r="AE65" s="36">
        <f t="shared" ref="AE65:AE128" si="1">COUNTIFS(O65:R65,"√")</f>
        <v>1</v>
      </c>
    </row>
    <row r="66" spans="1:31" customFormat="1" ht="148.5">
      <c r="A66" s="36">
        <v>65</v>
      </c>
      <c r="B66" s="36" t="s">
        <v>25</v>
      </c>
      <c r="C66" s="36" t="s">
        <v>26</v>
      </c>
      <c r="D66" s="36" t="s">
        <v>366</v>
      </c>
      <c r="E66" s="36" t="s">
        <v>28</v>
      </c>
      <c r="F66" s="36" t="s">
        <v>45</v>
      </c>
      <c r="G66" s="36">
        <v>0</v>
      </c>
      <c r="H66" s="36" t="s">
        <v>30</v>
      </c>
      <c r="I66" s="36" t="s">
        <v>367</v>
      </c>
      <c r="J66" s="36" t="s">
        <v>368</v>
      </c>
      <c r="K66" s="36" t="s">
        <v>33</v>
      </c>
      <c r="L66" s="72" t="s">
        <v>369</v>
      </c>
      <c r="M66" s="36"/>
      <c r="N66" s="36" t="s">
        <v>36</v>
      </c>
      <c r="O66" s="36"/>
      <c r="P66" s="36"/>
      <c r="Q66" s="36"/>
      <c r="R66" s="36"/>
      <c r="S66" s="36" t="s">
        <v>42</v>
      </c>
      <c r="T66" s="36" t="s">
        <v>42</v>
      </c>
      <c r="U66" s="36" t="s">
        <v>39</v>
      </c>
      <c r="V66" s="36" t="s">
        <v>38</v>
      </c>
      <c r="W66" s="36" t="s">
        <v>40</v>
      </c>
      <c r="X66" s="36">
        <v>2</v>
      </c>
      <c r="Y66" s="36" t="s">
        <v>294</v>
      </c>
      <c r="Z66" s="36">
        <v>1</v>
      </c>
      <c r="AA66" s="36" t="s">
        <v>153</v>
      </c>
      <c r="AB66" s="36">
        <v>3</v>
      </c>
      <c r="AC66" s="36" t="s">
        <v>295</v>
      </c>
      <c r="AD66" s="36"/>
      <c r="AE66" s="36">
        <f t="shared" si="1"/>
        <v>0</v>
      </c>
    </row>
    <row r="67" spans="1:31" customFormat="1" ht="148.5">
      <c r="A67" s="36">
        <v>66</v>
      </c>
      <c r="B67" s="36" t="s">
        <v>25</v>
      </c>
      <c r="C67" s="36" t="s">
        <v>26</v>
      </c>
      <c r="D67" s="36" t="s">
        <v>370</v>
      </c>
      <c r="E67" s="36" t="s">
        <v>28</v>
      </c>
      <c r="F67" s="36" t="s">
        <v>45</v>
      </c>
      <c r="G67" s="36">
        <v>0</v>
      </c>
      <c r="H67" s="36" t="s">
        <v>30</v>
      </c>
      <c r="I67" s="36" t="s">
        <v>371</v>
      </c>
      <c r="J67" s="36" t="s">
        <v>372</v>
      </c>
      <c r="K67" s="36" t="s">
        <v>33</v>
      </c>
      <c r="L67" s="72" t="s">
        <v>373</v>
      </c>
      <c r="M67" s="36"/>
      <c r="N67" s="36" t="s">
        <v>36</v>
      </c>
      <c r="O67" s="36"/>
      <c r="P67" s="36"/>
      <c r="Q67" s="36"/>
      <c r="R67" s="36"/>
      <c r="S67" s="36" t="s">
        <v>42</v>
      </c>
      <c r="T67" s="36" t="s">
        <v>42</v>
      </c>
      <c r="U67" s="36" t="s">
        <v>39</v>
      </c>
      <c r="V67" s="36" t="s">
        <v>38</v>
      </c>
      <c r="W67" s="36" t="s">
        <v>40</v>
      </c>
      <c r="X67" s="36">
        <v>2</v>
      </c>
      <c r="Y67" s="36" t="s">
        <v>294</v>
      </c>
      <c r="Z67" s="36">
        <v>1</v>
      </c>
      <c r="AA67" s="36" t="s">
        <v>153</v>
      </c>
      <c r="AB67" s="36">
        <v>3</v>
      </c>
      <c r="AC67" s="36" t="s">
        <v>295</v>
      </c>
      <c r="AD67" s="36"/>
      <c r="AE67" s="36">
        <f t="shared" si="1"/>
        <v>0</v>
      </c>
    </row>
    <row r="68" spans="1:31" customFormat="1" ht="135">
      <c r="A68" s="36">
        <v>67</v>
      </c>
      <c r="B68" s="36" t="s">
        <v>25</v>
      </c>
      <c r="C68" s="36" t="s">
        <v>26</v>
      </c>
      <c r="D68" s="36" t="s">
        <v>374</v>
      </c>
      <c r="E68" s="36" t="s">
        <v>28</v>
      </c>
      <c r="F68" s="36" t="s">
        <v>45</v>
      </c>
      <c r="G68" s="36">
        <v>0</v>
      </c>
      <c r="H68" s="36" t="s">
        <v>82</v>
      </c>
      <c r="I68" s="36" t="s">
        <v>375</v>
      </c>
      <c r="J68" s="36" t="s">
        <v>376</v>
      </c>
      <c r="K68" s="36" t="s">
        <v>33</v>
      </c>
      <c r="L68" s="72" t="s">
        <v>334</v>
      </c>
      <c r="M68" s="36"/>
      <c r="N68" s="36" t="s">
        <v>36</v>
      </c>
      <c r="O68" s="36"/>
      <c r="P68" s="36"/>
      <c r="Q68" s="36"/>
      <c r="R68" s="36"/>
      <c r="S68" s="36" t="s">
        <v>42</v>
      </c>
      <c r="T68" s="36" t="s">
        <v>42</v>
      </c>
      <c r="U68" s="36" t="s">
        <v>39</v>
      </c>
      <c r="V68" s="36" t="s">
        <v>38</v>
      </c>
      <c r="W68" s="36" t="s">
        <v>40</v>
      </c>
      <c r="X68" s="36">
        <v>2</v>
      </c>
      <c r="Y68" s="36" t="s">
        <v>153</v>
      </c>
      <c r="Z68" s="36">
        <v>3</v>
      </c>
      <c r="AA68" s="36" t="s">
        <v>153</v>
      </c>
      <c r="AB68" s="36">
        <v>3</v>
      </c>
      <c r="AC68" s="36" t="s">
        <v>295</v>
      </c>
      <c r="AD68" s="36"/>
      <c r="AE68" s="36">
        <f t="shared" si="1"/>
        <v>0</v>
      </c>
    </row>
    <row r="69" spans="1:31" customFormat="1" ht="270">
      <c r="A69" s="36">
        <v>68</v>
      </c>
      <c r="B69" s="36" t="s">
        <v>25</v>
      </c>
      <c r="C69" s="36" t="s">
        <v>26</v>
      </c>
      <c r="D69" s="36" t="s">
        <v>377</v>
      </c>
      <c r="E69" s="36" t="s">
        <v>28</v>
      </c>
      <c r="F69" s="36" t="s">
        <v>45</v>
      </c>
      <c r="G69" s="36">
        <v>0</v>
      </c>
      <c r="H69" s="36" t="s">
        <v>82</v>
      </c>
      <c r="I69" s="36" t="s">
        <v>378</v>
      </c>
      <c r="J69" s="36" t="s">
        <v>379</v>
      </c>
      <c r="K69" s="36" t="s">
        <v>33</v>
      </c>
      <c r="L69" s="72" t="s">
        <v>373</v>
      </c>
      <c r="M69" s="36"/>
      <c r="N69" s="36" t="s">
        <v>36</v>
      </c>
      <c r="O69" s="36"/>
      <c r="P69" s="36"/>
      <c r="Q69" s="36"/>
      <c r="R69" s="36"/>
      <c r="S69" s="36" t="s">
        <v>42</v>
      </c>
      <c r="T69" s="36" t="s">
        <v>42</v>
      </c>
      <c r="U69" s="36" t="s">
        <v>39</v>
      </c>
      <c r="V69" s="36" t="s">
        <v>38</v>
      </c>
      <c r="W69" s="36" t="s">
        <v>40</v>
      </c>
      <c r="X69" s="36">
        <v>2</v>
      </c>
      <c r="Y69" s="36" t="s">
        <v>294</v>
      </c>
      <c r="Z69" s="36">
        <v>1</v>
      </c>
      <c r="AA69" s="36" t="s">
        <v>153</v>
      </c>
      <c r="AB69" s="36">
        <v>3</v>
      </c>
      <c r="AC69" s="36" t="s">
        <v>295</v>
      </c>
      <c r="AD69" s="36"/>
      <c r="AE69" s="36">
        <f t="shared" si="1"/>
        <v>0</v>
      </c>
    </row>
    <row r="70" spans="1:31" customFormat="1" ht="121.5">
      <c r="A70" s="36">
        <v>69</v>
      </c>
      <c r="B70" s="36" t="s">
        <v>25</v>
      </c>
      <c r="C70" s="36" t="s">
        <v>26</v>
      </c>
      <c r="D70" s="36" t="s">
        <v>380</v>
      </c>
      <c r="E70" s="36" t="s">
        <v>28</v>
      </c>
      <c r="F70" s="36" t="s">
        <v>45</v>
      </c>
      <c r="G70" s="36">
        <v>0</v>
      </c>
      <c r="H70" s="36" t="s">
        <v>82</v>
      </c>
      <c r="I70" s="36" t="s">
        <v>381</v>
      </c>
      <c r="J70" s="36" t="s">
        <v>382</v>
      </c>
      <c r="K70" s="36" t="s">
        <v>33</v>
      </c>
      <c r="L70" s="72" t="s">
        <v>383</v>
      </c>
      <c r="M70" s="36"/>
      <c r="N70" s="36" t="s">
        <v>36</v>
      </c>
      <c r="O70" s="36"/>
      <c r="P70" s="36"/>
      <c r="Q70" s="36"/>
      <c r="R70" s="36"/>
      <c r="S70" s="36" t="s">
        <v>42</v>
      </c>
      <c r="T70" s="36" t="s">
        <v>42</v>
      </c>
      <c r="U70" s="36" t="s">
        <v>39</v>
      </c>
      <c r="V70" s="36" t="s">
        <v>38</v>
      </c>
      <c r="W70" s="36" t="s">
        <v>40</v>
      </c>
      <c r="X70" s="36">
        <v>2</v>
      </c>
      <c r="Y70" s="36" t="s">
        <v>294</v>
      </c>
      <c r="Z70" s="36">
        <v>1</v>
      </c>
      <c r="AA70" s="36" t="s">
        <v>153</v>
      </c>
      <c r="AB70" s="36">
        <v>3</v>
      </c>
      <c r="AC70" s="36" t="s">
        <v>295</v>
      </c>
      <c r="AD70" s="36"/>
      <c r="AE70" s="36">
        <f t="shared" si="1"/>
        <v>0</v>
      </c>
    </row>
    <row r="71" spans="1:31" customFormat="1" ht="162">
      <c r="A71" s="36">
        <v>70</v>
      </c>
      <c r="B71" s="36" t="s">
        <v>25</v>
      </c>
      <c r="C71" s="36" t="s">
        <v>26</v>
      </c>
      <c r="D71" s="36" t="s">
        <v>384</v>
      </c>
      <c r="E71" s="36" t="s">
        <v>28</v>
      </c>
      <c r="F71" s="36" t="s">
        <v>45</v>
      </c>
      <c r="G71" s="36">
        <v>0</v>
      </c>
      <c r="H71" s="36" t="s">
        <v>30</v>
      </c>
      <c r="I71" s="36" t="s">
        <v>385</v>
      </c>
      <c r="J71" s="36" t="s">
        <v>386</v>
      </c>
      <c r="K71" s="36" t="s">
        <v>106</v>
      </c>
      <c r="L71" s="72"/>
      <c r="M71" s="36"/>
      <c r="N71" s="36"/>
      <c r="O71" s="36"/>
      <c r="P71" s="36"/>
      <c r="Q71" s="36"/>
      <c r="R71" s="36"/>
      <c r="S71" s="36"/>
      <c r="T71" s="36"/>
      <c r="U71" s="36"/>
      <c r="V71" s="36"/>
      <c r="W71" s="36"/>
      <c r="X71" s="36"/>
      <c r="Y71" s="36"/>
      <c r="Z71" s="36"/>
      <c r="AA71" s="36"/>
      <c r="AB71" s="36"/>
      <c r="AC71" s="36" t="s">
        <v>295</v>
      </c>
      <c r="AD71" s="36"/>
      <c r="AE71" s="36">
        <f t="shared" si="1"/>
        <v>0</v>
      </c>
    </row>
    <row r="72" spans="1:31" customFormat="1" ht="135">
      <c r="A72" s="36">
        <v>71</v>
      </c>
      <c r="B72" s="36" t="s">
        <v>25</v>
      </c>
      <c r="C72" s="36" t="s">
        <v>26</v>
      </c>
      <c r="D72" s="36" t="s">
        <v>387</v>
      </c>
      <c r="E72" s="36" t="s">
        <v>28</v>
      </c>
      <c r="F72" s="36" t="s">
        <v>45</v>
      </c>
      <c r="G72" s="36">
        <v>0</v>
      </c>
      <c r="H72" s="36" t="s">
        <v>30</v>
      </c>
      <c r="I72" s="36" t="s">
        <v>388</v>
      </c>
      <c r="J72" s="36" t="s">
        <v>389</v>
      </c>
      <c r="K72" s="36" t="s">
        <v>33</v>
      </c>
      <c r="L72" s="72" t="s">
        <v>390</v>
      </c>
      <c r="M72" s="36"/>
      <c r="N72" s="36" t="s">
        <v>36</v>
      </c>
      <c r="O72" s="36"/>
      <c r="P72" s="36"/>
      <c r="Q72" s="36"/>
      <c r="R72" s="36"/>
      <c r="S72" s="36" t="s">
        <v>42</v>
      </c>
      <c r="T72" s="36" t="s">
        <v>42</v>
      </c>
      <c r="U72" s="36" t="s">
        <v>39</v>
      </c>
      <c r="V72" s="36" t="s">
        <v>38</v>
      </c>
      <c r="W72" s="36" t="s">
        <v>40</v>
      </c>
      <c r="X72" s="36">
        <v>2</v>
      </c>
      <c r="Y72" s="36" t="s">
        <v>294</v>
      </c>
      <c r="Z72" s="36">
        <v>1</v>
      </c>
      <c r="AA72" s="36" t="s">
        <v>153</v>
      </c>
      <c r="AB72" s="36">
        <v>3</v>
      </c>
      <c r="AC72" s="36" t="s">
        <v>295</v>
      </c>
      <c r="AD72" s="36"/>
      <c r="AE72" s="36">
        <f t="shared" si="1"/>
        <v>0</v>
      </c>
    </row>
    <row r="73" spans="1:31" customFormat="1" ht="135">
      <c r="A73" s="36">
        <v>72</v>
      </c>
      <c r="B73" s="36" t="s">
        <v>25</v>
      </c>
      <c r="C73" s="36" t="s">
        <v>26</v>
      </c>
      <c r="D73" s="36" t="s">
        <v>391</v>
      </c>
      <c r="E73" s="36" t="s">
        <v>28</v>
      </c>
      <c r="F73" s="36" t="s">
        <v>45</v>
      </c>
      <c r="G73" s="36">
        <v>0</v>
      </c>
      <c r="H73" s="36" t="s">
        <v>30</v>
      </c>
      <c r="I73" s="36" t="s">
        <v>392</v>
      </c>
      <c r="J73" s="36" t="s">
        <v>393</v>
      </c>
      <c r="K73" s="36" t="s">
        <v>33</v>
      </c>
      <c r="L73" s="72" t="s">
        <v>394</v>
      </c>
      <c r="M73" s="36" t="s">
        <v>395</v>
      </c>
      <c r="N73" s="36" t="s">
        <v>36</v>
      </c>
      <c r="O73" s="36"/>
      <c r="P73" s="36"/>
      <c r="Q73" s="36"/>
      <c r="R73" s="36"/>
      <c r="S73" s="36" t="s">
        <v>38</v>
      </c>
      <c r="T73" s="36" t="s">
        <v>39</v>
      </c>
      <c r="U73" s="36" t="s">
        <v>38</v>
      </c>
      <c r="V73" s="36" t="s">
        <v>39</v>
      </c>
      <c r="W73" s="36" t="s">
        <v>40</v>
      </c>
      <c r="X73" s="36">
        <v>2</v>
      </c>
      <c r="Y73" s="36" t="s">
        <v>396</v>
      </c>
      <c r="Z73" s="36">
        <v>2</v>
      </c>
      <c r="AA73" s="36" t="s">
        <v>153</v>
      </c>
      <c r="AB73" s="36">
        <v>3</v>
      </c>
      <c r="AC73" s="36" t="s">
        <v>397</v>
      </c>
      <c r="AD73" s="36"/>
      <c r="AE73" s="36">
        <f t="shared" si="1"/>
        <v>0</v>
      </c>
    </row>
    <row r="74" spans="1:31" customFormat="1" ht="189">
      <c r="A74" s="36">
        <v>73</v>
      </c>
      <c r="B74" s="36" t="s">
        <v>25</v>
      </c>
      <c r="C74" s="36" t="s">
        <v>26</v>
      </c>
      <c r="D74" s="36" t="s">
        <v>398</v>
      </c>
      <c r="E74" s="36" t="s">
        <v>28</v>
      </c>
      <c r="F74" s="36" t="s">
        <v>45</v>
      </c>
      <c r="G74" s="36">
        <v>0</v>
      </c>
      <c r="H74" s="36" t="s">
        <v>30</v>
      </c>
      <c r="I74" s="36" t="s">
        <v>399</v>
      </c>
      <c r="J74" s="36" t="s">
        <v>400</v>
      </c>
      <c r="K74" s="36" t="s">
        <v>33</v>
      </c>
      <c r="L74" s="72" t="s">
        <v>401</v>
      </c>
      <c r="M74" s="36" t="s">
        <v>402</v>
      </c>
      <c r="N74" s="36" t="s">
        <v>36</v>
      </c>
      <c r="O74" s="36"/>
      <c r="P74" s="36"/>
      <c r="Q74" s="36"/>
      <c r="R74" s="36"/>
      <c r="S74" s="36" t="s">
        <v>37</v>
      </c>
      <c r="T74" s="36" t="s">
        <v>38</v>
      </c>
      <c r="U74" s="36" t="s">
        <v>38</v>
      </c>
      <c r="V74" s="36" t="s">
        <v>39</v>
      </c>
      <c r="W74" s="36" t="s">
        <v>40</v>
      </c>
      <c r="X74" s="36">
        <v>2</v>
      </c>
      <c r="Y74" s="36" t="s">
        <v>396</v>
      </c>
      <c r="Z74" s="36">
        <v>2</v>
      </c>
      <c r="AA74" s="36" t="s">
        <v>153</v>
      </c>
      <c r="AB74" s="36">
        <v>3</v>
      </c>
      <c r="AC74" s="36" t="s">
        <v>397</v>
      </c>
      <c r="AD74" s="36"/>
      <c r="AE74" s="36">
        <f t="shared" si="1"/>
        <v>0</v>
      </c>
    </row>
    <row r="75" spans="1:31" customFormat="1" ht="162">
      <c r="A75" s="36">
        <v>74</v>
      </c>
      <c r="B75" s="36" t="s">
        <v>25</v>
      </c>
      <c r="C75" s="36" t="s">
        <v>26</v>
      </c>
      <c r="D75" s="36" t="s">
        <v>403</v>
      </c>
      <c r="E75" s="36" t="s">
        <v>28</v>
      </c>
      <c r="F75" s="36" t="s">
        <v>45</v>
      </c>
      <c r="G75" s="36">
        <v>0</v>
      </c>
      <c r="H75" s="36" t="s">
        <v>30</v>
      </c>
      <c r="I75" s="36" t="s">
        <v>404</v>
      </c>
      <c r="J75" s="36" t="s">
        <v>405</v>
      </c>
      <c r="K75" s="36" t="s">
        <v>33</v>
      </c>
      <c r="L75" s="72" t="s">
        <v>406</v>
      </c>
      <c r="M75" s="36"/>
      <c r="N75" s="36" t="s">
        <v>36</v>
      </c>
      <c r="O75" s="36"/>
      <c r="P75" s="36"/>
      <c r="Q75" s="36"/>
      <c r="R75" s="36"/>
      <c r="S75" s="36" t="s">
        <v>37</v>
      </c>
      <c r="T75" s="36" t="s">
        <v>39</v>
      </c>
      <c r="U75" s="36" t="s">
        <v>38</v>
      </c>
      <c r="V75" s="36" t="s">
        <v>38</v>
      </c>
      <c r="W75" s="36" t="s">
        <v>38</v>
      </c>
      <c r="X75" s="36">
        <v>2</v>
      </c>
      <c r="Y75" s="36" t="s">
        <v>52</v>
      </c>
      <c r="Z75" s="36">
        <v>3</v>
      </c>
      <c r="AA75" s="36" t="s">
        <v>52</v>
      </c>
      <c r="AB75" s="36">
        <v>3</v>
      </c>
      <c r="AC75" s="36" t="s">
        <v>397</v>
      </c>
      <c r="AD75" s="36"/>
      <c r="AE75" s="36">
        <f t="shared" si="1"/>
        <v>0</v>
      </c>
    </row>
    <row r="76" spans="1:31" customFormat="1" ht="175.5">
      <c r="A76" s="36">
        <v>75</v>
      </c>
      <c r="B76" s="36" t="s">
        <v>25</v>
      </c>
      <c r="C76" s="36" t="s">
        <v>26</v>
      </c>
      <c r="D76" s="36" t="s">
        <v>407</v>
      </c>
      <c r="E76" s="36" t="s">
        <v>28</v>
      </c>
      <c r="F76" s="36" t="s">
        <v>45</v>
      </c>
      <c r="G76" s="36">
        <v>0</v>
      </c>
      <c r="H76" s="36" t="s">
        <v>30</v>
      </c>
      <c r="I76" s="36" t="s">
        <v>408</v>
      </c>
      <c r="J76" s="36" t="s">
        <v>409</v>
      </c>
      <c r="K76" s="36" t="s">
        <v>106</v>
      </c>
      <c r="L76" s="72"/>
      <c r="M76" s="36"/>
      <c r="N76" s="36"/>
      <c r="O76" s="36"/>
      <c r="P76" s="36"/>
      <c r="Q76" s="36"/>
      <c r="R76" s="36"/>
      <c r="S76" s="36"/>
      <c r="T76" s="36"/>
      <c r="U76" s="36"/>
      <c r="V76" s="36"/>
      <c r="W76" s="36"/>
      <c r="X76" s="36"/>
      <c r="Y76" s="36"/>
      <c r="Z76" s="36"/>
      <c r="AA76" s="36"/>
      <c r="AB76" s="36"/>
      <c r="AC76" s="36" t="s">
        <v>397</v>
      </c>
      <c r="AD76" s="36"/>
      <c r="AE76" s="36">
        <f t="shared" si="1"/>
        <v>0</v>
      </c>
    </row>
    <row r="77" spans="1:31" customFormat="1" ht="175.5">
      <c r="A77" s="36">
        <v>76</v>
      </c>
      <c r="B77" s="36" t="s">
        <v>25</v>
      </c>
      <c r="C77" s="36" t="s">
        <v>26</v>
      </c>
      <c r="D77" s="36" t="s">
        <v>410</v>
      </c>
      <c r="E77" s="36" t="s">
        <v>28</v>
      </c>
      <c r="F77" s="36" t="s">
        <v>45</v>
      </c>
      <c r="G77" s="36">
        <v>0</v>
      </c>
      <c r="H77" s="36" t="s">
        <v>30</v>
      </c>
      <c r="I77" s="36" t="s">
        <v>411</v>
      </c>
      <c r="J77" s="36" t="s">
        <v>412</v>
      </c>
      <c r="K77" s="36" t="s">
        <v>106</v>
      </c>
      <c r="L77" s="72"/>
      <c r="M77" s="36"/>
      <c r="N77" s="36"/>
      <c r="O77" s="36"/>
      <c r="P77" s="36"/>
      <c r="Q77" s="36"/>
      <c r="R77" s="36"/>
      <c r="S77" s="36"/>
      <c r="T77" s="36"/>
      <c r="U77" s="36"/>
      <c r="V77" s="36"/>
      <c r="W77" s="36"/>
      <c r="X77" s="36"/>
      <c r="Y77" s="36"/>
      <c r="Z77" s="36"/>
      <c r="AA77" s="36"/>
      <c r="AB77" s="36"/>
      <c r="AC77" s="36" t="s">
        <v>397</v>
      </c>
      <c r="AD77" s="36"/>
      <c r="AE77" s="36">
        <f t="shared" si="1"/>
        <v>0</v>
      </c>
    </row>
    <row r="78" spans="1:31" customFormat="1" ht="108">
      <c r="A78" s="36">
        <v>77</v>
      </c>
      <c r="B78" s="36" t="s">
        <v>25</v>
      </c>
      <c r="C78" s="36" t="s">
        <v>26</v>
      </c>
      <c r="D78" s="36" t="s">
        <v>413</v>
      </c>
      <c r="E78" s="36" t="s">
        <v>28</v>
      </c>
      <c r="F78" s="36" t="s">
        <v>45</v>
      </c>
      <c r="G78" s="36">
        <v>0</v>
      </c>
      <c r="H78" s="36" t="s">
        <v>30</v>
      </c>
      <c r="I78" s="36" t="s">
        <v>414</v>
      </c>
      <c r="J78" s="36" t="s">
        <v>415</v>
      </c>
      <c r="K78" s="36" t="s">
        <v>33</v>
      </c>
      <c r="L78" s="72" t="s">
        <v>416</v>
      </c>
      <c r="M78" s="36"/>
      <c r="N78" s="36" t="s">
        <v>36</v>
      </c>
      <c r="O78" s="36"/>
      <c r="P78" s="36"/>
      <c r="Q78" s="36"/>
      <c r="R78" s="36"/>
      <c r="S78" s="36" t="s">
        <v>37</v>
      </c>
      <c r="T78" s="36" t="s">
        <v>39</v>
      </c>
      <c r="U78" s="36" t="s">
        <v>38</v>
      </c>
      <c r="V78" s="36" t="s">
        <v>38</v>
      </c>
      <c r="W78" s="36" t="s">
        <v>38</v>
      </c>
      <c r="X78" s="36">
        <v>2</v>
      </c>
      <c r="Y78" s="36" t="s">
        <v>52</v>
      </c>
      <c r="Z78" s="36">
        <v>3</v>
      </c>
      <c r="AA78" s="36" t="s">
        <v>52</v>
      </c>
      <c r="AB78" s="36">
        <v>3</v>
      </c>
      <c r="AC78" s="36" t="s">
        <v>397</v>
      </c>
      <c r="AD78" s="36"/>
      <c r="AE78" s="36">
        <f t="shared" si="1"/>
        <v>0</v>
      </c>
    </row>
    <row r="79" spans="1:31" customFormat="1" ht="121.5">
      <c r="A79" s="36">
        <v>78</v>
      </c>
      <c r="B79" s="36" t="s">
        <v>25</v>
      </c>
      <c r="C79" s="36" t="s">
        <v>26</v>
      </c>
      <c r="D79" s="36" t="s">
        <v>417</v>
      </c>
      <c r="E79" s="36" t="s">
        <v>28</v>
      </c>
      <c r="F79" s="36" t="s">
        <v>45</v>
      </c>
      <c r="G79" s="36">
        <v>0</v>
      </c>
      <c r="H79" s="36" t="s">
        <v>30</v>
      </c>
      <c r="I79" s="36" t="s">
        <v>418</v>
      </c>
      <c r="J79" s="36" t="s">
        <v>419</v>
      </c>
      <c r="K79" s="36" t="s">
        <v>33</v>
      </c>
      <c r="L79" s="72" t="s">
        <v>420</v>
      </c>
      <c r="M79" s="36"/>
      <c r="N79" s="36" t="s">
        <v>36</v>
      </c>
      <c r="O79" s="36"/>
      <c r="P79" s="36"/>
      <c r="Q79" s="36"/>
      <c r="R79" s="36"/>
      <c r="S79" s="36" t="s">
        <v>37</v>
      </c>
      <c r="T79" s="36" t="s">
        <v>39</v>
      </c>
      <c r="U79" s="36" t="s">
        <v>38</v>
      </c>
      <c r="V79" s="36" t="s">
        <v>38</v>
      </c>
      <c r="W79" s="36" t="s">
        <v>38</v>
      </c>
      <c r="X79" s="36">
        <v>2</v>
      </c>
      <c r="Y79" s="36" t="s">
        <v>52</v>
      </c>
      <c r="Z79" s="36">
        <v>3</v>
      </c>
      <c r="AA79" s="36" t="s">
        <v>52</v>
      </c>
      <c r="AB79" s="36">
        <v>3</v>
      </c>
      <c r="AC79" s="36" t="s">
        <v>397</v>
      </c>
      <c r="AD79" s="36"/>
      <c r="AE79" s="36">
        <f t="shared" si="1"/>
        <v>0</v>
      </c>
    </row>
    <row r="80" spans="1:31" customFormat="1" ht="121.5">
      <c r="A80" s="36">
        <v>79</v>
      </c>
      <c r="B80" s="36" t="s">
        <v>25</v>
      </c>
      <c r="C80" s="36" t="s">
        <v>26</v>
      </c>
      <c r="D80" s="36" t="s">
        <v>421</v>
      </c>
      <c r="E80" s="36" t="s">
        <v>28</v>
      </c>
      <c r="F80" s="36" t="s">
        <v>45</v>
      </c>
      <c r="G80" s="36">
        <v>0</v>
      </c>
      <c r="H80" s="36" t="s">
        <v>30</v>
      </c>
      <c r="I80" s="36" t="s">
        <v>422</v>
      </c>
      <c r="J80" s="36" t="s">
        <v>423</v>
      </c>
      <c r="K80" s="36" t="s">
        <v>106</v>
      </c>
      <c r="L80" s="72"/>
      <c r="M80" s="36"/>
      <c r="N80" s="36"/>
      <c r="O80" s="36"/>
      <c r="P80" s="36"/>
      <c r="Q80" s="36"/>
      <c r="R80" s="36"/>
      <c r="S80" s="36"/>
      <c r="T80" s="36"/>
      <c r="U80" s="36"/>
      <c r="V80" s="36"/>
      <c r="W80" s="36"/>
      <c r="X80" s="36"/>
      <c r="Y80" s="36"/>
      <c r="Z80" s="36"/>
      <c r="AA80" s="36"/>
      <c r="AB80" s="36"/>
      <c r="AC80" s="36" t="s">
        <v>397</v>
      </c>
      <c r="AD80" s="36"/>
      <c r="AE80" s="36">
        <f t="shared" si="1"/>
        <v>0</v>
      </c>
    </row>
    <row r="81" spans="1:31" customFormat="1" ht="135">
      <c r="A81" s="36">
        <v>80</v>
      </c>
      <c r="B81" s="36" t="s">
        <v>25</v>
      </c>
      <c r="C81" s="36" t="s">
        <v>26</v>
      </c>
      <c r="D81" s="36" t="s">
        <v>424</v>
      </c>
      <c r="E81" s="36" t="s">
        <v>28</v>
      </c>
      <c r="F81" s="36" t="s">
        <v>45</v>
      </c>
      <c r="G81" s="36">
        <v>0</v>
      </c>
      <c r="H81" s="36" t="s">
        <v>30</v>
      </c>
      <c r="I81" s="36" t="s">
        <v>425</v>
      </c>
      <c r="J81" s="36" t="s">
        <v>426</v>
      </c>
      <c r="K81" s="36" t="s">
        <v>106</v>
      </c>
      <c r="L81" s="72"/>
      <c r="M81" s="36"/>
      <c r="N81" s="36"/>
      <c r="O81" s="36"/>
      <c r="P81" s="36"/>
      <c r="Q81" s="36"/>
      <c r="R81" s="36"/>
      <c r="S81" s="36"/>
      <c r="T81" s="36"/>
      <c r="U81" s="36"/>
      <c r="V81" s="36"/>
      <c r="W81" s="36"/>
      <c r="X81" s="36"/>
      <c r="Y81" s="36"/>
      <c r="Z81" s="36"/>
      <c r="AA81" s="36"/>
      <c r="AB81" s="36"/>
      <c r="AC81" s="36" t="s">
        <v>397</v>
      </c>
      <c r="AD81" s="36"/>
      <c r="AE81" s="36">
        <f t="shared" si="1"/>
        <v>0</v>
      </c>
    </row>
    <row r="82" spans="1:31" customFormat="1" ht="162">
      <c r="A82" s="36">
        <v>81</v>
      </c>
      <c r="B82" s="36" t="s">
        <v>25</v>
      </c>
      <c r="C82" s="36" t="s">
        <v>26</v>
      </c>
      <c r="D82" s="36" t="s">
        <v>427</v>
      </c>
      <c r="E82" s="36" t="s">
        <v>28</v>
      </c>
      <c r="F82" s="36" t="s">
        <v>45</v>
      </c>
      <c r="G82" s="36">
        <v>0</v>
      </c>
      <c r="H82" s="36" t="s">
        <v>30</v>
      </c>
      <c r="I82" s="36" t="s">
        <v>428</v>
      </c>
      <c r="J82" s="36" t="s">
        <v>429</v>
      </c>
      <c r="K82" s="36" t="s">
        <v>106</v>
      </c>
      <c r="L82" s="72"/>
      <c r="M82" s="36"/>
      <c r="N82" s="36"/>
      <c r="O82" s="36"/>
      <c r="P82" s="36"/>
      <c r="Q82" s="36"/>
      <c r="R82" s="36"/>
      <c r="S82" s="36"/>
      <c r="T82" s="36"/>
      <c r="U82" s="36"/>
      <c r="V82" s="36"/>
      <c r="W82" s="36"/>
      <c r="X82" s="36"/>
      <c r="Y82" s="36"/>
      <c r="Z82" s="36"/>
      <c r="AA82" s="36"/>
      <c r="AB82" s="36"/>
      <c r="AC82" s="36" t="s">
        <v>397</v>
      </c>
      <c r="AD82" s="36"/>
      <c r="AE82" s="36">
        <f t="shared" si="1"/>
        <v>0</v>
      </c>
    </row>
    <row r="83" spans="1:31" customFormat="1" ht="216">
      <c r="A83" s="36">
        <v>82</v>
      </c>
      <c r="B83" s="36" t="s">
        <v>25</v>
      </c>
      <c r="C83" s="36" t="s">
        <v>26</v>
      </c>
      <c r="D83" s="36" t="s">
        <v>430</v>
      </c>
      <c r="E83" s="36" t="s">
        <v>28</v>
      </c>
      <c r="F83" s="36" t="s">
        <v>45</v>
      </c>
      <c r="G83" s="36">
        <v>0</v>
      </c>
      <c r="H83" s="36" t="s">
        <v>30</v>
      </c>
      <c r="I83" s="36" t="s">
        <v>431</v>
      </c>
      <c r="J83" s="36" t="s">
        <v>432</v>
      </c>
      <c r="K83" s="36" t="s">
        <v>106</v>
      </c>
      <c r="L83" s="72"/>
      <c r="M83" s="36"/>
      <c r="N83" s="36"/>
      <c r="O83" s="36"/>
      <c r="P83" s="36"/>
      <c r="Q83" s="36"/>
      <c r="R83" s="36"/>
      <c r="S83" s="36"/>
      <c r="T83" s="36"/>
      <c r="U83" s="36"/>
      <c r="V83" s="36"/>
      <c r="W83" s="36"/>
      <c r="X83" s="36"/>
      <c r="Y83" s="36"/>
      <c r="Z83" s="36"/>
      <c r="AA83" s="36"/>
      <c r="AB83" s="36"/>
      <c r="AC83" s="36" t="s">
        <v>397</v>
      </c>
      <c r="AD83" s="36"/>
      <c r="AE83" s="36">
        <f t="shared" si="1"/>
        <v>0</v>
      </c>
    </row>
    <row r="84" spans="1:31" customFormat="1" ht="162">
      <c r="A84" s="36">
        <v>83</v>
      </c>
      <c r="B84" s="36" t="s">
        <v>25</v>
      </c>
      <c r="C84" s="36" t="s">
        <v>26</v>
      </c>
      <c r="D84" s="36" t="s">
        <v>433</v>
      </c>
      <c r="E84" s="36" t="s">
        <v>28</v>
      </c>
      <c r="F84" s="36" t="s">
        <v>45</v>
      </c>
      <c r="G84" s="36">
        <v>0</v>
      </c>
      <c r="H84" s="36" t="s">
        <v>30</v>
      </c>
      <c r="I84" s="36" t="s">
        <v>434</v>
      </c>
      <c r="J84" s="36" t="s">
        <v>435</v>
      </c>
      <c r="K84" s="36" t="s">
        <v>33</v>
      </c>
      <c r="L84" s="72" t="s">
        <v>436</v>
      </c>
      <c r="M84" s="36" t="s">
        <v>437</v>
      </c>
      <c r="N84" s="36" t="s">
        <v>36</v>
      </c>
      <c r="O84" s="36"/>
      <c r="P84" s="36"/>
      <c r="Q84" s="36"/>
      <c r="R84" s="36"/>
      <c r="S84" s="36" t="s">
        <v>37</v>
      </c>
      <c r="T84" s="36" t="s">
        <v>38</v>
      </c>
      <c r="U84" s="36" t="s">
        <v>38</v>
      </c>
      <c r="V84" s="36" t="s">
        <v>39</v>
      </c>
      <c r="W84" s="36" t="s">
        <v>438</v>
      </c>
      <c r="X84" s="36">
        <v>2</v>
      </c>
      <c r="Y84" s="36" t="s">
        <v>439</v>
      </c>
      <c r="Z84" s="36">
        <v>4</v>
      </c>
      <c r="AA84" s="36" t="s">
        <v>52</v>
      </c>
      <c r="AB84" s="36">
        <v>3</v>
      </c>
      <c r="AC84" s="36" t="s">
        <v>397</v>
      </c>
      <c r="AD84" s="36"/>
      <c r="AE84" s="36">
        <f t="shared" si="1"/>
        <v>0</v>
      </c>
    </row>
    <row r="85" spans="1:31" customFormat="1" ht="189">
      <c r="A85" s="36">
        <v>84</v>
      </c>
      <c r="B85" s="36" t="s">
        <v>25</v>
      </c>
      <c r="C85" s="36" t="s">
        <v>26</v>
      </c>
      <c r="D85" s="36" t="s">
        <v>440</v>
      </c>
      <c r="E85" s="36" t="s">
        <v>28</v>
      </c>
      <c r="F85" s="36" t="s">
        <v>45</v>
      </c>
      <c r="G85" s="36">
        <v>0</v>
      </c>
      <c r="H85" s="36" t="s">
        <v>30</v>
      </c>
      <c r="I85" s="36" t="s">
        <v>441</v>
      </c>
      <c r="J85" s="36" t="s">
        <v>442</v>
      </c>
      <c r="K85" s="36" t="s">
        <v>33</v>
      </c>
      <c r="L85" s="72" t="s">
        <v>443</v>
      </c>
      <c r="M85" s="36" t="s">
        <v>444</v>
      </c>
      <c r="N85" s="36" t="s">
        <v>36</v>
      </c>
      <c r="O85" s="36"/>
      <c r="P85" s="36"/>
      <c r="Q85" s="36"/>
      <c r="R85" s="36"/>
      <c r="S85" s="36" t="s">
        <v>38</v>
      </c>
      <c r="T85" s="36" t="s">
        <v>39</v>
      </c>
      <c r="U85" s="36" t="s">
        <v>38</v>
      </c>
      <c r="V85" s="36" t="s">
        <v>39</v>
      </c>
      <c r="W85" s="36" t="s">
        <v>40</v>
      </c>
      <c r="X85" s="36">
        <v>2</v>
      </c>
      <c r="Y85" s="36" t="s">
        <v>396</v>
      </c>
      <c r="Z85" s="36">
        <v>2</v>
      </c>
      <c r="AA85" s="36" t="s">
        <v>153</v>
      </c>
      <c r="AB85" s="36">
        <v>3</v>
      </c>
      <c r="AC85" s="36" t="s">
        <v>397</v>
      </c>
      <c r="AD85" s="36"/>
      <c r="AE85" s="36">
        <f t="shared" si="1"/>
        <v>0</v>
      </c>
    </row>
    <row r="86" spans="1:31" customFormat="1" ht="189">
      <c r="A86" s="36">
        <v>85</v>
      </c>
      <c r="B86" s="36" t="s">
        <v>25</v>
      </c>
      <c r="C86" s="36" t="s">
        <v>26</v>
      </c>
      <c r="D86" s="36" t="s">
        <v>445</v>
      </c>
      <c r="E86" s="36" t="s">
        <v>28</v>
      </c>
      <c r="F86" s="36" t="s">
        <v>45</v>
      </c>
      <c r="G86" s="36">
        <v>0</v>
      </c>
      <c r="H86" s="36" t="s">
        <v>30</v>
      </c>
      <c r="I86" s="36" t="s">
        <v>446</v>
      </c>
      <c r="J86" s="36" t="s">
        <v>447</v>
      </c>
      <c r="K86" s="36" t="s">
        <v>33</v>
      </c>
      <c r="L86" s="72" t="s">
        <v>448</v>
      </c>
      <c r="M86" s="36"/>
      <c r="N86" s="36" t="s">
        <v>49</v>
      </c>
      <c r="O86" s="36"/>
      <c r="P86" s="36"/>
      <c r="Q86" s="36" t="s">
        <v>50</v>
      </c>
      <c r="R86" s="36"/>
      <c r="S86" s="36" t="s">
        <v>51</v>
      </c>
      <c r="T86" s="36" t="s">
        <v>39</v>
      </c>
      <c r="U86" s="36" t="s">
        <v>39</v>
      </c>
      <c r="V86" s="36" t="s">
        <v>38</v>
      </c>
      <c r="W86" s="36" t="s">
        <v>449</v>
      </c>
      <c r="X86" s="36">
        <v>2</v>
      </c>
      <c r="Y86" s="36" t="s">
        <v>450</v>
      </c>
      <c r="Z86" s="36">
        <v>5</v>
      </c>
      <c r="AA86" s="36" t="s">
        <v>450</v>
      </c>
      <c r="AB86" s="36">
        <v>5</v>
      </c>
      <c r="AC86" s="36" t="s">
        <v>397</v>
      </c>
      <c r="AD86" s="36"/>
      <c r="AE86" s="36">
        <f t="shared" si="1"/>
        <v>1</v>
      </c>
    </row>
    <row r="87" spans="1:31" customFormat="1" ht="216">
      <c r="A87" s="36">
        <v>86</v>
      </c>
      <c r="B87" s="36" t="s">
        <v>25</v>
      </c>
      <c r="C87" s="36" t="s">
        <v>26</v>
      </c>
      <c r="D87" s="36" t="s">
        <v>451</v>
      </c>
      <c r="E87" s="36" t="s">
        <v>28</v>
      </c>
      <c r="F87" s="36" t="s">
        <v>45</v>
      </c>
      <c r="G87" s="36">
        <v>0</v>
      </c>
      <c r="H87" s="36" t="s">
        <v>30</v>
      </c>
      <c r="I87" s="36" t="s">
        <v>452</v>
      </c>
      <c r="J87" s="36" t="s">
        <v>453</v>
      </c>
      <c r="K87" s="36" t="s">
        <v>106</v>
      </c>
      <c r="L87" s="72"/>
      <c r="M87" s="36"/>
      <c r="N87" s="36"/>
      <c r="O87" s="36"/>
      <c r="P87" s="36"/>
      <c r="Q87" s="36"/>
      <c r="R87" s="36"/>
      <c r="S87" s="36"/>
      <c r="T87" s="36"/>
      <c r="U87" s="36"/>
      <c r="V87" s="36"/>
      <c r="W87" s="36"/>
      <c r="X87" s="36"/>
      <c r="Y87" s="36"/>
      <c r="Z87" s="36"/>
      <c r="AA87" s="36"/>
      <c r="AB87" s="36"/>
      <c r="AC87" s="36" t="s">
        <v>397</v>
      </c>
      <c r="AD87" s="36"/>
      <c r="AE87" s="36">
        <f t="shared" si="1"/>
        <v>0</v>
      </c>
    </row>
    <row r="88" spans="1:31" customFormat="1" ht="94.5">
      <c r="A88" s="36">
        <v>87</v>
      </c>
      <c r="B88" s="36" t="s">
        <v>25</v>
      </c>
      <c r="C88" s="36" t="s">
        <v>26</v>
      </c>
      <c r="D88" s="36" t="s">
        <v>454</v>
      </c>
      <c r="E88" s="36" t="s">
        <v>28</v>
      </c>
      <c r="F88" s="36" t="s">
        <v>45</v>
      </c>
      <c r="G88" s="36">
        <v>0</v>
      </c>
      <c r="H88" s="36" t="s">
        <v>42</v>
      </c>
      <c r="I88" s="36" t="s">
        <v>455</v>
      </c>
      <c r="J88" s="36" t="s">
        <v>456</v>
      </c>
      <c r="K88" s="36" t="s">
        <v>33</v>
      </c>
      <c r="L88" s="72" t="s">
        <v>457</v>
      </c>
      <c r="M88" s="36" t="s">
        <v>458</v>
      </c>
      <c r="N88" s="72" t="s">
        <v>49</v>
      </c>
      <c r="O88" s="36"/>
      <c r="P88" s="36"/>
      <c r="Q88" s="36"/>
      <c r="R88" s="36" t="s">
        <v>50</v>
      </c>
      <c r="S88" s="36" t="s">
        <v>37</v>
      </c>
      <c r="T88" s="36" t="s">
        <v>38</v>
      </c>
      <c r="U88" s="36" t="s">
        <v>38</v>
      </c>
      <c r="V88" s="36" t="s">
        <v>38</v>
      </c>
      <c r="W88" s="36" t="s">
        <v>40</v>
      </c>
      <c r="X88" s="36">
        <v>2</v>
      </c>
      <c r="Y88" s="36" t="s">
        <v>396</v>
      </c>
      <c r="Z88" s="36">
        <v>2</v>
      </c>
      <c r="AA88" s="36" t="s">
        <v>52</v>
      </c>
      <c r="AB88" s="36">
        <v>3</v>
      </c>
      <c r="AC88" s="36" t="s">
        <v>397</v>
      </c>
      <c r="AD88" s="36"/>
      <c r="AE88" s="36">
        <f t="shared" si="1"/>
        <v>1</v>
      </c>
    </row>
    <row r="89" spans="1:31" customFormat="1" ht="162">
      <c r="A89" s="36">
        <v>88</v>
      </c>
      <c r="B89" s="36" t="s">
        <v>25</v>
      </c>
      <c r="C89" s="36" t="s">
        <v>26</v>
      </c>
      <c r="D89" s="36" t="s">
        <v>459</v>
      </c>
      <c r="E89" s="36" t="s">
        <v>28</v>
      </c>
      <c r="F89" s="36" t="s">
        <v>29</v>
      </c>
      <c r="G89" s="36">
        <v>5</v>
      </c>
      <c r="H89" s="36" t="s">
        <v>460</v>
      </c>
      <c r="I89" s="36" t="s">
        <v>461</v>
      </c>
      <c r="J89" s="36" t="s">
        <v>462</v>
      </c>
      <c r="K89" s="36" t="s">
        <v>33</v>
      </c>
      <c r="L89" s="72" t="s">
        <v>463</v>
      </c>
      <c r="M89" s="36" t="s">
        <v>464</v>
      </c>
      <c r="N89" s="36" t="s">
        <v>36</v>
      </c>
      <c r="O89" s="36"/>
      <c r="P89" s="36"/>
      <c r="Q89" s="36"/>
      <c r="R89" s="36"/>
      <c r="S89" s="36" t="s">
        <v>38</v>
      </c>
      <c r="T89" s="36" t="s">
        <v>39</v>
      </c>
      <c r="U89" s="36" t="s">
        <v>39</v>
      </c>
      <c r="V89" s="36" t="s">
        <v>39</v>
      </c>
      <c r="W89" s="36" t="s">
        <v>39</v>
      </c>
      <c r="X89" s="36">
        <v>1</v>
      </c>
      <c r="Y89" s="36" t="s">
        <v>396</v>
      </c>
      <c r="Z89" s="36">
        <v>2</v>
      </c>
      <c r="AA89" s="36" t="s">
        <v>396</v>
      </c>
      <c r="AB89" s="36">
        <v>1</v>
      </c>
      <c r="AC89" s="36" t="s">
        <v>397</v>
      </c>
      <c r="AD89" s="36"/>
      <c r="AE89" s="36">
        <f t="shared" si="1"/>
        <v>0</v>
      </c>
    </row>
    <row r="90" spans="1:31" customFormat="1" ht="162">
      <c r="A90" s="36">
        <v>89</v>
      </c>
      <c r="B90" s="36" t="s">
        <v>25</v>
      </c>
      <c r="C90" s="36" t="s">
        <v>26</v>
      </c>
      <c r="D90" s="36" t="s">
        <v>465</v>
      </c>
      <c r="E90" s="36" t="s">
        <v>28</v>
      </c>
      <c r="F90" s="36" t="s">
        <v>45</v>
      </c>
      <c r="G90" s="36">
        <v>0</v>
      </c>
      <c r="H90" s="36" t="s">
        <v>30</v>
      </c>
      <c r="I90" s="36" t="s">
        <v>466</v>
      </c>
      <c r="J90" s="36" t="s">
        <v>467</v>
      </c>
      <c r="K90" s="36" t="s">
        <v>33</v>
      </c>
      <c r="L90" s="72" t="s">
        <v>468</v>
      </c>
      <c r="M90" s="36"/>
      <c r="N90" s="36" t="s">
        <v>36</v>
      </c>
      <c r="O90" s="36"/>
      <c r="P90" s="36"/>
      <c r="Q90" s="36"/>
      <c r="R90" s="36"/>
      <c r="S90" s="36" t="s">
        <v>37</v>
      </c>
      <c r="T90" s="36" t="s">
        <v>39</v>
      </c>
      <c r="U90" s="36" t="s">
        <v>38</v>
      </c>
      <c r="V90" s="36" t="s">
        <v>38</v>
      </c>
      <c r="W90" s="36" t="s">
        <v>38</v>
      </c>
      <c r="X90" s="36">
        <v>2</v>
      </c>
      <c r="Y90" s="36" t="s">
        <v>52</v>
      </c>
      <c r="Z90" s="36">
        <v>3</v>
      </c>
      <c r="AA90" s="36" t="s">
        <v>52</v>
      </c>
      <c r="AB90" s="36">
        <v>3</v>
      </c>
      <c r="AC90" s="36" t="s">
        <v>397</v>
      </c>
      <c r="AD90" s="36"/>
      <c r="AE90" s="36">
        <f t="shared" si="1"/>
        <v>0</v>
      </c>
    </row>
    <row r="91" spans="1:31" customFormat="1" ht="135">
      <c r="A91" s="36">
        <v>90</v>
      </c>
      <c r="B91" s="36" t="s">
        <v>25</v>
      </c>
      <c r="C91" s="36" t="s">
        <v>26</v>
      </c>
      <c r="D91" s="36" t="s">
        <v>469</v>
      </c>
      <c r="E91" s="36" t="s">
        <v>28</v>
      </c>
      <c r="F91" s="36" t="s">
        <v>45</v>
      </c>
      <c r="G91" s="36">
        <v>0</v>
      </c>
      <c r="H91" s="36" t="s">
        <v>30</v>
      </c>
      <c r="I91" s="36" t="s">
        <v>470</v>
      </c>
      <c r="J91" s="36" t="s">
        <v>471</v>
      </c>
      <c r="K91" s="36" t="s">
        <v>33</v>
      </c>
      <c r="L91" s="72" t="s">
        <v>420</v>
      </c>
      <c r="M91" s="36"/>
      <c r="N91" s="36" t="s">
        <v>36</v>
      </c>
      <c r="O91" s="36"/>
      <c r="P91" s="36"/>
      <c r="Q91" s="36"/>
      <c r="R91" s="36"/>
      <c r="S91" s="36" t="s">
        <v>37</v>
      </c>
      <c r="T91" s="36" t="s">
        <v>39</v>
      </c>
      <c r="U91" s="36" t="s">
        <v>38</v>
      </c>
      <c r="V91" s="36" t="s">
        <v>38</v>
      </c>
      <c r="W91" s="36" t="s">
        <v>38</v>
      </c>
      <c r="X91" s="36">
        <v>2</v>
      </c>
      <c r="Y91" s="36" t="s">
        <v>52</v>
      </c>
      <c r="Z91" s="36">
        <v>3</v>
      </c>
      <c r="AA91" s="36" t="s">
        <v>52</v>
      </c>
      <c r="AB91" s="36">
        <v>3</v>
      </c>
      <c r="AC91" s="36" t="s">
        <v>397</v>
      </c>
      <c r="AD91" s="36"/>
      <c r="AE91" s="36">
        <f t="shared" si="1"/>
        <v>0</v>
      </c>
    </row>
    <row r="92" spans="1:31" customFormat="1" ht="121.5">
      <c r="A92" s="36">
        <v>91</v>
      </c>
      <c r="B92" s="36" t="s">
        <v>25</v>
      </c>
      <c r="C92" s="36" t="s">
        <v>26</v>
      </c>
      <c r="D92" s="36" t="s">
        <v>472</v>
      </c>
      <c r="E92" s="36" t="s">
        <v>28</v>
      </c>
      <c r="F92" s="36" t="s">
        <v>45</v>
      </c>
      <c r="G92" s="36">
        <v>0</v>
      </c>
      <c r="H92" s="36" t="s">
        <v>30</v>
      </c>
      <c r="I92" s="36" t="s">
        <v>473</v>
      </c>
      <c r="J92" s="36" t="s">
        <v>474</v>
      </c>
      <c r="K92" s="36" t="s">
        <v>106</v>
      </c>
      <c r="L92" s="72"/>
      <c r="M92" s="36"/>
      <c r="N92" s="36"/>
      <c r="O92" s="36"/>
      <c r="P92" s="36"/>
      <c r="Q92" s="36"/>
      <c r="R92" s="36"/>
      <c r="S92" s="36"/>
      <c r="T92" s="36"/>
      <c r="U92" s="36"/>
      <c r="V92" s="36"/>
      <c r="W92" s="36"/>
      <c r="X92" s="36"/>
      <c r="Y92" s="36"/>
      <c r="Z92" s="36"/>
      <c r="AA92" s="36"/>
      <c r="AB92" s="36"/>
      <c r="AC92" s="36" t="s">
        <v>397</v>
      </c>
      <c r="AD92" s="36"/>
      <c r="AE92" s="36">
        <f t="shared" si="1"/>
        <v>0</v>
      </c>
    </row>
    <row r="93" spans="1:31" customFormat="1" ht="121.5">
      <c r="A93" s="36">
        <v>92</v>
      </c>
      <c r="B93" s="36" t="s">
        <v>25</v>
      </c>
      <c r="C93" s="36" t="s">
        <v>26</v>
      </c>
      <c r="D93" s="36" t="s">
        <v>475</v>
      </c>
      <c r="E93" s="36" t="s">
        <v>28</v>
      </c>
      <c r="F93" s="36" t="s">
        <v>45</v>
      </c>
      <c r="G93" s="36">
        <v>0</v>
      </c>
      <c r="H93" s="36" t="s">
        <v>30</v>
      </c>
      <c r="I93" s="36" t="s">
        <v>476</v>
      </c>
      <c r="J93" s="36" t="s">
        <v>477</v>
      </c>
      <c r="K93" s="36" t="s">
        <v>106</v>
      </c>
      <c r="L93" s="72"/>
      <c r="M93" s="36"/>
      <c r="N93" s="36"/>
      <c r="O93" s="36"/>
      <c r="P93" s="36"/>
      <c r="Q93" s="36"/>
      <c r="R93" s="36"/>
      <c r="S93" s="36"/>
      <c r="T93" s="36"/>
      <c r="U93" s="36"/>
      <c r="V93" s="36"/>
      <c r="W93" s="36"/>
      <c r="X93" s="36"/>
      <c r="Y93" s="36"/>
      <c r="Z93" s="36"/>
      <c r="AA93" s="36"/>
      <c r="AB93" s="36"/>
      <c r="AC93" s="36" t="s">
        <v>397</v>
      </c>
      <c r="AD93" s="36"/>
      <c r="AE93" s="36">
        <f t="shared" si="1"/>
        <v>0</v>
      </c>
    </row>
    <row r="94" spans="1:31" customFormat="1" ht="94.5">
      <c r="A94" s="36">
        <v>93</v>
      </c>
      <c r="B94" s="36" t="s">
        <v>25</v>
      </c>
      <c r="C94" s="36" t="s">
        <v>26</v>
      </c>
      <c r="D94" s="36" t="s">
        <v>478</v>
      </c>
      <c r="E94" s="36" t="s">
        <v>28</v>
      </c>
      <c r="F94" s="36" t="s">
        <v>45</v>
      </c>
      <c r="G94" s="36">
        <v>0</v>
      </c>
      <c r="H94" s="36" t="s">
        <v>82</v>
      </c>
      <c r="I94" s="36" t="s">
        <v>479</v>
      </c>
      <c r="J94" s="36" t="s">
        <v>480</v>
      </c>
      <c r="K94" s="36" t="s">
        <v>33</v>
      </c>
      <c r="L94" s="72" t="s">
        <v>481</v>
      </c>
      <c r="M94" s="36" t="s">
        <v>482</v>
      </c>
      <c r="N94" s="36" t="s">
        <v>36</v>
      </c>
      <c r="O94" s="36"/>
      <c r="P94" s="36"/>
      <c r="Q94" s="36"/>
      <c r="R94" s="36"/>
      <c r="S94" s="36" t="s">
        <v>37</v>
      </c>
      <c r="T94" s="36" t="s">
        <v>39</v>
      </c>
      <c r="U94" s="36" t="s">
        <v>39</v>
      </c>
      <c r="V94" s="36" t="s">
        <v>39</v>
      </c>
      <c r="W94" s="36" t="s">
        <v>483</v>
      </c>
      <c r="X94" s="36">
        <v>2</v>
      </c>
      <c r="Y94" s="36" t="s">
        <v>396</v>
      </c>
      <c r="Z94" s="36">
        <v>2</v>
      </c>
      <c r="AA94" s="36" t="s">
        <v>396</v>
      </c>
      <c r="AB94" s="36">
        <v>1</v>
      </c>
      <c r="AC94" s="36" t="s">
        <v>397</v>
      </c>
      <c r="AD94" s="36"/>
      <c r="AE94" s="36">
        <f t="shared" si="1"/>
        <v>0</v>
      </c>
    </row>
    <row r="95" spans="1:31" customFormat="1" ht="94.5">
      <c r="A95" s="36">
        <v>94</v>
      </c>
      <c r="B95" s="36" t="s">
        <v>25</v>
      </c>
      <c r="C95" s="36" t="s">
        <v>26</v>
      </c>
      <c r="D95" s="36" t="s">
        <v>484</v>
      </c>
      <c r="E95" s="36" t="s">
        <v>28</v>
      </c>
      <c r="F95" s="36" t="s">
        <v>45</v>
      </c>
      <c r="G95" s="36">
        <v>0</v>
      </c>
      <c r="H95" s="36" t="s">
        <v>82</v>
      </c>
      <c r="I95" s="36" t="s">
        <v>485</v>
      </c>
      <c r="J95" s="36" t="s">
        <v>486</v>
      </c>
      <c r="K95" s="36" t="s">
        <v>33</v>
      </c>
      <c r="L95" s="72" t="s">
        <v>481</v>
      </c>
      <c r="M95" s="36" t="s">
        <v>482</v>
      </c>
      <c r="N95" s="36" t="s">
        <v>49</v>
      </c>
      <c r="O95" s="36"/>
      <c r="P95" s="36" t="s">
        <v>50</v>
      </c>
      <c r="Q95" s="36" t="s">
        <v>50</v>
      </c>
      <c r="R95" s="36"/>
      <c r="S95" s="36" t="s">
        <v>37</v>
      </c>
      <c r="T95" s="36" t="s">
        <v>39</v>
      </c>
      <c r="U95" s="36" t="s">
        <v>39</v>
      </c>
      <c r="V95" s="36" t="s">
        <v>39</v>
      </c>
      <c r="W95" s="36" t="s">
        <v>483</v>
      </c>
      <c r="X95" s="36">
        <v>2</v>
      </c>
      <c r="Y95" s="36" t="s">
        <v>396</v>
      </c>
      <c r="Z95" s="36">
        <v>2</v>
      </c>
      <c r="AA95" s="36" t="s">
        <v>396</v>
      </c>
      <c r="AB95" s="36">
        <v>1</v>
      </c>
      <c r="AC95" s="36" t="s">
        <v>397</v>
      </c>
      <c r="AD95" s="36"/>
      <c r="AE95" s="36">
        <f t="shared" si="1"/>
        <v>2</v>
      </c>
    </row>
    <row r="96" spans="1:31" customFormat="1" ht="162">
      <c r="A96" s="36">
        <v>95</v>
      </c>
      <c r="B96" s="36" t="s">
        <v>25</v>
      </c>
      <c r="C96" s="36" t="s">
        <v>26</v>
      </c>
      <c r="D96" s="36" t="s">
        <v>487</v>
      </c>
      <c r="E96" s="36" t="s">
        <v>28</v>
      </c>
      <c r="F96" s="36" t="s">
        <v>45</v>
      </c>
      <c r="G96" s="36">
        <v>0</v>
      </c>
      <c r="H96" s="36" t="s">
        <v>82</v>
      </c>
      <c r="I96" s="36" t="s">
        <v>488</v>
      </c>
      <c r="J96" s="36" t="s">
        <v>489</v>
      </c>
      <c r="K96" s="36" t="s">
        <v>33</v>
      </c>
      <c r="L96" s="72" t="s">
        <v>490</v>
      </c>
      <c r="M96" s="36" t="s">
        <v>491</v>
      </c>
      <c r="N96" s="36" t="s">
        <v>49</v>
      </c>
      <c r="O96" s="36"/>
      <c r="P96" s="36" t="s">
        <v>50</v>
      </c>
      <c r="Q96" s="36"/>
      <c r="R96" s="36"/>
      <c r="S96" s="36" t="s">
        <v>51</v>
      </c>
      <c r="T96" s="36" t="s">
        <v>38</v>
      </c>
      <c r="U96" s="36" t="s">
        <v>39</v>
      </c>
      <c r="V96" s="36" t="s">
        <v>38</v>
      </c>
      <c r="W96" s="36" t="s">
        <v>483</v>
      </c>
      <c r="X96" s="36">
        <v>2</v>
      </c>
      <c r="Y96" s="36" t="s">
        <v>52</v>
      </c>
      <c r="Z96" s="36">
        <v>3</v>
      </c>
      <c r="AA96" s="36" t="s">
        <v>492</v>
      </c>
      <c r="AB96" s="36">
        <v>4</v>
      </c>
      <c r="AC96" s="36" t="s">
        <v>397</v>
      </c>
      <c r="AD96" s="36"/>
      <c r="AE96" s="36">
        <f t="shared" si="1"/>
        <v>1</v>
      </c>
    </row>
    <row r="97" spans="1:31" customFormat="1" ht="175.5">
      <c r="A97" s="36">
        <v>96</v>
      </c>
      <c r="B97" s="36" t="s">
        <v>25</v>
      </c>
      <c r="C97" s="36" t="s">
        <v>493</v>
      </c>
      <c r="D97" s="36" t="s">
        <v>494</v>
      </c>
      <c r="E97" s="36" t="s">
        <v>28</v>
      </c>
      <c r="F97" s="36" t="s">
        <v>495</v>
      </c>
      <c r="G97" s="36">
        <v>0</v>
      </c>
      <c r="H97" s="36" t="s">
        <v>54</v>
      </c>
      <c r="I97" s="36" t="s">
        <v>496</v>
      </c>
      <c r="J97" s="36" t="s">
        <v>497</v>
      </c>
      <c r="K97" s="36" t="s">
        <v>106</v>
      </c>
      <c r="L97" s="72"/>
      <c r="M97" s="36"/>
      <c r="N97" s="36"/>
      <c r="O97" s="36"/>
      <c r="P97" s="36"/>
      <c r="Q97" s="36"/>
      <c r="R97" s="36"/>
      <c r="S97" s="36"/>
      <c r="T97" s="36"/>
      <c r="U97" s="36"/>
      <c r="V97" s="36"/>
      <c r="W97" s="36"/>
      <c r="X97" s="36"/>
      <c r="Y97" s="36"/>
      <c r="Z97" s="36"/>
      <c r="AA97" s="36"/>
      <c r="AB97" s="36"/>
      <c r="AC97" s="36" t="s">
        <v>498</v>
      </c>
      <c r="AD97" s="36"/>
      <c r="AE97" s="36">
        <f t="shared" si="1"/>
        <v>0</v>
      </c>
    </row>
    <row r="98" spans="1:31" customFormat="1" ht="121.5">
      <c r="A98" s="36">
        <v>97</v>
      </c>
      <c r="B98" s="36" t="s">
        <v>25</v>
      </c>
      <c r="C98" s="36" t="s">
        <v>493</v>
      </c>
      <c r="D98" s="36" t="s">
        <v>499</v>
      </c>
      <c r="E98" s="36" t="s">
        <v>500</v>
      </c>
      <c r="F98" s="36" t="s">
        <v>501</v>
      </c>
      <c r="G98" s="36">
        <v>6</v>
      </c>
      <c r="H98" s="36" t="s">
        <v>30</v>
      </c>
      <c r="I98" s="36" t="s">
        <v>502</v>
      </c>
      <c r="J98" s="36" t="s">
        <v>503</v>
      </c>
      <c r="K98" s="36" t="s">
        <v>33</v>
      </c>
      <c r="L98" s="72" t="s">
        <v>504</v>
      </c>
      <c r="M98" s="36" t="s">
        <v>505</v>
      </c>
      <c r="N98" s="36" t="s">
        <v>49</v>
      </c>
      <c r="O98" s="36"/>
      <c r="P98" s="36" t="s">
        <v>50</v>
      </c>
      <c r="Q98" s="36"/>
      <c r="R98" s="36"/>
      <c r="S98" s="36" t="s">
        <v>51</v>
      </c>
      <c r="T98" s="36" t="s">
        <v>38</v>
      </c>
      <c r="U98" s="36" t="s">
        <v>39</v>
      </c>
      <c r="V98" s="36" t="s">
        <v>38</v>
      </c>
      <c r="W98" s="36" t="s">
        <v>506</v>
      </c>
      <c r="X98" s="36">
        <v>1</v>
      </c>
      <c r="Y98" s="36" t="s">
        <v>507</v>
      </c>
      <c r="Z98" s="36">
        <v>2</v>
      </c>
      <c r="AA98" s="36" t="s">
        <v>507</v>
      </c>
      <c r="AB98" s="36">
        <v>1</v>
      </c>
      <c r="AC98" s="36" t="s">
        <v>508</v>
      </c>
      <c r="AD98" s="36"/>
      <c r="AE98" s="36">
        <f t="shared" si="1"/>
        <v>1</v>
      </c>
    </row>
    <row r="99" spans="1:31" customFormat="1" ht="94.5">
      <c r="A99" s="36">
        <v>98</v>
      </c>
      <c r="B99" s="36" t="s">
        <v>25</v>
      </c>
      <c r="C99" s="36" t="s">
        <v>493</v>
      </c>
      <c r="D99" s="36" t="s">
        <v>509</v>
      </c>
      <c r="E99" s="36" t="s">
        <v>509</v>
      </c>
      <c r="F99" s="36" t="s">
        <v>126</v>
      </c>
      <c r="G99" s="36">
        <v>2</v>
      </c>
      <c r="H99" s="36" t="s">
        <v>82</v>
      </c>
      <c r="I99" s="36" t="s">
        <v>510</v>
      </c>
      <c r="J99" s="36" t="s">
        <v>511</v>
      </c>
      <c r="K99" s="36" t="s">
        <v>33</v>
      </c>
      <c r="L99" s="72" t="s">
        <v>512</v>
      </c>
      <c r="M99" s="36" t="s">
        <v>513</v>
      </c>
      <c r="N99" s="36" t="s">
        <v>36</v>
      </c>
      <c r="O99" s="36"/>
      <c r="P99" s="36"/>
      <c r="Q99" s="36"/>
      <c r="R99" s="36"/>
      <c r="S99" s="36" t="s">
        <v>37</v>
      </c>
      <c r="T99" s="36" t="s">
        <v>38</v>
      </c>
      <c r="U99" s="36" t="s">
        <v>39</v>
      </c>
      <c r="V99" s="36" t="s">
        <v>38</v>
      </c>
      <c r="W99" s="36" t="s">
        <v>514</v>
      </c>
      <c r="X99" s="36">
        <v>1</v>
      </c>
      <c r="Y99" s="36" t="s">
        <v>515</v>
      </c>
      <c r="Z99" s="36">
        <v>4</v>
      </c>
      <c r="AA99" s="36" t="s">
        <v>515</v>
      </c>
      <c r="AB99" s="36">
        <v>4</v>
      </c>
      <c r="AC99" s="36"/>
      <c r="AD99" s="36"/>
      <c r="AE99" s="36">
        <f t="shared" si="1"/>
        <v>0</v>
      </c>
    </row>
    <row r="100" spans="1:31" customFormat="1" ht="108">
      <c r="A100" s="36">
        <v>99</v>
      </c>
      <c r="B100" s="36" t="s">
        <v>25</v>
      </c>
      <c r="C100" s="36" t="s">
        <v>493</v>
      </c>
      <c r="D100" s="36" t="s">
        <v>516</v>
      </c>
      <c r="E100" s="36" t="s">
        <v>500</v>
      </c>
      <c r="F100" s="36" t="s">
        <v>501</v>
      </c>
      <c r="G100" s="36">
        <v>6</v>
      </c>
      <c r="H100" s="72" t="s">
        <v>115</v>
      </c>
      <c r="I100" s="36" t="s">
        <v>517</v>
      </c>
      <c r="J100" s="36" t="s">
        <v>518</v>
      </c>
      <c r="K100" s="36" t="s">
        <v>33</v>
      </c>
      <c r="L100" s="72" t="s">
        <v>519</v>
      </c>
      <c r="M100" s="36" t="s">
        <v>520</v>
      </c>
      <c r="N100" s="36" t="s">
        <v>36</v>
      </c>
      <c r="O100" s="36"/>
      <c r="P100" s="36"/>
      <c r="Q100" s="36"/>
      <c r="R100" s="36"/>
      <c r="S100" s="36" t="s">
        <v>51</v>
      </c>
      <c r="T100" s="36" t="s">
        <v>38</v>
      </c>
      <c r="U100" s="36" t="s">
        <v>39</v>
      </c>
      <c r="V100" s="36" t="s">
        <v>39</v>
      </c>
      <c r="W100" s="36" t="s">
        <v>521</v>
      </c>
      <c r="X100" s="36">
        <v>1</v>
      </c>
      <c r="Y100" s="36" t="s">
        <v>507</v>
      </c>
      <c r="Z100" s="36">
        <v>2</v>
      </c>
      <c r="AA100" s="36" t="s">
        <v>507</v>
      </c>
      <c r="AB100" s="36">
        <v>1</v>
      </c>
      <c r="AC100" s="36" t="s">
        <v>522</v>
      </c>
      <c r="AD100" s="36"/>
      <c r="AE100" s="36">
        <f t="shared" si="1"/>
        <v>0</v>
      </c>
    </row>
    <row r="101" spans="1:31" s="34" customFormat="1" ht="202.5">
      <c r="A101" s="36">
        <v>100</v>
      </c>
      <c r="B101" s="36" t="s">
        <v>25</v>
      </c>
      <c r="C101" s="36" t="s">
        <v>493</v>
      </c>
      <c r="D101" s="36" t="s">
        <v>523</v>
      </c>
      <c r="E101" s="36" t="s">
        <v>28</v>
      </c>
      <c r="F101" s="36" t="s">
        <v>495</v>
      </c>
      <c r="G101" s="36">
        <v>0</v>
      </c>
      <c r="H101" s="36" t="s">
        <v>82</v>
      </c>
      <c r="I101" s="36" t="s">
        <v>524</v>
      </c>
      <c r="J101" s="36" t="s">
        <v>525</v>
      </c>
      <c r="K101" s="72" t="s">
        <v>526</v>
      </c>
      <c r="L101" s="72" t="s">
        <v>527</v>
      </c>
      <c r="M101" s="36" t="s">
        <v>528</v>
      </c>
      <c r="N101" s="36" t="s">
        <v>529</v>
      </c>
      <c r="O101" s="36"/>
      <c r="P101" s="36"/>
      <c r="Q101" s="36"/>
      <c r="R101" s="36"/>
      <c r="S101" s="36"/>
      <c r="T101" s="36"/>
      <c r="U101" s="36"/>
      <c r="V101" s="36"/>
      <c r="W101" s="36"/>
      <c r="X101" s="36"/>
      <c r="Y101" s="36" t="s">
        <v>530</v>
      </c>
      <c r="Z101" s="36"/>
      <c r="AA101" s="36" t="s">
        <v>531</v>
      </c>
      <c r="AB101" s="36"/>
      <c r="AC101" s="36" t="s">
        <v>532</v>
      </c>
      <c r="AD101" s="36"/>
      <c r="AE101" s="36">
        <f t="shared" si="1"/>
        <v>0</v>
      </c>
    </row>
    <row r="102" spans="1:31" customFormat="1" ht="162">
      <c r="A102" s="36">
        <v>101</v>
      </c>
      <c r="B102" s="36" t="s">
        <v>25</v>
      </c>
      <c r="C102" s="36" t="s">
        <v>493</v>
      </c>
      <c r="D102" s="36" t="s">
        <v>533</v>
      </c>
      <c r="E102" s="36" t="s">
        <v>534</v>
      </c>
      <c r="F102" s="36" t="s">
        <v>29</v>
      </c>
      <c r="G102" s="36">
        <v>5</v>
      </c>
      <c r="H102" s="36" t="s">
        <v>82</v>
      </c>
      <c r="I102" s="36" t="s">
        <v>535</v>
      </c>
      <c r="J102" s="36" t="s">
        <v>536</v>
      </c>
      <c r="K102" s="36" t="s">
        <v>33</v>
      </c>
      <c r="L102" s="72" t="s">
        <v>537</v>
      </c>
      <c r="M102" s="36" t="s">
        <v>538</v>
      </c>
      <c r="N102" s="36" t="s">
        <v>49</v>
      </c>
      <c r="O102" s="36"/>
      <c r="P102" s="36" t="s">
        <v>50</v>
      </c>
      <c r="Q102" s="36" t="s">
        <v>50</v>
      </c>
      <c r="R102" s="36"/>
      <c r="S102" s="36" t="s">
        <v>51</v>
      </c>
      <c r="T102" s="36" t="s">
        <v>39</v>
      </c>
      <c r="U102" s="36" t="s">
        <v>39</v>
      </c>
      <c r="V102" s="36" t="s">
        <v>38</v>
      </c>
      <c r="W102" s="36" t="s">
        <v>539</v>
      </c>
      <c r="X102" s="36">
        <v>2</v>
      </c>
      <c r="Y102" s="36" t="s">
        <v>540</v>
      </c>
      <c r="Z102" s="36">
        <v>4</v>
      </c>
      <c r="AA102" s="36" t="s">
        <v>531</v>
      </c>
      <c r="AB102" s="36">
        <v>2</v>
      </c>
      <c r="AC102" s="36" t="s">
        <v>541</v>
      </c>
      <c r="AD102" s="36"/>
      <c r="AE102" s="36">
        <f t="shared" si="1"/>
        <v>2</v>
      </c>
    </row>
    <row r="103" spans="1:31" customFormat="1" ht="121.5">
      <c r="A103" s="36">
        <v>102</v>
      </c>
      <c r="B103" s="36" t="s">
        <v>25</v>
      </c>
      <c r="C103" s="36" t="s">
        <v>542</v>
      </c>
      <c r="D103" s="36" t="s">
        <v>543</v>
      </c>
      <c r="E103" s="36" t="s">
        <v>28</v>
      </c>
      <c r="F103" s="36" t="s">
        <v>495</v>
      </c>
      <c r="G103" s="36">
        <v>0</v>
      </c>
      <c r="H103" s="36" t="s">
        <v>82</v>
      </c>
      <c r="I103" s="36" t="s">
        <v>544</v>
      </c>
      <c r="J103" s="36" t="s">
        <v>545</v>
      </c>
      <c r="K103" s="36" t="s">
        <v>106</v>
      </c>
      <c r="L103" s="72"/>
      <c r="M103" s="36"/>
      <c r="N103" s="36"/>
      <c r="O103" s="36"/>
      <c r="P103" s="36"/>
      <c r="Q103" s="36"/>
      <c r="R103" s="36"/>
      <c r="S103" s="36"/>
      <c r="T103" s="36"/>
      <c r="U103" s="36"/>
      <c r="V103" s="36"/>
      <c r="W103" s="36"/>
      <c r="X103" s="36"/>
      <c r="Y103" s="36"/>
      <c r="Z103" s="36"/>
      <c r="AA103" s="36"/>
      <c r="AB103" s="36"/>
      <c r="AC103" s="36" t="s">
        <v>546</v>
      </c>
      <c r="AD103" s="36"/>
      <c r="AE103" s="36">
        <f t="shared" si="1"/>
        <v>0</v>
      </c>
    </row>
    <row r="104" spans="1:31" customFormat="1" ht="121.5">
      <c r="A104" s="36">
        <v>103</v>
      </c>
      <c r="B104" s="36" t="s">
        <v>25</v>
      </c>
      <c r="C104" s="36" t="s">
        <v>542</v>
      </c>
      <c r="D104" s="36" t="s">
        <v>547</v>
      </c>
      <c r="E104" s="36"/>
      <c r="F104" s="36" t="s">
        <v>495</v>
      </c>
      <c r="G104" s="36">
        <v>0</v>
      </c>
      <c r="H104" s="36" t="s">
        <v>82</v>
      </c>
      <c r="I104" s="36" t="s">
        <v>548</v>
      </c>
      <c r="J104" s="36" t="s">
        <v>549</v>
      </c>
      <c r="K104" s="36" t="s">
        <v>33</v>
      </c>
      <c r="L104" s="72" t="s">
        <v>550</v>
      </c>
      <c r="M104" s="36" t="s">
        <v>551</v>
      </c>
      <c r="N104" s="36" t="s">
        <v>49</v>
      </c>
      <c r="O104" s="36"/>
      <c r="P104" s="36" t="s">
        <v>50</v>
      </c>
      <c r="Q104" s="36"/>
      <c r="R104" s="36"/>
      <c r="S104" s="36" t="s">
        <v>51</v>
      </c>
      <c r="T104" s="36" t="s">
        <v>38</v>
      </c>
      <c r="U104" s="36" t="s">
        <v>39</v>
      </c>
      <c r="V104" s="36" t="s">
        <v>38</v>
      </c>
      <c r="W104" s="36" t="s">
        <v>552</v>
      </c>
      <c r="X104" s="36">
        <v>1</v>
      </c>
      <c r="Y104" s="36" t="s">
        <v>553</v>
      </c>
      <c r="Z104" s="36">
        <v>2</v>
      </c>
      <c r="AA104" s="36" t="s">
        <v>52</v>
      </c>
      <c r="AB104" s="36">
        <v>3</v>
      </c>
      <c r="AC104" s="36"/>
      <c r="AD104" s="36"/>
      <c r="AE104" s="36">
        <f t="shared" si="1"/>
        <v>1</v>
      </c>
    </row>
    <row r="105" spans="1:31" customFormat="1" ht="135">
      <c r="A105" s="36">
        <v>104</v>
      </c>
      <c r="B105" s="36" t="s">
        <v>25</v>
      </c>
      <c r="C105" s="36" t="s">
        <v>542</v>
      </c>
      <c r="D105" s="36" t="s">
        <v>554</v>
      </c>
      <c r="E105" s="36"/>
      <c r="F105" s="36" t="s">
        <v>495</v>
      </c>
      <c r="G105" s="36">
        <v>0</v>
      </c>
      <c r="H105" s="36" t="s">
        <v>82</v>
      </c>
      <c r="I105" s="36" t="s">
        <v>555</v>
      </c>
      <c r="J105" s="36" t="s">
        <v>556</v>
      </c>
      <c r="K105" s="36" t="s">
        <v>33</v>
      </c>
      <c r="L105" s="72" t="s">
        <v>557</v>
      </c>
      <c r="M105" s="36" t="s">
        <v>558</v>
      </c>
      <c r="N105" s="36" t="s">
        <v>49</v>
      </c>
      <c r="O105" s="36" t="s">
        <v>50</v>
      </c>
      <c r="P105" s="36"/>
      <c r="Q105" s="36"/>
      <c r="R105" s="36" t="s">
        <v>50</v>
      </c>
      <c r="S105" s="36" t="s">
        <v>51</v>
      </c>
      <c r="T105" s="36" t="s">
        <v>38</v>
      </c>
      <c r="U105" s="36" t="s">
        <v>39</v>
      </c>
      <c r="V105" s="36" t="s">
        <v>38</v>
      </c>
      <c r="W105" s="36" t="s">
        <v>559</v>
      </c>
      <c r="X105" s="36">
        <v>1</v>
      </c>
      <c r="Y105" s="36" t="s">
        <v>560</v>
      </c>
      <c r="Z105" s="36">
        <v>4</v>
      </c>
      <c r="AA105" s="36" t="s">
        <v>561</v>
      </c>
      <c r="AB105" s="36">
        <v>4</v>
      </c>
      <c r="AC105" s="36"/>
      <c r="AD105" s="36"/>
      <c r="AE105" s="36">
        <f t="shared" si="1"/>
        <v>2</v>
      </c>
    </row>
    <row r="106" spans="1:31" customFormat="1" ht="243">
      <c r="A106" s="36">
        <v>105</v>
      </c>
      <c r="B106" s="36" t="s">
        <v>25</v>
      </c>
      <c r="C106" s="36" t="s">
        <v>562</v>
      </c>
      <c r="D106" s="36" t="s">
        <v>563</v>
      </c>
      <c r="E106" s="36" t="s">
        <v>28</v>
      </c>
      <c r="F106" s="36" t="s">
        <v>495</v>
      </c>
      <c r="G106" s="36">
        <v>0</v>
      </c>
      <c r="H106" s="36" t="s">
        <v>42</v>
      </c>
      <c r="I106" s="36" t="s">
        <v>564</v>
      </c>
      <c r="J106" s="36" t="s">
        <v>565</v>
      </c>
      <c r="K106" s="36" t="s">
        <v>33</v>
      </c>
      <c r="L106" s="72" t="s">
        <v>566</v>
      </c>
      <c r="M106" s="36" t="s">
        <v>567</v>
      </c>
      <c r="N106" s="36" t="s">
        <v>49</v>
      </c>
      <c r="O106" s="36"/>
      <c r="P106" s="36"/>
      <c r="Q106" s="36"/>
      <c r="R106" s="36" t="s">
        <v>50</v>
      </c>
      <c r="S106" s="36" t="s">
        <v>37</v>
      </c>
      <c r="T106" s="36" t="s">
        <v>38</v>
      </c>
      <c r="U106" s="36" t="s">
        <v>38</v>
      </c>
      <c r="V106" s="36" t="s">
        <v>38</v>
      </c>
      <c r="W106" s="36" t="s">
        <v>568</v>
      </c>
      <c r="X106" s="36">
        <v>1</v>
      </c>
      <c r="Y106" s="36" t="s">
        <v>52</v>
      </c>
      <c r="Z106" s="36">
        <v>3</v>
      </c>
      <c r="AA106" s="36" t="s">
        <v>52</v>
      </c>
      <c r="AB106" s="36">
        <v>3</v>
      </c>
      <c r="AC106" s="36"/>
      <c r="AD106" s="36"/>
      <c r="AE106" s="36">
        <f t="shared" si="1"/>
        <v>1</v>
      </c>
    </row>
    <row r="107" spans="1:31" customFormat="1" ht="121.5">
      <c r="A107" s="36">
        <v>106</v>
      </c>
      <c r="B107" s="36" t="s">
        <v>25</v>
      </c>
      <c r="C107" s="36" t="s">
        <v>562</v>
      </c>
      <c r="D107" s="36" t="s">
        <v>569</v>
      </c>
      <c r="E107" s="36" t="s">
        <v>28</v>
      </c>
      <c r="F107" s="36" t="s">
        <v>495</v>
      </c>
      <c r="G107" s="36">
        <v>0</v>
      </c>
      <c r="H107" s="36" t="s">
        <v>30</v>
      </c>
      <c r="I107" s="36" t="s">
        <v>570</v>
      </c>
      <c r="J107" s="36" t="s">
        <v>571</v>
      </c>
      <c r="K107" s="36" t="s">
        <v>33</v>
      </c>
      <c r="L107" s="72" t="s">
        <v>572</v>
      </c>
      <c r="M107" s="36" t="s">
        <v>573</v>
      </c>
      <c r="N107" s="36" t="s">
        <v>36</v>
      </c>
      <c r="O107" s="36"/>
      <c r="P107" s="36"/>
      <c r="Q107" s="36"/>
      <c r="R107" s="36"/>
      <c r="S107" s="36" t="s">
        <v>51</v>
      </c>
      <c r="T107" s="36" t="s">
        <v>38</v>
      </c>
      <c r="U107" s="36" t="s">
        <v>39</v>
      </c>
      <c r="V107" s="36" t="s">
        <v>38</v>
      </c>
      <c r="W107" s="36" t="s">
        <v>39</v>
      </c>
      <c r="X107" s="36">
        <v>1</v>
      </c>
      <c r="Y107" s="36" t="s">
        <v>574</v>
      </c>
      <c r="Z107" s="36">
        <v>4</v>
      </c>
      <c r="AA107" s="36" t="s">
        <v>574</v>
      </c>
      <c r="AB107" s="36">
        <v>4</v>
      </c>
      <c r="AC107" s="36"/>
      <c r="AD107" s="36"/>
      <c r="AE107" s="36">
        <f t="shared" si="1"/>
        <v>0</v>
      </c>
    </row>
    <row r="108" spans="1:31" customFormat="1" ht="135">
      <c r="A108" s="36">
        <v>107</v>
      </c>
      <c r="B108" s="36" t="s">
        <v>25</v>
      </c>
      <c r="C108" s="36" t="s">
        <v>562</v>
      </c>
      <c r="D108" s="36" t="s">
        <v>575</v>
      </c>
      <c r="E108" s="36" t="s">
        <v>28</v>
      </c>
      <c r="F108" s="36" t="s">
        <v>495</v>
      </c>
      <c r="G108" s="36">
        <v>0</v>
      </c>
      <c r="H108" s="36" t="s">
        <v>42</v>
      </c>
      <c r="I108" s="36" t="s">
        <v>576</v>
      </c>
      <c r="J108" s="36" t="s">
        <v>577</v>
      </c>
      <c r="K108" s="36" t="s">
        <v>106</v>
      </c>
      <c r="L108" s="72"/>
      <c r="M108" s="36"/>
      <c r="N108" s="36"/>
      <c r="O108" s="36"/>
      <c r="P108" s="36"/>
      <c r="Q108" s="36"/>
      <c r="R108" s="36"/>
      <c r="S108" s="36"/>
      <c r="T108" s="36"/>
      <c r="U108" s="36"/>
      <c r="V108" s="36"/>
      <c r="W108" s="36"/>
      <c r="X108" s="36"/>
      <c r="Y108" s="36"/>
      <c r="Z108" s="36"/>
      <c r="AA108" s="36"/>
      <c r="AB108" s="36"/>
      <c r="AC108" s="36" t="s">
        <v>578</v>
      </c>
      <c r="AD108" s="36"/>
      <c r="AE108" s="36">
        <f t="shared" si="1"/>
        <v>0</v>
      </c>
    </row>
    <row r="109" spans="1:31" customFormat="1" ht="121.5">
      <c r="A109" s="36">
        <v>108</v>
      </c>
      <c r="B109" s="36" t="s">
        <v>25</v>
      </c>
      <c r="C109" s="36" t="s">
        <v>562</v>
      </c>
      <c r="D109" s="36" t="s">
        <v>579</v>
      </c>
      <c r="E109" s="36" t="s">
        <v>28</v>
      </c>
      <c r="F109" s="36" t="s">
        <v>495</v>
      </c>
      <c r="G109" s="36">
        <v>0</v>
      </c>
      <c r="H109" s="36" t="s">
        <v>30</v>
      </c>
      <c r="I109" s="36" t="s">
        <v>580</v>
      </c>
      <c r="J109" s="36" t="s">
        <v>581</v>
      </c>
      <c r="K109" s="36" t="s">
        <v>106</v>
      </c>
      <c r="L109" s="72"/>
      <c r="M109" s="36"/>
      <c r="N109" s="36"/>
      <c r="O109" s="36"/>
      <c r="P109" s="36"/>
      <c r="Q109" s="36"/>
      <c r="R109" s="36"/>
      <c r="S109" s="36"/>
      <c r="T109" s="36"/>
      <c r="U109" s="36"/>
      <c r="V109" s="36"/>
      <c r="W109" s="36"/>
      <c r="X109" s="36"/>
      <c r="Y109" s="36"/>
      <c r="Z109" s="36"/>
      <c r="AA109" s="36"/>
      <c r="AB109" s="36"/>
      <c r="AC109" s="36" t="s">
        <v>582</v>
      </c>
      <c r="AD109" s="36"/>
      <c r="AE109" s="36">
        <f t="shared" si="1"/>
        <v>0</v>
      </c>
    </row>
    <row r="110" spans="1:31" customFormat="1" ht="246">
      <c r="A110" s="36">
        <v>109</v>
      </c>
      <c r="B110" s="36" t="s">
        <v>25</v>
      </c>
      <c r="C110" s="36" t="s">
        <v>583</v>
      </c>
      <c r="D110" s="36" t="s">
        <v>584</v>
      </c>
      <c r="E110" s="36" t="s">
        <v>28</v>
      </c>
      <c r="F110" s="36" t="s">
        <v>29</v>
      </c>
      <c r="G110" s="36">
        <v>5</v>
      </c>
      <c r="H110" s="36" t="s">
        <v>30</v>
      </c>
      <c r="I110" s="36" t="s">
        <v>585</v>
      </c>
      <c r="J110" s="36" t="s">
        <v>586</v>
      </c>
      <c r="K110" s="36" t="s">
        <v>33</v>
      </c>
      <c r="L110" s="72" t="s">
        <v>587</v>
      </c>
      <c r="M110" s="36" t="s">
        <v>588</v>
      </c>
      <c r="N110" s="36" t="s">
        <v>36</v>
      </c>
      <c r="O110" s="36"/>
      <c r="P110" s="36"/>
      <c r="Q110" s="36"/>
      <c r="R110" s="36"/>
      <c r="S110" s="36" t="s">
        <v>42</v>
      </c>
      <c r="T110" s="36" t="s">
        <v>39</v>
      </c>
      <c r="U110" s="36" t="s">
        <v>39</v>
      </c>
      <c r="V110" s="36" t="s">
        <v>39</v>
      </c>
      <c r="W110" s="36" t="s">
        <v>589</v>
      </c>
      <c r="X110" s="36">
        <v>1</v>
      </c>
      <c r="Y110" s="36" t="s">
        <v>590</v>
      </c>
      <c r="Z110" s="36">
        <v>4</v>
      </c>
      <c r="AA110" s="36" t="s">
        <v>590</v>
      </c>
      <c r="AB110" s="36">
        <v>4</v>
      </c>
      <c r="AC110" s="36"/>
      <c r="AD110" s="36"/>
      <c r="AE110" s="36">
        <f t="shared" si="1"/>
        <v>0</v>
      </c>
    </row>
    <row r="111" spans="1:31" customFormat="1" ht="162">
      <c r="A111" s="36">
        <v>110</v>
      </c>
      <c r="B111" s="36" t="s">
        <v>25</v>
      </c>
      <c r="C111" s="36" t="s">
        <v>583</v>
      </c>
      <c r="D111" s="36" t="s">
        <v>591</v>
      </c>
      <c r="E111" s="36" t="s">
        <v>28</v>
      </c>
      <c r="F111" s="36" t="s">
        <v>495</v>
      </c>
      <c r="G111" s="36">
        <v>0</v>
      </c>
      <c r="H111" s="36" t="s">
        <v>82</v>
      </c>
      <c r="I111" s="36" t="s">
        <v>592</v>
      </c>
      <c r="J111" s="36" t="s">
        <v>593</v>
      </c>
      <c r="K111" s="36" t="s">
        <v>33</v>
      </c>
      <c r="L111" s="72" t="s">
        <v>594</v>
      </c>
      <c r="M111" s="36" t="s">
        <v>595</v>
      </c>
      <c r="N111" s="36" t="s">
        <v>49</v>
      </c>
      <c r="O111" s="36" t="s">
        <v>50</v>
      </c>
      <c r="P111" s="36" t="s">
        <v>50</v>
      </c>
      <c r="Q111" s="36"/>
      <c r="R111" s="36"/>
      <c r="S111" s="36" t="s">
        <v>51</v>
      </c>
      <c r="T111" s="36" t="s">
        <v>38</v>
      </c>
      <c r="U111" s="36" t="s">
        <v>39</v>
      </c>
      <c r="V111" s="36" t="s">
        <v>38</v>
      </c>
      <c r="W111" s="36" t="s">
        <v>596</v>
      </c>
      <c r="X111" s="36">
        <v>1</v>
      </c>
      <c r="Y111" s="36" t="s">
        <v>597</v>
      </c>
      <c r="Z111" s="36">
        <v>2</v>
      </c>
      <c r="AA111" s="36" t="s">
        <v>597</v>
      </c>
      <c r="AB111" s="36">
        <v>1</v>
      </c>
      <c r="AC111" s="36"/>
      <c r="AD111" s="36"/>
      <c r="AE111" s="36">
        <f t="shared" si="1"/>
        <v>2</v>
      </c>
    </row>
    <row r="112" spans="1:31" customFormat="1" ht="175.5">
      <c r="A112" s="36">
        <v>111</v>
      </c>
      <c r="B112" s="36" t="s">
        <v>25</v>
      </c>
      <c r="C112" s="36" t="s">
        <v>583</v>
      </c>
      <c r="D112" s="36" t="s">
        <v>598</v>
      </c>
      <c r="E112" s="36" t="s">
        <v>28</v>
      </c>
      <c r="F112" s="36" t="s">
        <v>495</v>
      </c>
      <c r="G112" s="36">
        <v>0</v>
      </c>
      <c r="H112" s="36" t="s">
        <v>82</v>
      </c>
      <c r="I112" s="36" t="s">
        <v>599</v>
      </c>
      <c r="J112" s="36" t="s">
        <v>600</v>
      </c>
      <c r="K112" s="36" t="s">
        <v>106</v>
      </c>
      <c r="L112" s="72"/>
      <c r="M112" s="36"/>
      <c r="N112" s="36"/>
      <c r="O112" s="36"/>
      <c r="P112" s="36"/>
      <c r="Q112" s="36"/>
      <c r="R112" s="36"/>
      <c r="S112" s="36"/>
      <c r="T112" s="36"/>
      <c r="U112" s="36"/>
      <c r="V112" s="36"/>
      <c r="W112" s="36"/>
      <c r="X112" s="36"/>
      <c r="Y112" s="36"/>
      <c r="Z112" s="36"/>
      <c r="AA112" s="36"/>
      <c r="AB112" s="36"/>
      <c r="AC112" s="36" t="s">
        <v>601</v>
      </c>
      <c r="AD112" s="36"/>
      <c r="AE112" s="36">
        <f t="shared" si="1"/>
        <v>0</v>
      </c>
    </row>
    <row r="113" spans="1:31" customFormat="1" ht="148.5">
      <c r="A113" s="36">
        <v>112</v>
      </c>
      <c r="B113" s="36" t="s">
        <v>25</v>
      </c>
      <c r="C113" s="36" t="s">
        <v>583</v>
      </c>
      <c r="D113" s="36" t="s">
        <v>602</v>
      </c>
      <c r="E113" s="36" t="s">
        <v>28</v>
      </c>
      <c r="F113" s="36" t="s">
        <v>495</v>
      </c>
      <c r="G113" s="36">
        <v>0</v>
      </c>
      <c r="H113" s="36" t="s">
        <v>115</v>
      </c>
      <c r="I113" s="36" t="s">
        <v>603</v>
      </c>
      <c r="J113" s="36" t="s">
        <v>604</v>
      </c>
      <c r="K113" s="36" t="s">
        <v>106</v>
      </c>
      <c r="L113" s="72"/>
      <c r="M113" s="36"/>
      <c r="N113" s="36"/>
      <c r="O113" s="36"/>
      <c r="P113" s="36"/>
      <c r="Q113" s="36"/>
      <c r="R113" s="36"/>
      <c r="S113" s="36"/>
      <c r="T113" s="36"/>
      <c r="U113" s="36"/>
      <c r="V113" s="36"/>
      <c r="W113" s="36"/>
      <c r="X113" s="36"/>
      <c r="Y113" s="36"/>
      <c r="Z113" s="36"/>
      <c r="AA113" s="36"/>
      <c r="AB113" s="36"/>
      <c r="AC113" s="36" t="s">
        <v>605</v>
      </c>
      <c r="AD113" s="36"/>
      <c r="AE113" s="36">
        <f t="shared" si="1"/>
        <v>0</v>
      </c>
    </row>
    <row r="114" spans="1:31" customFormat="1" ht="175.5">
      <c r="A114" s="36">
        <v>113</v>
      </c>
      <c r="B114" s="36" t="s">
        <v>25</v>
      </c>
      <c r="C114" s="36" t="s">
        <v>583</v>
      </c>
      <c r="D114" s="36" t="s">
        <v>606</v>
      </c>
      <c r="E114" s="36" t="s">
        <v>28</v>
      </c>
      <c r="F114" s="36" t="s">
        <v>495</v>
      </c>
      <c r="G114" s="36">
        <v>0</v>
      </c>
      <c r="H114" s="36" t="s">
        <v>42</v>
      </c>
      <c r="I114" s="36" t="s">
        <v>607</v>
      </c>
      <c r="J114" s="36" t="s">
        <v>608</v>
      </c>
      <c r="K114" s="36" t="s">
        <v>106</v>
      </c>
      <c r="L114" s="72"/>
      <c r="M114" s="36"/>
      <c r="N114" s="36"/>
      <c r="O114" s="36"/>
      <c r="P114" s="36"/>
      <c r="Q114" s="36"/>
      <c r="R114" s="36"/>
      <c r="S114" s="36"/>
      <c r="T114" s="36"/>
      <c r="U114" s="36"/>
      <c r="V114" s="36"/>
      <c r="W114" s="36"/>
      <c r="X114" s="36"/>
      <c r="Y114" s="36"/>
      <c r="Z114" s="36"/>
      <c r="AA114" s="36"/>
      <c r="AB114" s="36"/>
      <c r="AC114" s="36" t="s">
        <v>609</v>
      </c>
      <c r="AD114" s="36"/>
      <c r="AE114" s="36">
        <f t="shared" si="1"/>
        <v>0</v>
      </c>
    </row>
    <row r="115" spans="1:31" customFormat="1" ht="189">
      <c r="A115" s="36">
        <v>114</v>
      </c>
      <c r="B115" s="36" t="s">
        <v>25</v>
      </c>
      <c r="C115" s="36" t="s">
        <v>583</v>
      </c>
      <c r="D115" s="36" t="s">
        <v>610</v>
      </c>
      <c r="E115" s="36" t="s">
        <v>28</v>
      </c>
      <c r="F115" s="36" t="s">
        <v>45</v>
      </c>
      <c r="G115" s="36">
        <v>0</v>
      </c>
      <c r="H115" s="36" t="s">
        <v>30</v>
      </c>
      <c r="I115" s="36" t="s">
        <v>611</v>
      </c>
      <c r="J115" s="36" t="s">
        <v>612</v>
      </c>
      <c r="K115" s="36" t="s">
        <v>33</v>
      </c>
      <c r="L115" s="72" t="s">
        <v>613</v>
      </c>
      <c r="M115" s="36" t="s">
        <v>614</v>
      </c>
      <c r="N115" s="36" t="s">
        <v>36</v>
      </c>
      <c r="O115" s="36"/>
      <c r="P115" s="36"/>
      <c r="Q115" s="36"/>
      <c r="R115" s="36"/>
      <c r="S115" s="36" t="s">
        <v>51</v>
      </c>
      <c r="T115" s="36" t="s">
        <v>42</v>
      </c>
      <c r="U115" s="36" t="s">
        <v>39</v>
      </c>
      <c r="V115" s="36" t="s">
        <v>39</v>
      </c>
      <c r="W115" s="36" t="s">
        <v>40</v>
      </c>
      <c r="X115" s="36">
        <v>2</v>
      </c>
      <c r="Y115" s="36" t="s">
        <v>615</v>
      </c>
      <c r="Z115" s="36">
        <v>4</v>
      </c>
      <c r="AA115" s="36" t="s">
        <v>615</v>
      </c>
      <c r="AB115" s="36">
        <v>4</v>
      </c>
      <c r="AC115" s="36" t="s">
        <v>616</v>
      </c>
      <c r="AD115" s="36"/>
      <c r="AE115" s="36">
        <f t="shared" si="1"/>
        <v>0</v>
      </c>
    </row>
    <row r="116" spans="1:31" customFormat="1" ht="229.5">
      <c r="A116" s="36">
        <v>115</v>
      </c>
      <c r="B116" s="36" t="s">
        <v>25</v>
      </c>
      <c r="C116" s="36" t="s">
        <v>583</v>
      </c>
      <c r="D116" s="36" t="s">
        <v>617</v>
      </c>
      <c r="E116" s="36" t="s">
        <v>28</v>
      </c>
      <c r="F116" s="36" t="s">
        <v>29</v>
      </c>
      <c r="G116" s="36">
        <v>5</v>
      </c>
      <c r="H116" s="36" t="s">
        <v>82</v>
      </c>
      <c r="I116" s="36" t="s">
        <v>618</v>
      </c>
      <c r="J116" s="36" t="s">
        <v>619</v>
      </c>
      <c r="K116" s="36" t="s">
        <v>33</v>
      </c>
      <c r="L116" s="72" t="s">
        <v>620</v>
      </c>
      <c r="M116" s="36" t="s">
        <v>621</v>
      </c>
      <c r="N116" s="36" t="s">
        <v>49</v>
      </c>
      <c r="O116" s="36"/>
      <c r="P116" s="36"/>
      <c r="Q116" s="36"/>
      <c r="R116" s="36" t="s">
        <v>50</v>
      </c>
      <c r="S116" s="36" t="s">
        <v>51</v>
      </c>
      <c r="T116" s="36" t="s">
        <v>38</v>
      </c>
      <c r="U116" s="36" t="s">
        <v>39</v>
      </c>
      <c r="V116" s="36" t="s">
        <v>39</v>
      </c>
      <c r="W116" s="36" t="s">
        <v>38</v>
      </c>
      <c r="X116" s="36">
        <v>2</v>
      </c>
      <c r="Y116" s="36" t="s">
        <v>622</v>
      </c>
      <c r="Z116" s="36">
        <v>4</v>
      </c>
      <c r="AA116" s="36" t="s">
        <v>623</v>
      </c>
      <c r="AB116" s="36">
        <v>4</v>
      </c>
      <c r="AC116" s="36"/>
      <c r="AD116" s="36"/>
      <c r="AE116" s="36">
        <f t="shared" si="1"/>
        <v>1</v>
      </c>
    </row>
    <row r="117" spans="1:31" customFormat="1" ht="135">
      <c r="A117" s="36">
        <v>116</v>
      </c>
      <c r="B117" s="36" t="s">
        <v>25</v>
      </c>
      <c r="C117" s="36" t="s">
        <v>583</v>
      </c>
      <c r="D117" s="36" t="s">
        <v>624</v>
      </c>
      <c r="E117" s="36" t="s">
        <v>28</v>
      </c>
      <c r="F117" s="36" t="s">
        <v>45</v>
      </c>
      <c r="G117" s="36">
        <v>0</v>
      </c>
      <c r="H117" s="36" t="s">
        <v>42</v>
      </c>
      <c r="I117" s="36" t="s">
        <v>625</v>
      </c>
      <c r="J117" s="36" t="s">
        <v>626</v>
      </c>
      <c r="K117" s="36" t="s">
        <v>33</v>
      </c>
      <c r="L117" s="72" t="s">
        <v>627</v>
      </c>
      <c r="M117" s="36" t="s">
        <v>628</v>
      </c>
      <c r="N117" s="36" t="s">
        <v>36</v>
      </c>
      <c r="O117" s="36"/>
      <c r="P117" s="36"/>
      <c r="Q117" s="36"/>
      <c r="R117" s="36"/>
      <c r="S117" s="36" t="s">
        <v>37</v>
      </c>
      <c r="T117" s="36" t="s">
        <v>39</v>
      </c>
      <c r="U117" s="36" t="s">
        <v>38</v>
      </c>
      <c r="V117" s="36" t="s">
        <v>38</v>
      </c>
      <c r="W117" s="36" t="s">
        <v>38</v>
      </c>
      <c r="X117" s="36">
        <v>2</v>
      </c>
      <c r="Y117" s="36" t="s">
        <v>351</v>
      </c>
      <c r="Z117" s="36">
        <v>4</v>
      </c>
      <c r="AA117" s="36" t="s">
        <v>623</v>
      </c>
      <c r="AB117" s="36">
        <v>4</v>
      </c>
      <c r="AC117" s="36"/>
      <c r="AD117" s="36"/>
      <c r="AE117" s="36">
        <f t="shared" si="1"/>
        <v>0</v>
      </c>
    </row>
    <row r="118" spans="1:31" customFormat="1" ht="337.5">
      <c r="A118" s="36">
        <v>117</v>
      </c>
      <c r="B118" s="36" t="s">
        <v>25</v>
      </c>
      <c r="C118" s="36" t="s">
        <v>583</v>
      </c>
      <c r="D118" s="36" t="s">
        <v>629</v>
      </c>
      <c r="E118" s="36" t="s">
        <v>630</v>
      </c>
      <c r="F118" s="36" t="s">
        <v>132</v>
      </c>
      <c r="G118" s="36">
        <v>1</v>
      </c>
      <c r="H118" s="72" t="s">
        <v>460</v>
      </c>
      <c r="I118" s="36" t="s">
        <v>631</v>
      </c>
      <c r="J118" s="36" t="s">
        <v>632</v>
      </c>
      <c r="K118" s="36" t="s">
        <v>33</v>
      </c>
      <c r="L118" s="72" t="s">
        <v>633</v>
      </c>
      <c r="M118" s="36" t="s">
        <v>634</v>
      </c>
      <c r="N118" s="36" t="s">
        <v>36</v>
      </c>
      <c r="O118" s="36"/>
      <c r="P118" s="36"/>
      <c r="Q118" s="36"/>
      <c r="R118" s="36"/>
      <c r="S118" s="36" t="s">
        <v>37</v>
      </c>
      <c r="T118" s="36" t="s">
        <v>38</v>
      </c>
      <c r="U118" s="36" t="s">
        <v>39</v>
      </c>
      <c r="V118" s="36" t="s">
        <v>39</v>
      </c>
      <c r="W118" s="36" t="s">
        <v>38</v>
      </c>
      <c r="X118" s="36">
        <v>2</v>
      </c>
      <c r="Y118" s="36" t="s">
        <v>635</v>
      </c>
      <c r="Z118" s="36">
        <v>4</v>
      </c>
      <c r="AA118" s="36" t="s">
        <v>636</v>
      </c>
      <c r="AB118" s="36">
        <v>4</v>
      </c>
      <c r="AC118" s="36"/>
      <c r="AD118" s="36"/>
      <c r="AE118" s="36">
        <f t="shared" si="1"/>
        <v>0</v>
      </c>
    </row>
    <row r="119" spans="1:31" customFormat="1" ht="135">
      <c r="A119" s="36">
        <v>118</v>
      </c>
      <c r="B119" s="36" t="s">
        <v>25</v>
      </c>
      <c r="C119" s="36" t="s">
        <v>583</v>
      </c>
      <c r="D119" s="36" t="s">
        <v>637</v>
      </c>
      <c r="E119" s="36" t="s">
        <v>28</v>
      </c>
      <c r="F119" s="36" t="s">
        <v>45</v>
      </c>
      <c r="G119" s="36">
        <v>0</v>
      </c>
      <c r="H119" s="36" t="s">
        <v>82</v>
      </c>
      <c r="I119" s="36" t="s">
        <v>638</v>
      </c>
      <c r="J119" s="36" t="s">
        <v>639</v>
      </c>
      <c r="K119" s="36" t="s">
        <v>33</v>
      </c>
      <c r="L119" s="72" t="s">
        <v>640</v>
      </c>
      <c r="M119" s="36" t="s">
        <v>641</v>
      </c>
      <c r="N119" s="36" t="s">
        <v>49</v>
      </c>
      <c r="O119" s="36"/>
      <c r="P119" s="36"/>
      <c r="Q119" s="36"/>
      <c r="R119" s="36" t="s">
        <v>50</v>
      </c>
      <c r="S119" s="36" t="s">
        <v>37</v>
      </c>
      <c r="T119" s="36" t="s">
        <v>38</v>
      </c>
      <c r="U119" s="36" t="s">
        <v>38</v>
      </c>
      <c r="V119" s="36" t="s">
        <v>38</v>
      </c>
      <c r="W119" s="36" t="s">
        <v>642</v>
      </c>
      <c r="X119" s="36">
        <v>1</v>
      </c>
      <c r="Y119" s="36" t="s">
        <v>643</v>
      </c>
      <c r="Z119" s="36">
        <v>4</v>
      </c>
      <c r="AA119" s="36" t="s">
        <v>623</v>
      </c>
      <c r="AB119" s="36">
        <v>4</v>
      </c>
      <c r="AC119" s="36"/>
      <c r="AD119" s="36"/>
      <c r="AE119" s="36">
        <f t="shared" si="1"/>
        <v>1</v>
      </c>
    </row>
    <row r="120" spans="1:31" customFormat="1" ht="121.5">
      <c r="A120" s="36">
        <v>119</v>
      </c>
      <c r="B120" s="36" t="s">
        <v>25</v>
      </c>
      <c r="C120" s="36" t="s">
        <v>583</v>
      </c>
      <c r="D120" s="36" t="s">
        <v>644</v>
      </c>
      <c r="E120" s="36" t="s">
        <v>28</v>
      </c>
      <c r="F120" s="36" t="s">
        <v>45</v>
      </c>
      <c r="G120" s="36">
        <v>0</v>
      </c>
      <c r="H120" s="72" t="s">
        <v>645</v>
      </c>
      <c r="I120" s="36" t="s">
        <v>646</v>
      </c>
      <c r="J120" s="36" t="s">
        <v>647</v>
      </c>
      <c r="K120" s="36" t="s">
        <v>33</v>
      </c>
      <c r="L120" s="72" t="s">
        <v>648</v>
      </c>
      <c r="M120" s="36" t="s">
        <v>649</v>
      </c>
      <c r="N120" s="36" t="s">
        <v>49</v>
      </c>
      <c r="O120" s="36"/>
      <c r="P120" s="36"/>
      <c r="Q120" s="36"/>
      <c r="R120" s="36" t="s">
        <v>50</v>
      </c>
      <c r="S120" s="36" t="s">
        <v>37</v>
      </c>
      <c r="T120" s="36" t="s">
        <v>38</v>
      </c>
      <c r="U120" s="36" t="s">
        <v>39</v>
      </c>
      <c r="V120" s="36" t="s">
        <v>38</v>
      </c>
      <c r="W120" s="36" t="s">
        <v>650</v>
      </c>
      <c r="X120" s="36">
        <v>1</v>
      </c>
      <c r="Y120" s="36" t="s">
        <v>643</v>
      </c>
      <c r="Z120" s="36">
        <v>4</v>
      </c>
      <c r="AA120" s="36" t="s">
        <v>623</v>
      </c>
      <c r="AB120" s="36">
        <v>4</v>
      </c>
      <c r="AC120" s="36" t="s">
        <v>651</v>
      </c>
      <c r="AD120" s="36"/>
      <c r="AE120" s="36">
        <f t="shared" si="1"/>
        <v>1</v>
      </c>
    </row>
    <row r="121" spans="1:31" customFormat="1" ht="121.5">
      <c r="A121" s="36">
        <v>120</v>
      </c>
      <c r="B121" s="36" t="s">
        <v>25</v>
      </c>
      <c r="C121" s="36" t="s">
        <v>583</v>
      </c>
      <c r="D121" s="36" t="s">
        <v>652</v>
      </c>
      <c r="E121" s="36" t="s">
        <v>28</v>
      </c>
      <c r="F121" s="36" t="s">
        <v>45</v>
      </c>
      <c r="G121" s="36">
        <v>0</v>
      </c>
      <c r="H121" s="72" t="s">
        <v>460</v>
      </c>
      <c r="I121" s="36" t="s">
        <v>653</v>
      </c>
      <c r="J121" s="36" t="s">
        <v>654</v>
      </c>
      <c r="K121" s="36" t="s">
        <v>33</v>
      </c>
      <c r="L121" s="72" t="s">
        <v>655</v>
      </c>
      <c r="M121" s="36" t="s">
        <v>656</v>
      </c>
      <c r="N121" s="36" t="s">
        <v>49</v>
      </c>
      <c r="O121" s="36"/>
      <c r="P121" s="36"/>
      <c r="Q121" s="36"/>
      <c r="R121" s="36" t="s">
        <v>50</v>
      </c>
      <c r="S121" s="36" t="s">
        <v>37</v>
      </c>
      <c r="T121" s="36" t="s">
        <v>38</v>
      </c>
      <c r="U121" s="36" t="s">
        <v>39</v>
      </c>
      <c r="V121" s="36" t="s">
        <v>38</v>
      </c>
      <c r="W121" s="36" t="s">
        <v>650</v>
      </c>
      <c r="X121" s="36">
        <v>1</v>
      </c>
      <c r="Y121" s="36" t="s">
        <v>52</v>
      </c>
      <c r="Z121" s="36">
        <v>3</v>
      </c>
      <c r="AA121" s="36" t="s">
        <v>623</v>
      </c>
      <c r="AB121" s="36">
        <v>4</v>
      </c>
      <c r="AC121" s="36" t="s">
        <v>651</v>
      </c>
      <c r="AD121" s="36"/>
      <c r="AE121" s="36">
        <f t="shared" si="1"/>
        <v>1</v>
      </c>
    </row>
    <row r="122" spans="1:31" customFormat="1" ht="162">
      <c r="A122" s="36">
        <v>121</v>
      </c>
      <c r="B122" s="36" t="s">
        <v>25</v>
      </c>
      <c r="C122" s="36" t="s">
        <v>583</v>
      </c>
      <c r="D122" s="36" t="s">
        <v>657</v>
      </c>
      <c r="E122" s="36" t="s">
        <v>28</v>
      </c>
      <c r="F122" s="36" t="s">
        <v>45</v>
      </c>
      <c r="G122" s="36">
        <v>0</v>
      </c>
      <c r="H122" s="36" t="s">
        <v>645</v>
      </c>
      <c r="I122" s="36" t="s">
        <v>658</v>
      </c>
      <c r="J122" s="36" t="s">
        <v>659</v>
      </c>
      <c r="K122" s="36" t="s">
        <v>33</v>
      </c>
      <c r="L122" s="72" t="s">
        <v>660</v>
      </c>
      <c r="M122" s="36" t="s">
        <v>661</v>
      </c>
      <c r="N122" s="36" t="s">
        <v>49</v>
      </c>
      <c r="O122" s="36"/>
      <c r="P122" s="36" t="s">
        <v>50</v>
      </c>
      <c r="Q122" s="36"/>
      <c r="R122" s="36"/>
      <c r="S122" s="36" t="s">
        <v>51</v>
      </c>
      <c r="T122" s="36" t="s">
        <v>38</v>
      </c>
      <c r="U122" s="36" t="s">
        <v>39</v>
      </c>
      <c r="V122" s="36" t="s">
        <v>38</v>
      </c>
      <c r="W122" s="36" t="s">
        <v>650</v>
      </c>
      <c r="X122" s="36">
        <v>1</v>
      </c>
      <c r="Y122" s="36" t="s">
        <v>52</v>
      </c>
      <c r="Z122" s="36">
        <v>3</v>
      </c>
      <c r="AA122" s="36" t="s">
        <v>623</v>
      </c>
      <c r="AB122" s="36">
        <v>4</v>
      </c>
      <c r="AC122" s="36" t="s">
        <v>662</v>
      </c>
      <c r="AD122" s="36"/>
      <c r="AE122" s="36">
        <f t="shared" si="1"/>
        <v>1</v>
      </c>
    </row>
    <row r="123" spans="1:31" customFormat="1" ht="148.5">
      <c r="A123" s="36">
        <v>122</v>
      </c>
      <c r="B123" s="36" t="s">
        <v>25</v>
      </c>
      <c r="C123" s="36" t="s">
        <v>583</v>
      </c>
      <c r="D123" s="36" t="s">
        <v>663</v>
      </c>
      <c r="E123" s="36" t="s">
        <v>28</v>
      </c>
      <c r="F123" s="36" t="s">
        <v>45</v>
      </c>
      <c r="G123" s="36">
        <v>0</v>
      </c>
      <c r="H123" s="36" t="s">
        <v>82</v>
      </c>
      <c r="I123" s="36" t="s">
        <v>664</v>
      </c>
      <c r="J123" s="36" t="s">
        <v>665</v>
      </c>
      <c r="K123" s="36" t="s">
        <v>33</v>
      </c>
      <c r="L123" s="72" t="s">
        <v>666</v>
      </c>
      <c r="M123" s="36" t="s">
        <v>667</v>
      </c>
      <c r="N123" s="36" t="s">
        <v>49</v>
      </c>
      <c r="O123" s="36"/>
      <c r="P123" s="36"/>
      <c r="Q123" s="36"/>
      <c r="R123" s="36" t="s">
        <v>50</v>
      </c>
      <c r="S123" s="36" t="s">
        <v>37</v>
      </c>
      <c r="T123" s="36" t="s">
        <v>38</v>
      </c>
      <c r="U123" s="36" t="s">
        <v>38</v>
      </c>
      <c r="V123" s="36" t="s">
        <v>38</v>
      </c>
      <c r="W123" s="36" t="s">
        <v>483</v>
      </c>
      <c r="X123" s="36">
        <v>2</v>
      </c>
      <c r="Y123" s="36" t="s">
        <v>643</v>
      </c>
      <c r="Z123" s="36">
        <v>4</v>
      </c>
      <c r="AA123" s="36" t="s">
        <v>623</v>
      </c>
      <c r="AB123" s="36">
        <v>4</v>
      </c>
      <c r="AC123" s="36"/>
      <c r="AD123" s="36"/>
      <c r="AE123" s="36">
        <f t="shared" si="1"/>
        <v>1</v>
      </c>
    </row>
    <row r="124" spans="1:31" customFormat="1" ht="148.5">
      <c r="A124" s="36">
        <v>123</v>
      </c>
      <c r="B124" s="36" t="s">
        <v>25</v>
      </c>
      <c r="C124" s="36" t="s">
        <v>583</v>
      </c>
      <c r="D124" s="36" t="s">
        <v>668</v>
      </c>
      <c r="E124" s="36" t="s">
        <v>28</v>
      </c>
      <c r="F124" s="36" t="s">
        <v>45</v>
      </c>
      <c r="G124" s="36">
        <v>0</v>
      </c>
      <c r="H124" s="36" t="s">
        <v>82</v>
      </c>
      <c r="I124" s="36" t="s">
        <v>669</v>
      </c>
      <c r="J124" s="36" t="s">
        <v>670</v>
      </c>
      <c r="K124" s="36" t="s">
        <v>33</v>
      </c>
      <c r="L124" s="72" t="s">
        <v>671</v>
      </c>
      <c r="M124" s="36" t="s">
        <v>672</v>
      </c>
      <c r="N124" s="36" t="s">
        <v>49</v>
      </c>
      <c r="O124" s="36"/>
      <c r="P124" s="36"/>
      <c r="Q124" s="36"/>
      <c r="R124" s="36" t="s">
        <v>50</v>
      </c>
      <c r="S124" s="36" t="s">
        <v>38</v>
      </c>
      <c r="T124" s="36" t="s">
        <v>39</v>
      </c>
      <c r="U124" s="36" t="s">
        <v>38</v>
      </c>
      <c r="V124" s="36" t="s">
        <v>38</v>
      </c>
      <c r="W124" s="36" t="s">
        <v>483</v>
      </c>
      <c r="X124" s="36">
        <v>2</v>
      </c>
      <c r="Y124" s="36" t="s">
        <v>643</v>
      </c>
      <c r="Z124" s="36">
        <v>4</v>
      </c>
      <c r="AA124" s="36" t="s">
        <v>623</v>
      </c>
      <c r="AB124" s="36">
        <v>4</v>
      </c>
      <c r="AC124" s="36"/>
      <c r="AD124" s="36"/>
      <c r="AE124" s="36">
        <f t="shared" si="1"/>
        <v>1</v>
      </c>
    </row>
    <row r="125" spans="1:31" customFormat="1" ht="135">
      <c r="A125" s="36">
        <v>124</v>
      </c>
      <c r="B125" s="36" t="s">
        <v>25</v>
      </c>
      <c r="C125" s="36" t="s">
        <v>583</v>
      </c>
      <c r="D125" s="36" t="s">
        <v>673</v>
      </c>
      <c r="E125" s="36" t="s">
        <v>28</v>
      </c>
      <c r="F125" s="36" t="s">
        <v>45</v>
      </c>
      <c r="G125" s="36">
        <v>0</v>
      </c>
      <c r="H125" s="36" t="s">
        <v>82</v>
      </c>
      <c r="I125" s="36" t="s">
        <v>674</v>
      </c>
      <c r="J125" s="36" t="s">
        <v>675</v>
      </c>
      <c r="K125" s="36" t="s">
        <v>33</v>
      </c>
      <c r="L125" s="72" t="s">
        <v>676</v>
      </c>
      <c r="M125" s="36" t="s">
        <v>677</v>
      </c>
      <c r="N125" s="36" t="s">
        <v>49</v>
      </c>
      <c r="O125" s="36"/>
      <c r="P125" s="36"/>
      <c r="Q125" s="36"/>
      <c r="R125" s="36" t="s">
        <v>50</v>
      </c>
      <c r="S125" s="36" t="s">
        <v>37</v>
      </c>
      <c r="T125" s="36" t="s">
        <v>38</v>
      </c>
      <c r="U125" s="36" t="s">
        <v>38</v>
      </c>
      <c r="V125" s="36" t="s">
        <v>38</v>
      </c>
      <c r="W125" s="36" t="s">
        <v>483</v>
      </c>
      <c r="X125" s="36">
        <v>2</v>
      </c>
      <c r="Y125" s="36" t="s">
        <v>643</v>
      </c>
      <c r="Z125" s="36">
        <v>4</v>
      </c>
      <c r="AA125" s="36" t="s">
        <v>623</v>
      </c>
      <c r="AB125" s="36">
        <v>4</v>
      </c>
      <c r="AC125" s="36"/>
      <c r="AD125" s="36"/>
      <c r="AE125" s="36">
        <f t="shared" si="1"/>
        <v>1</v>
      </c>
    </row>
    <row r="126" spans="1:31" customFormat="1" ht="121.5">
      <c r="A126" s="36">
        <v>125</v>
      </c>
      <c r="B126" s="36" t="s">
        <v>25</v>
      </c>
      <c r="C126" s="36" t="s">
        <v>583</v>
      </c>
      <c r="D126" s="36" t="s">
        <v>678</v>
      </c>
      <c r="E126" s="36" t="s">
        <v>28</v>
      </c>
      <c r="F126" s="36" t="s">
        <v>45</v>
      </c>
      <c r="G126" s="36">
        <v>0</v>
      </c>
      <c r="H126" s="36" t="s">
        <v>82</v>
      </c>
      <c r="I126" s="36" t="s">
        <v>679</v>
      </c>
      <c r="J126" s="36" t="s">
        <v>680</v>
      </c>
      <c r="K126" s="36" t="s">
        <v>33</v>
      </c>
      <c r="L126" s="72" t="s">
        <v>681</v>
      </c>
      <c r="M126" s="36" t="s">
        <v>682</v>
      </c>
      <c r="N126" s="36" t="s">
        <v>49</v>
      </c>
      <c r="O126" s="36"/>
      <c r="P126" s="36"/>
      <c r="Q126" s="36"/>
      <c r="R126" s="36" t="s">
        <v>50</v>
      </c>
      <c r="S126" s="36" t="s">
        <v>37</v>
      </c>
      <c r="T126" s="36" t="s">
        <v>38</v>
      </c>
      <c r="U126" s="36" t="s">
        <v>38</v>
      </c>
      <c r="V126" s="36" t="s">
        <v>38</v>
      </c>
      <c r="W126" s="36" t="s">
        <v>483</v>
      </c>
      <c r="X126" s="36">
        <v>2</v>
      </c>
      <c r="Y126" s="36" t="s">
        <v>643</v>
      </c>
      <c r="Z126" s="36">
        <v>4</v>
      </c>
      <c r="AA126" s="36" t="s">
        <v>623</v>
      </c>
      <c r="AB126" s="36">
        <v>4</v>
      </c>
      <c r="AC126" s="36"/>
      <c r="AD126" s="36"/>
      <c r="AE126" s="36">
        <f t="shared" si="1"/>
        <v>1</v>
      </c>
    </row>
    <row r="127" spans="1:31" customFormat="1" ht="135">
      <c r="A127" s="36">
        <v>126</v>
      </c>
      <c r="B127" s="36" t="s">
        <v>25</v>
      </c>
      <c r="C127" s="36" t="s">
        <v>583</v>
      </c>
      <c r="D127" s="36" t="s">
        <v>683</v>
      </c>
      <c r="E127" s="36" t="s">
        <v>28</v>
      </c>
      <c r="F127" s="36" t="s">
        <v>45</v>
      </c>
      <c r="G127" s="36">
        <v>0</v>
      </c>
      <c r="H127" s="36" t="s">
        <v>108</v>
      </c>
      <c r="I127" s="36" t="s">
        <v>684</v>
      </c>
      <c r="J127" s="36" t="s">
        <v>685</v>
      </c>
      <c r="K127" s="36" t="s">
        <v>33</v>
      </c>
      <c r="L127" s="72" t="s">
        <v>686</v>
      </c>
      <c r="M127" s="36" t="s">
        <v>687</v>
      </c>
      <c r="N127" s="36" t="s">
        <v>49</v>
      </c>
      <c r="O127" s="36"/>
      <c r="P127" s="36"/>
      <c r="Q127" s="36"/>
      <c r="R127" s="36" t="s">
        <v>50</v>
      </c>
      <c r="S127" s="36" t="s">
        <v>51</v>
      </c>
      <c r="T127" s="36" t="s">
        <v>38</v>
      </c>
      <c r="U127" s="36" t="s">
        <v>38</v>
      </c>
      <c r="V127" s="36" t="s">
        <v>38</v>
      </c>
      <c r="W127" s="36" t="s">
        <v>483</v>
      </c>
      <c r="X127" s="36">
        <v>2</v>
      </c>
      <c r="Y127" s="36" t="s">
        <v>643</v>
      </c>
      <c r="Z127" s="36">
        <v>4</v>
      </c>
      <c r="AA127" s="36" t="s">
        <v>623</v>
      </c>
      <c r="AB127" s="36">
        <v>4</v>
      </c>
      <c r="AC127" s="36"/>
      <c r="AD127" s="36"/>
      <c r="AE127" s="36">
        <f t="shared" si="1"/>
        <v>1</v>
      </c>
    </row>
    <row r="128" spans="1:31" customFormat="1" ht="135">
      <c r="A128" s="36">
        <v>127</v>
      </c>
      <c r="B128" s="36" t="s">
        <v>25</v>
      </c>
      <c r="C128" s="36" t="s">
        <v>583</v>
      </c>
      <c r="D128" s="36" t="s">
        <v>688</v>
      </c>
      <c r="E128" s="36" t="s">
        <v>28</v>
      </c>
      <c r="F128" s="36" t="s">
        <v>45</v>
      </c>
      <c r="G128" s="36">
        <v>0</v>
      </c>
      <c r="H128" s="72" t="s">
        <v>460</v>
      </c>
      <c r="I128" s="36" t="s">
        <v>689</v>
      </c>
      <c r="J128" s="36" t="s">
        <v>690</v>
      </c>
      <c r="K128" s="36" t="s">
        <v>33</v>
      </c>
      <c r="L128" s="72" t="s">
        <v>691</v>
      </c>
      <c r="M128" s="36" t="s">
        <v>692</v>
      </c>
      <c r="N128" s="36" t="s">
        <v>49</v>
      </c>
      <c r="O128" s="36"/>
      <c r="P128" s="36"/>
      <c r="Q128" s="36"/>
      <c r="R128" s="36" t="s">
        <v>50</v>
      </c>
      <c r="S128" s="36" t="s">
        <v>51</v>
      </c>
      <c r="T128" s="36" t="s">
        <v>38</v>
      </c>
      <c r="U128" s="36" t="s">
        <v>38</v>
      </c>
      <c r="V128" s="36" t="s">
        <v>38</v>
      </c>
      <c r="W128" s="36" t="s">
        <v>483</v>
      </c>
      <c r="X128" s="36">
        <v>2</v>
      </c>
      <c r="Y128" s="36" t="s">
        <v>643</v>
      </c>
      <c r="Z128" s="36">
        <v>4</v>
      </c>
      <c r="AA128" s="36" t="s">
        <v>623</v>
      </c>
      <c r="AB128" s="36">
        <v>4</v>
      </c>
      <c r="AC128" s="36"/>
      <c r="AD128" s="36"/>
      <c r="AE128" s="36">
        <f t="shared" si="1"/>
        <v>1</v>
      </c>
    </row>
    <row r="129" spans="1:31" customFormat="1" ht="310.5">
      <c r="A129" s="36">
        <v>128</v>
      </c>
      <c r="B129" s="36" t="s">
        <v>25</v>
      </c>
      <c r="C129" s="36" t="s">
        <v>583</v>
      </c>
      <c r="D129" s="36" t="s">
        <v>693</v>
      </c>
      <c r="E129" s="36" t="s">
        <v>694</v>
      </c>
      <c r="F129" s="36" t="s">
        <v>126</v>
      </c>
      <c r="G129" s="36">
        <v>2</v>
      </c>
      <c r="H129" s="72" t="s">
        <v>115</v>
      </c>
      <c r="I129" s="36" t="s">
        <v>695</v>
      </c>
      <c r="J129" s="36" t="s">
        <v>696</v>
      </c>
      <c r="K129" s="36" t="s">
        <v>33</v>
      </c>
      <c r="L129" s="72" t="s">
        <v>697</v>
      </c>
      <c r="M129" s="36" t="s">
        <v>698</v>
      </c>
      <c r="N129" s="36" t="s">
        <v>36</v>
      </c>
      <c r="O129" s="36"/>
      <c r="P129" s="36"/>
      <c r="Q129" s="36"/>
      <c r="R129" s="36"/>
      <c r="S129" s="36" t="s">
        <v>51</v>
      </c>
      <c r="T129" s="36" t="s">
        <v>38</v>
      </c>
      <c r="U129" s="36" t="s">
        <v>39</v>
      </c>
      <c r="V129" s="36" t="s">
        <v>39</v>
      </c>
      <c r="W129" s="36" t="s">
        <v>38</v>
      </c>
      <c r="X129" s="36">
        <v>2</v>
      </c>
      <c r="Y129" s="36" t="s">
        <v>351</v>
      </c>
      <c r="Z129" s="36">
        <v>4</v>
      </c>
      <c r="AA129" s="36" t="s">
        <v>623</v>
      </c>
      <c r="AB129" s="36">
        <v>4</v>
      </c>
      <c r="AC129" s="36"/>
      <c r="AD129" s="36"/>
      <c r="AE129" s="36">
        <f t="shared" ref="AE129:AE192" si="2">COUNTIFS(O129:R129,"√")</f>
        <v>0</v>
      </c>
    </row>
    <row r="130" spans="1:31" customFormat="1" ht="189">
      <c r="A130" s="36">
        <v>129</v>
      </c>
      <c r="B130" s="36" t="s">
        <v>25</v>
      </c>
      <c r="C130" s="36" t="s">
        <v>583</v>
      </c>
      <c r="D130" s="36" t="s">
        <v>699</v>
      </c>
      <c r="E130" s="36" t="s">
        <v>28</v>
      </c>
      <c r="F130" s="36" t="s">
        <v>45</v>
      </c>
      <c r="G130" s="36">
        <v>0</v>
      </c>
      <c r="H130" s="36" t="s">
        <v>115</v>
      </c>
      <c r="I130" s="36" t="s">
        <v>700</v>
      </c>
      <c r="J130" s="36" t="s">
        <v>701</v>
      </c>
      <c r="K130" s="36" t="s">
        <v>33</v>
      </c>
      <c r="L130" s="72" t="s">
        <v>702</v>
      </c>
      <c r="M130" s="36" t="s">
        <v>703</v>
      </c>
      <c r="N130" s="36" t="s">
        <v>49</v>
      </c>
      <c r="O130" s="36" t="s">
        <v>50</v>
      </c>
      <c r="P130" s="36"/>
      <c r="Q130" s="36"/>
      <c r="R130" s="36" t="s">
        <v>50</v>
      </c>
      <c r="S130" s="36" t="s">
        <v>51</v>
      </c>
      <c r="T130" s="36" t="s">
        <v>38</v>
      </c>
      <c r="U130" s="36" t="s">
        <v>39</v>
      </c>
      <c r="V130" s="36" t="s">
        <v>38</v>
      </c>
      <c r="W130" s="36" t="s">
        <v>38</v>
      </c>
      <c r="X130" s="36">
        <v>2</v>
      </c>
      <c r="Y130" s="36" t="s">
        <v>704</v>
      </c>
      <c r="Z130" s="36">
        <v>4</v>
      </c>
      <c r="AA130" s="36" t="s">
        <v>52</v>
      </c>
      <c r="AB130" s="36">
        <v>3</v>
      </c>
      <c r="AC130" s="36"/>
      <c r="AD130" s="36"/>
      <c r="AE130" s="36">
        <f t="shared" si="2"/>
        <v>2</v>
      </c>
    </row>
    <row r="131" spans="1:31" customFormat="1" ht="189">
      <c r="A131" s="36">
        <v>130</v>
      </c>
      <c r="B131" s="36" t="s">
        <v>25</v>
      </c>
      <c r="C131" s="36" t="s">
        <v>583</v>
      </c>
      <c r="D131" s="36" t="s">
        <v>705</v>
      </c>
      <c r="E131" s="36" t="s">
        <v>28</v>
      </c>
      <c r="F131" s="36" t="s">
        <v>29</v>
      </c>
      <c r="G131" s="36">
        <v>5</v>
      </c>
      <c r="H131" s="36" t="s">
        <v>706</v>
      </c>
      <c r="I131" s="36" t="s">
        <v>707</v>
      </c>
      <c r="J131" s="36" t="s">
        <v>708</v>
      </c>
      <c r="K131" s="36" t="s">
        <v>33</v>
      </c>
      <c r="L131" s="72" t="s">
        <v>709</v>
      </c>
      <c r="M131" s="36" t="s">
        <v>710</v>
      </c>
      <c r="N131" s="36" t="s">
        <v>49</v>
      </c>
      <c r="O131" s="36"/>
      <c r="P131" s="36"/>
      <c r="Q131" s="36"/>
      <c r="R131" s="36" t="s">
        <v>50</v>
      </c>
      <c r="S131" s="36" t="s">
        <v>51</v>
      </c>
      <c r="T131" s="36" t="s">
        <v>38</v>
      </c>
      <c r="U131" s="36" t="s">
        <v>39</v>
      </c>
      <c r="V131" s="36" t="s">
        <v>38</v>
      </c>
      <c r="W131" s="36" t="s">
        <v>711</v>
      </c>
      <c r="X131" s="36">
        <v>1</v>
      </c>
      <c r="Y131" s="36" t="s">
        <v>704</v>
      </c>
      <c r="Z131" s="36">
        <v>4</v>
      </c>
      <c r="AA131" s="36" t="s">
        <v>52</v>
      </c>
      <c r="AB131" s="36">
        <v>3</v>
      </c>
      <c r="AC131" s="36" t="s">
        <v>712</v>
      </c>
      <c r="AD131" s="36"/>
      <c r="AE131" s="36">
        <f t="shared" si="2"/>
        <v>1</v>
      </c>
    </row>
    <row r="132" spans="1:31" customFormat="1" ht="81">
      <c r="A132" s="36">
        <v>131</v>
      </c>
      <c r="B132" s="36" t="s">
        <v>25</v>
      </c>
      <c r="C132" s="36" t="s">
        <v>583</v>
      </c>
      <c r="D132" s="36" t="s">
        <v>713</v>
      </c>
      <c r="E132" s="36" t="s">
        <v>28</v>
      </c>
      <c r="F132" s="36" t="s">
        <v>45</v>
      </c>
      <c r="G132" s="36">
        <v>0</v>
      </c>
      <c r="H132" s="36" t="s">
        <v>42</v>
      </c>
      <c r="I132" s="36" t="s">
        <v>714</v>
      </c>
      <c r="J132" s="36" t="s">
        <v>715</v>
      </c>
      <c r="K132" s="36" t="s">
        <v>33</v>
      </c>
      <c r="L132" s="72" t="s">
        <v>716</v>
      </c>
      <c r="M132" s="36" t="s">
        <v>717</v>
      </c>
      <c r="N132" s="36" t="s">
        <v>49</v>
      </c>
      <c r="O132" s="36"/>
      <c r="P132" s="36"/>
      <c r="Q132" s="36"/>
      <c r="R132" s="36" t="s">
        <v>50</v>
      </c>
      <c r="S132" s="36" t="s">
        <v>51</v>
      </c>
      <c r="T132" s="36" t="s">
        <v>38</v>
      </c>
      <c r="U132" s="36" t="s">
        <v>39</v>
      </c>
      <c r="V132" s="36" t="s">
        <v>38</v>
      </c>
      <c r="W132" s="36" t="s">
        <v>718</v>
      </c>
      <c r="X132" s="36">
        <v>1</v>
      </c>
      <c r="Y132" s="36" t="s">
        <v>719</v>
      </c>
      <c r="Z132" s="36">
        <v>4</v>
      </c>
      <c r="AA132" s="36" t="s">
        <v>720</v>
      </c>
      <c r="AB132" s="36">
        <v>1</v>
      </c>
      <c r="AC132" s="36"/>
      <c r="AD132" s="36"/>
      <c r="AE132" s="36">
        <f t="shared" si="2"/>
        <v>1</v>
      </c>
    </row>
    <row r="133" spans="1:31" customFormat="1" ht="162">
      <c r="A133" s="36">
        <v>132</v>
      </c>
      <c r="B133" s="36" t="s">
        <v>25</v>
      </c>
      <c r="C133" s="36" t="s">
        <v>583</v>
      </c>
      <c r="D133" s="36" t="s">
        <v>721</v>
      </c>
      <c r="E133" s="36" t="s">
        <v>28</v>
      </c>
      <c r="F133" s="36" t="s">
        <v>45</v>
      </c>
      <c r="G133" s="36">
        <v>0</v>
      </c>
      <c r="H133" s="72" t="s">
        <v>115</v>
      </c>
      <c r="I133" s="36" t="s">
        <v>722</v>
      </c>
      <c r="J133" s="36" t="s">
        <v>723</v>
      </c>
      <c r="K133" s="36" t="s">
        <v>33</v>
      </c>
      <c r="L133" s="72" t="s">
        <v>724</v>
      </c>
      <c r="M133" s="36" t="s">
        <v>725</v>
      </c>
      <c r="N133" s="36" t="s">
        <v>36</v>
      </c>
      <c r="O133" s="36"/>
      <c r="P133" s="36"/>
      <c r="Q133" s="36"/>
      <c r="R133" s="36"/>
      <c r="S133" s="36" t="s">
        <v>51</v>
      </c>
      <c r="T133" s="36" t="s">
        <v>42</v>
      </c>
      <c r="U133" s="36" t="s">
        <v>39</v>
      </c>
      <c r="V133" s="36" t="s">
        <v>39</v>
      </c>
      <c r="W133" s="36" t="s">
        <v>726</v>
      </c>
      <c r="X133" s="36">
        <v>1</v>
      </c>
      <c r="Y133" s="36" t="s">
        <v>727</v>
      </c>
      <c r="Z133" s="36">
        <v>1</v>
      </c>
      <c r="AA133" s="36" t="s">
        <v>728</v>
      </c>
      <c r="AB133" s="36">
        <v>1</v>
      </c>
      <c r="AC133" s="36"/>
      <c r="AD133" s="36"/>
      <c r="AE133" s="36">
        <f t="shared" si="2"/>
        <v>0</v>
      </c>
    </row>
    <row r="134" spans="1:31" customFormat="1" ht="202.5">
      <c r="A134" s="36">
        <v>133</v>
      </c>
      <c r="B134" s="36" t="s">
        <v>25</v>
      </c>
      <c r="C134" s="36" t="s">
        <v>583</v>
      </c>
      <c r="D134" s="36" t="s">
        <v>729</v>
      </c>
      <c r="E134" s="36" t="s">
        <v>28</v>
      </c>
      <c r="F134" s="36" t="s">
        <v>45</v>
      </c>
      <c r="G134" s="36">
        <v>0</v>
      </c>
      <c r="H134" s="72" t="s">
        <v>115</v>
      </c>
      <c r="I134" s="36" t="s">
        <v>730</v>
      </c>
      <c r="J134" s="36" t="s">
        <v>731</v>
      </c>
      <c r="K134" s="36" t="s">
        <v>33</v>
      </c>
      <c r="L134" s="72" t="s">
        <v>732</v>
      </c>
      <c r="M134" s="36" t="s">
        <v>733</v>
      </c>
      <c r="N134" s="36" t="s">
        <v>49</v>
      </c>
      <c r="O134" s="36" t="s">
        <v>50</v>
      </c>
      <c r="P134" s="36"/>
      <c r="Q134" s="36"/>
      <c r="R134" s="36" t="s">
        <v>50</v>
      </c>
      <c r="S134" s="36" t="s">
        <v>51</v>
      </c>
      <c r="T134" s="36" t="s">
        <v>38</v>
      </c>
      <c r="U134" s="36" t="s">
        <v>39</v>
      </c>
      <c r="V134" s="36" t="s">
        <v>38</v>
      </c>
      <c r="W134" s="36" t="s">
        <v>38</v>
      </c>
      <c r="X134" s="36">
        <v>2</v>
      </c>
      <c r="Y134" s="36" t="s">
        <v>704</v>
      </c>
      <c r="Z134" s="36">
        <v>4</v>
      </c>
      <c r="AA134" s="36" t="s">
        <v>52</v>
      </c>
      <c r="AB134" s="36">
        <v>3</v>
      </c>
      <c r="AC134" s="36"/>
      <c r="AD134" s="36"/>
      <c r="AE134" s="36">
        <f t="shared" si="2"/>
        <v>2</v>
      </c>
    </row>
    <row r="135" spans="1:31" customFormat="1" ht="108">
      <c r="A135" s="36">
        <v>134</v>
      </c>
      <c r="B135" s="36" t="s">
        <v>25</v>
      </c>
      <c r="C135" s="36" t="s">
        <v>583</v>
      </c>
      <c r="D135" s="36" t="s">
        <v>734</v>
      </c>
      <c r="E135" s="36" t="s">
        <v>28</v>
      </c>
      <c r="F135" s="36" t="s">
        <v>45</v>
      </c>
      <c r="G135" s="36">
        <v>0</v>
      </c>
      <c r="H135" s="36" t="s">
        <v>82</v>
      </c>
      <c r="I135" s="36" t="s">
        <v>735</v>
      </c>
      <c r="J135" s="36" t="s">
        <v>736</v>
      </c>
      <c r="K135" s="36" t="s">
        <v>33</v>
      </c>
      <c r="L135" s="72" t="s">
        <v>737</v>
      </c>
      <c r="M135" s="36" t="s">
        <v>738</v>
      </c>
      <c r="N135" s="36" t="s">
        <v>36</v>
      </c>
      <c r="O135" s="36"/>
      <c r="P135" s="36"/>
      <c r="Q135" s="36"/>
      <c r="R135" s="36"/>
      <c r="S135" s="36" t="s">
        <v>51</v>
      </c>
      <c r="T135" s="36" t="s">
        <v>38</v>
      </c>
      <c r="U135" s="36" t="s">
        <v>39</v>
      </c>
      <c r="V135" s="36" t="s">
        <v>38</v>
      </c>
      <c r="W135" s="36" t="s">
        <v>739</v>
      </c>
      <c r="X135" s="36">
        <v>2</v>
      </c>
      <c r="Y135" s="36" t="s">
        <v>740</v>
      </c>
      <c r="Z135" s="36">
        <v>1</v>
      </c>
      <c r="AA135" s="36" t="s">
        <v>740</v>
      </c>
      <c r="AB135" s="36">
        <v>1</v>
      </c>
      <c r="AC135" s="36"/>
      <c r="AD135" s="36"/>
      <c r="AE135" s="36">
        <f t="shared" si="2"/>
        <v>0</v>
      </c>
    </row>
    <row r="136" spans="1:31" customFormat="1" ht="297">
      <c r="A136" s="36">
        <v>135</v>
      </c>
      <c r="B136" s="36" t="s">
        <v>25</v>
      </c>
      <c r="C136" s="36" t="s">
        <v>583</v>
      </c>
      <c r="D136" s="36" t="s">
        <v>741</v>
      </c>
      <c r="E136" s="36" t="s">
        <v>742</v>
      </c>
      <c r="F136" s="36" t="s">
        <v>132</v>
      </c>
      <c r="G136" s="36">
        <v>1</v>
      </c>
      <c r="H136" s="36" t="s">
        <v>30</v>
      </c>
      <c r="I136" s="36" t="s">
        <v>743</v>
      </c>
      <c r="J136" s="36" t="s">
        <v>744</v>
      </c>
      <c r="K136" s="36" t="s">
        <v>33</v>
      </c>
      <c r="L136" s="72" t="s">
        <v>745</v>
      </c>
      <c r="M136" s="36" t="s">
        <v>746</v>
      </c>
      <c r="N136" s="36" t="s">
        <v>36</v>
      </c>
      <c r="O136" s="36"/>
      <c r="P136" s="36"/>
      <c r="Q136" s="36"/>
      <c r="R136" s="36"/>
      <c r="S136" s="36" t="s">
        <v>51</v>
      </c>
      <c r="T136" s="36" t="s">
        <v>38</v>
      </c>
      <c r="U136" s="36" t="s">
        <v>39</v>
      </c>
      <c r="V136" s="36" t="s">
        <v>39</v>
      </c>
      <c r="W136" s="36" t="s">
        <v>38</v>
      </c>
      <c r="X136" s="36">
        <v>2</v>
      </c>
      <c r="Y136" s="36" t="s">
        <v>747</v>
      </c>
      <c r="Z136" s="36">
        <v>4</v>
      </c>
      <c r="AA136" s="36" t="s">
        <v>623</v>
      </c>
      <c r="AB136" s="36">
        <v>4</v>
      </c>
      <c r="AC136" s="36"/>
      <c r="AD136" s="36"/>
      <c r="AE136" s="36">
        <f t="shared" si="2"/>
        <v>0</v>
      </c>
    </row>
    <row r="137" spans="1:31" customFormat="1" ht="135">
      <c r="A137" s="36">
        <v>136</v>
      </c>
      <c r="B137" s="36" t="s">
        <v>25</v>
      </c>
      <c r="C137" s="36" t="s">
        <v>583</v>
      </c>
      <c r="D137" s="36" t="s">
        <v>748</v>
      </c>
      <c r="E137" s="36" t="s">
        <v>749</v>
      </c>
      <c r="F137" s="36" t="s">
        <v>45</v>
      </c>
      <c r="G137" s="36">
        <v>0</v>
      </c>
      <c r="H137" s="36" t="s">
        <v>30</v>
      </c>
      <c r="I137" s="36" t="s">
        <v>750</v>
      </c>
      <c r="J137" s="36" t="s">
        <v>751</v>
      </c>
      <c r="K137" s="36" t="s">
        <v>33</v>
      </c>
      <c r="L137" s="72" t="s">
        <v>752</v>
      </c>
      <c r="M137" s="36" t="s">
        <v>753</v>
      </c>
      <c r="N137" s="36" t="s">
        <v>36</v>
      </c>
      <c r="O137" s="36"/>
      <c r="P137" s="36"/>
      <c r="Q137" s="36"/>
      <c r="R137" s="36"/>
      <c r="S137" s="36" t="s">
        <v>37</v>
      </c>
      <c r="T137" s="36" t="s">
        <v>38</v>
      </c>
      <c r="U137" s="36" t="s">
        <v>39</v>
      </c>
      <c r="V137" s="36" t="s">
        <v>38</v>
      </c>
      <c r="W137" s="36" t="s">
        <v>754</v>
      </c>
      <c r="X137" s="36">
        <v>2</v>
      </c>
      <c r="Y137" s="36" t="s">
        <v>52</v>
      </c>
      <c r="Z137" s="36">
        <v>3</v>
      </c>
      <c r="AA137" s="36" t="s">
        <v>755</v>
      </c>
      <c r="AB137" s="36">
        <v>5</v>
      </c>
      <c r="AC137" s="36"/>
      <c r="AD137" s="36"/>
      <c r="AE137" s="36">
        <f t="shared" si="2"/>
        <v>0</v>
      </c>
    </row>
    <row r="138" spans="1:31" customFormat="1" ht="256.5">
      <c r="A138" s="36">
        <v>137</v>
      </c>
      <c r="B138" s="36" t="s">
        <v>25</v>
      </c>
      <c r="C138" s="36" t="s">
        <v>583</v>
      </c>
      <c r="D138" s="36" t="s">
        <v>756</v>
      </c>
      <c r="E138" s="36" t="s">
        <v>749</v>
      </c>
      <c r="F138" s="36" t="s">
        <v>45</v>
      </c>
      <c r="G138" s="36">
        <v>0</v>
      </c>
      <c r="H138" s="72" t="s">
        <v>757</v>
      </c>
      <c r="I138" s="36" t="s">
        <v>758</v>
      </c>
      <c r="J138" s="36" t="s">
        <v>759</v>
      </c>
      <c r="K138" s="36" t="s">
        <v>33</v>
      </c>
      <c r="L138" s="72" t="s">
        <v>760</v>
      </c>
      <c r="M138" s="36" t="s">
        <v>761</v>
      </c>
      <c r="N138" s="36" t="s">
        <v>49</v>
      </c>
      <c r="O138" s="36"/>
      <c r="P138" s="36"/>
      <c r="Q138" s="36"/>
      <c r="R138" s="36" t="s">
        <v>50</v>
      </c>
      <c r="S138" s="36" t="s">
        <v>51</v>
      </c>
      <c r="T138" s="36" t="s">
        <v>38</v>
      </c>
      <c r="U138" s="36" t="s">
        <v>38</v>
      </c>
      <c r="V138" s="36" t="s">
        <v>38</v>
      </c>
      <c r="W138" s="36" t="s">
        <v>762</v>
      </c>
      <c r="X138" s="36">
        <v>1</v>
      </c>
      <c r="Y138" s="36" t="s">
        <v>749</v>
      </c>
      <c r="Z138" s="36">
        <v>4</v>
      </c>
      <c r="AA138" s="36" t="s">
        <v>749</v>
      </c>
      <c r="AB138" s="36">
        <v>4</v>
      </c>
      <c r="AC138" s="36"/>
      <c r="AD138" s="36"/>
      <c r="AE138" s="36">
        <f t="shared" si="2"/>
        <v>1</v>
      </c>
    </row>
    <row r="139" spans="1:31" customFormat="1" ht="94.5">
      <c r="A139" s="36">
        <v>138</v>
      </c>
      <c r="B139" s="36" t="s">
        <v>25</v>
      </c>
      <c r="C139" s="36" t="s">
        <v>583</v>
      </c>
      <c r="D139" s="36" t="s">
        <v>763</v>
      </c>
      <c r="E139" s="36" t="s">
        <v>764</v>
      </c>
      <c r="F139" s="36" t="s">
        <v>132</v>
      </c>
      <c r="G139" s="36">
        <v>1</v>
      </c>
      <c r="H139" s="36" t="s">
        <v>82</v>
      </c>
      <c r="I139" s="36" t="s">
        <v>765</v>
      </c>
      <c r="J139" s="36" t="s">
        <v>766</v>
      </c>
      <c r="K139" s="36" t="s">
        <v>33</v>
      </c>
      <c r="L139" s="72" t="s">
        <v>767</v>
      </c>
      <c r="M139" s="36" t="s">
        <v>768</v>
      </c>
      <c r="N139" s="36" t="s">
        <v>49</v>
      </c>
      <c r="O139" s="36"/>
      <c r="P139" s="36"/>
      <c r="Q139" s="36"/>
      <c r="R139" s="36" t="s">
        <v>50</v>
      </c>
      <c r="S139" s="36" t="s">
        <v>51</v>
      </c>
      <c r="T139" s="36" t="s">
        <v>38</v>
      </c>
      <c r="U139" s="36" t="s">
        <v>39</v>
      </c>
      <c r="V139" s="36" t="s">
        <v>38</v>
      </c>
      <c r="W139" s="36" t="s">
        <v>769</v>
      </c>
      <c r="X139" s="36">
        <v>1</v>
      </c>
      <c r="Y139" s="36" t="s">
        <v>770</v>
      </c>
      <c r="Z139" s="36">
        <v>4</v>
      </c>
      <c r="AA139" s="36" t="s">
        <v>770</v>
      </c>
      <c r="AB139" s="36">
        <v>4</v>
      </c>
      <c r="AC139" s="36"/>
      <c r="AD139" s="36"/>
      <c r="AE139" s="36">
        <f t="shared" si="2"/>
        <v>1</v>
      </c>
    </row>
    <row r="140" spans="1:31" customFormat="1" ht="162">
      <c r="A140" s="36">
        <v>139</v>
      </c>
      <c r="B140" s="36" t="s">
        <v>25</v>
      </c>
      <c r="C140" s="36" t="s">
        <v>583</v>
      </c>
      <c r="D140" s="36" t="s">
        <v>771</v>
      </c>
      <c r="E140" s="36" t="s">
        <v>28</v>
      </c>
      <c r="F140" s="36" t="s">
        <v>45</v>
      </c>
      <c r="G140" s="36">
        <v>0</v>
      </c>
      <c r="H140" s="36" t="s">
        <v>645</v>
      </c>
      <c r="I140" s="36" t="s">
        <v>772</v>
      </c>
      <c r="J140" s="36" t="s">
        <v>773</v>
      </c>
      <c r="K140" s="36" t="s">
        <v>33</v>
      </c>
      <c r="L140" s="72" t="s">
        <v>774</v>
      </c>
      <c r="M140" s="36" t="s">
        <v>775</v>
      </c>
      <c r="N140" s="36" t="s">
        <v>49</v>
      </c>
      <c r="O140" s="36"/>
      <c r="P140" s="36"/>
      <c r="Q140" s="36" t="s">
        <v>50</v>
      </c>
      <c r="R140" s="36" t="s">
        <v>50</v>
      </c>
      <c r="S140" s="36" t="s">
        <v>51</v>
      </c>
      <c r="T140" s="36" t="s">
        <v>38</v>
      </c>
      <c r="U140" s="36" t="s">
        <v>39</v>
      </c>
      <c r="V140" s="36" t="s">
        <v>38</v>
      </c>
      <c r="W140" s="36" t="s">
        <v>40</v>
      </c>
      <c r="X140" s="36">
        <v>2</v>
      </c>
      <c r="Y140" s="36" t="s">
        <v>776</v>
      </c>
      <c r="Z140" s="36">
        <v>1</v>
      </c>
      <c r="AA140" s="36" t="s">
        <v>776</v>
      </c>
      <c r="AB140" s="36">
        <v>1</v>
      </c>
      <c r="AC140" s="36"/>
      <c r="AD140" s="36"/>
      <c r="AE140" s="36">
        <f t="shared" si="2"/>
        <v>2</v>
      </c>
    </row>
    <row r="141" spans="1:31" customFormat="1" ht="135">
      <c r="A141" s="36">
        <v>140</v>
      </c>
      <c r="B141" s="36" t="s">
        <v>25</v>
      </c>
      <c r="C141" s="36" t="s">
        <v>777</v>
      </c>
      <c r="D141" s="36" t="s">
        <v>778</v>
      </c>
      <c r="E141" s="36" t="s">
        <v>28</v>
      </c>
      <c r="F141" s="36" t="s">
        <v>495</v>
      </c>
      <c r="G141" s="36">
        <v>0</v>
      </c>
      <c r="H141" s="36" t="s">
        <v>82</v>
      </c>
      <c r="I141" s="36" t="s">
        <v>779</v>
      </c>
      <c r="J141" s="36" t="s">
        <v>780</v>
      </c>
      <c r="K141" s="72" t="s">
        <v>106</v>
      </c>
      <c r="L141" s="72"/>
      <c r="M141" s="36" t="s">
        <v>781</v>
      </c>
      <c r="N141" s="36"/>
      <c r="O141" s="36"/>
      <c r="P141" s="36"/>
      <c r="Q141" s="36"/>
      <c r="R141" s="36"/>
      <c r="S141" s="36"/>
      <c r="T141" s="36"/>
      <c r="U141" s="36"/>
      <c r="V141" s="36"/>
      <c r="W141" s="36"/>
      <c r="X141" s="36"/>
      <c r="Y141" s="36"/>
      <c r="Z141" s="36"/>
      <c r="AA141" s="36"/>
      <c r="AB141" s="36"/>
      <c r="AC141" s="36"/>
      <c r="AD141" s="36"/>
      <c r="AE141" s="36">
        <f t="shared" si="2"/>
        <v>0</v>
      </c>
    </row>
    <row r="142" spans="1:31" customFormat="1" ht="94.5">
      <c r="A142" s="36">
        <v>141</v>
      </c>
      <c r="B142" s="36" t="s">
        <v>25</v>
      </c>
      <c r="C142" s="36" t="s">
        <v>777</v>
      </c>
      <c r="D142" s="36" t="s">
        <v>782</v>
      </c>
      <c r="E142" s="36" t="s">
        <v>28</v>
      </c>
      <c r="F142" s="36" t="s">
        <v>495</v>
      </c>
      <c r="G142" s="36">
        <v>0</v>
      </c>
      <c r="H142" s="36" t="s">
        <v>42</v>
      </c>
      <c r="I142" s="36" t="s">
        <v>783</v>
      </c>
      <c r="J142" s="36" t="s">
        <v>784</v>
      </c>
      <c r="K142" s="36" t="s">
        <v>33</v>
      </c>
      <c r="L142" s="72"/>
      <c r="M142" s="36" t="s">
        <v>785</v>
      </c>
      <c r="N142" s="36" t="s">
        <v>49</v>
      </c>
      <c r="O142" s="36" t="s">
        <v>50</v>
      </c>
      <c r="P142" s="36"/>
      <c r="Q142" s="36"/>
      <c r="R142" s="36"/>
      <c r="S142" s="36" t="s">
        <v>51</v>
      </c>
      <c r="T142" s="36" t="s">
        <v>38</v>
      </c>
      <c r="U142" s="36" t="s">
        <v>38</v>
      </c>
      <c r="V142" s="36" t="s">
        <v>38</v>
      </c>
      <c r="W142" s="36" t="s">
        <v>786</v>
      </c>
      <c r="X142" s="36">
        <v>2</v>
      </c>
      <c r="Y142" s="36" t="s">
        <v>787</v>
      </c>
      <c r="Z142" s="36">
        <v>2</v>
      </c>
      <c r="AA142" s="36" t="s">
        <v>52</v>
      </c>
      <c r="AB142" s="36">
        <v>3</v>
      </c>
      <c r="AC142" s="36"/>
      <c r="AD142" s="36"/>
      <c r="AE142" s="36">
        <f t="shared" si="2"/>
        <v>1</v>
      </c>
    </row>
    <row r="143" spans="1:31" customFormat="1" ht="108">
      <c r="A143" s="36">
        <v>142</v>
      </c>
      <c r="B143" s="36" t="s">
        <v>25</v>
      </c>
      <c r="C143" s="36" t="s">
        <v>777</v>
      </c>
      <c r="D143" s="36" t="s">
        <v>788</v>
      </c>
      <c r="E143" s="36" t="s">
        <v>28</v>
      </c>
      <c r="F143" s="36" t="s">
        <v>495</v>
      </c>
      <c r="G143" s="36">
        <v>0</v>
      </c>
      <c r="H143" s="36" t="s">
        <v>82</v>
      </c>
      <c r="I143" s="36" t="s">
        <v>789</v>
      </c>
      <c r="J143" s="36" t="s">
        <v>790</v>
      </c>
      <c r="K143" s="36" t="s">
        <v>33</v>
      </c>
      <c r="L143" s="72"/>
      <c r="M143" s="36" t="s">
        <v>791</v>
      </c>
      <c r="N143" s="36" t="s">
        <v>49</v>
      </c>
      <c r="O143" s="36"/>
      <c r="P143" s="36" t="s">
        <v>50</v>
      </c>
      <c r="Q143" s="36"/>
      <c r="R143" s="36"/>
      <c r="S143" s="36" t="s">
        <v>37</v>
      </c>
      <c r="T143" s="36" t="s">
        <v>39</v>
      </c>
      <c r="U143" s="36" t="s">
        <v>39</v>
      </c>
      <c r="V143" s="36" t="s">
        <v>38</v>
      </c>
      <c r="W143" s="36" t="s">
        <v>211</v>
      </c>
      <c r="X143" s="36">
        <v>2</v>
      </c>
      <c r="Y143" s="36" t="s">
        <v>153</v>
      </c>
      <c r="Z143" s="36">
        <v>3</v>
      </c>
      <c r="AA143" s="36" t="s">
        <v>52</v>
      </c>
      <c r="AB143" s="36">
        <v>3</v>
      </c>
      <c r="AC143" s="36" t="s">
        <v>792</v>
      </c>
      <c r="AD143" s="36"/>
      <c r="AE143" s="36">
        <f t="shared" si="2"/>
        <v>1</v>
      </c>
    </row>
    <row r="144" spans="1:31" customFormat="1" ht="135">
      <c r="A144" s="36">
        <v>143</v>
      </c>
      <c r="B144" s="36" t="s">
        <v>25</v>
      </c>
      <c r="C144" s="36" t="s">
        <v>777</v>
      </c>
      <c r="D144" s="36" t="s">
        <v>793</v>
      </c>
      <c r="E144" s="36" t="s">
        <v>28</v>
      </c>
      <c r="F144" s="36" t="s">
        <v>495</v>
      </c>
      <c r="G144" s="36">
        <v>0</v>
      </c>
      <c r="H144" s="36" t="s">
        <v>82</v>
      </c>
      <c r="I144" s="36" t="s">
        <v>794</v>
      </c>
      <c r="J144" s="36" t="s">
        <v>795</v>
      </c>
      <c r="K144" s="36" t="s">
        <v>33</v>
      </c>
      <c r="L144" s="72"/>
      <c r="M144" s="36" t="s">
        <v>796</v>
      </c>
      <c r="N144" s="36" t="s">
        <v>49</v>
      </c>
      <c r="O144" s="36"/>
      <c r="P144" s="36" t="s">
        <v>50</v>
      </c>
      <c r="Q144" s="36" t="s">
        <v>50</v>
      </c>
      <c r="R144" s="36"/>
      <c r="S144" s="36" t="s">
        <v>51</v>
      </c>
      <c r="T144" s="36" t="s">
        <v>38</v>
      </c>
      <c r="U144" s="36" t="s">
        <v>38</v>
      </c>
      <c r="V144" s="36" t="s">
        <v>38</v>
      </c>
      <c r="W144" s="36" t="s">
        <v>483</v>
      </c>
      <c r="X144" s="36">
        <v>2</v>
      </c>
      <c r="Y144" s="36" t="s">
        <v>797</v>
      </c>
      <c r="Z144" s="36">
        <v>5</v>
      </c>
      <c r="AA144" s="36" t="s">
        <v>450</v>
      </c>
      <c r="AB144" s="36">
        <v>5</v>
      </c>
      <c r="AC144" s="36"/>
      <c r="AD144" s="36"/>
      <c r="AE144" s="36">
        <f t="shared" si="2"/>
        <v>2</v>
      </c>
    </row>
    <row r="145" spans="1:31" customFormat="1" ht="94.5">
      <c r="A145" s="36">
        <v>144</v>
      </c>
      <c r="B145" s="36" t="s">
        <v>25</v>
      </c>
      <c r="C145" s="36" t="s">
        <v>777</v>
      </c>
      <c r="D145" s="36" t="s">
        <v>798</v>
      </c>
      <c r="E145" s="36" t="s">
        <v>28</v>
      </c>
      <c r="F145" s="36" t="s">
        <v>495</v>
      </c>
      <c r="G145" s="36">
        <v>0</v>
      </c>
      <c r="H145" s="36" t="s">
        <v>42</v>
      </c>
      <c r="I145" s="36" t="s">
        <v>799</v>
      </c>
      <c r="J145" s="36" t="s">
        <v>800</v>
      </c>
      <c r="K145" s="36" t="s">
        <v>33</v>
      </c>
      <c r="L145" s="72"/>
      <c r="M145" s="36" t="s">
        <v>801</v>
      </c>
      <c r="N145" s="36" t="s">
        <v>49</v>
      </c>
      <c r="O145" s="36"/>
      <c r="P145" s="36" t="s">
        <v>50</v>
      </c>
      <c r="Q145" s="36"/>
      <c r="R145" s="36"/>
      <c r="S145" s="36" t="s">
        <v>37</v>
      </c>
      <c r="T145" s="36" t="s">
        <v>39</v>
      </c>
      <c r="U145" s="36" t="s">
        <v>39</v>
      </c>
      <c r="V145" s="36" t="s">
        <v>38</v>
      </c>
      <c r="W145" s="36" t="s">
        <v>211</v>
      </c>
      <c r="X145" s="36">
        <v>2</v>
      </c>
      <c r="Y145" s="36" t="s">
        <v>52</v>
      </c>
      <c r="Z145" s="36">
        <v>3</v>
      </c>
      <c r="AA145" s="36" t="s">
        <v>52</v>
      </c>
      <c r="AB145" s="36">
        <v>3</v>
      </c>
      <c r="AC145" s="36"/>
      <c r="AD145" s="36"/>
      <c r="AE145" s="36">
        <f t="shared" si="2"/>
        <v>1</v>
      </c>
    </row>
    <row r="146" spans="1:31" customFormat="1" ht="121.5">
      <c r="A146" s="36">
        <v>145</v>
      </c>
      <c r="B146" s="36" t="s">
        <v>25</v>
      </c>
      <c r="C146" s="36" t="s">
        <v>777</v>
      </c>
      <c r="D146" s="36" t="s">
        <v>802</v>
      </c>
      <c r="E146" s="36" t="s">
        <v>803</v>
      </c>
      <c r="F146" s="36" t="s">
        <v>495</v>
      </c>
      <c r="G146" s="36">
        <v>0</v>
      </c>
      <c r="H146" s="36" t="s">
        <v>82</v>
      </c>
      <c r="I146" s="36" t="s">
        <v>804</v>
      </c>
      <c r="J146" s="36" t="s">
        <v>805</v>
      </c>
      <c r="K146" s="36" t="s">
        <v>33</v>
      </c>
      <c r="L146" s="72"/>
      <c r="M146" s="36" t="s">
        <v>806</v>
      </c>
      <c r="N146" s="36" t="s">
        <v>49</v>
      </c>
      <c r="O146" s="36"/>
      <c r="P146" s="36" t="s">
        <v>50</v>
      </c>
      <c r="Q146" s="36" t="s">
        <v>50</v>
      </c>
      <c r="R146" s="36"/>
      <c r="S146" s="36" t="s">
        <v>37</v>
      </c>
      <c r="T146" s="36" t="s">
        <v>39</v>
      </c>
      <c r="U146" s="36" t="s">
        <v>39</v>
      </c>
      <c r="V146" s="36" t="s">
        <v>39</v>
      </c>
      <c r="W146" s="36" t="s">
        <v>211</v>
      </c>
      <c r="X146" s="36">
        <v>2</v>
      </c>
      <c r="Y146" s="36" t="s">
        <v>797</v>
      </c>
      <c r="Z146" s="36">
        <v>5</v>
      </c>
      <c r="AA146" s="36" t="s">
        <v>450</v>
      </c>
      <c r="AB146" s="36">
        <v>5</v>
      </c>
      <c r="AC146" s="36"/>
      <c r="AD146" s="36"/>
      <c r="AE146" s="36">
        <f t="shared" si="2"/>
        <v>2</v>
      </c>
    </row>
    <row r="147" spans="1:31" customFormat="1" ht="162">
      <c r="A147" s="36">
        <v>146</v>
      </c>
      <c r="B147" s="36" t="s">
        <v>25</v>
      </c>
      <c r="C147" s="36" t="s">
        <v>777</v>
      </c>
      <c r="D147" s="36" t="s">
        <v>807</v>
      </c>
      <c r="E147" s="36" t="s">
        <v>28</v>
      </c>
      <c r="F147" s="36" t="s">
        <v>495</v>
      </c>
      <c r="G147" s="36">
        <v>0</v>
      </c>
      <c r="H147" s="36" t="s">
        <v>82</v>
      </c>
      <c r="I147" s="36" t="s">
        <v>808</v>
      </c>
      <c r="J147" s="36" t="s">
        <v>809</v>
      </c>
      <c r="K147" s="36" t="s">
        <v>33</v>
      </c>
      <c r="L147" s="72"/>
      <c r="M147" s="36" t="s">
        <v>810</v>
      </c>
      <c r="N147" s="36" t="s">
        <v>49</v>
      </c>
      <c r="O147" s="36"/>
      <c r="P147" s="36"/>
      <c r="Q147" s="36"/>
      <c r="R147" s="36" t="s">
        <v>50</v>
      </c>
      <c r="S147" s="36" t="s">
        <v>51</v>
      </c>
      <c r="T147" s="36" t="s">
        <v>39</v>
      </c>
      <c r="U147" s="36" t="s">
        <v>39</v>
      </c>
      <c r="V147" s="36" t="s">
        <v>39</v>
      </c>
      <c r="W147" s="36" t="s">
        <v>211</v>
      </c>
      <c r="X147" s="36">
        <v>2</v>
      </c>
      <c r="Y147" s="36" t="s">
        <v>797</v>
      </c>
      <c r="Z147" s="36">
        <v>5</v>
      </c>
      <c r="AA147" s="36" t="s">
        <v>450</v>
      </c>
      <c r="AB147" s="36">
        <v>5</v>
      </c>
      <c r="AC147" s="36" t="s">
        <v>811</v>
      </c>
      <c r="AD147" s="36"/>
      <c r="AE147" s="36">
        <f t="shared" si="2"/>
        <v>1</v>
      </c>
    </row>
    <row r="148" spans="1:31" customFormat="1" ht="108">
      <c r="A148" s="36">
        <v>147</v>
      </c>
      <c r="B148" s="36" t="s">
        <v>25</v>
      </c>
      <c r="C148" s="36" t="s">
        <v>812</v>
      </c>
      <c r="D148" s="36" t="s">
        <v>813</v>
      </c>
      <c r="E148" s="36"/>
      <c r="F148" s="36" t="s">
        <v>495</v>
      </c>
      <c r="G148" s="36">
        <v>0</v>
      </c>
      <c r="H148" s="36" t="s">
        <v>814</v>
      </c>
      <c r="I148" s="36" t="s">
        <v>815</v>
      </c>
      <c r="J148" s="36" t="s">
        <v>816</v>
      </c>
      <c r="K148" s="36" t="s">
        <v>33</v>
      </c>
      <c r="L148" s="72" t="s">
        <v>817</v>
      </c>
      <c r="M148" s="36" t="s">
        <v>818</v>
      </c>
      <c r="N148" s="36" t="s">
        <v>49</v>
      </c>
      <c r="O148" s="36"/>
      <c r="P148" s="36" t="s">
        <v>50</v>
      </c>
      <c r="Q148" s="36"/>
      <c r="R148" s="36"/>
      <c r="S148" s="36" t="s">
        <v>51</v>
      </c>
      <c r="T148" s="36" t="s">
        <v>38</v>
      </c>
      <c r="U148" s="36" t="s">
        <v>38</v>
      </c>
      <c r="V148" s="36" t="s">
        <v>38</v>
      </c>
      <c r="W148" s="36" t="s">
        <v>819</v>
      </c>
      <c r="X148" s="36">
        <v>1</v>
      </c>
      <c r="Y148" s="36" t="s">
        <v>820</v>
      </c>
      <c r="Z148" s="36">
        <v>1</v>
      </c>
      <c r="AA148" s="36" t="s">
        <v>821</v>
      </c>
      <c r="AB148" s="36">
        <v>1</v>
      </c>
      <c r="AC148" s="36" t="s">
        <v>822</v>
      </c>
      <c r="AD148" s="36"/>
      <c r="AE148" s="36">
        <f t="shared" si="2"/>
        <v>1</v>
      </c>
    </row>
    <row r="149" spans="1:31" customFormat="1" ht="202.5">
      <c r="A149" s="36">
        <v>148</v>
      </c>
      <c r="B149" s="36" t="s">
        <v>25</v>
      </c>
      <c r="C149" s="36" t="s">
        <v>812</v>
      </c>
      <c r="D149" s="36" t="s">
        <v>823</v>
      </c>
      <c r="E149" s="36" t="s">
        <v>28</v>
      </c>
      <c r="F149" s="36" t="s">
        <v>495</v>
      </c>
      <c r="G149" s="36">
        <v>0</v>
      </c>
      <c r="H149" s="36" t="s">
        <v>82</v>
      </c>
      <c r="I149" s="36" t="s">
        <v>824</v>
      </c>
      <c r="J149" s="36" t="s">
        <v>825</v>
      </c>
      <c r="K149" s="36" t="s">
        <v>33</v>
      </c>
      <c r="L149" s="72" t="s">
        <v>826</v>
      </c>
      <c r="M149" s="36" t="s">
        <v>827</v>
      </c>
      <c r="N149" s="36" t="s">
        <v>49</v>
      </c>
      <c r="O149" s="36"/>
      <c r="P149" s="36"/>
      <c r="Q149" s="36"/>
      <c r="R149" s="36" t="s">
        <v>50</v>
      </c>
      <c r="S149" s="36" t="s">
        <v>51</v>
      </c>
      <c r="T149" s="36" t="s">
        <v>38</v>
      </c>
      <c r="U149" s="36" t="s">
        <v>38</v>
      </c>
      <c r="V149" s="36" t="s">
        <v>38</v>
      </c>
      <c r="W149" s="36" t="s">
        <v>828</v>
      </c>
      <c r="X149" s="36">
        <v>2</v>
      </c>
      <c r="Y149" s="36" t="s">
        <v>829</v>
      </c>
      <c r="Z149" s="36">
        <v>1</v>
      </c>
      <c r="AA149" s="36" t="s">
        <v>821</v>
      </c>
      <c r="AB149" s="36">
        <v>1</v>
      </c>
      <c r="AC149" s="36" t="s">
        <v>830</v>
      </c>
      <c r="AD149" s="36"/>
      <c r="AE149" s="36">
        <f t="shared" si="2"/>
        <v>1</v>
      </c>
    </row>
    <row r="150" spans="1:31" customFormat="1" ht="121.5">
      <c r="A150" s="36">
        <v>149</v>
      </c>
      <c r="B150" s="36" t="s">
        <v>25</v>
      </c>
      <c r="C150" s="36" t="s">
        <v>812</v>
      </c>
      <c r="D150" s="36" t="s">
        <v>831</v>
      </c>
      <c r="E150" s="36" t="s">
        <v>28</v>
      </c>
      <c r="F150" s="36" t="s">
        <v>495</v>
      </c>
      <c r="G150" s="36">
        <v>0</v>
      </c>
      <c r="H150" s="36" t="s">
        <v>82</v>
      </c>
      <c r="I150" s="36" t="s">
        <v>832</v>
      </c>
      <c r="J150" s="36" t="s">
        <v>833</v>
      </c>
      <c r="K150" s="36" t="s">
        <v>33</v>
      </c>
      <c r="L150" s="72" t="s">
        <v>834</v>
      </c>
      <c r="M150" s="36" t="s">
        <v>835</v>
      </c>
      <c r="N150" s="36" t="s">
        <v>36</v>
      </c>
      <c r="O150" s="36"/>
      <c r="P150" s="36"/>
      <c r="Q150" s="36"/>
      <c r="R150" s="36"/>
      <c r="S150" s="36" t="s">
        <v>51</v>
      </c>
      <c r="T150" s="36" t="s">
        <v>38</v>
      </c>
      <c r="U150" s="36" t="s">
        <v>38</v>
      </c>
      <c r="V150" s="36" t="s">
        <v>39</v>
      </c>
      <c r="W150" s="36" t="s">
        <v>828</v>
      </c>
      <c r="X150" s="36">
        <v>2</v>
      </c>
      <c r="Y150" s="36" t="s">
        <v>836</v>
      </c>
      <c r="Z150" s="36">
        <v>1</v>
      </c>
      <c r="AA150" s="36" t="s">
        <v>821</v>
      </c>
      <c r="AB150" s="36">
        <v>1</v>
      </c>
      <c r="AC150" s="36" t="s">
        <v>837</v>
      </c>
      <c r="AD150" s="36"/>
      <c r="AE150" s="36">
        <f t="shared" si="2"/>
        <v>0</v>
      </c>
    </row>
    <row r="151" spans="1:31" customFormat="1" ht="135">
      <c r="A151" s="36">
        <v>150</v>
      </c>
      <c r="B151" s="36" t="s">
        <v>25</v>
      </c>
      <c r="C151" s="36" t="s">
        <v>812</v>
      </c>
      <c r="D151" s="36" t="s">
        <v>838</v>
      </c>
      <c r="E151" s="36"/>
      <c r="F151" s="36" t="s">
        <v>495</v>
      </c>
      <c r="G151" s="36">
        <v>0</v>
      </c>
      <c r="H151" s="36" t="s">
        <v>82</v>
      </c>
      <c r="I151" s="36" t="s">
        <v>839</v>
      </c>
      <c r="J151" s="36" t="s">
        <v>840</v>
      </c>
      <c r="K151" s="36" t="s">
        <v>33</v>
      </c>
      <c r="L151" s="72" t="s">
        <v>841</v>
      </c>
      <c r="M151" s="36" t="s">
        <v>842</v>
      </c>
      <c r="N151" s="36" t="s">
        <v>49</v>
      </c>
      <c r="O151" s="36"/>
      <c r="P151" s="36" t="s">
        <v>50</v>
      </c>
      <c r="Q151" s="36"/>
      <c r="R151" s="36"/>
      <c r="S151" s="36" t="s">
        <v>51</v>
      </c>
      <c r="T151" s="36" t="s">
        <v>38</v>
      </c>
      <c r="U151" s="36" t="s">
        <v>39</v>
      </c>
      <c r="V151" s="36" t="s">
        <v>38</v>
      </c>
      <c r="W151" s="36" t="s">
        <v>843</v>
      </c>
      <c r="X151" s="36">
        <v>2</v>
      </c>
      <c r="Y151" s="36" t="s">
        <v>844</v>
      </c>
      <c r="Z151" s="36">
        <v>1</v>
      </c>
      <c r="AA151" s="36" t="s">
        <v>845</v>
      </c>
      <c r="AB151" s="36">
        <v>5</v>
      </c>
      <c r="AC151" s="36"/>
      <c r="AD151" s="36"/>
      <c r="AE151" s="36">
        <f t="shared" si="2"/>
        <v>1</v>
      </c>
    </row>
    <row r="152" spans="1:31" customFormat="1" ht="108">
      <c r="A152" s="36">
        <v>151</v>
      </c>
      <c r="B152" s="36" t="s">
        <v>25</v>
      </c>
      <c r="C152" s="36" t="s">
        <v>812</v>
      </c>
      <c r="D152" s="36" t="s">
        <v>846</v>
      </c>
      <c r="E152" s="36" t="s">
        <v>28</v>
      </c>
      <c r="F152" s="36" t="s">
        <v>495</v>
      </c>
      <c r="G152" s="36">
        <v>0</v>
      </c>
      <c r="H152" s="36" t="s">
        <v>82</v>
      </c>
      <c r="I152" s="36" t="s">
        <v>847</v>
      </c>
      <c r="J152" s="36" t="s">
        <v>848</v>
      </c>
      <c r="K152" s="36" t="s">
        <v>33</v>
      </c>
      <c r="L152" s="72" t="s">
        <v>849</v>
      </c>
      <c r="M152" s="36" t="s">
        <v>850</v>
      </c>
      <c r="N152" s="36" t="s">
        <v>49</v>
      </c>
      <c r="O152" s="36"/>
      <c r="P152" s="36" t="s">
        <v>50</v>
      </c>
      <c r="Q152" s="36"/>
      <c r="R152" s="36"/>
      <c r="S152" s="36" t="s">
        <v>51</v>
      </c>
      <c r="T152" s="36" t="s">
        <v>38</v>
      </c>
      <c r="U152" s="36" t="s">
        <v>39</v>
      </c>
      <c r="V152" s="36" t="s">
        <v>38</v>
      </c>
      <c r="W152" s="36" t="s">
        <v>851</v>
      </c>
      <c r="X152" s="36">
        <v>2</v>
      </c>
      <c r="Y152" s="36" t="s">
        <v>852</v>
      </c>
      <c r="Z152" s="36">
        <v>1</v>
      </c>
      <c r="AA152" s="36" t="s">
        <v>845</v>
      </c>
      <c r="AB152" s="36">
        <v>5</v>
      </c>
      <c r="AC152" s="36"/>
      <c r="AD152" s="36"/>
      <c r="AE152" s="36">
        <f t="shared" si="2"/>
        <v>1</v>
      </c>
    </row>
    <row r="153" spans="1:31" customFormat="1" ht="148.5">
      <c r="A153" s="36">
        <v>152</v>
      </c>
      <c r="B153" s="36" t="s">
        <v>25</v>
      </c>
      <c r="C153" s="36" t="s">
        <v>812</v>
      </c>
      <c r="D153" s="36" t="s">
        <v>853</v>
      </c>
      <c r="E153" s="36" t="s">
        <v>28</v>
      </c>
      <c r="F153" s="36" t="s">
        <v>495</v>
      </c>
      <c r="G153" s="36">
        <v>0</v>
      </c>
      <c r="H153" s="36" t="s">
        <v>30</v>
      </c>
      <c r="I153" s="36" t="s">
        <v>854</v>
      </c>
      <c r="J153" s="36" t="s">
        <v>855</v>
      </c>
      <c r="K153" s="36" t="s">
        <v>33</v>
      </c>
      <c r="L153" s="72" t="s">
        <v>856</v>
      </c>
      <c r="M153" s="36" t="s">
        <v>857</v>
      </c>
      <c r="N153" s="36" t="s">
        <v>49</v>
      </c>
      <c r="O153" s="36"/>
      <c r="P153" s="36" t="s">
        <v>50</v>
      </c>
      <c r="Q153" s="36"/>
      <c r="R153" s="36"/>
      <c r="S153" s="36" t="s">
        <v>51</v>
      </c>
      <c r="T153" s="36" t="s">
        <v>38</v>
      </c>
      <c r="U153" s="36" t="s">
        <v>39</v>
      </c>
      <c r="V153" s="36" t="s">
        <v>39</v>
      </c>
      <c r="W153" s="36" t="s">
        <v>858</v>
      </c>
      <c r="X153" s="36">
        <v>2</v>
      </c>
      <c r="Y153" s="36" t="s">
        <v>859</v>
      </c>
      <c r="Z153" s="36">
        <v>1</v>
      </c>
      <c r="AA153" s="36" t="s">
        <v>845</v>
      </c>
      <c r="AB153" s="36">
        <v>5</v>
      </c>
      <c r="AC153" s="36"/>
      <c r="AD153" s="36"/>
      <c r="AE153" s="36">
        <f t="shared" si="2"/>
        <v>1</v>
      </c>
    </row>
    <row r="154" spans="1:31" customFormat="1" ht="175.5">
      <c r="A154" s="36">
        <v>153</v>
      </c>
      <c r="B154" s="36" t="s">
        <v>25</v>
      </c>
      <c r="C154" s="36" t="s">
        <v>812</v>
      </c>
      <c r="D154" s="36" t="s">
        <v>860</v>
      </c>
      <c r="E154" s="36" t="s">
        <v>28</v>
      </c>
      <c r="F154" s="36" t="s">
        <v>495</v>
      </c>
      <c r="G154" s="36">
        <v>0</v>
      </c>
      <c r="H154" s="36" t="s">
        <v>82</v>
      </c>
      <c r="I154" s="36" t="s">
        <v>861</v>
      </c>
      <c r="J154" s="36" t="s">
        <v>862</v>
      </c>
      <c r="K154" s="36" t="s">
        <v>33</v>
      </c>
      <c r="L154" s="72" t="s">
        <v>863</v>
      </c>
      <c r="M154" s="36" t="s">
        <v>864</v>
      </c>
      <c r="N154" s="36" t="s">
        <v>49</v>
      </c>
      <c r="O154" s="36"/>
      <c r="P154" s="36" t="s">
        <v>50</v>
      </c>
      <c r="Q154" s="36"/>
      <c r="R154" s="36"/>
      <c r="S154" s="36" t="s">
        <v>51</v>
      </c>
      <c r="T154" s="36" t="s">
        <v>38</v>
      </c>
      <c r="U154" s="36" t="s">
        <v>39</v>
      </c>
      <c r="V154" s="36" t="s">
        <v>38</v>
      </c>
      <c r="W154" s="36" t="s">
        <v>865</v>
      </c>
      <c r="X154" s="36">
        <v>1</v>
      </c>
      <c r="Y154" s="36" t="s">
        <v>866</v>
      </c>
      <c r="Z154" s="36">
        <v>1</v>
      </c>
      <c r="AA154" s="36" t="s">
        <v>866</v>
      </c>
      <c r="AB154" s="36">
        <v>1</v>
      </c>
      <c r="AC154" s="36"/>
      <c r="AD154" s="36"/>
      <c r="AE154" s="36">
        <f t="shared" si="2"/>
        <v>1</v>
      </c>
    </row>
    <row r="155" spans="1:31" customFormat="1" ht="94.5">
      <c r="A155" s="36">
        <v>154</v>
      </c>
      <c r="B155" s="36" t="s">
        <v>25</v>
      </c>
      <c r="C155" s="36" t="s">
        <v>812</v>
      </c>
      <c r="D155" s="36" t="s">
        <v>867</v>
      </c>
      <c r="E155" s="36" t="s">
        <v>28</v>
      </c>
      <c r="F155" s="36" t="s">
        <v>495</v>
      </c>
      <c r="G155" s="36">
        <v>0</v>
      </c>
      <c r="H155" s="36" t="s">
        <v>42</v>
      </c>
      <c r="I155" s="36" t="s">
        <v>868</v>
      </c>
      <c r="J155" s="36" t="s">
        <v>869</v>
      </c>
      <c r="K155" s="36" t="s">
        <v>33</v>
      </c>
      <c r="L155" s="72" t="s">
        <v>870</v>
      </c>
      <c r="M155" s="36" t="s">
        <v>871</v>
      </c>
      <c r="N155" s="36" t="s">
        <v>36</v>
      </c>
      <c r="O155" s="36"/>
      <c r="P155" s="36"/>
      <c r="Q155" s="36"/>
      <c r="R155" s="36"/>
      <c r="S155" s="36" t="s">
        <v>37</v>
      </c>
      <c r="T155" s="36" t="s">
        <v>39</v>
      </c>
      <c r="U155" s="36" t="s">
        <v>38</v>
      </c>
      <c r="V155" s="36" t="s">
        <v>38</v>
      </c>
      <c r="W155" s="36" t="s">
        <v>872</v>
      </c>
      <c r="X155" s="36">
        <v>1</v>
      </c>
      <c r="Y155" s="36" t="s">
        <v>873</v>
      </c>
      <c r="Z155" s="36">
        <v>1</v>
      </c>
      <c r="AA155" s="36" t="s">
        <v>866</v>
      </c>
      <c r="AB155" s="36">
        <v>1</v>
      </c>
      <c r="AC155" s="36"/>
      <c r="AD155" s="36"/>
      <c r="AE155" s="36">
        <f t="shared" si="2"/>
        <v>0</v>
      </c>
    </row>
    <row r="156" spans="1:31" customFormat="1" ht="148.5">
      <c r="A156" s="36">
        <v>155</v>
      </c>
      <c r="B156" s="36" t="s">
        <v>25</v>
      </c>
      <c r="C156" s="36" t="s">
        <v>812</v>
      </c>
      <c r="D156" s="36" t="s">
        <v>874</v>
      </c>
      <c r="E156" s="36"/>
      <c r="F156" s="36" t="s">
        <v>495</v>
      </c>
      <c r="G156" s="36">
        <v>0</v>
      </c>
      <c r="H156" s="36" t="s">
        <v>108</v>
      </c>
      <c r="I156" s="36" t="s">
        <v>875</v>
      </c>
      <c r="J156" s="36" t="s">
        <v>876</v>
      </c>
      <c r="K156" s="36" t="s">
        <v>33</v>
      </c>
      <c r="L156" s="72" t="s">
        <v>877</v>
      </c>
      <c r="M156" s="36" t="s">
        <v>878</v>
      </c>
      <c r="N156" s="36" t="s">
        <v>49</v>
      </c>
      <c r="O156" s="36"/>
      <c r="P156" s="36" t="s">
        <v>50</v>
      </c>
      <c r="Q156" s="36"/>
      <c r="R156" s="36"/>
      <c r="S156" s="36" t="s">
        <v>51</v>
      </c>
      <c r="T156" s="36" t="s">
        <v>38</v>
      </c>
      <c r="U156" s="36" t="s">
        <v>39</v>
      </c>
      <c r="V156" s="36" t="s">
        <v>38</v>
      </c>
      <c r="W156" s="36" t="s">
        <v>879</v>
      </c>
      <c r="X156" s="36">
        <v>1</v>
      </c>
      <c r="Y156" s="36" t="s">
        <v>880</v>
      </c>
      <c r="Z156" s="36">
        <v>1</v>
      </c>
      <c r="AA156" s="36" t="s">
        <v>880</v>
      </c>
      <c r="AB156" s="36">
        <v>1</v>
      </c>
      <c r="AC156" s="36"/>
      <c r="AD156" s="36"/>
      <c r="AE156" s="36">
        <f t="shared" si="2"/>
        <v>1</v>
      </c>
    </row>
    <row r="157" spans="1:31" customFormat="1" ht="94.5">
      <c r="A157" s="36">
        <v>156</v>
      </c>
      <c r="B157" s="36" t="s">
        <v>25</v>
      </c>
      <c r="C157" s="36" t="s">
        <v>812</v>
      </c>
      <c r="D157" s="36" t="s">
        <v>881</v>
      </c>
      <c r="E157" s="36" t="s">
        <v>28</v>
      </c>
      <c r="F157" s="36" t="s">
        <v>495</v>
      </c>
      <c r="G157" s="36">
        <v>0</v>
      </c>
      <c r="H157" s="36" t="s">
        <v>82</v>
      </c>
      <c r="I157" s="36" t="s">
        <v>882</v>
      </c>
      <c r="J157" s="36" t="s">
        <v>883</v>
      </c>
      <c r="K157" s="36" t="s">
        <v>33</v>
      </c>
      <c r="L157" s="72" t="s">
        <v>884</v>
      </c>
      <c r="M157" s="36" t="s">
        <v>885</v>
      </c>
      <c r="N157" s="36" t="s">
        <v>49</v>
      </c>
      <c r="O157" s="36"/>
      <c r="P157" s="36" t="s">
        <v>50</v>
      </c>
      <c r="Q157" s="36"/>
      <c r="R157" s="36"/>
      <c r="S157" s="36" t="s">
        <v>51</v>
      </c>
      <c r="T157" s="36" t="s">
        <v>38</v>
      </c>
      <c r="U157" s="36" t="s">
        <v>39</v>
      </c>
      <c r="V157" s="36" t="s">
        <v>38</v>
      </c>
      <c r="W157" s="36" t="s">
        <v>886</v>
      </c>
      <c r="X157" s="36">
        <v>2</v>
      </c>
      <c r="Y157" s="36" t="s">
        <v>887</v>
      </c>
      <c r="Z157" s="36">
        <v>1</v>
      </c>
      <c r="AA157" s="36" t="s">
        <v>887</v>
      </c>
      <c r="AB157" s="36">
        <v>1</v>
      </c>
      <c r="AC157" s="36" t="s">
        <v>888</v>
      </c>
      <c r="AD157" s="36"/>
      <c r="AE157" s="36">
        <f t="shared" si="2"/>
        <v>1</v>
      </c>
    </row>
    <row r="158" spans="1:31" customFormat="1" ht="108">
      <c r="A158" s="36">
        <v>157</v>
      </c>
      <c r="B158" s="36" t="s">
        <v>25</v>
      </c>
      <c r="C158" s="36" t="s">
        <v>812</v>
      </c>
      <c r="D158" s="36" t="s">
        <v>889</v>
      </c>
      <c r="E158" s="36" t="s">
        <v>28</v>
      </c>
      <c r="F158" s="36" t="s">
        <v>495</v>
      </c>
      <c r="G158" s="36">
        <v>0</v>
      </c>
      <c r="H158" s="36" t="s">
        <v>108</v>
      </c>
      <c r="I158" s="36" t="s">
        <v>890</v>
      </c>
      <c r="J158" s="36" t="s">
        <v>891</v>
      </c>
      <c r="K158" s="36" t="s">
        <v>33</v>
      </c>
      <c r="L158" s="72" t="s">
        <v>892</v>
      </c>
      <c r="M158" s="36" t="s">
        <v>893</v>
      </c>
      <c r="N158" s="36" t="s">
        <v>49</v>
      </c>
      <c r="O158" s="36"/>
      <c r="P158" s="36" t="s">
        <v>50</v>
      </c>
      <c r="Q158" s="36"/>
      <c r="R158" s="36"/>
      <c r="S158" s="36" t="s">
        <v>51</v>
      </c>
      <c r="T158" s="36" t="s">
        <v>38</v>
      </c>
      <c r="U158" s="36" t="s">
        <v>38</v>
      </c>
      <c r="V158" s="36" t="s">
        <v>38</v>
      </c>
      <c r="W158" s="36" t="s">
        <v>894</v>
      </c>
      <c r="X158" s="36">
        <v>1</v>
      </c>
      <c r="Y158" s="36" t="s">
        <v>895</v>
      </c>
      <c r="Z158" s="36">
        <v>1</v>
      </c>
      <c r="AA158" s="36" t="s">
        <v>821</v>
      </c>
      <c r="AB158" s="36">
        <v>1</v>
      </c>
      <c r="AC158" s="36" t="s">
        <v>896</v>
      </c>
      <c r="AD158" s="36"/>
      <c r="AE158" s="36">
        <f t="shared" si="2"/>
        <v>1</v>
      </c>
    </row>
    <row r="159" spans="1:31" customFormat="1" ht="94.5">
      <c r="A159" s="36">
        <v>158</v>
      </c>
      <c r="B159" s="36" t="s">
        <v>25</v>
      </c>
      <c r="C159" s="36" t="s">
        <v>812</v>
      </c>
      <c r="D159" s="36" t="s">
        <v>897</v>
      </c>
      <c r="E159" s="36" t="s">
        <v>28</v>
      </c>
      <c r="F159" s="36" t="s">
        <v>495</v>
      </c>
      <c r="G159" s="36">
        <v>0</v>
      </c>
      <c r="H159" s="36" t="s">
        <v>82</v>
      </c>
      <c r="I159" s="36" t="s">
        <v>898</v>
      </c>
      <c r="J159" s="36" t="s">
        <v>899</v>
      </c>
      <c r="K159" s="36" t="s">
        <v>33</v>
      </c>
      <c r="L159" s="72" t="s">
        <v>900</v>
      </c>
      <c r="M159" s="36" t="s">
        <v>901</v>
      </c>
      <c r="N159" s="36" t="s">
        <v>36</v>
      </c>
      <c r="O159" s="36"/>
      <c r="P159" s="36"/>
      <c r="Q159" s="36"/>
      <c r="R159" s="36"/>
      <c r="S159" s="36" t="s">
        <v>37</v>
      </c>
      <c r="T159" s="36" t="s">
        <v>38</v>
      </c>
      <c r="U159" s="36" t="s">
        <v>39</v>
      </c>
      <c r="V159" s="36" t="s">
        <v>38</v>
      </c>
      <c r="W159" s="36" t="s">
        <v>828</v>
      </c>
      <c r="X159" s="36">
        <v>2</v>
      </c>
      <c r="Y159" s="36" t="s">
        <v>902</v>
      </c>
      <c r="Z159" s="36">
        <v>1</v>
      </c>
      <c r="AA159" s="36" t="s">
        <v>821</v>
      </c>
      <c r="AB159" s="36">
        <v>1</v>
      </c>
      <c r="AC159" s="36" t="s">
        <v>903</v>
      </c>
      <c r="AD159" s="36"/>
      <c r="AE159" s="36">
        <f t="shared" si="2"/>
        <v>0</v>
      </c>
    </row>
    <row r="160" spans="1:31" customFormat="1" ht="121.5">
      <c r="A160" s="36">
        <v>159</v>
      </c>
      <c r="B160" s="36" t="s">
        <v>25</v>
      </c>
      <c r="C160" s="36" t="s">
        <v>812</v>
      </c>
      <c r="D160" s="36" t="s">
        <v>904</v>
      </c>
      <c r="E160" s="36" t="s">
        <v>28</v>
      </c>
      <c r="F160" s="36" t="s">
        <v>495</v>
      </c>
      <c r="G160" s="36">
        <v>0</v>
      </c>
      <c r="H160" s="36" t="s">
        <v>82</v>
      </c>
      <c r="I160" s="36" t="s">
        <v>905</v>
      </c>
      <c r="J160" s="36" t="s">
        <v>906</v>
      </c>
      <c r="K160" s="36" t="s">
        <v>33</v>
      </c>
      <c r="L160" s="72" t="s">
        <v>907</v>
      </c>
      <c r="M160" s="36" t="s">
        <v>908</v>
      </c>
      <c r="N160" s="36" t="s">
        <v>49</v>
      </c>
      <c r="O160" s="36"/>
      <c r="P160" s="36" t="s">
        <v>50</v>
      </c>
      <c r="Q160" s="36"/>
      <c r="R160" s="36"/>
      <c r="S160" s="36" t="s">
        <v>51</v>
      </c>
      <c r="T160" s="36" t="s">
        <v>38</v>
      </c>
      <c r="U160" s="36" t="s">
        <v>39</v>
      </c>
      <c r="V160" s="36" t="s">
        <v>39</v>
      </c>
      <c r="W160" s="36" t="s">
        <v>909</v>
      </c>
      <c r="X160" s="36">
        <v>2</v>
      </c>
      <c r="Y160" s="36" t="s">
        <v>910</v>
      </c>
      <c r="Z160" s="36">
        <v>1</v>
      </c>
      <c r="AA160" s="36" t="s">
        <v>821</v>
      </c>
      <c r="AB160" s="36">
        <v>1</v>
      </c>
      <c r="AC160" s="36" t="s">
        <v>903</v>
      </c>
      <c r="AD160" s="36"/>
      <c r="AE160" s="36">
        <f t="shared" si="2"/>
        <v>1</v>
      </c>
    </row>
    <row r="161" spans="1:31" customFormat="1" ht="108">
      <c r="A161" s="36">
        <v>160</v>
      </c>
      <c r="B161" s="36" t="s">
        <v>25</v>
      </c>
      <c r="C161" s="36" t="s">
        <v>911</v>
      </c>
      <c r="D161" s="36" t="s">
        <v>912</v>
      </c>
      <c r="E161" s="36" t="s">
        <v>28</v>
      </c>
      <c r="F161" s="36" t="s">
        <v>495</v>
      </c>
      <c r="G161" s="36">
        <v>0</v>
      </c>
      <c r="H161" s="36" t="s">
        <v>30</v>
      </c>
      <c r="I161" s="36" t="s">
        <v>913</v>
      </c>
      <c r="J161" s="36" t="s">
        <v>914</v>
      </c>
      <c r="K161" s="36" t="s">
        <v>33</v>
      </c>
      <c r="L161" s="72" t="s">
        <v>915</v>
      </c>
      <c r="M161" s="36" t="s">
        <v>916</v>
      </c>
      <c r="N161" s="36" t="s">
        <v>49</v>
      </c>
      <c r="O161" s="36"/>
      <c r="P161" s="36" t="s">
        <v>50</v>
      </c>
      <c r="Q161" s="36"/>
      <c r="R161" s="36"/>
      <c r="S161" s="36" t="s">
        <v>51</v>
      </c>
      <c r="T161" s="36" t="s">
        <v>38</v>
      </c>
      <c r="U161" s="36" t="s">
        <v>39</v>
      </c>
      <c r="V161" s="36" t="s">
        <v>38</v>
      </c>
      <c r="W161" s="36" t="s">
        <v>38</v>
      </c>
      <c r="X161" s="36">
        <v>2</v>
      </c>
      <c r="Y161" s="36" t="s">
        <v>917</v>
      </c>
      <c r="Z161" s="36">
        <v>2</v>
      </c>
      <c r="AA161" s="36" t="s">
        <v>918</v>
      </c>
      <c r="AB161" s="36">
        <v>1</v>
      </c>
      <c r="AC161" s="36"/>
      <c r="AD161" s="36"/>
      <c r="AE161" s="36">
        <f t="shared" si="2"/>
        <v>1</v>
      </c>
    </row>
    <row r="162" spans="1:31" customFormat="1" ht="162">
      <c r="A162" s="36">
        <v>161</v>
      </c>
      <c r="B162" s="36" t="s">
        <v>25</v>
      </c>
      <c r="C162" s="36" t="s">
        <v>911</v>
      </c>
      <c r="D162" s="36" t="s">
        <v>919</v>
      </c>
      <c r="E162" s="36" t="s">
        <v>28</v>
      </c>
      <c r="F162" s="36" t="s">
        <v>495</v>
      </c>
      <c r="G162" s="36">
        <v>0</v>
      </c>
      <c r="H162" s="36" t="s">
        <v>30</v>
      </c>
      <c r="I162" s="36" t="s">
        <v>920</v>
      </c>
      <c r="J162" s="36" t="s">
        <v>921</v>
      </c>
      <c r="K162" s="36" t="s">
        <v>33</v>
      </c>
      <c r="L162" s="72" t="s">
        <v>922</v>
      </c>
      <c r="M162" s="36" t="s">
        <v>923</v>
      </c>
      <c r="N162" s="36" t="s">
        <v>36</v>
      </c>
      <c r="O162" s="36"/>
      <c r="P162" s="36"/>
      <c r="Q162" s="36"/>
      <c r="R162" s="36"/>
      <c r="S162" s="36" t="s">
        <v>37</v>
      </c>
      <c r="T162" s="36" t="s">
        <v>38</v>
      </c>
      <c r="U162" s="36" t="s">
        <v>39</v>
      </c>
      <c r="V162" s="36" t="s">
        <v>38</v>
      </c>
      <c r="W162" s="36" t="s">
        <v>38</v>
      </c>
      <c r="X162" s="36">
        <v>2</v>
      </c>
      <c r="Y162" s="36" t="s">
        <v>924</v>
      </c>
      <c r="Z162" s="36">
        <v>2</v>
      </c>
      <c r="AA162" s="36" t="s">
        <v>925</v>
      </c>
      <c r="AB162" s="36">
        <v>1</v>
      </c>
      <c r="AC162" s="36"/>
      <c r="AD162" s="36"/>
      <c r="AE162" s="36">
        <f t="shared" si="2"/>
        <v>0</v>
      </c>
    </row>
    <row r="163" spans="1:31" customFormat="1" ht="162">
      <c r="A163" s="36">
        <v>162</v>
      </c>
      <c r="B163" s="36" t="s">
        <v>25</v>
      </c>
      <c r="C163" s="36" t="s">
        <v>911</v>
      </c>
      <c r="D163" s="36" t="s">
        <v>926</v>
      </c>
      <c r="E163" s="36" t="s">
        <v>28</v>
      </c>
      <c r="F163" s="36" t="s">
        <v>495</v>
      </c>
      <c r="G163" s="36">
        <v>0</v>
      </c>
      <c r="H163" s="36" t="s">
        <v>82</v>
      </c>
      <c r="I163" s="36" t="s">
        <v>927</v>
      </c>
      <c r="J163" s="36" t="s">
        <v>928</v>
      </c>
      <c r="K163" s="36" t="s">
        <v>33</v>
      </c>
      <c r="L163" s="72" t="s">
        <v>929</v>
      </c>
      <c r="M163" s="36" t="s">
        <v>930</v>
      </c>
      <c r="N163" s="36" t="s">
        <v>49</v>
      </c>
      <c r="O163" s="36"/>
      <c r="P163" s="36" t="s">
        <v>50</v>
      </c>
      <c r="Q163" s="36"/>
      <c r="R163" s="36"/>
      <c r="S163" s="36" t="s">
        <v>51</v>
      </c>
      <c r="T163" s="36" t="s">
        <v>38</v>
      </c>
      <c r="U163" s="36" t="s">
        <v>39</v>
      </c>
      <c r="V163" s="36" t="s">
        <v>38</v>
      </c>
      <c r="W163" s="36" t="s">
        <v>38</v>
      </c>
      <c r="X163" s="36">
        <v>2</v>
      </c>
      <c r="Y163" s="36" t="s">
        <v>931</v>
      </c>
      <c r="Z163" s="36">
        <v>4</v>
      </c>
      <c r="AA163" s="36" t="s">
        <v>932</v>
      </c>
      <c r="AB163" s="36">
        <v>1</v>
      </c>
      <c r="AC163" s="36" t="s">
        <v>933</v>
      </c>
      <c r="AD163" s="36"/>
      <c r="AE163" s="36">
        <f t="shared" si="2"/>
        <v>1</v>
      </c>
    </row>
    <row r="164" spans="1:31" customFormat="1" ht="135">
      <c r="A164" s="36">
        <v>163</v>
      </c>
      <c r="B164" s="36" t="s">
        <v>25</v>
      </c>
      <c r="C164" s="36" t="s">
        <v>911</v>
      </c>
      <c r="D164" s="36" t="s">
        <v>657</v>
      </c>
      <c r="E164" s="36" t="s">
        <v>657</v>
      </c>
      <c r="F164" s="36" t="s">
        <v>29</v>
      </c>
      <c r="G164" s="36">
        <v>5</v>
      </c>
      <c r="H164" s="36" t="s">
        <v>82</v>
      </c>
      <c r="I164" s="36" t="s">
        <v>934</v>
      </c>
      <c r="J164" s="36" t="s">
        <v>935</v>
      </c>
      <c r="K164" s="36" t="s">
        <v>33</v>
      </c>
      <c r="L164" s="72" t="s">
        <v>936</v>
      </c>
      <c r="M164" s="36" t="s">
        <v>937</v>
      </c>
      <c r="N164" s="36" t="s">
        <v>36</v>
      </c>
      <c r="O164" s="36"/>
      <c r="P164" s="36"/>
      <c r="Q164" s="36"/>
      <c r="R164" s="36"/>
      <c r="S164" s="36" t="s">
        <v>51</v>
      </c>
      <c r="T164" s="36" t="s">
        <v>38</v>
      </c>
      <c r="U164" s="36" t="s">
        <v>39</v>
      </c>
      <c r="V164" s="36" t="s">
        <v>38</v>
      </c>
      <c r="W164" s="36" t="s">
        <v>938</v>
      </c>
      <c r="X164" s="36">
        <v>1</v>
      </c>
      <c r="Y164" s="36" t="s">
        <v>939</v>
      </c>
      <c r="Z164" s="36">
        <v>4</v>
      </c>
      <c r="AA164" s="36" t="s">
        <v>939</v>
      </c>
      <c r="AB164" s="36">
        <v>2</v>
      </c>
      <c r="AC164" s="36"/>
      <c r="AD164" s="36"/>
      <c r="AE164" s="36">
        <f t="shared" si="2"/>
        <v>0</v>
      </c>
    </row>
    <row r="165" spans="1:31" customFormat="1" ht="324">
      <c r="A165" s="36">
        <v>164</v>
      </c>
      <c r="B165" s="36" t="s">
        <v>25</v>
      </c>
      <c r="C165" s="36" t="s">
        <v>911</v>
      </c>
      <c r="D165" s="36" t="s">
        <v>940</v>
      </c>
      <c r="E165" s="36" t="s">
        <v>28</v>
      </c>
      <c r="F165" s="36" t="s">
        <v>495</v>
      </c>
      <c r="G165" s="36">
        <v>0</v>
      </c>
      <c r="H165" s="36" t="s">
        <v>82</v>
      </c>
      <c r="I165" s="36" t="s">
        <v>941</v>
      </c>
      <c r="J165" s="36" t="s">
        <v>942</v>
      </c>
      <c r="K165" s="36" t="s">
        <v>33</v>
      </c>
      <c r="L165" s="72" t="s">
        <v>943</v>
      </c>
      <c r="M165" s="36" t="s">
        <v>944</v>
      </c>
      <c r="N165" s="36" t="s">
        <v>36</v>
      </c>
      <c r="O165" s="36"/>
      <c r="P165" s="36"/>
      <c r="Q165" s="36"/>
      <c r="R165" s="36"/>
      <c r="S165" s="36" t="s">
        <v>37</v>
      </c>
      <c r="T165" s="36" t="s">
        <v>39</v>
      </c>
      <c r="U165" s="36" t="s">
        <v>39</v>
      </c>
      <c r="V165" s="36" t="s">
        <v>38</v>
      </c>
      <c r="W165" s="36" t="s">
        <v>38</v>
      </c>
      <c r="X165" s="36">
        <v>2</v>
      </c>
      <c r="Y165" s="36" t="s">
        <v>939</v>
      </c>
      <c r="Z165" s="36">
        <v>2</v>
      </c>
      <c r="AA165" s="36" t="s">
        <v>940</v>
      </c>
      <c r="AB165" s="36">
        <v>4</v>
      </c>
      <c r="AC165" s="36"/>
      <c r="AD165" s="36"/>
      <c r="AE165" s="36">
        <f t="shared" si="2"/>
        <v>0</v>
      </c>
    </row>
    <row r="166" spans="1:31" customFormat="1" ht="94.5">
      <c r="A166" s="36">
        <v>165</v>
      </c>
      <c r="B166" s="36" t="s">
        <v>25</v>
      </c>
      <c r="C166" s="36" t="s">
        <v>911</v>
      </c>
      <c r="D166" s="36" t="s">
        <v>945</v>
      </c>
      <c r="E166" s="36" t="s">
        <v>28</v>
      </c>
      <c r="F166" s="36" t="s">
        <v>495</v>
      </c>
      <c r="G166" s="36">
        <v>0</v>
      </c>
      <c r="H166" s="36" t="s">
        <v>82</v>
      </c>
      <c r="I166" s="36" t="s">
        <v>946</v>
      </c>
      <c r="J166" s="36" t="s">
        <v>947</v>
      </c>
      <c r="K166" s="36" t="s">
        <v>106</v>
      </c>
      <c r="L166" s="72"/>
      <c r="M166" s="36"/>
      <c r="N166" s="36"/>
      <c r="O166" s="36"/>
      <c r="P166" s="36"/>
      <c r="Q166" s="36"/>
      <c r="R166" s="36"/>
      <c r="S166" s="36"/>
      <c r="T166" s="36"/>
      <c r="U166" s="36"/>
      <c r="V166" s="36"/>
      <c r="W166" s="36"/>
      <c r="X166" s="36"/>
      <c r="Y166" s="36"/>
      <c r="Z166" s="36"/>
      <c r="AA166" s="36"/>
      <c r="AB166" s="36"/>
      <c r="AC166" s="36" t="s">
        <v>948</v>
      </c>
      <c r="AD166" s="36"/>
      <c r="AE166" s="36">
        <f t="shared" si="2"/>
        <v>0</v>
      </c>
    </row>
    <row r="167" spans="1:31" customFormat="1" ht="243">
      <c r="A167" s="36">
        <v>166</v>
      </c>
      <c r="B167" s="36" t="s">
        <v>25</v>
      </c>
      <c r="C167" s="36" t="s">
        <v>911</v>
      </c>
      <c r="D167" s="36" t="s">
        <v>949</v>
      </c>
      <c r="E167" s="36" t="s">
        <v>28</v>
      </c>
      <c r="F167" s="36" t="s">
        <v>495</v>
      </c>
      <c r="G167" s="36">
        <v>0</v>
      </c>
      <c r="H167" s="36" t="s">
        <v>115</v>
      </c>
      <c r="I167" s="36" t="s">
        <v>950</v>
      </c>
      <c r="J167" s="36" t="s">
        <v>951</v>
      </c>
      <c r="K167" s="36" t="s">
        <v>33</v>
      </c>
      <c r="L167" s="72" t="s">
        <v>952</v>
      </c>
      <c r="M167" s="36" t="s">
        <v>953</v>
      </c>
      <c r="N167" s="36" t="s">
        <v>49</v>
      </c>
      <c r="O167" s="36"/>
      <c r="P167" s="36"/>
      <c r="Q167" s="36" t="s">
        <v>50</v>
      </c>
      <c r="R167" s="36"/>
      <c r="S167" s="36" t="s">
        <v>51</v>
      </c>
      <c r="T167" s="36" t="s">
        <v>38</v>
      </c>
      <c r="U167" s="36" t="s">
        <v>38</v>
      </c>
      <c r="V167" s="36" t="s">
        <v>38</v>
      </c>
      <c r="W167" s="36" t="s">
        <v>954</v>
      </c>
      <c r="X167" s="36">
        <v>1</v>
      </c>
      <c r="Y167" s="36" t="s">
        <v>917</v>
      </c>
      <c r="Z167" s="36">
        <v>2</v>
      </c>
      <c r="AA167" s="36" t="s">
        <v>955</v>
      </c>
      <c r="AB167" s="36">
        <v>4</v>
      </c>
      <c r="AC167" s="36"/>
      <c r="AD167" s="36"/>
      <c r="AE167" s="36">
        <f t="shared" si="2"/>
        <v>1</v>
      </c>
    </row>
    <row r="168" spans="1:31" customFormat="1" ht="162">
      <c r="A168" s="36">
        <v>167</v>
      </c>
      <c r="B168" s="36" t="s">
        <v>25</v>
      </c>
      <c r="C168" s="36" t="s">
        <v>911</v>
      </c>
      <c r="D168" s="36" t="s">
        <v>956</v>
      </c>
      <c r="E168" s="36" t="s">
        <v>28</v>
      </c>
      <c r="F168" s="36" t="s">
        <v>495</v>
      </c>
      <c r="G168" s="36">
        <v>0</v>
      </c>
      <c r="H168" s="36" t="s">
        <v>82</v>
      </c>
      <c r="I168" s="36" t="s">
        <v>957</v>
      </c>
      <c r="J168" s="36" t="s">
        <v>958</v>
      </c>
      <c r="K168" s="36" t="s">
        <v>33</v>
      </c>
      <c r="L168" s="72" t="s">
        <v>959</v>
      </c>
      <c r="M168" s="36" t="s">
        <v>960</v>
      </c>
      <c r="N168" s="36" t="s">
        <v>49</v>
      </c>
      <c r="O168" s="36"/>
      <c r="P168" s="36" t="s">
        <v>50</v>
      </c>
      <c r="Q168" s="36"/>
      <c r="R168" s="36"/>
      <c r="S168" s="36" t="s">
        <v>51</v>
      </c>
      <c r="T168" s="36" t="s">
        <v>38</v>
      </c>
      <c r="U168" s="36" t="s">
        <v>39</v>
      </c>
      <c r="V168" s="36" t="s">
        <v>38</v>
      </c>
      <c r="W168" s="36" t="s">
        <v>38</v>
      </c>
      <c r="X168" s="36">
        <v>2</v>
      </c>
      <c r="Y168" s="36" t="s">
        <v>917</v>
      </c>
      <c r="Z168" s="36">
        <v>2</v>
      </c>
      <c r="AA168" s="36" t="s">
        <v>961</v>
      </c>
      <c r="AB168" s="36">
        <v>1</v>
      </c>
      <c r="AC168" s="36"/>
      <c r="AD168" s="36"/>
      <c r="AE168" s="36">
        <f t="shared" si="2"/>
        <v>1</v>
      </c>
    </row>
    <row r="169" spans="1:31" customFormat="1" ht="216">
      <c r="A169" s="36">
        <v>168</v>
      </c>
      <c r="B169" s="36" t="s">
        <v>25</v>
      </c>
      <c r="C169" s="36" t="s">
        <v>911</v>
      </c>
      <c r="D169" s="36" t="s">
        <v>962</v>
      </c>
      <c r="E169" s="36" t="s">
        <v>28</v>
      </c>
      <c r="F169" s="36" t="s">
        <v>495</v>
      </c>
      <c r="G169" s="36">
        <v>0</v>
      </c>
      <c r="H169" s="36" t="s">
        <v>82</v>
      </c>
      <c r="I169" s="36" t="s">
        <v>963</v>
      </c>
      <c r="J169" s="36" t="s">
        <v>964</v>
      </c>
      <c r="K169" s="36" t="s">
        <v>33</v>
      </c>
      <c r="L169" s="72" t="s">
        <v>965</v>
      </c>
      <c r="M169" s="36" t="s">
        <v>966</v>
      </c>
      <c r="N169" s="36" t="s">
        <v>36</v>
      </c>
      <c r="O169" s="36"/>
      <c r="P169" s="36"/>
      <c r="Q169" s="36"/>
      <c r="R169" s="36"/>
      <c r="S169" s="36" t="s">
        <v>51</v>
      </c>
      <c r="T169" s="36" t="s">
        <v>38</v>
      </c>
      <c r="U169" s="36" t="s">
        <v>39</v>
      </c>
      <c r="V169" s="36" t="s">
        <v>39</v>
      </c>
      <c r="W169" s="36" t="s">
        <v>38</v>
      </c>
      <c r="X169" s="36">
        <v>2</v>
      </c>
      <c r="Y169" s="36" t="s">
        <v>917</v>
      </c>
      <c r="Z169" s="36">
        <v>2</v>
      </c>
      <c r="AA169" s="36" t="s">
        <v>967</v>
      </c>
      <c r="AB169" s="36">
        <v>2</v>
      </c>
      <c r="AC169" s="36"/>
      <c r="AD169" s="36"/>
      <c r="AE169" s="36">
        <f t="shared" si="2"/>
        <v>0</v>
      </c>
    </row>
    <row r="170" spans="1:31" customFormat="1" ht="108">
      <c r="A170" s="36">
        <v>169</v>
      </c>
      <c r="B170" s="36" t="s">
        <v>25</v>
      </c>
      <c r="C170" s="36" t="s">
        <v>911</v>
      </c>
      <c r="D170" s="36" t="s">
        <v>968</v>
      </c>
      <c r="E170" s="36" t="s">
        <v>28</v>
      </c>
      <c r="F170" s="36" t="s">
        <v>495</v>
      </c>
      <c r="G170" s="36">
        <v>0</v>
      </c>
      <c r="H170" s="36" t="s">
        <v>82</v>
      </c>
      <c r="I170" s="36" t="s">
        <v>969</v>
      </c>
      <c r="J170" s="36" t="s">
        <v>970</v>
      </c>
      <c r="K170" s="36" t="s">
        <v>33</v>
      </c>
      <c r="L170" s="72" t="s">
        <v>971</v>
      </c>
      <c r="M170" s="36" t="s">
        <v>972</v>
      </c>
      <c r="N170" s="36" t="s">
        <v>49</v>
      </c>
      <c r="O170" s="36"/>
      <c r="P170" s="36" t="s">
        <v>50</v>
      </c>
      <c r="Q170" s="36"/>
      <c r="R170" s="36"/>
      <c r="S170" s="36" t="s">
        <v>51</v>
      </c>
      <c r="T170" s="36" t="s">
        <v>38</v>
      </c>
      <c r="U170" s="36" t="s">
        <v>39</v>
      </c>
      <c r="V170" s="36" t="s">
        <v>38</v>
      </c>
      <c r="W170" s="36" t="s">
        <v>38</v>
      </c>
      <c r="X170" s="36">
        <v>2</v>
      </c>
      <c r="Y170" s="36" t="s">
        <v>917</v>
      </c>
      <c r="Z170" s="36">
        <v>2</v>
      </c>
      <c r="AA170" s="36" t="s">
        <v>973</v>
      </c>
      <c r="AB170" s="36">
        <v>1</v>
      </c>
      <c r="AC170" s="36"/>
      <c r="AD170" s="36"/>
      <c r="AE170" s="36">
        <f t="shared" si="2"/>
        <v>1</v>
      </c>
    </row>
    <row r="171" spans="1:31" customFormat="1" ht="108">
      <c r="A171" s="36">
        <v>170</v>
      </c>
      <c r="B171" s="36" t="s">
        <v>25</v>
      </c>
      <c r="C171" s="36" t="s">
        <v>911</v>
      </c>
      <c r="D171" s="36" t="s">
        <v>974</v>
      </c>
      <c r="E171" s="36" t="s">
        <v>28</v>
      </c>
      <c r="F171" s="36" t="s">
        <v>495</v>
      </c>
      <c r="G171" s="36">
        <v>0</v>
      </c>
      <c r="H171" s="36" t="s">
        <v>82</v>
      </c>
      <c r="I171" s="36" t="s">
        <v>975</v>
      </c>
      <c r="J171" s="36" t="s">
        <v>976</v>
      </c>
      <c r="K171" s="36" t="s">
        <v>33</v>
      </c>
      <c r="L171" s="72" t="s">
        <v>977</v>
      </c>
      <c r="M171" s="36" t="s">
        <v>978</v>
      </c>
      <c r="N171" s="36" t="s">
        <v>36</v>
      </c>
      <c r="O171" s="36"/>
      <c r="P171" s="36"/>
      <c r="Q171" s="36"/>
      <c r="R171" s="36"/>
      <c r="S171" s="36" t="s">
        <v>51</v>
      </c>
      <c r="T171" s="36" t="s">
        <v>38</v>
      </c>
      <c r="U171" s="36" t="s">
        <v>39</v>
      </c>
      <c r="V171" s="36" t="s">
        <v>38</v>
      </c>
      <c r="W171" s="36" t="s">
        <v>38</v>
      </c>
      <c r="X171" s="36">
        <v>2</v>
      </c>
      <c r="Y171" s="36" t="s">
        <v>917</v>
      </c>
      <c r="Z171" s="36">
        <v>2</v>
      </c>
      <c r="AA171" s="36" t="s">
        <v>973</v>
      </c>
      <c r="AB171" s="36">
        <v>1</v>
      </c>
      <c r="AC171" s="36"/>
      <c r="AD171" s="36"/>
      <c r="AE171" s="36">
        <f t="shared" si="2"/>
        <v>0</v>
      </c>
    </row>
    <row r="172" spans="1:31" customFormat="1" ht="94.5">
      <c r="A172" s="36">
        <v>171</v>
      </c>
      <c r="B172" s="36" t="s">
        <v>25</v>
      </c>
      <c r="C172" s="36" t="s">
        <v>911</v>
      </c>
      <c r="D172" s="36" t="s">
        <v>979</v>
      </c>
      <c r="E172" s="36" t="s">
        <v>28</v>
      </c>
      <c r="F172" s="36" t="s">
        <v>495</v>
      </c>
      <c r="G172" s="36">
        <v>0</v>
      </c>
      <c r="H172" s="36" t="s">
        <v>108</v>
      </c>
      <c r="I172" s="36" t="s">
        <v>980</v>
      </c>
      <c r="J172" s="36" t="s">
        <v>981</v>
      </c>
      <c r="K172" s="36" t="s">
        <v>106</v>
      </c>
      <c r="L172" s="72"/>
      <c r="M172" s="36"/>
      <c r="N172" s="36"/>
      <c r="O172" s="36"/>
      <c r="P172" s="36"/>
      <c r="Q172" s="36"/>
      <c r="R172" s="36"/>
      <c r="S172" s="36"/>
      <c r="T172" s="36"/>
      <c r="U172" s="36"/>
      <c r="V172" s="36"/>
      <c r="W172" s="36"/>
      <c r="X172" s="36"/>
      <c r="Y172" s="36"/>
      <c r="Z172" s="36"/>
      <c r="AA172" s="36"/>
      <c r="AB172" s="36"/>
      <c r="AC172" s="36" t="s">
        <v>948</v>
      </c>
      <c r="AD172" s="36"/>
      <c r="AE172" s="36">
        <f t="shared" si="2"/>
        <v>0</v>
      </c>
    </row>
    <row r="173" spans="1:31" customFormat="1" ht="94.5">
      <c r="A173" s="36">
        <v>172</v>
      </c>
      <c r="B173" s="36" t="s">
        <v>25</v>
      </c>
      <c r="C173" s="36" t="s">
        <v>911</v>
      </c>
      <c r="D173" s="36" t="s">
        <v>982</v>
      </c>
      <c r="E173" s="36" t="s">
        <v>28</v>
      </c>
      <c r="F173" s="36" t="s">
        <v>495</v>
      </c>
      <c r="G173" s="36">
        <v>0</v>
      </c>
      <c r="H173" s="36" t="s">
        <v>82</v>
      </c>
      <c r="I173" s="36" t="s">
        <v>983</v>
      </c>
      <c r="J173" s="36" t="s">
        <v>984</v>
      </c>
      <c r="K173" s="36" t="s">
        <v>106</v>
      </c>
      <c r="L173" s="72"/>
      <c r="M173" s="36"/>
      <c r="N173" s="36"/>
      <c r="O173" s="36"/>
      <c r="P173" s="36"/>
      <c r="Q173" s="36"/>
      <c r="R173" s="36"/>
      <c r="S173" s="36"/>
      <c r="T173" s="36"/>
      <c r="U173" s="36"/>
      <c r="V173" s="36"/>
      <c r="W173" s="36"/>
      <c r="X173" s="36"/>
      <c r="Y173" s="36"/>
      <c r="Z173" s="36"/>
      <c r="AA173" s="36"/>
      <c r="AB173" s="36"/>
      <c r="AC173" s="36" t="s">
        <v>948</v>
      </c>
      <c r="AD173" s="36"/>
      <c r="AE173" s="36">
        <f t="shared" si="2"/>
        <v>0</v>
      </c>
    </row>
    <row r="174" spans="1:31" customFormat="1" ht="175.5">
      <c r="A174" s="36">
        <v>173</v>
      </c>
      <c r="B174" s="36" t="s">
        <v>25</v>
      </c>
      <c r="C174" s="36" t="s">
        <v>911</v>
      </c>
      <c r="D174" s="36" t="s">
        <v>985</v>
      </c>
      <c r="E174" s="36" t="s">
        <v>28</v>
      </c>
      <c r="F174" s="36" t="s">
        <v>495</v>
      </c>
      <c r="G174" s="36">
        <v>0</v>
      </c>
      <c r="H174" s="36" t="s">
        <v>645</v>
      </c>
      <c r="I174" s="36" t="s">
        <v>986</v>
      </c>
      <c r="J174" s="36" t="s">
        <v>987</v>
      </c>
      <c r="K174" s="36" t="s">
        <v>33</v>
      </c>
      <c r="L174" s="72" t="s">
        <v>988</v>
      </c>
      <c r="M174" s="36" t="s">
        <v>989</v>
      </c>
      <c r="N174" s="36" t="s">
        <v>49</v>
      </c>
      <c r="O174" s="36"/>
      <c r="P174" s="36"/>
      <c r="Q174" s="36"/>
      <c r="R174" s="36" t="s">
        <v>50</v>
      </c>
      <c r="S174" s="36" t="s">
        <v>51</v>
      </c>
      <c r="T174" s="36" t="s">
        <v>38</v>
      </c>
      <c r="U174" s="36" t="s">
        <v>38</v>
      </c>
      <c r="V174" s="36" t="s">
        <v>38</v>
      </c>
      <c r="W174" s="36" t="s">
        <v>38</v>
      </c>
      <c r="X174" s="36">
        <v>2</v>
      </c>
      <c r="Y174" s="36" t="s">
        <v>917</v>
      </c>
      <c r="Z174" s="36">
        <v>2</v>
      </c>
      <c r="AA174" s="36" t="s">
        <v>990</v>
      </c>
      <c r="AB174" s="36">
        <v>1</v>
      </c>
      <c r="AC174" s="36"/>
      <c r="AD174" s="36"/>
      <c r="AE174" s="36">
        <f t="shared" si="2"/>
        <v>1</v>
      </c>
    </row>
    <row r="175" spans="1:31" customFormat="1" ht="108">
      <c r="A175" s="36">
        <v>174</v>
      </c>
      <c r="B175" s="36" t="s">
        <v>25</v>
      </c>
      <c r="C175" s="36" t="s">
        <v>911</v>
      </c>
      <c r="D175" s="36" t="s">
        <v>991</v>
      </c>
      <c r="E175" s="36" t="s">
        <v>28</v>
      </c>
      <c r="F175" s="36" t="s">
        <v>495</v>
      </c>
      <c r="G175" s="36">
        <v>0</v>
      </c>
      <c r="H175" s="36" t="s">
        <v>460</v>
      </c>
      <c r="I175" s="36" t="s">
        <v>992</v>
      </c>
      <c r="J175" s="36" t="s">
        <v>993</v>
      </c>
      <c r="K175" s="36" t="s">
        <v>106</v>
      </c>
      <c r="L175" s="72"/>
      <c r="M175" s="36"/>
      <c r="N175" s="36"/>
      <c r="O175" s="36"/>
      <c r="P175" s="36"/>
      <c r="Q175" s="36"/>
      <c r="R175" s="36"/>
      <c r="S175" s="36"/>
      <c r="T175" s="36"/>
      <c r="U175" s="36"/>
      <c r="V175" s="36"/>
      <c r="W175" s="36"/>
      <c r="X175" s="36"/>
      <c r="Y175" s="36"/>
      <c r="Z175" s="36"/>
      <c r="AA175" s="36"/>
      <c r="AB175" s="36"/>
      <c r="AC175" s="36" t="s">
        <v>948</v>
      </c>
      <c r="AD175" s="36"/>
      <c r="AE175" s="36">
        <f t="shared" si="2"/>
        <v>0</v>
      </c>
    </row>
    <row r="176" spans="1:31" customFormat="1" ht="94.5">
      <c r="A176" s="36">
        <v>175</v>
      </c>
      <c r="B176" s="36" t="s">
        <v>25</v>
      </c>
      <c r="C176" s="36" t="s">
        <v>911</v>
      </c>
      <c r="D176" s="36" t="s">
        <v>994</v>
      </c>
      <c r="E176" s="36" t="s">
        <v>28</v>
      </c>
      <c r="F176" s="36" t="s">
        <v>495</v>
      </c>
      <c r="G176" s="36">
        <v>0</v>
      </c>
      <c r="H176" s="36" t="s">
        <v>82</v>
      </c>
      <c r="I176" s="36" t="s">
        <v>995</v>
      </c>
      <c r="J176" s="36" t="s">
        <v>996</v>
      </c>
      <c r="K176" s="36" t="s">
        <v>33</v>
      </c>
      <c r="L176" s="72" t="s">
        <v>997</v>
      </c>
      <c r="M176" s="36" t="s">
        <v>998</v>
      </c>
      <c r="N176" s="36" t="s">
        <v>36</v>
      </c>
      <c r="O176" s="36"/>
      <c r="P176" s="36"/>
      <c r="Q176" s="36"/>
      <c r="R176" s="36"/>
      <c r="S176" s="36" t="s">
        <v>38</v>
      </c>
      <c r="T176" s="36" t="s">
        <v>38</v>
      </c>
      <c r="U176" s="36" t="s">
        <v>39</v>
      </c>
      <c r="V176" s="36" t="s">
        <v>38</v>
      </c>
      <c r="W176" s="36" t="s">
        <v>38</v>
      </c>
      <c r="X176" s="36">
        <v>2</v>
      </c>
      <c r="Y176" s="36" t="s">
        <v>917</v>
      </c>
      <c r="Z176" s="36">
        <v>2</v>
      </c>
      <c r="AA176" s="36" t="s">
        <v>999</v>
      </c>
      <c r="AB176" s="36">
        <v>1</v>
      </c>
      <c r="AC176" s="36"/>
      <c r="AD176" s="36"/>
      <c r="AE176" s="36">
        <f t="shared" si="2"/>
        <v>0</v>
      </c>
    </row>
    <row r="177" spans="1:31" customFormat="1" ht="81">
      <c r="A177" s="36">
        <v>176</v>
      </c>
      <c r="B177" s="36" t="s">
        <v>25</v>
      </c>
      <c r="C177" s="36" t="s">
        <v>911</v>
      </c>
      <c r="D177" s="36" t="s">
        <v>1000</v>
      </c>
      <c r="E177" s="36" t="s">
        <v>28</v>
      </c>
      <c r="F177" s="36" t="s">
        <v>1001</v>
      </c>
      <c r="G177" s="36">
        <v>0</v>
      </c>
      <c r="H177" s="72" t="s">
        <v>460</v>
      </c>
      <c r="I177" s="36" t="s">
        <v>1002</v>
      </c>
      <c r="J177" s="36" t="s">
        <v>1003</v>
      </c>
      <c r="K177" s="36" t="s">
        <v>33</v>
      </c>
      <c r="L177" s="72" t="s">
        <v>1004</v>
      </c>
      <c r="M177" s="36" t="s">
        <v>1005</v>
      </c>
      <c r="N177" s="36" t="s">
        <v>36</v>
      </c>
      <c r="O177" s="36"/>
      <c r="P177" s="36"/>
      <c r="Q177" s="36"/>
      <c r="R177" s="36"/>
      <c r="S177" s="36" t="s">
        <v>51</v>
      </c>
      <c r="T177" s="36" t="s">
        <v>38</v>
      </c>
      <c r="U177" s="36" t="s">
        <v>38</v>
      </c>
      <c r="V177" s="36" t="s">
        <v>38</v>
      </c>
      <c r="W177" s="36" t="s">
        <v>954</v>
      </c>
      <c r="X177" s="36">
        <v>1</v>
      </c>
      <c r="Y177" s="36" t="s">
        <v>917</v>
      </c>
      <c r="Z177" s="36">
        <v>2</v>
      </c>
      <c r="AA177" s="36" t="s">
        <v>990</v>
      </c>
      <c r="AB177" s="36">
        <v>1</v>
      </c>
      <c r="AC177" s="36"/>
      <c r="AD177" s="36"/>
      <c r="AE177" s="36">
        <f t="shared" si="2"/>
        <v>0</v>
      </c>
    </row>
    <row r="178" spans="1:31" customFormat="1" ht="81">
      <c r="A178" s="36">
        <v>177</v>
      </c>
      <c r="B178" s="36" t="s">
        <v>25</v>
      </c>
      <c r="C178" s="36" t="s">
        <v>911</v>
      </c>
      <c r="D178" s="36" t="s">
        <v>1006</v>
      </c>
      <c r="E178" s="36" t="s">
        <v>28</v>
      </c>
      <c r="F178" s="36" t="s">
        <v>1007</v>
      </c>
      <c r="G178" s="36">
        <v>6</v>
      </c>
      <c r="H178" s="72" t="s">
        <v>460</v>
      </c>
      <c r="I178" s="36" t="s">
        <v>1008</v>
      </c>
      <c r="J178" s="36" t="s">
        <v>1009</v>
      </c>
      <c r="K178" s="36" t="s">
        <v>33</v>
      </c>
      <c r="L178" s="72" t="s">
        <v>1010</v>
      </c>
      <c r="M178" s="36" t="s">
        <v>1011</v>
      </c>
      <c r="N178" s="36" t="s">
        <v>49</v>
      </c>
      <c r="O178" s="36"/>
      <c r="P178" s="36"/>
      <c r="Q178" s="36"/>
      <c r="R178" s="36" t="s">
        <v>50</v>
      </c>
      <c r="S178" s="36" t="s">
        <v>51</v>
      </c>
      <c r="T178" s="36" t="s">
        <v>38</v>
      </c>
      <c r="U178" s="36" t="s">
        <v>39</v>
      </c>
      <c r="V178" s="36" t="s">
        <v>38</v>
      </c>
      <c r="W178" s="36" t="s">
        <v>954</v>
      </c>
      <c r="X178" s="36">
        <v>1</v>
      </c>
      <c r="Y178" s="36" t="s">
        <v>917</v>
      </c>
      <c r="Z178" s="36">
        <v>2</v>
      </c>
      <c r="AA178" s="36" t="s">
        <v>1012</v>
      </c>
      <c r="AB178" s="36">
        <v>4</v>
      </c>
      <c r="AC178" s="36"/>
      <c r="AD178" s="36"/>
      <c r="AE178" s="36">
        <f t="shared" si="2"/>
        <v>1</v>
      </c>
    </row>
    <row r="179" spans="1:31" customFormat="1" ht="108">
      <c r="A179" s="36">
        <v>178</v>
      </c>
      <c r="B179" s="36" t="s">
        <v>25</v>
      </c>
      <c r="C179" s="36" t="s">
        <v>911</v>
      </c>
      <c r="D179" s="36" t="s">
        <v>1013</v>
      </c>
      <c r="E179" s="36" t="s">
        <v>28</v>
      </c>
      <c r="F179" s="36" t="s">
        <v>1007</v>
      </c>
      <c r="G179" s="36">
        <v>6</v>
      </c>
      <c r="H179" s="36" t="s">
        <v>108</v>
      </c>
      <c r="I179" s="36" t="s">
        <v>1014</v>
      </c>
      <c r="J179" s="36" t="s">
        <v>1015</v>
      </c>
      <c r="K179" s="36" t="s">
        <v>33</v>
      </c>
      <c r="L179" s="72" t="s">
        <v>1016</v>
      </c>
      <c r="M179" s="36" t="s">
        <v>1017</v>
      </c>
      <c r="N179" s="36" t="s">
        <v>49</v>
      </c>
      <c r="O179" s="36"/>
      <c r="P179" s="36"/>
      <c r="Q179" s="36"/>
      <c r="R179" s="36" t="s">
        <v>50</v>
      </c>
      <c r="S179" s="36" t="s">
        <v>51</v>
      </c>
      <c r="T179" s="36" t="s">
        <v>38</v>
      </c>
      <c r="U179" s="36" t="s">
        <v>38</v>
      </c>
      <c r="V179" s="36" t="s">
        <v>38</v>
      </c>
      <c r="W179" s="36" t="s">
        <v>954</v>
      </c>
      <c r="X179" s="36">
        <v>1</v>
      </c>
      <c r="Y179" s="36" t="s">
        <v>917</v>
      </c>
      <c r="Z179" s="36">
        <v>2</v>
      </c>
      <c r="AA179" s="36" t="s">
        <v>1012</v>
      </c>
      <c r="AB179" s="36">
        <v>4</v>
      </c>
      <c r="AC179" s="36"/>
      <c r="AD179" s="36"/>
      <c r="AE179" s="36">
        <f t="shared" si="2"/>
        <v>1</v>
      </c>
    </row>
    <row r="180" spans="1:31" customFormat="1" ht="162">
      <c r="A180" s="36">
        <v>179</v>
      </c>
      <c r="B180" s="36" t="s">
        <v>25</v>
      </c>
      <c r="C180" s="36" t="s">
        <v>911</v>
      </c>
      <c r="D180" s="36" t="s">
        <v>1018</v>
      </c>
      <c r="E180" s="36" t="s">
        <v>1018</v>
      </c>
      <c r="F180" s="36" t="s">
        <v>29</v>
      </c>
      <c r="G180" s="36">
        <v>5</v>
      </c>
      <c r="H180" s="72" t="s">
        <v>460</v>
      </c>
      <c r="I180" s="36" t="s">
        <v>1019</v>
      </c>
      <c r="J180" s="36" t="s">
        <v>1020</v>
      </c>
      <c r="K180" s="36" t="s">
        <v>33</v>
      </c>
      <c r="L180" s="72" t="s">
        <v>1021</v>
      </c>
      <c r="M180" s="36" t="s">
        <v>1022</v>
      </c>
      <c r="N180" s="36" t="s">
        <v>49</v>
      </c>
      <c r="O180" s="36"/>
      <c r="P180" s="36"/>
      <c r="Q180" s="36"/>
      <c r="R180" s="36" t="s">
        <v>50</v>
      </c>
      <c r="S180" s="36" t="s">
        <v>51</v>
      </c>
      <c r="T180" s="36" t="s">
        <v>38</v>
      </c>
      <c r="U180" s="36" t="s">
        <v>38</v>
      </c>
      <c r="V180" s="36" t="s">
        <v>38</v>
      </c>
      <c r="W180" s="36" t="s">
        <v>1023</v>
      </c>
      <c r="X180" s="36">
        <v>1</v>
      </c>
      <c r="Y180" s="36" t="s">
        <v>917</v>
      </c>
      <c r="Z180" s="36">
        <v>2</v>
      </c>
      <c r="AA180" s="36" t="s">
        <v>1024</v>
      </c>
      <c r="AB180" s="36">
        <v>4</v>
      </c>
      <c r="AC180" s="36"/>
      <c r="AD180" s="36"/>
      <c r="AE180" s="36">
        <f t="shared" si="2"/>
        <v>1</v>
      </c>
    </row>
    <row r="181" spans="1:31" customFormat="1" ht="94.5">
      <c r="A181" s="36">
        <v>180</v>
      </c>
      <c r="B181" s="36" t="s">
        <v>25</v>
      </c>
      <c r="C181" s="36" t="s">
        <v>911</v>
      </c>
      <c r="D181" s="36" t="s">
        <v>1025</v>
      </c>
      <c r="E181" s="36" t="s">
        <v>28</v>
      </c>
      <c r="F181" s="36" t="s">
        <v>1001</v>
      </c>
      <c r="G181" s="36">
        <v>0</v>
      </c>
      <c r="H181" s="36" t="s">
        <v>82</v>
      </c>
      <c r="I181" s="36" t="s">
        <v>1026</v>
      </c>
      <c r="J181" s="36" t="s">
        <v>1027</v>
      </c>
      <c r="K181" s="36" t="s">
        <v>33</v>
      </c>
      <c r="L181" s="72" t="s">
        <v>1028</v>
      </c>
      <c r="M181" s="36" t="s">
        <v>1029</v>
      </c>
      <c r="N181" s="36" t="s">
        <v>36</v>
      </c>
      <c r="O181" s="36"/>
      <c r="P181" s="36"/>
      <c r="Q181" s="36"/>
      <c r="R181" s="36"/>
      <c r="S181" s="36" t="s">
        <v>51</v>
      </c>
      <c r="T181" s="36" t="s">
        <v>38</v>
      </c>
      <c r="U181" s="36" t="s">
        <v>38</v>
      </c>
      <c r="V181" s="36" t="s">
        <v>38</v>
      </c>
      <c r="W181" s="36" t="s">
        <v>38</v>
      </c>
      <c r="X181" s="36">
        <v>2</v>
      </c>
      <c r="Y181" s="36" t="s">
        <v>917</v>
      </c>
      <c r="Z181" s="36">
        <v>2</v>
      </c>
      <c r="AA181" s="36" t="s">
        <v>1030</v>
      </c>
      <c r="AB181" s="36">
        <v>1</v>
      </c>
      <c r="AC181" s="36"/>
      <c r="AD181" s="36"/>
      <c r="AE181" s="36">
        <f t="shared" si="2"/>
        <v>0</v>
      </c>
    </row>
    <row r="182" spans="1:31" customFormat="1" ht="94.5">
      <c r="A182" s="36">
        <v>181</v>
      </c>
      <c r="B182" s="36" t="s">
        <v>25</v>
      </c>
      <c r="C182" s="36" t="s">
        <v>911</v>
      </c>
      <c r="D182" s="36" t="s">
        <v>1031</v>
      </c>
      <c r="E182" s="36" t="s">
        <v>28</v>
      </c>
      <c r="F182" s="36" t="s">
        <v>1001</v>
      </c>
      <c r="G182" s="36">
        <v>0</v>
      </c>
      <c r="H182" s="36" t="s">
        <v>82</v>
      </c>
      <c r="I182" s="36" t="s">
        <v>1032</v>
      </c>
      <c r="J182" s="36" t="s">
        <v>1033</v>
      </c>
      <c r="K182" s="36" t="s">
        <v>106</v>
      </c>
      <c r="L182" s="72"/>
      <c r="M182" s="36"/>
      <c r="N182" s="36"/>
      <c r="O182" s="36"/>
      <c r="P182" s="36"/>
      <c r="Q182" s="36"/>
      <c r="R182" s="36"/>
      <c r="S182" s="36"/>
      <c r="T182" s="36"/>
      <c r="U182" s="36"/>
      <c r="V182" s="36"/>
      <c r="W182" s="36"/>
      <c r="X182" s="36"/>
      <c r="Y182" s="36"/>
      <c r="Z182" s="36"/>
      <c r="AA182" s="36"/>
      <c r="AB182" s="36"/>
      <c r="AC182" s="36" t="s">
        <v>948</v>
      </c>
      <c r="AD182" s="36"/>
      <c r="AE182" s="36">
        <f t="shared" si="2"/>
        <v>0</v>
      </c>
    </row>
    <row r="183" spans="1:31" customFormat="1" ht="108">
      <c r="A183" s="36">
        <v>182</v>
      </c>
      <c r="B183" s="36" t="s">
        <v>25</v>
      </c>
      <c r="C183" s="36" t="s">
        <v>911</v>
      </c>
      <c r="D183" s="36" t="s">
        <v>1034</v>
      </c>
      <c r="E183" s="36" t="s">
        <v>28</v>
      </c>
      <c r="F183" s="36" t="s">
        <v>1001</v>
      </c>
      <c r="G183" s="36">
        <v>0</v>
      </c>
      <c r="H183" s="36" t="s">
        <v>82</v>
      </c>
      <c r="I183" s="36" t="s">
        <v>1035</v>
      </c>
      <c r="J183" s="36" t="s">
        <v>1036</v>
      </c>
      <c r="K183" s="36" t="s">
        <v>106</v>
      </c>
      <c r="L183" s="72"/>
      <c r="M183" s="36"/>
      <c r="N183" s="36"/>
      <c r="O183" s="36"/>
      <c r="P183" s="36"/>
      <c r="Q183" s="36"/>
      <c r="R183" s="36"/>
      <c r="S183" s="36"/>
      <c r="T183" s="36"/>
      <c r="U183" s="36"/>
      <c r="V183" s="36"/>
      <c r="W183" s="36"/>
      <c r="X183" s="36"/>
      <c r="Y183" s="36"/>
      <c r="Z183" s="36"/>
      <c r="AA183" s="36"/>
      <c r="AB183" s="36"/>
      <c r="AC183" s="36" t="s">
        <v>948</v>
      </c>
      <c r="AD183" s="36"/>
      <c r="AE183" s="36">
        <f t="shared" si="2"/>
        <v>0</v>
      </c>
    </row>
    <row r="184" spans="1:31" customFormat="1" ht="94.5">
      <c r="A184" s="36">
        <v>183</v>
      </c>
      <c r="B184" s="36" t="s">
        <v>25</v>
      </c>
      <c r="C184" s="36" t="s">
        <v>911</v>
      </c>
      <c r="D184" s="36" t="s">
        <v>1037</v>
      </c>
      <c r="E184" s="36" t="s">
        <v>28</v>
      </c>
      <c r="F184" s="36" t="s">
        <v>1001</v>
      </c>
      <c r="G184" s="36">
        <v>0</v>
      </c>
      <c r="H184" s="36" t="s">
        <v>82</v>
      </c>
      <c r="I184" s="36" t="s">
        <v>1038</v>
      </c>
      <c r="J184" s="36" t="s">
        <v>1039</v>
      </c>
      <c r="K184" s="36" t="s">
        <v>106</v>
      </c>
      <c r="L184" s="72"/>
      <c r="M184" s="36"/>
      <c r="N184" s="36"/>
      <c r="O184" s="36"/>
      <c r="P184" s="36"/>
      <c r="Q184" s="36"/>
      <c r="R184" s="36"/>
      <c r="S184" s="36"/>
      <c r="T184" s="36"/>
      <c r="U184" s="36"/>
      <c r="V184" s="36"/>
      <c r="W184" s="36"/>
      <c r="X184" s="36"/>
      <c r="Y184" s="36"/>
      <c r="Z184" s="36"/>
      <c r="AA184" s="36"/>
      <c r="AB184" s="36"/>
      <c r="AC184" s="36" t="s">
        <v>948</v>
      </c>
      <c r="AD184" s="36"/>
      <c r="AE184" s="36">
        <f t="shared" si="2"/>
        <v>0</v>
      </c>
    </row>
    <row r="185" spans="1:31" customFormat="1" ht="121.5">
      <c r="A185" s="36">
        <v>184</v>
      </c>
      <c r="B185" s="36" t="s">
        <v>25</v>
      </c>
      <c r="C185" s="36" t="s">
        <v>911</v>
      </c>
      <c r="D185" s="36" t="s">
        <v>1040</v>
      </c>
      <c r="E185" s="36" t="s">
        <v>28</v>
      </c>
      <c r="F185" s="36" t="s">
        <v>1001</v>
      </c>
      <c r="G185" s="36">
        <v>0</v>
      </c>
      <c r="H185" s="36" t="s">
        <v>82</v>
      </c>
      <c r="I185" s="36" t="s">
        <v>1041</v>
      </c>
      <c r="J185" s="36" t="s">
        <v>1042</v>
      </c>
      <c r="K185" s="36" t="s">
        <v>106</v>
      </c>
      <c r="L185" s="72"/>
      <c r="M185" s="36"/>
      <c r="N185" s="36"/>
      <c r="O185" s="36"/>
      <c r="P185" s="36"/>
      <c r="Q185" s="36"/>
      <c r="R185" s="36"/>
      <c r="S185" s="36"/>
      <c r="T185" s="36"/>
      <c r="U185" s="36"/>
      <c r="V185" s="36"/>
      <c r="W185" s="36"/>
      <c r="X185" s="36"/>
      <c r="Y185" s="36"/>
      <c r="Z185" s="36"/>
      <c r="AA185" s="36"/>
      <c r="AB185" s="36"/>
      <c r="AC185" s="36" t="s">
        <v>948</v>
      </c>
      <c r="AD185" s="36"/>
      <c r="AE185" s="36">
        <f t="shared" si="2"/>
        <v>0</v>
      </c>
    </row>
    <row r="186" spans="1:31" customFormat="1" ht="202.5">
      <c r="A186" s="36">
        <v>185</v>
      </c>
      <c r="B186" s="36" t="s">
        <v>25</v>
      </c>
      <c r="C186" s="36" t="s">
        <v>911</v>
      </c>
      <c r="D186" s="36" t="s">
        <v>1043</v>
      </c>
      <c r="E186" s="36" t="s">
        <v>28</v>
      </c>
      <c r="F186" s="36" t="s">
        <v>1001</v>
      </c>
      <c r="G186" s="36">
        <v>0</v>
      </c>
      <c r="H186" s="36" t="s">
        <v>82</v>
      </c>
      <c r="I186" s="36" t="s">
        <v>1044</v>
      </c>
      <c r="J186" s="36" t="s">
        <v>1045</v>
      </c>
      <c r="K186" s="36" t="s">
        <v>33</v>
      </c>
      <c r="L186" s="72" t="s">
        <v>1046</v>
      </c>
      <c r="M186" s="36" t="s">
        <v>1047</v>
      </c>
      <c r="N186" s="36" t="s">
        <v>49</v>
      </c>
      <c r="O186" s="36"/>
      <c r="P186" s="36"/>
      <c r="Q186" s="36"/>
      <c r="R186" s="36" t="s">
        <v>50</v>
      </c>
      <c r="S186" s="36" t="s">
        <v>51</v>
      </c>
      <c r="T186" s="36" t="s">
        <v>38</v>
      </c>
      <c r="U186" s="36" t="s">
        <v>39</v>
      </c>
      <c r="V186" s="36" t="s">
        <v>38</v>
      </c>
      <c r="W186" s="36" t="s">
        <v>1048</v>
      </c>
      <c r="X186" s="36">
        <v>1</v>
      </c>
      <c r="Y186" s="36" t="s">
        <v>1049</v>
      </c>
      <c r="Z186" s="36">
        <v>2</v>
      </c>
      <c r="AA186" s="36" t="s">
        <v>1050</v>
      </c>
      <c r="AB186" s="36">
        <v>1</v>
      </c>
      <c r="AC186" s="36"/>
      <c r="AD186" s="36"/>
      <c r="AE186" s="36">
        <f t="shared" si="2"/>
        <v>1</v>
      </c>
    </row>
    <row r="187" spans="1:31" customFormat="1" ht="94.5">
      <c r="A187" s="36">
        <v>186</v>
      </c>
      <c r="B187" s="36" t="s">
        <v>25</v>
      </c>
      <c r="C187" s="36" t="s">
        <v>911</v>
      </c>
      <c r="D187" s="36" t="s">
        <v>1051</v>
      </c>
      <c r="E187" s="36" t="s">
        <v>28</v>
      </c>
      <c r="F187" s="36" t="s">
        <v>1001</v>
      </c>
      <c r="G187" s="36">
        <v>0</v>
      </c>
      <c r="H187" s="36" t="s">
        <v>82</v>
      </c>
      <c r="I187" s="36" t="s">
        <v>1052</v>
      </c>
      <c r="J187" s="36" t="s">
        <v>1053</v>
      </c>
      <c r="K187" s="36" t="s">
        <v>33</v>
      </c>
      <c r="L187" s="72" t="s">
        <v>1054</v>
      </c>
      <c r="M187" s="36" t="s">
        <v>1055</v>
      </c>
      <c r="N187" s="36" t="s">
        <v>36</v>
      </c>
      <c r="O187" s="36"/>
      <c r="P187" s="36"/>
      <c r="Q187" s="36"/>
      <c r="R187" s="36"/>
      <c r="S187" s="36" t="s">
        <v>38</v>
      </c>
      <c r="T187" s="36" t="s">
        <v>38</v>
      </c>
      <c r="U187" s="36" t="s">
        <v>38</v>
      </c>
      <c r="V187" s="36" t="s">
        <v>38</v>
      </c>
      <c r="W187" s="36" t="s">
        <v>38</v>
      </c>
      <c r="X187" s="36">
        <v>2</v>
      </c>
      <c r="Y187" s="36" t="s">
        <v>1056</v>
      </c>
      <c r="Z187" s="36">
        <v>2</v>
      </c>
      <c r="AA187" s="36" t="s">
        <v>1057</v>
      </c>
      <c r="AB187" s="36">
        <v>1</v>
      </c>
      <c r="AC187" s="36"/>
      <c r="AD187" s="36"/>
      <c r="AE187" s="36">
        <f t="shared" si="2"/>
        <v>0</v>
      </c>
    </row>
    <row r="188" spans="1:31" customFormat="1" ht="94.5">
      <c r="A188" s="36">
        <v>187</v>
      </c>
      <c r="B188" s="36" t="s">
        <v>25</v>
      </c>
      <c r="C188" s="36" t="s">
        <v>911</v>
      </c>
      <c r="D188" s="36" t="s">
        <v>1058</v>
      </c>
      <c r="E188" s="36" t="s">
        <v>28</v>
      </c>
      <c r="F188" s="36" t="s">
        <v>1001</v>
      </c>
      <c r="G188" s="36">
        <v>0</v>
      </c>
      <c r="H188" s="36" t="s">
        <v>82</v>
      </c>
      <c r="I188" s="36" t="s">
        <v>1059</v>
      </c>
      <c r="J188" s="36" t="s">
        <v>1060</v>
      </c>
      <c r="K188" s="36" t="s">
        <v>33</v>
      </c>
      <c r="L188" s="72" t="s">
        <v>1061</v>
      </c>
      <c r="M188" s="36" t="s">
        <v>1062</v>
      </c>
      <c r="N188" s="36" t="s">
        <v>36</v>
      </c>
      <c r="O188" s="36"/>
      <c r="P188" s="36"/>
      <c r="Q188" s="36"/>
      <c r="R188" s="36"/>
      <c r="S188" s="36" t="s">
        <v>38</v>
      </c>
      <c r="T188" s="36" t="s">
        <v>38</v>
      </c>
      <c r="U188" s="36" t="s">
        <v>38</v>
      </c>
      <c r="V188" s="36" t="s">
        <v>38</v>
      </c>
      <c r="W188" s="36" t="s">
        <v>38</v>
      </c>
      <c r="X188" s="36">
        <v>2</v>
      </c>
      <c r="Y188" s="36" t="s">
        <v>1056</v>
      </c>
      <c r="Z188" s="36">
        <v>2</v>
      </c>
      <c r="AA188" s="36" t="s">
        <v>1057</v>
      </c>
      <c r="AB188" s="36">
        <v>1</v>
      </c>
      <c r="AC188" s="36"/>
      <c r="AD188" s="36"/>
      <c r="AE188" s="36">
        <f t="shared" si="2"/>
        <v>0</v>
      </c>
    </row>
    <row r="189" spans="1:31" customFormat="1" ht="94.5">
      <c r="A189" s="36">
        <v>188</v>
      </c>
      <c r="B189" s="36" t="s">
        <v>25</v>
      </c>
      <c r="C189" s="36" t="s">
        <v>911</v>
      </c>
      <c r="D189" s="36" t="s">
        <v>1063</v>
      </c>
      <c r="E189" s="36" t="s">
        <v>28</v>
      </c>
      <c r="F189" s="36" t="s">
        <v>1001</v>
      </c>
      <c r="G189" s="36">
        <v>0</v>
      </c>
      <c r="H189" s="36" t="s">
        <v>82</v>
      </c>
      <c r="I189" s="36" t="s">
        <v>1064</v>
      </c>
      <c r="J189" s="36" t="s">
        <v>1065</v>
      </c>
      <c r="K189" s="36" t="s">
        <v>106</v>
      </c>
      <c r="L189" s="72"/>
      <c r="M189" s="36"/>
      <c r="N189" s="36"/>
      <c r="O189" s="36"/>
      <c r="P189" s="36"/>
      <c r="Q189" s="36"/>
      <c r="R189" s="36"/>
      <c r="S189" s="36"/>
      <c r="T189" s="36"/>
      <c r="U189" s="36"/>
      <c r="V189" s="36"/>
      <c r="W189" s="36"/>
      <c r="X189" s="36"/>
      <c r="Y189" s="36"/>
      <c r="Z189" s="36"/>
      <c r="AA189" s="36"/>
      <c r="AB189" s="36"/>
      <c r="AC189" s="36" t="s">
        <v>948</v>
      </c>
      <c r="AD189" s="36"/>
      <c r="AE189" s="36">
        <f t="shared" si="2"/>
        <v>0</v>
      </c>
    </row>
    <row r="190" spans="1:31" customFormat="1" ht="121.5">
      <c r="A190" s="36">
        <v>189</v>
      </c>
      <c r="B190" s="36" t="s">
        <v>25</v>
      </c>
      <c r="C190" s="36" t="s">
        <v>911</v>
      </c>
      <c r="D190" s="36" t="s">
        <v>1066</v>
      </c>
      <c r="E190" s="36" t="s">
        <v>28</v>
      </c>
      <c r="F190" s="36" t="s">
        <v>1001</v>
      </c>
      <c r="G190" s="36">
        <v>0</v>
      </c>
      <c r="H190" s="36" t="s">
        <v>645</v>
      </c>
      <c r="I190" s="36" t="s">
        <v>1067</v>
      </c>
      <c r="J190" s="36" t="s">
        <v>1068</v>
      </c>
      <c r="K190" s="36" t="s">
        <v>33</v>
      </c>
      <c r="L190" s="72" t="s">
        <v>1069</v>
      </c>
      <c r="M190" s="36" t="s">
        <v>1070</v>
      </c>
      <c r="N190" s="36" t="s">
        <v>36</v>
      </c>
      <c r="O190" s="36"/>
      <c r="P190" s="36"/>
      <c r="Q190" s="36"/>
      <c r="R190" s="36"/>
      <c r="S190" s="36" t="s">
        <v>51</v>
      </c>
      <c r="T190" s="36" t="s">
        <v>38</v>
      </c>
      <c r="U190" s="36" t="s">
        <v>39</v>
      </c>
      <c r="V190" s="36" t="s">
        <v>38</v>
      </c>
      <c r="W190" s="36" t="s">
        <v>1071</v>
      </c>
      <c r="X190" s="36">
        <v>1</v>
      </c>
      <c r="Y190" s="36" t="s">
        <v>931</v>
      </c>
      <c r="Z190" s="36">
        <v>4</v>
      </c>
      <c r="AA190" s="36" t="s">
        <v>1072</v>
      </c>
      <c r="AB190" s="36">
        <v>4</v>
      </c>
      <c r="AC190" s="36" t="s">
        <v>1073</v>
      </c>
      <c r="AD190" s="36"/>
      <c r="AE190" s="36">
        <f t="shared" si="2"/>
        <v>0</v>
      </c>
    </row>
    <row r="191" spans="1:31" customFormat="1" ht="148.5">
      <c r="A191" s="36">
        <v>190</v>
      </c>
      <c r="B191" s="36" t="s">
        <v>25</v>
      </c>
      <c r="C191" s="36" t="s">
        <v>911</v>
      </c>
      <c r="D191" s="36" t="s">
        <v>1074</v>
      </c>
      <c r="E191" s="36" t="s">
        <v>28</v>
      </c>
      <c r="F191" s="36" t="s">
        <v>1001</v>
      </c>
      <c r="G191" s="36">
        <v>0</v>
      </c>
      <c r="H191" s="36" t="s">
        <v>82</v>
      </c>
      <c r="I191" s="36" t="s">
        <v>1075</v>
      </c>
      <c r="J191" s="36" t="s">
        <v>1076</v>
      </c>
      <c r="K191" s="36" t="s">
        <v>106</v>
      </c>
      <c r="L191" s="72"/>
      <c r="M191" s="36"/>
      <c r="N191" s="36"/>
      <c r="O191" s="36"/>
      <c r="P191" s="36"/>
      <c r="Q191" s="36"/>
      <c r="R191" s="36"/>
      <c r="S191" s="36"/>
      <c r="T191" s="36"/>
      <c r="U191" s="36"/>
      <c r="V191" s="36"/>
      <c r="W191" s="36"/>
      <c r="X191" s="36"/>
      <c r="Y191" s="36"/>
      <c r="Z191" s="36"/>
      <c r="AA191" s="36"/>
      <c r="AB191" s="36"/>
      <c r="AC191" s="36" t="s">
        <v>948</v>
      </c>
      <c r="AD191" s="36"/>
      <c r="AE191" s="36">
        <f t="shared" si="2"/>
        <v>0</v>
      </c>
    </row>
    <row r="192" spans="1:31" customFormat="1" ht="94.5">
      <c r="A192" s="36">
        <v>191</v>
      </c>
      <c r="B192" s="36" t="s">
        <v>25</v>
      </c>
      <c r="C192" s="36" t="s">
        <v>911</v>
      </c>
      <c r="D192" s="36" t="s">
        <v>1077</v>
      </c>
      <c r="E192" s="36" t="s">
        <v>28</v>
      </c>
      <c r="F192" s="36" t="s">
        <v>1001</v>
      </c>
      <c r="G192" s="36">
        <v>0</v>
      </c>
      <c r="H192" s="36" t="s">
        <v>82</v>
      </c>
      <c r="I192" s="36" t="s">
        <v>1078</v>
      </c>
      <c r="J192" s="36" t="s">
        <v>1079</v>
      </c>
      <c r="K192" s="36" t="s">
        <v>106</v>
      </c>
      <c r="L192" s="72"/>
      <c r="M192" s="36"/>
      <c r="N192" s="36"/>
      <c r="O192" s="36"/>
      <c r="P192" s="36"/>
      <c r="Q192" s="36"/>
      <c r="R192" s="36"/>
      <c r="S192" s="36"/>
      <c r="T192" s="36"/>
      <c r="U192" s="36"/>
      <c r="V192" s="36"/>
      <c r="W192" s="36"/>
      <c r="X192" s="36"/>
      <c r="Y192" s="36"/>
      <c r="Z192" s="36"/>
      <c r="AA192" s="36"/>
      <c r="AB192" s="36"/>
      <c r="AC192" s="36" t="s">
        <v>948</v>
      </c>
      <c r="AD192" s="36"/>
      <c r="AE192" s="36">
        <f t="shared" si="2"/>
        <v>0</v>
      </c>
    </row>
    <row r="193" spans="1:31" customFormat="1" ht="108">
      <c r="A193" s="36">
        <v>192</v>
      </c>
      <c r="B193" s="36" t="s">
        <v>25</v>
      </c>
      <c r="C193" s="36" t="s">
        <v>911</v>
      </c>
      <c r="D193" s="36" t="s">
        <v>1080</v>
      </c>
      <c r="E193" s="36" t="s">
        <v>28</v>
      </c>
      <c r="F193" s="36" t="s">
        <v>1001</v>
      </c>
      <c r="G193" s="36">
        <v>0</v>
      </c>
      <c r="H193" s="36" t="s">
        <v>82</v>
      </c>
      <c r="I193" s="36" t="s">
        <v>1081</v>
      </c>
      <c r="J193" s="36" t="s">
        <v>1082</v>
      </c>
      <c r="K193" s="36" t="s">
        <v>33</v>
      </c>
      <c r="L193" s="72" t="s">
        <v>1083</v>
      </c>
      <c r="M193" s="36" t="s">
        <v>49</v>
      </c>
      <c r="N193" s="36" t="s">
        <v>49</v>
      </c>
      <c r="O193" s="36"/>
      <c r="P193" s="36" t="s">
        <v>50</v>
      </c>
      <c r="Q193" s="36"/>
      <c r="R193" s="36"/>
      <c r="S193" s="36" t="s">
        <v>51</v>
      </c>
      <c r="T193" s="36" t="s">
        <v>38</v>
      </c>
      <c r="U193" s="36" t="s">
        <v>39</v>
      </c>
      <c r="V193" s="36" t="s">
        <v>38</v>
      </c>
      <c r="W193" s="36" t="s">
        <v>38</v>
      </c>
      <c r="X193" s="36">
        <v>2</v>
      </c>
      <c r="Y193" s="36" t="s">
        <v>1084</v>
      </c>
      <c r="Z193" s="36">
        <v>2</v>
      </c>
      <c r="AA193" s="36" t="s">
        <v>1085</v>
      </c>
      <c r="AB193" s="36">
        <v>1</v>
      </c>
      <c r="AC193" s="36"/>
      <c r="AD193" s="36"/>
      <c r="AE193" s="36">
        <f t="shared" ref="AE193:AE256" si="3">COUNTIFS(O193:R193,"√")</f>
        <v>1</v>
      </c>
    </row>
    <row r="194" spans="1:31" customFormat="1" ht="121.5">
      <c r="A194" s="36">
        <v>193</v>
      </c>
      <c r="B194" s="36" t="s">
        <v>25</v>
      </c>
      <c r="C194" s="36" t="s">
        <v>911</v>
      </c>
      <c r="D194" s="36" t="s">
        <v>1086</v>
      </c>
      <c r="E194" s="36" t="s">
        <v>28</v>
      </c>
      <c r="F194" s="36" t="s">
        <v>1001</v>
      </c>
      <c r="G194" s="36">
        <v>0</v>
      </c>
      <c r="H194" s="36" t="s">
        <v>82</v>
      </c>
      <c r="I194" s="36" t="s">
        <v>1087</v>
      </c>
      <c r="J194" s="36" t="s">
        <v>1088</v>
      </c>
      <c r="K194" s="36" t="s">
        <v>106</v>
      </c>
      <c r="L194" s="72"/>
      <c r="M194" s="36"/>
      <c r="N194" s="36"/>
      <c r="O194" s="36"/>
      <c r="P194" s="36"/>
      <c r="Q194" s="36"/>
      <c r="R194" s="36"/>
      <c r="S194" s="36"/>
      <c r="T194" s="36"/>
      <c r="U194" s="36"/>
      <c r="V194" s="36"/>
      <c r="W194" s="36"/>
      <c r="X194" s="36"/>
      <c r="Y194" s="36"/>
      <c r="Z194" s="36"/>
      <c r="AA194" s="36"/>
      <c r="AB194" s="36"/>
      <c r="AC194" s="36" t="s">
        <v>948</v>
      </c>
      <c r="AD194" s="36"/>
      <c r="AE194" s="36">
        <f t="shared" si="3"/>
        <v>0</v>
      </c>
    </row>
    <row r="195" spans="1:31" customFormat="1" ht="108">
      <c r="A195" s="36">
        <v>194</v>
      </c>
      <c r="B195" s="36" t="s">
        <v>25</v>
      </c>
      <c r="C195" s="36" t="s">
        <v>911</v>
      </c>
      <c r="D195" s="36" t="s">
        <v>1089</v>
      </c>
      <c r="E195" s="36" t="s">
        <v>28</v>
      </c>
      <c r="F195" s="36" t="s">
        <v>1001</v>
      </c>
      <c r="G195" s="36">
        <v>0</v>
      </c>
      <c r="H195" s="72" t="s">
        <v>645</v>
      </c>
      <c r="I195" s="36" t="s">
        <v>1090</v>
      </c>
      <c r="J195" s="36" t="s">
        <v>1091</v>
      </c>
      <c r="K195" s="36" t="s">
        <v>106</v>
      </c>
      <c r="L195" s="72"/>
      <c r="M195" s="36"/>
      <c r="N195" s="36"/>
      <c r="O195" s="36"/>
      <c r="P195" s="36"/>
      <c r="Q195" s="36"/>
      <c r="R195" s="36"/>
      <c r="S195" s="36"/>
      <c r="T195" s="36"/>
      <c r="U195" s="36"/>
      <c r="V195" s="36"/>
      <c r="W195" s="36"/>
      <c r="X195" s="36"/>
      <c r="Y195" s="36"/>
      <c r="Z195" s="36"/>
      <c r="AA195" s="36"/>
      <c r="AB195" s="36"/>
      <c r="AC195" s="36" t="s">
        <v>948</v>
      </c>
      <c r="AD195" s="36"/>
      <c r="AE195" s="36">
        <f t="shared" si="3"/>
        <v>0</v>
      </c>
    </row>
    <row r="196" spans="1:31" customFormat="1" ht="216">
      <c r="A196" s="36">
        <v>195</v>
      </c>
      <c r="B196" s="36" t="s">
        <v>25</v>
      </c>
      <c r="C196" s="36" t="s">
        <v>911</v>
      </c>
      <c r="D196" s="36" t="s">
        <v>1092</v>
      </c>
      <c r="E196" s="36" t="s">
        <v>1092</v>
      </c>
      <c r="F196" s="36" t="s">
        <v>501</v>
      </c>
      <c r="G196" s="36">
        <v>6</v>
      </c>
      <c r="H196" s="36" t="s">
        <v>82</v>
      </c>
      <c r="I196" s="36" t="s">
        <v>1093</v>
      </c>
      <c r="J196" s="36" t="s">
        <v>1094</v>
      </c>
      <c r="K196" s="36" t="s">
        <v>33</v>
      </c>
      <c r="L196" s="72" t="s">
        <v>1095</v>
      </c>
      <c r="M196" s="36" t="s">
        <v>1096</v>
      </c>
      <c r="N196" s="36" t="s">
        <v>49</v>
      </c>
      <c r="O196" s="36"/>
      <c r="P196" s="36" t="s">
        <v>50</v>
      </c>
      <c r="Q196" s="36"/>
      <c r="R196" s="36" t="s">
        <v>50</v>
      </c>
      <c r="S196" s="36" t="s">
        <v>51</v>
      </c>
      <c r="T196" s="36" t="s">
        <v>38</v>
      </c>
      <c r="U196" s="36" t="s">
        <v>39</v>
      </c>
      <c r="V196" s="36" t="s">
        <v>38</v>
      </c>
      <c r="W196" s="36" t="s">
        <v>38</v>
      </c>
      <c r="X196" s="36">
        <v>2</v>
      </c>
      <c r="Y196" s="36" t="s">
        <v>1097</v>
      </c>
      <c r="Z196" s="36">
        <v>2</v>
      </c>
      <c r="AA196" s="36" t="s">
        <v>1092</v>
      </c>
      <c r="AB196" s="36">
        <v>4</v>
      </c>
      <c r="AC196" s="36"/>
      <c r="AD196" s="36"/>
      <c r="AE196" s="36">
        <f t="shared" si="3"/>
        <v>2</v>
      </c>
    </row>
    <row r="197" spans="1:31" customFormat="1" ht="94.5">
      <c r="A197" s="36">
        <v>196</v>
      </c>
      <c r="B197" s="36" t="s">
        <v>25</v>
      </c>
      <c r="C197" s="36" t="s">
        <v>911</v>
      </c>
      <c r="D197" s="36" t="s">
        <v>1098</v>
      </c>
      <c r="E197" s="36" t="s">
        <v>28</v>
      </c>
      <c r="F197" s="36" t="s">
        <v>1001</v>
      </c>
      <c r="G197" s="36">
        <v>0</v>
      </c>
      <c r="H197" s="36" t="s">
        <v>108</v>
      </c>
      <c r="I197" s="36" t="s">
        <v>1099</v>
      </c>
      <c r="J197" s="36" t="s">
        <v>1100</v>
      </c>
      <c r="K197" s="36" t="s">
        <v>33</v>
      </c>
      <c r="L197" s="72" t="s">
        <v>1101</v>
      </c>
      <c r="M197" s="36" t="s">
        <v>1102</v>
      </c>
      <c r="N197" s="72" t="s">
        <v>49</v>
      </c>
      <c r="O197" s="36"/>
      <c r="P197" s="36"/>
      <c r="Q197" s="36"/>
      <c r="R197" s="36" t="s">
        <v>50</v>
      </c>
      <c r="S197" s="36" t="s">
        <v>51</v>
      </c>
      <c r="T197" s="36" t="s">
        <v>38</v>
      </c>
      <c r="U197" s="36" t="s">
        <v>39</v>
      </c>
      <c r="V197" s="36" t="s">
        <v>39</v>
      </c>
      <c r="W197" s="36" t="s">
        <v>38</v>
      </c>
      <c r="X197" s="36">
        <v>2</v>
      </c>
      <c r="Y197" s="36" t="s">
        <v>1103</v>
      </c>
      <c r="Z197" s="36">
        <v>2</v>
      </c>
      <c r="AA197" s="36" t="s">
        <v>1104</v>
      </c>
      <c r="AB197" s="36">
        <v>1</v>
      </c>
      <c r="AC197" s="36"/>
      <c r="AD197" s="36"/>
      <c r="AE197" s="36">
        <f t="shared" si="3"/>
        <v>1</v>
      </c>
    </row>
    <row r="198" spans="1:31" customFormat="1" ht="135">
      <c r="A198" s="36">
        <v>197</v>
      </c>
      <c r="B198" s="36" t="s">
        <v>25</v>
      </c>
      <c r="C198" s="36" t="s">
        <v>911</v>
      </c>
      <c r="D198" s="36" t="s">
        <v>1105</v>
      </c>
      <c r="E198" s="36" t="s">
        <v>28</v>
      </c>
      <c r="F198" s="36" t="s">
        <v>1001</v>
      </c>
      <c r="G198" s="36">
        <v>0</v>
      </c>
      <c r="H198" s="36" t="s">
        <v>82</v>
      </c>
      <c r="I198" s="36" t="s">
        <v>1106</v>
      </c>
      <c r="J198" s="36" t="s">
        <v>1107</v>
      </c>
      <c r="K198" s="36" t="s">
        <v>33</v>
      </c>
      <c r="L198" s="72" t="s">
        <v>1108</v>
      </c>
      <c r="M198" s="36" t="s">
        <v>1107</v>
      </c>
      <c r="N198" s="36" t="s">
        <v>36</v>
      </c>
      <c r="O198" s="36"/>
      <c r="P198" s="36"/>
      <c r="Q198" s="36"/>
      <c r="R198" s="36"/>
      <c r="S198" s="36" t="s">
        <v>51</v>
      </c>
      <c r="T198" s="36" t="s">
        <v>38</v>
      </c>
      <c r="U198" s="36" t="s">
        <v>39</v>
      </c>
      <c r="V198" s="36" t="s">
        <v>39</v>
      </c>
      <c r="W198" s="36" t="s">
        <v>38</v>
      </c>
      <c r="X198" s="36">
        <v>2</v>
      </c>
      <c r="Y198" s="36" t="s">
        <v>1103</v>
      </c>
      <c r="Z198" s="36">
        <v>2</v>
      </c>
      <c r="AA198" s="36" t="s">
        <v>1109</v>
      </c>
      <c r="AB198" s="36">
        <v>1</v>
      </c>
      <c r="AC198" s="36"/>
      <c r="AD198" s="36"/>
      <c r="AE198" s="36">
        <f t="shared" si="3"/>
        <v>0</v>
      </c>
    </row>
    <row r="199" spans="1:31" customFormat="1" ht="121.5">
      <c r="A199" s="36">
        <v>198</v>
      </c>
      <c r="B199" s="36" t="s">
        <v>25</v>
      </c>
      <c r="C199" s="36" t="s">
        <v>911</v>
      </c>
      <c r="D199" s="36" t="s">
        <v>1110</v>
      </c>
      <c r="E199" s="36" t="s">
        <v>28</v>
      </c>
      <c r="F199" s="36" t="s">
        <v>1001</v>
      </c>
      <c r="G199" s="36">
        <v>0</v>
      </c>
      <c r="H199" s="36" t="s">
        <v>108</v>
      </c>
      <c r="I199" s="36" t="s">
        <v>1111</v>
      </c>
      <c r="J199" s="36" t="s">
        <v>1112</v>
      </c>
      <c r="K199" s="36" t="s">
        <v>33</v>
      </c>
      <c r="L199" s="72" t="s">
        <v>1113</v>
      </c>
      <c r="M199" s="36" t="s">
        <v>1114</v>
      </c>
      <c r="N199" s="36" t="s">
        <v>49</v>
      </c>
      <c r="O199" s="36" t="s">
        <v>50</v>
      </c>
      <c r="P199" s="36"/>
      <c r="Q199" s="36"/>
      <c r="R199" s="36"/>
      <c r="S199" s="36" t="s">
        <v>51</v>
      </c>
      <c r="T199" s="36" t="s">
        <v>38</v>
      </c>
      <c r="U199" s="36" t="s">
        <v>39</v>
      </c>
      <c r="V199" s="36" t="s">
        <v>39</v>
      </c>
      <c r="W199" s="36" t="s">
        <v>1115</v>
      </c>
      <c r="X199" s="36">
        <v>1</v>
      </c>
      <c r="Y199" s="36" t="s">
        <v>931</v>
      </c>
      <c r="Z199" s="36">
        <v>4</v>
      </c>
      <c r="AA199" s="36" t="s">
        <v>1109</v>
      </c>
      <c r="AB199" s="36">
        <v>1</v>
      </c>
      <c r="AC199" s="36" t="s">
        <v>1116</v>
      </c>
      <c r="AD199" s="36"/>
      <c r="AE199" s="36">
        <f t="shared" si="3"/>
        <v>1</v>
      </c>
    </row>
    <row r="200" spans="1:31" customFormat="1" ht="81">
      <c r="A200" s="36">
        <v>199</v>
      </c>
      <c r="B200" s="36" t="s">
        <v>25</v>
      </c>
      <c r="C200" s="36" t="s">
        <v>911</v>
      </c>
      <c r="D200" s="36" t="s">
        <v>1117</v>
      </c>
      <c r="E200" s="36" t="s">
        <v>28</v>
      </c>
      <c r="F200" s="36" t="s">
        <v>1001</v>
      </c>
      <c r="G200" s="36">
        <v>0</v>
      </c>
      <c r="H200" s="36" t="s">
        <v>82</v>
      </c>
      <c r="I200" s="36" t="s">
        <v>1118</v>
      </c>
      <c r="J200" s="36" t="s">
        <v>1119</v>
      </c>
      <c r="K200" s="36" t="s">
        <v>106</v>
      </c>
      <c r="L200" s="72"/>
      <c r="M200" s="36"/>
      <c r="N200" s="36"/>
      <c r="O200" s="36"/>
      <c r="P200" s="36"/>
      <c r="Q200" s="36"/>
      <c r="R200" s="36"/>
      <c r="S200" s="36"/>
      <c r="T200" s="36"/>
      <c r="U200" s="36"/>
      <c r="V200" s="36"/>
      <c r="W200" s="36"/>
      <c r="X200" s="36"/>
      <c r="Y200" s="36"/>
      <c r="Z200" s="36"/>
      <c r="AA200" s="36"/>
      <c r="AB200" s="36"/>
      <c r="AC200" s="36" t="s">
        <v>948</v>
      </c>
      <c r="AD200" s="36"/>
      <c r="AE200" s="36">
        <f t="shared" si="3"/>
        <v>0</v>
      </c>
    </row>
    <row r="201" spans="1:31" customFormat="1" ht="135">
      <c r="A201" s="36">
        <v>200</v>
      </c>
      <c r="B201" s="36" t="s">
        <v>25</v>
      </c>
      <c r="C201" s="36" t="s">
        <v>911</v>
      </c>
      <c r="D201" s="36" t="s">
        <v>1120</v>
      </c>
      <c r="E201" s="36" t="s">
        <v>1120</v>
      </c>
      <c r="F201" s="36" t="s">
        <v>501</v>
      </c>
      <c r="G201" s="36">
        <v>6</v>
      </c>
      <c r="H201" s="72" t="s">
        <v>115</v>
      </c>
      <c r="I201" s="36" t="s">
        <v>1121</v>
      </c>
      <c r="J201" s="36" t="s">
        <v>1122</v>
      </c>
      <c r="K201" s="36" t="s">
        <v>33</v>
      </c>
      <c r="L201" s="72" t="s">
        <v>1123</v>
      </c>
      <c r="M201" s="36" t="s">
        <v>1124</v>
      </c>
      <c r="N201" s="36" t="s">
        <v>36</v>
      </c>
      <c r="O201" s="36"/>
      <c r="P201" s="36"/>
      <c r="Q201" s="36"/>
      <c r="R201" s="36"/>
      <c r="S201" s="36" t="s">
        <v>42</v>
      </c>
      <c r="T201" s="36" t="s">
        <v>42</v>
      </c>
      <c r="U201" s="36" t="s">
        <v>42</v>
      </c>
      <c r="V201" s="36" t="s">
        <v>42</v>
      </c>
      <c r="W201" s="36" t="s">
        <v>38</v>
      </c>
      <c r="X201" s="36">
        <v>2</v>
      </c>
      <c r="Y201" s="36" t="s">
        <v>52</v>
      </c>
      <c r="Z201" s="36">
        <v>3</v>
      </c>
      <c r="AA201" s="36" t="s">
        <v>52</v>
      </c>
      <c r="AB201" s="36">
        <v>3</v>
      </c>
      <c r="AC201" s="36"/>
      <c r="AD201" s="36"/>
      <c r="AE201" s="36">
        <f t="shared" si="3"/>
        <v>0</v>
      </c>
    </row>
    <row r="202" spans="1:31" customFormat="1" ht="108">
      <c r="A202" s="36">
        <v>201</v>
      </c>
      <c r="B202" s="36" t="s">
        <v>25</v>
      </c>
      <c r="C202" s="36" t="s">
        <v>911</v>
      </c>
      <c r="D202" s="36" t="s">
        <v>1125</v>
      </c>
      <c r="E202" s="36" t="s">
        <v>1125</v>
      </c>
      <c r="F202" s="36" t="s">
        <v>501</v>
      </c>
      <c r="G202" s="36">
        <v>6</v>
      </c>
      <c r="H202" s="72" t="s">
        <v>757</v>
      </c>
      <c r="I202" s="36" t="s">
        <v>1126</v>
      </c>
      <c r="J202" s="36" t="s">
        <v>1127</v>
      </c>
      <c r="K202" s="36" t="s">
        <v>33</v>
      </c>
      <c r="L202" s="72" t="s">
        <v>1128</v>
      </c>
      <c r="M202" s="36" t="s">
        <v>1129</v>
      </c>
      <c r="N202" s="36" t="s">
        <v>49</v>
      </c>
      <c r="O202" s="36" t="s">
        <v>50</v>
      </c>
      <c r="P202" s="36"/>
      <c r="Q202" s="36"/>
      <c r="R202" s="36"/>
      <c r="S202" s="36" t="s">
        <v>51</v>
      </c>
      <c r="T202" s="36" t="s">
        <v>38</v>
      </c>
      <c r="U202" s="36" t="s">
        <v>39</v>
      </c>
      <c r="V202" s="36" t="s">
        <v>39</v>
      </c>
      <c r="W202" s="36" t="s">
        <v>954</v>
      </c>
      <c r="X202" s="36">
        <v>1</v>
      </c>
      <c r="Y202" s="36" t="s">
        <v>924</v>
      </c>
      <c r="Z202" s="36">
        <v>2</v>
      </c>
      <c r="AA202" s="36" t="s">
        <v>1130</v>
      </c>
      <c r="AB202" s="36">
        <v>1</v>
      </c>
      <c r="AC202" s="36"/>
      <c r="AD202" s="36"/>
      <c r="AE202" s="36">
        <f t="shared" si="3"/>
        <v>1</v>
      </c>
    </row>
    <row r="203" spans="1:31" customFormat="1" ht="148.5">
      <c r="A203" s="36">
        <v>202</v>
      </c>
      <c r="B203" s="36" t="s">
        <v>25</v>
      </c>
      <c r="C203" s="36" t="s">
        <v>911</v>
      </c>
      <c r="D203" s="36" t="s">
        <v>1131</v>
      </c>
      <c r="E203" s="36" t="s">
        <v>1131</v>
      </c>
      <c r="F203" s="36" t="s">
        <v>501</v>
      </c>
      <c r="G203" s="36">
        <v>6</v>
      </c>
      <c r="H203" s="36" t="s">
        <v>108</v>
      </c>
      <c r="I203" s="36" t="s">
        <v>1132</v>
      </c>
      <c r="J203" s="36" t="s">
        <v>1133</v>
      </c>
      <c r="K203" s="36" t="s">
        <v>33</v>
      </c>
      <c r="L203" s="72" t="s">
        <v>1134</v>
      </c>
      <c r="M203" s="36" t="s">
        <v>1135</v>
      </c>
      <c r="N203" s="36" t="s">
        <v>49</v>
      </c>
      <c r="O203" s="36"/>
      <c r="P203" s="36" t="s">
        <v>50</v>
      </c>
      <c r="Q203" s="36"/>
      <c r="R203" s="36"/>
      <c r="S203" s="36" t="s">
        <v>51</v>
      </c>
      <c r="T203" s="36" t="s">
        <v>38</v>
      </c>
      <c r="U203" s="36" t="s">
        <v>39</v>
      </c>
      <c r="V203" s="36" t="s">
        <v>38</v>
      </c>
      <c r="W203" s="36" t="s">
        <v>954</v>
      </c>
      <c r="X203" s="36">
        <v>1</v>
      </c>
      <c r="Y203" s="36" t="s">
        <v>924</v>
      </c>
      <c r="Z203" s="36">
        <v>2</v>
      </c>
      <c r="AA203" s="36" t="s">
        <v>1136</v>
      </c>
      <c r="AB203" s="36">
        <v>1</v>
      </c>
      <c r="AC203" s="36"/>
      <c r="AD203" s="36"/>
      <c r="AE203" s="36">
        <f t="shared" si="3"/>
        <v>1</v>
      </c>
    </row>
    <row r="204" spans="1:31" customFormat="1" ht="135">
      <c r="A204" s="36">
        <v>203</v>
      </c>
      <c r="B204" s="36" t="s">
        <v>25</v>
      </c>
      <c r="C204" s="36" t="s">
        <v>911</v>
      </c>
      <c r="D204" s="36" t="s">
        <v>1137</v>
      </c>
      <c r="E204" s="36" t="s">
        <v>1138</v>
      </c>
      <c r="F204" s="36" t="s">
        <v>501</v>
      </c>
      <c r="G204" s="36">
        <v>6</v>
      </c>
      <c r="H204" s="72" t="s">
        <v>645</v>
      </c>
      <c r="I204" s="36" t="s">
        <v>1139</v>
      </c>
      <c r="J204" s="36" t="s">
        <v>1140</v>
      </c>
      <c r="K204" s="36" t="s">
        <v>33</v>
      </c>
      <c r="L204" s="72" t="s">
        <v>1141</v>
      </c>
      <c r="M204" s="36" t="s">
        <v>1142</v>
      </c>
      <c r="N204" s="36" t="s">
        <v>36</v>
      </c>
      <c r="O204" s="36"/>
      <c r="P204" s="36"/>
      <c r="Q204" s="36"/>
      <c r="R204" s="36"/>
      <c r="S204" s="36" t="s">
        <v>37</v>
      </c>
      <c r="T204" s="36" t="s">
        <v>38</v>
      </c>
      <c r="U204" s="36" t="s">
        <v>39</v>
      </c>
      <c r="V204" s="36" t="s">
        <v>38</v>
      </c>
      <c r="W204" s="36" t="s">
        <v>954</v>
      </c>
      <c r="X204" s="36">
        <v>1</v>
      </c>
      <c r="Y204" s="36" t="s">
        <v>924</v>
      </c>
      <c r="Z204" s="36">
        <v>2</v>
      </c>
      <c r="AA204" s="36" t="s">
        <v>1136</v>
      </c>
      <c r="AB204" s="36">
        <v>1</v>
      </c>
      <c r="AC204" s="36"/>
      <c r="AD204" s="36"/>
      <c r="AE204" s="36">
        <f t="shared" si="3"/>
        <v>0</v>
      </c>
    </row>
    <row r="205" spans="1:31" customFormat="1" ht="189">
      <c r="A205" s="36">
        <v>204</v>
      </c>
      <c r="B205" s="36" t="s">
        <v>25</v>
      </c>
      <c r="C205" s="36" t="s">
        <v>911</v>
      </c>
      <c r="D205" s="36" t="s">
        <v>1143</v>
      </c>
      <c r="E205" s="36" t="s">
        <v>28</v>
      </c>
      <c r="F205" s="36" t="s">
        <v>1001</v>
      </c>
      <c r="G205" s="36">
        <v>0</v>
      </c>
      <c r="H205" s="72" t="s">
        <v>645</v>
      </c>
      <c r="I205" s="36" t="s">
        <v>1144</v>
      </c>
      <c r="J205" s="36" t="s">
        <v>1145</v>
      </c>
      <c r="K205" s="36" t="s">
        <v>33</v>
      </c>
      <c r="L205" s="72" t="s">
        <v>1146</v>
      </c>
      <c r="M205" s="36" t="s">
        <v>1147</v>
      </c>
      <c r="N205" s="36" t="s">
        <v>36</v>
      </c>
      <c r="O205" s="36"/>
      <c r="P205" s="36"/>
      <c r="Q205" s="36"/>
      <c r="R205" s="36"/>
      <c r="S205" s="36" t="s">
        <v>51</v>
      </c>
      <c r="T205" s="36" t="s">
        <v>38</v>
      </c>
      <c r="U205" s="36" t="s">
        <v>38</v>
      </c>
      <c r="V205" s="36" t="s">
        <v>38</v>
      </c>
      <c r="W205" s="36" t="s">
        <v>38</v>
      </c>
      <c r="X205" s="36">
        <v>2</v>
      </c>
      <c r="Y205" s="36" t="s">
        <v>924</v>
      </c>
      <c r="Z205" s="36">
        <v>2</v>
      </c>
      <c r="AA205" s="36" t="s">
        <v>1148</v>
      </c>
      <c r="AB205" s="36">
        <v>1</v>
      </c>
      <c r="AC205" s="36"/>
      <c r="AD205" s="36"/>
      <c r="AE205" s="36">
        <f t="shared" si="3"/>
        <v>0</v>
      </c>
    </row>
    <row r="206" spans="1:31" customFormat="1" ht="94.5">
      <c r="A206" s="36">
        <v>205</v>
      </c>
      <c r="B206" s="36" t="s">
        <v>25</v>
      </c>
      <c r="C206" s="36" t="s">
        <v>911</v>
      </c>
      <c r="D206" s="36" t="s">
        <v>1149</v>
      </c>
      <c r="E206" s="36" t="s">
        <v>28</v>
      </c>
      <c r="F206" s="36" t="s">
        <v>1001</v>
      </c>
      <c r="G206" s="36">
        <v>0</v>
      </c>
      <c r="H206" s="36" t="s">
        <v>82</v>
      </c>
      <c r="I206" s="36" t="s">
        <v>1150</v>
      </c>
      <c r="J206" s="36" t="s">
        <v>1151</v>
      </c>
      <c r="K206" s="36" t="s">
        <v>106</v>
      </c>
      <c r="L206" s="72"/>
      <c r="M206" s="36"/>
      <c r="N206" s="36"/>
      <c r="O206" s="36"/>
      <c r="P206" s="36"/>
      <c r="Q206" s="36"/>
      <c r="R206" s="36"/>
      <c r="S206" s="36"/>
      <c r="T206" s="36"/>
      <c r="U206" s="36"/>
      <c r="V206" s="36"/>
      <c r="W206" s="36"/>
      <c r="X206" s="36"/>
      <c r="Y206" s="36"/>
      <c r="Z206" s="36"/>
      <c r="AA206" s="36"/>
      <c r="AB206" s="36"/>
      <c r="AC206" s="36" t="s">
        <v>948</v>
      </c>
      <c r="AD206" s="36"/>
      <c r="AE206" s="36">
        <f t="shared" si="3"/>
        <v>0</v>
      </c>
    </row>
    <row r="207" spans="1:31" customFormat="1" ht="108">
      <c r="A207" s="36">
        <v>206</v>
      </c>
      <c r="B207" s="36" t="s">
        <v>25</v>
      </c>
      <c r="C207" s="36" t="s">
        <v>911</v>
      </c>
      <c r="D207" s="36" t="s">
        <v>1152</v>
      </c>
      <c r="E207" s="36" t="s">
        <v>1153</v>
      </c>
      <c r="F207" s="36" t="s">
        <v>501</v>
      </c>
      <c r="G207" s="36">
        <v>6</v>
      </c>
      <c r="H207" s="36" t="s">
        <v>108</v>
      </c>
      <c r="I207" s="36" t="s">
        <v>1154</v>
      </c>
      <c r="J207" s="36" t="s">
        <v>1155</v>
      </c>
      <c r="K207" s="36" t="s">
        <v>33</v>
      </c>
      <c r="L207" s="72" t="s">
        <v>1156</v>
      </c>
      <c r="M207" s="36" t="s">
        <v>1157</v>
      </c>
      <c r="N207" s="36" t="s">
        <v>49</v>
      </c>
      <c r="O207" s="36"/>
      <c r="P207" s="36" t="s">
        <v>50</v>
      </c>
      <c r="Q207" s="36"/>
      <c r="R207" s="36"/>
      <c r="S207" s="36" t="s">
        <v>51</v>
      </c>
      <c r="T207" s="36" t="s">
        <v>38</v>
      </c>
      <c r="U207" s="36" t="s">
        <v>39</v>
      </c>
      <c r="V207" s="36" t="s">
        <v>38</v>
      </c>
      <c r="W207" s="36" t="s">
        <v>1158</v>
      </c>
      <c r="X207" s="36">
        <v>1</v>
      </c>
      <c r="Y207" s="36" t="s">
        <v>924</v>
      </c>
      <c r="Z207" s="36">
        <v>2</v>
      </c>
      <c r="AA207" s="36" t="s">
        <v>925</v>
      </c>
      <c r="AB207" s="36">
        <v>1</v>
      </c>
      <c r="AC207" s="36"/>
      <c r="AD207" s="36"/>
      <c r="AE207" s="36">
        <f t="shared" si="3"/>
        <v>1</v>
      </c>
    </row>
    <row r="208" spans="1:31" customFormat="1" ht="175.5">
      <c r="A208" s="36">
        <v>207</v>
      </c>
      <c r="B208" s="36" t="s">
        <v>25</v>
      </c>
      <c r="C208" s="36" t="s">
        <v>911</v>
      </c>
      <c r="D208" s="36" t="s">
        <v>1159</v>
      </c>
      <c r="E208" s="36" t="s">
        <v>28</v>
      </c>
      <c r="F208" s="36" t="s">
        <v>1001</v>
      </c>
      <c r="G208" s="36">
        <v>0</v>
      </c>
      <c r="H208" s="36" t="s">
        <v>82</v>
      </c>
      <c r="I208" s="36" t="s">
        <v>1160</v>
      </c>
      <c r="J208" s="36" t="s">
        <v>1161</v>
      </c>
      <c r="K208" s="36" t="s">
        <v>33</v>
      </c>
      <c r="L208" s="72" t="s">
        <v>1162</v>
      </c>
      <c r="M208" s="36" t="s">
        <v>1163</v>
      </c>
      <c r="N208" s="36" t="s">
        <v>36</v>
      </c>
      <c r="O208" s="36"/>
      <c r="P208" s="36"/>
      <c r="Q208" s="36"/>
      <c r="R208" s="36"/>
      <c r="S208" s="36" t="s">
        <v>42</v>
      </c>
      <c r="T208" s="36" t="s">
        <v>38</v>
      </c>
      <c r="U208" s="36" t="s">
        <v>39</v>
      </c>
      <c r="V208" s="36" t="s">
        <v>38</v>
      </c>
      <c r="W208" s="36" t="s">
        <v>38</v>
      </c>
      <c r="X208" s="36">
        <v>2</v>
      </c>
      <c r="Y208" s="36" t="s">
        <v>1164</v>
      </c>
      <c r="Z208" s="36">
        <v>2</v>
      </c>
      <c r="AA208" s="36" t="s">
        <v>1165</v>
      </c>
      <c r="AB208" s="36">
        <v>1</v>
      </c>
      <c r="AC208" s="36"/>
      <c r="AD208" s="36"/>
      <c r="AE208" s="36">
        <f t="shared" si="3"/>
        <v>0</v>
      </c>
    </row>
    <row r="209" spans="1:31" s="35" customFormat="1" ht="135">
      <c r="A209" s="36">
        <v>208</v>
      </c>
      <c r="B209" s="72" t="s">
        <v>25</v>
      </c>
      <c r="C209" s="72" t="s">
        <v>911</v>
      </c>
      <c r="D209" s="72" t="s">
        <v>1166</v>
      </c>
      <c r="E209" s="72" t="s">
        <v>1166</v>
      </c>
      <c r="F209" s="72" t="s">
        <v>29</v>
      </c>
      <c r="G209" s="36">
        <v>5</v>
      </c>
      <c r="H209" s="72" t="s">
        <v>460</v>
      </c>
      <c r="I209" s="72" t="s">
        <v>1167</v>
      </c>
      <c r="J209" s="72" t="s">
        <v>1168</v>
      </c>
      <c r="K209" s="72" t="s">
        <v>33</v>
      </c>
      <c r="L209" s="72" t="s">
        <v>1169</v>
      </c>
      <c r="M209" s="72" t="s">
        <v>1170</v>
      </c>
      <c r="N209" s="72" t="s">
        <v>49</v>
      </c>
      <c r="O209" s="72"/>
      <c r="P209" s="72"/>
      <c r="Q209" s="72"/>
      <c r="R209" s="72" t="s">
        <v>50</v>
      </c>
      <c r="S209" s="72" t="s">
        <v>42</v>
      </c>
      <c r="T209" s="72" t="s">
        <v>38</v>
      </c>
      <c r="U209" s="72" t="s">
        <v>39</v>
      </c>
      <c r="V209" s="72" t="s">
        <v>38</v>
      </c>
      <c r="W209" s="72" t="s">
        <v>1171</v>
      </c>
      <c r="X209" s="72">
        <v>1</v>
      </c>
      <c r="Y209" s="72" t="s">
        <v>1084</v>
      </c>
      <c r="Z209" s="72">
        <v>2</v>
      </c>
      <c r="AA209" s="72" t="s">
        <v>1167</v>
      </c>
      <c r="AB209" s="72">
        <v>1</v>
      </c>
      <c r="AC209" s="72" t="s">
        <v>1172</v>
      </c>
      <c r="AD209" s="72"/>
      <c r="AE209" s="72">
        <f t="shared" si="3"/>
        <v>1</v>
      </c>
    </row>
    <row r="210" spans="1:31" customFormat="1" ht="135">
      <c r="A210" s="36">
        <v>209</v>
      </c>
      <c r="B210" s="36" t="s">
        <v>25</v>
      </c>
      <c r="C210" s="36" t="s">
        <v>1173</v>
      </c>
      <c r="D210" s="36" t="s">
        <v>1174</v>
      </c>
      <c r="E210" s="36" t="s">
        <v>28</v>
      </c>
      <c r="F210" s="36" t="s">
        <v>45</v>
      </c>
      <c r="G210" s="36">
        <v>0</v>
      </c>
      <c r="H210" s="36" t="s">
        <v>108</v>
      </c>
      <c r="I210" s="36" t="s">
        <v>1175</v>
      </c>
      <c r="J210" s="36" t="s">
        <v>1176</v>
      </c>
      <c r="K210" s="36" t="s">
        <v>33</v>
      </c>
      <c r="L210" s="72" t="s">
        <v>1177</v>
      </c>
      <c r="M210" s="36" t="s">
        <v>1178</v>
      </c>
      <c r="N210" s="36" t="s">
        <v>49</v>
      </c>
      <c r="O210" s="36"/>
      <c r="P210" s="36" t="s">
        <v>50</v>
      </c>
      <c r="Q210" s="36"/>
      <c r="R210" s="36"/>
      <c r="S210" s="36" t="s">
        <v>51</v>
      </c>
      <c r="T210" s="36" t="s">
        <v>38</v>
      </c>
      <c r="U210" s="36" t="s">
        <v>39</v>
      </c>
      <c r="V210" s="36" t="s">
        <v>38</v>
      </c>
      <c r="W210" s="36" t="s">
        <v>1179</v>
      </c>
      <c r="X210" s="36">
        <v>2</v>
      </c>
      <c r="Y210" s="36" t="s">
        <v>1180</v>
      </c>
      <c r="Z210" s="36">
        <v>1</v>
      </c>
      <c r="AA210" s="36" t="s">
        <v>821</v>
      </c>
      <c r="AB210" s="36">
        <v>1</v>
      </c>
      <c r="AC210" s="36"/>
      <c r="AD210" s="36"/>
      <c r="AE210" s="36">
        <f t="shared" si="3"/>
        <v>1</v>
      </c>
    </row>
    <row r="211" spans="1:31" customFormat="1" ht="189">
      <c r="A211" s="36">
        <v>210</v>
      </c>
      <c r="B211" s="36" t="s">
        <v>25</v>
      </c>
      <c r="C211" s="36" t="s">
        <v>1173</v>
      </c>
      <c r="D211" s="36" t="s">
        <v>1181</v>
      </c>
      <c r="E211" s="36" t="s">
        <v>28</v>
      </c>
      <c r="F211" s="36" t="s">
        <v>45</v>
      </c>
      <c r="G211" s="36">
        <v>0</v>
      </c>
      <c r="H211" s="36" t="s">
        <v>82</v>
      </c>
      <c r="I211" s="36" t="s">
        <v>1182</v>
      </c>
      <c r="J211" s="36" t="s">
        <v>1183</v>
      </c>
      <c r="K211" s="36" t="s">
        <v>33</v>
      </c>
      <c r="L211" s="72" t="s">
        <v>1184</v>
      </c>
      <c r="M211" s="36" t="s">
        <v>1185</v>
      </c>
      <c r="N211" s="36" t="s">
        <v>49</v>
      </c>
      <c r="O211" s="36"/>
      <c r="P211" s="36" t="s">
        <v>50</v>
      </c>
      <c r="Q211" s="36"/>
      <c r="R211" s="36"/>
      <c r="S211" s="36" t="s">
        <v>51</v>
      </c>
      <c r="T211" s="36" t="s">
        <v>38</v>
      </c>
      <c r="U211" s="36" t="s">
        <v>39</v>
      </c>
      <c r="V211" s="36" t="s">
        <v>38</v>
      </c>
      <c r="W211" s="36" t="s">
        <v>1186</v>
      </c>
      <c r="X211" s="36">
        <v>2</v>
      </c>
      <c r="Y211" s="36" t="s">
        <v>1180</v>
      </c>
      <c r="Z211" s="36">
        <v>1</v>
      </c>
      <c r="AA211" s="36" t="s">
        <v>797</v>
      </c>
      <c r="AB211" s="36">
        <v>5</v>
      </c>
      <c r="AC211" s="36"/>
      <c r="AD211" s="36"/>
      <c r="AE211" s="36">
        <f t="shared" si="3"/>
        <v>1</v>
      </c>
    </row>
    <row r="212" spans="1:31" customFormat="1" ht="135">
      <c r="A212" s="36">
        <v>211</v>
      </c>
      <c r="B212" s="36" t="s">
        <v>25</v>
      </c>
      <c r="C212" s="36" t="s">
        <v>1173</v>
      </c>
      <c r="D212" s="36" t="s">
        <v>1187</v>
      </c>
      <c r="E212" s="36" t="s">
        <v>28</v>
      </c>
      <c r="F212" s="36" t="s">
        <v>45</v>
      </c>
      <c r="G212" s="36">
        <v>0</v>
      </c>
      <c r="H212" s="36" t="s">
        <v>108</v>
      </c>
      <c r="I212" s="36" t="s">
        <v>1188</v>
      </c>
      <c r="J212" s="36" t="s">
        <v>1189</v>
      </c>
      <c r="K212" s="36" t="s">
        <v>33</v>
      </c>
      <c r="L212" s="72" t="s">
        <v>1190</v>
      </c>
      <c r="M212" s="36" t="s">
        <v>1191</v>
      </c>
      <c r="N212" s="36" t="s">
        <v>49</v>
      </c>
      <c r="O212" s="36"/>
      <c r="P212" s="36" t="s">
        <v>50</v>
      </c>
      <c r="Q212" s="36"/>
      <c r="R212" s="36"/>
      <c r="S212" s="36" t="s">
        <v>51</v>
      </c>
      <c r="T212" s="36" t="s">
        <v>38</v>
      </c>
      <c r="U212" s="36" t="s">
        <v>39</v>
      </c>
      <c r="V212" s="36" t="s">
        <v>38</v>
      </c>
      <c r="W212" s="36" t="s">
        <v>1192</v>
      </c>
      <c r="X212" s="36">
        <v>2</v>
      </c>
      <c r="Y212" s="36" t="s">
        <v>1180</v>
      </c>
      <c r="Z212" s="36">
        <v>1</v>
      </c>
      <c r="AA212" s="36" t="s">
        <v>821</v>
      </c>
      <c r="AB212" s="36">
        <v>1</v>
      </c>
      <c r="AC212" s="36"/>
      <c r="AD212" s="36"/>
      <c r="AE212" s="36">
        <f t="shared" si="3"/>
        <v>1</v>
      </c>
    </row>
    <row r="213" spans="1:31" customFormat="1" ht="135">
      <c r="A213" s="36">
        <v>212</v>
      </c>
      <c r="B213" s="36" t="s">
        <v>25</v>
      </c>
      <c r="C213" s="36" t="s">
        <v>1173</v>
      </c>
      <c r="D213" s="36" t="s">
        <v>1193</v>
      </c>
      <c r="E213" s="36" t="s">
        <v>28</v>
      </c>
      <c r="F213" s="36" t="s">
        <v>45</v>
      </c>
      <c r="G213" s="36">
        <v>0</v>
      </c>
      <c r="H213" s="36" t="s">
        <v>108</v>
      </c>
      <c r="I213" s="36" t="s">
        <v>1194</v>
      </c>
      <c r="J213" s="36" t="s">
        <v>1195</v>
      </c>
      <c r="K213" s="36" t="s">
        <v>33</v>
      </c>
      <c r="L213" s="72" t="s">
        <v>1196</v>
      </c>
      <c r="M213" s="36" t="s">
        <v>1197</v>
      </c>
      <c r="N213" s="36" t="s">
        <v>49</v>
      </c>
      <c r="O213" s="36"/>
      <c r="P213" s="36" t="s">
        <v>50</v>
      </c>
      <c r="Q213" s="36"/>
      <c r="R213" s="36"/>
      <c r="S213" s="36" t="s">
        <v>51</v>
      </c>
      <c r="T213" s="36" t="s">
        <v>38</v>
      </c>
      <c r="U213" s="36" t="s">
        <v>39</v>
      </c>
      <c r="V213" s="36" t="s">
        <v>38</v>
      </c>
      <c r="W213" s="36" t="s">
        <v>1198</v>
      </c>
      <c r="X213" s="36">
        <v>2</v>
      </c>
      <c r="Y213" s="36" t="s">
        <v>1180</v>
      </c>
      <c r="Z213" s="36">
        <v>1</v>
      </c>
      <c r="AA213" s="36" t="s">
        <v>821</v>
      </c>
      <c r="AB213" s="36">
        <v>1</v>
      </c>
      <c r="AC213" s="36"/>
      <c r="AD213" s="36"/>
      <c r="AE213" s="36">
        <f t="shared" si="3"/>
        <v>1</v>
      </c>
    </row>
    <row r="214" spans="1:31" customFormat="1" ht="135">
      <c r="A214" s="36">
        <v>213</v>
      </c>
      <c r="B214" s="36" t="s">
        <v>25</v>
      </c>
      <c r="C214" s="36" t="s">
        <v>1173</v>
      </c>
      <c r="D214" s="36" t="s">
        <v>1199</v>
      </c>
      <c r="E214" s="36" t="s">
        <v>28</v>
      </c>
      <c r="F214" s="36" t="s">
        <v>45</v>
      </c>
      <c r="G214" s="36">
        <v>0</v>
      </c>
      <c r="H214" s="36" t="s">
        <v>108</v>
      </c>
      <c r="I214" s="36" t="s">
        <v>1200</v>
      </c>
      <c r="J214" s="36" t="s">
        <v>1201</v>
      </c>
      <c r="K214" s="36" t="s">
        <v>33</v>
      </c>
      <c r="L214" s="72" t="s">
        <v>1202</v>
      </c>
      <c r="M214" s="36" t="s">
        <v>1203</v>
      </c>
      <c r="N214" s="36" t="s">
        <v>49</v>
      </c>
      <c r="O214" s="36"/>
      <c r="P214" s="36" t="s">
        <v>50</v>
      </c>
      <c r="Q214" s="36"/>
      <c r="R214" s="36"/>
      <c r="S214" s="36" t="s">
        <v>51</v>
      </c>
      <c r="T214" s="36" t="s">
        <v>38</v>
      </c>
      <c r="U214" s="36" t="s">
        <v>39</v>
      </c>
      <c r="V214" s="36" t="s">
        <v>38</v>
      </c>
      <c r="W214" s="36" t="s">
        <v>1204</v>
      </c>
      <c r="X214" s="36">
        <v>2</v>
      </c>
      <c r="Y214" s="36" t="s">
        <v>1180</v>
      </c>
      <c r="Z214" s="36">
        <v>1</v>
      </c>
      <c r="AA214" s="36" t="s">
        <v>821</v>
      </c>
      <c r="AB214" s="36">
        <v>1</v>
      </c>
      <c r="AC214" s="36"/>
      <c r="AD214" s="36"/>
      <c r="AE214" s="36">
        <f t="shared" si="3"/>
        <v>1</v>
      </c>
    </row>
    <row r="215" spans="1:31" customFormat="1" ht="148.5">
      <c r="A215" s="36">
        <v>214</v>
      </c>
      <c r="B215" s="36" t="s">
        <v>25</v>
      </c>
      <c r="C215" s="36" t="s">
        <v>1173</v>
      </c>
      <c r="D215" s="36" t="s">
        <v>1205</v>
      </c>
      <c r="E215" s="36" t="s">
        <v>28</v>
      </c>
      <c r="F215" s="36" t="s">
        <v>45</v>
      </c>
      <c r="G215" s="36">
        <v>0</v>
      </c>
      <c r="H215" s="36" t="s">
        <v>108</v>
      </c>
      <c r="I215" s="36" t="s">
        <v>1206</v>
      </c>
      <c r="J215" s="36" t="s">
        <v>1207</v>
      </c>
      <c r="K215" s="36" t="s">
        <v>33</v>
      </c>
      <c r="L215" s="72" t="s">
        <v>1208</v>
      </c>
      <c r="M215" s="36" t="s">
        <v>1209</v>
      </c>
      <c r="N215" s="36" t="s">
        <v>49</v>
      </c>
      <c r="O215" s="36"/>
      <c r="P215" s="36" t="s">
        <v>50</v>
      </c>
      <c r="Q215" s="36"/>
      <c r="R215" s="36"/>
      <c r="S215" s="36" t="s">
        <v>51</v>
      </c>
      <c r="T215" s="36" t="s">
        <v>38</v>
      </c>
      <c r="U215" s="36" t="s">
        <v>39</v>
      </c>
      <c r="V215" s="36" t="s">
        <v>38</v>
      </c>
      <c r="W215" s="36" t="s">
        <v>1210</v>
      </c>
      <c r="X215" s="36">
        <v>2</v>
      </c>
      <c r="Y215" s="36" t="s">
        <v>1180</v>
      </c>
      <c r="Z215" s="36">
        <v>1</v>
      </c>
      <c r="AA215" s="36" t="s">
        <v>821</v>
      </c>
      <c r="AB215" s="36">
        <v>1</v>
      </c>
      <c r="AC215" s="36"/>
      <c r="AD215" s="36"/>
      <c r="AE215" s="36">
        <f t="shared" si="3"/>
        <v>1</v>
      </c>
    </row>
    <row r="216" spans="1:31" customFormat="1" ht="94.5">
      <c r="A216" s="36">
        <v>215</v>
      </c>
      <c r="B216" s="36" t="s">
        <v>25</v>
      </c>
      <c r="C216" s="36" t="s">
        <v>1173</v>
      </c>
      <c r="D216" s="36" t="s">
        <v>1211</v>
      </c>
      <c r="E216" s="36" t="s">
        <v>28</v>
      </c>
      <c r="F216" s="36" t="s">
        <v>45</v>
      </c>
      <c r="G216" s="36">
        <v>0</v>
      </c>
      <c r="H216" s="36" t="s">
        <v>82</v>
      </c>
      <c r="I216" s="36" t="s">
        <v>1212</v>
      </c>
      <c r="J216" s="36" t="s">
        <v>1213</v>
      </c>
      <c r="K216" s="36" t="s">
        <v>106</v>
      </c>
      <c r="L216" s="72"/>
      <c r="M216" s="36"/>
      <c r="N216" s="36"/>
      <c r="O216" s="36"/>
      <c r="P216" s="36"/>
      <c r="Q216" s="36"/>
      <c r="R216" s="36"/>
      <c r="S216" s="36"/>
      <c r="T216" s="36"/>
      <c r="U216" s="36"/>
      <c r="V216" s="36"/>
      <c r="W216" s="36"/>
      <c r="X216" s="36"/>
      <c r="Y216" s="36"/>
      <c r="Z216" s="36"/>
      <c r="AA216" s="36"/>
      <c r="AB216" s="36"/>
      <c r="AC216" s="36"/>
      <c r="AD216" s="36"/>
      <c r="AE216" s="36">
        <f t="shared" si="3"/>
        <v>0</v>
      </c>
    </row>
    <row r="217" spans="1:31" customFormat="1" ht="121.5">
      <c r="A217" s="36">
        <v>216</v>
      </c>
      <c r="B217" s="36" t="s">
        <v>25</v>
      </c>
      <c r="C217" s="36" t="s">
        <v>1173</v>
      </c>
      <c r="D217" s="36" t="s">
        <v>1214</v>
      </c>
      <c r="E217" s="36" t="s">
        <v>28</v>
      </c>
      <c r="F217" s="36" t="s">
        <v>45</v>
      </c>
      <c r="G217" s="36">
        <v>0</v>
      </c>
      <c r="H217" s="72" t="s">
        <v>460</v>
      </c>
      <c r="I217" s="36" t="s">
        <v>1215</v>
      </c>
      <c r="J217" s="36" t="s">
        <v>1216</v>
      </c>
      <c r="K217" s="36" t="s">
        <v>33</v>
      </c>
      <c r="L217" s="72" t="s">
        <v>1217</v>
      </c>
      <c r="M217" s="36" t="s">
        <v>1218</v>
      </c>
      <c r="N217" s="36" t="s">
        <v>49</v>
      </c>
      <c r="O217" s="36"/>
      <c r="P217" s="36"/>
      <c r="Q217" s="36"/>
      <c r="R217" s="36" t="s">
        <v>50</v>
      </c>
      <c r="S217" s="36" t="s">
        <v>51</v>
      </c>
      <c r="T217" s="36" t="s">
        <v>38</v>
      </c>
      <c r="U217" s="36" t="s">
        <v>39</v>
      </c>
      <c r="V217" s="36" t="s">
        <v>38</v>
      </c>
      <c r="W217" s="36" t="s">
        <v>1219</v>
      </c>
      <c r="X217" s="36">
        <v>2</v>
      </c>
      <c r="Y217" s="36" t="s">
        <v>1220</v>
      </c>
      <c r="Z217" s="36">
        <v>4</v>
      </c>
      <c r="AA217" s="36" t="s">
        <v>1221</v>
      </c>
      <c r="AB217" s="36">
        <v>4</v>
      </c>
      <c r="AC217" s="36"/>
      <c r="AD217" s="36"/>
      <c r="AE217" s="36">
        <f t="shared" si="3"/>
        <v>1</v>
      </c>
    </row>
    <row r="218" spans="1:31" customFormat="1" ht="108">
      <c r="A218" s="36">
        <v>217</v>
      </c>
      <c r="B218" s="36" t="s">
        <v>25</v>
      </c>
      <c r="C218" s="36" t="s">
        <v>1173</v>
      </c>
      <c r="D218" s="36" t="s">
        <v>1222</v>
      </c>
      <c r="E218" s="36" t="s">
        <v>28</v>
      </c>
      <c r="F218" s="36" t="s">
        <v>45</v>
      </c>
      <c r="G218" s="36">
        <v>0</v>
      </c>
      <c r="H218" s="36" t="s">
        <v>82</v>
      </c>
      <c r="I218" s="36" t="s">
        <v>1223</v>
      </c>
      <c r="J218" s="36" t="s">
        <v>1224</v>
      </c>
      <c r="K218" s="36" t="s">
        <v>33</v>
      </c>
      <c r="L218" s="72" t="s">
        <v>1225</v>
      </c>
      <c r="M218" s="36" t="s">
        <v>1226</v>
      </c>
      <c r="N218" s="36" t="s">
        <v>49</v>
      </c>
      <c r="O218" s="36"/>
      <c r="P218" s="36" t="s">
        <v>50</v>
      </c>
      <c r="Q218" s="36"/>
      <c r="R218" s="36"/>
      <c r="S218" s="36" t="s">
        <v>51</v>
      </c>
      <c r="T218" s="36" t="s">
        <v>38</v>
      </c>
      <c r="U218" s="36" t="s">
        <v>39</v>
      </c>
      <c r="V218" s="36" t="s">
        <v>38</v>
      </c>
      <c r="W218" s="36" t="s">
        <v>1227</v>
      </c>
      <c r="X218" s="36">
        <v>2</v>
      </c>
      <c r="Y218" s="36" t="s">
        <v>1228</v>
      </c>
      <c r="Z218" s="36">
        <v>1</v>
      </c>
      <c r="AA218" s="36" t="s">
        <v>821</v>
      </c>
      <c r="AB218" s="36">
        <v>1</v>
      </c>
      <c r="AC218" s="36"/>
      <c r="AD218" s="36"/>
      <c r="AE218" s="36">
        <f t="shared" si="3"/>
        <v>1</v>
      </c>
    </row>
    <row r="219" spans="1:31" customFormat="1" ht="94.5">
      <c r="A219" s="36">
        <v>218</v>
      </c>
      <c r="B219" s="36" t="s">
        <v>25</v>
      </c>
      <c r="C219" s="36" t="s">
        <v>1173</v>
      </c>
      <c r="D219" s="36" t="s">
        <v>1229</v>
      </c>
      <c r="E219" s="36" t="s">
        <v>28</v>
      </c>
      <c r="F219" s="36" t="s">
        <v>45</v>
      </c>
      <c r="G219" s="36">
        <v>0</v>
      </c>
      <c r="H219" s="36" t="s">
        <v>82</v>
      </c>
      <c r="I219" s="36" t="s">
        <v>1230</v>
      </c>
      <c r="J219" s="36" t="s">
        <v>1231</v>
      </c>
      <c r="K219" s="36" t="s">
        <v>33</v>
      </c>
      <c r="L219" s="72" t="s">
        <v>1232</v>
      </c>
      <c r="M219" s="36" t="s">
        <v>1233</v>
      </c>
      <c r="N219" s="36" t="s">
        <v>49</v>
      </c>
      <c r="O219" s="36"/>
      <c r="P219" s="36" t="s">
        <v>50</v>
      </c>
      <c r="Q219" s="36"/>
      <c r="R219" s="36"/>
      <c r="S219" s="36" t="s">
        <v>51</v>
      </c>
      <c r="T219" s="36" t="s">
        <v>38</v>
      </c>
      <c r="U219" s="36" t="s">
        <v>39</v>
      </c>
      <c r="V219" s="36" t="s">
        <v>38</v>
      </c>
      <c r="W219" s="36" t="s">
        <v>1234</v>
      </c>
      <c r="X219" s="36">
        <v>2</v>
      </c>
      <c r="Y219" s="36" t="s">
        <v>1235</v>
      </c>
      <c r="Z219" s="36">
        <v>1</v>
      </c>
      <c r="AA219" s="36" t="s">
        <v>821</v>
      </c>
      <c r="AB219" s="36">
        <v>1</v>
      </c>
      <c r="AC219" s="36"/>
      <c r="AD219" s="36"/>
      <c r="AE219" s="36">
        <f t="shared" si="3"/>
        <v>1</v>
      </c>
    </row>
    <row r="220" spans="1:31" customFormat="1" ht="108">
      <c r="A220" s="36">
        <v>219</v>
      </c>
      <c r="B220" s="36" t="s">
        <v>25</v>
      </c>
      <c r="C220" s="36" t="s">
        <v>1173</v>
      </c>
      <c r="D220" s="36" t="s">
        <v>1236</v>
      </c>
      <c r="E220" s="36" t="s">
        <v>28</v>
      </c>
      <c r="F220" s="36" t="s">
        <v>45</v>
      </c>
      <c r="G220" s="36">
        <v>0</v>
      </c>
      <c r="H220" s="36" t="s">
        <v>82</v>
      </c>
      <c r="I220" s="36" t="s">
        <v>1237</v>
      </c>
      <c r="J220" s="36" t="s">
        <v>1238</v>
      </c>
      <c r="K220" s="36" t="s">
        <v>33</v>
      </c>
      <c r="L220" s="72" t="s">
        <v>1239</v>
      </c>
      <c r="M220" s="36" t="s">
        <v>1240</v>
      </c>
      <c r="N220" s="36" t="s">
        <v>49</v>
      </c>
      <c r="O220" s="36"/>
      <c r="P220" s="36" t="s">
        <v>50</v>
      </c>
      <c r="Q220" s="36"/>
      <c r="R220" s="36"/>
      <c r="S220" s="36" t="s">
        <v>51</v>
      </c>
      <c r="T220" s="36" t="s">
        <v>38</v>
      </c>
      <c r="U220" s="36" t="s">
        <v>38</v>
      </c>
      <c r="V220" s="36" t="s">
        <v>38</v>
      </c>
      <c r="W220" s="36" t="s">
        <v>1241</v>
      </c>
      <c r="X220" s="36">
        <v>2</v>
      </c>
      <c r="Y220" s="36" t="s">
        <v>1242</v>
      </c>
      <c r="Z220" s="36">
        <v>2</v>
      </c>
      <c r="AA220" s="36" t="s">
        <v>623</v>
      </c>
      <c r="AB220" s="36">
        <v>4</v>
      </c>
      <c r="AC220" s="36"/>
      <c r="AD220" s="36"/>
      <c r="AE220" s="36">
        <f t="shared" si="3"/>
        <v>1</v>
      </c>
    </row>
    <row r="221" spans="1:31" customFormat="1" ht="162">
      <c r="A221" s="36">
        <v>220</v>
      </c>
      <c r="B221" s="36" t="s">
        <v>25</v>
      </c>
      <c r="C221" s="36" t="s">
        <v>1173</v>
      </c>
      <c r="D221" s="36" t="s">
        <v>1243</v>
      </c>
      <c r="E221" s="36" t="s">
        <v>28</v>
      </c>
      <c r="F221" s="36" t="s">
        <v>45</v>
      </c>
      <c r="G221" s="36">
        <v>0</v>
      </c>
      <c r="H221" s="36" t="s">
        <v>460</v>
      </c>
      <c r="I221" s="36" t="s">
        <v>1244</v>
      </c>
      <c r="J221" s="36" t="s">
        <v>1245</v>
      </c>
      <c r="K221" s="36" t="s">
        <v>33</v>
      </c>
      <c r="L221" s="72" t="s">
        <v>1246</v>
      </c>
      <c r="M221" s="36" t="s">
        <v>1247</v>
      </c>
      <c r="N221" s="36" t="s">
        <v>49</v>
      </c>
      <c r="O221" s="36"/>
      <c r="P221" s="36" t="s">
        <v>50</v>
      </c>
      <c r="Q221" s="36"/>
      <c r="R221" s="36"/>
      <c r="S221" s="36" t="s">
        <v>51</v>
      </c>
      <c r="T221" s="36" t="s">
        <v>38</v>
      </c>
      <c r="U221" s="36" t="s">
        <v>39</v>
      </c>
      <c r="V221" s="36" t="s">
        <v>38</v>
      </c>
      <c r="W221" s="36" t="s">
        <v>1248</v>
      </c>
      <c r="X221" s="36">
        <v>2</v>
      </c>
      <c r="Y221" s="36" t="s">
        <v>1249</v>
      </c>
      <c r="Z221" s="36">
        <v>1</v>
      </c>
      <c r="AA221" s="36" t="s">
        <v>821</v>
      </c>
      <c r="AB221" s="36">
        <v>1</v>
      </c>
      <c r="AC221" s="36"/>
      <c r="AD221" s="36"/>
      <c r="AE221" s="36">
        <f t="shared" si="3"/>
        <v>1</v>
      </c>
    </row>
    <row r="222" spans="1:31" customFormat="1" ht="148.5">
      <c r="A222" s="36">
        <v>221</v>
      </c>
      <c r="B222" s="36" t="s">
        <v>25</v>
      </c>
      <c r="C222" s="36" t="s">
        <v>1173</v>
      </c>
      <c r="D222" s="36" t="s">
        <v>1250</v>
      </c>
      <c r="E222" s="36" t="s">
        <v>28</v>
      </c>
      <c r="F222" s="36" t="s">
        <v>45</v>
      </c>
      <c r="G222" s="36">
        <v>0</v>
      </c>
      <c r="H222" s="36" t="s">
        <v>42</v>
      </c>
      <c r="I222" s="36" t="s">
        <v>1251</v>
      </c>
      <c r="J222" s="36" t="s">
        <v>1252</v>
      </c>
      <c r="K222" s="36" t="s">
        <v>33</v>
      </c>
      <c r="L222" s="72" t="s">
        <v>1253</v>
      </c>
      <c r="M222" s="36" t="s">
        <v>1254</v>
      </c>
      <c r="N222" s="36" t="s">
        <v>49</v>
      </c>
      <c r="O222" s="36"/>
      <c r="P222" s="36" t="s">
        <v>50</v>
      </c>
      <c r="Q222" s="36"/>
      <c r="R222" s="36"/>
      <c r="S222" s="36" t="s">
        <v>51</v>
      </c>
      <c r="T222" s="36" t="s">
        <v>38</v>
      </c>
      <c r="U222" s="36" t="s">
        <v>39</v>
      </c>
      <c r="V222" s="36" t="s">
        <v>38</v>
      </c>
      <c r="W222" s="36" t="s">
        <v>1255</v>
      </c>
      <c r="X222" s="36">
        <v>2</v>
      </c>
      <c r="Y222" s="36" t="s">
        <v>1256</v>
      </c>
      <c r="Z222" s="36">
        <v>1</v>
      </c>
      <c r="AA222" s="36" t="s">
        <v>821</v>
      </c>
      <c r="AB222" s="36">
        <v>1</v>
      </c>
      <c r="AC222" s="36"/>
      <c r="AD222" s="36"/>
      <c r="AE222" s="36">
        <f t="shared" si="3"/>
        <v>1</v>
      </c>
    </row>
    <row r="223" spans="1:31" customFormat="1" ht="135">
      <c r="A223" s="36">
        <v>222</v>
      </c>
      <c r="B223" s="36" t="s">
        <v>25</v>
      </c>
      <c r="C223" s="36" t="s">
        <v>1173</v>
      </c>
      <c r="D223" s="36" t="s">
        <v>1257</v>
      </c>
      <c r="E223" s="36" t="s">
        <v>28</v>
      </c>
      <c r="F223" s="36" t="s">
        <v>45</v>
      </c>
      <c r="G223" s="36">
        <v>0</v>
      </c>
      <c r="H223" s="36" t="s">
        <v>82</v>
      </c>
      <c r="I223" s="36" t="s">
        <v>1258</v>
      </c>
      <c r="J223" s="36" t="s">
        <v>1259</v>
      </c>
      <c r="K223" s="36" t="s">
        <v>33</v>
      </c>
      <c r="L223" s="72" t="s">
        <v>1260</v>
      </c>
      <c r="M223" s="36" t="s">
        <v>1261</v>
      </c>
      <c r="N223" s="36" t="s">
        <v>49</v>
      </c>
      <c r="O223" s="36"/>
      <c r="P223" s="36" t="s">
        <v>50</v>
      </c>
      <c r="Q223" s="36"/>
      <c r="R223" s="36"/>
      <c r="S223" s="36" t="s">
        <v>51</v>
      </c>
      <c r="T223" s="36" t="s">
        <v>38</v>
      </c>
      <c r="U223" s="36" t="s">
        <v>39</v>
      </c>
      <c r="V223" s="36" t="s">
        <v>38</v>
      </c>
      <c r="W223" s="36" t="s">
        <v>1262</v>
      </c>
      <c r="X223" s="36">
        <v>2</v>
      </c>
      <c r="Y223" s="36" t="s">
        <v>1180</v>
      </c>
      <c r="Z223" s="36">
        <v>1</v>
      </c>
      <c r="AA223" s="36" t="s">
        <v>821</v>
      </c>
      <c r="AB223" s="36">
        <v>1</v>
      </c>
      <c r="AC223" s="36"/>
      <c r="AD223" s="36"/>
      <c r="AE223" s="36">
        <f t="shared" si="3"/>
        <v>1</v>
      </c>
    </row>
    <row r="224" spans="1:31" customFormat="1" ht="148.5">
      <c r="A224" s="36">
        <v>223</v>
      </c>
      <c r="B224" s="36" t="s">
        <v>25</v>
      </c>
      <c r="C224" s="36" t="s">
        <v>1173</v>
      </c>
      <c r="D224" s="36" t="s">
        <v>1263</v>
      </c>
      <c r="E224" s="36" t="s">
        <v>28</v>
      </c>
      <c r="F224" s="36" t="s">
        <v>45</v>
      </c>
      <c r="G224" s="36">
        <v>0</v>
      </c>
      <c r="H224" s="36" t="s">
        <v>82</v>
      </c>
      <c r="I224" s="36" t="s">
        <v>1264</v>
      </c>
      <c r="J224" s="36" t="s">
        <v>1265</v>
      </c>
      <c r="K224" s="36" t="s">
        <v>33</v>
      </c>
      <c r="L224" s="72" t="s">
        <v>1266</v>
      </c>
      <c r="M224" s="36" t="s">
        <v>1267</v>
      </c>
      <c r="N224" s="36" t="s">
        <v>36</v>
      </c>
      <c r="O224" s="36"/>
      <c r="P224" s="36"/>
      <c r="Q224" s="36"/>
      <c r="R224" s="36"/>
      <c r="S224" s="36" t="s">
        <v>37</v>
      </c>
      <c r="T224" s="36" t="s">
        <v>39</v>
      </c>
      <c r="U224" s="36" t="s">
        <v>39</v>
      </c>
      <c r="V224" s="36" t="s">
        <v>38</v>
      </c>
      <c r="W224" s="36" t="s">
        <v>1268</v>
      </c>
      <c r="X224" s="36">
        <v>2</v>
      </c>
      <c r="Y224" s="36" t="s">
        <v>1269</v>
      </c>
      <c r="Z224" s="36">
        <v>1</v>
      </c>
      <c r="AA224" s="36" t="s">
        <v>821</v>
      </c>
      <c r="AB224" s="36">
        <v>1</v>
      </c>
      <c r="AC224" s="36"/>
      <c r="AD224" s="36"/>
      <c r="AE224" s="36">
        <f t="shared" si="3"/>
        <v>0</v>
      </c>
    </row>
    <row r="225" spans="1:31" customFormat="1" ht="121.5">
      <c r="A225" s="36">
        <v>224</v>
      </c>
      <c r="B225" s="36" t="s">
        <v>25</v>
      </c>
      <c r="C225" s="36" t="s">
        <v>1173</v>
      </c>
      <c r="D225" s="36" t="s">
        <v>1270</v>
      </c>
      <c r="E225" s="36" t="s">
        <v>28</v>
      </c>
      <c r="F225" s="36" t="s">
        <v>45</v>
      </c>
      <c r="G225" s="36">
        <v>0</v>
      </c>
      <c r="H225" s="36" t="s">
        <v>108</v>
      </c>
      <c r="I225" s="36" t="s">
        <v>1271</v>
      </c>
      <c r="J225" s="36" t="s">
        <v>1272</v>
      </c>
      <c r="K225" s="36" t="s">
        <v>33</v>
      </c>
      <c r="L225" s="72" t="s">
        <v>1273</v>
      </c>
      <c r="M225" s="36" t="s">
        <v>1274</v>
      </c>
      <c r="N225" s="36" t="s">
        <v>49</v>
      </c>
      <c r="O225" s="36"/>
      <c r="P225" s="36" t="s">
        <v>50</v>
      </c>
      <c r="Q225" s="36"/>
      <c r="R225" s="36"/>
      <c r="S225" s="36" t="s">
        <v>51</v>
      </c>
      <c r="T225" s="36" t="s">
        <v>38</v>
      </c>
      <c r="U225" s="36" t="s">
        <v>38</v>
      </c>
      <c r="V225" s="36" t="s">
        <v>38</v>
      </c>
      <c r="W225" s="36" t="s">
        <v>1275</v>
      </c>
      <c r="X225" s="36">
        <v>2</v>
      </c>
      <c r="Y225" s="36" t="s">
        <v>1276</v>
      </c>
      <c r="Z225" s="36">
        <v>1</v>
      </c>
      <c r="AA225" s="36" t="s">
        <v>821</v>
      </c>
      <c r="AB225" s="36">
        <v>1</v>
      </c>
      <c r="AC225" s="36"/>
      <c r="AD225" s="36"/>
      <c r="AE225" s="36">
        <f t="shared" si="3"/>
        <v>1</v>
      </c>
    </row>
    <row r="226" spans="1:31" customFormat="1" ht="148.5">
      <c r="A226" s="36">
        <v>225</v>
      </c>
      <c r="B226" s="36" t="s">
        <v>25</v>
      </c>
      <c r="C226" s="36" t="s">
        <v>1173</v>
      </c>
      <c r="D226" s="36" t="s">
        <v>1277</v>
      </c>
      <c r="E226" s="36" t="s">
        <v>28</v>
      </c>
      <c r="F226" s="36" t="s">
        <v>45</v>
      </c>
      <c r="G226" s="36">
        <v>0</v>
      </c>
      <c r="H226" s="72" t="s">
        <v>133</v>
      </c>
      <c r="I226" s="36" t="s">
        <v>1278</v>
      </c>
      <c r="J226" s="36" t="s">
        <v>1279</v>
      </c>
      <c r="K226" s="36" t="s">
        <v>33</v>
      </c>
      <c r="L226" s="72" t="s">
        <v>1280</v>
      </c>
      <c r="M226" s="36" t="s">
        <v>1281</v>
      </c>
      <c r="N226" s="36" t="s">
        <v>49</v>
      </c>
      <c r="O226" s="36"/>
      <c r="P226" s="36" t="s">
        <v>50</v>
      </c>
      <c r="Q226" s="36"/>
      <c r="R226" s="36"/>
      <c r="S226" s="36" t="s">
        <v>51</v>
      </c>
      <c r="T226" s="36" t="s">
        <v>39</v>
      </c>
      <c r="U226" s="36" t="s">
        <v>38</v>
      </c>
      <c r="V226" s="36" t="s">
        <v>38</v>
      </c>
      <c r="W226" s="36" t="s">
        <v>1282</v>
      </c>
      <c r="X226" s="36">
        <v>1</v>
      </c>
      <c r="Y226" s="36" t="s">
        <v>1283</v>
      </c>
      <c r="Z226" s="36">
        <v>1</v>
      </c>
      <c r="AA226" s="36" t="s">
        <v>821</v>
      </c>
      <c r="AB226" s="36">
        <v>1</v>
      </c>
      <c r="AC226" s="36"/>
      <c r="AD226" s="36"/>
      <c r="AE226" s="36">
        <f t="shared" si="3"/>
        <v>1</v>
      </c>
    </row>
    <row r="227" spans="1:31" customFormat="1" ht="297">
      <c r="A227" s="36">
        <v>226</v>
      </c>
      <c r="B227" s="36" t="s">
        <v>25</v>
      </c>
      <c r="C227" s="36" t="s">
        <v>1173</v>
      </c>
      <c r="D227" s="36" t="s">
        <v>1284</v>
      </c>
      <c r="E227" s="36" t="s">
        <v>28</v>
      </c>
      <c r="F227" s="36" t="s">
        <v>45</v>
      </c>
      <c r="G227" s="36">
        <v>0</v>
      </c>
      <c r="H227" s="36" t="s">
        <v>645</v>
      </c>
      <c r="I227" s="36" t="s">
        <v>1285</v>
      </c>
      <c r="J227" s="36" t="s">
        <v>1286</v>
      </c>
      <c r="K227" s="36" t="s">
        <v>33</v>
      </c>
      <c r="L227" s="72" t="s">
        <v>1287</v>
      </c>
      <c r="M227" s="36" t="s">
        <v>1288</v>
      </c>
      <c r="N227" s="36" t="s">
        <v>49</v>
      </c>
      <c r="O227" s="36"/>
      <c r="P227" s="36" t="s">
        <v>50</v>
      </c>
      <c r="Q227" s="36"/>
      <c r="R227" s="36"/>
      <c r="S227" s="36" t="s">
        <v>37</v>
      </c>
      <c r="T227" s="36" t="s">
        <v>39</v>
      </c>
      <c r="U227" s="36" t="s">
        <v>38</v>
      </c>
      <c r="V227" s="36" t="s">
        <v>38</v>
      </c>
      <c r="W227" s="36" t="s">
        <v>1289</v>
      </c>
      <c r="X227" s="36">
        <v>1</v>
      </c>
      <c r="Y227" s="36" t="s">
        <v>1290</v>
      </c>
      <c r="Z227" s="36">
        <v>1</v>
      </c>
      <c r="AA227" s="36" t="s">
        <v>821</v>
      </c>
      <c r="AB227" s="36">
        <v>1</v>
      </c>
      <c r="AC227" s="36"/>
      <c r="AD227" s="36"/>
      <c r="AE227" s="36">
        <f t="shared" si="3"/>
        <v>1</v>
      </c>
    </row>
    <row r="228" spans="1:31" customFormat="1" ht="148.5">
      <c r="A228" s="36">
        <v>227</v>
      </c>
      <c r="B228" s="36" t="s">
        <v>25</v>
      </c>
      <c r="C228" s="36" t="s">
        <v>1173</v>
      </c>
      <c r="D228" s="36" t="s">
        <v>1291</v>
      </c>
      <c r="E228" s="36" t="s">
        <v>28</v>
      </c>
      <c r="F228" s="36" t="s">
        <v>45</v>
      </c>
      <c r="G228" s="36">
        <v>0</v>
      </c>
      <c r="H228" s="36" t="s">
        <v>82</v>
      </c>
      <c r="I228" s="36" t="s">
        <v>1292</v>
      </c>
      <c r="J228" s="36" t="s">
        <v>1293</v>
      </c>
      <c r="K228" s="36" t="s">
        <v>33</v>
      </c>
      <c r="L228" s="72" t="s">
        <v>1294</v>
      </c>
      <c r="M228" s="36" t="s">
        <v>1295</v>
      </c>
      <c r="N228" s="36" t="s">
        <v>49</v>
      </c>
      <c r="O228" s="36"/>
      <c r="P228" s="36" t="s">
        <v>50</v>
      </c>
      <c r="Q228" s="36"/>
      <c r="R228" s="36"/>
      <c r="S228" s="36" t="s">
        <v>51</v>
      </c>
      <c r="T228" s="36" t="s">
        <v>38</v>
      </c>
      <c r="U228" s="36" t="s">
        <v>39</v>
      </c>
      <c r="V228" s="36" t="s">
        <v>38</v>
      </c>
      <c r="W228" s="36" t="s">
        <v>1296</v>
      </c>
      <c r="X228" s="36">
        <v>2</v>
      </c>
      <c r="Y228" s="36" t="s">
        <v>1297</v>
      </c>
      <c r="Z228" s="36">
        <v>1</v>
      </c>
      <c r="AA228" s="36" t="s">
        <v>821</v>
      </c>
      <c r="AB228" s="36">
        <v>1</v>
      </c>
      <c r="AC228" s="36"/>
      <c r="AD228" s="36"/>
      <c r="AE228" s="36">
        <f t="shared" si="3"/>
        <v>1</v>
      </c>
    </row>
    <row r="229" spans="1:31" customFormat="1" ht="175.5">
      <c r="A229" s="36">
        <v>228</v>
      </c>
      <c r="B229" s="36" t="s">
        <v>25</v>
      </c>
      <c r="C229" s="36" t="s">
        <v>1173</v>
      </c>
      <c r="D229" s="36" t="s">
        <v>1298</v>
      </c>
      <c r="E229" s="36" t="s">
        <v>28</v>
      </c>
      <c r="F229" s="36" t="s">
        <v>45</v>
      </c>
      <c r="G229" s="36">
        <v>0</v>
      </c>
      <c r="H229" s="72" t="s">
        <v>460</v>
      </c>
      <c r="I229" s="36" t="s">
        <v>1299</v>
      </c>
      <c r="J229" s="36" t="s">
        <v>1300</v>
      </c>
      <c r="K229" s="36" t="s">
        <v>33</v>
      </c>
      <c r="L229" s="72" t="s">
        <v>1301</v>
      </c>
      <c r="M229" s="36" t="s">
        <v>1302</v>
      </c>
      <c r="N229" s="36" t="s">
        <v>49</v>
      </c>
      <c r="O229" s="36"/>
      <c r="P229" s="36" t="s">
        <v>50</v>
      </c>
      <c r="Q229" s="36"/>
      <c r="R229" s="36"/>
      <c r="S229" s="36" t="s">
        <v>51</v>
      </c>
      <c r="T229" s="36" t="s">
        <v>38</v>
      </c>
      <c r="U229" s="36" t="s">
        <v>39</v>
      </c>
      <c r="V229" s="36" t="s">
        <v>38</v>
      </c>
      <c r="W229" s="36" t="s">
        <v>1303</v>
      </c>
      <c r="X229" s="36">
        <v>2</v>
      </c>
      <c r="Y229" s="36" t="s">
        <v>1304</v>
      </c>
      <c r="Z229" s="36">
        <v>1</v>
      </c>
      <c r="AA229" s="36" t="s">
        <v>797</v>
      </c>
      <c r="AB229" s="36">
        <v>5</v>
      </c>
      <c r="AC229" s="36"/>
      <c r="AD229" s="36"/>
      <c r="AE229" s="36">
        <f t="shared" si="3"/>
        <v>1</v>
      </c>
    </row>
    <row r="230" spans="1:31" customFormat="1" ht="108">
      <c r="A230" s="36">
        <v>229</v>
      </c>
      <c r="B230" s="36" t="s">
        <v>25</v>
      </c>
      <c r="C230" s="36" t="s">
        <v>1173</v>
      </c>
      <c r="D230" s="36" t="s">
        <v>1305</v>
      </c>
      <c r="E230" s="36" t="s">
        <v>28</v>
      </c>
      <c r="F230" s="36" t="s">
        <v>45</v>
      </c>
      <c r="G230" s="36">
        <v>0</v>
      </c>
      <c r="H230" s="36" t="s">
        <v>108</v>
      </c>
      <c r="I230" s="36" t="s">
        <v>1306</v>
      </c>
      <c r="J230" s="36" t="s">
        <v>1307</v>
      </c>
      <c r="K230" s="36" t="s">
        <v>106</v>
      </c>
      <c r="L230" s="72"/>
      <c r="M230" s="36"/>
      <c r="N230" s="36"/>
      <c r="O230" s="36"/>
      <c r="P230" s="36"/>
      <c r="Q230" s="36"/>
      <c r="R230" s="36"/>
      <c r="S230" s="36"/>
      <c r="T230" s="36"/>
      <c r="U230" s="36"/>
      <c r="V230" s="36"/>
      <c r="W230" s="36"/>
      <c r="X230" s="36"/>
      <c r="Y230" s="36"/>
      <c r="Z230" s="36"/>
      <c r="AA230" s="36"/>
      <c r="AB230" s="36"/>
      <c r="AC230" s="36"/>
      <c r="AD230" s="36"/>
      <c r="AE230" s="36">
        <f t="shared" si="3"/>
        <v>0</v>
      </c>
    </row>
    <row r="231" spans="1:31" customFormat="1" ht="121.5">
      <c r="A231" s="36">
        <v>230</v>
      </c>
      <c r="B231" s="36" t="s">
        <v>25</v>
      </c>
      <c r="C231" s="36" t="s">
        <v>1173</v>
      </c>
      <c r="D231" s="36" t="s">
        <v>1308</v>
      </c>
      <c r="E231" s="36" t="s">
        <v>28</v>
      </c>
      <c r="F231" s="36" t="s">
        <v>45</v>
      </c>
      <c r="G231" s="36">
        <v>0</v>
      </c>
      <c r="H231" s="36" t="s">
        <v>108</v>
      </c>
      <c r="I231" s="36" t="s">
        <v>1309</v>
      </c>
      <c r="J231" s="36" t="s">
        <v>1310</v>
      </c>
      <c r="K231" s="36" t="s">
        <v>33</v>
      </c>
      <c r="L231" s="72" t="s">
        <v>1311</v>
      </c>
      <c r="M231" s="36" t="s">
        <v>1312</v>
      </c>
      <c r="N231" s="36" t="s">
        <v>49</v>
      </c>
      <c r="O231" s="36"/>
      <c r="P231" s="36" t="s">
        <v>50</v>
      </c>
      <c r="Q231" s="36"/>
      <c r="R231" s="36"/>
      <c r="S231" s="36" t="s">
        <v>51</v>
      </c>
      <c r="T231" s="36" t="s">
        <v>38</v>
      </c>
      <c r="U231" s="36" t="s">
        <v>39</v>
      </c>
      <c r="V231" s="36" t="s">
        <v>38</v>
      </c>
      <c r="W231" s="36" t="s">
        <v>1313</v>
      </c>
      <c r="X231" s="36">
        <v>2</v>
      </c>
      <c r="Y231" s="36" t="s">
        <v>1314</v>
      </c>
      <c r="Z231" s="36">
        <v>1</v>
      </c>
      <c r="AA231" s="36" t="s">
        <v>821</v>
      </c>
      <c r="AB231" s="36">
        <v>1</v>
      </c>
      <c r="AC231" s="36"/>
      <c r="AD231" s="36"/>
      <c r="AE231" s="36">
        <f t="shared" si="3"/>
        <v>1</v>
      </c>
    </row>
    <row r="232" spans="1:31" customFormat="1" ht="108">
      <c r="A232" s="36">
        <v>231</v>
      </c>
      <c r="B232" s="36" t="s">
        <v>25</v>
      </c>
      <c r="C232" s="36" t="s">
        <v>1173</v>
      </c>
      <c r="D232" s="36" t="s">
        <v>1315</v>
      </c>
      <c r="E232" s="36" t="s">
        <v>28</v>
      </c>
      <c r="F232" s="36" t="s">
        <v>45</v>
      </c>
      <c r="G232" s="36">
        <v>0</v>
      </c>
      <c r="H232" s="36" t="s">
        <v>108</v>
      </c>
      <c r="I232" s="36" t="s">
        <v>1316</v>
      </c>
      <c r="J232" s="36" t="s">
        <v>1317</v>
      </c>
      <c r="K232" s="36" t="s">
        <v>33</v>
      </c>
      <c r="L232" s="72" t="s">
        <v>1318</v>
      </c>
      <c r="M232" s="36" t="s">
        <v>1319</v>
      </c>
      <c r="N232" s="36" t="s">
        <v>49</v>
      </c>
      <c r="O232" s="36"/>
      <c r="P232" s="36" t="s">
        <v>50</v>
      </c>
      <c r="Q232" s="36"/>
      <c r="R232" s="36"/>
      <c r="S232" s="36" t="s">
        <v>51</v>
      </c>
      <c r="T232" s="36" t="s">
        <v>38</v>
      </c>
      <c r="U232" s="36" t="s">
        <v>39</v>
      </c>
      <c r="V232" s="36" t="s">
        <v>38</v>
      </c>
      <c r="W232" s="36" t="s">
        <v>1320</v>
      </c>
      <c r="X232" s="36">
        <v>2</v>
      </c>
      <c r="Y232" s="36" t="s">
        <v>1314</v>
      </c>
      <c r="Z232" s="36">
        <v>1</v>
      </c>
      <c r="AA232" s="36" t="s">
        <v>821</v>
      </c>
      <c r="AB232" s="36">
        <v>1</v>
      </c>
      <c r="AC232" s="36"/>
      <c r="AD232" s="36"/>
      <c r="AE232" s="36">
        <f t="shared" si="3"/>
        <v>1</v>
      </c>
    </row>
    <row r="233" spans="1:31" customFormat="1" ht="94.5">
      <c r="A233" s="36">
        <v>232</v>
      </c>
      <c r="B233" s="36" t="s">
        <v>25</v>
      </c>
      <c r="C233" s="36" t="s">
        <v>1173</v>
      </c>
      <c r="D233" s="36" t="s">
        <v>1321</v>
      </c>
      <c r="E233" s="36" t="s">
        <v>28</v>
      </c>
      <c r="F233" s="36" t="s">
        <v>45</v>
      </c>
      <c r="G233" s="36">
        <v>0</v>
      </c>
      <c r="H233" s="36" t="s">
        <v>82</v>
      </c>
      <c r="I233" s="36" t="s">
        <v>1322</v>
      </c>
      <c r="J233" s="36" t="s">
        <v>1323</v>
      </c>
      <c r="K233" s="36" t="s">
        <v>33</v>
      </c>
      <c r="L233" s="72" t="s">
        <v>1324</v>
      </c>
      <c r="M233" s="36" t="s">
        <v>1325</v>
      </c>
      <c r="N233" s="36" t="s">
        <v>49</v>
      </c>
      <c r="O233" s="36"/>
      <c r="P233" s="36" t="s">
        <v>50</v>
      </c>
      <c r="Q233" s="36"/>
      <c r="R233" s="36"/>
      <c r="S233" s="36" t="s">
        <v>51</v>
      </c>
      <c r="T233" s="36" t="s">
        <v>38</v>
      </c>
      <c r="U233" s="36" t="s">
        <v>39</v>
      </c>
      <c r="V233" s="36" t="s">
        <v>38</v>
      </c>
      <c r="W233" s="36" t="s">
        <v>1326</v>
      </c>
      <c r="X233" s="36">
        <v>2</v>
      </c>
      <c r="Y233" s="36" t="s">
        <v>1327</v>
      </c>
      <c r="Z233" s="36">
        <v>1</v>
      </c>
      <c r="AA233" s="36" t="s">
        <v>821</v>
      </c>
      <c r="AB233" s="36">
        <v>1</v>
      </c>
      <c r="AC233" s="36"/>
      <c r="AD233" s="36"/>
      <c r="AE233" s="36">
        <f t="shared" si="3"/>
        <v>1</v>
      </c>
    </row>
    <row r="234" spans="1:31" customFormat="1" ht="135">
      <c r="A234" s="36">
        <v>233</v>
      </c>
      <c r="B234" s="36" t="s">
        <v>25</v>
      </c>
      <c r="C234" s="36" t="s">
        <v>1173</v>
      </c>
      <c r="D234" s="36" t="s">
        <v>1328</v>
      </c>
      <c r="E234" s="36" t="s">
        <v>28</v>
      </c>
      <c r="F234" s="36" t="s">
        <v>45</v>
      </c>
      <c r="G234" s="36">
        <v>0</v>
      </c>
      <c r="H234" s="36" t="s">
        <v>82</v>
      </c>
      <c r="I234" s="36" t="s">
        <v>1329</v>
      </c>
      <c r="J234" s="36" t="s">
        <v>1330</v>
      </c>
      <c r="K234" s="36" t="s">
        <v>33</v>
      </c>
      <c r="L234" s="72" t="s">
        <v>1331</v>
      </c>
      <c r="M234" s="36" t="s">
        <v>1332</v>
      </c>
      <c r="N234" s="36" t="s">
        <v>49</v>
      </c>
      <c r="O234" s="36"/>
      <c r="P234" s="36" t="s">
        <v>50</v>
      </c>
      <c r="Q234" s="36"/>
      <c r="R234" s="36"/>
      <c r="S234" s="36" t="s">
        <v>51</v>
      </c>
      <c r="T234" s="36" t="s">
        <v>38</v>
      </c>
      <c r="U234" s="36" t="s">
        <v>39</v>
      </c>
      <c r="V234" s="36" t="s">
        <v>38</v>
      </c>
      <c r="W234" s="36" t="s">
        <v>1333</v>
      </c>
      <c r="X234" s="36">
        <v>2</v>
      </c>
      <c r="Y234" s="36" t="s">
        <v>1327</v>
      </c>
      <c r="Z234" s="36">
        <v>1</v>
      </c>
      <c r="AA234" s="36" t="s">
        <v>821</v>
      </c>
      <c r="AB234" s="36">
        <v>1</v>
      </c>
      <c r="AC234" s="36"/>
      <c r="AD234" s="36"/>
      <c r="AE234" s="36">
        <f t="shared" si="3"/>
        <v>1</v>
      </c>
    </row>
    <row r="235" spans="1:31" customFormat="1" ht="121.5">
      <c r="A235" s="36">
        <v>234</v>
      </c>
      <c r="B235" s="36" t="s">
        <v>25</v>
      </c>
      <c r="C235" s="36" t="s">
        <v>1173</v>
      </c>
      <c r="D235" s="36" t="s">
        <v>1334</v>
      </c>
      <c r="E235" s="36" t="s">
        <v>28</v>
      </c>
      <c r="F235" s="36" t="s">
        <v>45</v>
      </c>
      <c r="G235" s="36">
        <v>0</v>
      </c>
      <c r="H235" s="36" t="s">
        <v>82</v>
      </c>
      <c r="I235" s="36" t="s">
        <v>1335</v>
      </c>
      <c r="J235" s="36" t="s">
        <v>1336</v>
      </c>
      <c r="K235" s="36" t="s">
        <v>106</v>
      </c>
      <c r="L235" s="72"/>
      <c r="M235" s="36"/>
      <c r="N235" s="36"/>
      <c r="O235" s="36"/>
      <c r="P235" s="36"/>
      <c r="Q235" s="36"/>
      <c r="R235" s="36"/>
      <c r="S235" s="36"/>
      <c r="T235" s="36"/>
      <c r="U235" s="36"/>
      <c r="V235" s="36"/>
      <c r="W235" s="36"/>
      <c r="X235" s="36"/>
      <c r="Y235" s="36"/>
      <c r="Z235" s="36"/>
      <c r="AA235" s="36"/>
      <c r="AB235" s="36"/>
      <c r="AC235" s="36"/>
      <c r="AD235" s="36"/>
      <c r="AE235" s="36">
        <f t="shared" si="3"/>
        <v>0</v>
      </c>
    </row>
    <row r="236" spans="1:31" customFormat="1" ht="135">
      <c r="A236" s="36">
        <v>235</v>
      </c>
      <c r="B236" s="36" t="s">
        <v>25</v>
      </c>
      <c r="C236" s="36" t="s">
        <v>1173</v>
      </c>
      <c r="D236" s="36" t="s">
        <v>1337</v>
      </c>
      <c r="E236" s="36" t="s">
        <v>28</v>
      </c>
      <c r="F236" s="36" t="s">
        <v>45</v>
      </c>
      <c r="G236" s="36">
        <v>0</v>
      </c>
      <c r="H236" s="36" t="s">
        <v>82</v>
      </c>
      <c r="I236" s="36" t="s">
        <v>1338</v>
      </c>
      <c r="J236" s="36" t="s">
        <v>1339</v>
      </c>
      <c r="K236" s="36" t="s">
        <v>33</v>
      </c>
      <c r="L236" s="72" t="s">
        <v>1340</v>
      </c>
      <c r="M236" s="36" t="s">
        <v>1341</v>
      </c>
      <c r="N236" s="36" t="s">
        <v>49</v>
      </c>
      <c r="O236" s="36"/>
      <c r="P236" s="36" t="s">
        <v>50</v>
      </c>
      <c r="Q236" s="36"/>
      <c r="R236" s="36"/>
      <c r="S236" s="36" t="s">
        <v>51</v>
      </c>
      <c r="T236" s="36" t="s">
        <v>38</v>
      </c>
      <c r="U236" s="36" t="s">
        <v>39</v>
      </c>
      <c r="V236" s="36" t="s">
        <v>38</v>
      </c>
      <c r="W236" s="36" t="s">
        <v>1342</v>
      </c>
      <c r="X236" s="36">
        <v>2</v>
      </c>
      <c r="Y236" s="36" t="s">
        <v>1343</v>
      </c>
      <c r="Z236" s="36">
        <v>1</v>
      </c>
      <c r="AA236" s="36" t="s">
        <v>821</v>
      </c>
      <c r="AB236" s="36">
        <v>1</v>
      </c>
      <c r="AC236" s="36"/>
      <c r="AD236" s="36"/>
      <c r="AE236" s="36">
        <f t="shared" si="3"/>
        <v>1</v>
      </c>
    </row>
    <row r="237" spans="1:31" customFormat="1" ht="108">
      <c r="A237" s="36">
        <v>236</v>
      </c>
      <c r="B237" s="36" t="s">
        <v>25</v>
      </c>
      <c r="C237" s="36" t="s">
        <v>1173</v>
      </c>
      <c r="D237" s="36" t="s">
        <v>1344</v>
      </c>
      <c r="E237" s="36" t="s">
        <v>28</v>
      </c>
      <c r="F237" s="36" t="s">
        <v>45</v>
      </c>
      <c r="G237" s="36">
        <v>0</v>
      </c>
      <c r="H237" s="36" t="s">
        <v>82</v>
      </c>
      <c r="I237" s="36" t="s">
        <v>1345</v>
      </c>
      <c r="J237" s="36" t="s">
        <v>1346</v>
      </c>
      <c r="K237" s="36" t="s">
        <v>106</v>
      </c>
      <c r="L237" s="72"/>
      <c r="M237" s="36"/>
      <c r="N237" s="36"/>
      <c r="O237" s="36"/>
      <c r="P237" s="36"/>
      <c r="Q237" s="36"/>
      <c r="R237" s="36"/>
      <c r="S237" s="36"/>
      <c r="T237" s="36"/>
      <c r="U237" s="36"/>
      <c r="V237" s="36"/>
      <c r="W237" s="36"/>
      <c r="X237" s="36"/>
      <c r="Y237" s="36"/>
      <c r="Z237" s="36"/>
      <c r="AA237" s="36"/>
      <c r="AB237" s="36"/>
      <c r="AC237" s="36"/>
      <c r="AD237" s="36"/>
      <c r="AE237" s="36">
        <f t="shared" si="3"/>
        <v>0</v>
      </c>
    </row>
    <row r="238" spans="1:31" customFormat="1" ht="108">
      <c r="A238" s="36">
        <v>237</v>
      </c>
      <c r="B238" s="36" t="s">
        <v>25</v>
      </c>
      <c r="C238" s="36" t="s">
        <v>1173</v>
      </c>
      <c r="D238" s="36" t="s">
        <v>1347</v>
      </c>
      <c r="E238" s="36" t="s">
        <v>28</v>
      </c>
      <c r="F238" s="36" t="s">
        <v>45</v>
      </c>
      <c r="G238" s="36">
        <v>0</v>
      </c>
      <c r="H238" s="36" t="s">
        <v>108</v>
      </c>
      <c r="I238" s="36" t="s">
        <v>1348</v>
      </c>
      <c r="J238" s="36" t="s">
        <v>1349</v>
      </c>
      <c r="K238" s="36" t="s">
        <v>33</v>
      </c>
      <c r="L238" s="72" t="s">
        <v>1350</v>
      </c>
      <c r="M238" s="36" t="s">
        <v>1351</v>
      </c>
      <c r="N238" s="36" t="s">
        <v>49</v>
      </c>
      <c r="O238" s="36"/>
      <c r="P238" s="36" t="s">
        <v>50</v>
      </c>
      <c r="Q238" s="36"/>
      <c r="R238" s="36"/>
      <c r="S238" s="36" t="s">
        <v>51</v>
      </c>
      <c r="T238" s="36" t="s">
        <v>38</v>
      </c>
      <c r="U238" s="36" t="s">
        <v>39</v>
      </c>
      <c r="V238" s="36" t="s">
        <v>38</v>
      </c>
      <c r="W238" s="36" t="s">
        <v>1352</v>
      </c>
      <c r="X238" s="36">
        <v>2</v>
      </c>
      <c r="Y238" s="36" t="s">
        <v>1353</v>
      </c>
      <c r="Z238" s="36">
        <v>1</v>
      </c>
      <c r="AA238" s="36" t="s">
        <v>821</v>
      </c>
      <c r="AB238" s="36">
        <v>1</v>
      </c>
      <c r="AC238" s="36"/>
      <c r="AD238" s="36"/>
      <c r="AE238" s="36">
        <f t="shared" si="3"/>
        <v>1</v>
      </c>
    </row>
    <row r="239" spans="1:31" customFormat="1" ht="108">
      <c r="A239" s="36">
        <v>238</v>
      </c>
      <c r="B239" s="36" t="s">
        <v>25</v>
      </c>
      <c r="C239" s="36" t="s">
        <v>1173</v>
      </c>
      <c r="D239" s="36" t="s">
        <v>1354</v>
      </c>
      <c r="E239" s="36" t="s">
        <v>28</v>
      </c>
      <c r="F239" s="36" t="s">
        <v>45</v>
      </c>
      <c r="G239" s="36">
        <v>0</v>
      </c>
      <c r="H239" s="36" t="s">
        <v>82</v>
      </c>
      <c r="I239" s="36" t="s">
        <v>1355</v>
      </c>
      <c r="J239" s="36" t="s">
        <v>1356</v>
      </c>
      <c r="K239" s="36" t="s">
        <v>33</v>
      </c>
      <c r="L239" s="72" t="s">
        <v>1357</v>
      </c>
      <c r="M239" s="36" t="s">
        <v>1358</v>
      </c>
      <c r="N239" s="36" t="s">
        <v>49</v>
      </c>
      <c r="O239" s="36"/>
      <c r="P239" s="36"/>
      <c r="Q239" s="36"/>
      <c r="R239" s="36" t="s">
        <v>50</v>
      </c>
      <c r="S239" s="36" t="s">
        <v>51</v>
      </c>
      <c r="T239" s="36" t="s">
        <v>38</v>
      </c>
      <c r="U239" s="36" t="s">
        <v>38</v>
      </c>
      <c r="V239" s="36" t="s">
        <v>38</v>
      </c>
      <c r="W239" s="36" t="s">
        <v>1359</v>
      </c>
      <c r="X239" s="36">
        <v>2</v>
      </c>
      <c r="Y239" s="36" t="s">
        <v>1360</v>
      </c>
      <c r="Z239" s="36">
        <v>1</v>
      </c>
      <c r="AA239" s="36" t="s">
        <v>821</v>
      </c>
      <c r="AB239" s="36">
        <v>1</v>
      </c>
      <c r="AC239" s="36"/>
      <c r="AD239" s="36"/>
      <c r="AE239" s="36">
        <f t="shared" si="3"/>
        <v>1</v>
      </c>
    </row>
    <row r="240" spans="1:31" customFormat="1" ht="351">
      <c r="A240" s="36">
        <v>239</v>
      </c>
      <c r="B240" s="36" t="s">
        <v>25</v>
      </c>
      <c r="C240" s="36" t="s">
        <v>1173</v>
      </c>
      <c r="D240" s="36" t="s">
        <v>1361</v>
      </c>
      <c r="E240" s="36" t="s">
        <v>28</v>
      </c>
      <c r="F240" s="36" t="s">
        <v>45</v>
      </c>
      <c r="G240" s="36">
        <v>0</v>
      </c>
      <c r="H240" s="36" t="s">
        <v>108</v>
      </c>
      <c r="I240" s="36" t="s">
        <v>1362</v>
      </c>
      <c r="J240" s="36" t="s">
        <v>1363</v>
      </c>
      <c r="K240" s="36" t="s">
        <v>33</v>
      </c>
      <c r="L240" s="72" t="s">
        <v>1364</v>
      </c>
      <c r="M240" s="36" t="s">
        <v>1365</v>
      </c>
      <c r="N240" s="36" t="s">
        <v>49</v>
      </c>
      <c r="O240" s="36"/>
      <c r="P240" s="36" t="s">
        <v>50</v>
      </c>
      <c r="Q240" s="36"/>
      <c r="R240" s="36"/>
      <c r="S240" s="36" t="s">
        <v>51</v>
      </c>
      <c r="T240" s="36" t="s">
        <v>38</v>
      </c>
      <c r="U240" s="36" t="s">
        <v>39</v>
      </c>
      <c r="V240" s="36" t="s">
        <v>38</v>
      </c>
      <c r="W240" s="36" t="s">
        <v>1366</v>
      </c>
      <c r="X240" s="36">
        <v>2</v>
      </c>
      <c r="Y240" s="36" t="s">
        <v>1314</v>
      </c>
      <c r="Z240" s="36">
        <v>1</v>
      </c>
      <c r="AA240" s="36" t="s">
        <v>821</v>
      </c>
      <c r="AB240" s="36">
        <v>1</v>
      </c>
      <c r="AC240" s="36"/>
      <c r="AD240" s="36"/>
      <c r="AE240" s="36">
        <f t="shared" si="3"/>
        <v>1</v>
      </c>
    </row>
    <row r="241" spans="1:31" customFormat="1" ht="135">
      <c r="A241" s="36">
        <v>240</v>
      </c>
      <c r="B241" s="36" t="s">
        <v>25</v>
      </c>
      <c r="C241" s="36" t="s">
        <v>1173</v>
      </c>
      <c r="D241" s="36" t="s">
        <v>1367</v>
      </c>
      <c r="E241" s="36" t="s">
        <v>28</v>
      </c>
      <c r="F241" s="36" t="s">
        <v>45</v>
      </c>
      <c r="G241" s="36">
        <v>0</v>
      </c>
      <c r="H241" s="36" t="s">
        <v>108</v>
      </c>
      <c r="I241" s="36" t="s">
        <v>1368</v>
      </c>
      <c r="J241" s="36" t="s">
        <v>1369</v>
      </c>
      <c r="K241" s="36" t="s">
        <v>33</v>
      </c>
      <c r="L241" s="72" t="s">
        <v>1370</v>
      </c>
      <c r="M241" s="36" t="s">
        <v>1371</v>
      </c>
      <c r="N241" s="36" t="s">
        <v>49</v>
      </c>
      <c r="O241" s="36"/>
      <c r="P241" s="36" t="s">
        <v>50</v>
      </c>
      <c r="Q241" s="36"/>
      <c r="R241" s="36"/>
      <c r="S241" s="36" t="s">
        <v>51</v>
      </c>
      <c r="T241" s="36" t="s">
        <v>38</v>
      </c>
      <c r="U241" s="36" t="s">
        <v>39</v>
      </c>
      <c r="V241" s="36" t="s">
        <v>38</v>
      </c>
      <c r="W241" s="36" t="s">
        <v>1372</v>
      </c>
      <c r="X241" s="36">
        <v>2</v>
      </c>
      <c r="Y241" s="36" t="s">
        <v>1373</v>
      </c>
      <c r="Z241" s="36">
        <v>1</v>
      </c>
      <c r="AA241" s="36" t="s">
        <v>821</v>
      </c>
      <c r="AB241" s="36">
        <v>1</v>
      </c>
      <c r="AC241" s="36"/>
      <c r="AD241" s="36"/>
      <c r="AE241" s="36">
        <f t="shared" si="3"/>
        <v>1</v>
      </c>
    </row>
    <row r="242" spans="1:31" customFormat="1" ht="121.5">
      <c r="A242" s="36">
        <v>241</v>
      </c>
      <c r="B242" s="36" t="s">
        <v>25</v>
      </c>
      <c r="C242" s="36" t="s">
        <v>1173</v>
      </c>
      <c r="D242" s="36" t="s">
        <v>1374</v>
      </c>
      <c r="E242" s="36" t="s">
        <v>28</v>
      </c>
      <c r="F242" s="36" t="s">
        <v>45</v>
      </c>
      <c r="G242" s="36">
        <v>0</v>
      </c>
      <c r="H242" s="36" t="s">
        <v>108</v>
      </c>
      <c r="I242" s="36" t="s">
        <v>1375</v>
      </c>
      <c r="J242" s="36" t="s">
        <v>1376</v>
      </c>
      <c r="K242" s="36" t="s">
        <v>33</v>
      </c>
      <c r="L242" s="72" t="s">
        <v>1377</v>
      </c>
      <c r="M242" s="36" t="s">
        <v>1378</v>
      </c>
      <c r="N242" s="36" t="s">
        <v>49</v>
      </c>
      <c r="O242" s="36"/>
      <c r="P242" s="36" t="s">
        <v>50</v>
      </c>
      <c r="Q242" s="36"/>
      <c r="R242" s="36"/>
      <c r="S242" s="36" t="s">
        <v>37</v>
      </c>
      <c r="T242" s="36" t="s">
        <v>39</v>
      </c>
      <c r="U242" s="36" t="s">
        <v>38</v>
      </c>
      <c r="V242" s="36" t="s">
        <v>38</v>
      </c>
      <c r="W242" s="36" t="s">
        <v>1379</v>
      </c>
      <c r="X242" s="36">
        <v>2</v>
      </c>
      <c r="Y242" s="36" t="s">
        <v>1380</v>
      </c>
      <c r="Z242" s="36">
        <v>1</v>
      </c>
      <c r="AA242" s="36" t="s">
        <v>821</v>
      </c>
      <c r="AB242" s="36">
        <v>1</v>
      </c>
      <c r="AC242" s="36"/>
      <c r="AD242" s="36"/>
      <c r="AE242" s="36">
        <f t="shared" si="3"/>
        <v>1</v>
      </c>
    </row>
    <row r="243" spans="1:31" customFormat="1" ht="202.5">
      <c r="A243" s="36">
        <v>242</v>
      </c>
      <c r="B243" s="36" t="s">
        <v>25</v>
      </c>
      <c r="C243" s="36" t="s">
        <v>1173</v>
      </c>
      <c r="D243" s="36" t="s">
        <v>1381</v>
      </c>
      <c r="E243" s="36" t="s">
        <v>28</v>
      </c>
      <c r="F243" s="36" t="s">
        <v>45</v>
      </c>
      <c r="G243" s="36">
        <v>0</v>
      </c>
      <c r="H243" s="72" t="s">
        <v>460</v>
      </c>
      <c r="I243" s="36" t="s">
        <v>1382</v>
      </c>
      <c r="J243" s="36" t="s">
        <v>1383</v>
      </c>
      <c r="K243" s="36" t="s">
        <v>33</v>
      </c>
      <c r="L243" s="72" t="s">
        <v>1370</v>
      </c>
      <c r="M243" s="36" t="s">
        <v>1384</v>
      </c>
      <c r="N243" s="36" t="s">
        <v>49</v>
      </c>
      <c r="O243" s="36"/>
      <c r="P243" s="36" t="s">
        <v>50</v>
      </c>
      <c r="Q243" s="36"/>
      <c r="R243" s="36"/>
      <c r="S243" s="36" t="s">
        <v>51</v>
      </c>
      <c r="T243" s="36" t="s">
        <v>38</v>
      </c>
      <c r="U243" s="36" t="s">
        <v>39</v>
      </c>
      <c r="V243" s="36" t="s">
        <v>38</v>
      </c>
      <c r="W243" s="36" t="s">
        <v>1385</v>
      </c>
      <c r="X243" s="36">
        <v>2</v>
      </c>
      <c r="Y243" s="36" t="s">
        <v>1386</v>
      </c>
      <c r="Z243" s="36">
        <v>1</v>
      </c>
      <c r="AA243" s="36" t="s">
        <v>821</v>
      </c>
      <c r="AB243" s="36">
        <v>1</v>
      </c>
      <c r="AC243" s="36"/>
      <c r="AD243" s="36"/>
      <c r="AE243" s="36">
        <f t="shared" si="3"/>
        <v>1</v>
      </c>
    </row>
    <row r="244" spans="1:31" customFormat="1" ht="162">
      <c r="A244" s="36">
        <v>243</v>
      </c>
      <c r="B244" s="36" t="s">
        <v>25</v>
      </c>
      <c r="C244" s="36" t="s">
        <v>1173</v>
      </c>
      <c r="D244" s="36" t="s">
        <v>1387</v>
      </c>
      <c r="E244" s="36" t="s">
        <v>28</v>
      </c>
      <c r="F244" s="36" t="s">
        <v>45</v>
      </c>
      <c r="G244" s="36">
        <v>0</v>
      </c>
      <c r="H244" s="72" t="s">
        <v>645</v>
      </c>
      <c r="I244" s="36" t="s">
        <v>1388</v>
      </c>
      <c r="J244" s="36" t="s">
        <v>1389</v>
      </c>
      <c r="K244" s="36" t="s">
        <v>33</v>
      </c>
      <c r="L244" s="72" t="s">
        <v>1390</v>
      </c>
      <c r="M244" s="36" t="s">
        <v>1391</v>
      </c>
      <c r="N244" s="36" t="s">
        <v>49</v>
      </c>
      <c r="O244" s="36"/>
      <c r="P244" s="36" t="s">
        <v>50</v>
      </c>
      <c r="Q244" s="36"/>
      <c r="R244" s="36"/>
      <c r="S244" s="36" t="s">
        <v>51</v>
      </c>
      <c r="T244" s="36" t="s">
        <v>38</v>
      </c>
      <c r="U244" s="36" t="s">
        <v>39</v>
      </c>
      <c r="V244" s="36" t="s">
        <v>38</v>
      </c>
      <c r="W244" s="36" t="s">
        <v>1392</v>
      </c>
      <c r="X244" s="36">
        <v>2</v>
      </c>
      <c r="Y244" s="36" t="s">
        <v>1386</v>
      </c>
      <c r="Z244" s="36">
        <v>1</v>
      </c>
      <c r="AA244" s="36" t="s">
        <v>821</v>
      </c>
      <c r="AB244" s="36">
        <v>1</v>
      </c>
      <c r="AC244" s="36"/>
      <c r="AD244" s="36"/>
      <c r="AE244" s="36">
        <f t="shared" si="3"/>
        <v>1</v>
      </c>
    </row>
    <row r="245" spans="1:31" customFormat="1" ht="108">
      <c r="A245" s="36">
        <v>244</v>
      </c>
      <c r="B245" s="36" t="s">
        <v>25</v>
      </c>
      <c r="C245" s="36" t="s">
        <v>1173</v>
      </c>
      <c r="D245" s="36" t="s">
        <v>1393</v>
      </c>
      <c r="E245" s="36" t="s">
        <v>28</v>
      </c>
      <c r="F245" s="36" t="s">
        <v>45</v>
      </c>
      <c r="G245" s="36">
        <v>0</v>
      </c>
      <c r="H245" s="36" t="s">
        <v>42</v>
      </c>
      <c r="I245" s="36" t="s">
        <v>1394</v>
      </c>
      <c r="J245" s="36" t="s">
        <v>1395</v>
      </c>
      <c r="K245" s="36" t="s">
        <v>33</v>
      </c>
      <c r="L245" s="72" t="s">
        <v>1396</v>
      </c>
      <c r="M245" s="36" t="s">
        <v>1397</v>
      </c>
      <c r="N245" s="36" t="s">
        <v>49</v>
      </c>
      <c r="O245" s="36"/>
      <c r="P245" s="36" t="s">
        <v>50</v>
      </c>
      <c r="Q245" s="36"/>
      <c r="R245" s="36"/>
      <c r="S245" s="36" t="s">
        <v>51</v>
      </c>
      <c r="T245" s="36" t="s">
        <v>38</v>
      </c>
      <c r="U245" s="36" t="s">
        <v>39</v>
      </c>
      <c r="V245" s="36" t="s">
        <v>38</v>
      </c>
      <c r="W245" s="36" t="s">
        <v>1398</v>
      </c>
      <c r="X245" s="36">
        <v>2</v>
      </c>
      <c r="Y245" s="36" t="s">
        <v>1399</v>
      </c>
      <c r="Z245" s="36">
        <v>1</v>
      </c>
      <c r="AA245" s="36" t="s">
        <v>821</v>
      </c>
      <c r="AB245" s="36">
        <v>1</v>
      </c>
      <c r="AC245" s="36"/>
      <c r="AD245" s="36"/>
      <c r="AE245" s="36">
        <f t="shared" si="3"/>
        <v>1</v>
      </c>
    </row>
    <row r="246" spans="1:31" customFormat="1" ht="121.5">
      <c r="A246" s="36">
        <v>245</v>
      </c>
      <c r="B246" s="36" t="s">
        <v>25</v>
      </c>
      <c r="C246" s="36" t="s">
        <v>1173</v>
      </c>
      <c r="D246" s="36" t="s">
        <v>1400</v>
      </c>
      <c r="E246" s="36" t="s">
        <v>28</v>
      </c>
      <c r="F246" s="36" t="s">
        <v>45</v>
      </c>
      <c r="G246" s="36">
        <v>0</v>
      </c>
      <c r="H246" s="36" t="s">
        <v>42</v>
      </c>
      <c r="I246" s="36" t="s">
        <v>1401</v>
      </c>
      <c r="J246" s="36" t="s">
        <v>1402</v>
      </c>
      <c r="K246" s="36" t="s">
        <v>33</v>
      </c>
      <c r="L246" s="72" t="s">
        <v>1403</v>
      </c>
      <c r="M246" s="36" t="s">
        <v>1404</v>
      </c>
      <c r="N246" s="36" t="s">
        <v>49</v>
      </c>
      <c r="O246" s="36"/>
      <c r="P246" s="36" t="s">
        <v>50</v>
      </c>
      <c r="Q246" s="36"/>
      <c r="R246" s="36"/>
      <c r="S246" s="36" t="s">
        <v>51</v>
      </c>
      <c r="T246" s="36" t="s">
        <v>38</v>
      </c>
      <c r="U246" s="36" t="s">
        <v>39</v>
      </c>
      <c r="V246" s="36" t="s">
        <v>38</v>
      </c>
      <c r="W246" s="36" t="s">
        <v>1405</v>
      </c>
      <c r="X246" s="36">
        <v>2</v>
      </c>
      <c r="Y246" s="36" t="s">
        <v>1399</v>
      </c>
      <c r="Z246" s="36">
        <v>1</v>
      </c>
      <c r="AA246" s="36" t="s">
        <v>821</v>
      </c>
      <c r="AB246" s="36">
        <v>1</v>
      </c>
      <c r="AC246" s="36"/>
      <c r="AD246" s="36"/>
      <c r="AE246" s="36">
        <f t="shared" si="3"/>
        <v>1</v>
      </c>
    </row>
    <row r="247" spans="1:31" customFormat="1" ht="229.5">
      <c r="A247" s="36">
        <v>246</v>
      </c>
      <c r="B247" s="36" t="s">
        <v>25</v>
      </c>
      <c r="C247" s="36" t="s">
        <v>1173</v>
      </c>
      <c r="D247" s="36" t="s">
        <v>1406</v>
      </c>
      <c r="E247" s="36" t="s">
        <v>28</v>
      </c>
      <c r="F247" s="36" t="s">
        <v>45</v>
      </c>
      <c r="G247" s="36">
        <v>0</v>
      </c>
      <c r="H247" s="72" t="s">
        <v>460</v>
      </c>
      <c r="I247" s="36" t="s">
        <v>1407</v>
      </c>
      <c r="J247" s="36" t="s">
        <v>1408</v>
      </c>
      <c r="K247" s="36" t="s">
        <v>33</v>
      </c>
      <c r="L247" s="72" t="s">
        <v>1409</v>
      </c>
      <c r="M247" s="36" t="s">
        <v>1410</v>
      </c>
      <c r="N247" s="36" t="s">
        <v>49</v>
      </c>
      <c r="O247" s="36"/>
      <c r="P247" s="36" t="s">
        <v>50</v>
      </c>
      <c r="Q247" s="36"/>
      <c r="R247" s="36"/>
      <c r="S247" s="36" t="s">
        <v>51</v>
      </c>
      <c r="T247" s="36" t="s">
        <v>38</v>
      </c>
      <c r="U247" s="36" t="s">
        <v>39</v>
      </c>
      <c r="V247" s="36" t="s">
        <v>38</v>
      </c>
      <c r="W247" s="36" t="s">
        <v>1411</v>
      </c>
      <c r="X247" s="36">
        <v>2</v>
      </c>
      <c r="Y247" s="36" t="s">
        <v>1412</v>
      </c>
      <c r="Z247" s="36">
        <v>1</v>
      </c>
      <c r="AA247" s="36" t="s">
        <v>821</v>
      </c>
      <c r="AB247" s="36">
        <v>1</v>
      </c>
      <c r="AC247" s="36"/>
      <c r="AD247" s="36"/>
      <c r="AE247" s="36">
        <f t="shared" si="3"/>
        <v>1</v>
      </c>
    </row>
    <row r="248" spans="1:31" customFormat="1" ht="162">
      <c r="A248" s="36">
        <v>247</v>
      </c>
      <c r="B248" s="36" t="s">
        <v>25</v>
      </c>
      <c r="C248" s="36" t="s">
        <v>1173</v>
      </c>
      <c r="D248" s="36" t="s">
        <v>1413</v>
      </c>
      <c r="E248" s="36" t="s">
        <v>28</v>
      </c>
      <c r="F248" s="36" t="s">
        <v>45</v>
      </c>
      <c r="G248" s="36">
        <v>0</v>
      </c>
      <c r="H248" s="36" t="s">
        <v>108</v>
      </c>
      <c r="I248" s="36" t="s">
        <v>1414</v>
      </c>
      <c r="J248" s="36" t="s">
        <v>1415</v>
      </c>
      <c r="K248" s="36" t="s">
        <v>33</v>
      </c>
      <c r="L248" s="72" t="s">
        <v>1416</v>
      </c>
      <c r="M248" s="36" t="s">
        <v>1417</v>
      </c>
      <c r="N248" s="36" t="s">
        <v>36</v>
      </c>
      <c r="O248" s="36"/>
      <c r="P248" s="36"/>
      <c r="Q248" s="36"/>
      <c r="R248" s="36"/>
      <c r="S248" s="36" t="s">
        <v>37</v>
      </c>
      <c r="T248" s="36" t="s">
        <v>39</v>
      </c>
      <c r="U248" s="36" t="s">
        <v>38</v>
      </c>
      <c r="V248" s="36" t="s">
        <v>38</v>
      </c>
      <c r="W248" s="36" t="s">
        <v>1418</v>
      </c>
      <c r="X248" s="36">
        <v>2</v>
      </c>
      <c r="Y248" s="36" t="s">
        <v>1419</v>
      </c>
      <c r="Z248" s="36">
        <v>1</v>
      </c>
      <c r="AA248" s="36" t="s">
        <v>821</v>
      </c>
      <c r="AB248" s="36">
        <v>1</v>
      </c>
      <c r="AC248" s="36"/>
      <c r="AD248" s="36"/>
      <c r="AE248" s="36">
        <f t="shared" si="3"/>
        <v>0</v>
      </c>
    </row>
    <row r="249" spans="1:31" customFormat="1" ht="162">
      <c r="A249" s="36">
        <v>248</v>
      </c>
      <c r="B249" s="36" t="s">
        <v>25</v>
      </c>
      <c r="C249" s="36" t="s">
        <v>1173</v>
      </c>
      <c r="D249" s="36" t="s">
        <v>1420</v>
      </c>
      <c r="E249" s="36" t="s">
        <v>28</v>
      </c>
      <c r="F249" s="36" t="s">
        <v>45</v>
      </c>
      <c r="G249" s="36">
        <v>0</v>
      </c>
      <c r="H249" s="36" t="s">
        <v>108</v>
      </c>
      <c r="I249" s="36" t="s">
        <v>1421</v>
      </c>
      <c r="J249" s="36" t="s">
        <v>1422</v>
      </c>
      <c r="K249" s="36" t="s">
        <v>33</v>
      </c>
      <c r="L249" s="72" t="s">
        <v>1423</v>
      </c>
      <c r="M249" s="36" t="s">
        <v>1424</v>
      </c>
      <c r="N249" s="36" t="s">
        <v>49</v>
      </c>
      <c r="O249" s="36"/>
      <c r="P249" s="36" t="s">
        <v>50</v>
      </c>
      <c r="Q249" s="36"/>
      <c r="R249" s="36"/>
      <c r="S249" s="36" t="s">
        <v>51</v>
      </c>
      <c r="T249" s="36" t="s">
        <v>38</v>
      </c>
      <c r="U249" s="36" t="s">
        <v>39</v>
      </c>
      <c r="V249" s="36" t="s">
        <v>38</v>
      </c>
      <c r="W249" s="36" t="s">
        <v>1425</v>
      </c>
      <c r="X249" s="36">
        <v>2</v>
      </c>
      <c r="Y249" s="36" t="s">
        <v>1419</v>
      </c>
      <c r="Z249" s="36">
        <v>1</v>
      </c>
      <c r="AA249" s="36" t="s">
        <v>821</v>
      </c>
      <c r="AB249" s="36">
        <v>1</v>
      </c>
      <c r="AC249" s="36"/>
      <c r="AD249" s="36"/>
      <c r="AE249" s="36">
        <f t="shared" si="3"/>
        <v>1</v>
      </c>
    </row>
    <row r="250" spans="1:31" customFormat="1" ht="135">
      <c r="A250" s="36">
        <v>249</v>
      </c>
      <c r="B250" s="36" t="s">
        <v>25</v>
      </c>
      <c r="C250" s="36" t="s">
        <v>1173</v>
      </c>
      <c r="D250" s="36" t="s">
        <v>1426</v>
      </c>
      <c r="E250" s="36" t="s">
        <v>28</v>
      </c>
      <c r="F250" s="36" t="s">
        <v>45</v>
      </c>
      <c r="G250" s="36">
        <v>0</v>
      </c>
      <c r="H250" s="36" t="s">
        <v>82</v>
      </c>
      <c r="I250" s="36" t="s">
        <v>1427</v>
      </c>
      <c r="J250" s="36" t="s">
        <v>1428</v>
      </c>
      <c r="K250" s="36" t="s">
        <v>33</v>
      </c>
      <c r="L250" s="72" t="s">
        <v>1429</v>
      </c>
      <c r="M250" s="36" t="s">
        <v>1430</v>
      </c>
      <c r="N250" s="36" t="s">
        <v>49</v>
      </c>
      <c r="O250" s="36"/>
      <c r="P250" s="36" t="s">
        <v>50</v>
      </c>
      <c r="Q250" s="36"/>
      <c r="R250" s="36"/>
      <c r="S250" s="36" t="s">
        <v>51</v>
      </c>
      <c r="T250" s="36" t="s">
        <v>38</v>
      </c>
      <c r="U250" s="36" t="s">
        <v>39</v>
      </c>
      <c r="V250" s="36" t="s">
        <v>38</v>
      </c>
      <c r="W250" s="36" t="s">
        <v>1431</v>
      </c>
      <c r="X250" s="36">
        <v>2</v>
      </c>
      <c r="Y250" s="36" t="s">
        <v>1432</v>
      </c>
      <c r="Z250" s="36">
        <v>1</v>
      </c>
      <c r="AA250" s="36" t="s">
        <v>821</v>
      </c>
      <c r="AB250" s="36">
        <v>1</v>
      </c>
      <c r="AC250" s="36"/>
      <c r="AD250" s="36"/>
      <c r="AE250" s="36">
        <f t="shared" si="3"/>
        <v>1</v>
      </c>
    </row>
    <row r="251" spans="1:31" customFormat="1" ht="189">
      <c r="A251" s="36">
        <v>250</v>
      </c>
      <c r="B251" s="36" t="s">
        <v>25</v>
      </c>
      <c r="C251" s="36" t="s">
        <v>1173</v>
      </c>
      <c r="D251" s="36" t="s">
        <v>1433</v>
      </c>
      <c r="E251" s="36" t="s">
        <v>28</v>
      </c>
      <c r="F251" s="36" t="s">
        <v>45</v>
      </c>
      <c r="G251" s="36">
        <v>0</v>
      </c>
      <c r="H251" s="36" t="s">
        <v>82</v>
      </c>
      <c r="I251" s="36" t="s">
        <v>1434</v>
      </c>
      <c r="J251" s="36" t="s">
        <v>1435</v>
      </c>
      <c r="K251" s="36" t="s">
        <v>33</v>
      </c>
      <c r="L251" s="72" t="s">
        <v>1436</v>
      </c>
      <c r="M251" s="36" t="s">
        <v>1437</v>
      </c>
      <c r="N251" s="36" t="s">
        <v>49</v>
      </c>
      <c r="O251" s="36"/>
      <c r="P251" s="36" t="s">
        <v>50</v>
      </c>
      <c r="Q251" s="36"/>
      <c r="R251" s="36"/>
      <c r="S251" s="36" t="s">
        <v>51</v>
      </c>
      <c r="T251" s="36" t="s">
        <v>38</v>
      </c>
      <c r="U251" s="36" t="s">
        <v>39</v>
      </c>
      <c r="V251" s="36" t="s">
        <v>38</v>
      </c>
      <c r="W251" s="36" t="s">
        <v>1438</v>
      </c>
      <c r="X251" s="36">
        <v>2</v>
      </c>
      <c r="Y251" s="36" t="s">
        <v>1432</v>
      </c>
      <c r="Z251" s="36">
        <v>1</v>
      </c>
      <c r="AA251" s="36" t="s">
        <v>821</v>
      </c>
      <c r="AB251" s="36">
        <v>1</v>
      </c>
      <c r="AC251" s="36"/>
      <c r="AD251" s="36"/>
      <c r="AE251" s="36">
        <f t="shared" si="3"/>
        <v>1</v>
      </c>
    </row>
    <row r="252" spans="1:31" customFormat="1" ht="108">
      <c r="A252" s="36">
        <v>251</v>
      </c>
      <c r="B252" s="36" t="s">
        <v>25</v>
      </c>
      <c r="C252" s="36" t="s">
        <v>1173</v>
      </c>
      <c r="D252" s="36" t="s">
        <v>1439</v>
      </c>
      <c r="E252" s="36" t="s">
        <v>28</v>
      </c>
      <c r="F252" s="36" t="s">
        <v>45</v>
      </c>
      <c r="G252" s="36">
        <v>0</v>
      </c>
      <c r="H252" s="36" t="s">
        <v>82</v>
      </c>
      <c r="I252" s="36" t="s">
        <v>1440</v>
      </c>
      <c r="J252" s="36" t="s">
        <v>1441</v>
      </c>
      <c r="K252" s="36" t="s">
        <v>33</v>
      </c>
      <c r="L252" s="72" t="s">
        <v>1442</v>
      </c>
      <c r="M252" s="36" t="s">
        <v>1443</v>
      </c>
      <c r="N252" s="36" t="s">
        <v>49</v>
      </c>
      <c r="O252" s="36"/>
      <c r="P252" s="36" t="s">
        <v>50</v>
      </c>
      <c r="Q252" s="36"/>
      <c r="R252" s="36"/>
      <c r="S252" s="36" t="s">
        <v>51</v>
      </c>
      <c r="T252" s="36" t="s">
        <v>38</v>
      </c>
      <c r="U252" s="36" t="s">
        <v>38</v>
      </c>
      <c r="V252" s="36" t="s">
        <v>38</v>
      </c>
      <c r="W252" s="36" t="s">
        <v>1444</v>
      </c>
      <c r="X252" s="36">
        <v>2</v>
      </c>
      <c r="Y252" s="36" t="s">
        <v>1432</v>
      </c>
      <c r="Z252" s="36">
        <v>1</v>
      </c>
      <c r="AA252" s="36" t="s">
        <v>821</v>
      </c>
      <c r="AB252" s="36">
        <v>1</v>
      </c>
      <c r="AC252" s="36"/>
      <c r="AD252" s="36"/>
      <c r="AE252" s="36">
        <f t="shared" si="3"/>
        <v>1</v>
      </c>
    </row>
    <row r="253" spans="1:31" customFormat="1" ht="94.5">
      <c r="A253" s="36">
        <v>252</v>
      </c>
      <c r="B253" s="36" t="s">
        <v>25</v>
      </c>
      <c r="C253" s="36" t="s">
        <v>1173</v>
      </c>
      <c r="D253" s="36" t="s">
        <v>1445</v>
      </c>
      <c r="E253" s="36" t="s">
        <v>28</v>
      </c>
      <c r="F253" s="36" t="s">
        <v>45</v>
      </c>
      <c r="G253" s="36">
        <v>0</v>
      </c>
      <c r="H253" s="36" t="s">
        <v>82</v>
      </c>
      <c r="I253" s="36" t="s">
        <v>1446</v>
      </c>
      <c r="J253" s="36" t="s">
        <v>1447</v>
      </c>
      <c r="K253" s="36" t="s">
        <v>106</v>
      </c>
      <c r="L253" s="72"/>
      <c r="M253" s="36"/>
      <c r="N253" s="36"/>
      <c r="O253" s="36"/>
      <c r="P253" s="36"/>
      <c r="Q253" s="36"/>
      <c r="R253" s="36"/>
      <c r="S253" s="36"/>
      <c r="T253" s="36"/>
      <c r="U253" s="36"/>
      <c r="V253" s="36"/>
      <c r="W253" s="36"/>
      <c r="X253" s="36"/>
      <c r="Y253" s="36"/>
      <c r="Z253" s="36"/>
      <c r="AA253" s="36"/>
      <c r="AB253" s="36"/>
      <c r="AC253" s="36"/>
      <c r="AD253" s="36"/>
      <c r="AE253" s="36">
        <f t="shared" si="3"/>
        <v>0</v>
      </c>
    </row>
    <row r="254" spans="1:31" customFormat="1" ht="94.5">
      <c r="A254" s="36">
        <v>253</v>
      </c>
      <c r="B254" s="36" t="s">
        <v>25</v>
      </c>
      <c r="C254" s="36" t="s">
        <v>1173</v>
      </c>
      <c r="D254" s="36" t="s">
        <v>1448</v>
      </c>
      <c r="E254" s="36" t="s">
        <v>28</v>
      </c>
      <c r="F254" s="36" t="s">
        <v>45</v>
      </c>
      <c r="G254" s="36">
        <v>0</v>
      </c>
      <c r="H254" s="36" t="s">
        <v>82</v>
      </c>
      <c r="I254" s="36" t="s">
        <v>1449</v>
      </c>
      <c r="J254" s="36" t="s">
        <v>1450</v>
      </c>
      <c r="K254" s="36" t="s">
        <v>33</v>
      </c>
      <c r="L254" s="72" t="s">
        <v>1451</v>
      </c>
      <c r="M254" s="36" t="s">
        <v>1452</v>
      </c>
      <c r="N254" s="36" t="s">
        <v>49</v>
      </c>
      <c r="O254" s="36"/>
      <c r="P254" s="36" t="s">
        <v>50</v>
      </c>
      <c r="Q254" s="36"/>
      <c r="R254" s="36"/>
      <c r="S254" s="36" t="s">
        <v>51</v>
      </c>
      <c r="T254" s="36" t="s">
        <v>38</v>
      </c>
      <c r="U254" s="36" t="s">
        <v>39</v>
      </c>
      <c r="V254" s="36" t="s">
        <v>38</v>
      </c>
      <c r="W254" s="36" t="s">
        <v>1453</v>
      </c>
      <c r="X254" s="36">
        <v>2</v>
      </c>
      <c r="Y254" s="36" t="s">
        <v>1454</v>
      </c>
      <c r="Z254" s="36">
        <v>1</v>
      </c>
      <c r="AA254" s="36" t="s">
        <v>821</v>
      </c>
      <c r="AB254" s="36">
        <v>1</v>
      </c>
      <c r="AC254" s="36"/>
      <c r="AD254" s="36"/>
      <c r="AE254" s="36">
        <f t="shared" si="3"/>
        <v>1</v>
      </c>
    </row>
    <row r="255" spans="1:31" customFormat="1" ht="175.5">
      <c r="A255" s="36">
        <v>254</v>
      </c>
      <c r="B255" s="36" t="s">
        <v>25</v>
      </c>
      <c r="C255" s="36" t="s">
        <v>1173</v>
      </c>
      <c r="D255" s="36" t="s">
        <v>1455</v>
      </c>
      <c r="E255" s="36" t="s">
        <v>28</v>
      </c>
      <c r="F255" s="36" t="s">
        <v>45</v>
      </c>
      <c r="G255" s="36">
        <v>0</v>
      </c>
      <c r="H255" s="36" t="s">
        <v>42</v>
      </c>
      <c r="I255" s="36" t="s">
        <v>1456</v>
      </c>
      <c r="J255" s="36" t="s">
        <v>1457</v>
      </c>
      <c r="K255" s="36" t="s">
        <v>33</v>
      </c>
      <c r="L255" s="72" t="s">
        <v>1458</v>
      </c>
      <c r="M255" s="36" t="s">
        <v>1459</v>
      </c>
      <c r="N255" s="36" t="s">
        <v>49</v>
      </c>
      <c r="O255" s="36"/>
      <c r="P255" s="36" t="s">
        <v>50</v>
      </c>
      <c r="Q255" s="36"/>
      <c r="R255" s="36"/>
      <c r="S255" s="36" t="s">
        <v>51</v>
      </c>
      <c r="T255" s="36" t="s">
        <v>38</v>
      </c>
      <c r="U255" s="36" t="s">
        <v>38</v>
      </c>
      <c r="V255" s="36" t="s">
        <v>38</v>
      </c>
      <c r="W255" s="36" t="s">
        <v>1460</v>
      </c>
      <c r="X255" s="36">
        <v>2</v>
      </c>
      <c r="Y255" s="36" t="s">
        <v>1461</v>
      </c>
      <c r="Z255" s="36">
        <v>1</v>
      </c>
      <c r="AA255" s="36" t="s">
        <v>821</v>
      </c>
      <c r="AB255" s="36">
        <v>1</v>
      </c>
      <c r="AC255" s="36"/>
      <c r="AD255" s="36"/>
      <c r="AE255" s="36">
        <f t="shared" si="3"/>
        <v>1</v>
      </c>
    </row>
    <row r="256" spans="1:31" customFormat="1" ht="135">
      <c r="A256" s="36">
        <v>255</v>
      </c>
      <c r="B256" s="36" t="s">
        <v>25</v>
      </c>
      <c r="C256" s="36" t="s">
        <v>1173</v>
      </c>
      <c r="D256" s="36" t="s">
        <v>1462</v>
      </c>
      <c r="E256" s="36" t="s">
        <v>28</v>
      </c>
      <c r="F256" s="36" t="s">
        <v>45</v>
      </c>
      <c r="G256" s="36">
        <v>0</v>
      </c>
      <c r="H256" s="36" t="s">
        <v>108</v>
      </c>
      <c r="I256" s="36" t="s">
        <v>1463</v>
      </c>
      <c r="J256" s="36" t="s">
        <v>1464</v>
      </c>
      <c r="K256" s="36" t="s">
        <v>33</v>
      </c>
      <c r="L256" s="72" t="s">
        <v>1465</v>
      </c>
      <c r="M256" s="36" t="s">
        <v>1466</v>
      </c>
      <c r="N256" s="36" t="s">
        <v>49</v>
      </c>
      <c r="O256" s="36"/>
      <c r="P256" s="36" t="s">
        <v>50</v>
      </c>
      <c r="Q256" s="36"/>
      <c r="R256" s="36"/>
      <c r="S256" s="36" t="s">
        <v>51</v>
      </c>
      <c r="T256" s="36" t="s">
        <v>38</v>
      </c>
      <c r="U256" s="36" t="s">
        <v>39</v>
      </c>
      <c r="V256" s="36" t="s">
        <v>38</v>
      </c>
      <c r="W256" s="36" t="s">
        <v>1467</v>
      </c>
      <c r="X256" s="36">
        <v>2</v>
      </c>
      <c r="Y256" s="36" t="s">
        <v>1461</v>
      </c>
      <c r="Z256" s="36">
        <v>1</v>
      </c>
      <c r="AA256" s="36" t="s">
        <v>821</v>
      </c>
      <c r="AB256" s="36">
        <v>1</v>
      </c>
      <c r="AC256" s="36"/>
      <c r="AD256" s="36"/>
      <c r="AE256" s="36">
        <f t="shared" si="3"/>
        <v>1</v>
      </c>
    </row>
    <row r="257" spans="1:31" customFormat="1" ht="135">
      <c r="A257" s="36">
        <v>256</v>
      </c>
      <c r="B257" s="36" t="s">
        <v>25</v>
      </c>
      <c r="C257" s="36" t="s">
        <v>1173</v>
      </c>
      <c r="D257" s="36" t="s">
        <v>1468</v>
      </c>
      <c r="E257" s="36" t="s">
        <v>28</v>
      </c>
      <c r="F257" s="36" t="s">
        <v>45</v>
      </c>
      <c r="G257" s="36">
        <v>0</v>
      </c>
      <c r="H257" s="36" t="s">
        <v>645</v>
      </c>
      <c r="I257" s="36" t="s">
        <v>1469</v>
      </c>
      <c r="J257" s="36" t="s">
        <v>1470</v>
      </c>
      <c r="K257" s="36" t="s">
        <v>33</v>
      </c>
      <c r="L257" s="72" t="s">
        <v>1471</v>
      </c>
      <c r="M257" s="36" t="s">
        <v>1472</v>
      </c>
      <c r="N257" s="36" t="s">
        <v>49</v>
      </c>
      <c r="O257" s="36"/>
      <c r="P257" s="36" t="s">
        <v>50</v>
      </c>
      <c r="Q257" s="36"/>
      <c r="R257" s="36"/>
      <c r="S257" s="36" t="s">
        <v>51</v>
      </c>
      <c r="T257" s="36" t="s">
        <v>38</v>
      </c>
      <c r="U257" s="36" t="s">
        <v>39</v>
      </c>
      <c r="V257" s="36" t="s">
        <v>39</v>
      </c>
      <c r="W257" s="36" t="s">
        <v>1473</v>
      </c>
      <c r="X257" s="36">
        <v>2</v>
      </c>
      <c r="Y257" s="36" t="s">
        <v>1461</v>
      </c>
      <c r="Z257" s="36">
        <v>1</v>
      </c>
      <c r="AA257" s="36" t="s">
        <v>797</v>
      </c>
      <c r="AB257" s="36">
        <v>5</v>
      </c>
      <c r="AC257" s="36"/>
      <c r="AD257" s="36"/>
      <c r="AE257" s="36">
        <f t="shared" ref="AE257:AE320" si="4">COUNTIFS(O257:R257,"√")</f>
        <v>1</v>
      </c>
    </row>
    <row r="258" spans="1:31" customFormat="1" ht="162">
      <c r="A258" s="36">
        <v>257</v>
      </c>
      <c r="B258" s="36" t="s">
        <v>25</v>
      </c>
      <c r="C258" s="36" t="s">
        <v>1173</v>
      </c>
      <c r="D258" s="36" t="s">
        <v>1474</v>
      </c>
      <c r="E258" s="36" t="s">
        <v>28</v>
      </c>
      <c r="F258" s="36" t="s">
        <v>45</v>
      </c>
      <c r="G258" s="36">
        <v>0</v>
      </c>
      <c r="H258" s="36" t="s">
        <v>82</v>
      </c>
      <c r="I258" s="36" t="s">
        <v>1475</v>
      </c>
      <c r="J258" s="36" t="s">
        <v>1476</v>
      </c>
      <c r="K258" s="36" t="s">
        <v>33</v>
      </c>
      <c r="L258" s="72" t="s">
        <v>1477</v>
      </c>
      <c r="M258" s="36" t="s">
        <v>1478</v>
      </c>
      <c r="N258" s="36" t="s">
        <v>49</v>
      </c>
      <c r="O258" s="36"/>
      <c r="P258" s="36" t="s">
        <v>50</v>
      </c>
      <c r="Q258" s="36"/>
      <c r="R258" s="36"/>
      <c r="S258" s="36" t="s">
        <v>51</v>
      </c>
      <c r="T258" s="36" t="s">
        <v>38</v>
      </c>
      <c r="U258" s="36" t="s">
        <v>38</v>
      </c>
      <c r="V258" s="36" t="s">
        <v>38</v>
      </c>
      <c r="W258" s="36" t="s">
        <v>1479</v>
      </c>
      <c r="X258" s="36">
        <v>2</v>
      </c>
      <c r="Y258" s="36" t="s">
        <v>1480</v>
      </c>
      <c r="Z258" s="36">
        <v>1</v>
      </c>
      <c r="AA258" s="36" t="s">
        <v>821</v>
      </c>
      <c r="AB258" s="36">
        <v>1</v>
      </c>
      <c r="AC258" s="36"/>
      <c r="AD258" s="36"/>
      <c r="AE258" s="36">
        <f t="shared" si="4"/>
        <v>1</v>
      </c>
    </row>
    <row r="259" spans="1:31" customFormat="1" ht="162">
      <c r="A259" s="36">
        <v>258</v>
      </c>
      <c r="B259" s="36" t="s">
        <v>25</v>
      </c>
      <c r="C259" s="36" t="s">
        <v>1173</v>
      </c>
      <c r="D259" s="36" t="s">
        <v>1481</v>
      </c>
      <c r="E259" s="36" t="s">
        <v>28</v>
      </c>
      <c r="F259" s="36" t="s">
        <v>45</v>
      </c>
      <c r="G259" s="36">
        <v>0</v>
      </c>
      <c r="H259" s="36" t="s">
        <v>42</v>
      </c>
      <c r="I259" s="36" t="s">
        <v>1482</v>
      </c>
      <c r="J259" s="36" t="s">
        <v>1483</v>
      </c>
      <c r="K259" s="36" t="s">
        <v>33</v>
      </c>
      <c r="L259" s="72" t="s">
        <v>1484</v>
      </c>
      <c r="M259" s="36" t="s">
        <v>1485</v>
      </c>
      <c r="N259" s="36" t="s">
        <v>49</v>
      </c>
      <c r="O259" s="36"/>
      <c r="P259" s="36" t="s">
        <v>50</v>
      </c>
      <c r="Q259" s="36"/>
      <c r="R259" s="36"/>
      <c r="S259" s="36" t="s">
        <v>51</v>
      </c>
      <c r="T259" s="36" t="s">
        <v>38</v>
      </c>
      <c r="U259" s="36" t="s">
        <v>39</v>
      </c>
      <c r="V259" s="36" t="s">
        <v>39</v>
      </c>
      <c r="W259" s="36" t="s">
        <v>1486</v>
      </c>
      <c r="X259" s="36">
        <v>2</v>
      </c>
      <c r="Y259" s="36" t="s">
        <v>1487</v>
      </c>
      <c r="Z259" s="36">
        <v>1</v>
      </c>
      <c r="AA259" s="36" t="s">
        <v>821</v>
      </c>
      <c r="AB259" s="36">
        <v>1</v>
      </c>
      <c r="AC259" s="36"/>
      <c r="AD259" s="36"/>
      <c r="AE259" s="36">
        <f t="shared" si="4"/>
        <v>1</v>
      </c>
    </row>
    <row r="260" spans="1:31" customFormat="1" ht="121.5">
      <c r="A260" s="36">
        <v>259</v>
      </c>
      <c r="B260" s="36" t="s">
        <v>25</v>
      </c>
      <c r="C260" s="36" t="s">
        <v>1173</v>
      </c>
      <c r="D260" s="36" t="s">
        <v>1488</v>
      </c>
      <c r="E260" s="36" t="s">
        <v>28</v>
      </c>
      <c r="F260" s="36" t="s">
        <v>45</v>
      </c>
      <c r="G260" s="36">
        <v>0</v>
      </c>
      <c r="H260" s="36" t="s">
        <v>82</v>
      </c>
      <c r="I260" s="36" t="s">
        <v>1489</v>
      </c>
      <c r="J260" s="36" t="s">
        <v>1490</v>
      </c>
      <c r="K260" s="36" t="s">
        <v>33</v>
      </c>
      <c r="L260" s="72" t="s">
        <v>1491</v>
      </c>
      <c r="M260" s="36" t="s">
        <v>1492</v>
      </c>
      <c r="N260" s="36" t="s">
        <v>49</v>
      </c>
      <c r="O260" s="36"/>
      <c r="P260" s="36" t="s">
        <v>50</v>
      </c>
      <c r="Q260" s="36"/>
      <c r="R260" s="36"/>
      <c r="S260" s="36" t="s">
        <v>51</v>
      </c>
      <c r="T260" s="36" t="s">
        <v>38</v>
      </c>
      <c r="U260" s="36" t="s">
        <v>39</v>
      </c>
      <c r="V260" s="36" t="s">
        <v>38</v>
      </c>
      <c r="W260" s="36" t="s">
        <v>1493</v>
      </c>
      <c r="X260" s="36">
        <v>2</v>
      </c>
      <c r="Y260" s="36" t="s">
        <v>1494</v>
      </c>
      <c r="Z260" s="36">
        <v>1</v>
      </c>
      <c r="AA260" s="36" t="s">
        <v>821</v>
      </c>
      <c r="AB260" s="36">
        <v>1</v>
      </c>
      <c r="AC260" s="36"/>
      <c r="AD260" s="36"/>
      <c r="AE260" s="36">
        <f t="shared" si="4"/>
        <v>1</v>
      </c>
    </row>
    <row r="261" spans="1:31" customFormat="1" ht="148.5">
      <c r="A261" s="36">
        <v>260</v>
      </c>
      <c r="B261" s="36" t="s">
        <v>25</v>
      </c>
      <c r="C261" s="36" t="s">
        <v>1173</v>
      </c>
      <c r="D261" s="36" t="s">
        <v>1495</v>
      </c>
      <c r="E261" s="36" t="s">
        <v>28</v>
      </c>
      <c r="F261" s="36" t="s">
        <v>45</v>
      </c>
      <c r="G261" s="36">
        <v>0</v>
      </c>
      <c r="H261" s="36" t="s">
        <v>108</v>
      </c>
      <c r="I261" s="36" t="s">
        <v>1496</v>
      </c>
      <c r="J261" s="36" t="s">
        <v>1497</v>
      </c>
      <c r="K261" s="36" t="s">
        <v>33</v>
      </c>
      <c r="L261" s="72" t="s">
        <v>1498</v>
      </c>
      <c r="M261" s="36" t="s">
        <v>1499</v>
      </c>
      <c r="N261" s="36" t="s">
        <v>49</v>
      </c>
      <c r="O261" s="36"/>
      <c r="P261" s="36"/>
      <c r="Q261" s="36"/>
      <c r="R261" s="36" t="s">
        <v>50</v>
      </c>
      <c r="S261" s="36" t="s">
        <v>37</v>
      </c>
      <c r="T261" s="36" t="s">
        <v>38</v>
      </c>
      <c r="U261" s="36" t="s">
        <v>38</v>
      </c>
      <c r="V261" s="36" t="s">
        <v>38</v>
      </c>
      <c r="W261" s="36" t="s">
        <v>1500</v>
      </c>
      <c r="X261" s="36">
        <v>1</v>
      </c>
      <c r="Y261" s="36" t="s">
        <v>1501</v>
      </c>
      <c r="Z261" s="36">
        <v>4</v>
      </c>
      <c r="AA261" s="36" t="s">
        <v>623</v>
      </c>
      <c r="AB261" s="36">
        <v>4</v>
      </c>
      <c r="AC261" s="36"/>
      <c r="AD261" s="36"/>
      <c r="AE261" s="36">
        <f t="shared" si="4"/>
        <v>1</v>
      </c>
    </row>
    <row r="262" spans="1:31" customFormat="1" ht="121.5">
      <c r="A262" s="36">
        <v>261</v>
      </c>
      <c r="B262" s="36" t="s">
        <v>25</v>
      </c>
      <c r="C262" s="36" t="s">
        <v>1173</v>
      </c>
      <c r="D262" s="36" t="s">
        <v>1502</v>
      </c>
      <c r="E262" s="36" t="s">
        <v>28</v>
      </c>
      <c r="F262" s="36" t="s">
        <v>45</v>
      </c>
      <c r="G262" s="36">
        <v>0</v>
      </c>
      <c r="H262" s="36" t="s">
        <v>108</v>
      </c>
      <c r="I262" s="36" t="s">
        <v>1503</v>
      </c>
      <c r="J262" s="36" t="s">
        <v>1504</v>
      </c>
      <c r="K262" s="36" t="s">
        <v>106</v>
      </c>
      <c r="L262" s="72"/>
      <c r="M262" s="36"/>
      <c r="N262" s="36"/>
      <c r="O262" s="36"/>
      <c r="P262" s="36"/>
      <c r="Q262" s="36"/>
      <c r="R262" s="36"/>
      <c r="S262" s="36"/>
      <c r="T262" s="36"/>
      <c r="U262" s="36"/>
      <c r="V262" s="36"/>
      <c r="W262" s="36"/>
      <c r="X262" s="36"/>
      <c r="Y262" s="36"/>
      <c r="Z262" s="36"/>
      <c r="AA262" s="36"/>
      <c r="AB262" s="36"/>
      <c r="AC262" s="36"/>
      <c r="AD262" s="36"/>
      <c r="AE262" s="36">
        <f t="shared" si="4"/>
        <v>0</v>
      </c>
    </row>
    <row r="263" spans="1:31" customFormat="1" ht="324">
      <c r="A263" s="36">
        <v>262</v>
      </c>
      <c r="B263" s="36" t="s">
        <v>25</v>
      </c>
      <c r="C263" s="36" t="s">
        <v>1173</v>
      </c>
      <c r="D263" s="36" t="s">
        <v>1505</v>
      </c>
      <c r="E263" s="36" t="s">
        <v>1506</v>
      </c>
      <c r="F263" s="36" t="s">
        <v>29</v>
      </c>
      <c r="G263" s="36">
        <v>5</v>
      </c>
      <c r="H263" s="36" t="s">
        <v>82</v>
      </c>
      <c r="I263" s="36" t="s">
        <v>1507</v>
      </c>
      <c r="J263" s="36" t="s">
        <v>1508</v>
      </c>
      <c r="K263" s="36" t="s">
        <v>33</v>
      </c>
      <c r="L263" s="72" t="s">
        <v>1509</v>
      </c>
      <c r="M263" s="36" t="s">
        <v>1510</v>
      </c>
      <c r="N263" s="36" t="s">
        <v>49</v>
      </c>
      <c r="O263" s="36"/>
      <c r="P263" s="36" t="s">
        <v>50</v>
      </c>
      <c r="Q263" s="36"/>
      <c r="R263" s="36"/>
      <c r="S263" s="36" t="s">
        <v>51</v>
      </c>
      <c r="T263" s="36" t="s">
        <v>38</v>
      </c>
      <c r="U263" s="36" t="s">
        <v>38</v>
      </c>
      <c r="V263" s="36" t="s">
        <v>38</v>
      </c>
      <c r="W263" s="36" t="s">
        <v>1511</v>
      </c>
      <c r="X263" s="36">
        <v>1</v>
      </c>
      <c r="Y263" s="36" t="s">
        <v>1512</v>
      </c>
      <c r="Z263" s="36">
        <v>1</v>
      </c>
      <c r="AA263" s="36" t="s">
        <v>821</v>
      </c>
      <c r="AB263" s="36">
        <v>1</v>
      </c>
      <c r="AC263" s="36"/>
      <c r="AD263" s="36"/>
      <c r="AE263" s="36">
        <f t="shared" si="4"/>
        <v>1</v>
      </c>
    </row>
    <row r="264" spans="1:31" customFormat="1" ht="108">
      <c r="A264" s="36">
        <v>263</v>
      </c>
      <c r="B264" s="36" t="s">
        <v>25</v>
      </c>
      <c r="C264" s="36" t="s">
        <v>1173</v>
      </c>
      <c r="D264" s="36" t="s">
        <v>1513</v>
      </c>
      <c r="E264" s="36" t="s">
        <v>28</v>
      </c>
      <c r="F264" s="36" t="s">
        <v>45</v>
      </c>
      <c r="G264" s="36">
        <v>0</v>
      </c>
      <c r="H264" s="36" t="s">
        <v>108</v>
      </c>
      <c r="I264" s="36" t="s">
        <v>1514</v>
      </c>
      <c r="J264" s="36" t="s">
        <v>1515</v>
      </c>
      <c r="K264" s="36" t="s">
        <v>106</v>
      </c>
      <c r="L264" s="72"/>
      <c r="M264" s="36"/>
      <c r="N264" s="36"/>
      <c r="O264" s="36"/>
      <c r="P264" s="36"/>
      <c r="Q264" s="36"/>
      <c r="R264" s="36"/>
      <c r="S264" s="36"/>
      <c r="T264" s="36"/>
      <c r="U264" s="36"/>
      <c r="V264" s="36"/>
      <c r="W264" s="36"/>
      <c r="X264" s="36"/>
      <c r="Y264" s="36"/>
      <c r="Z264" s="36"/>
      <c r="AA264" s="36"/>
      <c r="AB264" s="36"/>
      <c r="AC264" s="36"/>
      <c r="AD264" s="36"/>
      <c r="AE264" s="36">
        <f t="shared" si="4"/>
        <v>0</v>
      </c>
    </row>
    <row r="265" spans="1:31" customFormat="1" ht="94.5">
      <c r="A265" s="36">
        <v>264</v>
      </c>
      <c r="B265" s="36" t="s">
        <v>25</v>
      </c>
      <c r="C265" s="36" t="s">
        <v>1173</v>
      </c>
      <c r="D265" s="36" t="s">
        <v>1516</v>
      </c>
      <c r="E265" s="36" t="s">
        <v>28</v>
      </c>
      <c r="F265" s="36" t="s">
        <v>45</v>
      </c>
      <c r="G265" s="36">
        <v>0</v>
      </c>
      <c r="H265" s="36" t="s">
        <v>82</v>
      </c>
      <c r="I265" s="36" t="s">
        <v>1517</v>
      </c>
      <c r="J265" s="36" t="s">
        <v>1518</v>
      </c>
      <c r="K265" s="36" t="s">
        <v>33</v>
      </c>
      <c r="L265" s="72" t="s">
        <v>1519</v>
      </c>
      <c r="M265" s="36" t="s">
        <v>1520</v>
      </c>
      <c r="N265" s="36" t="s">
        <v>49</v>
      </c>
      <c r="O265" s="36"/>
      <c r="P265" s="36" t="s">
        <v>50</v>
      </c>
      <c r="Q265" s="36"/>
      <c r="R265" s="36"/>
      <c r="S265" s="36" t="s">
        <v>51</v>
      </c>
      <c r="T265" s="36" t="s">
        <v>38</v>
      </c>
      <c r="U265" s="36" t="s">
        <v>39</v>
      </c>
      <c r="V265" s="36" t="s">
        <v>38</v>
      </c>
      <c r="W265" s="36" t="s">
        <v>1521</v>
      </c>
      <c r="X265" s="36">
        <v>2</v>
      </c>
      <c r="Y265" s="36" t="s">
        <v>1522</v>
      </c>
      <c r="Z265" s="36">
        <v>1</v>
      </c>
      <c r="AA265" s="36" t="s">
        <v>821</v>
      </c>
      <c r="AB265" s="36">
        <v>1</v>
      </c>
      <c r="AC265" s="36"/>
      <c r="AD265" s="36"/>
      <c r="AE265" s="36">
        <f t="shared" si="4"/>
        <v>1</v>
      </c>
    </row>
    <row r="266" spans="1:31" customFormat="1" ht="121.5">
      <c r="A266" s="72">
        <v>265</v>
      </c>
      <c r="B266" s="72" t="s">
        <v>25</v>
      </c>
      <c r="C266" s="72" t="s">
        <v>1173</v>
      </c>
      <c r="D266" s="72" t="s">
        <v>1523</v>
      </c>
      <c r="E266" s="72" t="s">
        <v>28</v>
      </c>
      <c r="F266" s="72" t="s">
        <v>45</v>
      </c>
      <c r="G266" s="72">
        <v>0</v>
      </c>
      <c r="H266" s="72" t="s">
        <v>645</v>
      </c>
      <c r="I266" s="36" t="s">
        <v>1524</v>
      </c>
      <c r="J266" s="36" t="s">
        <v>1525</v>
      </c>
      <c r="K266" s="36" t="s">
        <v>106</v>
      </c>
      <c r="L266" s="72"/>
      <c r="M266" s="36"/>
      <c r="N266" s="36"/>
      <c r="O266" s="36"/>
      <c r="P266" s="36"/>
      <c r="Q266" s="36"/>
      <c r="R266" s="36"/>
      <c r="S266" s="36"/>
      <c r="T266" s="36"/>
      <c r="U266" s="36"/>
      <c r="V266" s="36"/>
      <c r="W266" s="36"/>
      <c r="X266" s="36"/>
      <c r="Y266" s="36"/>
      <c r="Z266" s="36"/>
      <c r="AA266" s="36"/>
      <c r="AB266" s="36"/>
      <c r="AC266" s="36"/>
      <c r="AD266" s="36"/>
      <c r="AE266" s="36">
        <f t="shared" si="4"/>
        <v>0</v>
      </c>
    </row>
    <row r="267" spans="1:31" customFormat="1" ht="94.5">
      <c r="A267" s="36">
        <v>266</v>
      </c>
      <c r="B267" s="36" t="s">
        <v>25</v>
      </c>
      <c r="C267" s="36" t="s">
        <v>1173</v>
      </c>
      <c r="D267" s="36" t="s">
        <v>1526</v>
      </c>
      <c r="E267" s="36" t="s">
        <v>28</v>
      </c>
      <c r="F267" s="36" t="s">
        <v>45</v>
      </c>
      <c r="G267" s="36">
        <v>0</v>
      </c>
      <c r="H267" s="36" t="s">
        <v>82</v>
      </c>
      <c r="I267" s="36" t="s">
        <v>1527</v>
      </c>
      <c r="J267" s="36" t="s">
        <v>1528</v>
      </c>
      <c r="K267" s="36" t="s">
        <v>106</v>
      </c>
      <c r="L267" s="72"/>
      <c r="M267" s="36"/>
      <c r="N267" s="36"/>
      <c r="O267" s="36"/>
      <c r="P267" s="36"/>
      <c r="Q267" s="36"/>
      <c r="R267" s="36"/>
      <c r="S267" s="36"/>
      <c r="T267" s="36"/>
      <c r="U267" s="36"/>
      <c r="V267" s="36"/>
      <c r="W267" s="36"/>
      <c r="X267" s="36"/>
      <c r="Y267" s="36"/>
      <c r="Z267" s="36"/>
      <c r="AA267" s="36"/>
      <c r="AB267" s="36"/>
      <c r="AC267" s="36"/>
      <c r="AD267" s="36"/>
      <c r="AE267" s="36">
        <f t="shared" si="4"/>
        <v>0</v>
      </c>
    </row>
    <row r="268" spans="1:31" customFormat="1" ht="94.5">
      <c r="A268" s="36">
        <v>267</v>
      </c>
      <c r="B268" s="36" t="s">
        <v>25</v>
      </c>
      <c r="C268" s="36" t="s">
        <v>1173</v>
      </c>
      <c r="D268" s="36" t="s">
        <v>1529</v>
      </c>
      <c r="E268" s="36" t="s">
        <v>28</v>
      </c>
      <c r="F268" s="36" t="s">
        <v>45</v>
      </c>
      <c r="G268" s="36">
        <v>0</v>
      </c>
      <c r="H268" s="36" t="s">
        <v>42</v>
      </c>
      <c r="I268" s="36" t="s">
        <v>1530</v>
      </c>
      <c r="J268" s="36" t="s">
        <v>1531</v>
      </c>
      <c r="K268" s="36" t="s">
        <v>33</v>
      </c>
      <c r="L268" s="72" t="s">
        <v>1532</v>
      </c>
      <c r="M268" s="36" t="s">
        <v>1533</v>
      </c>
      <c r="N268" s="36" t="s">
        <v>49</v>
      </c>
      <c r="O268" s="36"/>
      <c r="P268" s="36" t="s">
        <v>50</v>
      </c>
      <c r="Q268" s="36"/>
      <c r="R268" s="36"/>
      <c r="S268" s="36" t="s">
        <v>37</v>
      </c>
      <c r="T268" s="36" t="s">
        <v>39</v>
      </c>
      <c r="U268" s="36" t="s">
        <v>38</v>
      </c>
      <c r="V268" s="36" t="s">
        <v>38</v>
      </c>
      <c r="W268" s="36" t="s">
        <v>1534</v>
      </c>
      <c r="X268" s="36">
        <v>2</v>
      </c>
      <c r="Y268" s="36" t="s">
        <v>1535</v>
      </c>
      <c r="Z268" s="36">
        <v>1</v>
      </c>
      <c r="AA268" s="36" t="s">
        <v>821</v>
      </c>
      <c r="AB268" s="36">
        <v>1</v>
      </c>
      <c r="AC268" s="36"/>
      <c r="AD268" s="36"/>
      <c r="AE268" s="36">
        <f t="shared" si="4"/>
        <v>1</v>
      </c>
    </row>
    <row r="269" spans="1:31" customFormat="1" ht="108">
      <c r="A269" s="36">
        <v>268</v>
      </c>
      <c r="B269" s="36" t="s">
        <v>25</v>
      </c>
      <c r="C269" s="36" t="s">
        <v>1173</v>
      </c>
      <c r="D269" s="36" t="s">
        <v>1536</v>
      </c>
      <c r="E269" s="36" t="s">
        <v>28</v>
      </c>
      <c r="F269" s="36" t="s">
        <v>45</v>
      </c>
      <c r="G269" s="36">
        <v>0</v>
      </c>
      <c r="H269" s="36" t="s">
        <v>82</v>
      </c>
      <c r="I269" s="36" t="s">
        <v>1537</v>
      </c>
      <c r="J269" s="36" t="s">
        <v>1538</v>
      </c>
      <c r="K269" s="36" t="s">
        <v>33</v>
      </c>
      <c r="L269" s="72" t="s">
        <v>1539</v>
      </c>
      <c r="M269" s="36" t="s">
        <v>1540</v>
      </c>
      <c r="N269" s="36" t="s">
        <v>49</v>
      </c>
      <c r="O269" s="36"/>
      <c r="P269" s="36" t="s">
        <v>50</v>
      </c>
      <c r="Q269" s="36"/>
      <c r="R269" s="36"/>
      <c r="S269" s="36" t="s">
        <v>51</v>
      </c>
      <c r="T269" s="36" t="s">
        <v>38</v>
      </c>
      <c r="U269" s="36" t="s">
        <v>38</v>
      </c>
      <c r="V269" s="36" t="s">
        <v>38</v>
      </c>
      <c r="W269" s="36" t="s">
        <v>1541</v>
      </c>
      <c r="X269" s="36">
        <v>2</v>
      </c>
      <c r="Y269" s="36" t="s">
        <v>1542</v>
      </c>
      <c r="Z269" s="36">
        <v>1</v>
      </c>
      <c r="AA269" s="36" t="s">
        <v>821</v>
      </c>
      <c r="AB269" s="36">
        <v>1</v>
      </c>
      <c r="AC269" s="36"/>
      <c r="AD269" s="36"/>
      <c r="AE269" s="36">
        <f t="shared" si="4"/>
        <v>1</v>
      </c>
    </row>
    <row r="270" spans="1:31" customFormat="1" ht="189">
      <c r="A270" s="72">
        <v>269</v>
      </c>
      <c r="B270" s="72" t="s">
        <v>25</v>
      </c>
      <c r="C270" s="72" t="s">
        <v>1173</v>
      </c>
      <c r="D270" s="72" t="s">
        <v>1543</v>
      </c>
      <c r="E270" s="72" t="s">
        <v>28</v>
      </c>
      <c r="F270" s="72" t="s">
        <v>45</v>
      </c>
      <c r="G270" s="72">
        <v>0</v>
      </c>
      <c r="H270" s="72" t="s">
        <v>645</v>
      </c>
      <c r="I270" s="36" t="s">
        <v>1544</v>
      </c>
      <c r="J270" s="36" t="s">
        <v>1545</v>
      </c>
      <c r="K270" s="36" t="s">
        <v>33</v>
      </c>
      <c r="L270" s="72" t="s">
        <v>1546</v>
      </c>
      <c r="M270" s="36" t="s">
        <v>1547</v>
      </c>
      <c r="N270" s="36" t="s">
        <v>49</v>
      </c>
      <c r="O270" s="36"/>
      <c r="P270" s="36"/>
      <c r="Q270" s="36"/>
      <c r="R270" s="36" t="s">
        <v>50</v>
      </c>
      <c r="S270" s="36" t="s">
        <v>37</v>
      </c>
      <c r="T270" s="36" t="s">
        <v>38</v>
      </c>
      <c r="U270" s="36" t="s">
        <v>38</v>
      </c>
      <c r="V270" s="36" t="s">
        <v>38</v>
      </c>
      <c r="W270" s="36" t="s">
        <v>1548</v>
      </c>
      <c r="X270" s="36">
        <v>1</v>
      </c>
      <c r="Y270" s="36" t="s">
        <v>1549</v>
      </c>
      <c r="Z270" s="36">
        <v>2</v>
      </c>
      <c r="AA270" s="36" t="s">
        <v>623</v>
      </c>
      <c r="AB270" s="36">
        <v>4</v>
      </c>
      <c r="AC270" s="36"/>
      <c r="AD270" s="36"/>
      <c r="AE270" s="36">
        <f t="shared" si="4"/>
        <v>1</v>
      </c>
    </row>
    <row r="271" spans="1:31" customFormat="1" ht="189">
      <c r="A271" s="36">
        <v>270</v>
      </c>
      <c r="B271" s="36" t="s">
        <v>25</v>
      </c>
      <c r="C271" s="36" t="s">
        <v>1173</v>
      </c>
      <c r="D271" s="36" t="s">
        <v>1550</v>
      </c>
      <c r="E271" s="36" t="s">
        <v>1551</v>
      </c>
      <c r="F271" s="36" t="s">
        <v>29</v>
      </c>
      <c r="G271" s="36">
        <v>5</v>
      </c>
      <c r="H271" s="36" t="s">
        <v>82</v>
      </c>
      <c r="I271" s="36" t="s">
        <v>1552</v>
      </c>
      <c r="J271" s="36" t="s">
        <v>1553</v>
      </c>
      <c r="K271" s="36" t="s">
        <v>33</v>
      </c>
      <c r="L271" s="72" t="s">
        <v>1554</v>
      </c>
      <c r="M271" s="36" t="s">
        <v>1555</v>
      </c>
      <c r="N271" s="36" t="s">
        <v>49</v>
      </c>
      <c r="O271" s="36"/>
      <c r="P271" s="36" t="s">
        <v>50</v>
      </c>
      <c r="Q271" s="36"/>
      <c r="R271" s="36"/>
      <c r="S271" s="36" t="s">
        <v>51</v>
      </c>
      <c r="T271" s="36" t="s">
        <v>38</v>
      </c>
      <c r="U271" s="36" t="s">
        <v>39</v>
      </c>
      <c r="V271" s="36" t="s">
        <v>38</v>
      </c>
      <c r="W271" s="36" t="s">
        <v>1556</v>
      </c>
      <c r="X271" s="36">
        <v>1</v>
      </c>
      <c r="Y271" s="36" t="s">
        <v>1557</v>
      </c>
      <c r="Z271" s="36">
        <v>2</v>
      </c>
      <c r="AA271" s="36" t="s">
        <v>623</v>
      </c>
      <c r="AB271" s="36">
        <v>4</v>
      </c>
      <c r="AC271" s="36"/>
      <c r="AD271" s="36"/>
      <c r="AE271" s="36">
        <f t="shared" si="4"/>
        <v>1</v>
      </c>
    </row>
    <row r="272" spans="1:31" customFormat="1" ht="94.5">
      <c r="A272" s="36">
        <v>271</v>
      </c>
      <c r="B272" s="36" t="s">
        <v>25</v>
      </c>
      <c r="C272" s="36" t="s">
        <v>1173</v>
      </c>
      <c r="D272" s="36" t="s">
        <v>1558</v>
      </c>
      <c r="E272" s="36" t="s">
        <v>28</v>
      </c>
      <c r="F272" s="36" t="s">
        <v>45</v>
      </c>
      <c r="G272" s="36">
        <v>0</v>
      </c>
      <c r="H272" s="36" t="s">
        <v>82</v>
      </c>
      <c r="I272" s="36" t="s">
        <v>1559</v>
      </c>
      <c r="J272" s="36" t="s">
        <v>1560</v>
      </c>
      <c r="K272" s="36" t="s">
        <v>106</v>
      </c>
      <c r="L272" s="72"/>
      <c r="M272" s="36"/>
      <c r="N272" s="36"/>
      <c r="O272" s="36"/>
      <c r="P272" s="36"/>
      <c r="Q272" s="36"/>
      <c r="R272" s="36"/>
      <c r="S272" s="36"/>
      <c r="T272" s="36"/>
      <c r="U272" s="36"/>
      <c r="V272" s="36"/>
      <c r="W272" s="36"/>
      <c r="X272" s="36"/>
      <c r="Y272" s="36"/>
      <c r="Z272" s="36"/>
      <c r="AA272" s="36"/>
      <c r="AB272" s="36"/>
      <c r="AC272" s="36"/>
      <c r="AD272" s="36"/>
      <c r="AE272" s="36">
        <f t="shared" si="4"/>
        <v>0</v>
      </c>
    </row>
    <row r="273" spans="1:31" customFormat="1" ht="216">
      <c r="A273" s="36">
        <v>272</v>
      </c>
      <c r="B273" s="36" t="s">
        <v>25</v>
      </c>
      <c r="C273" s="36" t="s">
        <v>1173</v>
      </c>
      <c r="D273" s="36" t="s">
        <v>1561</v>
      </c>
      <c r="E273" s="36" t="s">
        <v>28</v>
      </c>
      <c r="F273" s="36" t="s">
        <v>45</v>
      </c>
      <c r="G273" s="36">
        <v>0</v>
      </c>
      <c r="H273" s="36" t="s">
        <v>42</v>
      </c>
      <c r="I273" s="36" t="s">
        <v>1562</v>
      </c>
      <c r="J273" s="36" t="s">
        <v>1563</v>
      </c>
      <c r="K273" s="36" t="s">
        <v>33</v>
      </c>
      <c r="L273" s="72" t="s">
        <v>1564</v>
      </c>
      <c r="M273" s="36" t="s">
        <v>1565</v>
      </c>
      <c r="N273" s="36" t="s">
        <v>49</v>
      </c>
      <c r="O273" s="36"/>
      <c r="P273" s="36"/>
      <c r="Q273" s="36"/>
      <c r="R273" s="36" t="s">
        <v>50</v>
      </c>
      <c r="S273" s="36" t="s">
        <v>37</v>
      </c>
      <c r="T273" s="36" t="s">
        <v>39</v>
      </c>
      <c r="U273" s="36" t="s">
        <v>38</v>
      </c>
      <c r="V273" s="36" t="s">
        <v>38</v>
      </c>
      <c r="W273" s="36" t="s">
        <v>1566</v>
      </c>
      <c r="X273" s="36">
        <v>2</v>
      </c>
      <c r="Y273" s="36" t="s">
        <v>1567</v>
      </c>
      <c r="Z273" s="36">
        <v>1</v>
      </c>
      <c r="AA273" s="36" t="s">
        <v>821</v>
      </c>
      <c r="AB273" s="36">
        <v>1</v>
      </c>
      <c r="AC273" s="36"/>
      <c r="AD273" s="36"/>
      <c r="AE273" s="36">
        <f t="shared" si="4"/>
        <v>1</v>
      </c>
    </row>
    <row r="274" spans="1:31" customFormat="1" ht="135">
      <c r="A274" s="36">
        <v>273</v>
      </c>
      <c r="B274" s="36" t="s">
        <v>25</v>
      </c>
      <c r="C274" s="36" t="s">
        <v>1173</v>
      </c>
      <c r="D274" s="36" t="s">
        <v>1568</v>
      </c>
      <c r="E274" s="36" t="s">
        <v>28</v>
      </c>
      <c r="F274" s="36" t="s">
        <v>45</v>
      </c>
      <c r="G274" s="36">
        <v>0</v>
      </c>
      <c r="H274" s="36" t="s">
        <v>82</v>
      </c>
      <c r="I274" s="36" t="s">
        <v>1569</v>
      </c>
      <c r="J274" s="36" t="s">
        <v>1570</v>
      </c>
      <c r="K274" s="36" t="s">
        <v>33</v>
      </c>
      <c r="L274" s="72" t="s">
        <v>1571</v>
      </c>
      <c r="M274" s="36" t="s">
        <v>1572</v>
      </c>
      <c r="N274" s="36" t="s">
        <v>49</v>
      </c>
      <c r="O274" s="36"/>
      <c r="P274" s="36" t="s">
        <v>50</v>
      </c>
      <c r="Q274" s="36"/>
      <c r="R274" s="36"/>
      <c r="S274" s="36" t="s">
        <v>51</v>
      </c>
      <c r="T274" s="36" t="s">
        <v>38</v>
      </c>
      <c r="U274" s="36" t="s">
        <v>39</v>
      </c>
      <c r="V274" s="36" t="s">
        <v>38</v>
      </c>
      <c r="W274" s="36" t="s">
        <v>1573</v>
      </c>
      <c r="X274" s="36">
        <v>2</v>
      </c>
      <c r="Y274" s="36" t="s">
        <v>1574</v>
      </c>
      <c r="Z274" s="36">
        <v>1</v>
      </c>
      <c r="AA274" s="36" t="s">
        <v>821</v>
      </c>
      <c r="AB274" s="36">
        <v>1</v>
      </c>
      <c r="AC274" s="36"/>
      <c r="AD274" s="36"/>
      <c r="AE274" s="36">
        <f t="shared" si="4"/>
        <v>1</v>
      </c>
    </row>
    <row r="275" spans="1:31" customFormat="1" ht="81">
      <c r="A275" s="36">
        <v>274</v>
      </c>
      <c r="B275" s="36" t="s">
        <v>25</v>
      </c>
      <c r="C275" s="36" t="s">
        <v>1173</v>
      </c>
      <c r="D275" s="36" t="s">
        <v>1575</v>
      </c>
      <c r="E275" s="36" t="s">
        <v>28</v>
      </c>
      <c r="F275" s="36" t="s">
        <v>45</v>
      </c>
      <c r="G275" s="36">
        <v>0</v>
      </c>
      <c r="H275" s="36" t="s">
        <v>82</v>
      </c>
      <c r="I275" s="36" t="s">
        <v>1576</v>
      </c>
      <c r="J275" s="36" t="s">
        <v>1577</v>
      </c>
      <c r="K275" s="36" t="s">
        <v>106</v>
      </c>
      <c r="L275" s="72"/>
      <c r="M275" s="36"/>
      <c r="N275" s="36"/>
      <c r="O275" s="36"/>
      <c r="P275" s="36"/>
      <c r="Q275" s="36"/>
      <c r="R275" s="36"/>
      <c r="S275" s="36"/>
      <c r="T275" s="36"/>
      <c r="U275" s="36"/>
      <c r="V275" s="36"/>
      <c r="W275" s="36"/>
      <c r="X275" s="36"/>
      <c r="Y275" s="36"/>
      <c r="Z275" s="36"/>
      <c r="AA275" s="36"/>
      <c r="AB275" s="36"/>
      <c r="AC275" s="36"/>
      <c r="AD275" s="36"/>
      <c r="AE275" s="36">
        <f t="shared" si="4"/>
        <v>0</v>
      </c>
    </row>
    <row r="276" spans="1:31" customFormat="1" ht="297">
      <c r="A276" s="36">
        <v>275</v>
      </c>
      <c r="B276" s="36" t="s">
        <v>25</v>
      </c>
      <c r="C276" s="36" t="s">
        <v>1173</v>
      </c>
      <c r="D276" s="36" t="s">
        <v>1578</v>
      </c>
      <c r="E276" s="36" t="s">
        <v>28</v>
      </c>
      <c r="F276" s="36" t="s">
        <v>45</v>
      </c>
      <c r="G276" s="36">
        <v>0</v>
      </c>
      <c r="H276" s="36" t="s">
        <v>108</v>
      </c>
      <c r="I276" s="36" t="s">
        <v>1579</v>
      </c>
      <c r="J276" s="36" t="s">
        <v>1580</v>
      </c>
      <c r="K276" s="36" t="s">
        <v>33</v>
      </c>
      <c r="L276" s="72" t="s">
        <v>1581</v>
      </c>
      <c r="M276" s="36" t="s">
        <v>1582</v>
      </c>
      <c r="N276" s="36" t="s">
        <v>49</v>
      </c>
      <c r="O276" s="36"/>
      <c r="P276" s="36" t="s">
        <v>50</v>
      </c>
      <c r="Q276" s="36"/>
      <c r="R276" s="36"/>
      <c r="S276" s="36" t="s">
        <v>37</v>
      </c>
      <c r="T276" s="36" t="s">
        <v>39</v>
      </c>
      <c r="U276" s="36" t="s">
        <v>38</v>
      </c>
      <c r="V276" s="36" t="s">
        <v>38</v>
      </c>
      <c r="W276" s="36" t="s">
        <v>1583</v>
      </c>
      <c r="X276" s="36">
        <v>1</v>
      </c>
      <c r="Y276" s="36" t="s">
        <v>1283</v>
      </c>
      <c r="Z276" s="36">
        <v>1</v>
      </c>
      <c r="AA276" s="36" t="s">
        <v>821</v>
      </c>
      <c r="AB276" s="36">
        <v>1</v>
      </c>
      <c r="AC276" s="36"/>
      <c r="AD276" s="36"/>
      <c r="AE276" s="36">
        <f t="shared" si="4"/>
        <v>1</v>
      </c>
    </row>
    <row r="277" spans="1:31" customFormat="1" ht="189">
      <c r="A277" s="36">
        <v>276</v>
      </c>
      <c r="B277" s="36" t="s">
        <v>25</v>
      </c>
      <c r="C277" s="36" t="s">
        <v>1173</v>
      </c>
      <c r="D277" s="36" t="s">
        <v>1584</v>
      </c>
      <c r="E277" s="36" t="s">
        <v>28</v>
      </c>
      <c r="F277" s="36" t="s">
        <v>45</v>
      </c>
      <c r="G277" s="36">
        <v>0</v>
      </c>
      <c r="H277" s="36" t="s">
        <v>108</v>
      </c>
      <c r="I277" s="36" t="s">
        <v>1585</v>
      </c>
      <c r="J277" s="36" t="s">
        <v>1586</v>
      </c>
      <c r="K277" s="36" t="s">
        <v>33</v>
      </c>
      <c r="L277" s="72" t="s">
        <v>1587</v>
      </c>
      <c r="M277" s="36" t="s">
        <v>1588</v>
      </c>
      <c r="N277" s="36" t="s">
        <v>49</v>
      </c>
      <c r="O277" s="36"/>
      <c r="P277" s="36" t="s">
        <v>50</v>
      </c>
      <c r="Q277" s="36"/>
      <c r="R277" s="36"/>
      <c r="S277" s="36" t="s">
        <v>51</v>
      </c>
      <c r="T277" s="36" t="s">
        <v>38</v>
      </c>
      <c r="U277" s="36" t="s">
        <v>38</v>
      </c>
      <c r="V277" s="36" t="s">
        <v>38</v>
      </c>
      <c r="W277" s="36" t="s">
        <v>1589</v>
      </c>
      <c r="X277" s="36">
        <v>1</v>
      </c>
      <c r="Y277" s="36" t="s">
        <v>1283</v>
      </c>
      <c r="Z277" s="36">
        <v>1</v>
      </c>
      <c r="AA277" s="36" t="s">
        <v>821</v>
      </c>
      <c r="AB277" s="36">
        <v>1</v>
      </c>
      <c r="AC277" s="36"/>
      <c r="AD277" s="36"/>
      <c r="AE277" s="36">
        <f t="shared" si="4"/>
        <v>1</v>
      </c>
    </row>
    <row r="278" spans="1:31" customFormat="1" ht="270">
      <c r="A278" s="36">
        <v>277</v>
      </c>
      <c r="B278" s="36" t="s">
        <v>25</v>
      </c>
      <c r="C278" s="36" t="s">
        <v>1173</v>
      </c>
      <c r="D278" s="36" t="s">
        <v>1590</v>
      </c>
      <c r="E278" s="36" t="s">
        <v>28</v>
      </c>
      <c r="F278" s="36" t="s">
        <v>45</v>
      </c>
      <c r="G278" s="36">
        <v>0</v>
      </c>
      <c r="H278" s="36" t="s">
        <v>108</v>
      </c>
      <c r="I278" s="36" t="s">
        <v>1591</v>
      </c>
      <c r="J278" s="36" t="s">
        <v>1592</v>
      </c>
      <c r="K278" s="36" t="s">
        <v>33</v>
      </c>
      <c r="L278" s="72" t="s">
        <v>1593</v>
      </c>
      <c r="M278" s="36" t="s">
        <v>1594</v>
      </c>
      <c r="N278" s="36" t="s">
        <v>49</v>
      </c>
      <c r="O278" s="36"/>
      <c r="P278" s="36" t="s">
        <v>50</v>
      </c>
      <c r="Q278" s="36"/>
      <c r="R278" s="36"/>
      <c r="S278" s="36" t="s">
        <v>51</v>
      </c>
      <c r="T278" s="36" t="s">
        <v>38</v>
      </c>
      <c r="U278" s="36" t="s">
        <v>38</v>
      </c>
      <c r="V278" s="36" t="s">
        <v>38</v>
      </c>
      <c r="W278" s="36" t="s">
        <v>1595</v>
      </c>
      <c r="X278" s="36">
        <v>1</v>
      </c>
      <c r="Y278" s="36" t="s">
        <v>1283</v>
      </c>
      <c r="Z278" s="36">
        <v>1</v>
      </c>
      <c r="AA278" s="36" t="s">
        <v>821</v>
      </c>
      <c r="AB278" s="36">
        <v>1</v>
      </c>
      <c r="AC278" s="36"/>
      <c r="AD278" s="36"/>
      <c r="AE278" s="36">
        <f t="shared" si="4"/>
        <v>1</v>
      </c>
    </row>
    <row r="279" spans="1:31" customFormat="1" ht="243">
      <c r="A279" s="36">
        <v>278</v>
      </c>
      <c r="B279" s="36" t="s">
        <v>25</v>
      </c>
      <c r="C279" s="36" t="s">
        <v>1173</v>
      </c>
      <c r="D279" s="36" t="s">
        <v>1596</v>
      </c>
      <c r="E279" s="36" t="s">
        <v>28</v>
      </c>
      <c r="F279" s="36" t="s">
        <v>45</v>
      </c>
      <c r="G279" s="36">
        <v>0</v>
      </c>
      <c r="H279" s="36" t="s">
        <v>108</v>
      </c>
      <c r="I279" s="36" t="s">
        <v>1597</v>
      </c>
      <c r="J279" s="36" t="s">
        <v>1598</v>
      </c>
      <c r="K279" s="36" t="s">
        <v>33</v>
      </c>
      <c r="L279" s="72" t="s">
        <v>1599</v>
      </c>
      <c r="M279" s="36" t="s">
        <v>1600</v>
      </c>
      <c r="N279" s="36" t="s">
        <v>49</v>
      </c>
      <c r="O279" s="36"/>
      <c r="P279" s="36" t="s">
        <v>50</v>
      </c>
      <c r="Q279" s="36"/>
      <c r="R279" s="36"/>
      <c r="S279" s="36" t="s">
        <v>51</v>
      </c>
      <c r="T279" s="36" t="s">
        <v>38</v>
      </c>
      <c r="U279" s="36" t="s">
        <v>38</v>
      </c>
      <c r="V279" s="36" t="s">
        <v>38</v>
      </c>
      <c r="W279" s="36" t="s">
        <v>1601</v>
      </c>
      <c r="X279" s="36">
        <v>1</v>
      </c>
      <c r="Y279" s="36" t="s">
        <v>1283</v>
      </c>
      <c r="Z279" s="36">
        <v>1</v>
      </c>
      <c r="AA279" s="36" t="s">
        <v>821</v>
      </c>
      <c r="AB279" s="36">
        <v>1</v>
      </c>
      <c r="AC279" s="36"/>
      <c r="AD279" s="36"/>
      <c r="AE279" s="36">
        <f t="shared" si="4"/>
        <v>1</v>
      </c>
    </row>
    <row r="280" spans="1:31" customFormat="1" ht="94.5">
      <c r="A280" s="36">
        <v>279</v>
      </c>
      <c r="B280" s="36" t="s">
        <v>25</v>
      </c>
      <c r="C280" s="36" t="s">
        <v>1173</v>
      </c>
      <c r="D280" s="36" t="s">
        <v>1602</v>
      </c>
      <c r="E280" s="36" t="s">
        <v>28</v>
      </c>
      <c r="F280" s="36" t="s">
        <v>45</v>
      </c>
      <c r="G280" s="36">
        <v>0</v>
      </c>
      <c r="H280" s="36" t="s">
        <v>82</v>
      </c>
      <c r="I280" s="36" t="s">
        <v>1603</v>
      </c>
      <c r="J280" s="36" t="s">
        <v>1604</v>
      </c>
      <c r="K280" s="36" t="s">
        <v>106</v>
      </c>
      <c r="L280" s="72"/>
      <c r="M280" s="36"/>
      <c r="N280" s="36"/>
      <c r="O280" s="36"/>
      <c r="P280" s="36"/>
      <c r="Q280" s="36"/>
      <c r="R280" s="36"/>
      <c r="S280" s="36"/>
      <c r="T280" s="36"/>
      <c r="U280" s="36"/>
      <c r="V280" s="36"/>
      <c r="W280" s="36"/>
      <c r="X280" s="36"/>
      <c r="Y280" s="36"/>
      <c r="Z280" s="36"/>
      <c r="AA280" s="36"/>
      <c r="AB280" s="36"/>
      <c r="AC280" s="36"/>
      <c r="AD280" s="36"/>
      <c r="AE280" s="36">
        <f t="shared" si="4"/>
        <v>0</v>
      </c>
    </row>
    <row r="281" spans="1:31" customFormat="1" ht="121.5">
      <c r="A281" s="36">
        <v>280</v>
      </c>
      <c r="B281" s="36" t="s">
        <v>25</v>
      </c>
      <c r="C281" s="36" t="s">
        <v>1173</v>
      </c>
      <c r="D281" s="36" t="s">
        <v>1605</v>
      </c>
      <c r="E281" s="36" t="s">
        <v>28</v>
      </c>
      <c r="F281" s="36" t="s">
        <v>45</v>
      </c>
      <c r="G281" s="36">
        <v>0</v>
      </c>
      <c r="H281" s="36" t="s">
        <v>108</v>
      </c>
      <c r="I281" s="36" t="s">
        <v>1606</v>
      </c>
      <c r="J281" s="36" t="s">
        <v>1607</v>
      </c>
      <c r="K281" s="36" t="s">
        <v>33</v>
      </c>
      <c r="L281" s="72" t="s">
        <v>1608</v>
      </c>
      <c r="M281" s="36" t="s">
        <v>1609</v>
      </c>
      <c r="N281" s="36" t="s">
        <v>49</v>
      </c>
      <c r="O281" s="36"/>
      <c r="P281" s="36" t="s">
        <v>50</v>
      </c>
      <c r="Q281" s="36"/>
      <c r="R281" s="36"/>
      <c r="S281" s="36" t="s">
        <v>51</v>
      </c>
      <c r="T281" s="36" t="s">
        <v>38</v>
      </c>
      <c r="U281" s="36" t="s">
        <v>38</v>
      </c>
      <c r="V281" s="36" t="s">
        <v>38</v>
      </c>
      <c r="W281" s="36" t="s">
        <v>1610</v>
      </c>
      <c r="X281" s="36">
        <v>2</v>
      </c>
      <c r="Y281" s="36" t="s">
        <v>1611</v>
      </c>
      <c r="Z281" s="36">
        <v>1</v>
      </c>
      <c r="AA281" s="36" t="s">
        <v>821</v>
      </c>
      <c r="AB281" s="36">
        <v>1</v>
      </c>
      <c r="AC281" s="36"/>
      <c r="AD281" s="36"/>
      <c r="AE281" s="36">
        <f t="shared" si="4"/>
        <v>1</v>
      </c>
    </row>
    <row r="282" spans="1:31" customFormat="1" ht="216">
      <c r="A282" s="36">
        <v>281</v>
      </c>
      <c r="B282" s="36" t="s">
        <v>25</v>
      </c>
      <c r="C282" s="36" t="s">
        <v>1173</v>
      </c>
      <c r="D282" s="36" t="s">
        <v>1612</v>
      </c>
      <c r="E282" s="36" t="s">
        <v>1613</v>
      </c>
      <c r="F282" s="36" t="s">
        <v>126</v>
      </c>
      <c r="G282" s="36">
        <v>2</v>
      </c>
      <c r="H282" s="36" t="s">
        <v>108</v>
      </c>
      <c r="I282" s="36" t="s">
        <v>1614</v>
      </c>
      <c r="J282" s="36" t="s">
        <v>1615</v>
      </c>
      <c r="K282" s="36" t="s">
        <v>33</v>
      </c>
      <c r="L282" s="72" t="s">
        <v>1616</v>
      </c>
      <c r="M282" s="36" t="s">
        <v>1617</v>
      </c>
      <c r="N282" s="36" t="s">
        <v>49</v>
      </c>
      <c r="O282" s="36"/>
      <c r="P282" s="36" t="s">
        <v>50</v>
      </c>
      <c r="Q282" s="36"/>
      <c r="R282" s="36"/>
      <c r="S282" s="36" t="s">
        <v>37</v>
      </c>
      <c r="T282" s="36" t="s">
        <v>39</v>
      </c>
      <c r="U282" s="36" t="s">
        <v>39</v>
      </c>
      <c r="V282" s="36" t="s">
        <v>38</v>
      </c>
      <c r="W282" s="36" t="s">
        <v>1618</v>
      </c>
      <c r="X282" s="36">
        <v>1</v>
      </c>
      <c r="Y282" s="36" t="s">
        <v>1619</v>
      </c>
      <c r="Z282" s="36">
        <v>1</v>
      </c>
      <c r="AA282" s="36" t="s">
        <v>821</v>
      </c>
      <c r="AB282" s="36">
        <v>1</v>
      </c>
      <c r="AC282" s="36"/>
      <c r="AD282" s="36"/>
      <c r="AE282" s="36">
        <f t="shared" si="4"/>
        <v>1</v>
      </c>
    </row>
    <row r="283" spans="1:31" customFormat="1" ht="162">
      <c r="A283" s="36">
        <v>282</v>
      </c>
      <c r="B283" s="36" t="s">
        <v>25</v>
      </c>
      <c r="C283" s="36" t="s">
        <v>1173</v>
      </c>
      <c r="D283" s="36" t="s">
        <v>1620</v>
      </c>
      <c r="E283" s="36" t="s">
        <v>28</v>
      </c>
      <c r="F283" s="36" t="s">
        <v>45</v>
      </c>
      <c r="G283" s="36">
        <v>0</v>
      </c>
      <c r="H283" s="36" t="s">
        <v>108</v>
      </c>
      <c r="I283" s="36" t="s">
        <v>1621</v>
      </c>
      <c r="J283" s="36" t="s">
        <v>1622</v>
      </c>
      <c r="K283" s="36" t="s">
        <v>33</v>
      </c>
      <c r="L283" s="72" t="s">
        <v>1623</v>
      </c>
      <c r="M283" s="36" t="s">
        <v>1624</v>
      </c>
      <c r="N283" s="36" t="s">
        <v>49</v>
      </c>
      <c r="O283" s="36"/>
      <c r="P283" s="36" t="s">
        <v>50</v>
      </c>
      <c r="Q283" s="36"/>
      <c r="R283" s="36"/>
      <c r="S283" s="36" t="s">
        <v>51</v>
      </c>
      <c r="T283" s="36" t="s">
        <v>38</v>
      </c>
      <c r="U283" s="36" t="s">
        <v>39</v>
      </c>
      <c r="V283" s="36" t="s">
        <v>38</v>
      </c>
      <c r="W283" s="36" t="s">
        <v>1625</v>
      </c>
      <c r="X283" s="36">
        <v>1</v>
      </c>
      <c r="Y283" s="36" t="s">
        <v>1626</v>
      </c>
      <c r="Z283" s="36">
        <v>1</v>
      </c>
      <c r="AA283" s="36" t="s">
        <v>821</v>
      </c>
      <c r="AB283" s="36">
        <v>1</v>
      </c>
      <c r="AC283" s="36"/>
      <c r="AD283" s="36"/>
      <c r="AE283" s="36">
        <f t="shared" si="4"/>
        <v>1</v>
      </c>
    </row>
    <row r="284" spans="1:31" customFormat="1" ht="337.5">
      <c r="A284" s="36">
        <v>283</v>
      </c>
      <c r="B284" s="36" t="s">
        <v>25</v>
      </c>
      <c r="C284" s="36" t="s">
        <v>1173</v>
      </c>
      <c r="D284" s="36" t="s">
        <v>1627</v>
      </c>
      <c r="E284" s="36" t="s">
        <v>1628</v>
      </c>
      <c r="F284" s="36" t="s">
        <v>29</v>
      </c>
      <c r="G284" s="36">
        <v>5</v>
      </c>
      <c r="H284" s="36" t="s">
        <v>645</v>
      </c>
      <c r="I284" s="36" t="s">
        <v>1629</v>
      </c>
      <c r="J284" s="36" t="s">
        <v>1630</v>
      </c>
      <c r="K284" s="36" t="s">
        <v>33</v>
      </c>
      <c r="L284" s="72" t="s">
        <v>1631</v>
      </c>
      <c r="M284" s="36" t="s">
        <v>1632</v>
      </c>
      <c r="N284" s="36" t="s">
        <v>49</v>
      </c>
      <c r="O284" s="36"/>
      <c r="P284" s="36" t="s">
        <v>50</v>
      </c>
      <c r="Q284" s="36"/>
      <c r="R284" s="36"/>
      <c r="S284" s="36" t="s">
        <v>51</v>
      </c>
      <c r="T284" s="36" t="s">
        <v>38</v>
      </c>
      <c r="U284" s="36" t="s">
        <v>38</v>
      </c>
      <c r="V284" s="36" t="s">
        <v>38</v>
      </c>
      <c r="W284" s="36" t="s">
        <v>1633</v>
      </c>
      <c r="X284" s="36">
        <v>1</v>
      </c>
      <c r="Y284" s="36" t="s">
        <v>1634</v>
      </c>
      <c r="Z284" s="36">
        <v>1</v>
      </c>
      <c r="AA284" s="36" t="s">
        <v>821</v>
      </c>
      <c r="AB284" s="36">
        <v>1</v>
      </c>
      <c r="AC284" s="36"/>
      <c r="AD284" s="36"/>
      <c r="AE284" s="36">
        <f t="shared" si="4"/>
        <v>1</v>
      </c>
    </row>
    <row r="285" spans="1:31" customFormat="1" ht="121.5">
      <c r="A285" s="36">
        <v>284</v>
      </c>
      <c r="B285" s="36" t="s">
        <v>25</v>
      </c>
      <c r="C285" s="36" t="s">
        <v>1173</v>
      </c>
      <c r="D285" s="36" t="s">
        <v>1635</v>
      </c>
      <c r="E285" s="36" t="s">
        <v>28</v>
      </c>
      <c r="F285" s="36" t="s">
        <v>45</v>
      </c>
      <c r="G285" s="36">
        <v>0</v>
      </c>
      <c r="H285" s="36" t="s">
        <v>82</v>
      </c>
      <c r="I285" s="36" t="s">
        <v>1636</v>
      </c>
      <c r="J285" s="36" t="s">
        <v>1637</v>
      </c>
      <c r="K285" s="36" t="s">
        <v>33</v>
      </c>
      <c r="L285" s="72" t="s">
        <v>1638</v>
      </c>
      <c r="M285" s="36" t="s">
        <v>1639</v>
      </c>
      <c r="N285" s="36" t="s">
        <v>49</v>
      </c>
      <c r="O285" s="36"/>
      <c r="P285" s="36" t="s">
        <v>50</v>
      </c>
      <c r="Q285" s="36"/>
      <c r="R285" s="36"/>
      <c r="S285" s="36" t="s">
        <v>51</v>
      </c>
      <c r="T285" s="36" t="s">
        <v>38</v>
      </c>
      <c r="U285" s="36" t="s">
        <v>38</v>
      </c>
      <c r="V285" s="36" t="s">
        <v>38</v>
      </c>
      <c r="W285" s="36" t="s">
        <v>1640</v>
      </c>
      <c r="X285" s="36">
        <v>2</v>
      </c>
      <c r="Y285" s="36" t="s">
        <v>1567</v>
      </c>
      <c r="Z285" s="36">
        <v>1</v>
      </c>
      <c r="AA285" s="36" t="s">
        <v>821</v>
      </c>
      <c r="AB285" s="36">
        <v>1</v>
      </c>
      <c r="AC285" s="36"/>
      <c r="AD285" s="36"/>
      <c r="AE285" s="36">
        <f t="shared" si="4"/>
        <v>1</v>
      </c>
    </row>
    <row r="286" spans="1:31" customFormat="1" ht="189">
      <c r="A286" s="36">
        <v>285</v>
      </c>
      <c r="B286" s="36" t="s">
        <v>25</v>
      </c>
      <c r="C286" s="36" t="s">
        <v>1173</v>
      </c>
      <c r="D286" s="36" t="s">
        <v>1641</v>
      </c>
      <c r="E286" s="36" t="s">
        <v>28</v>
      </c>
      <c r="F286" s="36" t="s">
        <v>45</v>
      </c>
      <c r="G286" s="36">
        <v>0</v>
      </c>
      <c r="H286" s="36" t="s">
        <v>108</v>
      </c>
      <c r="I286" s="36" t="s">
        <v>1642</v>
      </c>
      <c r="J286" s="36" t="s">
        <v>1643</v>
      </c>
      <c r="K286" s="36" t="s">
        <v>33</v>
      </c>
      <c r="L286" s="72" t="s">
        <v>1644</v>
      </c>
      <c r="M286" s="36" t="s">
        <v>1645</v>
      </c>
      <c r="N286" s="36" t="s">
        <v>49</v>
      </c>
      <c r="O286" s="36"/>
      <c r="P286" s="36" t="s">
        <v>50</v>
      </c>
      <c r="Q286" s="36"/>
      <c r="R286" s="36"/>
      <c r="S286" s="36" t="s">
        <v>51</v>
      </c>
      <c r="T286" s="36" t="s">
        <v>38</v>
      </c>
      <c r="U286" s="36" t="s">
        <v>38</v>
      </c>
      <c r="V286" s="36" t="s">
        <v>38</v>
      </c>
      <c r="W286" s="36" t="s">
        <v>1646</v>
      </c>
      <c r="X286" s="36">
        <v>2</v>
      </c>
      <c r="Y286" s="36" t="s">
        <v>1487</v>
      </c>
      <c r="Z286" s="36">
        <v>1</v>
      </c>
      <c r="AA286" s="36" t="s">
        <v>821</v>
      </c>
      <c r="AB286" s="36">
        <v>1</v>
      </c>
      <c r="AC286" s="36"/>
      <c r="AD286" s="36"/>
      <c r="AE286" s="36">
        <f t="shared" si="4"/>
        <v>1</v>
      </c>
    </row>
    <row r="287" spans="1:31" customFormat="1" ht="162">
      <c r="A287" s="36">
        <v>286</v>
      </c>
      <c r="B287" s="36" t="s">
        <v>25</v>
      </c>
      <c r="C287" s="36" t="s">
        <v>1173</v>
      </c>
      <c r="D287" s="36" t="s">
        <v>1647</v>
      </c>
      <c r="E287" s="36" t="s">
        <v>28</v>
      </c>
      <c r="F287" s="36" t="s">
        <v>45</v>
      </c>
      <c r="G287" s="36">
        <v>0</v>
      </c>
      <c r="H287" s="36" t="s">
        <v>82</v>
      </c>
      <c r="I287" s="36" t="s">
        <v>1648</v>
      </c>
      <c r="J287" s="36" t="s">
        <v>1649</v>
      </c>
      <c r="K287" s="36" t="s">
        <v>33</v>
      </c>
      <c r="L287" s="72" t="s">
        <v>1650</v>
      </c>
      <c r="M287" s="36" t="s">
        <v>1651</v>
      </c>
      <c r="N287" s="36" t="s">
        <v>49</v>
      </c>
      <c r="O287" s="36"/>
      <c r="P287" s="36" t="s">
        <v>50</v>
      </c>
      <c r="Q287" s="36"/>
      <c r="R287" s="36"/>
      <c r="S287" s="36" t="s">
        <v>51</v>
      </c>
      <c r="T287" s="36" t="s">
        <v>38</v>
      </c>
      <c r="U287" s="36" t="s">
        <v>39</v>
      </c>
      <c r="V287" s="36" t="s">
        <v>38</v>
      </c>
      <c r="W287" s="36" t="s">
        <v>1652</v>
      </c>
      <c r="X287" s="36">
        <v>2</v>
      </c>
      <c r="Y287" s="36" t="s">
        <v>1653</v>
      </c>
      <c r="Z287" s="36">
        <v>1</v>
      </c>
      <c r="AA287" s="36" t="s">
        <v>821</v>
      </c>
      <c r="AB287" s="36">
        <v>1</v>
      </c>
      <c r="AC287" s="36"/>
      <c r="AD287" s="36"/>
      <c r="AE287" s="36">
        <f t="shared" si="4"/>
        <v>1</v>
      </c>
    </row>
    <row r="288" spans="1:31" customFormat="1" ht="108">
      <c r="A288" s="36">
        <v>287</v>
      </c>
      <c r="B288" s="36" t="s">
        <v>25</v>
      </c>
      <c r="C288" s="36" t="s">
        <v>1173</v>
      </c>
      <c r="D288" s="36" t="s">
        <v>1654</v>
      </c>
      <c r="E288" s="36" t="s">
        <v>28</v>
      </c>
      <c r="F288" s="36" t="s">
        <v>45</v>
      </c>
      <c r="G288" s="36">
        <v>0</v>
      </c>
      <c r="H288" s="36" t="s">
        <v>82</v>
      </c>
      <c r="I288" s="36" t="s">
        <v>1655</v>
      </c>
      <c r="J288" s="36" t="s">
        <v>1656</v>
      </c>
      <c r="K288" s="36" t="s">
        <v>33</v>
      </c>
      <c r="L288" s="72" t="s">
        <v>1657</v>
      </c>
      <c r="M288" s="36" t="s">
        <v>1658</v>
      </c>
      <c r="N288" s="36" t="s">
        <v>49</v>
      </c>
      <c r="O288" s="36"/>
      <c r="P288" s="36" t="s">
        <v>50</v>
      </c>
      <c r="Q288" s="36"/>
      <c r="R288" s="36"/>
      <c r="S288" s="36" t="s">
        <v>51</v>
      </c>
      <c r="T288" s="36" t="s">
        <v>38</v>
      </c>
      <c r="U288" s="36" t="s">
        <v>39</v>
      </c>
      <c r="V288" s="36" t="s">
        <v>38</v>
      </c>
      <c r="W288" s="36" t="s">
        <v>1659</v>
      </c>
      <c r="X288" s="36">
        <v>2</v>
      </c>
      <c r="Y288" s="36" t="s">
        <v>1634</v>
      </c>
      <c r="Z288" s="36">
        <v>1</v>
      </c>
      <c r="AA288" s="36" t="s">
        <v>821</v>
      </c>
      <c r="AB288" s="36">
        <v>1</v>
      </c>
      <c r="AC288" s="36"/>
      <c r="AD288" s="36"/>
      <c r="AE288" s="36">
        <f t="shared" si="4"/>
        <v>1</v>
      </c>
    </row>
    <row r="289" spans="1:31" customFormat="1" ht="175.5">
      <c r="A289" s="36">
        <v>288</v>
      </c>
      <c r="B289" s="36" t="s">
        <v>25</v>
      </c>
      <c r="C289" s="36" t="s">
        <v>1173</v>
      </c>
      <c r="D289" s="36" t="s">
        <v>1660</v>
      </c>
      <c r="E289" s="36" t="s">
        <v>1661</v>
      </c>
      <c r="F289" s="36" t="s">
        <v>29</v>
      </c>
      <c r="G289" s="36">
        <v>5</v>
      </c>
      <c r="H289" s="36" t="s">
        <v>42</v>
      </c>
      <c r="I289" s="36" t="s">
        <v>1662</v>
      </c>
      <c r="J289" s="36" t="s">
        <v>1663</v>
      </c>
      <c r="K289" s="36" t="s">
        <v>33</v>
      </c>
      <c r="L289" s="72" t="s">
        <v>1664</v>
      </c>
      <c r="M289" s="36" t="s">
        <v>1665</v>
      </c>
      <c r="N289" s="36" t="s">
        <v>49</v>
      </c>
      <c r="O289" s="36"/>
      <c r="P289" s="36"/>
      <c r="Q289" s="36" t="s">
        <v>50</v>
      </c>
      <c r="R289" s="36"/>
      <c r="S289" s="36" t="s">
        <v>51</v>
      </c>
      <c r="T289" s="36" t="s">
        <v>38</v>
      </c>
      <c r="U289" s="36" t="s">
        <v>38</v>
      </c>
      <c r="V289" s="36" t="s">
        <v>38</v>
      </c>
      <c r="W289" s="36" t="s">
        <v>1666</v>
      </c>
      <c r="X289" s="36">
        <v>1</v>
      </c>
      <c r="Y289" s="36" t="s">
        <v>1634</v>
      </c>
      <c r="Z289" s="36">
        <v>1</v>
      </c>
      <c r="AA289" s="36" t="s">
        <v>821</v>
      </c>
      <c r="AB289" s="36">
        <v>1</v>
      </c>
      <c r="AC289" s="36"/>
      <c r="AD289" s="36"/>
      <c r="AE289" s="36">
        <f t="shared" si="4"/>
        <v>1</v>
      </c>
    </row>
    <row r="290" spans="1:31" customFormat="1" ht="108">
      <c r="A290" s="36">
        <v>289</v>
      </c>
      <c r="B290" s="36" t="s">
        <v>25</v>
      </c>
      <c r="C290" s="36" t="s">
        <v>1173</v>
      </c>
      <c r="D290" s="36" t="s">
        <v>1667</v>
      </c>
      <c r="E290" s="36" t="s">
        <v>28</v>
      </c>
      <c r="F290" s="36" t="s">
        <v>45</v>
      </c>
      <c r="G290" s="36">
        <v>0</v>
      </c>
      <c r="H290" s="36" t="s">
        <v>108</v>
      </c>
      <c r="I290" s="36" t="s">
        <v>1668</v>
      </c>
      <c r="J290" s="36" t="s">
        <v>1669</v>
      </c>
      <c r="K290" s="36" t="s">
        <v>33</v>
      </c>
      <c r="L290" s="72" t="s">
        <v>1670</v>
      </c>
      <c r="M290" s="36" t="s">
        <v>1671</v>
      </c>
      <c r="N290" s="36" t="s">
        <v>49</v>
      </c>
      <c r="O290" s="36"/>
      <c r="P290" s="36" t="s">
        <v>50</v>
      </c>
      <c r="Q290" s="36"/>
      <c r="R290" s="36"/>
      <c r="S290" s="36" t="s">
        <v>51</v>
      </c>
      <c r="T290" s="36" t="s">
        <v>38</v>
      </c>
      <c r="U290" s="36" t="s">
        <v>39</v>
      </c>
      <c r="V290" s="36" t="s">
        <v>38</v>
      </c>
      <c r="W290" s="36" t="s">
        <v>1672</v>
      </c>
      <c r="X290" s="36">
        <v>2</v>
      </c>
      <c r="Y290" s="36" t="s">
        <v>1673</v>
      </c>
      <c r="Z290" s="36">
        <v>1</v>
      </c>
      <c r="AA290" s="36" t="s">
        <v>821</v>
      </c>
      <c r="AB290" s="36">
        <v>1</v>
      </c>
      <c r="AC290" s="36"/>
      <c r="AD290" s="36"/>
      <c r="AE290" s="36">
        <f t="shared" si="4"/>
        <v>1</v>
      </c>
    </row>
    <row r="291" spans="1:31" customFormat="1" ht="81">
      <c r="A291" s="36">
        <v>290</v>
      </c>
      <c r="B291" s="36" t="s">
        <v>25</v>
      </c>
      <c r="C291" s="36" t="s">
        <v>1173</v>
      </c>
      <c r="D291" s="36" t="s">
        <v>1674</v>
      </c>
      <c r="E291" s="36" t="s">
        <v>28</v>
      </c>
      <c r="F291" s="36" t="s">
        <v>45</v>
      </c>
      <c r="G291" s="36">
        <v>0</v>
      </c>
      <c r="H291" s="36" t="s">
        <v>42</v>
      </c>
      <c r="I291" s="36" t="s">
        <v>1675</v>
      </c>
      <c r="J291" s="36" t="s">
        <v>1676</v>
      </c>
      <c r="K291" s="36" t="s">
        <v>106</v>
      </c>
      <c r="L291" s="72"/>
      <c r="M291" s="36"/>
      <c r="N291" s="36"/>
      <c r="O291" s="36"/>
      <c r="P291" s="36"/>
      <c r="Q291" s="36"/>
      <c r="R291" s="36"/>
      <c r="S291" s="36"/>
      <c r="T291" s="36"/>
      <c r="U291" s="36"/>
      <c r="V291" s="36"/>
      <c r="W291" s="36"/>
      <c r="X291" s="36"/>
      <c r="Y291" s="36"/>
      <c r="Z291" s="36"/>
      <c r="AA291" s="36"/>
      <c r="AB291" s="36"/>
      <c r="AC291" s="36"/>
      <c r="AD291" s="36"/>
      <c r="AE291" s="36">
        <f t="shared" si="4"/>
        <v>0</v>
      </c>
    </row>
    <row r="292" spans="1:31" customFormat="1" ht="148.5">
      <c r="A292" s="36">
        <v>291</v>
      </c>
      <c r="B292" s="36" t="s">
        <v>25</v>
      </c>
      <c r="C292" s="36" t="s">
        <v>1173</v>
      </c>
      <c r="D292" s="36" t="s">
        <v>1677</v>
      </c>
      <c r="E292" s="36" t="s">
        <v>28</v>
      </c>
      <c r="F292" s="36" t="s">
        <v>45</v>
      </c>
      <c r="G292" s="36">
        <v>0</v>
      </c>
      <c r="H292" s="36" t="s">
        <v>82</v>
      </c>
      <c r="I292" s="36" t="s">
        <v>1678</v>
      </c>
      <c r="J292" s="36" t="s">
        <v>1679</v>
      </c>
      <c r="K292" s="36" t="s">
        <v>33</v>
      </c>
      <c r="L292" s="72" t="s">
        <v>1680</v>
      </c>
      <c r="M292" s="36" t="s">
        <v>1681</v>
      </c>
      <c r="N292" s="36" t="s">
        <v>49</v>
      </c>
      <c r="O292" s="36"/>
      <c r="P292" s="36" t="s">
        <v>50</v>
      </c>
      <c r="Q292" s="36"/>
      <c r="R292" s="36"/>
      <c r="S292" s="36" t="s">
        <v>37</v>
      </c>
      <c r="T292" s="36" t="s">
        <v>38</v>
      </c>
      <c r="U292" s="36" t="s">
        <v>38</v>
      </c>
      <c r="V292" s="36" t="s">
        <v>38</v>
      </c>
      <c r="W292" s="36" t="s">
        <v>1682</v>
      </c>
      <c r="X292" s="36">
        <v>2</v>
      </c>
      <c r="Y292" s="36" t="s">
        <v>1683</v>
      </c>
      <c r="Z292" s="36">
        <v>1</v>
      </c>
      <c r="AA292" s="36" t="s">
        <v>821</v>
      </c>
      <c r="AB292" s="36">
        <v>1</v>
      </c>
      <c r="AC292" s="36"/>
      <c r="AD292" s="36"/>
      <c r="AE292" s="36">
        <f t="shared" si="4"/>
        <v>1</v>
      </c>
    </row>
    <row r="293" spans="1:31" customFormat="1" ht="243">
      <c r="A293" s="36">
        <v>292</v>
      </c>
      <c r="B293" s="36" t="s">
        <v>25</v>
      </c>
      <c r="C293" s="36" t="s">
        <v>1173</v>
      </c>
      <c r="D293" s="36" t="s">
        <v>1684</v>
      </c>
      <c r="E293" s="36" t="s">
        <v>28</v>
      </c>
      <c r="F293" s="36" t="s">
        <v>45</v>
      </c>
      <c r="G293" s="36">
        <v>0</v>
      </c>
      <c r="H293" s="36" t="s">
        <v>108</v>
      </c>
      <c r="I293" s="36" t="s">
        <v>1685</v>
      </c>
      <c r="J293" s="36" t="s">
        <v>1686</v>
      </c>
      <c r="K293" s="36" t="s">
        <v>33</v>
      </c>
      <c r="L293" s="72" t="s">
        <v>1687</v>
      </c>
      <c r="M293" s="36" t="s">
        <v>1688</v>
      </c>
      <c r="N293" s="36" t="s">
        <v>49</v>
      </c>
      <c r="O293" s="36"/>
      <c r="P293" s="36" t="s">
        <v>50</v>
      </c>
      <c r="Q293" s="36"/>
      <c r="R293" s="36"/>
      <c r="S293" s="36" t="s">
        <v>37</v>
      </c>
      <c r="T293" s="36" t="s">
        <v>38</v>
      </c>
      <c r="U293" s="36" t="s">
        <v>38</v>
      </c>
      <c r="V293" s="36" t="s">
        <v>38</v>
      </c>
      <c r="W293" s="36" t="s">
        <v>1689</v>
      </c>
      <c r="X293" s="36">
        <v>2</v>
      </c>
      <c r="Y293" s="36" t="s">
        <v>1690</v>
      </c>
      <c r="Z293" s="36">
        <v>1</v>
      </c>
      <c r="AA293" s="36" t="s">
        <v>821</v>
      </c>
      <c r="AB293" s="36">
        <v>1</v>
      </c>
      <c r="AC293" s="36"/>
      <c r="AD293" s="36"/>
      <c r="AE293" s="36">
        <f t="shared" si="4"/>
        <v>1</v>
      </c>
    </row>
    <row r="294" spans="1:31" customFormat="1" ht="148.5">
      <c r="A294" s="36">
        <v>293</v>
      </c>
      <c r="B294" s="36" t="s">
        <v>25</v>
      </c>
      <c r="C294" s="36" t="s">
        <v>1173</v>
      </c>
      <c r="D294" s="36" t="s">
        <v>1691</v>
      </c>
      <c r="E294" s="36" t="s">
        <v>28</v>
      </c>
      <c r="F294" s="36" t="s">
        <v>45</v>
      </c>
      <c r="G294" s="36">
        <v>0</v>
      </c>
      <c r="H294" s="36" t="s">
        <v>108</v>
      </c>
      <c r="I294" s="36" t="s">
        <v>1692</v>
      </c>
      <c r="J294" s="36" t="s">
        <v>1693</v>
      </c>
      <c r="K294" s="36" t="s">
        <v>33</v>
      </c>
      <c r="L294" s="72" t="s">
        <v>1694</v>
      </c>
      <c r="M294" s="36" t="s">
        <v>1695</v>
      </c>
      <c r="N294" s="36" t="s">
        <v>49</v>
      </c>
      <c r="O294" s="36"/>
      <c r="P294" s="36" t="s">
        <v>50</v>
      </c>
      <c r="Q294" s="36"/>
      <c r="R294" s="36"/>
      <c r="S294" s="36" t="s">
        <v>37</v>
      </c>
      <c r="T294" s="36" t="s">
        <v>38</v>
      </c>
      <c r="U294" s="36" t="s">
        <v>39</v>
      </c>
      <c r="V294" s="36" t="s">
        <v>38</v>
      </c>
      <c r="W294" s="36" t="s">
        <v>1696</v>
      </c>
      <c r="X294" s="36">
        <v>2</v>
      </c>
      <c r="Y294" s="36" t="s">
        <v>1673</v>
      </c>
      <c r="Z294" s="36">
        <v>1</v>
      </c>
      <c r="AA294" s="36" t="s">
        <v>821</v>
      </c>
      <c r="AB294" s="36">
        <v>1</v>
      </c>
      <c r="AC294" s="36"/>
      <c r="AD294" s="36"/>
      <c r="AE294" s="36">
        <f t="shared" si="4"/>
        <v>1</v>
      </c>
    </row>
    <row r="295" spans="1:31" customFormat="1" ht="108">
      <c r="A295" s="36">
        <v>294</v>
      </c>
      <c r="B295" s="36" t="s">
        <v>25</v>
      </c>
      <c r="C295" s="36" t="s">
        <v>1173</v>
      </c>
      <c r="D295" s="36" t="s">
        <v>1697</v>
      </c>
      <c r="E295" s="36" t="s">
        <v>28</v>
      </c>
      <c r="F295" s="36" t="s">
        <v>45</v>
      </c>
      <c r="G295" s="36">
        <v>0</v>
      </c>
      <c r="H295" s="36" t="s">
        <v>42</v>
      </c>
      <c r="I295" s="36" t="s">
        <v>1698</v>
      </c>
      <c r="J295" s="36" t="s">
        <v>1699</v>
      </c>
      <c r="K295" s="36" t="s">
        <v>33</v>
      </c>
      <c r="L295" s="72" t="s">
        <v>1700</v>
      </c>
      <c r="M295" s="36" t="s">
        <v>1701</v>
      </c>
      <c r="N295" s="36" t="s">
        <v>49</v>
      </c>
      <c r="O295" s="36"/>
      <c r="P295" s="36" t="s">
        <v>50</v>
      </c>
      <c r="Q295" s="36" t="s">
        <v>50</v>
      </c>
      <c r="R295" s="36"/>
      <c r="S295" s="36" t="s">
        <v>37</v>
      </c>
      <c r="T295" s="36" t="s">
        <v>38</v>
      </c>
      <c r="U295" s="36" t="s">
        <v>38</v>
      </c>
      <c r="V295" s="36" t="s">
        <v>38</v>
      </c>
      <c r="W295" s="36" t="s">
        <v>1702</v>
      </c>
      <c r="X295" s="36">
        <v>2</v>
      </c>
      <c r="Y295" s="36" t="s">
        <v>1290</v>
      </c>
      <c r="Z295" s="36">
        <v>1</v>
      </c>
      <c r="AA295" s="36" t="s">
        <v>821</v>
      </c>
      <c r="AB295" s="36">
        <v>1</v>
      </c>
      <c r="AC295" s="36"/>
      <c r="AD295" s="36"/>
      <c r="AE295" s="36">
        <f t="shared" si="4"/>
        <v>2</v>
      </c>
    </row>
    <row r="296" spans="1:31" customFormat="1" ht="148.5">
      <c r="A296" s="36">
        <v>295</v>
      </c>
      <c r="B296" s="36" t="s">
        <v>25</v>
      </c>
      <c r="C296" s="36" t="s">
        <v>1173</v>
      </c>
      <c r="D296" s="36" t="s">
        <v>1703</v>
      </c>
      <c r="E296" s="36" t="s">
        <v>28</v>
      </c>
      <c r="F296" s="36" t="s">
        <v>45</v>
      </c>
      <c r="G296" s="36">
        <v>0</v>
      </c>
      <c r="H296" s="36" t="s">
        <v>82</v>
      </c>
      <c r="I296" s="36" t="s">
        <v>1704</v>
      </c>
      <c r="J296" s="36" t="s">
        <v>1705</v>
      </c>
      <c r="K296" s="36" t="s">
        <v>33</v>
      </c>
      <c r="L296" s="72" t="s">
        <v>1706</v>
      </c>
      <c r="M296" s="36" t="s">
        <v>1707</v>
      </c>
      <c r="N296" s="36" t="s">
        <v>49</v>
      </c>
      <c r="O296" s="36"/>
      <c r="P296" s="36" t="s">
        <v>50</v>
      </c>
      <c r="Q296" s="36"/>
      <c r="R296" s="36"/>
      <c r="S296" s="36" t="s">
        <v>51</v>
      </c>
      <c r="T296" s="36" t="s">
        <v>38</v>
      </c>
      <c r="U296" s="36" t="s">
        <v>39</v>
      </c>
      <c r="V296" s="36" t="s">
        <v>38</v>
      </c>
      <c r="W296" s="36" t="s">
        <v>1708</v>
      </c>
      <c r="X296" s="36">
        <v>2</v>
      </c>
      <c r="Y296" s="36" t="s">
        <v>1353</v>
      </c>
      <c r="Z296" s="36">
        <v>1</v>
      </c>
      <c r="AA296" s="36" t="s">
        <v>821</v>
      </c>
      <c r="AB296" s="36">
        <v>1</v>
      </c>
      <c r="AC296" s="36"/>
      <c r="AD296" s="36"/>
      <c r="AE296" s="36">
        <f t="shared" si="4"/>
        <v>1</v>
      </c>
    </row>
    <row r="297" spans="1:31" customFormat="1" ht="81">
      <c r="A297" s="36">
        <v>296</v>
      </c>
      <c r="B297" s="36" t="s">
        <v>25</v>
      </c>
      <c r="C297" s="36" t="s">
        <v>1709</v>
      </c>
      <c r="D297" s="36" t="s">
        <v>1710</v>
      </c>
      <c r="E297" s="36" t="s">
        <v>28</v>
      </c>
      <c r="F297" s="36" t="s">
        <v>1001</v>
      </c>
      <c r="G297" s="36">
        <v>0</v>
      </c>
      <c r="H297" s="36" t="s">
        <v>82</v>
      </c>
      <c r="I297" s="36" t="s">
        <v>1711</v>
      </c>
      <c r="J297" s="36" t="s">
        <v>1712</v>
      </c>
      <c r="K297" s="36" t="s">
        <v>33</v>
      </c>
      <c r="L297" s="72" t="s">
        <v>1713</v>
      </c>
      <c r="M297" s="36" t="s">
        <v>1714</v>
      </c>
      <c r="N297" s="36" t="s">
        <v>49</v>
      </c>
      <c r="O297" s="36" t="s">
        <v>50</v>
      </c>
      <c r="P297" s="36" t="s">
        <v>50</v>
      </c>
      <c r="Q297" s="36"/>
      <c r="R297" s="36"/>
      <c r="S297" s="36" t="s">
        <v>51</v>
      </c>
      <c r="T297" s="36" t="s">
        <v>38</v>
      </c>
      <c r="U297" s="36" t="s">
        <v>39</v>
      </c>
      <c r="V297" s="36" t="s">
        <v>39</v>
      </c>
      <c r="W297" s="36" t="s">
        <v>449</v>
      </c>
      <c r="X297" s="36">
        <v>2</v>
      </c>
      <c r="Y297" s="36" t="s">
        <v>1715</v>
      </c>
      <c r="Z297" s="36">
        <v>1</v>
      </c>
      <c r="AA297" s="36" t="s">
        <v>1715</v>
      </c>
      <c r="AB297" s="36">
        <v>1</v>
      </c>
      <c r="AC297" s="36"/>
      <c r="AD297" s="36"/>
      <c r="AE297" s="36">
        <f t="shared" si="4"/>
        <v>2</v>
      </c>
    </row>
    <row r="298" spans="1:31" customFormat="1" ht="81">
      <c r="A298" s="36">
        <v>297</v>
      </c>
      <c r="B298" s="36" t="s">
        <v>25</v>
      </c>
      <c r="C298" s="36" t="s">
        <v>1709</v>
      </c>
      <c r="D298" s="36" t="s">
        <v>1716</v>
      </c>
      <c r="E298" s="36" t="s">
        <v>28</v>
      </c>
      <c r="F298" s="36" t="s">
        <v>1001</v>
      </c>
      <c r="G298" s="36">
        <v>0</v>
      </c>
      <c r="H298" s="36" t="s">
        <v>82</v>
      </c>
      <c r="I298" s="36" t="s">
        <v>1717</v>
      </c>
      <c r="J298" s="36" t="s">
        <v>1718</v>
      </c>
      <c r="K298" s="36" t="s">
        <v>106</v>
      </c>
      <c r="L298" s="72"/>
      <c r="M298" s="36"/>
      <c r="N298" s="36"/>
      <c r="O298" s="36"/>
      <c r="P298" s="36"/>
      <c r="Q298" s="36"/>
      <c r="R298" s="36"/>
      <c r="S298" s="36"/>
      <c r="T298" s="36"/>
      <c r="U298" s="36"/>
      <c r="V298" s="36"/>
      <c r="W298" s="36"/>
      <c r="X298" s="36"/>
      <c r="Y298" s="36"/>
      <c r="Z298" s="36"/>
      <c r="AA298" s="36"/>
      <c r="AB298" s="36"/>
      <c r="AC298" s="36"/>
      <c r="AD298" s="36"/>
      <c r="AE298" s="36">
        <f t="shared" si="4"/>
        <v>0</v>
      </c>
    </row>
    <row r="299" spans="1:31" customFormat="1" ht="81">
      <c r="A299" s="36">
        <v>298</v>
      </c>
      <c r="B299" s="36" t="s">
        <v>25</v>
      </c>
      <c r="C299" s="36" t="s">
        <v>1709</v>
      </c>
      <c r="D299" s="36" t="s">
        <v>1719</v>
      </c>
      <c r="E299" s="36" t="s">
        <v>28</v>
      </c>
      <c r="F299" s="36" t="s">
        <v>1001</v>
      </c>
      <c r="G299" s="36">
        <v>0</v>
      </c>
      <c r="H299" s="36" t="s">
        <v>82</v>
      </c>
      <c r="I299" s="36" t="s">
        <v>1720</v>
      </c>
      <c r="J299" s="36" t="s">
        <v>1721</v>
      </c>
      <c r="K299" s="36" t="s">
        <v>106</v>
      </c>
      <c r="L299" s="72"/>
      <c r="M299" s="36"/>
      <c r="N299" s="36"/>
      <c r="O299" s="36"/>
      <c r="P299" s="36"/>
      <c r="Q299" s="36"/>
      <c r="R299" s="36"/>
      <c r="S299" s="36"/>
      <c r="T299" s="36"/>
      <c r="U299" s="36"/>
      <c r="V299" s="36"/>
      <c r="W299" s="36"/>
      <c r="X299" s="36"/>
      <c r="Y299" s="36"/>
      <c r="Z299" s="36"/>
      <c r="AA299" s="36"/>
      <c r="AB299" s="36"/>
      <c r="AC299" s="36"/>
      <c r="AD299" s="36"/>
      <c r="AE299" s="36">
        <f t="shared" si="4"/>
        <v>0</v>
      </c>
    </row>
    <row r="300" spans="1:31" customFormat="1" ht="108">
      <c r="A300" s="36">
        <v>299</v>
      </c>
      <c r="B300" s="36" t="s">
        <v>25</v>
      </c>
      <c r="C300" s="36" t="s">
        <v>1709</v>
      </c>
      <c r="D300" s="36" t="s">
        <v>1722</v>
      </c>
      <c r="E300" s="36" t="s">
        <v>28</v>
      </c>
      <c r="F300" s="36" t="s">
        <v>1001</v>
      </c>
      <c r="G300" s="36">
        <v>0</v>
      </c>
      <c r="H300" s="36" t="s">
        <v>108</v>
      </c>
      <c r="I300" s="36" t="s">
        <v>1723</v>
      </c>
      <c r="J300" s="36" t="s">
        <v>1724</v>
      </c>
      <c r="K300" s="36" t="s">
        <v>33</v>
      </c>
      <c r="L300" s="72" t="s">
        <v>1725</v>
      </c>
      <c r="M300" s="36" t="s">
        <v>1714</v>
      </c>
      <c r="N300" s="36" t="s">
        <v>49</v>
      </c>
      <c r="O300" s="36" t="s">
        <v>50</v>
      </c>
      <c r="P300" s="36" t="s">
        <v>50</v>
      </c>
      <c r="Q300" s="36"/>
      <c r="R300" s="36"/>
      <c r="S300" s="36" t="s">
        <v>51</v>
      </c>
      <c r="T300" s="36" t="s">
        <v>38</v>
      </c>
      <c r="U300" s="36" t="s">
        <v>39</v>
      </c>
      <c r="V300" s="36" t="s">
        <v>39</v>
      </c>
      <c r="W300" s="36" t="s">
        <v>449</v>
      </c>
      <c r="X300" s="36">
        <v>2</v>
      </c>
      <c r="Y300" s="36" t="s">
        <v>1715</v>
      </c>
      <c r="Z300" s="36">
        <v>1</v>
      </c>
      <c r="AA300" s="36" t="s">
        <v>1715</v>
      </c>
      <c r="AB300" s="36">
        <v>1</v>
      </c>
      <c r="AC300" s="36"/>
      <c r="AD300" s="36"/>
      <c r="AE300" s="36">
        <f t="shared" si="4"/>
        <v>2</v>
      </c>
    </row>
    <row r="301" spans="1:31" customFormat="1" ht="81">
      <c r="A301" s="36">
        <v>300</v>
      </c>
      <c r="B301" s="36" t="s">
        <v>25</v>
      </c>
      <c r="C301" s="36" t="s">
        <v>1709</v>
      </c>
      <c r="D301" s="36" t="s">
        <v>1726</v>
      </c>
      <c r="E301" s="36" t="s">
        <v>28</v>
      </c>
      <c r="F301" s="36" t="s">
        <v>1001</v>
      </c>
      <c r="G301" s="36">
        <v>0</v>
      </c>
      <c r="H301" s="36" t="s">
        <v>82</v>
      </c>
      <c r="I301" s="36" t="s">
        <v>1727</v>
      </c>
      <c r="J301" s="36" t="s">
        <v>1728</v>
      </c>
      <c r="K301" s="36" t="s">
        <v>33</v>
      </c>
      <c r="L301" s="72" t="s">
        <v>1729</v>
      </c>
      <c r="M301" s="36" t="s">
        <v>1714</v>
      </c>
      <c r="N301" s="36" t="s">
        <v>49</v>
      </c>
      <c r="O301" s="36" t="s">
        <v>50</v>
      </c>
      <c r="P301" s="36" t="s">
        <v>50</v>
      </c>
      <c r="Q301" s="36"/>
      <c r="R301" s="36"/>
      <c r="S301" s="36" t="s">
        <v>51</v>
      </c>
      <c r="T301" s="36" t="s">
        <v>38</v>
      </c>
      <c r="U301" s="36" t="s">
        <v>39</v>
      </c>
      <c r="V301" s="36" t="s">
        <v>39</v>
      </c>
      <c r="W301" s="36" t="s">
        <v>449</v>
      </c>
      <c r="X301" s="36">
        <v>2</v>
      </c>
      <c r="Y301" s="36" t="s">
        <v>1715</v>
      </c>
      <c r="Z301" s="36">
        <v>1</v>
      </c>
      <c r="AA301" s="36" t="s">
        <v>1715</v>
      </c>
      <c r="AB301" s="36">
        <v>1</v>
      </c>
      <c r="AC301" s="36"/>
      <c r="AD301" s="36"/>
      <c r="AE301" s="36">
        <f t="shared" si="4"/>
        <v>2</v>
      </c>
    </row>
    <row r="302" spans="1:31" customFormat="1" ht="94.5">
      <c r="A302" s="36">
        <v>301</v>
      </c>
      <c r="B302" s="36" t="s">
        <v>25</v>
      </c>
      <c r="C302" s="36" t="s">
        <v>1709</v>
      </c>
      <c r="D302" s="36" t="s">
        <v>1730</v>
      </c>
      <c r="E302" s="36" t="s">
        <v>28</v>
      </c>
      <c r="F302" s="36" t="s">
        <v>1001</v>
      </c>
      <c r="G302" s="36">
        <v>0</v>
      </c>
      <c r="H302" s="36" t="s">
        <v>82</v>
      </c>
      <c r="I302" s="36" t="s">
        <v>1731</v>
      </c>
      <c r="J302" s="36" t="s">
        <v>1732</v>
      </c>
      <c r="K302" s="36" t="s">
        <v>33</v>
      </c>
      <c r="L302" s="72" t="s">
        <v>1733</v>
      </c>
      <c r="M302" s="36" t="s">
        <v>1714</v>
      </c>
      <c r="N302" s="36" t="s">
        <v>49</v>
      </c>
      <c r="O302" s="36" t="s">
        <v>50</v>
      </c>
      <c r="P302" s="36" t="s">
        <v>50</v>
      </c>
      <c r="Q302" s="36"/>
      <c r="R302" s="36"/>
      <c r="S302" s="36" t="s">
        <v>51</v>
      </c>
      <c r="T302" s="36" t="s">
        <v>38</v>
      </c>
      <c r="U302" s="36" t="s">
        <v>39</v>
      </c>
      <c r="V302" s="36" t="s">
        <v>39</v>
      </c>
      <c r="W302" s="36" t="s">
        <v>449</v>
      </c>
      <c r="X302" s="36">
        <v>2</v>
      </c>
      <c r="Y302" s="36" t="s">
        <v>1715</v>
      </c>
      <c r="Z302" s="36">
        <v>1</v>
      </c>
      <c r="AA302" s="36" t="s">
        <v>1715</v>
      </c>
      <c r="AB302" s="36">
        <v>1</v>
      </c>
      <c r="AC302" s="36"/>
      <c r="AD302" s="36"/>
      <c r="AE302" s="36">
        <f t="shared" si="4"/>
        <v>2</v>
      </c>
    </row>
    <row r="303" spans="1:31" customFormat="1" ht="94.5">
      <c r="A303" s="36">
        <v>302</v>
      </c>
      <c r="B303" s="36" t="s">
        <v>25</v>
      </c>
      <c r="C303" s="36" t="s">
        <v>1709</v>
      </c>
      <c r="D303" s="36" t="s">
        <v>1734</v>
      </c>
      <c r="E303" s="36" t="s">
        <v>28</v>
      </c>
      <c r="F303" s="36" t="s">
        <v>1001</v>
      </c>
      <c r="G303" s="36">
        <v>0</v>
      </c>
      <c r="H303" s="36" t="s">
        <v>82</v>
      </c>
      <c r="I303" s="36" t="s">
        <v>1735</v>
      </c>
      <c r="J303" s="36" t="s">
        <v>1736</v>
      </c>
      <c r="K303" s="36" t="s">
        <v>33</v>
      </c>
      <c r="L303" s="72" t="s">
        <v>1737</v>
      </c>
      <c r="M303" s="36" t="s">
        <v>1714</v>
      </c>
      <c r="N303" s="36" t="s">
        <v>49</v>
      </c>
      <c r="O303" s="36" t="s">
        <v>50</v>
      </c>
      <c r="P303" s="36" t="s">
        <v>50</v>
      </c>
      <c r="Q303" s="36"/>
      <c r="R303" s="36"/>
      <c r="S303" s="36" t="s">
        <v>51</v>
      </c>
      <c r="T303" s="36" t="s">
        <v>38</v>
      </c>
      <c r="U303" s="36" t="s">
        <v>39</v>
      </c>
      <c r="V303" s="36" t="s">
        <v>39</v>
      </c>
      <c r="W303" s="36" t="s">
        <v>449</v>
      </c>
      <c r="X303" s="36">
        <v>2</v>
      </c>
      <c r="Y303" s="36" t="s">
        <v>1715</v>
      </c>
      <c r="Z303" s="36">
        <v>1</v>
      </c>
      <c r="AA303" s="36" t="s">
        <v>1715</v>
      </c>
      <c r="AB303" s="36">
        <v>1</v>
      </c>
      <c r="AC303" s="36"/>
      <c r="AD303" s="36"/>
      <c r="AE303" s="36">
        <f t="shared" si="4"/>
        <v>2</v>
      </c>
    </row>
    <row r="304" spans="1:31" customFormat="1" ht="94.5">
      <c r="A304" s="36">
        <v>303</v>
      </c>
      <c r="B304" s="36" t="s">
        <v>25</v>
      </c>
      <c r="C304" s="36" t="s">
        <v>1709</v>
      </c>
      <c r="D304" s="36" t="s">
        <v>1738</v>
      </c>
      <c r="E304" s="36" t="s">
        <v>28</v>
      </c>
      <c r="F304" s="36" t="s">
        <v>1001</v>
      </c>
      <c r="G304" s="36">
        <v>0</v>
      </c>
      <c r="H304" s="36" t="s">
        <v>82</v>
      </c>
      <c r="I304" s="36" t="s">
        <v>1739</v>
      </c>
      <c r="J304" s="36" t="s">
        <v>1740</v>
      </c>
      <c r="K304" s="36" t="s">
        <v>33</v>
      </c>
      <c r="L304" s="72" t="s">
        <v>1741</v>
      </c>
      <c r="M304" s="36" t="s">
        <v>1714</v>
      </c>
      <c r="N304" s="36" t="s">
        <v>49</v>
      </c>
      <c r="O304" s="36" t="s">
        <v>50</v>
      </c>
      <c r="P304" s="36" t="s">
        <v>50</v>
      </c>
      <c r="Q304" s="36"/>
      <c r="R304" s="36"/>
      <c r="S304" s="36" t="s">
        <v>51</v>
      </c>
      <c r="T304" s="36" t="s">
        <v>38</v>
      </c>
      <c r="U304" s="36" t="s">
        <v>39</v>
      </c>
      <c r="V304" s="36" t="s">
        <v>39</v>
      </c>
      <c r="W304" s="36" t="s">
        <v>449</v>
      </c>
      <c r="X304" s="36">
        <v>2</v>
      </c>
      <c r="Y304" s="36" t="s">
        <v>1715</v>
      </c>
      <c r="Z304" s="36">
        <v>1</v>
      </c>
      <c r="AA304" s="36" t="s">
        <v>1715</v>
      </c>
      <c r="AB304" s="36">
        <v>1</v>
      </c>
      <c r="AC304" s="36"/>
      <c r="AD304" s="36"/>
      <c r="AE304" s="36">
        <f t="shared" si="4"/>
        <v>2</v>
      </c>
    </row>
    <row r="305" spans="1:31" customFormat="1" ht="94.5">
      <c r="A305" s="36">
        <v>304</v>
      </c>
      <c r="B305" s="36" t="s">
        <v>25</v>
      </c>
      <c r="C305" s="36" t="s">
        <v>1709</v>
      </c>
      <c r="D305" s="36" t="s">
        <v>1742</v>
      </c>
      <c r="E305" s="36" t="s">
        <v>28</v>
      </c>
      <c r="F305" s="36" t="s">
        <v>1001</v>
      </c>
      <c r="G305" s="36">
        <v>0</v>
      </c>
      <c r="H305" s="36" t="s">
        <v>82</v>
      </c>
      <c r="I305" s="36" t="s">
        <v>1743</v>
      </c>
      <c r="J305" s="36" t="s">
        <v>1744</v>
      </c>
      <c r="K305" s="36" t="s">
        <v>33</v>
      </c>
      <c r="L305" s="72" t="s">
        <v>1745</v>
      </c>
      <c r="M305" s="36" t="s">
        <v>1714</v>
      </c>
      <c r="N305" s="36" t="s">
        <v>49</v>
      </c>
      <c r="O305" s="36" t="s">
        <v>50</v>
      </c>
      <c r="P305" s="36" t="s">
        <v>50</v>
      </c>
      <c r="Q305" s="36"/>
      <c r="R305" s="36"/>
      <c r="S305" s="36" t="s">
        <v>51</v>
      </c>
      <c r="T305" s="36" t="s">
        <v>38</v>
      </c>
      <c r="U305" s="36" t="s">
        <v>39</v>
      </c>
      <c r="V305" s="36" t="s">
        <v>38</v>
      </c>
      <c r="W305" s="36" t="s">
        <v>449</v>
      </c>
      <c r="X305" s="36">
        <v>2</v>
      </c>
      <c r="Y305" s="36" t="s">
        <v>1715</v>
      </c>
      <c r="Z305" s="36">
        <v>1</v>
      </c>
      <c r="AA305" s="36" t="s">
        <v>1715</v>
      </c>
      <c r="AB305" s="36">
        <v>1</v>
      </c>
      <c r="AC305" s="36"/>
      <c r="AD305" s="36"/>
      <c r="AE305" s="36">
        <f t="shared" si="4"/>
        <v>2</v>
      </c>
    </row>
    <row r="306" spans="1:31" customFormat="1" ht="94.5">
      <c r="A306" s="36">
        <v>305</v>
      </c>
      <c r="B306" s="36" t="s">
        <v>25</v>
      </c>
      <c r="C306" s="36" t="s">
        <v>1709</v>
      </c>
      <c r="D306" s="36" t="s">
        <v>1746</v>
      </c>
      <c r="E306" s="36" t="s">
        <v>28</v>
      </c>
      <c r="F306" s="36" t="s">
        <v>1001</v>
      </c>
      <c r="G306" s="36">
        <v>0</v>
      </c>
      <c r="H306" s="36" t="s">
        <v>82</v>
      </c>
      <c r="I306" s="36" t="s">
        <v>1747</v>
      </c>
      <c r="J306" s="36" t="s">
        <v>1748</v>
      </c>
      <c r="K306" s="36" t="s">
        <v>33</v>
      </c>
      <c r="L306" s="72" t="s">
        <v>1749</v>
      </c>
      <c r="M306" s="36" t="s">
        <v>1714</v>
      </c>
      <c r="N306" s="36" t="s">
        <v>49</v>
      </c>
      <c r="O306" s="36" t="s">
        <v>50</v>
      </c>
      <c r="P306" s="36" t="s">
        <v>50</v>
      </c>
      <c r="Q306" s="36"/>
      <c r="R306" s="36"/>
      <c r="S306" s="36" t="s">
        <v>51</v>
      </c>
      <c r="T306" s="36" t="s">
        <v>38</v>
      </c>
      <c r="U306" s="36" t="s">
        <v>39</v>
      </c>
      <c r="V306" s="36" t="s">
        <v>39</v>
      </c>
      <c r="W306" s="36" t="s">
        <v>449</v>
      </c>
      <c r="X306" s="36">
        <v>2</v>
      </c>
      <c r="Y306" s="36" t="s">
        <v>1715</v>
      </c>
      <c r="Z306" s="36">
        <v>1</v>
      </c>
      <c r="AA306" s="36" t="s">
        <v>1715</v>
      </c>
      <c r="AB306" s="36">
        <v>1</v>
      </c>
      <c r="AC306" s="36"/>
      <c r="AD306" s="36"/>
      <c r="AE306" s="36">
        <f t="shared" si="4"/>
        <v>2</v>
      </c>
    </row>
    <row r="307" spans="1:31" customFormat="1" ht="94.5">
      <c r="A307" s="36">
        <v>306</v>
      </c>
      <c r="B307" s="36" t="s">
        <v>25</v>
      </c>
      <c r="C307" s="36" t="s">
        <v>1709</v>
      </c>
      <c r="D307" s="36" t="s">
        <v>1750</v>
      </c>
      <c r="E307" s="36" t="s">
        <v>28</v>
      </c>
      <c r="F307" s="36" t="s">
        <v>1001</v>
      </c>
      <c r="G307" s="36">
        <v>0</v>
      </c>
      <c r="H307" s="36" t="s">
        <v>82</v>
      </c>
      <c r="I307" s="36" t="s">
        <v>1751</v>
      </c>
      <c r="J307" s="36" t="s">
        <v>1752</v>
      </c>
      <c r="K307" s="36" t="s">
        <v>33</v>
      </c>
      <c r="L307" s="72" t="s">
        <v>1753</v>
      </c>
      <c r="M307" s="36" t="s">
        <v>1714</v>
      </c>
      <c r="N307" s="36" t="s">
        <v>49</v>
      </c>
      <c r="O307" s="36" t="s">
        <v>50</v>
      </c>
      <c r="P307" s="36" t="s">
        <v>50</v>
      </c>
      <c r="Q307" s="36"/>
      <c r="R307" s="36"/>
      <c r="S307" s="36" t="s">
        <v>51</v>
      </c>
      <c r="T307" s="36" t="s">
        <v>38</v>
      </c>
      <c r="U307" s="36" t="s">
        <v>39</v>
      </c>
      <c r="V307" s="36" t="s">
        <v>39</v>
      </c>
      <c r="W307" s="36" t="s">
        <v>1754</v>
      </c>
      <c r="X307" s="36">
        <v>1</v>
      </c>
      <c r="Y307" s="36" t="s">
        <v>1715</v>
      </c>
      <c r="Z307" s="36">
        <v>1</v>
      </c>
      <c r="AA307" s="36" t="s">
        <v>1715</v>
      </c>
      <c r="AB307" s="36">
        <v>1</v>
      </c>
      <c r="AC307" s="36"/>
      <c r="AD307" s="36"/>
      <c r="AE307" s="36">
        <f t="shared" si="4"/>
        <v>2</v>
      </c>
    </row>
    <row r="308" spans="1:31" customFormat="1" ht="67.5">
      <c r="A308" s="36">
        <v>307</v>
      </c>
      <c r="B308" s="36" t="s">
        <v>25</v>
      </c>
      <c r="C308" s="36" t="s">
        <v>1709</v>
      </c>
      <c r="D308" s="36" t="s">
        <v>1755</v>
      </c>
      <c r="E308" s="36" t="s">
        <v>28</v>
      </c>
      <c r="F308" s="36" t="s">
        <v>1001</v>
      </c>
      <c r="G308" s="36">
        <v>0</v>
      </c>
      <c r="H308" s="36" t="s">
        <v>42</v>
      </c>
      <c r="I308" s="36" t="s">
        <v>1756</v>
      </c>
      <c r="J308" s="36" t="s">
        <v>1757</v>
      </c>
      <c r="K308" s="36" t="s">
        <v>33</v>
      </c>
      <c r="L308" s="72" t="s">
        <v>1758</v>
      </c>
      <c r="M308" s="36" t="s">
        <v>1714</v>
      </c>
      <c r="N308" s="36" t="s">
        <v>36</v>
      </c>
      <c r="O308" s="36"/>
      <c r="P308" s="36"/>
      <c r="Q308" s="36"/>
      <c r="R308" s="36"/>
      <c r="S308" s="36" t="s">
        <v>38</v>
      </c>
      <c r="T308" s="36" t="s">
        <v>39</v>
      </c>
      <c r="U308" s="36" t="s">
        <v>38</v>
      </c>
      <c r="V308" s="36" t="s">
        <v>39</v>
      </c>
      <c r="W308" s="36" t="s">
        <v>449</v>
      </c>
      <c r="X308" s="36">
        <v>2</v>
      </c>
      <c r="Y308" s="36" t="s">
        <v>1715</v>
      </c>
      <c r="Z308" s="36">
        <v>1</v>
      </c>
      <c r="AA308" s="36" t="s">
        <v>1715</v>
      </c>
      <c r="AB308" s="36">
        <v>1</v>
      </c>
      <c r="AC308" s="36"/>
      <c r="AD308" s="36"/>
      <c r="AE308" s="36">
        <f t="shared" si="4"/>
        <v>0</v>
      </c>
    </row>
    <row r="309" spans="1:31" customFormat="1" ht="81">
      <c r="A309" s="36">
        <v>308</v>
      </c>
      <c r="B309" s="36" t="s">
        <v>25</v>
      </c>
      <c r="C309" s="36" t="s">
        <v>1709</v>
      </c>
      <c r="D309" s="36" t="s">
        <v>1759</v>
      </c>
      <c r="E309" s="36" t="s">
        <v>28</v>
      </c>
      <c r="F309" s="36" t="s">
        <v>1001</v>
      </c>
      <c r="G309" s="36">
        <v>0</v>
      </c>
      <c r="H309" s="36" t="s">
        <v>82</v>
      </c>
      <c r="I309" s="36" t="s">
        <v>1760</v>
      </c>
      <c r="J309" s="36" t="s">
        <v>1761</v>
      </c>
      <c r="K309" s="36" t="s">
        <v>33</v>
      </c>
      <c r="L309" s="72" t="s">
        <v>1762</v>
      </c>
      <c r="M309" s="36" t="s">
        <v>1714</v>
      </c>
      <c r="N309" s="36" t="s">
        <v>36</v>
      </c>
      <c r="O309" s="36"/>
      <c r="P309" s="36"/>
      <c r="Q309" s="36"/>
      <c r="R309" s="36"/>
      <c r="S309" s="36" t="s">
        <v>38</v>
      </c>
      <c r="T309" s="36" t="s">
        <v>39</v>
      </c>
      <c r="U309" s="36" t="s">
        <v>38</v>
      </c>
      <c r="V309" s="36" t="s">
        <v>39</v>
      </c>
      <c r="W309" s="36" t="s">
        <v>449</v>
      </c>
      <c r="X309" s="36">
        <v>2</v>
      </c>
      <c r="Y309" s="36" t="s">
        <v>1715</v>
      </c>
      <c r="Z309" s="36">
        <v>1</v>
      </c>
      <c r="AA309" s="36" t="s">
        <v>1715</v>
      </c>
      <c r="AB309" s="36">
        <v>1</v>
      </c>
      <c r="AC309" s="36"/>
      <c r="AD309" s="36"/>
      <c r="AE309" s="36">
        <f t="shared" si="4"/>
        <v>0</v>
      </c>
    </row>
    <row r="310" spans="1:31" customFormat="1" ht="121.5">
      <c r="A310" s="36">
        <v>309</v>
      </c>
      <c r="B310" s="36" t="s">
        <v>25</v>
      </c>
      <c r="C310" s="36" t="s">
        <v>1709</v>
      </c>
      <c r="D310" s="36" t="s">
        <v>1763</v>
      </c>
      <c r="E310" s="36" t="s">
        <v>1764</v>
      </c>
      <c r="F310" s="36" t="s">
        <v>29</v>
      </c>
      <c r="G310" s="36">
        <v>5</v>
      </c>
      <c r="H310" s="36" t="s">
        <v>645</v>
      </c>
      <c r="I310" s="36" t="s">
        <v>1765</v>
      </c>
      <c r="J310" s="36" t="s">
        <v>1766</v>
      </c>
      <c r="K310" s="36" t="s">
        <v>33</v>
      </c>
      <c r="L310" s="72" t="s">
        <v>1767</v>
      </c>
      <c r="M310" s="36" t="s">
        <v>1714</v>
      </c>
      <c r="N310" s="36" t="s">
        <v>49</v>
      </c>
      <c r="O310" s="36"/>
      <c r="P310" s="36"/>
      <c r="Q310" s="36"/>
      <c r="R310" s="36" t="s">
        <v>50</v>
      </c>
      <c r="S310" s="36" t="s">
        <v>38</v>
      </c>
      <c r="T310" s="36" t="s">
        <v>38</v>
      </c>
      <c r="U310" s="36" t="s">
        <v>39</v>
      </c>
      <c r="V310" s="36" t="s">
        <v>39</v>
      </c>
      <c r="W310" s="36" t="s">
        <v>1768</v>
      </c>
      <c r="X310" s="36">
        <v>1</v>
      </c>
      <c r="Y310" s="36" t="s">
        <v>1769</v>
      </c>
      <c r="Z310" s="36">
        <v>2</v>
      </c>
      <c r="AA310" s="36" t="s">
        <v>1770</v>
      </c>
      <c r="AB310" s="36">
        <v>4</v>
      </c>
      <c r="AC310" s="36"/>
      <c r="AD310" s="36"/>
      <c r="AE310" s="36">
        <f t="shared" si="4"/>
        <v>1</v>
      </c>
    </row>
    <row r="311" spans="1:31" customFormat="1" ht="94.5">
      <c r="A311" s="36">
        <v>310</v>
      </c>
      <c r="B311" s="36" t="s">
        <v>25</v>
      </c>
      <c r="C311" s="36" t="s">
        <v>1709</v>
      </c>
      <c r="D311" s="36" t="s">
        <v>1771</v>
      </c>
      <c r="E311" s="36" t="s">
        <v>28</v>
      </c>
      <c r="F311" s="36" t="s">
        <v>1001</v>
      </c>
      <c r="G311" s="36">
        <v>0</v>
      </c>
      <c r="H311" s="36" t="s">
        <v>82</v>
      </c>
      <c r="I311" s="36" t="s">
        <v>1772</v>
      </c>
      <c r="J311" s="36" t="s">
        <v>1773</v>
      </c>
      <c r="K311" s="36" t="s">
        <v>33</v>
      </c>
      <c r="L311" s="72" t="s">
        <v>1774</v>
      </c>
      <c r="M311" s="36" t="s">
        <v>1714</v>
      </c>
      <c r="N311" s="36" t="s">
        <v>49</v>
      </c>
      <c r="O311" s="36"/>
      <c r="P311" s="36" t="s">
        <v>50</v>
      </c>
      <c r="Q311" s="36" t="s">
        <v>50</v>
      </c>
      <c r="R311" s="36"/>
      <c r="S311" s="36" t="s">
        <v>51</v>
      </c>
      <c r="T311" s="36" t="s">
        <v>38</v>
      </c>
      <c r="U311" s="36" t="s">
        <v>39</v>
      </c>
      <c r="V311" s="36" t="s">
        <v>38</v>
      </c>
      <c r="W311" s="36" t="s">
        <v>449</v>
      </c>
      <c r="X311" s="36">
        <v>2</v>
      </c>
      <c r="Y311" s="36" t="s">
        <v>1715</v>
      </c>
      <c r="Z311" s="36">
        <v>1</v>
      </c>
      <c r="AA311" s="36" t="s">
        <v>1715</v>
      </c>
      <c r="AB311" s="36">
        <v>1</v>
      </c>
      <c r="AC311" s="36"/>
      <c r="AD311" s="36"/>
      <c r="AE311" s="36">
        <f t="shared" si="4"/>
        <v>2</v>
      </c>
    </row>
    <row r="312" spans="1:31" customFormat="1" ht="94.5">
      <c r="A312" s="36">
        <v>311</v>
      </c>
      <c r="B312" s="36" t="s">
        <v>25</v>
      </c>
      <c r="C312" s="36" t="s">
        <v>1709</v>
      </c>
      <c r="D312" s="36" t="s">
        <v>1775</v>
      </c>
      <c r="E312" s="36" t="s">
        <v>28</v>
      </c>
      <c r="F312" s="36" t="s">
        <v>1001</v>
      </c>
      <c r="G312" s="36">
        <v>0</v>
      </c>
      <c r="H312" s="36" t="s">
        <v>82</v>
      </c>
      <c r="I312" s="36" t="s">
        <v>1776</v>
      </c>
      <c r="J312" s="36" t="s">
        <v>1777</v>
      </c>
      <c r="K312" s="36" t="s">
        <v>33</v>
      </c>
      <c r="L312" s="72" t="s">
        <v>1778</v>
      </c>
      <c r="M312" s="36" t="s">
        <v>1714</v>
      </c>
      <c r="N312" s="36" t="s">
        <v>49</v>
      </c>
      <c r="O312" s="36" t="s">
        <v>50</v>
      </c>
      <c r="P312" s="36" t="s">
        <v>50</v>
      </c>
      <c r="Q312" s="36" t="s">
        <v>50</v>
      </c>
      <c r="R312" s="36"/>
      <c r="S312" s="36" t="s">
        <v>51</v>
      </c>
      <c r="T312" s="36" t="s">
        <v>38</v>
      </c>
      <c r="U312" s="36" t="s">
        <v>39</v>
      </c>
      <c r="V312" s="36" t="s">
        <v>38</v>
      </c>
      <c r="W312" s="36" t="s">
        <v>449</v>
      </c>
      <c r="X312" s="36">
        <v>2</v>
      </c>
      <c r="Y312" s="36" t="s">
        <v>1715</v>
      </c>
      <c r="Z312" s="36">
        <v>1</v>
      </c>
      <c r="AA312" s="36" t="s">
        <v>1715</v>
      </c>
      <c r="AB312" s="36">
        <v>1</v>
      </c>
      <c r="AC312" s="36"/>
      <c r="AD312" s="36"/>
      <c r="AE312" s="36">
        <f t="shared" si="4"/>
        <v>3</v>
      </c>
    </row>
    <row r="313" spans="1:31" customFormat="1" ht="94.5">
      <c r="A313" s="36">
        <v>312</v>
      </c>
      <c r="B313" s="36" t="s">
        <v>25</v>
      </c>
      <c r="C313" s="36" t="s">
        <v>1709</v>
      </c>
      <c r="D313" s="36" t="s">
        <v>1779</v>
      </c>
      <c r="E313" s="36" t="s">
        <v>28</v>
      </c>
      <c r="F313" s="36" t="s">
        <v>1001</v>
      </c>
      <c r="G313" s="36">
        <v>0</v>
      </c>
      <c r="H313" s="36" t="s">
        <v>82</v>
      </c>
      <c r="I313" s="36" t="s">
        <v>1780</v>
      </c>
      <c r="J313" s="36" t="s">
        <v>1781</v>
      </c>
      <c r="K313" s="36" t="s">
        <v>33</v>
      </c>
      <c r="L313" s="72" t="s">
        <v>1782</v>
      </c>
      <c r="M313" s="36" t="s">
        <v>1714</v>
      </c>
      <c r="N313" s="36" t="s">
        <v>49</v>
      </c>
      <c r="O313" s="36"/>
      <c r="P313" s="36" t="s">
        <v>50</v>
      </c>
      <c r="Q313" s="36" t="s">
        <v>50</v>
      </c>
      <c r="R313" s="36"/>
      <c r="S313" s="36" t="s">
        <v>51</v>
      </c>
      <c r="T313" s="36" t="s">
        <v>38</v>
      </c>
      <c r="U313" s="36" t="s">
        <v>39</v>
      </c>
      <c r="V313" s="36" t="s">
        <v>39</v>
      </c>
      <c r="W313" s="36" t="s">
        <v>449</v>
      </c>
      <c r="X313" s="36">
        <v>2</v>
      </c>
      <c r="Y313" s="36" t="s">
        <v>1715</v>
      </c>
      <c r="Z313" s="36">
        <v>1</v>
      </c>
      <c r="AA313" s="36" t="s">
        <v>1715</v>
      </c>
      <c r="AB313" s="36">
        <v>1</v>
      </c>
      <c r="AC313" s="36"/>
      <c r="AD313" s="36"/>
      <c r="AE313" s="36">
        <f t="shared" si="4"/>
        <v>2</v>
      </c>
    </row>
    <row r="314" spans="1:31" customFormat="1" ht="108">
      <c r="A314" s="36">
        <v>313</v>
      </c>
      <c r="B314" s="36" t="s">
        <v>25</v>
      </c>
      <c r="C314" s="36" t="s">
        <v>1709</v>
      </c>
      <c r="D314" s="36" t="s">
        <v>1783</v>
      </c>
      <c r="E314" s="36" t="s">
        <v>28</v>
      </c>
      <c r="F314" s="36" t="s">
        <v>1001</v>
      </c>
      <c r="G314" s="36">
        <v>0</v>
      </c>
      <c r="H314" s="36" t="s">
        <v>82</v>
      </c>
      <c r="I314" s="36" t="s">
        <v>1784</v>
      </c>
      <c r="J314" s="36" t="s">
        <v>1785</v>
      </c>
      <c r="K314" s="36" t="s">
        <v>33</v>
      </c>
      <c r="L314" s="72" t="s">
        <v>1786</v>
      </c>
      <c r="M314" s="36" t="s">
        <v>1714</v>
      </c>
      <c r="N314" s="36" t="s">
        <v>36</v>
      </c>
      <c r="O314" s="36"/>
      <c r="P314" s="36"/>
      <c r="Q314" s="36"/>
      <c r="R314" s="36"/>
      <c r="S314" s="36" t="s">
        <v>51</v>
      </c>
      <c r="T314" s="36" t="s">
        <v>38</v>
      </c>
      <c r="U314" s="36" t="s">
        <v>39</v>
      </c>
      <c r="V314" s="36" t="s">
        <v>39</v>
      </c>
      <c r="W314" s="36" t="s">
        <v>449</v>
      </c>
      <c r="X314" s="36">
        <v>2</v>
      </c>
      <c r="Y314" s="36" t="s">
        <v>1715</v>
      </c>
      <c r="Z314" s="36">
        <v>1</v>
      </c>
      <c r="AA314" s="36" t="s">
        <v>1715</v>
      </c>
      <c r="AB314" s="36">
        <v>1</v>
      </c>
      <c r="AC314" s="36"/>
      <c r="AD314" s="36"/>
      <c r="AE314" s="36">
        <f t="shared" si="4"/>
        <v>0</v>
      </c>
    </row>
    <row r="315" spans="1:31" customFormat="1" ht="108">
      <c r="A315" s="36">
        <v>314</v>
      </c>
      <c r="B315" s="36" t="s">
        <v>25</v>
      </c>
      <c r="C315" s="36" t="s">
        <v>1709</v>
      </c>
      <c r="D315" s="36" t="s">
        <v>1787</v>
      </c>
      <c r="E315" s="36" t="s">
        <v>28</v>
      </c>
      <c r="F315" s="36" t="s">
        <v>1001</v>
      </c>
      <c r="G315" s="36">
        <v>0</v>
      </c>
      <c r="H315" s="36" t="s">
        <v>82</v>
      </c>
      <c r="I315" s="36" t="s">
        <v>1788</v>
      </c>
      <c r="J315" s="36" t="s">
        <v>1789</v>
      </c>
      <c r="K315" s="36" t="s">
        <v>33</v>
      </c>
      <c r="L315" s="72" t="s">
        <v>1786</v>
      </c>
      <c r="M315" s="36" t="s">
        <v>1714</v>
      </c>
      <c r="N315" s="36" t="s">
        <v>36</v>
      </c>
      <c r="O315" s="36"/>
      <c r="P315" s="36"/>
      <c r="Q315" s="36"/>
      <c r="R315" s="36"/>
      <c r="S315" s="36" t="s">
        <v>51</v>
      </c>
      <c r="T315" s="36" t="s">
        <v>38</v>
      </c>
      <c r="U315" s="36" t="s">
        <v>39</v>
      </c>
      <c r="V315" s="36" t="s">
        <v>39</v>
      </c>
      <c r="W315" s="36" t="s">
        <v>449</v>
      </c>
      <c r="X315" s="36">
        <v>2</v>
      </c>
      <c r="Y315" s="36" t="s">
        <v>1715</v>
      </c>
      <c r="Z315" s="36">
        <v>1</v>
      </c>
      <c r="AA315" s="36" t="s">
        <v>1715</v>
      </c>
      <c r="AB315" s="36">
        <v>1</v>
      </c>
      <c r="AC315" s="36"/>
      <c r="AD315" s="36"/>
      <c r="AE315" s="36">
        <f t="shared" si="4"/>
        <v>0</v>
      </c>
    </row>
    <row r="316" spans="1:31" customFormat="1" ht="94.5">
      <c r="A316" s="36">
        <v>315</v>
      </c>
      <c r="B316" s="36" t="s">
        <v>25</v>
      </c>
      <c r="C316" s="36" t="s">
        <v>1709</v>
      </c>
      <c r="D316" s="36" t="s">
        <v>1790</v>
      </c>
      <c r="E316" s="36" t="s">
        <v>28</v>
      </c>
      <c r="F316" s="36" t="s">
        <v>1001</v>
      </c>
      <c r="G316" s="36">
        <v>0</v>
      </c>
      <c r="H316" s="36" t="s">
        <v>82</v>
      </c>
      <c r="I316" s="36" t="s">
        <v>1791</v>
      </c>
      <c r="J316" s="36" t="s">
        <v>1792</v>
      </c>
      <c r="K316" s="36" t="s">
        <v>33</v>
      </c>
      <c r="L316" s="72" t="s">
        <v>1793</v>
      </c>
      <c r="M316" s="36" t="s">
        <v>1714</v>
      </c>
      <c r="N316" s="36" t="s">
        <v>36</v>
      </c>
      <c r="O316" s="36"/>
      <c r="P316" s="36"/>
      <c r="Q316" s="36"/>
      <c r="R316" s="36"/>
      <c r="S316" s="36" t="s">
        <v>37</v>
      </c>
      <c r="T316" s="36" t="s">
        <v>38</v>
      </c>
      <c r="U316" s="36" t="s">
        <v>38</v>
      </c>
      <c r="V316" s="36" t="s">
        <v>38</v>
      </c>
      <c r="W316" s="36" t="s">
        <v>449</v>
      </c>
      <c r="X316" s="36">
        <v>2</v>
      </c>
      <c r="Y316" s="36" t="s">
        <v>1715</v>
      </c>
      <c r="Z316" s="36">
        <v>1</v>
      </c>
      <c r="AA316" s="36" t="s">
        <v>1715</v>
      </c>
      <c r="AB316" s="36">
        <v>1</v>
      </c>
      <c r="AC316" s="36"/>
      <c r="AD316" s="36"/>
      <c r="AE316" s="36">
        <f t="shared" si="4"/>
        <v>0</v>
      </c>
    </row>
    <row r="317" spans="1:31" customFormat="1" ht="94.5">
      <c r="A317" s="36">
        <v>316</v>
      </c>
      <c r="B317" s="36" t="s">
        <v>25</v>
      </c>
      <c r="C317" s="36" t="s">
        <v>1709</v>
      </c>
      <c r="D317" s="36" t="s">
        <v>1794</v>
      </c>
      <c r="E317" s="36" t="s">
        <v>28</v>
      </c>
      <c r="F317" s="36" t="s">
        <v>1001</v>
      </c>
      <c r="G317" s="36">
        <v>0</v>
      </c>
      <c r="H317" s="36" t="s">
        <v>82</v>
      </c>
      <c r="I317" s="36" t="s">
        <v>1795</v>
      </c>
      <c r="J317" s="36" t="s">
        <v>1796</v>
      </c>
      <c r="K317" s="36" t="s">
        <v>33</v>
      </c>
      <c r="L317" s="72" t="s">
        <v>1797</v>
      </c>
      <c r="M317" s="36" t="s">
        <v>1714</v>
      </c>
      <c r="N317" s="36" t="s">
        <v>49</v>
      </c>
      <c r="O317" s="36"/>
      <c r="P317" s="36" t="s">
        <v>50</v>
      </c>
      <c r="Q317" s="36"/>
      <c r="R317" s="36"/>
      <c r="S317" s="36" t="s">
        <v>51</v>
      </c>
      <c r="T317" s="36" t="s">
        <v>38</v>
      </c>
      <c r="U317" s="36" t="s">
        <v>39</v>
      </c>
      <c r="V317" s="36" t="s">
        <v>39</v>
      </c>
      <c r="W317" s="36" t="s">
        <v>449</v>
      </c>
      <c r="X317" s="36">
        <v>2</v>
      </c>
      <c r="Y317" s="36" t="s">
        <v>1715</v>
      </c>
      <c r="Z317" s="36">
        <v>1</v>
      </c>
      <c r="AA317" s="36" t="s">
        <v>1715</v>
      </c>
      <c r="AB317" s="36">
        <v>1</v>
      </c>
      <c r="AC317" s="36"/>
      <c r="AD317" s="36"/>
      <c r="AE317" s="36">
        <f t="shared" si="4"/>
        <v>1</v>
      </c>
    </row>
    <row r="318" spans="1:31" customFormat="1" ht="94.5">
      <c r="A318" s="36">
        <v>317</v>
      </c>
      <c r="B318" s="36" t="s">
        <v>25</v>
      </c>
      <c r="C318" s="36" t="s">
        <v>1709</v>
      </c>
      <c r="D318" s="36" t="s">
        <v>1798</v>
      </c>
      <c r="E318" s="36" t="s">
        <v>28</v>
      </c>
      <c r="F318" s="36" t="s">
        <v>1001</v>
      </c>
      <c r="G318" s="36">
        <v>0</v>
      </c>
      <c r="H318" s="36" t="s">
        <v>82</v>
      </c>
      <c r="I318" s="36" t="s">
        <v>1799</v>
      </c>
      <c r="J318" s="36" t="s">
        <v>1800</v>
      </c>
      <c r="K318" s="36" t="s">
        <v>33</v>
      </c>
      <c r="L318" s="72" t="s">
        <v>1801</v>
      </c>
      <c r="M318" s="36" t="s">
        <v>1714</v>
      </c>
      <c r="N318" s="36" t="s">
        <v>49</v>
      </c>
      <c r="O318" s="36"/>
      <c r="P318" s="36" t="s">
        <v>50</v>
      </c>
      <c r="Q318" s="36"/>
      <c r="R318" s="36"/>
      <c r="S318" s="36" t="s">
        <v>51</v>
      </c>
      <c r="T318" s="36" t="s">
        <v>38</v>
      </c>
      <c r="U318" s="36" t="s">
        <v>39</v>
      </c>
      <c r="V318" s="36" t="s">
        <v>39</v>
      </c>
      <c r="W318" s="36" t="s">
        <v>449</v>
      </c>
      <c r="X318" s="36">
        <v>2</v>
      </c>
      <c r="Y318" s="36" t="s">
        <v>1715</v>
      </c>
      <c r="Z318" s="36">
        <v>1</v>
      </c>
      <c r="AA318" s="36" t="s">
        <v>1715</v>
      </c>
      <c r="AB318" s="36">
        <v>1</v>
      </c>
      <c r="AC318" s="36"/>
      <c r="AD318" s="36"/>
      <c r="AE318" s="36">
        <f t="shared" si="4"/>
        <v>1</v>
      </c>
    </row>
    <row r="319" spans="1:31" customFormat="1" ht="94.5">
      <c r="A319" s="36">
        <v>318</v>
      </c>
      <c r="B319" s="36" t="s">
        <v>25</v>
      </c>
      <c r="C319" s="36" t="s">
        <v>1709</v>
      </c>
      <c r="D319" s="36" t="s">
        <v>1802</v>
      </c>
      <c r="E319" s="36" t="s">
        <v>28</v>
      </c>
      <c r="F319" s="36" t="s">
        <v>1001</v>
      </c>
      <c r="G319" s="36">
        <v>0</v>
      </c>
      <c r="H319" s="36" t="s">
        <v>82</v>
      </c>
      <c r="I319" s="36" t="s">
        <v>1803</v>
      </c>
      <c r="J319" s="36" t="s">
        <v>1804</v>
      </c>
      <c r="K319" s="36" t="s">
        <v>33</v>
      </c>
      <c r="L319" s="72" t="s">
        <v>1805</v>
      </c>
      <c r="M319" s="36" t="s">
        <v>1714</v>
      </c>
      <c r="N319" s="36" t="s">
        <v>49</v>
      </c>
      <c r="O319" s="36" t="s">
        <v>50</v>
      </c>
      <c r="P319" s="36" t="s">
        <v>50</v>
      </c>
      <c r="Q319" s="36" t="s">
        <v>50</v>
      </c>
      <c r="R319" s="36"/>
      <c r="S319" s="36" t="s">
        <v>51</v>
      </c>
      <c r="T319" s="36" t="s">
        <v>38</v>
      </c>
      <c r="U319" s="36" t="s">
        <v>39</v>
      </c>
      <c r="V319" s="36" t="s">
        <v>38</v>
      </c>
      <c r="W319" s="36" t="s">
        <v>449</v>
      </c>
      <c r="X319" s="36">
        <v>2</v>
      </c>
      <c r="Y319" s="36" t="s">
        <v>1715</v>
      </c>
      <c r="Z319" s="36">
        <v>1</v>
      </c>
      <c r="AA319" s="36" t="s">
        <v>1715</v>
      </c>
      <c r="AB319" s="36">
        <v>1</v>
      </c>
      <c r="AC319" s="36"/>
      <c r="AD319" s="36"/>
      <c r="AE319" s="36">
        <f t="shared" si="4"/>
        <v>3</v>
      </c>
    </row>
    <row r="320" spans="1:31" customFormat="1" ht="81">
      <c r="A320" s="36">
        <v>319</v>
      </c>
      <c r="B320" s="36" t="s">
        <v>25</v>
      </c>
      <c r="C320" s="36" t="s">
        <v>1709</v>
      </c>
      <c r="D320" s="36" t="s">
        <v>1806</v>
      </c>
      <c r="E320" s="36" t="s">
        <v>28</v>
      </c>
      <c r="F320" s="36" t="s">
        <v>1001</v>
      </c>
      <c r="G320" s="36">
        <v>0</v>
      </c>
      <c r="H320" s="36" t="s">
        <v>82</v>
      </c>
      <c r="I320" s="36" t="s">
        <v>1807</v>
      </c>
      <c r="J320" s="36" t="s">
        <v>1808</v>
      </c>
      <c r="K320" s="36" t="s">
        <v>33</v>
      </c>
      <c r="L320" s="72" t="s">
        <v>1809</v>
      </c>
      <c r="M320" s="36" t="s">
        <v>1714</v>
      </c>
      <c r="N320" s="36" t="s">
        <v>36</v>
      </c>
      <c r="O320" s="36"/>
      <c r="P320" s="36"/>
      <c r="Q320" s="36"/>
      <c r="R320" s="36"/>
      <c r="S320" s="36" t="s">
        <v>38</v>
      </c>
      <c r="T320" s="36" t="s">
        <v>38</v>
      </c>
      <c r="U320" s="36" t="s">
        <v>39</v>
      </c>
      <c r="V320" s="36" t="s">
        <v>39</v>
      </c>
      <c r="W320" s="36" t="s">
        <v>449</v>
      </c>
      <c r="X320" s="36">
        <v>2</v>
      </c>
      <c r="Y320" s="36" t="s">
        <v>1715</v>
      </c>
      <c r="Z320" s="36">
        <v>1</v>
      </c>
      <c r="AA320" s="36" t="s">
        <v>1715</v>
      </c>
      <c r="AB320" s="36">
        <v>1</v>
      </c>
      <c r="AC320" s="36"/>
      <c r="AD320" s="36"/>
      <c r="AE320" s="36">
        <f t="shared" si="4"/>
        <v>0</v>
      </c>
    </row>
    <row r="321" spans="1:31" customFormat="1" ht="81">
      <c r="A321" s="36">
        <v>320</v>
      </c>
      <c r="B321" s="36" t="s">
        <v>25</v>
      </c>
      <c r="C321" s="36" t="s">
        <v>1709</v>
      </c>
      <c r="D321" s="36" t="s">
        <v>1810</v>
      </c>
      <c r="E321" s="36" t="s">
        <v>28</v>
      </c>
      <c r="F321" s="36" t="s">
        <v>1001</v>
      </c>
      <c r="G321" s="36">
        <v>0</v>
      </c>
      <c r="H321" s="36" t="s">
        <v>82</v>
      </c>
      <c r="I321" s="36" t="s">
        <v>1811</v>
      </c>
      <c r="J321" s="36" t="s">
        <v>1812</v>
      </c>
      <c r="K321" s="36" t="s">
        <v>33</v>
      </c>
      <c r="L321" s="72" t="s">
        <v>1813</v>
      </c>
      <c r="M321" s="36" t="s">
        <v>1714</v>
      </c>
      <c r="N321" s="36" t="s">
        <v>36</v>
      </c>
      <c r="O321" s="36"/>
      <c r="P321" s="36"/>
      <c r="Q321" s="36"/>
      <c r="R321" s="36"/>
      <c r="S321" s="36" t="s">
        <v>37</v>
      </c>
      <c r="T321" s="36" t="s">
        <v>39</v>
      </c>
      <c r="U321" s="36" t="s">
        <v>39</v>
      </c>
      <c r="V321" s="36" t="s">
        <v>39</v>
      </c>
      <c r="W321" s="36" t="s">
        <v>449</v>
      </c>
      <c r="X321" s="36">
        <v>2</v>
      </c>
      <c r="Y321" s="36" t="s">
        <v>1715</v>
      </c>
      <c r="Z321" s="36">
        <v>1</v>
      </c>
      <c r="AA321" s="36" t="s">
        <v>1715</v>
      </c>
      <c r="AB321" s="36">
        <v>1</v>
      </c>
      <c r="AC321" s="36"/>
      <c r="AD321" s="36"/>
      <c r="AE321" s="36">
        <f t="shared" ref="AE321:AE384" si="5">COUNTIFS(O321:R321,"√")</f>
        <v>0</v>
      </c>
    </row>
    <row r="322" spans="1:31" customFormat="1" ht="67.5">
      <c r="A322" s="36">
        <v>321</v>
      </c>
      <c r="B322" s="36" t="s">
        <v>25</v>
      </c>
      <c r="C322" s="36" t="s">
        <v>1709</v>
      </c>
      <c r="D322" s="36" t="s">
        <v>1814</v>
      </c>
      <c r="E322" s="36" t="s">
        <v>28</v>
      </c>
      <c r="F322" s="36" t="s">
        <v>1001</v>
      </c>
      <c r="G322" s="36">
        <v>0</v>
      </c>
      <c r="H322" s="36" t="s">
        <v>82</v>
      </c>
      <c r="I322" s="36" t="s">
        <v>1815</v>
      </c>
      <c r="J322" s="36" t="s">
        <v>1816</v>
      </c>
      <c r="K322" s="36" t="s">
        <v>33</v>
      </c>
      <c r="L322" s="72" t="s">
        <v>1817</v>
      </c>
      <c r="M322" s="36" t="s">
        <v>1714</v>
      </c>
      <c r="N322" s="36" t="s">
        <v>49</v>
      </c>
      <c r="O322" s="36" t="s">
        <v>50</v>
      </c>
      <c r="P322" s="36" t="s">
        <v>50</v>
      </c>
      <c r="Q322" s="36" t="s">
        <v>50</v>
      </c>
      <c r="R322" s="36"/>
      <c r="S322" s="36" t="s">
        <v>51</v>
      </c>
      <c r="T322" s="36" t="s">
        <v>38</v>
      </c>
      <c r="U322" s="36" t="s">
        <v>39</v>
      </c>
      <c r="V322" s="36" t="s">
        <v>38</v>
      </c>
      <c r="W322" s="36" t="s">
        <v>449</v>
      </c>
      <c r="X322" s="36">
        <v>2</v>
      </c>
      <c r="Y322" s="36" t="s">
        <v>1715</v>
      </c>
      <c r="Z322" s="36">
        <v>1</v>
      </c>
      <c r="AA322" s="36" t="s">
        <v>1715</v>
      </c>
      <c r="AB322" s="36">
        <v>1</v>
      </c>
      <c r="AC322" s="36"/>
      <c r="AD322" s="36"/>
      <c r="AE322" s="36">
        <f t="shared" si="5"/>
        <v>3</v>
      </c>
    </row>
    <row r="323" spans="1:31" customFormat="1" ht="67.5">
      <c r="A323" s="36">
        <v>322</v>
      </c>
      <c r="B323" s="36" t="s">
        <v>25</v>
      </c>
      <c r="C323" s="36" t="s">
        <v>1709</v>
      </c>
      <c r="D323" s="36" t="s">
        <v>1818</v>
      </c>
      <c r="E323" s="36" t="s">
        <v>28</v>
      </c>
      <c r="F323" s="36" t="s">
        <v>1001</v>
      </c>
      <c r="G323" s="36">
        <v>0</v>
      </c>
      <c r="H323" s="36" t="s">
        <v>82</v>
      </c>
      <c r="I323" s="36" t="s">
        <v>1819</v>
      </c>
      <c r="J323" s="36" t="s">
        <v>1820</v>
      </c>
      <c r="K323" s="36" t="s">
        <v>33</v>
      </c>
      <c r="L323" s="72" t="s">
        <v>1821</v>
      </c>
      <c r="M323" s="36" t="s">
        <v>1714</v>
      </c>
      <c r="N323" s="36" t="s">
        <v>36</v>
      </c>
      <c r="O323" s="36"/>
      <c r="P323" s="36"/>
      <c r="Q323" s="36"/>
      <c r="R323" s="36"/>
      <c r="S323" s="36" t="s">
        <v>38</v>
      </c>
      <c r="T323" s="36" t="s">
        <v>38</v>
      </c>
      <c r="U323" s="36" t="s">
        <v>39</v>
      </c>
      <c r="V323" s="36" t="s">
        <v>39</v>
      </c>
      <c r="W323" s="36" t="s">
        <v>449</v>
      </c>
      <c r="X323" s="36">
        <v>2</v>
      </c>
      <c r="Y323" s="36" t="s">
        <v>1715</v>
      </c>
      <c r="Z323" s="36">
        <v>1</v>
      </c>
      <c r="AA323" s="36" t="s">
        <v>1715</v>
      </c>
      <c r="AB323" s="36">
        <v>1</v>
      </c>
      <c r="AC323" s="36"/>
      <c r="AD323" s="36"/>
      <c r="AE323" s="36">
        <f t="shared" si="5"/>
        <v>0</v>
      </c>
    </row>
    <row r="324" spans="1:31" customFormat="1" ht="81">
      <c r="A324" s="36">
        <v>323</v>
      </c>
      <c r="B324" s="36" t="s">
        <v>25</v>
      </c>
      <c r="C324" s="36" t="s">
        <v>1709</v>
      </c>
      <c r="D324" s="36" t="s">
        <v>1822</v>
      </c>
      <c r="E324" s="36" t="s">
        <v>28</v>
      </c>
      <c r="F324" s="36" t="s">
        <v>1001</v>
      </c>
      <c r="G324" s="36">
        <v>0</v>
      </c>
      <c r="H324" s="36" t="s">
        <v>108</v>
      </c>
      <c r="I324" s="36" t="s">
        <v>1823</v>
      </c>
      <c r="J324" s="36" t="s">
        <v>1824</v>
      </c>
      <c r="K324" s="36" t="s">
        <v>33</v>
      </c>
      <c r="L324" s="72" t="s">
        <v>1825</v>
      </c>
      <c r="M324" s="36" t="s">
        <v>1714</v>
      </c>
      <c r="N324" s="36" t="s">
        <v>36</v>
      </c>
      <c r="O324" s="36"/>
      <c r="P324" s="36"/>
      <c r="Q324" s="36"/>
      <c r="R324" s="36"/>
      <c r="S324" s="36" t="s">
        <v>51</v>
      </c>
      <c r="T324" s="36" t="s">
        <v>38</v>
      </c>
      <c r="U324" s="36" t="s">
        <v>39</v>
      </c>
      <c r="V324" s="36" t="s">
        <v>39</v>
      </c>
      <c r="W324" s="36" t="s">
        <v>1826</v>
      </c>
      <c r="X324" s="36">
        <v>1</v>
      </c>
      <c r="Y324" s="36" t="s">
        <v>1715</v>
      </c>
      <c r="Z324" s="36">
        <v>1</v>
      </c>
      <c r="AA324" s="36" t="s">
        <v>1715</v>
      </c>
      <c r="AB324" s="36">
        <v>1</v>
      </c>
      <c r="AC324" s="36"/>
      <c r="AD324" s="36"/>
      <c r="AE324" s="36">
        <f t="shared" si="5"/>
        <v>0</v>
      </c>
    </row>
    <row r="325" spans="1:31" customFormat="1" ht="81">
      <c r="A325" s="36">
        <v>324</v>
      </c>
      <c r="B325" s="36" t="s">
        <v>25</v>
      </c>
      <c r="C325" s="36" t="s">
        <v>1709</v>
      </c>
      <c r="D325" s="36" t="s">
        <v>1827</v>
      </c>
      <c r="E325" s="36" t="s">
        <v>28</v>
      </c>
      <c r="F325" s="36" t="s">
        <v>1001</v>
      </c>
      <c r="G325" s="36">
        <v>0</v>
      </c>
      <c r="H325" s="36" t="s">
        <v>108</v>
      </c>
      <c r="I325" s="36" t="s">
        <v>1828</v>
      </c>
      <c r="J325" s="36" t="s">
        <v>1829</v>
      </c>
      <c r="K325" s="36" t="s">
        <v>33</v>
      </c>
      <c r="L325" s="72" t="s">
        <v>1830</v>
      </c>
      <c r="M325" s="36" t="s">
        <v>1714</v>
      </c>
      <c r="N325" s="36" t="s">
        <v>49</v>
      </c>
      <c r="O325" s="36"/>
      <c r="P325" s="36" t="s">
        <v>50</v>
      </c>
      <c r="Q325" s="36"/>
      <c r="R325" s="36"/>
      <c r="S325" s="36" t="s">
        <v>51</v>
      </c>
      <c r="T325" s="36" t="s">
        <v>38</v>
      </c>
      <c r="U325" s="36" t="s">
        <v>39</v>
      </c>
      <c r="V325" s="36" t="s">
        <v>39</v>
      </c>
      <c r="W325" s="36" t="s">
        <v>1826</v>
      </c>
      <c r="X325" s="36">
        <v>1</v>
      </c>
      <c r="Y325" s="36" t="s">
        <v>1715</v>
      </c>
      <c r="Z325" s="36">
        <v>1</v>
      </c>
      <c r="AA325" s="36" t="s">
        <v>1715</v>
      </c>
      <c r="AB325" s="36">
        <v>1</v>
      </c>
      <c r="AC325" s="36"/>
      <c r="AD325" s="36"/>
      <c r="AE325" s="36">
        <f t="shared" si="5"/>
        <v>1</v>
      </c>
    </row>
    <row r="326" spans="1:31" customFormat="1" ht="81">
      <c r="A326" s="36">
        <v>325</v>
      </c>
      <c r="B326" s="36" t="s">
        <v>25</v>
      </c>
      <c r="C326" s="36" t="s">
        <v>1709</v>
      </c>
      <c r="D326" s="36" t="s">
        <v>1831</v>
      </c>
      <c r="E326" s="36" t="s">
        <v>28</v>
      </c>
      <c r="F326" s="36" t="s">
        <v>1001</v>
      </c>
      <c r="G326" s="36">
        <v>0</v>
      </c>
      <c r="H326" s="36" t="s">
        <v>108</v>
      </c>
      <c r="I326" s="36" t="s">
        <v>1832</v>
      </c>
      <c r="J326" s="36" t="s">
        <v>1833</v>
      </c>
      <c r="K326" s="36" t="s">
        <v>33</v>
      </c>
      <c r="L326" s="72" t="s">
        <v>1834</v>
      </c>
      <c r="M326" s="36" t="s">
        <v>1714</v>
      </c>
      <c r="N326" s="36" t="s">
        <v>49</v>
      </c>
      <c r="O326" s="36"/>
      <c r="P326" s="36" t="s">
        <v>50</v>
      </c>
      <c r="Q326" s="36"/>
      <c r="R326" s="36"/>
      <c r="S326" s="36" t="s">
        <v>51</v>
      </c>
      <c r="T326" s="36" t="s">
        <v>38</v>
      </c>
      <c r="U326" s="36" t="s">
        <v>39</v>
      </c>
      <c r="V326" s="36" t="s">
        <v>39</v>
      </c>
      <c r="W326" s="36" t="s">
        <v>1826</v>
      </c>
      <c r="X326" s="36">
        <v>1</v>
      </c>
      <c r="Y326" s="36" t="s">
        <v>1715</v>
      </c>
      <c r="Z326" s="36">
        <v>1</v>
      </c>
      <c r="AA326" s="36" t="s">
        <v>1715</v>
      </c>
      <c r="AB326" s="36">
        <v>1</v>
      </c>
      <c r="AC326" s="36"/>
      <c r="AD326" s="36"/>
      <c r="AE326" s="36">
        <f t="shared" si="5"/>
        <v>1</v>
      </c>
    </row>
    <row r="327" spans="1:31" customFormat="1" ht="94.5">
      <c r="A327" s="36">
        <v>326</v>
      </c>
      <c r="B327" s="36" t="s">
        <v>25</v>
      </c>
      <c r="C327" s="36" t="s">
        <v>1709</v>
      </c>
      <c r="D327" s="36" t="s">
        <v>1835</v>
      </c>
      <c r="E327" s="36" t="s">
        <v>28</v>
      </c>
      <c r="F327" s="36" t="s">
        <v>1001</v>
      </c>
      <c r="G327" s="36">
        <v>0</v>
      </c>
      <c r="H327" s="36" t="s">
        <v>108</v>
      </c>
      <c r="I327" s="36" t="s">
        <v>1836</v>
      </c>
      <c r="J327" s="36" t="s">
        <v>1837</v>
      </c>
      <c r="K327" s="36" t="s">
        <v>33</v>
      </c>
      <c r="L327" s="72" t="s">
        <v>1838</v>
      </c>
      <c r="M327" s="36" t="s">
        <v>1714</v>
      </c>
      <c r="N327" s="36" t="s">
        <v>49</v>
      </c>
      <c r="O327" s="36"/>
      <c r="P327" s="36" t="s">
        <v>50</v>
      </c>
      <c r="Q327" s="36"/>
      <c r="R327" s="36"/>
      <c r="S327" s="36" t="s">
        <v>51</v>
      </c>
      <c r="T327" s="36" t="s">
        <v>38</v>
      </c>
      <c r="U327" s="36" t="s">
        <v>38</v>
      </c>
      <c r="V327" s="36" t="s">
        <v>39</v>
      </c>
      <c r="W327" s="36" t="s">
        <v>1826</v>
      </c>
      <c r="X327" s="36">
        <v>1</v>
      </c>
      <c r="Y327" s="36" t="s">
        <v>1715</v>
      </c>
      <c r="Z327" s="36">
        <v>1</v>
      </c>
      <c r="AA327" s="36" t="s">
        <v>1715</v>
      </c>
      <c r="AB327" s="36">
        <v>1</v>
      </c>
      <c r="AC327" s="36"/>
      <c r="AD327" s="36"/>
      <c r="AE327" s="36">
        <f t="shared" si="5"/>
        <v>1</v>
      </c>
    </row>
    <row r="328" spans="1:31" customFormat="1" ht="94.5">
      <c r="A328" s="36">
        <v>327</v>
      </c>
      <c r="B328" s="36" t="s">
        <v>25</v>
      </c>
      <c r="C328" s="36" t="s">
        <v>1709</v>
      </c>
      <c r="D328" s="36" t="s">
        <v>1839</v>
      </c>
      <c r="E328" s="36" t="s">
        <v>28</v>
      </c>
      <c r="F328" s="36" t="s">
        <v>1001</v>
      </c>
      <c r="G328" s="36">
        <v>0</v>
      </c>
      <c r="H328" s="36" t="s">
        <v>108</v>
      </c>
      <c r="I328" s="36" t="s">
        <v>1840</v>
      </c>
      <c r="J328" s="36" t="s">
        <v>1841</v>
      </c>
      <c r="K328" s="36" t="s">
        <v>33</v>
      </c>
      <c r="L328" s="72" t="s">
        <v>1842</v>
      </c>
      <c r="M328" s="36" t="s">
        <v>1714</v>
      </c>
      <c r="N328" s="36" t="s">
        <v>49</v>
      </c>
      <c r="O328" s="36"/>
      <c r="P328" s="36" t="s">
        <v>50</v>
      </c>
      <c r="Q328" s="36"/>
      <c r="R328" s="36"/>
      <c r="S328" s="36" t="s">
        <v>51</v>
      </c>
      <c r="T328" s="36" t="s">
        <v>38</v>
      </c>
      <c r="U328" s="36" t="s">
        <v>39</v>
      </c>
      <c r="V328" s="36" t="s">
        <v>39</v>
      </c>
      <c r="W328" s="36" t="s">
        <v>449</v>
      </c>
      <c r="X328" s="36">
        <v>2</v>
      </c>
      <c r="Y328" s="36" t="s">
        <v>1715</v>
      </c>
      <c r="Z328" s="36">
        <v>1</v>
      </c>
      <c r="AA328" s="36" t="s">
        <v>1715</v>
      </c>
      <c r="AB328" s="36">
        <v>1</v>
      </c>
      <c r="AC328" s="36"/>
      <c r="AD328" s="36"/>
      <c r="AE328" s="36">
        <f t="shared" si="5"/>
        <v>1</v>
      </c>
    </row>
    <row r="329" spans="1:31" customFormat="1" ht="94.5">
      <c r="A329" s="36">
        <v>328</v>
      </c>
      <c r="B329" s="36" t="s">
        <v>25</v>
      </c>
      <c r="C329" s="36" t="s">
        <v>1709</v>
      </c>
      <c r="D329" s="36" t="s">
        <v>1843</v>
      </c>
      <c r="E329" s="36" t="s">
        <v>28</v>
      </c>
      <c r="F329" s="36" t="s">
        <v>1001</v>
      </c>
      <c r="G329" s="36">
        <v>0</v>
      </c>
      <c r="H329" s="36" t="s">
        <v>82</v>
      </c>
      <c r="I329" s="36" t="s">
        <v>1844</v>
      </c>
      <c r="J329" s="36" t="s">
        <v>1845</v>
      </c>
      <c r="K329" s="36" t="s">
        <v>33</v>
      </c>
      <c r="L329" s="72" t="s">
        <v>1846</v>
      </c>
      <c r="M329" s="36" t="s">
        <v>1714</v>
      </c>
      <c r="N329" s="36" t="s">
        <v>36</v>
      </c>
      <c r="O329" s="36"/>
      <c r="P329" s="36"/>
      <c r="Q329" s="36"/>
      <c r="R329" s="36"/>
      <c r="S329" s="36" t="s">
        <v>37</v>
      </c>
      <c r="T329" s="36" t="s">
        <v>39</v>
      </c>
      <c r="U329" s="36" t="s">
        <v>38</v>
      </c>
      <c r="V329" s="36" t="s">
        <v>39</v>
      </c>
      <c r="W329" s="36" t="s">
        <v>449</v>
      </c>
      <c r="X329" s="36">
        <v>2</v>
      </c>
      <c r="Y329" s="36" t="s">
        <v>1847</v>
      </c>
      <c r="Z329" s="36">
        <v>3</v>
      </c>
      <c r="AA329" s="36" t="s">
        <v>1847</v>
      </c>
      <c r="AB329" s="36">
        <v>3</v>
      </c>
      <c r="AC329" s="36"/>
      <c r="AD329" s="36"/>
      <c r="AE329" s="36">
        <f t="shared" si="5"/>
        <v>0</v>
      </c>
    </row>
    <row r="330" spans="1:31" customFormat="1" ht="81">
      <c r="A330" s="36">
        <v>329</v>
      </c>
      <c r="B330" s="36" t="s">
        <v>25</v>
      </c>
      <c r="C330" s="36" t="s">
        <v>1709</v>
      </c>
      <c r="D330" s="36" t="s">
        <v>1848</v>
      </c>
      <c r="E330" s="36" t="s">
        <v>28</v>
      </c>
      <c r="F330" s="36" t="s">
        <v>1001</v>
      </c>
      <c r="G330" s="36">
        <v>0</v>
      </c>
      <c r="H330" s="36" t="s">
        <v>108</v>
      </c>
      <c r="I330" s="36" t="s">
        <v>1849</v>
      </c>
      <c r="J330" s="36" t="s">
        <v>1850</v>
      </c>
      <c r="K330" s="36" t="s">
        <v>33</v>
      </c>
      <c r="L330" s="72" t="s">
        <v>1851</v>
      </c>
      <c r="M330" s="36" t="s">
        <v>1714</v>
      </c>
      <c r="N330" s="36" t="s">
        <v>49</v>
      </c>
      <c r="O330" s="36"/>
      <c r="P330" s="36"/>
      <c r="Q330" s="36"/>
      <c r="R330" s="36" t="s">
        <v>50</v>
      </c>
      <c r="S330" s="36" t="s">
        <v>51</v>
      </c>
      <c r="T330" s="36" t="s">
        <v>38</v>
      </c>
      <c r="U330" s="36" t="s">
        <v>38</v>
      </c>
      <c r="V330" s="36" t="s">
        <v>38</v>
      </c>
      <c r="W330" s="36" t="s">
        <v>514</v>
      </c>
      <c r="X330" s="36">
        <v>1</v>
      </c>
      <c r="Y330" s="36" t="s">
        <v>1715</v>
      </c>
      <c r="Z330" s="36">
        <v>1</v>
      </c>
      <c r="AA330" s="36" t="s">
        <v>1715</v>
      </c>
      <c r="AB330" s="36">
        <v>1</v>
      </c>
      <c r="AC330" s="36"/>
      <c r="AD330" s="36"/>
      <c r="AE330" s="36">
        <f t="shared" si="5"/>
        <v>1</v>
      </c>
    </row>
    <row r="331" spans="1:31" customFormat="1" ht="81">
      <c r="A331" s="36">
        <v>330</v>
      </c>
      <c r="B331" s="36" t="s">
        <v>25</v>
      </c>
      <c r="C331" s="36" t="s">
        <v>1709</v>
      </c>
      <c r="D331" s="36" t="s">
        <v>1852</v>
      </c>
      <c r="E331" s="36" t="s">
        <v>28</v>
      </c>
      <c r="F331" s="36" t="s">
        <v>1001</v>
      </c>
      <c r="G331" s="36">
        <v>0</v>
      </c>
      <c r="H331" s="36" t="s">
        <v>108</v>
      </c>
      <c r="I331" s="36" t="s">
        <v>1853</v>
      </c>
      <c r="J331" s="36" t="s">
        <v>1854</v>
      </c>
      <c r="K331" s="36" t="s">
        <v>33</v>
      </c>
      <c r="L331" s="72" t="s">
        <v>1855</v>
      </c>
      <c r="M331" s="36" t="s">
        <v>1714</v>
      </c>
      <c r="N331" s="36" t="s">
        <v>49</v>
      </c>
      <c r="O331" s="36" t="s">
        <v>50</v>
      </c>
      <c r="P331" s="36"/>
      <c r="Q331" s="36"/>
      <c r="R331" s="36"/>
      <c r="S331" s="36" t="s">
        <v>51</v>
      </c>
      <c r="T331" s="36" t="s">
        <v>39</v>
      </c>
      <c r="U331" s="36" t="s">
        <v>38</v>
      </c>
      <c r="V331" s="36" t="s">
        <v>38</v>
      </c>
      <c r="W331" s="36" t="s">
        <v>449</v>
      </c>
      <c r="X331" s="36">
        <v>2</v>
      </c>
      <c r="Y331" s="36" t="s">
        <v>1715</v>
      </c>
      <c r="Z331" s="36">
        <v>1</v>
      </c>
      <c r="AA331" s="36" t="s">
        <v>1715</v>
      </c>
      <c r="AB331" s="36">
        <v>1</v>
      </c>
      <c r="AC331" s="36"/>
      <c r="AD331" s="36"/>
      <c r="AE331" s="36">
        <f t="shared" si="5"/>
        <v>1</v>
      </c>
    </row>
    <row r="332" spans="1:31" customFormat="1" ht="67.5">
      <c r="A332" s="36">
        <v>331</v>
      </c>
      <c r="B332" s="36" t="s">
        <v>25</v>
      </c>
      <c r="C332" s="36" t="s">
        <v>1709</v>
      </c>
      <c r="D332" s="36" t="s">
        <v>1856</v>
      </c>
      <c r="E332" s="36" t="s">
        <v>28</v>
      </c>
      <c r="F332" s="36" t="s">
        <v>1001</v>
      </c>
      <c r="G332" s="36">
        <v>0</v>
      </c>
      <c r="H332" s="36" t="s">
        <v>108</v>
      </c>
      <c r="I332" s="36" t="s">
        <v>1857</v>
      </c>
      <c r="J332" s="36" t="s">
        <v>1858</v>
      </c>
      <c r="K332" s="36" t="s">
        <v>33</v>
      </c>
      <c r="L332" s="72" t="s">
        <v>1859</v>
      </c>
      <c r="M332" s="36" t="s">
        <v>1714</v>
      </c>
      <c r="N332" s="36" t="s">
        <v>49</v>
      </c>
      <c r="O332" s="36"/>
      <c r="P332" s="36"/>
      <c r="Q332" s="36"/>
      <c r="R332" s="36" t="s">
        <v>50</v>
      </c>
      <c r="S332" s="36" t="s">
        <v>37</v>
      </c>
      <c r="T332" s="36" t="s">
        <v>38</v>
      </c>
      <c r="U332" s="36" t="s">
        <v>38</v>
      </c>
      <c r="V332" s="36" t="s">
        <v>38</v>
      </c>
      <c r="W332" s="36" t="s">
        <v>449</v>
      </c>
      <c r="X332" s="36">
        <v>2</v>
      </c>
      <c r="Y332" s="36" t="s">
        <v>1715</v>
      </c>
      <c r="Z332" s="36">
        <v>1</v>
      </c>
      <c r="AA332" s="36" t="s">
        <v>1715</v>
      </c>
      <c r="AB332" s="36">
        <v>1</v>
      </c>
      <c r="AC332" s="36"/>
      <c r="AD332" s="36"/>
      <c r="AE332" s="36">
        <f t="shared" si="5"/>
        <v>1</v>
      </c>
    </row>
    <row r="333" spans="1:31" customFormat="1" ht="81">
      <c r="A333" s="36">
        <v>332</v>
      </c>
      <c r="B333" s="36" t="s">
        <v>25</v>
      </c>
      <c r="C333" s="36" t="s">
        <v>1709</v>
      </c>
      <c r="D333" s="36" t="s">
        <v>1860</v>
      </c>
      <c r="E333" s="36" t="s">
        <v>28</v>
      </c>
      <c r="F333" s="36" t="s">
        <v>1001</v>
      </c>
      <c r="G333" s="36">
        <v>0</v>
      </c>
      <c r="H333" s="36" t="s">
        <v>108</v>
      </c>
      <c r="I333" s="36" t="s">
        <v>1861</v>
      </c>
      <c r="J333" s="36" t="s">
        <v>1862</v>
      </c>
      <c r="K333" s="36" t="s">
        <v>33</v>
      </c>
      <c r="L333" s="72" t="s">
        <v>1863</v>
      </c>
      <c r="M333" s="36" t="s">
        <v>1714</v>
      </c>
      <c r="N333" s="36" t="s">
        <v>49</v>
      </c>
      <c r="O333" s="36"/>
      <c r="P333" s="36"/>
      <c r="Q333" s="36"/>
      <c r="R333" s="36" t="s">
        <v>50</v>
      </c>
      <c r="S333" s="36" t="s">
        <v>37</v>
      </c>
      <c r="T333" s="36" t="s">
        <v>38</v>
      </c>
      <c r="U333" s="36" t="s">
        <v>38</v>
      </c>
      <c r="V333" s="36" t="s">
        <v>38</v>
      </c>
      <c r="W333" s="36" t="s">
        <v>449</v>
      </c>
      <c r="X333" s="36">
        <v>2</v>
      </c>
      <c r="Y333" s="36" t="s">
        <v>1715</v>
      </c>
      <c r="Z333" s="36">
        <v>1</v>
      </c>
      <c r="AA333" s="36" t="s">
        <v>1715</v>
      </c>
      <c r="AB333" s="36">
        <v>1</v>
      </c>
      <c r="AC333" s="36"/>
      <c r="AD333" s="36"/>
      <c r="AE333" s="36">
        <f t="shared" si="5"/>
        <v>1</v>
      </c>
    </row>
    <row r="334" spans="1:31" customFormat="1" ht="94.5">
      <c r="A334" s="36">
        <v>333</v>
      </c>
      <c r="B334" s="36" t="s">
        <v>25</v>
      </c>
      <c r="C334" s="36" t="s">
        <v>1709</v>
      </c>
      <c r="D334" s="36" t="s">
        <v>1864</v>
      </c>
      <c r="E334" s="36" t="s">
        <v>28</v>
      </c>
      <c r="F334" s="36" t="s">
        <v>1001</v>
      </c>
      <c r="G334" s="36">
        <v>0</v>
      </c>
      <c r="H334" s="36" t="s">
        <v>108</v>
      </c>
      <c r="I334" s="36" t="s">
        <v>1865</v>
      </c>
      <c r="J334" s="36" t="s">
        <v>1866</v>
      </c>
      <c r="K334" s="36" t="s">
        <v>33</v>
      </c>
      <c r="L334" s="72" t="s">
        <v>1867</v>
      </c>
      <c r="M334" s="36" t="s">
        <v>1714</v>
      </c>
      <c r="N334" s="36" t="s">
        <v>49</v>
      </c>
      <c r="O334" s="36" t="s">
        <v>50</v>
      </c>
      <c r="P334" s="36"/>
      <c r="Q334" s="36"/>
      <c r="R334" s="36"/>
      <c r="S334" s="36" t="s">
        <v>51</v>
      </c>
      <c r="T334" s="36" t="s">
        <v>38</v>
      </c>
      <c r="U334" s="36" t="s">
        <v>39</v>
      </c>
      <c r="V334" s="36" t="s">
        <v>38</v>
      </c>
      <c r="W334" s="36" t="s">
        <v>449</v>
      </c>
      <c r="X334" s="36">
        <v>2</v>
      </c>
      <c r="Y334" s="36" t="s">
        <v>1715</v>
      </c>
      <c r="Z334" s="36">
        <v>1</v>
      </c>
      <c r="AA334" s="36" t="s">
        <v>1715</v>
      </c>
      <c r="AB334" s="36">
        <v>1</v>
      </c>
      <c r="AC334" s="36"/>
      <c r="AD334" s="36"/>
      <c r="AE334" s="36">
        <f t="shared" si="5"/>
        <v>1</v>
      </c>
    </row>
    <row r="335" spans="1:31" customFormat="1" ht="108">
      <c r="A335" s="36">
        <v>334</v>
      </c>
      <c r="B335" s="36" t="s">
        <v>25</v>
      </c>
      <c r="C335" s="36" t="s">
        <v>1709</v>
      </c>
      <c r="D335" s="36" t="s">
        <v>1868</v>
      </c>
      <c r="E335" s="36" t="s">
        <v>28</v>
      </c>
      <c r="F335" s="36" t="s">
        <v>1001</v>
      </c>
      <c r="G335" s="36">
        <v>0</v>
      </c>
      <c r="H335" s="36" t="s">
        <v>108</v>
      </c>
      <c r="I335" s="36" t="s">
        <v>1869</v>
      </c>
      <c r="J335" s="36" t="s">
        <v>1870</v>
      </c>
      <c r="K335" s="36" t="s">
        <v>33</v>
      </c>
      <c r="L335" s="72" t="s">
        <v>1871</v>
      </c>
      <c r="M335" s="36" t="s">
        <v>1714</v>
      </c>
      <c r="N335" s="36" t="s">
        <v>49</v>
      </c>
      <c r="O335" s="36" t="s">
        <v>50</v>
      </c>
      <c r="P335" s="36"/>
      <c r="Q335" s="36"/>
      <c r="R335" s="36"/>
      <c r="S335" s="36" t="s">
        <v>51</v>
      </c>
      <c r="T335" s="36" t="s">
        <v>38</v>
      </c>
      <c r="U335" s="36" t="s">
        <v>39</v>
      </c>
      <c r="V335" s="36" t="s">
        <v>38</v>
      </c>
      <c r="W335" s="36" t="s">
        <v>449</v>
      </c>
      <c r="X335" s="36">
        <v>2</v>
      </c>
      <c r="Y335" s="36" t="s">
        <v>1715</v>
      </c>
      <c r="Z335" s="36">
        <v>1</v>
      </c>
      <c r="AA335" s="36" t="s">
        <v>1715</v>
      </c>
      <c r="AB335" s="36">
        <v>1</v>
      </c>
      <c r="AC335" s="36"/>
      <c r="AD335" s="36"/>
      <c r="AE335" s="36">
        <f t="shared" si="5"/>
        <v>1</v>
      </c>
    </row>
    <row r="336" spans="1:31" customFormat="1" ht="81">
      <c r="A336" s="36">
        <v>335</v>
      </c>
      <c r="B336" s="36" t="s">
        <v>25</v>
      </c>
      <c r="C336" s="36" t="s">
        <v>1709</v>
      </c>
      <c r="D336" s="36" t="s">
        <v>1872</v>
      </c>
      <c r="E336" s="36" t="s">
        <v>28</v>
      </c>
      <c r="F336" s="36" t="s">
        <v>1001</v>
      </c>
      <c r="G336" s="36">
        <v>0</v>
      </c>
      <c r="H336" s="36" t="s">
        <v>108</v>
      </c>
      <c r="I336" s="36" t="s">
        <v>1873</v>
      </c>
      <c r="J336" s="36" t="s">
        <v>1874</v>
      </c>
      <c r="K336" s="36" t="s">
        <v>33</v>
      </c>
      <c r="L336" s="72" t="s">
        <v>1875</v>
      </c>
      <c r="M336" s="36" t="s">
        <v>1714</v>
      </c>
      <c r="N336" s="36" t="s">
        <v>49</v>
      </c>
      <c r="O336" s="36"/>
      <c r="P336" s="36"/>
      <c r="Q336" s="36"/>
      <c r="R336" s="36" t="s">
        <v>50</v>
      </c>
      <c r="S336" s="36" t="s">
        <v>51</v>
      </c>
      <c r="T336" s="36" t="s">
        <v>39</v>
      </c>
      <c r="U336" s="36" t="s">
        <v>38</v>
      </c>
      <c r="V336" s="36" t="s">
        <v>38</v>
      </c>
      <c r="W336" s="36" t="s">
        <v>449</v>
      </c>
      <c r="X336" s="36">
        <v>2</v>
      </c>
      <c r="Y336" s="36" t="s">
        <v>1715</v>
      </c>
      <c r="Z336" s="36">
        <v>1</v>
      </c>
      <c r="AA336" s="36" t="s">
        <v>1715</v>
      </c>
      <c r="AB336" s="36">
        <v>1</v>
      </c>
      <c r="AC336" s="36"/>
      <c r="AD336" s="36"/>
      <c r="AE336" s="36">
        <f t="shared" si="5"/>
        <v>1</v>
      </c>
    </row>
    <row r="337" spans="1:31" customFormat="1" ht="81">
      <c r="A337" s="36">
        <v>336</v>
      </c>
      <c r="B337" s="36" t="s">
        <v>25</v>
      </c>
      <c r="C337" s="36" t="s">
        <v>1709</v>
      </c>
      <c r="D337" s="36" t="s">
        <v>1876</v>
      </c>
      <c r="E337" s="36" t="s">
        <v>28</v>
      </c>
      <c r="F337" s="36" t="s">
        <v>1001</v>
      </c>
      <c r="G337" s="36">
        <v>0</v>
      </c>
      <c r="H337" s="36" t="s">
        <v>108</v>
      </c>
      <c r="I337" s="36" t="s">
        <v>1877</v>
      </c>
      <c r="J337" s="36" t="s">
        <v>1878</v>
      </c>
      <c r="K337" s="36" t="s">
        <v>33</v>
      </c>
      <c r="L337" s="72" t="s">
        <v>1879</v>
      </c>
      <c r="M337" s="36" t="s">
        <v>1714</v>
      </c>
      <c r="N337" s="36" t="s">
        <v>49</v>
      </c>
      <c r="O337" s="36"/>
      <c r="P337" s="36"/>
      <c r="Q337" s="36"/>
      <c r="R337" s="36" t="s">
        <v>50</v>
      </c>
      <c r="S337" s="36" t="s">
        <v>51</v>
      </c>
      <c r="T337" s="36" t="s">
        <v>39</v>
      </c>
      <c r="U337" s="36" t="s">
        <v>38</v>
      </c>
      <c r="V337" s="36" t="s">
        <v>38</v>
      </c>
      <c r="W337" s="36" t="s">
        <v>449</v>
      </c>
      <c r="X337" s="36">
        <v>2</v>
      </c>
      <c r="Y337" s="36" t="s">
        <v>1715</v>
      </c>
      <c r="Z337" s="36">
        <v>1</v>
      </c>
      <c r="AA337" s="36" t="s">
        <v>1715</v>
      </c>
      <c r="AB337" s="36">
        <v>1</v>
      </c>
      <c r="AC337" s="36"/>
      <c r="AD337" s="36"/>
      <c r="AE337" s="36">
        <f t="shared" si="5"/>
        <v>1</v>
      </c>
    </row>
    <row r="338" spans="1:31" customFormat="1" ht="81">
      <c r="A338" s="36">
        <v>337</v>
      </c>
      <c r="B338" s="36" t="s">
        <v>25</v>
      </c>
      <c r="C338" s="36" t="s">
        <v>1709</v>
      </c>
      <c r="D338" s="36" t="s">
        <v>1880</v>
      </c>
      <c r="E338" s="36" t="s">
        <v>28</v>
      </c>
      <c r="F338" s="36" t="s">
        <v>1001</v>
      </c>
      <c r="G338" s="36">
        <v>0</v>
      </c>
      <c r="H338" s="36" t="s">
        <v>108</v>
      </c>
      <c r="I338" s="36" t="s">
        <v>1881</v>
      </c>
      <c r="J338" s="36" t="s">
        <v>1882</v>
      </c>
      <c r="K338" s="36" t="s">
        <v>33</v>
      </c>
      <c r="L338" s="72" t="s">
        <v>1883</v>
      </c>
      <c r="M338" s="36" t="s">
        <v>1714</v>
      </c>
      <c r="N338" s="36" t="s">
        <v>49</v>
      </c>
      <c r="O338" s="36"/>
      <c r="P338" s="36"/>
      <c r="Q338" s="36"/>
      <c r="R338" s="36" t="s">
        <v>50</v>
      </c>
      <c r="S338" s="36" t="s">
        <v>51</v>
      </c>
      <c r="T338" s="36" t="s">
        <v>39</v>
      </c>
      <c r="U338" s="36" t="s">
        <v>38</v>
      </c>
      <c r="V338" s="36" t="s">
        <v>38</v>
      </c>
      <c r="W338" s="36" t="s">
        <v>449</v>
      </c>
      <c r="X338" s="36">
        <v>2</v>
      </c>
      <c r="Y338" s="36" t="s">
        <v>1715</v>
      </c>
      <c r="Z338" s="36">
        <v>1</v>
      </c>
      <c r="AA338" s="36" t="s">
        <v>1715</v>
      </c>
      <c r="AB338" s="36">
        <v>1</v>
      </c>
      <c r="AC338" s="36"/>
      <c r="AD338" s="36"/>
      <c r="AE338" s="36">
        <f t="shared" si="5"/>
        <v>1</v>
      </c>
    </row>
    <row r="339" spans="1:31" customFormat="1" ht="81">
      <c r="A339" s="36">
        <v>338</v>
      </c>
      <c r="B339" s="36" t="s">
        <v>25</v>
      </c>
      <c r="C339" s="36" t="s">
        <v>1709</v>
      </c>
      <c r="D339" s="36" t="s">
        <v>1884</v>
      </c>
      <c r="E339" s="36" t="s">
        <v>28</v>
      </c>
      <c r="F339" s="36" t="s">
        <v>1001</v>
      </c>
      <c r="G339" s="36">
        <v>0</v>
      </c>
      <c r="H339" s="36" t="s">
        <v>108</v>
      </c>
      <c r="I339" s="36" t="s">
        <v>1885</v>
      </c>
      <c r="J339" s="36" t="s">
        <v>1886</v>
      </c>
      <c r="K339" s="36" t="s">
        <v>33</v>
      </c>
      <c r="L339" s="72" t="s">
        <v>1887</v>
      </c>
      <c r="M339" s="36" t="s">
        <v>1714</v>
      </c>
      <c r="N339" s="36" t="s">
        <v>49</v>
      </c>
      <c r="O339" s="36"/>
      <c r="P339" s="36"/>
      <c r="Q339" s="36"/>
      <c r="R339" s="36" t="s">
        <v>50</v>
      </c>
      <c r="S339" s="36" t="s">
        <v>51</v>
      </c>
      <c r="T339" s="36" t="s">
        <v>39</v>
      </c>
      <c r="U339" s="36" t="s">
        <v>38</v>
      </c>
      <c r="V339" s="36" t="s">
        <v>39</v>
      </c>
      <c r="W339" s="36" t="s">
        <v>449</v>
      </c>
      <c r="X339" s="36">
        <v>2</v>
      </c>
      <c r="Y339" s="36" t="s">
        <v>1715</v>
      </c>
      <c r="Z339" s="36">
        <v>1</v>
      </c>
      <c r="AA339" s="36" t="s">
        <v>1715</v>
      </c>
      <c r="AB339" s="36">
        <v>1</v>
      </c>
      <c r="AC339" s="36"/>
      <c r="AD339" s="36"/>
      <c r="AE339" s="36">
        <f t="shared" si="5"/>
        <v>1</v>
      </c>
    </row>
    <row r="340" spans="1:31" customFormat="1" ht="67.5">
      <c r="A340" s="36">
        <v>339</v>
      </c>
      <c r="B340" s="36" t="s">
        <v>25</v>
      </c>
      <c r="C340" s="36" t="s">
        <v>1709</v>
      </c>
      <c r="D340" s="36" t="s">
        <v>1888</v>
      </c>
      <c r="E340" s="36" t="s">
        <v>28</v>
      </c>
      <c r="F340" s="36" t="s">
        <v>1001</v>
      </c>
      <c r="G340" s="36">
        <v>0</v>
      </c>
      <c r="H340" s="36" t="s">
        <v>108</v>
      </c>
      <c r="I340" s="36" t="s">
        <v>1889</v>
      </c>
      <c r="J340" s="36" t="s">
        <v>1890</v>
      </c>
      <c r="K340" s="36" t="s">
        <v>33</v>
      </c>
      <c r="L340" s="72" t="s">
        <v>1891</v>
      </c>
      <c r="M340" s="36" t="s">
        <v>1714</v>
      </c>
      <c r="N340" s="36" t="s">
        <v>49</v>
      </c>
      <c r="O340" s="36"/>
      <c r="P340" s="36"/>
      <c r="Q340" s="36"/>
      <c r="R340" s="36" t="s">
        <v>50</v>
      </c>
      <c r="S340" s="36" t="s">
        <v>51</v>
      </c>
      <c r="T340" s="36" t="s">
        <v>39</v>
      </c>
      <c r="U340" s="36" t="s">
        <v>38</v>
      </c>
      <c r="V340" s="36" t="s">
        <v>39</v>
      </c>
      <c r="W340" s="36" t="s">
        <v>449</v>
      </c>
      <c r="X340" s="36">
        <v>2</v>
      </c>
      <c r="Y340" s="36" t="s">
        <v>1715</v>
      </c>
      <c r="Z340" s="36">
        <v>1</v>
      </c>
      <c r="AA340" s="36" t="s">
        <v>1715</v>
      </c>
      <c r="AB340" s="36">
        <v>1</v>
      </c>
      <c r="AC340" s="36"/>
      <c r="AD340" s="36"/>
      <c r="AE340" s="36">
        <f t="shared" si="5"/>
        <v>1</v>
      </c>
    </row>
    <row r="341" spans="1:31" customFormat="1" ht="81">
      <c r="A341" s="36">
        <v>340</v>
      </c>
      <c r="B341" s="36" t="s">
        <v>25</v>
      </c>
      <c r="C341" s="36" t="s">
        <v>1709</v>
      </c>
      <c r="D341" s="36" t="s">
        <v>1892</v>
      </c>
      <c r="E341" s="36" t="s">
        <v>28</v>
      </c>
      <c r="F341" s="36" t="s">
        <v>1001</v>
      </c>
      <c r="G341" s="36">
        <v>0</v>
      </c>
      <c r="H341" s="36" t="s">
        <v>108</v>
      </c>
      <c r="I341" s="36" t="s">
        <v>1893</v>
      </c>
      <c r="J341" s="36" t="s">
        <v>1894</v>
      </c>
      <c r="K341" s="36" t="s">
        <v>33</v>
      </c>
      <c r="L341" s="72" t="s">
        <v>1895</v>
      </c>
      <c r="M341" s="36" t="s">
        <v>1714</v>
      </c>
      <c r="N341" s="36" t="s">
        <v>49</v>
      </c>
      <c r="O341" s="36" t="s">
        <v>50</v>
      </c>
      <c r="P341" s="36" t="s">
        <v>50</v>
      </c>
      <c r="Q341" s="36" t="s">
        <v>50</v>
      </c>
      <c r="R341" s="36"/>
      <c r="S341" s="36" t="s">
        <v>51</v>
      </c>
      <c r="T341" s="36" t="s">
        <v>39</v>
      </c>
      <c r="U341" s="36" t="s">
        <v>38</v>
      </c>
      <c r="V341" s="36" t="s">
        <v>39</v>
      </c>
      <c r="W341" s="36" t="s">
        <v>449</v>
      </c>
      <c r="X341" s="36">
        <v>2</v>
      </c>
      <c r="Y341" s="36" t="s">
        <v>1715</v>
      </c>
      <c r="Z341" s="36">
        <v>1</v>
      </c>
      <c r="AA341" s="36" t="s">
        <v>1715</v>
      </c>
      <c r="AB341" s="36">
        <v>1</v>
      </c>
      <c r="AC341" s="36"/>
      <c r="AD341" s="36"/>
      <c r="AE341" s="36">
        <f t="shared" si="5"/>
        <v>3</v>
      </c>
    </row>
    <row r="342" spans="1:31" customFormat="1" ht="108">
      <c r="A342" s="36">
        <v>341</v>
      </c>
      <c r="B342" s="36" t="s">
        <v>25</v>
      </c>
      <c r="C342" s="36" t="s">
        <v>1709</v>
      </c>
      <c r="D342" s="36" t="s">
        <v>1896</v>
      </c>
      <c r="E342" s="36" t="s">
        <v>28</v>
      </c>
      <c r="F342" s="36" t="s">
        <v>1001</v>
      </c>
      <c r="G342" s="36">
        <v>0</v>
      </c>
      <c r="H342" s="36" t="s">
        <v>82</v>
      </c>
      <c r="I342" s="36" t="s">
        <v>1897</v>
      </c>
      <c r="J342" s="36" t="s">
        <v>1898</v>
      </c>
      <c r="K342" s="36" t="s">
        <v>33</v>
      </c>
      <c r="L342" s="72" t="s">
        <v>1899</v>
      </c>
      <c r="M342" s="36" t="s">
        <v>1714</v>
      </c>
      <c r="N342" s="36" t="s">
        <v>36</v>
      </c>
      <c r="O342" s="36"/>
      <c r="P342" s="36"/>
      <c r="Q342" s="36"/>
      <c r="R342" s="36"/>
      <c r="S342" s="36" t="s">
        <v>37</v>
      </c>
      <c r="T342" s="36" t="s">
        <v>39</v>
      </c>
      <c r="U342" s="36" t="s">
        <v>39</v>
      </c>
      <c r="V342" s="36" t="s">
        <v>38</v>
      </c>
      <c r="W342" s="36" t="s">
        <v>449</v>
      </c>
      <c r="X342" s="36">
        <v>2</v>
      </c>
      <c r="Y342" s="36" t="s">
        <v>1715</v>
      </c>
      <c r="Z342" s="36">
        <v>1</v>
      </c>
      <c r="AA342" s="36" t="s">
        <v>1715</v>
      </c>
      <c r="AB342" s="36">
        <v>1</v>
      </c>
      <c r="AC342" s="36"/>
      <c r="AD342" s="36"/>
      <c r="AE342" s="36">
        <f t="shared" si="5"/>
        <v>0</v>
      </c>
    </row>
    <row r="343" spans="1:31" customFormat="1" ht="121.5">
      <c r="A343" s="36">
        <v>342</v>
      </c>
      <c r="B343" s="36" t="s">
        <v>25</v>
      </c>
      <c r="C343" s="36" t="s">
        <v>1709</v>
      </c>
      <c r="D343" s="36" t="s">
        <v>1900</v>
      </c>
      <c r="E343" s="36" t="s">
        <v>28</v>
      </c>
      <c r="F343" s="36" t="s">
        <v>1001</v>
      </c>
      <c r="G343" s="36">
        <v>0</v>
      </c>
      <c r="H343" s="36" t="s">
        <v>82</v>
      </c>
      <c r="I343" s="36" t="s">
        <v>1901</v>
      </c>
      <c r="J343" s="36" t="s">
        <v>1902</v>
      </c>
      <c r="K343" s="36" t="s">
        <v>33</v>
      </c>
      <c r="L343" s="72" t="s">
        <v>1903</v>
      </c>
      <c r="M343" s="36" t="s">
        <v>1714</v>
      </c>
      <c r="N343" s="36" t="s">
        <v>36</v>
      </c>
      <c r="O343" s="36"/>
      <c r="P343" s="36"/>
      <c r="Q343" s="36"/>
      <c r="R343" s="36"/>
      <c r="S343" s="36" t="s">
        <v>37</v>
      </c>
      <c r="T343" s="36" t="s">
        <v>39</v>
      </c>
      <c r="U343" s="36" t="s">
        <v>39</v>
      </c>
      <c r="V343" s="36" t="s">
        <v>38</v>
      </c>
      <c r="W343" s="36" t="s">
        <v>449</v>
      </c>
      <c r="X343" s="36">
        <v>2</v>
      </c>
      <c r="Y343" s="36" t="s">
        <v>1715</v>
      </c>
      <c r="Z343" s="36">
        <v>1</v>
      </c>
      <c r="AA343" s="36" t="s">
        <v>1715</v>
      </c>
      <c r="AB343" s="36">
        <v>1</v>
      </c>
      <c r="AC343" s="36"/>
      <c r="AD343" s="36"/>
      <c r="AE343" s="36">
        <f t="shared" si="5"/>
        <v>0</v>
      </c>
    </row>
    <row r="344" spans="1:31" customFormat="1" ht="94.5">
      <c r="A344" s="36">
        <v>343</v>
      </c>
      <c r="B344" s="36" t="s">
        <v>25</v>
      </c>
      <c r="C344" s="36" t="s">
        <v>1709</v>
      </c>
      <c r="D344" s="36" t="s">
        <v>1904</v>
      </c>
      <c r="E344" s="36" t="s">
        <v>28</v>
      </c>
      <c r="F344" s="36" t="s">
        <v>1001</v>
      </c>
      <c r="G344" s="36">
        <v>0</v>
      </c>
      <c r="H344" s="36" t="s">
        <v>82</v>
      </c>
      <c r="I344" s="36" t="s">
        <v>1905</v>
      </c>
      <c r="J344" s="36" t="s">
        <v>1906</v>
      </c>
      <c r="K344" s="36" t="s">
        <v>33</v>
      </c>
      <c r="L344" s="72" t="s">
        <v>1907</v>
      </c>
      <c r="M344" s="36" t="s">
        <v>1714</v>
      </c>
      <c r="N344" s="36" t="s">
        <v>49</v>
      </c>
      <c r="O344" s="36"/>
      <c r="P344" s="36" t="s">
        <v>50</v>
      </c>
      <c r="Q344" s="36"/>
      <c r="R344" s="36"/>
      <c r="S344" s="36" t="s">
        <v>51</v>
      </c>
      <c r="T344" s="36" t="s">
        <v>38</v>
      </c>
      <c r="U344" s="36" t="s">
        <v>39</v>
      </c>
      <c r="V344" s="36" t="s">
        <v>38</v>
      </c>
      <c r="W344" s="36" t="s">
        <v>449</v>
      </c>
      <c r="X344" s="36">
        <v>2</v>
      </c>
      <c r="Y344" s="36" t="s">
        <v>1715</v>
      </c>
      <c r="Z344" s="36">
        <v>1</v>
      </c>
      <c r="AA344" s="36" t="s">
        <v>1715</v>
      </c>
      <c r="AB344" s="36">
        <v>1</v>
      </c>
      <c r="AC344" s="36"/>
      <c r="AD344" s="36"/>
      <c r="AE344" s="36">
        <f t="shared" si="5"/>
        <v>1</v>
      </c>
    </row>
    <row r="345" spans="1:31" customFormat="1" ht="108">
      <c r="A345" s="36">
        <v>344</v>
      </c>
      <c r="B345" s="36" t="s">
        <v>25</v>
      </c>
      <c r="C345" s="36" t="s">
        <v>1709</v>
      </c>
      <c r="D345" s="36" t="s">
        <v>1908</v>
      </c>
      <c r="E345" s="36" t="s">
        <v>28</v>
      </c>
      <c r="F345" s="36" t="s">
        <v>1001</v>
      </c>
      <c r="G345" s="36">
        <v>0</v>
      </c>
      <c r="H345" s="36" t="s">
        <v>82</v>
      </c>
      <c r="I345" s="36" t="s">
        <v>1909</v>
      </c>
      <c r="J345" s="36" t="s">
        <v>1910</v>
      </c>
      <c r="K345" s="36" t="s">
        <v>33</v>
      </c>
      <c r="L345" s="72" t="s">
        <v>1911</v>
      </c>
      <c r="M345" s="36" t="s">
        <v>1714</v>
      </c>
      <c r="N345" s="36" t="s">
        <v>49</v>
      </c>
      <c r="O345" s="36"/>
      <c r="P345" s="36" t="s">
        <v>50</v>
      </c>
      <c r="Q345" s="36"/>
      <c r="R345" s="36"/>
      <c r="S345" s="36" t="s">
        <v>51</v>
      </c>
      <c r="T345" s="36" t="s">
        <v>38</v>
      </c>
      <c r="U345" s="36" t="s">
        <v>39</v>
      </c>
      <c r="V345" s="36" t="s">
        <v>38</v>
      </c>
      <c r="W345" s="36" t="s">
        <v>449</v>
      </c>
      <c r="X345" s="36">
        <v>2</v>
      </c>
      <c r="Y345" s="36" t="s">
        <v>1715</v>
      </c>
      <c r="Z345" s="36">
        <v>1</v>
      </c>
      <c r="AA345" s="36" t="s">
        <v>1715</v>
      </c>
      <c r="AB345" s="36">
        <v>1</v>
      </c>
      <c r="AC345" s="36"/>
      <c r="AD345" s="36"/>
      <c r="AE345" s="36">
        <f t="shared" si="5"/>
        <v>1</v>
      </c>
    </row>
    <row r="346" spans="1:31" customFormat="1" ht="94.5">
      <c r="A346" s="36">
        <v>345</v>
      </c>
      <c r="B346" s="36" t="s">
        <v>25</v>
      </c>
      <c r="C346" s="36" t="s">
        <v>1709</v>
      </c>
      <c r="D346" s="36" t="s">
        <v>1912</v>
      </c>
      <c r="E346" s="36" t="s">
        <v>28</v>
      </c>
      <c r="F346" s="36" t="s">
        <v>1001</v>
      </c>
      <c r="G346" s="36">
        <v>0</v>
      </c>
      <c r="H346" s="36" t="s">
        <v>82</v>
      </c>
      <c r="I346" s="36" t="s">
        <v>1913</v>
      </c>
      <c r="J346" s="36" t="s">
        <v>1914</v>
      </c>
      <c r="K346" s="36" t="s">
        <v>33</v>
      </c>
      <c r="L346" s="72" t="s">
        <v>1915</v>
      </c>
      <c r="M346" s="36" t="s">
        <v>1714</v>
      </c>
      <c r="N346" s="36" t="s">
        <v>49</v>
      </c>
      <c r="O346" s="36"/>
      <c r="P346" s="36"/>
      <c r="Q346" s="36"/>
      <c r="R346" s="36" t="s">
        <v>50</v>
      </c>
      <c r="S346" s="36" t="s">
        <v>37</v>
      </c>
      <c r="T346" s="36" t="s">
        <v>39</v>
      </c>
      <c r="U346" s="36" t="s">
        <v>39</v>
      </c>
      <c r="V346" s="36" t="s">
        <v>38</v>
      </c>
      <c r="W346" s="36" t="s">
        <v>449</v>
      </c>
      <c r="X346" s="36">
        <v>2</v>
      </c>
      <c r="Y346" s="36" t="s">
        <v>1715</v>
      </c>
      <c r="Z346" s="36">
        <v>1</v>
      </c>
      <c r="AA346" s="36" t="s">
        <v>1715</v>
      </c>
      <c r="AB346" s="36">
        <v>1</v>
      </c>
      <c r="AC346" s="36"/>
      <c r="AD346" s="36"/>
      <c r="AE346" s="36">
        <f t="shared" si="5"/>
        <v>1</v>
      </c>
    </row>
    <row r="347" spans="1:31" customFormat="1" ht="108">
      <c r="A347" s="36">
        <v>346</v>
      </c>
      <c r="B347" s="36" t="s">
        <v>25</v>
      </c>
      <c r="C347" s="36" t="s">
        <v>1709</v>
      </c>
      <c r="D347" s="36" t="s">
        <v>1916</v>
      </c>
      <c r="E347" s="36" t="s">
        <v>28</v>
      </c>
      <c r="F347" s="36" t="s">
        <v>1001</v>
      </c>
      <c r="G347" s="36">
        <v>0</v>
      </c>
      <c r="H347" s="36" t="s">
        <v>82</v>
      </c>
      <c r="I347" s="36" t="s">
        <v>1917</v>
      </c>
      <c r="J347" s="36" t="s">
        <v>1918</v>
      </c>
      <c r="K347" s="36" t="s">
        <v>33</v>
      </c>
      <c r="L347" s="72" t="s">
        <v>1919</v>
      </c>
      <c r="M347" s="36" t="s">
        <v>1714</v>
      </c>
      <c r="N347" s="36" t="s">
        <v>49</v>
      </c>
      <c r="O347" s="36" t="s">
        <v>50</v>
      </c>
      <c r="P347" s="36" t="s">
        <v>50</v>
      </c>
      <c r="Q347" s="36"/>
      <c r="R347" s="36"/>
      <c r="S347" s="36" t="s">
        <v>51</v>
      </c>
      <c r="T347" s="36" t="s">
        <v>38</v>
      </c>
      <c r="U347" s="36" t="s">
        <v>39</v>
      </c>
      <c r="V347" s="36" t="s">
        <v>38</v>
      </c>
      <c r="W347" s="36" t="s">
        <v>449</v>
      </c>
      <c r="X347" s="36">
        <v>2</v>
      </c>
      <c r="Y347" s="36" t="s">
        <v>1715</v>
      </c>
      <c r="Z347" s="36">
        <v>1</v>
      </c>
      <c r="AA347" s="36" t="s">
        <v>1715</v>
      </c>
      <c r="AB347" s="36">
        <v>1</v>
      </c>
      <c r="AC347" s="36"/>
      <c r="AD347" s="36"/>
      <c r="AE347" s="36">
        <f t="shared" si="5"/>
        <v>2</v>
      </c>
    </row>
    <row r="348" spans="1:31" customFormat="1" ht="81">
      <c r="A348" s="36">
        <v>347</v>
      </c>
      <c r="B348" s="36" t="s">
        <v>25</v>
      </c>
      <c r="C348" s="36" t="s">
        <v>1709</v>
      </c>
      <c r="D348" s="36" t="s">
        <v>1920</v>
      </c>
      <c r="E348" s="36" t="s">
        <v>28</v>
      </c>
      <c r="F348" s="36" t="s">
        <v>1001</v>
      </c>
      <c r="G348" s="36">
        <v>0</v>
      </c>
      <c r="H348" s="36" t="s">
        <v>82</v>
      </c>
      <c r="I348" s="36" t="s">
        <v>1921</v>
      </c>
      <c r="J348" s="36" t="s">
        <v>1922</v>
      </c>
      <c r="K348" s="36" t="s">
        <v>33</v>
      </c>
      <c r="L348" s="72" t="s">
        <v>1923</v>
      </c>
      <c r="M348" s="36" t="s">
        <v>1714</v>
      </c>
      <c r="N348" s="36" t="s">
        <v>36</v>
      </c>
      <c r="O348" s="36"/>
      <c r="P348" s="36"/>
      <c r="Q348" s="36"/>
      <c r="R348" s="36"/>
      <c r="S348" s="36" t="s">
        <v>37</v>
      </c>
      <c r="T348" s="36" t="s">
        <v>39</v>
      </c>
      <c r="U348" s="36" t="s">
        <v>39</v>
      </c>
      <c r="V348" s="36" t="s">
        <v>39</v>
      </c>
      <c r="W348" s="36" t="s">
        <v>449</v>
      </c>
      <c r="X348" s="36">
        <v>2</v>
      </c>
      <c r="Y348" s="36" t="s">
        <v>1715</v>
      </c>
      <c r="Z348" s="36">
        <v>1</v>
      </c>
      <c r="AA348" s="36" t="s">
        <v>1715</v>
      </c>
      <c r="AB348" s="36">
        <v>1</v>
      </c>
      <c r="AC348" s="36"/>
      <c r="AD348" s="36"/>
      <c r="AE348" s="36">
        <f t="shared" si="5"/>
        <v>0</v>
      </c>
    </row>
    <row r="349" spans="1:31" customFormat="1" ht="94.5">
      <c r="A349" s="36">
        <v>348</v>
      </c>
      <c r="B349" s="36" t="s">
        <v>25</v>
      </c>
      <c r="C349" s="36" t="s">
        <v>1709</v>
      </c>
      <c r="D349" s="36" t="s">
        <v>1924</v>
      </c>
      <c r="E349" s="36" t="s">
        <v>28</v>
      </c>
      <c r="F349" s="36" t="s">
        <v>1001</v>
      </c>
      <c r="G349" s="36">
        <v>0</v>
      </c>
      <c r="H349" s="36" t="s">
        <v>82</v>
      </c>
      <c r="I349" s="36" t="s">
        <v>1925</v>
      </c>
      <c r="J349" s="36" t="s">
        <v>1926</v>
      </c>
      <c r="K349" s="36" t="s">
        <v>33</v>
      </c>
      <c r="L349" s="72" t="s">
        <v>1927</v>
      </c>
      <c r="M349" s="36" t="s">
        <v>1714</v>
      </c>
      <c r="N349" s="36" t="s">
        <v>36</v>
      </c>
      <c r="O349" s="36"/>
      <c r="P349" s="36"/>
      <c r="Q349" s="36"/>
      <c r="R349" s="36"/>
      <c r="S349" s="36" t="s">
        <v>37</v>
      </c>
      <c r="T349" s="36" t="s">
        <v>39</v>
      </c>
      <c r="U349" s="36" t="s">
        <v>39</v>
      </c>
      <c r="V349" s="36" t="s">
        <v>39</v>
      </c>
      <c r="W349" s="36" t="s">
        <v>449</v>
      </c>
      <c r="X349" s="36">
        <v>2</v>
      </c>
      <c r="Y349" s="36" t="s">
        <v>1715</v>
      </c>
      <c r="Z349" s="36">
        <v>1</v>
      </c>
      <c r="AA349" s="36" t="s">
        <v>1715</v>
      </c>
      <c r="AB349" s="36">
        <v>1</v>
      </c>
      <c r="AC349" s="36"/>
      <c r="AD349" s="36"/>
      <c r="AE349" s="36">
        <f t="shared" si="5"/>
        <v>0</v>
      </c>
    </row>
    <row r="350" spans="1:31" customFormat="1" ht="81">
      <c r="A350" s="36">
        <v>349</v>
      </c>
      <c r="B350" s="36" t="s">
        <v>25</v>
      </c>
      <c r="C350" s="36" t="s">
        <v>1709</v>
      </c>
      <c r="D350" s="36" t="s">
        <v>1928</v>
      </c>
      <c r="E350" s="36" t="s">
        <v>28</v>
      </c>
      <c r="F350" s="36" t="s">
        <v>1001</v>
      </c>
      <c r="G350" s="36">
        <v>0</v>
      </c>
      <c r="H350" s="36" t="s">
        <v>108</v>
      </c>
      <c r="I350" s="36" t="s">
        <v>1929</v>
      </c>
      <c r="J350" s="36" t="s">
        <v>1930</v>
      </c>
      <c r="K350" s="36" t="s">
        <v>33</v>
      </c>
      <c r="L350" s="72" t="s">
        <v>1931</v>
      </c>
      <c r="M350" s="36" t="s">
        <v>1932</v>
      </c>
      <c r="N350" s="36" t="s">
        <v>49</v>
      </c>
      <c r="O350" s="36" t="s">
        <v>50</v>
      </c>
      <c r="P350" s="36" t="s">
        <v>50</v>
      </c>
      <c r="Q350" s="36"/>
      <c r="R350" s="36"/>
      <c r="S350" s="36" t="s">
        <v>51</v>
      </c>
      <c r="T350" s="36" t="s">
        <v>38</v>
      </c>
      <c r="U350" s="36" t="s">
        <v>39</v>
      </c>
      <c r="V350" s="36" t="s">
        <v>39</v>
      </c>
      <c r="W350" s="36" t="s">
        <v>449</v>
      </c>
      <c r="X350" s="36">
        <v>2</v>
      </c>
      <c r="Y350" s="36" t="s">
        <v>1715</v>
      </c>
      <c r="Z350" s="36">
        <v>1</v>
      </c>
      <c r="AA350" s="36" t="s">
        <v>1715</v>
      </c>
      <c r="AB350" s="36">
        <v>1</v>
      </c>
      <c r="AC350" s="36"/>
      <c r="AD350" s="36"/>
      <c r="AE350" s="36">
        <f t="shared" si="5"/>
        <v>2</v>
      </c>
    </row>
    <row r="351" spans="1:31" customFormat="1" ht="81">
      <c r="A351" s="72">
        <v>350</v>
      </c>
      <c r="B351" s="72" t="s">
        <v>25</v>
      </c>
      <c r="C351" s="72" t="s">
        <v>1709</v>
      </c>
      <c r="D351" s="72" t="s">
        <v>1933</v>
      </c>
      <c r="E351" s="72" t="s">
        <v>28</v>
      </c>
      <c r="F351" s="72" t="s">
        <v>1001</v>
      </c>
      <c r="G351" s="72">
        <v>0</v>
      </c>
      <c r="H351" s="72" t="s">
        <v>460</v>
      </c>
      <c r="I351" s="36" t="s">
        <v>1934</v>
      </c>
      <c r="J351" s="36" t="s">
        <v>1935</v>
      </c>
      <c r="K351" s="36" t="s">
        <v>33</v>
      </c>
      <c r="L351" s="72" t="s">
        <v>1936</v>
      </c>
      <c r="M351" s="36" t="s">
        <v>1714</v>
      </c>
      <c r="N351" s="36" t="s">
        <v>49</v>
      </c>
      <c r="O351" s="36"/>
      <c r="P351" s="36" t="s">
        <v>50</v>
      </c>
      <c r="Q351" s="36" t="s">
        <v>50</v>
      </c>
      <c r="R351" s="36"/>
      <c r="S351" s="36" t="s">
        <v>51</v>
      </c>
      <c r="T351" s="36" t="s">
        <v>39</v>
      </c>
      <c r="U351" s="36" t="s">
        <v>39</v>
      </c>
      <c r="V351" s="36" t="s">
        <v>38</v>
      </c>
      <c r="W351" s="36" t="s">
        <v>514</v>
      </c>
      <c r="X351" s="36">
        <v>1</v>
      </c>
      <c r="Y351" s="36" t="s">
        <v>1715</v>
      </c>
      <c r="Z351" s="36">
        <v>1</v>
      </c>
      <c r="AA351" s="36" t="s">
        <v>1715</v>
      </c>
      <c r="AB351" s="36">
        <v>1</v>
      </c>
      <c r="AC351" s="36"/>
      <c r="AD351" s="36"/>
      <c r="AE351" s="36">
        <f t="shared" si="5"/>
        <v>2</v>
      </c>
    </row>
    <row r="352" spans="1:31" customFormat="1" ht="81">
      <c r="A352" s="72">
        <v>351</v>
      </c>
      <c r="B352" s="72" t="s">
        <v>25</v>
      </c>
      <c r="C352" s="72" t="s">
        <v>1709</v>
      </c>
      <c r="D352" s="72" t="s">
        <v>1937</v>
      </c>
      <c r="E352" s="72" t="s">
        <v>28</v>
      </c>
      <c r="F352" s="72" t="s">
        <v>1001</v>
      </c>
      <c r="G352" s="72">
        <v>0</v>
      </c>
      <c r="H352" s="72" t="s">
        <v>460</v>
      </c>
      <c r="I352" s="36" t="s">
        <v>1938</v>
      </c>
      <c r="J352" s="36" t="s">
        <v>1939</v>
      </c>
      <c r="K352" s="36" t="s">
        <v>33</v>
      </c>
      <c r="L352" s="72" t="s">
        <v>1940</v>
      </c>
      <c r="M352" s="36" t="s">
        <v>1714</v>
      </c>
      <c r="N352" s="36" t="s">
        <v>36</v>
      </c>
      <c r="O352" s="36"/>
      <c r="P352" s="36"/>
      <c r="Q352" s="36"/>
      <c r="R352" s="36"/>
      <c r="S352" s="36" t="s">
        <v>37</v>
      </c>
      <c r="T352" s="36" t="s">
        <v>39</v>
      </c>
      <c r="U352" s="36" t="s">
        <v>38</v>
      </c>
      <c r="V352" s="36" t="s">
        <v>38</v>
      </c>
      <c r="W352" s="36" t="s">
        <v>514</v>
      </c>
      <c r="X352" s="36">
        <v>1</v>
      </c>
      <c r="Y352" s="36" t="s">
        <v>1715</v>
      </c>
      <c r="Z352" s="36">
        <v>1</v>
      </c>
      <c r="AA352" s="36" t="s">
        <v>1715</v>
      </c>
      <c r="AB352" s="36">
        <v>1</v>
      </c>
      <c r="AC352" s="36"/>
      <c r="AD352" s="36"/>
      <c r="AE352" s="36">
        <f t="shared" si="5"/>
        <v>0</v>
      </c>
    </row>
    <row r="353" spans="1:31" customFormat="1" ht="81">
      <c r="A353" s="36">
        <v>352</v>
      </c>
      <c r="B353" s="36" t="s">
        <v>25</v>
      </c>
      <c r="C353" s="36" t="s">
        <v>1709</v>
      </c>
      <c r="D353" s="36" t="s">
        <v>1941</v>
      </c>
      <c r="E353" s="36" t="s">
        <v>28</v>
      </c>
      <c r="F353" s="36" t="s">
        <v>1001</v>
      </c>
      <c r="G353" s="36">
        <v>0</v>
      </c>
      <c r="H353" s="36" t="s">
        <v>108</v>
      </c>
      <c r="I353" s="36" t="s">
        <v>1942</v>
      </c>
      <c r="J353" s="36" t="s">
        <v>1943</v>
      </c>
      <c r="K353" s="36" t="s">
        <v>33</v>
      </c>
      <c r="L353" s="72" t="s">
        <v>1944</v>
      </c>
      <c r="M353" s="36" t="s">
        <v>1714</v>
      </c>
      <c r="N353" s="36" t="s">
        <v>49</v>
      </c>
      <c r="O353" s="36" t="s">
        <v>50</v>
      </c>
      <c r="P353" s="36" t="s">
        <v>50</v>
      </c>
      <c r="Q353" s="36"/>
      <c r="R353" s="36"/>
      <c r="S353" s="36" t="s">
        <v>51</v>
      </c>
      <c r="T353" s="36" t="s">
        <v>38</v>
      </c>
      <c r="U353" s="36" t="s">
        <v>39</v>
      </c>
      <c r="V353" s="36" t="s">
        <v>39</v>
      </c>
      <c r="W353" s="36" t="s">
        <v>449</v>
      </c>
      <c r="X353" s="36">
        <v>2</v>
      </c>
      <c r="Y353" s="36" t="s">
        <v>1715</v>
      </c>
      <c r="Z353" s="36">
        <v>1</v>
      </c>
      <c r="AA353" s="36" t="s">
        <v>1715</v>
      </c>
      <c r="AB353" s="36">
        <v>1</v>
      </c>
      <c r="AC353" s="36"/>
      <c r="AD353" s="36"/>
      <c r="AE353" s="36">
        <f t="shared" si="5"/>
        <v>2</v>
      </c>
    </row>
    <row r="354" spans="1:31" customFormat="1" ht="67.5">
      <c r="A354" s="36">
        <v>353</v>
      </c>
      <c r="B354" s="36" t="s">
        <v>25</v>
      </c>
      <c r="C354" s="36" t="s">
        <v>1709</v>
      </c>
      <c r="D354" s="36" t="s">
        <v>1945</v>
      </c>
      <c r="E354" s="36" t="s">
        <v>28</v>
      </c>
      <c r="F354" s="36" t="s">
        <v>1001</v>
      </c>
      <c r="G354" s="36">
        <v>0</v>
      </c>
      <c r="H354" s="36" t="s">
        <v>108</v>
      </c>
      <c r="I354" s="36" t="s">
        <v>1946</v>
      </c>
      <c r="J354" s="36" t="s">
        <v>1947</v>
      </c>
      <c r="K354" s="36" t="s">
        <v>33</v>
      </c>
      <c r="L354" s="72" t="s">
        <v>1948</v>
      </c>
      <c r="M354" s="36" t="s">
        <v>1714</v>
      </c>
      <c r="N354" s="36" t="s">
        <v>49</v>
      </c>
      <c r="O354" s="36" t="s">
        <v>50</v>
      </c>
      <c r="P354" s="36" t="s">
        <v>50</v>
      </c>
      <c r="Q354" s="36"/>
      <c r="R354" s="36"/>
      <c r="S354" s="36" t="s">
        <v>51</v>
      </c>
      <c r="T354" s="36" t="s">
        <v>38</v>
      </c>
      <c r="U354" s="36" t="s">
        <v>39</v>
      </c>
      <c r="V354" s="36" t="s">
        <v>38</v>
      </c>
      <c r="W354" s="36" t="s">
        <v>449</v>
      </c>
      <c r="X354" s="36">
        <v>2</v>
      </c>
      <c r="Y354" s="36" t="s">
        <v>1715</v>
      </c>
      <c r="Z354" s="36">
        <v>1</v>
      </c>
      <c r="AA354" s="36" t="s">
        <v>1715</v>
      </c>
      <c r="AB354" s="36">
        <v>1</v>
      </c>
      <c r="AC354" s="36"/>
      <c r="AD354" s="36"/>
      <c r="AE354" s="36">
        <f t="shared" si="5"/>
        <v>2</v>
      </c>
    </row>
    <row r="355" spans="1:31" customFormat="1" ht="94.5">
      <c r="A355" s="36">
        <v>354</v>
      </c>
      <c r="B355" s="36" t="s">
        <v>25</v>
      </c>
      <c r="C355" s="36" t="s">
        <v>1709</v>
      </c>
      <c r="D355" s="36" t="s">
        <v>1949</v>
      </c>
      <c r="E355" s="36" t="s">
        <v>28</v>
      </c>
      <c r="F355" s="36" t="s">
        <v>1001</v>
      </c>
      <c r="G355" s="36">
        <v>0</v>
      </c>
      <c r="H355" s="36" t="s">
        <v>82</v>
      </c>
      <c r="I355" s="36" t="s">
        <v>1950</v>
      </c>
      <c r="J355" s="36" t="s">
        <v>1951</v>
      </c>
      <c r="K355" s="36" t="s">
        <v>33</v>
      </c>
      <c r="L355" s="72" t="s">
        <v>1952</v>
      </c>
      <c r="M355" s="36" t="s">
        <v>1714</v>
      </c>
      <c r="N355" s="36" t="s">
        <v>49</v>
      </c>
      <c r="O355" s="36" t="s">
        <v>50</v>
      </c>
      <c r="P355" s="36"/>
      <c r="Q355" s="36"/>
      <c r="R355" s="36"/>
      <c r="S355" s="36" t="s">
        <v>51</v>
      </c>
      <c r="T355" s="36" t="s">
        <v>38</v>
      </c>
      <c r="U355" s="36" t="s">
        <v>39</v>
      </c>
      <c r="V355" s="36" t="s">
        <v>39</v>
      </c>
      <c r="W355" s="36" t="s">
        <v>1953</v>
      </c>
      <c r="X355" s="36">
        <v>1</v>
      </c>
      <c r="Y355" s="36" t="s">
        <v>1715</v>
      </c>
      <c r="Z355" s="36">
        <v>1</v>
      </c>
      <c r="AA355" s="36" t="s">
        <v>1715</v>
      </c>
      <c r="AB355" s="36">
        <v>1</v>
      </c>
      <c r="AC355" s="36"/>
      <c r="AD355" s="36"/>
      <c r="AE355" s="36">
        <f t="shared" si="5"/>
        <v>1</v>
      </c>
    </row>
    <row r="356" spans="1:31" customFormat="1" ht="81">
      <c r="A356" s="36">
        <v>355</v>
      </c>
      <c r="B356" s="36" t="s">
        <v>25</v>
      </c>
      <c r="C356" s="36" t="s">
        <v>1709</v>
      </c>
      <c r="D356" s="36" t="s">
        <v>1954</v>
      </c>
      <c r="E356" s="36" t="s">
        <v>28</v>
      </c>
      <c r="F356" s="36" t="s">
        <v>1001</v>
      </c>
      <c r="G356" s="36">
        <v>0</v>
      </c>
      <c r="H356" s="36" t="s">
        <v>108</v>
      </c>
      <c r="I356" s="36" t="s">
        <v>1955</v>
      </c>
      <c r="J356" s="36" t="s">
        <v>1956</v>
      </c>
      <c r="K356" s="36" t="s">
        <v>33</v>
      </c>
      <c r="L356" s="72" t="s">
        <v>1957</v>
      </c>
      <c r="M356" s="36" t="s">
        <v>1714</v>
      </c>
      <c r="N356" s="36" t="s">
        <v>36</v>
      </c>
      <c r="O356" s="36"/>
      <c r="P356" s="36"/>
      <c r="Q356" s="36"/>
      <c r="R356" s="36"/>
      <c r="S356" s="36" t="s">
        <v>51</v>
      </c>
      <c r="T356" s="36" t="s">
        <v>38</v>
      </c>
      <c r="U356" s="36" t="s">
        <v>38</v>
      </c>
      <c r="V356" s="36" t="s">
        <v>38</v>
      </c>
      <c r="W356" s="36" t="s">
        <v>449</v>
      </c>
      <c r="X356" s="36">
        <v>2</v>
      </c>
      <c r="Y356" s="36" t="s">
        <v>1715</v>
      </c>
      <c r="Z356" s="36">
        <v>1</v>
      </c>
      <c r="AA356" s="36" t="s">
        <v>1715</v>
      </c>
      <c r="AB356" s="36">
        <v>1</v>
      </c>
      <c r="AC356" s="36"/>
      <c r="AD356" s="36"/>
      <c r="AE356" s="36">
        <f t="shared" si="5"/>
        <v>0</v>
      </c>
    </row>
    <row r="357" spans="1:31" customFormat="1" ht="81">
      <c r="A357" s="72">
        <v>356</v>
      </c>
      <c r="B357" s="72" t="s">
        <v>25</v>
      </c>
      <c r="C357" s="72" t="s">
        <v>1709</v>
      </c>
      <c r="D357" s="72" t="s">
        <v>1958</v>
      </c>
      <c r="E357" s="72" t="s">
        <v>28</v>
      </c>
      <c r="F357" s="72" t="s">
        <v>1001</v>
      </c>
      <c r="G357" s="72">
        <v>0</v>
      </c>
      <c r="H357" s="72" t="s">
        <v>460</v>
      </c>
      <c r="I357" s="36" t="s">
        <v>1959</v>
      </c>
      <c r="J357" s="36" t="s">
        <v>1960</v>
      </c>
      <c r="K357" s="36" t="s">
        <v>33</v>
      </c>
      <c r="L357" s="72" t="s">
        <v>1961</v>
      </c>
      <c r="M357" s="36" t="s">
        <v>1714</v>
      </c>
      <c r="N357" s="36" t="s">
        <v>49</v>
      </c>
      <c r="O357" s="36" t="s">
        <v>50</v>
      </c>
      <c r="P357" s="36" t="s">
        <v>50</v>
      </c>
      <c r="Q357" s="36"/>
      <c r="R357" s="36"/>
      <c r="S357" s="36" t="s">
        <v>51</v>
      </c>
      <c r="T357" s="36" t="s">
        <v>39</v>
      </c>
      <c r="U357" s="36" t="s">
        <v>39</v>
      </c>
      <c r="V357" s="36" t="s">
        <v>39</v>
      </c>
      <c r="W357" s="36" t="s">
        <v>449</v>
      </c>
      <c r="X357" s="36">
        <v>2</v>
      </c>
      <c r="Y357" s="36" t="s">
        <v>1715</v>
      </c>
      <c r="Z357" s="36">
        <v>1</v>
      </c>
      <c r="AA357" s="36" t="s">
        <v>1715</v>
      </c>
      <c r="AB357" s="36">
        <v>1</v>
      </c>
      <c r="AC357" s="36"/>
      <c r="AD357" s="36"/>
      <c r="AE357" s="36">
        <f t="shared" si="5"/>
        <v>2</v>
      </c>
    </row>
    <row r="358" spans="1:31" customFormat="1" ht="81">
      <c r="A358" s="36">
        <v>357</v>
      </c>
      <c r="B358" s="36" t="s">
        <v>25</v>
      </c>
      <c r="C358" s="36" t="s">
        <v>1709</v>
      </c>
      <c r="D358" s="36" t="s">
        <v>1962</v>
      </c>
      <c r="E358" s="36" t="s">
        <v>28</v>
      </c>
      <c r="F358" s="36" t="s">
        <v>1001</v>
      </c>
      <c r="G358" s="36">
        <v>0</v>
      </c>
      <c r="H358" s="36" t="s">
        <v>108</v>
      </c>
      <c r="I358" s="36" t="s">
        <v>1963</v>
      </c>
      <c r="J358" s="36" t="s">
        <v>1964</v>
      </c>
      <c r="K358" s="36" t="s">
        <v>33</v>
      </c>
      <c r="L358" s="72" t="s">
        <v>1965</v>
      </c>
      <c r="M358" s="36" t="s">
        <v>1714</v>
      </c>
      <c r="N358" s="36" t="s">
        <v>49</v>
      </c>
      <c r="O358" s="36" t="s">
        <v>50</v>
      </c>
      <c r="P358" s="36" t="s">
        <v>50</v>
      </c>
      <c r="Q358" s="36"/>
      <c r="R358" s="36"/>
      <c r="S358" s="36" t="s">
        <v>51</v>
      </c>
      <c r="T358" s="36" t="s">
        <v>39</v>
      </c>
      <c r="U358" s="36" t="s">
        <v>39</v>
      </c>
      <c r="V358" s="36" t="s">
        <v>39</v>
      </c>
      <c r="W358" s="36" t="s">
        <v>449</v>
      </c>
      <c r="X358" s="36">
        <v>2</v>
      </c>
      <c r="Y358" s="36" t="s">
        <v>1715</v>
      </c>
      <c r="Z358" s="36">
        <v>1</v>
      </c>
      <c r="AA358" s="36" t="s">
        <v>1715</v>
      </c>
      <c r="AB358" s="36">
        <v>1</v>
      </c>
      <c r="AC358" s="36"/>
      <c r="AD358" s="36"/>
      <c r="AE358" s="36">
        <f t="shared" si="5"/>
        <v>2</v>
      </c>
    </row>
    <row r="359" spans="1:31" customFormat="1" ht="94.5">
      <c r="A359" s="36">
        <v>358</v>
      </c>
      <c r="B359" s="36" t="s">
        <v>25</v>
      </c>
      <c r="C359" s="36" t="s">
        <v>1709</v>
      </c>
      <c r="D359" s="36" t="s">
        <v>1966</v>
      </c>
      <c r="E359" s="36" t="s">
        <v>28</v>
      </c>
      <c r="F359" s="36" t="s">
        <v>1001</v>
      </c>
      <c r="G359" s="36">
        <v>0</v>
      </c>
      <c r="H359" s="36" t="s">
        <v>82</v>
      </c>
      <c r="I359" s="36" t="s">
        <v>1967</v>
      </c>
      <c r="J359" s="36" t="s">
        <v>1968</v>
      </c>
      <c r="K359" s="36" t="s">
        <v>33</v>
      </c>
      <c r="L359" s="72" t="s">
        <v>1969</v>
      </c>
      <c r="M359" s="36" t="s">
        <v>1714</v>
      </c>
      <c r="N359" s="36" t="s">
        <v>49</v>
      </c>
      <c r="O359" s="36" t="s">
        <v>50</v>
      </c>
      <c r="P359" s="36" t="s">
        <v>50</v>
      </c>
      <c r="Q359" s="36"/>
      <c r="R359" s="36"/>
      <c r="S359" s="36" t="s">
        <v>51</v>
      </c>
      <c r="T359" s="36" t="s">
        <v>39</v>
      </c>
      <c r="U359" s="36" t="s">
        <v>39</v>
      </c>
      <c r="V359" s="36" t="s">
        <v>39</v>
      </c>
      <c r="W359" s="36" t="s">
        <v>449</v>
      </c>
      <c r="X359" s="36">
        <v>2</v>
      </c>
      <c r="Y359" s="36" t="s">
        <v>1715</v>
      </c>
      <c r="Z359" s="36">
        <v>1</v>
      </c>
      <c r="AA359" s="36" t="s">
        <v>1715</v>
      </c>
      <c r="AB359" s="36">
        <v>1</v>
      </c>
      <c r="AC359" s="36"/>
      <c r="AD359" s="36"/>
      <c r="AE359" s="36">
        <f t="shared" si="5"/>
        <v>2</v>
      </c>
    </row>
    <row r="360" spans="1:31" customFormat="1" ht="81">
      <c r="A360" s="36">
        <v>359</v>
      </c>
      <c r="B360" s="36" t="s">
        <v>25</v>
      </c>
      <c r="C360" s="36" t="s">
        <v>1709</v>
      </c>
      <c r="D360" s="36" t="s">
        <v>1970</v>
      </c>
      <c r="E360" s="36" t="s">
        <v>28</v>
      </c>
      <c r="F360" s="36" t="s">
        <v>1001</v>
      </c>
      <c r="G360" s="36">
        <v>0</v>
      </c>
      <c r="H360" s="36" t="s">
        <v>82</v>
      </c>
      <c r="I360" s="36" t="s">
        <v>1971</v>
      </c>
      <c r="J360" s="36" t="s">
        <v>1972</v>
      </c>
      <c r="K360" s="36" t="s">
        <v>33</v>
      </c>
      <c r="L360" s="72" t="s">
        <v>1973</v>
      </c>
      <c r="M360" s="36" t="s">
        <v>1974</v>
      </c>
      <c r="N360" s="36" t="s">
        <v>49</v>
      </c>
      <c r="O360" s="36"/>
      <c r="P360" s="36" t="s">
        <v>50</v>
      </c>
      <c r="Q360" s="36"/>
      <c r="R360" s="36"/>
      <c r="S360" s="36" t="s">
        <v>51</v>
      </c>
      <c r="T360" s="36" t="s">
        <v>38</v>
      </c>
      <c r="U360" s="36" t="s">
        <v>39</v>
      </c>
      <c r="V360" s="36" t="s">
        <v>39</v>
      </c>
      <c r="W360" s="36" t="s">
        <v>449</v>
      </c>
      <c r="X360" s="36">
        <v>2</v>
      </c>
      <c r="Y360" s="36" t="s">
        <v>1715</v>
      </c>
      <c r="Z360" s="36">
        <v>1</v>
      </c>
      <c r="AA360" s="36" t="s">
        <v>1715</v>
      </c>
      <c r="AB360" s="36">
        <v>1</v>
      </c>
      <c r="AC360" s="36"/>
      <c r="AD360" s="36"/>
      <c r="AE360" s="36">
        <f t="shared" si="5"/>
        <v>1</v>
      </c>
    </row>
    <row r="361" spans="1:31" customFormat="1" ht="94.5">
      <c r="A361" s="36">
        <v>360</v>
      </c>
      <c r="B361" s="36" t="s">
        <v>25</v>
      </c>
      <c r="C361" s="36" t="s">
        <v>1709</v>
      </c>
      <c r="D361" s="36" t="s">
        <v>1975</v>
      </c>
      <c r="E361" s="36" t="s">
        <v>28</v>
      </c>
      <c r="F361" s="36" t="s">
        <v>1001</v>
      </c>
      <c r="G361" s="36">
        <v>0</v>
      </c>
      <c r="H361" s="36" t="s">
        <v>82</v>
      </c>
      <c r="I361" s="36" t="s">
        <v>1976</v>
      </c>
      <c r="J361" s="36" t="s">
        <v>1977</v>
      </c>
      <c r="K361" s="36" t="s">
        <v>33</v>
      </c>
      <c r="L361" s="72" t="s">
        <v>1978</v>
      </c>
      <c r="M361" s="36" t="s">
        <v>1974</v>
      </c>
      <c r="N361" s="36" t="s">
        <v>49</v>
      </c>
      <c r="O361" s="36"/>
      <c r="P361" s="36" t="s">
        <v>50</v>
      </c>
      <c r="Q361" s="36"/>
      <c r="R361" s="36"/>
      <c r="S361" s="36" t="s">
        <v>51</v>
      </c>
      <c r="T361" s="36" t="s">
        <v>38</v>
      </c>
      <c r="U361" s="36" t="s">
        <v>39</v>
      </c>
      <c r="V361" s="36" t="s">
        <v>39</v>
      </c>
      <c r="W361" s="36" t="s">
        <v>449</v>
      </c>
      <c r="X361" s="36">
        <v>2</v>
      </c>
      <c r="Y361" s="36" t="s">
        <v>1715</v>
      </c>
      <c r="Z361" s="36">
        <v>1</v>
      </c>
      <c r="AA361" s="36" t="s">
        <v>1715</v>
      </c>
      <c r="AB361" s="36">
        <v>1</v>
      </c>
      <c r="AC361" s="36"/>
      <c r="AD361" s="36"/>
      <c r="AE361" s="36">
        <f t="shared" si="5"/>
        <v>1</v>
      </c>
    </row>
    <row r="362" spans="1:31" customFormat="1" ht="94.5">
      <c r="A362" s="36">
        <v>361</v>
      </c>
      <c r="B362" s="36" t="s">
        <v>25</v>
      </c>
      <c r="C362" s="36" t="s">
        <v>1709</v>
      </c>
      <c r="D362" s="36" t="s">
        <v>1979</v>
      </c>
      <c r="E362" s="36" t="s">
        <v>28</v>
      </c>
      <c r="F362" s="36" t="s">
        <v>1001</v>
      </c>
      <c r="G362" s="36">
        <v>0</v>
      </c>
      <c r="H362" s="36" t="s">
        <v>82</v>
      </c>
      <c r="I362" s="36" t="s">
        <v>1980</v>
      </c>
      <c r="J362" s="36" t="s">
        <v>1981</v>
      </c>
      <c r="K362" s="36" t="s">
        <v>33</v>
      </c>
      <c r="L362" s="72" t="s">
        <v>1982</v>
      </c>
      <c r="M362" s="36" t="s">
        <v>1974</v>
      </c>
      <c r="N362" s="36" t="s">
        <v>49</v>
      </c>
      <c r="O362" s="36"/>
      <c r="P362" s="36" t="s">
        <v>50</v>
      </c>
      <c r="Q362" s="36"/>
      <c r="R362" s="36"/>
      <c r="S362" s="36" t="s">
        <v>51</v>
      </c>
      <c r="T362" s="36" t="s">
        <v>38</v>
      </c>
      <c r="U362" s="36" t="s">
        <v>39</v>
      </c>
      <c r="V362" s="36" t="s">
        <v>39</v>
      </c>
      <c r="W362" s="36" t="s">
        <v>449</v>
      </c>
      <c r="X362" s="36">
        <v>2</v>
      </c>
      <c r="Y362" s="36" t="s">
        <v>1715</v>
      </c>
      <c r="Z362" s="36">
        <v>1</v>
      </c>
      <c r="AA362" s="36" t="s">
        <v>1715</v>
      </c>
      <c r="AB362" s="36">
        <v>1</v>
      </c>
      <c r="AC362" s="36"/>
      <c r="AD362" s="36"/>
      <c r="AE362" s="36">
        <f t="shared" si="5"/>
        <v>1</v>
      </c>
    </row>
    <row r="363" spans="1:31" customFormat="1" ht="67.5">
      <c r="A363" s="72">
        <v>362</v>
      </c>
      <c r="B363" s="72" t="s">
        <v>25</v>
      </c>
      <c r="C363" s="72" t="s">
        <v>1709</v>
      </c>
      <c r="D363" s="72" t="s">
        <v>1983</v>
      </c>
      <c r="E363" s="72" t="s">
        <v>28</v>
      </c>
      <c r="F363" s="72" t="s">
        <v>1001</v>
      </c>
      <c r="G363" s="72">
        <v>0</v>
      </c>
      <c r="H363" s="72" t="s">
        <v>460</v>
      </c>
      <c r="I363" s="36" t="s">
        <v>1984</v>
      </c>
      <c r="J363" s="36" t="s">
        <v>1985</v>
      </c>
      <c r="K363" s="36" t="s">
        <v>33</v>
      </c>
      <c r="L363" s="72" t="s">
        <v>1986</v>
      </c>
      <c r="M363" s="36" t="s">
        <v>1714</v>
      </c>
      <c r="N363" s="36" t="s">
        <v>49</v>
      </c>
      <c r="O363" s="36"/>
      <c r="P363" s="36" t="s">
        <v>50</v>
      </c>
      <c r="Q363" s="36"/>
      <c r="R363" s="36"/>
      <c r="S363" s="36" t="s">
        <v>37</v>
      </c>
      <c r="T363" s="36" t="s">
        <v>39</v>
      </c>
      <c r="U363" s="36" t="s">
        <v>39</v>
      </c>
      <c r="V363" s="36" t="s">
        <v>38</v>
      </c>
      <c r="W363" s="36" t="s">
        <v>514</v>
      </c>
      <c r="X363" s="36">
        <v>1</v>
      </c>
      <c r="Y363" s="36" t="s">
        <v>1715</v>
      </c>
      <c r="Z363" s="36">
        <v>1</v>
      </c>
      <c r="AA363" s="36" t="s">
        <v>1715</v>
      </c>
      <c r="AB363" s="36">
        <v>1</v>
      </c>
      <c r="AC363" s="36"/>
      <c r="AD363" s="36"/>
      <c r="AE363" s="36">
        <f t="shared" si="5"/>
        <v>1</v>
      </c>
    </row>
    <row r="364" spans="1:31" customFormat="1" ht="81">
      <c r="A364" s="72">
        <v>363</v>
      </c>
      <c r="B364" s="72" t="s">
        <v>25</v>
      </c>
      <c r="C364" s="72" t="s">
        <v>1709</v>
      </c>
      <c r="D364" s="72" t="s">
        <v>1987</v>
      </c>
      <c r="E364" s="72" t="s">
        <v>28</v>
      </c>
      <c r="F364" s="72" t="s">
        <v>1001</v>
      </c>
      <c r="G364" s="72">
        <v>0</v>
      </c>
      <c r="H364" s="72" t="s">
        <v>460</v>
      </c>
      <c r="I364" s="36" t="s">
        <v>1988</v>
      </c>
      <c r="J364" s="36" t="s">
        <v>1989</v>
      </c>
      <c r="K364" s="36" t="s">
        <v>33</v>
      </c>
      <c r="L364" s="72" t="s">
        <v>1990</v>
      </c>
      <c r="M364" s="36" t="s">
        <v>1714</v>
      </c>
      <c r="N364" s="36" t="s">
        <v>49</v>
      </c>
      <c r="O364" s="36"/>
      <c r="P364" s="36" t="s">
        <v>50</v>
      </c>
      <c r="Q364" s="36"/>
      <c r="R364" s="36"/>
      <c r="S364" s="36" t="s">
        <v>37</v>
      </c>
      <c r="T364" s="36" t="s">
        <v>39</v>
      </c>
      <c r="U364" s="36" t="s">
        <v>39</v>
      </c>
      <c r="V364" s="36" t="s">
        <v>39</v>
      </c>
      <c r="W364" s="36" t="s">
        <v>514</v>
      </c>
      <c r="X364" s="36">
        <v>1</v>
      </c>
      <c r="Y364" s="36" t="s">
        <v>1715</v>
      </c>
      <c r="Z364" s="36">
        <v>1</v>
      </c>
      <c r="AA364" s="36" t="s">
        <v>1715</v>
      </c>
      <c r="AB364" s="36">
        <v>1</v>
      </c>
      <c r="AC364" s="36"/>
      <c r="AD364" s="36"/>
      <c r="AE364" s="36">
        <f t="shared" si="5"/>
        <v>1</v>
      </c>
    </row>
    <row r="365" spans="1:31" customFormat="1" ht="94.5">
      <c r="A365" s="36">
        <v>364</v>
      </c>
      <c r="B365" s="36" t="s">
        <v>25</v>
      </c>
      <c r="C365" s="36" t="s">
        <v>1709</v>
      </c>
      <c r="D365" s="36" t="s">
        <v>1991</v>
      </c>
      <c r="E365" s="36" t="s">
        <v>28</v>
      </c>
      <c r="F365" s="36" t="s">
        <v>1001</v>
      </c>
      <c r="G365" s="36">
        <v>0</v>
      </c>
      <c r="H365" s="36" t="s">
        <v>108</v>
      </c>
      <c r="I365" s="36" t="s">
        <v>1992</v>
      </c>
      <c r="J365" s="36" t="s">
        <v>1993</v>
      </c>
      <c r="K365" s="36" t="s">
        <v>33</v>
      </c>
      <c r="L365" s="72" t="s">
        <v>1994</v>
      </c>
      <c r="M365" s="36" t="s">
        <v>1714</v>
      </c>
      <c r="N365" s="36" t="s">
        <v>49</v>
      </c>
      <c r="O365" s="36"/>
      <c r="P365" s="36" t="s">
        <v>50</v>
      </c>
      <c r="Q365" s="36"/>
      <c r="R365" s="36"/>
      <c r="S365" s="36" t="s">
        <v>37</v>
      </c>
      <c r="T365" s="36" t="s">
        <v>39</v>
      </c>
      <c r="U365" s="36" t="s">
        <v>39</v>
      </c>
      <c r="V365" s="36" t="s">
        <v>38</v>
      </c>
      <c r="W365" s="36" t="s">
        <v>514</v>
      </c>
      <c r="X365" s="36">
        <v>1</v>
      </c>
      <c r="Y365" s="36" t="s">
        <v>1715</v>
      </c>
      <c r="Z365" s="36">
        <v>1</v>
      </c>
      <c r="AA365" s="36" t="s">
        <v>1715</v>
      </c>
      <c r="AB365" s="36">
        <v>1</v>
      </c>
      <c r="AC365" s="36"/>
      <c r="AD365" s="36"/>
      <c r="AE365" s="36">
        <f t="shared" si="5"/>
        <v>1</v>
      </c>
    </row>
    <row r="366" spans="1:31" customFormat="1" ht="81">
      <c r="A366" s="36">
        <v>365</v>
      </c>
      <c r="B366" s="36" t="s">
        <v>25</v>
      </c>
      <c r="C366" s="36" t="s">
        <v>1709</v>
      </c>
      <c r="D366" s="36" t="s">
        <v>1995</v>
      </c>
      <c r="E366" s="36" t="s">
        <v>28</v>
      </c>
      <c r="F366" s="36" t="s">
        <v>1001</v>
      </c>
      <c r="G366" s="36">
        <v>0</v>
      </c>
      <c r="H366" s="36" t="s">
        <v>108</v>
      </c>
      <c r="I366" s="36" t="s">
        <v>1996</v>
      </c>
      <c r="J366" s="36" t="s">
        <v>1997</v>
      </c>
      <c r="K366" s="36" t="s">
        <v>33</v>
      </c>
      <c r="L366" s="72" t="s">
        <v>1998</v>
      </c>
      <c r="M366" s="36" t="s">
        <v>1714</v>
      </c>
      <c r="N366" s="36" t="s">
        <v>49</v>
      </c>
      <c r="O366" s="36"/>
      <c r="P366" s="36" t="s">
        <v>50</v>
      </c>
      <c r="Q366" s="36"/>
      <c r="R366" s="36"/>
      <c r="S366" s="36" t="s">
        <v>37</v>
      </c>
      <c r="T366" s="36" t="s">
        <v>39</v>
      </c>
      <c r="U366" s="36" t="s">
        <v>39</v>
      </c>
      <c r="V366" s="36" t="s">
        <v>39</v>
      </c>
      <c r="W366" s="36" t="s">
        <v>514</v>
      </c>
      <c r="X366" s="36">
        <v>1</v>
      </c>
      <c r="Y366" s="36" t="s">
        <v>1715</v>
      </c>
      <c r="Z366" s="36">
        <v>1</v>
      </c>
      <c r="AA366" s="36" t="s">
        <v>1715</v>
      </c>
      <c r="AB366" s="36">
        <v>1</v>
      </c>
      <c r="AC366" s="36"/>
      <c r="AD366" s="36"/>
      <c r="AE366" s="36">
        <f t="shared" si="5"/>
        <v>1</v>
      </c>
    </row>
    <row r="367" spans="1:31" customFormat="1" ht="67.5">
      <c r="A367" s="36">
        <v>366</v>
      </c>
      <c r="B367" s="36" t="s">
        <v>25</v>
      </c>
      <c r="C367" s="36" t="s">
        <v>1709</v>
      </c>
      <c r="D367" s="36" t="s">
        <v>1999</v>
      </c>
      <c r="E367" s="36" t="s">
        <v>28</v>
      </c>
      <c r="F367" s="36" t="s">
        <v>1001</v>
      </c>
      <c r="G367" s="36">
        <v>0</v>
      </c>
      <c r="H367" s="36" t="s">
        <v>108</v>
      </c>
      <c r="I367" s="36" t="s">
        <v>2000</v>
      </c>
      <c r="J367" s="36" t="s">
        <v>2001</v>
      </c>
      <c r="K367" s="36" t="s">
        <v>33</v>
      </c>
      <c r="L367" s="72" t="s">
        <v>2002</v>
      </c>
      <c r="M367" s="36" t="s">
        <v>1714</v>
      </c>
      <c r="N367" s="36" t="s">
        <v>49</v>
      </c>
      <c r="O367" s="36"/>
      <c r="P367" s="36" t="s">
        <v>50</v>
      </c>
      <c r="Q367" s="36"/>
      <c r="R367" s="36"/>
      <c r="S367" s="36" t="s">
        <v>37</v>
      </c>
      <c r="T367" s="36" t="s">
        <v>39</v>
      </c>
      <c r="U367" s="36" t="s">
        <v>39</v>
      </c>
      <c r="V367" s="36" t="s">
        <v>39</v>
      </c>
      <c r="W367" s="36" t="s">
        <v>514</v>
      </c>
      <c r="X367" s="36">
        <v>1</v>
      </c>
      <c r="Y367" s="36" t="s">
        <v>1715</v>
      </c>
      <c r="Z367" s="36">
        <v>1</v>
      </c>
      <c r="AA367" s="36" t="s">
        <v>1715</v>
      </c>
      <c r="AB367" s="36">
        <v>1</v>
      </c>
      <c r="AC367" s="36"/>
      <c r="AD367" s="36"/>
      <c r="AE367" s="36">
        <f t="shared" si="5"/>
        <v>1</v>
      </c>
    </row>
    <row r="368" spans="1:31" customFormat="1" ht="67.5">
      <c r="A368" s="36">
        <v>367</v>
      </c>
      <c r="B368" s="36" t="s">
        <v>25</v>
      </c>
      <c r="C368" s="36" t="s">
        <v>1709</v>
      </c>
      <c r="D368" s="36" t="s">
        <v>2003</v>
      </c>
      <c r="E368" s="36" t="s">
        <v>28</v>
      </c>
      <c r="F368" s="36" t="s">
        <v>1001</v>
      </c>
      <c r="G368" s="36">
        <v>0</v>
      </c>
      <c r="H368" s="36" t="s">
        <v>108</v>
      </c>
      <c r="I368" s="36" t="s">
        <v>2000</v>
      </c>
      <c r="J368" s="36" t="s">
        <v>2004</v>
      </c>
      <c r="K368" s="36" t="s">
        <v>33</v>
      </c>
      <c r="L368" s="72" t="s">
        <v>2005</v>
      </c>
      <c r="M368" s="36" t="s">
        <v>1714</v>
      </c>
      <c r="N368" s="36" t="s">
        <v>49</v>
      </c>
      <c r="O368" s="36" t="s">
        <v>50</v>
      </c>
      <c r="P368" s="36" t="s">
        <v>50</v>
      </c>
      <c r="Q368" s="36"/>
      <c r="R368" s="36"/>
      <c r="S368" s="36" t="s">
        <v>37</v>
      </c>
      <c r="T368" s="36" t="s">
        <v>39</v>
      </c>
      <c r="U368" s="36" t="s">
        <v>39</v>
      </c>
      <c r="V368" s="36" t="s">
        <v>38</v>
      </c>
      <c r="W368" s="36" t="s">
        <v>514</v>
      </c>
      <c r="X368" s="36">
        <v>1</v>
      </c>
      <c r="Y368" s="36" t="s">
        <v>1715</v>
      </c>
      <c r="Z368" s="36">
        <v>1</v>
      </c>
      <c r="AA368" s="36" t="s">
        <v>1715</v>
      </c>
      <c r="AB368" s="36">
        <v>1</v>
      </c>
      <c r="AC368" s="36"/>
      <c r="AD368" s="36"/>
      <c r="AE368" s="36">
        <f t="shared" si="5"/>
        <v>2</v>
      </c>
    </row>
    <row r="369" spans="1:31" customFormat="1" ht="67.5">
      <c r="A369" s="36">
        <v>368</v>
      </c>
      <c r="B369" s="36" t="s">
        <v>25</v>
      </c>
      <c r="C369" s="36" t="s">
        <v>1709</v>
      </c>
      <c r="D369" s="36" t="s">
        <v>2006</v>
      </c>
      <c r="E369" s="36" t="s">
        <v>28</v>
      </c>
      <c r="F369" s="36" t="s">
        <v>1001</v>
      </c>
      <c r="G369" s="36">
        <v>0</v>
      </c>
      <c r="H369" s="36" t="s">
        <v>108</v>
      </c>
      <c r="I369" s="36" t="s">
        <v>2007</v>
      </c>
      <c r="J369" s="36" t="s">
        <v>2008</v>
      </c>
      <c r="K369" s="36" t="s">
        <v>33</v>
      </c>
      <c r="L369" s="72" t="s">
        <v>2009</v>
      </c>
      <c r="M369" s="36" t="s">
        <v>1714</v>
      </c>
      <c r="N369" s="36" t="s">
        <v>49</v>
      </c>
      <c r="O369" s="36"/>
      <c r="P369" s="36" t="s">
        <v>50</v>
      </c>
      <c r="Q369" s="36"/>
      <c r="R369" s="36"/>
      <c r="S369" s="36" t="s">
        <v>37</v>
      </c>
      <c r="T369" s="36" t="s">
        <v>39</v>
      </c>
      <c r="U369" s="36" t="s">
        <v>39</v>
      </c>
      <c r="V369" s="36" t="s">
        <v>38</v>
      </c>
      <c r="W369" s="36" t="s">
        <v>514</v>
      </c>
      <c r="X369" s="36">
        <v>1</v>
      </c>
      <c r="Y369" s="36" t="s">
        <v>1715</v>
      </c>
      <c r="Z369" s="36">
        <v>1</v>
      </c>
      <c r="AA369" s="36" t="s">
        <v>1715</v>
      </c>
      <c r="AB369" s="36">
        <v>1</v>
      </c>
      <c r="AC369" s="36"/>
      <c r="AD369" s="36"/>
      <c r="AE369" s="36">
        <f t="shared" si="5"/>
        <v>1</v>
      </c>
    </row>
    <row r="370" spans="1:31" customFormat="1" ht="67.5">
      <c r="A370" s="36">
        <v>369</v>
      </c>
      <c r="B370" s="36" t="s">
        <v>25</v>
      </c>
      <c r="C370" s="36" t="s">
        <v>1709</v>
      </c>
      <c r="D370" s="36" t="s">
        <v>2010</v>
      </c>
      <c r="E370" s="36" t="s">
        <v>28</v>
      </c>
      <c r="F370" s="36" t="s">
        <v>1001</v>
      </c>
      <c r="G370" s="36">
        <v>0</v>
      </c>
      <c r="H370" s="36" t="s">
        <v>645</v>
      </c>
      <c r="I370" s="36" t="s">
        <v>2011</v>
      </c>
      <c r="J370" s="36" t="s">
        <v>2012</v>
      </c>
      <c r="K370" s="36" t="s">
        <v>33</v>
      </c>
      <c r="L370" s="72" t="s">
        <v>2013</v>
      </c>
      <c r="M370" s="36" t="s">
        <v>2014</v>
      </c>
      <c r="N370" s="36" t="s">
        <v>36</v>
      </c>
      <c r="O370" s="36"/>
      <c r="P370" s="36"/>
      <c r="Q370" s="36"/>
      <c r="R370" s="36"/>
      <c r="S370" s="36" t="s">
        <v>42</v>
      </c>
      <c r="T370" s="36" t="s">
        <v>42</v>
      </c>
      <c r="U370" s="36" t="s">
        <v>38</v>
      </c>
      <c r="V370" s="36" t="s">
        <v>38</v>
      </c>
      <c r="W370" s="36" t="s">
        <v>449</v>
      </c>
      <c r="X370" s="36">
        <v>2</v>
      </c>
      <c r="Y370" s="36" t="s">
        <v>1715</v>
      </c>
      <c r="Z370" s="36">
        <v>1</v>
      </c>
      <c r="AA370" s="36" t="s">
        <v>1715</v>
      </c>
      <c r="AB370" s="36">
        <v>1</v>
      </c>
      <c r="AC370" s="36"/>
      <c r="AD370" s="36"/>
      <c r="AE370" s="36">
        <f t="shared" si="5"/>
        <v>0</v>
      </c>
    </row>
    <row r="371" spans="1:31" customFormat="1" ht="67.5">
      <c r="A371" s="36">
        <v>370</v>
      </c>
      <c r="B371" s="36" t="s">
        <v>25</v>
      </c>
      <c r="C371" s="36" t="s">
        <v>1709</v>
      </c>
      <c r="D371" s="36" t="s">
        <v>2015</v>
      </c>
      <c r="E371" s="36" t="s">
        <v>28</v>
      </c>
      <c r="F371" s="36" t="s">
        <v>1001</v>
      </c>
      <c r="G371" s="36">
        <v>0</v>
      </c>
      <c r="H371" s="36" t="s">
        <v>82</v>
      </c>
      <c r="I371" s="36" t="s">
        <v>2016</v>
      </c>
      <c r="J371" s="36" t="s">
        <v>2017</v>
      </c>
      <c r="K371" s="36" t="s">
        <v>33</v>
      </c>
      <c r="L371" s="72" t="s">
        <v>2018</v>
      </c>
      <c r="M371" s="36" t="s">
        <v>1714</v>
      </c>
      <c r="N371" s="36" t="s">
        <v>49</v>
      </c>
      <c r="O371" s="36" t="s">
        <v>50</v>
      </c>
      <c r="P371" s="36" t="s">
        <v>50</v>
      </c>
      <c r="Q371" s="36"/>
      <c r="R371" s="36"/>
      <c r="S371" s="36" t="s">
        <v>51</v>
      </c>
      <c r="T371" s="36" t="s">
        <v>38</v>
      </c>
      <c r="U371" s="36" t="s">
        <v>39</v>
      </c>
      <c r="V371" s="36" t="s">
        <v>39</v>
      </c>
      <c r="W371" s="36" t="s">
        <v>2019</v>
      </c>
      <c r="X371" s="36">
        <v>2</v>
      </c>
      <c r="Y371" s="36" t="s">
        <v>1715</v>
      </c>
      <c r="Z371" s="36">
        <v>1</v>
      </c>
      <c r="AA371" s="36" t="s">
        <v>1715</v>
      </c>
      <c r="AB371" s="36">
        <v>1</v>
      </c>
      <c r="AC371" s="36"/>
      <c r="AD371" s="36"/>
      <c r="AE371" s="36">
        <f t="shared" si="5"/>
        <v>2</v>
      </c>
    </row>
    <row r="372" spans="1:31" customFormat="1" ht="81">
      <c r="A372" s="36">
        <v>371</v>
      </c>
      <c r="B372" s="36" t="s">
        <v>25</v>
      </c>
      <c r="C372" s="36" t="s">
        <v>1709</v>
      </c>
      <c r="D372" s="36" t="s">
        <v>2020</v>
      </c>
      <c r="E372" s="36" t="s">
        <v>28</v>
      </c>
      <c r="F372" s="36" t="s">
        <v>1001</v>
      </c>
      <c r="G372" s="36">
        <v>0</v>
      </c>
      <c r="H372" s="36" t="s">
        <v>82</v>
      </c>
      <c r="I372" s="36" t="s">
        <v>2021</v>
      </c>
      <c r="J372" s="36" t="s">
        <v>2022</v>
      </c>
      <c r="K372" s="36" t="s">
        <v>33</v>
      </c>
      <c r="L372" s="72" t="s">
        <v>2023</v>
      </c>
      <c r="M372" s="36" t="s">
        <v>1714</v>
      </c>
      <c r="N372" s="36" t="s">
        <v>49</v>
      </c>
      <c r="O372" s="36" t="s">
        <v>50</v>
      </c>
      <c r="P372" s="36" t="s">
        <v>50</v>
      </c>
      <c r="Q372" s="36"/>
      <c r="R372" s="36"/>
      <c r="S372" s="36" t="s">
        <v>51</v>
      </c>
      <c r="T372" s="36" t="s">
        <v>38</v>
      </c>
      <c r="U372" s="36" t="s">
        <v>39</v>
      </c>
      <c r="V372" s="36" t="s">
        <v>39</v>
      </c>
      <c r="W372" s="36" t="s">
        <v>2019</v>
      </c>
      <c r="X372" s="36">
        <v>2</v>
      </c>
      <c r="Y372" s="36" t="s">
        <v>1715</v>
      </c>
      <c r="Z372" s="36">
        <v>1</v>
      </c>
      <c r="AA372" s="36" t="s">
        <v>1715</v>
      </c>
      <c r="AB372" s="36">
        <v>1</v>
      </c>
      <c r="AC372" s="36"/>
      <c r="AD372" s="36"/>
      <c r="AE372" s="36">
        <f t="shared" si="5"/>
        <v>2</v>
      </c>
    </row>
    <row r="373" spans="1:31" customFormat="1" ht="81">
      <c r="A373" s="36">
        <v>372</v>
      </c>
      <c r="B373" s="36" t="s">
        <v>25</v>
      </c>
      <c r="C373" s="36" t="s">
        <v>1709</v>
      </c>
      <c r="D373" s="36" t="s">
        <v>2024</v>
      </c>
      <c r="E373" s="36" t="s">
        <v>28</v>
      </c>
      <c r="F373" s="36" t="s">
        <v>1001</v>
      </c>
      <c r="G373" s="36">
        <v>0</v>
      </c>
      <c r="H373" s="36" t="s">
        <v>82</v>
      </c>
      <c r="I373" s="36" t="s">
        <v>2025</v>
      </c>
      <c r="J373" s="36" t="s">
        <v>2026</v>
      </c>
      <c r="K373" s="36" t="s">
        <v>33</v>
      </c>
      <c r="L373" s="72" t="s">
        <v>2027</v>
      </c>
      <c r="M373" s="36" t="s">
        <v>1714</v>
      </c>
      <c r="N373" s="36" t="s">
        <v>36</v>
      </c>
      <c r="O373" s="36"/>
      <c r="P373" s="36"/>
      <c r="Q373" s="36"/>
      <c r="R373" s="36"/>
      <c r="S373" s="36" t="s">
        <v>51</v>
      </c>
      <c r="T373" s="36" t="s">
        <v>39</v>
      </c>
      <c r="U373" s="36" t="s">
        <v>39</v>
      </c>
      <c r="V373" s="36" t="s">
        <v>39</v>
      </c>
      <c r="W373" s="36" t="s">
        <v>2019</v>
      </c>
      <c r="X373" s="36">
        <v>2</v>
      </c>
      <c r="Y373" s="36" t="s">
        <v>1715</v>
      </c>
      <c r="Z373" s="36">
        <v>1</v>
      </c>
      <c r="AA373" s="36" t="s">
        <v>1715</v>
      </c>
      <c r="AB373" s="36">
        <v>1</v>
      </c>
      <c r="AC373" s="36"/>
      <c r="AD373" s="36"/>
      <c r="AE373" s="36">
        <f t="shared" si="5"/>
        <v>0</v>
      </c>
    </row>
    <row r="374" spans="1:31" customFormat="1" ht="94.5">
      <c r="A374" s="36">
        <v>373</v>
      </c>
      <c r="B374" s="36" t="s">
        <v>25</v>
      </c>
      <c r="C374" s="36" t="s">
        <v>1709</v>
      </c>
      <c r="D374" s="36" t="s">
        <v>2028</v>
      </c>
      <c r="E374" s="36" t="s">
        <v>28</v>
      </c>
      <c r="F374" s="36" t="s">
        <v>1001</v>
      </c>
      <c r="G374" s="36">
        <v>0</v>
      </c>
      <c r="H374" s="36" t="s">
        <v>82</v>
      </c>
      <c r="I374" s="36" t="s">
        <v>2029</v>
      </c>
      <c r="J374" s="36" t="s">
        <v>2030</v>
      </c>
      <c r="K374" s="36" t="s">
        <v>33</v>
      </c>
      <c r="L374" s="72" t="s">
        <v>2031</v>
      </c>
      <c r="M374" s="36" t="s">
        <v>1714</v>
      </c>
      <c r="N374" s="36" t="s">
        <v>36</v>
      </c>
      <c r="O374" s="36"/>
      <c r="P374" s="36"/>
      <c r="Q374" s="36"/>
      <c r="R374" s="36"/>
      <c r="S374" s="36" t="s">
        <v>51</v>
      </c>
      <c r="T374" s="36" t="s">
        <v>39</v>
      </c>
      <c r="U374" s="36" t="s">
        <v>39</v>
      </c>
      <c r="V374" s="36" t="s">
        <v>39</v>
      </c>
      <c r="W374" s="36" t="s">
        <v>2019</v>
      </c>
      <c r="X374" s="36">
        <v>2</v>
      </c>
      <c r="Y374" s="36" t="s">
        <v>1715</v>
      </c>
      <c r="Z374" s="36">
        <v>1</v>
      </c>
      <c r="AA374" s="36" t="s">
        <v>1715</v>
      </c>
      <c r="AB374" s="36">
        <v>1</v>
      </c>
      <c r="AC374" s="36"/>
      <c r="AD374" s="36"/>
      <c r="AE374" s="36">
        <f t="shared" si="5"/>
        <v>0</v>
      </c>
    </row>
    <row r="375" spans="1:31" customFormat="1" ht="67.5">
      <c r="A375" s="36">
        <v>374</v>
      </c>
      <c r="B375" s="36" t="s">
        <v>25</v>
      </c>
      <c r="C375" s="36" t="s">
        <v>1709</v>
      </c>
      <c r="D375" s="36" t="s">
        <v>2032</v>
      </c>
      <c r="E375" s="36" t="s">
        <v>28</v>
      </c>
      <c r="F375" s="36" t="s">
        <v>1001</v>
      </c>
      <c r="G375" s="36">
        <v>0</v>
      </c>
      <c r="H375" s="36" t="s">
        <v>82</v>
      </c>
      <c r="I375" s="36" t="s">
        <v>2033</v>
      </c>
      <c r="J375" s="36" t="s">
        <v>2034</v>
      </c>
      <c r="K375" s="36" t="s">
        <v>33</v>
      </c>
      <c r="L375" s="72" t="s">
        <v>2035</v>
      </c>
      <c r="M375" s="36" t="s">
        <v>1714</v>
      </c>
      <c r="N375" s="36" t="s">
        <v>49</v>
      </c>
      <c r="O375" s="36" t="s">
        <v>50</v>
      </c>
      <c r="P375" s="36"/>
      <c r="Q375" s="36"/>
      <c r="R375" s="36"/>
      <c r="S375" s="36" t="s">
        <v>51</v>
      </c>
      <c r="T375" s="36" t="s">
        <v>39</v>
      </c>
      <c r="U375" s="36" t="s">
        <v>38</v>
      </c>
      <c r="V375" s="36" t="s">
        <v>38</v>
      </c>
      <c r="W375" s="36" t="s">
        <v>2019</v>
      </c>
      <c r="X375" s="36">
        <v>2</v>
      </c>
      <c r="Y375" s="36" t="s">
        <v>1715</v>
      </c>
      <c r="Z375" s="36">
        <v>1</v>
      </c>
      <c r="AA375" s="36" t="s">
        <v>1715</v>
      </c>
      <c r="AB375" s="36">
        <v>1</v>
      </c>
      <c r="AC375" s="36"/>
      <c r="AD375" s="36"/>
      <c r="AE375" s="36">
        <f t="shared" si="5"/>
        <v>1</v>
      </c>
    </row>
    <row r="376" spans="1:31" customFormat="1" ht="54">
      <c r="A376" s="72">
        <v>375</v>
      </c>
      <c r="B376" s="72" t="s">
        <v>25</v>
      </c>
      <c r="C376" s="72" t="s">
        <v>1709</v>
      </c>
      <c r="D376" s="72" t="s">
        <v>2036</v>
      </c>
      <c r="E376" s="72" t="s">
        <v>28</v>
      </c>
      <c r="F376" s="72" t="s">
        <v>1001</v>
      </c>
      <c r="G376" s="72">
        <v>0</v>
      </c>
      <c r="H376" s="72" t="s">
        <v>645</v>
      </c>
      <c r="I376" s="36" t="s">
        <v>2037</v>
      </c>
      <c r="J376" s="36" t="s">
        <v>2038</v>
      </c>
      <c r="K376" s="36" t="s">
        <v>33</v>
      </c>
      <c r="L376" s="72" t="s">
        <v>2039</v>
      </c>
      <c r="M376" s="36" t="s">
        <v>1714</v>
      </c>
      <c r="N376" s="36" t="s">
        <v>49</v>
      </c>
      <c r="O376" s="36" t="s">
        <v>50</v>
      </c>
      <c r="P376" s="36"/>
      <c r="Q376" s="36"/>
      <c r="R376" s="36"/>
      <c r="S376" s="36" t="s">
        <v>51</v>
      </c>
      <c r="T376" s="36" t="s">
        <v>39</v>
      </c>
      <c r="U376" s="36" t="s">
        <v>38</v>
      </c>
      <c r="V376" s="36" t="s">
        <v>38</v>
      </c>
      <c r="W376" s="36" t="s">
        <v>2019</v>
      </c>
      <c r="X376" s="36">
        <v>2</v>
      </c>
      <c r="Y376" s="36" t="s">
        <v>1715</v>
      </c>
      <c r="Z376" s="36">
        <v>1</v>
      </c>
      <c r="AA376" s="36" t="s">
        <v>1715</v>
      </c>
      <c r="AB376" s="36">
        <v>1</v>
      </c>
      <c r="AC376" s="36"/>
      <c r="AD376" s="36"/>
      <c r="AE376" s="36">
        <f t="shared" si="5"/>
        <v>1</v>
      </c>
    </row>
    <row r="377" spans="1:31" customFormat="1" ht="67.5">
      <c r="A377" s="72">
        <v>376</v>
      </c>
      <c r="B377" s="72" t="s">
        <v>25</v>
      </c>
      <c r="C377" s="72" t="s">
        <v>1709</v>
      </c>
      <c r="D377" s="72" t="s">
        <v>2040</v>
      </c>
      <c r="E377" s="72" t="s">
        <v>28</v>
      </c>
      <c r="F377" s="72" t="s">
        <v>1001</v>
      </c>
      <c r="G377" s="72">
        <v>0</v>
      </c>
      <c r="H377" s="72" t="s">
        <v>645</v>
      </c>
      <c r="I377" s="36" t="s">
        <v>2041</v>
      </c>
      <c r="J377" s="36" t="s">
        <v>2042</v>
      </c>
      <c r="K377" s="36" t="s">
        <v>33</v>
      </c>
      <c r="L377" s="72" t="s">
        <v>2043</v>
      </c>
      <c r="M377" s="36" t="s">
        <v>1714</v>
      </c>
      <c r="N377" s="36" t="s">
        <v>49</v>
      </c>
      <c r="O377" s="36" t="s">
        <v>50</v>
      </c>
      <c r="P377" s="36"/>
      <c r="Q377" s="36"/>
      <c r="R377" s="36"/>
      <c r="S377" s="36" t="s">
        <v>51</v>
      </c>
      <c r="T377" s="36" t="s">
        <v>39</v>
      </c>
      <c r="U377" s="36" t="s">
        <v>38</v>
      </c>
      <c r="V377" s="36" t="s">
        <v>38</v>
      </c>
      <c r="W377" s="36" t="s">
        <v>2019</v>
      </c>
      <c r="X377" s="36">
        <v>2</v>
      </c>
      <c r="Y377" s="36" t="s">
        <v>1715</v>
      </c>
      <c r="Z377" s="36">
        <v>1</v>
      </c>
      <c r="AA377" s="36" t="s">
        <v>1715</v>
      </c>
      <c r="AB377" s="36">
        <v>1</v>
      </c>
      <c r="AC377" s="36"/>
      <c r="AD377" s="36"/>
      <c r="AE377" s="36">
        <f t="shared" si="5"/>
        <v>1</v>
      </c>
    </row>
    <row r="378" spans="1:31" customFormat="1" ht="67.5">
      <c r="A378" s="36">
        <v>377</v>
      </c>
      <c r="B378" s="36" t="s">
        <v>25</v>
      </c>
      <c r="C378" s="36" t="s">
        <v>1709</v>
      </c>
      <c r="D378" s="36" t="s">
        <v>2044</v>
      </c>
      <c r="E378" s="36" t="s">
        <v>28</v>
      </c>
      <c r="F378" s="36" t="s">
        <v>1001</v>
      </c>
      <c r="G378" s="36">
        <v>0</v>
      </c>
      <c r="H378" s="36" t="s">
        <v>82</v>
      </c>
      <c r="I378" s="36" t="s">
        <v>2045</v>
      </c>
      <c r="J378" s="36" t="s">
        <v>2046</v>
      </c>
      <c r="K378" s="36" t="s">
        <v>33</v>
      </c>
      <c r="L378" s="72" t="s">
        <v>2043</v>
      </c>
      <c r="M378" s="36" t="s">
        <v>1714</v>
      </c>
      <c r="N378" s="36" t="s">
        <v>49</v>
      </c>
      <c r="O378" s="36" t="s">
        <v>50</v>
      </c>
      <c r="P378" s="36"/>
      <c r="Q378" s="36"/>
      <c r="R378" s="36"/>
      <c r="S378" s="36" t="s">
        <v>51</v>
      </c>
      <c r="T378" s="36" t="s">
        <v>39</v>
      </c>
      <c r="U378" s="36" t="s">
        <v>38</v>
      </c>
      <c r="V378" s="36" t="s">
        <v>38</v>
      </c>
      <c r="W378" s="36" t="s">
        <v>2019</v>
      </c>
      <c r="X378" s="36">
        <v>2</v>
      </c>
      <c r="Y378" s="36" t="s">
        <v>1715</v>
      </c>
      <c r="Z378" s="36">
        <v>1</v>
      </c>
      <c r="AA378" s="36" t="s">
        <v>1715</v>
      </c>
      <c r="AB378" s="36">
        <v>1</v>
      </c>
      <c r="AC378" s="36"/>
      <c r="AD378" s="36"/>
      <c r="AE378" s="36">
        <f t="shared" si="5"/>
        <v>1</v>
      </c>
    </row>
    <row r="379" spans="1:31" customFormat="1" ht="67.5">
      <c r="A379" s="36">
        <v>378</v>
      </c>
      <c r="B379" s="36" t="s">
        <v>25</v>
      </c>
      <c r="C379" s="36" t="s">
        <v>1709</v>
      </c>
      <c r="D379" s="36" t="s">
        <v>2047</v>
      </c>
      <c r="E379" s="36" t="s">
        <v>28</v>
      </c>
      <c r="F379" s="36" t="s">
        <v>1001</v>
      </c>
      <c r="G379" s="36">
        <v>0</v>
      </c>
      <c r="H379" s="36" t="s">
        <v>82</v>
      </c>
      <c r="I379" s="36" t="s">
        <v>2048</v>
      </c>
      <c r="J379" s="36" t="s">
        <v>2049</v>
      </c>
      <c r="K379" s="36" t="s">
        <v>106</v>
      </c>
      <c r="L379" s="72"/>
      <c r="M379" s="36"/>
      <c r="N379" s="36"/>
      <c r="O379" s="36"/>
      <c r="P379" s="36"/>
      <c r="Q379" s="36"/>
      <c r="R379" s="36"/>
      <c r="S379" s="36"/>
      <c r="T379" s="36"/>
      <c r="U379" s="36"/>
      <c r="V379" s="36"/>
      <c r="W379" s="36"/>
      <c r="X379" s="36"/>
      <c r="Y379" s="36"/>
      <c r="Z379" s="36"/>
      <c r="AA379" s="36"/>
      <c r="AB379" s="36"/>
      <c r="AC379" s="36"/>
      <c r="AD379" s="36"/>
      <c r="AE379" s="36">
        <f t="shared" si="5"/>
        <v>0</v>
      </c>
    </row>
    <row r="380" spans="1:31" customFormat="1" ht="67.5">
      <c r="A380" s="36">
        <v>379</v>
      </c>
      <c r="B380" s="36" t="s">
        <v>25</v>
      </c>
      <c r="C380" s="36" t="s">
        <v>1709</v>
      </c>
      <c r="D380" s="36" t="s">
        <v>2050</v>
      </c>
      <c r="E380" s="36" t="s">
        <v>28</v>
      </c>
      <c r="F380" s="36" t="s">
        <v>1001</v>
      </c>
      <c r="G380" s="36">
        <v>0</v>
      </c>
      <c r="H380" s="36" t="s">
        <v>82</v>
      </c>
      <c r="I380" s="36" t="s">
        <v>2051</v>
      </c>
      <c r="J380" s="36" t="s">
        <v>2052</v>
      </c>
      <c r="K380" s="36" t="s">
        <v>33</v>
      </c>
      <c r="L380" s="72" t="s">
        <v>2053</v>
      </c>
      <c r="M380" s="36" t="s">
        <v>1714</v>
      </c>
      <c r="N380" s="36" t="s">
        <v>36</v>
      </c>
      <c r="O380" s="36"/>
      <c r="P380" s="36"/>
      <c r="Q380" s="36"/>
      <c r="R380" s="36"/>
      <c r="S380" s="36" t="s">
        <v>51</v>
      </c>
      <c r="T380" s="36" t="s">
        <v>38</v>
      </c>
      <c r="U380" s="36" t="s">
        <v>39</v>
      </c>
      <c r="V380" s="36" t="s">
        <v>39</v>
      </c>
      <c r="W380" s="36" t="s">
        <v>2019</v>
      </c>
      <c r="X380" s="36">
        <v>2</v>
      </c>
      <c r="Y380" s="36" t="s">
        <v>1715</v>
      </c>
      <c r="Z380" s="36">
        <v>1</v>
      </c>
      <c r="AA380" s="36" t="s">
        <v>1715</v>
      </c>
      <c r="AB380" s="36">
        <v>1</v>
      </c>
      <c r="AC380" s="36"/>
      <c r="AD380" s="36"/>
      <c r="AE380" s="36">
        <f t="shared" si="5"/>
        <v>0</v>
      </c>
    </row>
    <row r="381" spans="1:31" customFormat="1" ht="54">
      <c r="A381" s="36">
        <v>380</v>
      </c>
      <c r="B381" s="36" t="s">
        <v>25</v>
      </c>
      <c r="C381" s="36" t="s">
        <v>1709</v>
      </c>
      <c r="D381" s="36" t="s">
        <v>2054</v>
      </c>
      <c r="E381" s="36" t="s">
        <v>28</v>
      </c>
      <c r="F381" s="36" t="s">
        <v>1001</v>
      </c>
      <c r="G381" s="36">
        <v>0</v>
      </c>
      <c r="H381" s="36" t="s">
        <v>108</v>
      </c>
      <c r="I381" s="36" t="s">
        <v>2055</v>
      </c>
      <c r="J381" s="36" t="s">
        <v>2056</v>
      </c>
      <c r="K381" s="36" t="s">
        <v>33</v>
      </c>
      <c r="L381" s="72" t="s">
        <v>2057</v>
      </c>
      <c r="M381" s="36" t="s">
        <v>1714</v>
      </c>
      <c r="N381" s="36" t="s">
        <v>36</v>
      </c>
      <c r="O381" s="36"/>
      <c r="P381" s="36"/>
      <c r="Q381" s="36"/>
      <c r="R381" s="36"/>
      <c r="S381" s="36" t="s">
        <v>51</v>
      </c>
      <c r="T381" s="36" t="s">
        <v>38</v>
      </c>
      <c r="U381" s="36" t="s">
        <v>39</v>
      </c>
      <c r="V381" s="36" t="s">
        <v>39</v>
      </c>
      <c r="W381" s="36" t="s">
        <v>2019</v>
      </c>
      <c r="X381" s="36">
        <v>2</v>
      </c>
      <c r="Y381" s="36" t="s">
        <v>1715</v>
      </c>
      <c r="Z381" s="36">
        <v>1</v>
      </c>
      <c r="AA381" s="36" t="s">
        <v>1715</v>
      </c>
      <c r="AB381" s="36">
        <v>1</v>
      </c>
      <c r="AC381" s="36"/>
      <c r="AD381" s="36"/>
      <c r="AE381" s="36">
        <f t="shared" si="5"/>
        <v>0</v>
      </c>
    </row>
    <row r="382" spans="1:31" customFormat="1" ht="67.5">
      <c r="A382" s="36">
        <v>381</v>
      </c>
      <c r="B382" s="36" t="s">
        <v>25</v>
      </c>
      <c r="C382" s="36" t="s">
        <v>1709</v>
      </c>
      <c r="D382" s="36" t="s">
        <v>2058</v>
      </c>
      <c r="E382" s="36" t="s">
        <v>28</v>
      </c>
      <c r="F382" s="36" t="s">
        <v>1001</v>
      </c>
      <c r="G382" s="36">
        <v>0</v>
      </c>
      <c r="H382" s="36" t="s">
        <v>108</v>
      </c>
      <c r="I382" s="36" t="s">
        <v>2059</v>
      </c>
      <c r="J382" s="36" t="s">
        <v>2060</v>
      </c>
      <c r="K382" s="36" t="s">
        <v>33</v>
      </c>
      <c r="L382" s="72" t="s">
        <v>2061</v>
      </c>
      <c r="M382" s="36" t="s">
        <v>1714</v>
      </c>
      <c r="N382" s="36" t="s">
        <v>36</v>
      </c>
      <c r="O382" s="36"/>
      <c r="P382" s="36"/>
      <c r="Q382" s="36"/>
      <c r="R382" s="36"/>
      <c r="S382" s="36" t="s">
        <v>51</v>
      </c>
      <c r="T382" s="36" t="s">
        <v>38</v>
      </c>
      <c r="U382" s="36" t="s">
        <v>39</v>
      </c>
      <c r="V382" s="36" t="s">
        <v>39</v>
      </c>
      <c r="W382" s="36" t="s">
        <v>2019</v>
      </c>
      <c r="X382" s="36">
        <v>2</v>
      </c>
      <c r="Y382" s="36" t="s">
        <v>1715</v>
      </c>
      <c r="Z382" s="36">
        <v>1</v>
      </c>
      <c r="AA382" s="36" t="s">
        <v>1715</v>
      </c>
      <c r="AB382" s="36">
        <v>1</v>
      </c>
      <c r="AC382" s="36"/>
      <c r="AD382" s="36"/>
      <c r="AE382" s="36">
        <f t="shared" si="5"/>
        <v>0</v>
      </c>
    </row>
    <row r="383" spans="1:31" customFormat="1" ht="81">
      <c r="A383" s="36">
        <v>382</v>
      </c>
      <c r="B383" s="36" t="s">
        <v>25</v>
      </c>
      <c r="C383" s="36" t="s">
        <v>1709</v>
      </c>
      <c r="D383" s="36" t="s">
        <v>2062</v>
      </c>
      <c r="E383" s="36" t="s">
        <v>28</v>
      </c>
      <c r="F383" s="36" t="s">
        <v>1001</v>
      </c>
      <c r="G383" s="36">
        <v>0</v>
      </c>
      <c r="H383" s="36" t="s">
        <v>108</v>
      </c>
      <c r="I383" s="36" t="s">
        <v>2063</v>
      </c>
      <c r="J383" s="36" t="s">
        <v>2064</v>
      </c>
      <c r="K383" s="36" t="s">
        <v>33</v>
      </c>
      <c r="L383" s="72" t="s">
        <v>2065</v>
      </c>
      <c r="M383" s="36" t="s">
        <v>1714</v>
      </c>
      <c r="N383" s="36" t="s">
        <v>36</v>
      </c>
      <c r="O383" s="36"/>
      <c r="P383" s="36"/>
      <c r="Q383" s="36"/>
      <c r="R383" s="36"/>
      <c r="S383" s="36" t="s">
        <v>51</v>
      </c>
      <c r="T383" s="36" t="s">
        <v>38</v>
      </c>
      <c r="U383" s="36" t="s">
        <v>39</v>
      </c>
      <c r="V383" s="36" t="s">
        <v>39</v>
      </c>
      <c r="W383" s="36" t="s">
        <v>2019</v>
      </c>
      <c r="X383" s="36">
        <v>2</v>
      </c>
      <c r="Y383" s="36" t="s">
        <v>1715</v>
      </c>
      <c r="Z383" s="36">
        <v>1</v>
      </c>
      <c r="AA383" s="36" t="s">
        <v>1715</v>
      </c>
      <c r="AB383" s="36">
        <v>1</v>
      </c>
      <c r="AC383" s="36"/>
      <c r="AD383" s="36"/>
      <c r="AE383" s="36">
        <f t="shared" si="5"/>
        <v>0</v>
      </c>
    </row>
    <row r="384" spans="1:31" customFormat="1" ht="54">
      <c r="A384" s="36">
        <v>383</v>
      </c>
      <c r="B384" s="36" t="s">
        <v>25</v>
      </c>
      <c r="C384" s="36" t="s">
        <v>1709</v>
      </c>
      <c r="D384" s="36" t="s">
        <v>2066</v>
      </c>
      <c r="E384" s="36" t="s">
        <v>28</v>
      </c>
      <c r="F384" s="36" t="s">
        <v>1001</v>
      </c>
      <c r="G384" s="36">
        <v>0</v>
      </c>
      <c r="H384" s="36" t="s">
        <v>108</v>
      </c>
      <c r="I384" s="36" t="s">
        <v>2067</v>
      </c>
      <c r="J384" s="36" t="s">
        <v>2068</v>
      </c>
      <c r="K384" s="36" t="s">
        <v>33</v>
      </c>
      <c r="L384" s="72" t="s">
        <v>2069</v>
      </c>
      <c r="M384" s="36" t="s">
        <v>1714</v>
      </c>
      <c r="N384" s="36" t="s">
        <v>36</v>
      </c>
      <c r="O384" s="36"/>
      <c r="P384" s="36"/>
      <c r="Q384" s="36"/>
      <c r="R384" s="36"/>
      <c r="S384" s="36" t="s">
        <v>51</v>
      </c>
      <c r="T384" s="36" t="s">
        <v>38</v>
      </c>
      <c r="U384" s="36" t="s">
        <v>39</v>
      </c>
      <c r="V384" s="36" t="s">
        <v>39</v>
      </c>
      <c r="W384" s="36" t="s">
        <v>2019</v>
      </c>
      <c r="X384" s="36">
        <v>2</v>
      </c>
      <c r="Y384" s="36" t="s">
        <v>1715</v>
      </c>
      <c r="Z384" s="36">
        <v>1</v>
      </c>
      <c r="AA384" s="36" t="s">
        <v>1715</v>
      </c>
      <c r="AB384" s="36">
        <v>1</v>
      </c>
      <c r="AC384" s="36"/>
      <c r="AD384" s="36"/>
      <c r="AE384" s="36">
        <f t="shared" si="5"/>
        <v>0</v>
      </c>
    </row>
    <row r="385" spans="1:31" customFormat="1" ht="81">
      <c r="A385" s="36">
        <v>384</v>
      </c>
      <c r="B385" s="36" t="s">
        <v>25</v>
      </c>
      <c r="C385" s="36" t="s">
        <v>1709</v>
      </c>
      <c r="D385" s="36" t="s">
        <v>2070</v>
      </c>
      <c r="E385" s="36" t="s">
        <v>28</v>
      </c>
      <c r="F385" s="36" t="s">
        <v>1001</v>
      </c>
      <c r="G385" s="36">
        <v>0</v>
      </c>
      <c r="H385" s="36" t="s">
        <v>108</v>
      </c>
      <c r="I385" s="36" t="s">
        <v>2071</v>
      </c>
      <c r="J385" s="36" t="s">
        <v>2072</v>
      </c>
      <c r="K385" s="36" t="s">
        <v>33</v>
      </c>
      <c r="L385" s="72" t="s">
        <v>2073</v>
      </c>
      <c r="M385" s="36" t="s">
        <v>1714</v>
      </c>
      <c r="N385" s="36" t="s">
        <v>36</v>
      </c>
      <c r="O385" s="36"/>
      <c r="P385" s="36"/>
      <c r="Q385" s="36"/>
      <c r="R385" s="36"/>
      <c r="S385" s="36" t="s">
        <v>51</v>
      </c>
      <c r="T385" s="36" t="s">
        <v>38</v>
      </c>
      <c r="U385" s="36" t="s">
        <v>39</v>
      </c>
      <c r="V385" s="36" t="s">
        <v>39</v>
      </c>
      <c r="W385" s="36" t="s">
        <v>2019</v>
      </c>
      <c r="X385" s="36">
        <v>2</v>
      </c>
      <c r="Y385" s="36" t="s">
        <v>1715</v>
      </c>
      <c r="Z385" s="36">
        <v>1</v>
      </c>
      <c r="AA385" s="36" t="s">
        <v>1715</v>
      </c>
      <c r="AB385" s="36">
        <v>1</v>
      </c>
      <c r="AC385" s="36"/>
      <c r="AD385" s="36"/>
      <c r="AE385" s="36">
        <f t="shared" ref="AE385:AE448" si="6">COUNTIFS(O385:R385,"√")</f>
        <v>0</v>
      </c>
    </row>
    <row r="386" spans="1:31" customFormat="1" ht="67.5">
      <c r="A386" s="36">
        <v>385</v>
      </c>
      <c r="B386" s="36" t="s">
        <v>25</v>
      </c>
      <c r="C386" s="36" t="s">
        <v>1709</v>
      </c>
      <c r="D386" s="36" t="s">
        <v>2074</v>
      </c>
      <c r="E386" s="36" t="s">
        <v>28</v>
      </c>
      <c r="F386" s="36" t="s">
        <v>1001</v>
      </c>
      <c r="G386" s="36">
        <v>0</v>
      </c>
      <c r="H386" s="36" t="s">
        <v>82</v>
      </c>
      <c r="I386" s="36" t="s">
        <v>2075</v>
      </c>
      <c r="J386" s="36" t="s">
        <v>2076</v>
      </c>
      <c r="K386" s="36" t="s">
        <v>33</v>
      </c>
      <c r="L386" s="72" t="s">
        <v>2077</v>
      </c>
      <c r="M386" s="36" t="s">
        <v>1714</v>
      </c>
      <c r="N386" s="36" t="s">
        <v>49</v>
      </c>
      <c r="O386" s="36" t="s">
        <v>50</v>
      </c>
      <c r="P386" s="36" t="s">
        <v>50</v>
      </c>
      <c r="Q386" s="36"/>
      <c r="R386" s="36"/>
      <c r="S386" s="36" t="s">
        <v>51</v>
      </c>
      <c r="T386" s="36" t="s">
        <v>38</v>
      </c>
      <c r="U386" s="36" t="s">
        <v>39</v>
      </c>
      <c r="V386" s="36" t="s">
        <v>38</v>
      </c>
      <c r="W386" s="36" t="s">
        <v>2019</v>
      </c>
      <c r="X386" s="36">
        <v>2</v>
      </c>
      <c r="Y386" s="36" t="s">
        <v>1715</v>
      </c>
      <c r="Z386" s="36">
        <v>1</v>
      </c>
      <c r="AA386" s="36" t="s">
        <v>1715</v>
      </c>
      <c r="AB386" s="36">
        <v>1</v>
      </c>
      <c r="AC386" s="36"/>
      <c r="AD386" s="36"/>
      <c r="AE386" s="36">
        <f t="shared" si="6"/>
        <v>2</v>
      </c>
    </row>
    <row r="387" spans="1:31" customFormat="1" ht="67.5">
      <c r="A387" s="36">
        <v>386</v>
      </c>
      <c r="B387" s="36" t="s">
        <v>25</v>
      </c>
      <c r="C387" s="36" t="s">
        <v>1709</v>
      </c>
      <c r="D387" s="36" t="s">
        <v>2078</v>
      </c>
      <c r="E387" s="36" t="s">
        <v>28</v>
      </c>
      <c r="F387" s="36" t="s">
        <v>1001</v>
      </c>
      <c r="G387" s="36">
        <v>0</v>
      </c>
      <c r="H387" s="36" t="s">
        <v>108</v>
      </c>
      <c r="I387" s="36" t="s">
        <v>2079</v>
      </c>
      <c r="J387" s="36" t="s">
        <v>2080</v>
      </c>
      <c r="K387" s="36" t="s">
        <v>33</v>
      </c>
      <c r="L387" s="72" t="s">
        <v>2081</v>
      </c>
      <c r="M387" s="36" t="s">
        <v>1714</v>
      </c>
      <c r="N387" s="36" t="s">
        <v>36</v>
      </c>
      <c r="O387" s="36"/>
      <c r="P387" s="36"/>
      <c r="Q387" s="36"/>
      <c r="R387" s="36"/>
      <c r="S387" s="36" t="s">
        <v>51</v>
      </c>
      <c r="T387" s="36" t="s">
        <v>38</v>
      </c>
      <c r="U387" s="36" t="s">
        <v>39</v>
      </c>
      <c r="V387" s="36" t="s">
        <v>39</v>
      </c>
      <c r="W387" s="36" t="s">
        <v>2019</v>
      </c>
      <c r="X387" s="36">
        <v>2</v>
      </c>
      <c r="Y387" s="36" t="s">
        <v>1715</v>
      </c>
      <c r="Z387" s="36">
        <v>1</v>
      </c>
      <c r="AA387" s="36" t="s">
        <v>1715</v>
      </c>
      <c r="AB387" s="36">
        <v>1</v>
      </c>
      <c r="AC387" s="36"/>
      <c r="AD387" s="36"/>
      <c r="AE387" s="36">
        <f t="shared" si="6"/>
        <v>0</v>
      </c>
    </row>
    <row r="388" spans="1:31" customFormat="1" ht="94.5">
      <c r="A388" s="36">
        <v>387</v>
      </c>
      <c r="B388" s="36" t="s">
        <v>25</v>
      </c>
      <c r="C388" s="36" t="s">
        <v>1709</v>
      </c>
      <c r="D388" s="36" t="s">
        <v>2082</v>
      </c>
      <c r="E388" s="36" t="s">
        <v>28</v>
      </c>
      <c r="F388" s="36" t="s">
        <v>1001</v>
      </c>
      <c r="G388" s="36">
        <v>0</v>
      </c>
      <c r="H388" s="36" t="s">
        <v>82</v>
      </c>
      <c r="I388" s="36" t="s">
        <v>2083</v>
      </c>
      <c r="J388" s="36" t="s">
        <v>2084</v>
      </c>
      <c r="K388" s="36" t="s">
        <v>33</v>
      </c>
      <c r="L388" s="72" t="s">
        <v>2085</v>
      </c>
      <c r="M388" s="36" t="s">
        <v>1714</v>
      </c>
      <c r="N388" s="36" t="s">
        <v>49</v>
      </c>
      <c r="O388" s="36"/>
      <c r="P388" s="36" t="s">
        <v>50</v>
      </c>
      <c r="Q388" s="36"/>
      <c r="R388" s="36"/>
      <c r="S388" s="36" t="s">
        <v>51</v>
      </c>
      <c r="T388" s="36" t="s">
        <v>39</v>
      </c>
      <c r="U388" s="36" t="s">
        <v>39</v>
      </c>
      <c r="V388" s="36" t="s">
        <v>38</v>
      </c>
      <c r="W388" s="36" t="s">
        <v>2019</v>
      </c>
      <c r="X388" s="36">
        <v>2</v>
      </c>
      <c r="Y388" s="36" t="s">
        <v>1715</v>
      </c>
      <c r="Z388" s="36">
        <v>1</v>
      </c>
      <c r="AA388" s="36" t="s">
        <v>1715</v>
      </c>
      <c r="AB388" s="36">
        <v>1</v>
      </c>
      <c r="AC388" s="36"/>
      <c r="AD388" s="36"/>
      <c r="AE388" s="36">
        <f t="shared" si="6"/>
        <v>1</v>
      </c>
    </row>
    <row r="389" spans="1:31" customFormat="1" ht="81">
      <c r="A389" s="36">
        <v>388</v>
      </c>
      <c r="B389" s="36" t="s">
        <v>25</v>
      </c>
      <c r="C389" s="36" t="s">
        <v>1709</v>
      </c>
      <c r="D389" s="36" t="s">
        <v>2086</v>
      </c>
      <c r="E389" s="36" t="s">
        <v>28</v>
      </c>
      <c r="F389" s="36" t="s">
        <v>1001</v>
      </c>
      <c r="G389" s="36">
        <v>0</v>
      </c>
      <c r="H389" s="36" t="s">
        <v>82</v>
      </c>
      <c r="I389" s="36" t="s">
        <v>2087</v>
      </c>
      <c r="J389" s="36" t="s">
        <v>2088</v>
      </c>
      <c r="K389" s="36" t="s">
        <v>33</v>
      </c>
      <c r="L389" s="72" t="s">
        <v>2089</v>
      </c>
      <c r="M389" s="36" t="s">
        <v>1714</v>
      </c>
      <c r="N389" s="36" t="s">
        <v>49</v>
      </c>
      <c r="O389" s="36"/>
      <c r="P389" s="36" t="s">
        <v>50</v>
      </c>
      <c r="Q389" s="36"/>
      <c r="R389" s="36"/>
      <c r="S389" s="36" t="s">
        <v>51</v>
      </c>
      <c r="T389" s="36" t="s">
        <v>38</v>
      </c>
      <c r="U389" s="36" t="s">
        <v>39</v>
      </c>
      <c r="V389" s="36" t="s">
        <v>38</v>
      </c>
      <c r="W389" s="36" t="s">
        <v>2019</v>
      </c>
      <c r="X389" s="36">
        <v>2</v>
      </c>
      <c r="Y389" s="36" t="s">
        <v>1715</v>
      </c>
      <c r="Z389" s="36">
        <v>1</v>
      </c>
      <c r="AA389" s="36" t="s">
        <v>1715</v>
      </c>
      <c r="AB389" s="36">
        <v>1</v>
      </c>
      <c r="AC389" s="36"/>
      <c r="AD389" s="36"/>
      <c r="AE389" s="36">
        <f t="shared" si="6"/>
        <v>1</v>
      </c>
    </row>
    <row r="390" spans="1:31" customFormat="1" ht="67.5">
      <c r="A390" s="36">
        <v>389</v>
      </c>
      <c r="B390" s="36" t="s">
        <v>25</v>
      </c>
      <c r="C390" s="36" t="s">
        <v>1709</v>
      </c>
      <c r="D390" s="36" t="s">
        <v>2090</v>
      </c>
      <c r="E390" s="36" t="s">
        <v>28</v>
      </c>
      <c r="F390" s="36" t="s">
        <v>1001</v>
      </c>
      <c r="G390" s="36">
        <v>0</v>
      </c>
      <c r="H390" s="36" t="s">
        <v>82</v>
      </c>
      <c r="I390" s="36" t="s">
        <v>2091</v>
      </c>
      <c r="J390" s="36" t="s">
        <v>2092</v>
      </c>
      <c r="K390" s="36" t="s">
        <v>33</v>
      </c>
      <c r="L390" s="72" t="s">
        <v>2093</v>
      </c>
      <c r="M390" s="36" t="s">
        <v>1714</v>
      </c>
      <c r="N390" s="36" t="s">
        <v>49</v>
      </c>
      <c r="O390" s="36"/>
      <c r="P390" s="36" t="s">
        <v>50</v>
      </c>
      <c r="Q390" s="36"/>
      <c r="R390" s="36"/>
      <c r="S390" s="36" t="s">
        <v>51</v>
      </c>
      <c r="T390" s="36" t="s">
        <v>38</v>
      </c>
      <c r="U390" s="36" t="s">
        <v>39</v>
      </c>
      <c r="V390" s="36" t="s">
        <v>38</v>
      </c>
      <c r="W390" s="36" t="s">
        <v>2019</v>
      </c>
      <c r="X390" s="36">
        <v>2</v>
      </c>
      <c r="Y390" s="36" t="s">
        <v>1715</v>
      </c>
      <c r="Z390" s="36">
        <v>1</v>
      </c>
      <c r="AA390" s="36" t="s">
        <v>1715</v>
      </c>
      <c r="AB390" s="36">
        <v>1</v>
      </c>
      <c r="AC390" s="36"/>
      <c r="AD390" s="36"/>
      <c r="AE390" s="36">
        <f t="shared" si="6"/>
        <v>1</v>
      </c>
    </row>
    <row r="391" spans="1:31" customFormat="1" ht="81">
      <c r="A391" s="36">
        <v>390</v>
      </c>
      <c r="B391" s="36" t="s">
        <v>25</v>
      </c>
      <c r="C391" s="36" t="s">
        <v>1709</v>
      </c>
      <c r="D391" s="36" t="s">
        <v>2094</v>
      </c>
      <c r="E391" s="36" t="s">
        <v>28</v>
      </c>
      <c r="F391" s="36" t="s">
        <v>1001</v>
      </c>
      <c r="G391" s="36">
        <v>0</v>
      </c>
      <c r="H391" s="36" t="s">
        <v>82</v>
      </c>
      <c r="I391" s="36" t="s">
        <v>2095</v>
      </c>
      <c r="J391" s="36" t="s">
        <v>2096</v>
      </c>
      <c r="K391" s="36" t="s">
        <v>33</v>
      </c>
      <c r="L391" s="72" t="s">
        <v>2097</v>
      </c>
      <c r="M391" s="36" t="s">
        <v>1714</v>
      </c>
      <c r="N391" s="36" t="s">
        <v>49</v>
      </c>
      <c r="O391" s="36"/>
      <c r="P391" s="36" t="s">
        <v>50</v>
      </c>
      <c r="Q391" s="36"/>
      <c r="R391" s="36"/>
      <c r="S391" s="36" t="s">
        <v>51</v>
      </c>
      <c r="T391" s="36" t="s">
        <v>38</v>
      </c>
      <c r="U391" s="36" t="s">
        <v>39</v>
      </c>
      <c r="V391" s="36" t="s">
        <v>38</v>
      </c>
      <c r="W391" s="36" t="s">
        <v>2019</v>
      </c>
      <c r="X391" s="36">
        <v>2</v>
      </c>
      <c r="Y391" s="36" t="s">
        <v>1715</v>
      </c>
      <c r="Z391" s="36">
        <v>1</v>
      </c>
      <c r="AA391" s="36" t="s">
        <v>1715</v>
      </c>
      <c r="AB391" s="36">
        <v>1</v>
      </c>
      <c r="AC391" s="36"/>
      <c r="AD391" s="36"/>
      <c r="AE391" s="36">
        <f t="shared" si="6"/>
        <v>1</v>
      </c>
    </row>
    <row r="392" spans="1:31" customFormat="1" ht="81">
      <c r="A392" s="36">
        <v>391</v>
      </c>
      <c r="B392" s="36" t="s">
        <v>25</v>
      </c>
      <c r="C392" s="36" t="s">
        <v>1709</v>
      </c>
      <c r="D392" s="36" t="s">
        <v>2098</v>
      </c>
      <c r="E392" s="36" t="s">
        <v>28</v>
      </c>
      <c r="F392" s="36" t="s">
        <v>1001</v>
      </c>
      <c r="G392" s="36">
        <v>0</v>
      </c>
      <c r="H392" s="36" t="s">
        <v>82</v>
      </c>
      <c r="I392" s="36" t="s">
        <v>2099</v>
      </c>
      <c r="J392" s="36" t="s">
        <v>2100</v>
      </c>
      <c r="K392" s="36" t="s">
        <v>33</v>
      </c>
      <c r="L392" s="72" t="s">
        <v>2101</v>
      </c>
      <c r="M392" s="36" t="s">
        <v>1714</v>
      </c>
      <c r="N392" s="36" t="s">
        <v>49</v>
      </c>
      <c r="O392" s="36" t="s">
        <v>50</v>
      </c>
      <c r="P392" s="36" t="s">
        <v>50</v>
      </c>
      <c r="Q392" s="36" t="s">
        <v>50</v>
      </c>
      <c r="R392" s="36"/>
      <c r="S392" s="36" t="s">
        <v>51</v>
      </c>
      <c r="T392" s="36" t="s">
        <v>38</v>
      </c>
      <c r="U392" s="36" t="s">
        <v>39</v>
      </c>
      <c r="V392" s="36" t="s">
        <v>38</v>
      </c>
      <c r="W392" s="36" t="s">
        <v>2019</v>
      </c>
      <c r="X392" s="36">
        <v>2</v>
      </c>
      <c r="Y392" s="36" t="s">
        <v>1715</v>
      </c>
      <c r="Z392" s="36">
        <v>1</v>
      </c>
      <c r="AA392" s="36" t="s">
        <v>1715</v>
      </c>
      <c r="AB392" s="36">
        <v>1</v>
      </c>
      <c r="AC392" s="36"/>
      <c r="AD392" s="36"/>
      <c r="AE392" s="36">
        <f t="shared" si="6"/>
        <v>3</v>
      </c>
    </row>
    <row r="393" spans="1:31" customFormat="1" ht="67.5">
      <c r="A393" s="72">
        <v>392</v>
      </c>
      <c r="B393" s="72" t="s">
        <v>25</v>
      </c>
      <c r="C393" s="72" t="s">
        <v>1709</v>
      </c>
      <c r="D393" s="72" t="s">
        <v>2102</v>
      </c>
      <c r="E393" s="72" t="s">
        <v>28</v>
      </c>
      <c r="F393" s="72" t="s">
        <v>1001</v>
      </c>
      <c r="G393" s="72">
        <v>0</v>
      </c>
      <c r="H393" s="72" t="s">
        <v>645</v>
      </c>
      <c r="I393" s="36" t="s">
        <v>2103</v>
      </c>
      <c r="J393" s="36" t="s">
        <v>2104</v>
      </c>
      <c r="K393" s="36" t="s">
        <v>33</v>
      </c>
      <c r="L393" s="72" t="s">
        <v>2101</v>
      </c>
      <c r="M393" s="36" t="s">
        <v>1714</v>
      </c>
      <c r="N393" s="36" t="s">
        <v>49</v>
      </c>
      <c r="O393" s="36" t="s">
        <v>50</v>
      </c>
      <c r="P393" s="36" t="s">
        <v>50</v>
      </c>
      <c r="Q393" s="36" t="s">
        <v>50</v>
      </c>
      <c r="R393" s="36"/>
      <c r="S393" s="36" t="s">
        <v>51</v>
      </c>
      <c r="T393" s="36" t="s">
        <v>38</v>
      </c>
      <c r="U393" s="36" t="s">
        <v>39</v>
      </c>
      <c r="V393" s="36" t="s">
        <v>38</v>
      </c>
      <c r="W393" s="36" t="s">
        <v>2019</v>
      </c>
      <c r="X393" s="36">
        <v>2</v>
      </c>
      <c r="Y393" s="36" t="s">
        <v>1715</v>
      </c>
      <c r="Z393" s="36">
        <v>1</v>
      </c>
      <c r="AA393" s="36" t="s">
        <v>1715</v>
      </c>
      <c r="AB393" s="36">
        <v>1</v>
      </c>
      <c r="AC393" s="36"/>
      <c r="AD393" s="36"/>
      <c r="AE393" s="36">
        <f t="shared" si="6"/>
        <v>3</v>
      </c>
    </row>
    <row r="394" spans="1:31" customFormat="1" ht="67.5">
      <c r="A394" s="36">
        <v>393</v>
      </c>
      <c r="B394" s="36" t="s">
        <v>25</v>
      </c>
      <c r="C394" s="36" t="s">
        <v>1709</v>
      </c>
      <c r="D394" s="36" t="s">
        <v>2105</v>
      </c>
      <c r="E394" s="36" t="s">
        <v>28</v>
      </c>
      <c r="F394" s="36" t="s">
        <v>1001</v>
      </c>
      <c r="G394" s="36">
        <v>0</v>
      </c>
      <c r="H394" s="36" t="s">
        <v>108</v>
      </c>
      <c r="I394" s="36" t="s">
        <v>2106</v>
      </c>
      <c r="J394" s="36" t="s">
        <v>2107</v>
      </c>
      <c r="K394" s="36" t="s">
        <v>33</v>
      </c>
      <c r="L394" s="72" t="s">
        <v>2108</v>
      </c>
      <c r="M394" s="36" t="s">
        <v>1714</v>
      </c>
      <c r="N394" s="36" t="s">
        <v>49</v>
      </c>
      <c r="O394" s="36" t="s">
        <v>50</v>
      </c>
      <c r="P394" s="36" t="s">
        <v>50</v>
      </c>
      <c r="Q394" s="36" t="s">
        <v>50</v>
      </c>
      <c r="R394" s="36"/>
      <c r="S394" s="36" t="s">
        <v>51</v>
      </c>
      <c r="T394" s="36" t="s">
        <v>38</v>
      </c>
      <c r="U394" s="36" t="s">
        <v>39</v>
      </c>
      <c r="V394" s="36" t="s">
        <v>38</v>
      </c>
      <c r="W394" s="36" t="s">
        <v>2019</v>
      </c>
      <c r="X394" s="36">
        <v>2</v>
      </c>
      <c r="Y394" s="36" t="s">
        <v>1715</v>
      </c>
      <c r="Z394" s="36">
        <v>1</v>
      </c>
      <c r="AA394" s="36" t="s">
        <v>1715</v>
      </c>
      <c r="AB394" s="36">
        <v>1</v>
      </c>
      <c r="AC394" s="36"/>
      <c r="AD394" s="36"/>
      <c r="AE394" s="36">
        <f t="shared" si="6"/>
        <v>3</v>
      </c>
    </row>
    <row r="395" spans="1:31" customFormat="1" ht="81">
      <c r="A395" s="36">
        <v>394</v>
      </c>
      <c r="B395" s="36" t="s">
        <v>25</v>
      </c>
      <c r="C395" s="36" t="s">
        <v>1709</v>
      </c>
      <c r="D395" s="36" t="s">
        <v>2109</v>
      </c>
      <c r="E395" s="36" t="s">
        <v>28</v>
      </c>
      <c r="F395" s="36" t="s">
        <v>1001</v>
      </c>
      <c r="G395" s="36">
        <v>0</v>
      </c>
      <c r="H395" s="36" t="s">
        <v>82</v>
      </c>
      <c r="I395" s="36" t="s">
        <v>2110</v>
      </c>
      <c r="J395" s="36" t="s">
        <v>2111</v>
      </c>
      <c r="K395" s="36" t="s">
        <v>33</v>
      </c>
      <c r="L395" s="72" t="s">
        <v>2112</v>
      </c>
      <c r="M395" s="36" t="s">
        <v>1714</v>
      </c>
      <c r="N395" s="36" t="s">
        <v>49</v>
      </c>
      <c r="O395" s="36" t="s">
        <v>50</v>
      </c>
      <c r="P395" s="36" t="s">
        <v>50</v>
      </c>
      <c r="Q395" s="36"/>
      <c r="R395" s="36"/>
      <c r="S395" s="36" t="s">
        <v>51</v>
      </c>
      <c r="T395" s="36" t="s">
        <v>38</v>
      </c>
      <c r="U395" s="36" t="s">
        <v>39</v>
      </c>
      <c r="V395" s="36" t="s">
        <v>38</v>
      </c>
      <c r="W395" s="36" t="s">
        <v>2113</v>
      </c>
      <c r="X395" s="36">
        <v>2</v>
      </c>
      <c r="Y395" s="36" t="s">
        <v>1715</v>
      </c>
      <c r="Z395" s="36">
        <v>1</v>
      </c>
      <c r="AA395" s="36" t="s">
        <v>1715</v>
      </c>
      <c r="AB395" s="36">
        <v>1</v>
      </c>
      <c r="AC395" s="36"/>
      <c r="AD395" s="36"/>
      <c r="AE395" s="36">
        <f t="shared" si="6"/>
        <v>2</v>
      </c>
    </row>
    <row r="396" spans="1:31" customFormat="1" ht="67.5">
      <c r="A396" s="36">
        <v>395</v>
      </c>
      <c r="B396" s="36" t="s">
        <v>25</v>
      </c>
      <c r="C396" s="36" t="s">
        <v>1709</v>
      </c>
      <c r="D396" s="36" t="s">
        <v>2114</v>
      </c>
      <c r="E396" s="36" t="s">
        <v>28</v>
      </c>
      <c r="F396" s="36" t="s">
        <v>1001</v>
      </c>
      <c r="G396" s="36">
        <v>0</v>
      </c>
      <c r="H396" s="36" t="s">
        <v>82</v>
      </c>
      <c r="I396" s="36" t="s">
        <v>2115</v>
      </c>
      <c r="J396" s="36" t="s">
        <v>2116</v>
      </c>
      <c r="K396" s="36" t="s">
        <v>33</v>
      </c>
      <c r="L396" s="72" t="s">
        <v>2117</v>
      </c>
      <c r="M396" s="36" t="s">
        <v>1714</v>
      </c>
      <c r="N396" s="36" t="s">
        <v>36</v>
      </c>
      <c r="O396" s="36"/>
      <c r="P396" s="36"/>
      <c r="Q396" s="36"/>
      <c r="R396" s="36"/>
      <c r="S396" s="36" t="s">
        <v>51</v>
      </c>
      <c r="T396" s="36" t="s">
        <v>38</v>
      </c>
      <c r="U396" s="36" t="s">
        <v>39</v>
      </c>
      <c r="V396" s="36" t="s">
        <v>38</v>
      </c>
      <c r="W396" s="36" t="s">
        <v>2019</v>
      </c>
      <c r="X396" s="36">
        <v>2</v>
      </c>
      <c r="Y396" s="36" t="s">
        <v>1715</v>
      </c>
      <c r="Z396" s="36">
        <v>1</v>
      </c>
      <c r="AA396" s="36" t="s">
        <v>1715</v>
      </c>
      <c r="AB396" s="36">
        <v>1</v>
      </c>
      <c r="AC396" s="36"/>
      <c r="AD396" s="36"/>
      <c r="AE396" s="36">
        <f t="shared" si="6"/>
        <v>0</v>
      </c>
    </row>
    <row r="397" spans="1:31" customFormat="1" ht="67.5">
      <c r="A397" s="36">
        <v>396</v>
      </c>
      <c r="B397" s="36" t="s">
        <v>25</v>
      </c>
      <c r="C397" s="36" t="s">
        <v>1709</v>
      </c>
      <c r="D397" s="36" t="s">
        <v>2118</v>
      </c>
      <c r="E397" s="36" t="s">
        <v>28</v>
      </c>
      <c r="F397" s="36" t="s">
        <v>1001</v>
      </c>
      <c r="G397" s="36">
        <v>0</v>
      </c>
      <c r="H397" s="36" t="s">
        <v>82</v>
      </c>
      <c r="I397" s="36" t="s">
        <v>2119</v>
      </c>
      <c r="J397" s="36" t="s">
        <v>2120</v>
      </c>
      <c r="K397" s="36" t="s">
        <v>33</v>
      </c>
      <c r="L397" s="72" t="s">
        <v>2121</v>
      </c>
      <c r="M397" s="36" t="s">
        <v>1714</v>
      </c>
      <c r="N397" s="36" t="s">
        <v>36</v>
      </c>
      <c r="O397" s="36"/>
      <c r="P397" s="36"/>
      <c r="Q397" s="36"/>
      <c r="R397" s="36"/>
      <c r="S397" s="36" t="s">
        <v>51</v>
      </c>
      <c r="T397" s="36" t="s">
        <v>38</v>
      </c>
      <c r="U397" s="36" t="s">
        <v>39</v>
      </c>
      <c r="V397" s="36" t="s">
        <v>38</v>
      </c>
      <c r="W397" s="36" t="s">
        <v>2019</v>
      </c>
      <c r="X397" s="36">
        <v>2</v>
      </c>
      <c r="Y397" s="36" t="s">
        <v>1715</v>
      </c>
      <c r="Z397" s="36">
        <v>1</v>
      </c>
      <c r="AA397" s="36" t="s">
        <v>1715</v>
      </c>
      <c r="AB397" s="36">
        <v>1</v>
      </c>
      <c r="AC397" s="36"/>
      <c r="AD397" s="36"/>
      <c r="AE397" s="36">
        <f t="shared" si="6"/>
        <v>0</v>
      </c>
    </row>
    <row r="398" spans="1:31" customFormat="1" ht="81">
      <c r="A398" s="36">
        <v>397</v>
      </c>
      <c r="B398" s="36" t="s">
        <v>25</v>
      </c>
      <c r="C398" s="36" t="s">
        <v>1709</v>
      </c>
      <c r="D398" s="36" t="s">
        <v>2122</v>
      </c>
      <c r="E398" s="36" t="s">
        <v>28</v>
      </c>
      <c r="F398" s="36" t="s">
        <v>1001</v>
      </c>
      <c r="G398" s="36">
        <v>0</v>
      </c>
      <c r="H398" s="36" t="s">
        <v>82</v>
      </c>
      <c r="I398" s="36" t="s">
        <v>2123</v>
      </c>
      <c r="J398" s="36" t="s">
        <v>2124</v>
      </c>
      <c r="K398" s="36" t="s">
        <v>33</v>
      </c>
      <c r="L398" s="72" t="s">
        <v>2125</v>
      </c>
      <c r="M398" s="36" t="s">
        <v>1714</v>
      </c>
      <c r="N398" s="36" t="s">
        <v>49</v>
      </c>
      <c r="O398" s="36"/>
      <c r="P398" s="36" t="s">
        <v>50</v>
      </c>
      <c r="Q398" s="36" t="s">
        <v>50</v>
      </c>
      <c r="R398" s="36"/>
      <c r="S398" s="36" t="s">
        <v>51</v>
      </c>
      <c r="T398" s="36" t="s">
        <v>38</v>
      </c>
      <c r="U398" s="36" t="s">
        <v>39</v>
      </c>
      <c r="V398" s="36" t="s">
        <v>38</v>
      </c>
      <c r="W398" s="36" t="s">
        <v>2019</v>
      </c>
      <c r="X398" s="36">
        <v>2</v>
      </c>
      <c r="Y398" s="36" t="s">
        <v>1715</v>
      </c>
      <c r="Z398" s="36">
        <v>1</v>
      </c>
      <c r="AA398" s="36" t="s">
        <v>1715</v>
      </c>
      <c r="AB398" s="36">
        <v>1</v>
      </c>
      <c r="AC398" s="36"/>
      <c r="AD398" s="36"/>
      <c r="AE398" s="36">
        <f t="shared" si="6"/>
        <v>2</v>
      </c>
    </row>
    <row r="399" spans="1:31" customFormat="1" ht="81">
      <c r="A399" s="36">
        <v>398</v>
      </c>
      <c r="B399" s="36" t="s">
        <v>25</v>
      </c>
      <c r="C399" s="36" t="s">
        <v>1709</v>
      </c>
      <c r="D399" s="36" t="s">
        <v>2126</v>
      </c>
      <c r="E399" s="36" t="s">
        <v>28</v>
      </c>
      <c r="F399" s="36" t="s">
        <v>1001</v>
      </c>
      <c r="G399" s="36">
        <v>0</v>
      </c>
      <c r="H399" s="36" t="s">
        <v>82</v>
      </c>
      <c r="I399" s="36" t="s">
        <v>2127</v>
      </c>
      <c r="J399" s="36" t="s">
        <v>2128</v>
      </c>
      <c r="K399" s="36" t="s">
        <v>33</v>
      </c>
      <c r="L399" s="72" t="s">
        <v>2129</v>
      </c>
      <c r="M399" s="36" t="s">
        <v>1714</v>
      </c>
      <c r="N399" s="36" t="s">
        <v>49</v>
      </c>
      <c r="O399" s="36"/>
      <c r="P399" s="36" t="s">
        <v>50</v>
      </c>
      <c r="Q399" s="36" t="s">
        <v>50</v>
      </c>
      <c r="R399" s="36"/>
      <c r="S399" s="36" t="s">
        <v>51</v>
      </c>
      <c r="T399" s="36" t="s">
        <v>38</v>
      </c>
      <c r="U399" s="36" t="s">
        <v>39</v>
      </c>
      <c r="V399" s="36" t="s">
        <v>38</v>
      </c>
      <c r="W399" s="36" t="s">
        <v>2019</v>
      </c>
      <c r="X399" s="36">
        <v>2</v>
      </c>
      <c r="Y399" s="36" t="s">
        <v>1715</v>
      </c>
      <c r="Z399" s="36">
        <v>1</v>
      </c>
      <c r="AA399" s="36" t="s">
        <v>1715</v>
      </c>
      <c r="AB399" s="36">
        <v>1</v>
      </c>
      <c r="AC399" s="36"/>
      <c r="AD399" s="36"/>
      <c r="AE399" s="36">
        <f t="shared" si="6"/>
        <v>2</v>
      </c>
    </row>
    <row r="400" spans="1:31" customFormat="1" ht="67.5">
      <c r="A400" s="36">
        <v>399</v>
      </c>
      <c r="B400" s="36" t="s">
        <v>25</v>
      </c>
      <c r="C400" s="36" t="s">
        <v>1709</v>
      </c>
      <c r="D400" s="36" t="s">
        <v>2130</v>
      </c>
      <c r="E400" s="36" t="s">
        <v>28</v>
      </c>
      <c r="F400" s="36" t="s">
        <v>1001</v>
      </c>
      <c r="G400" s="36">
        <v>0</v>
      </c>
      <c r="H400" s="36" t="s">
        <v>82</v>
      </c>
      <c r="I400" s="36" t="s">
        <v>2131</v>
      </c>
      <c r="J400" s="36" t="s">
        <v>2132</v>
      </c>
      <c r="K400" s="36" t="s">
        <v>33</v>
      </c>
      <c r="L400" s="72" t="s">
        <v>2133</v>
      </c>
      <c r="M400" s="36" t="s">
        <v>1714</v>
      </c>
      <c r="N400" s="36" t="s">
        <v>49</v>
      </c>
      <c r="O400" s="36"/>
      <c r="P400" s="36" t="s">
        <v>50</v>
      </c>
      <c r="Q400" s="36" t="s">
        <v>50</v>
      </c>
      <c r="R400" s="36"/>
      <c r="S400" s="36" t="s">
        <v>51</v>
      </c>
      <c r="T400" s="36" t="s">
        <v>38</v>
      </c>
      <c r="U400" s="36" t="s">
        <v>39</v>
      </c>
      <c r="V400" s="36" t="s">
        <v>38</v>
      </c>
      <c r="W400" s="36" t="s">
        <v>2019</v>
      </c>
      <c r="X400" s="36">
        <v>2</v>
      </c>
      <c r="Y400" s="36" t="s">
        <v>1715</v>
      </c>
      <c r="Z400" s="36">
        <v>1</v>
      </c>
      <c r="AA400" s="36" t="s">
        <v>1715</v>
      </c>
      <c r="AB400" s="36">
        <v>1</v>
      </c>
      <c r="AC400" s="36"/>
      <c r="AD400" s="36"/>
      <c r="AE400" s="36">
        <f t="shared" si="6"/>
        <v>2</v>
      </c>
    </row>
    <row r="401" spans="1:31" customFormat="1" ht="67.5">
      <c r="A401" s="36">
        <v>400</v>
      </c>
      <c r="B401" s="36" t="s">
        <v>25</v>
      </c>
      <c r="C401" s="36" t="s">
        <v>1709</v>
      </c>
      <c r="D401" s="36" t="s">
        <v>2134</v>
      </c>
      <c r="E401" s="36" t="s">
        <v>28</v>
      </c>
      <c r="F401" s="36" t="s">
        <v>1001</v>
      </c>
      <c r="G401" s="36">
        <v>0</v>
      </c>
      <c r="H401" s="36" t="s">
        <v>82</v>
      </c>
      <c r="I401" s="36" t="s">
        <v>2135</v>
      </c>
      <c r="J401" s="36" t="s">
        <v>2136</v>
      </c>
      <c r="K401" s="36" t="s">
        <v>33</v>
      </c>
      <c r="L401" s="72" t="s">
        <v>2137</v>
      </c>
      <c r="M401" s="36" t="s">
        <v>1714</v>
      </c>
      <c r="N401" s="36" t="s">
        <v>49</v>
      </c>
      <c r="O401" s="36" t="s">
        <v>50</v>
      </c>
      <c r="P401" s="36" t="s">
        <v>50</v>
      </c>
      <c r="Q401" s="36"/>
      <c r="R401" s="36"/>
      <c r="S401" s="36" t="s">
        <v>51</v>
      </c>
      <c r="T401" s="36" t="s">
        <v>38</v>
      </c>
      <c r="U401" s="36" t="s">
        <v>39</v>
      </c>
      <c r="V401" s="36" t="s">
        <v>38</v>
      </c>
      <c r="W401" s="36" t="s">
        <v>2019</v>
      </c>
      <c r="X401" s="36">
        <v>2</v>
      </c>
      <c r="Y401" s="36" t="s">
        <v>1715</v>
      </c>
      <c r="Z401" s="36">
        <v>1</v>
      </c>
      <c r="AA401" s="36" t="s">
        <v>1715</v>
      </c>
      <c r="AB401" s="36">
        <v>1</v>
      </c>
      <c r="AC401" s="36"/>
      <c r="AD401" s="36"/>
      <c r="AE401" s="36">
        <f t="shared" si="6"/>
        <v>2</v>
      </c>
    </row>
    <row r="402" spans="1:31" customFormat="1" ht="81">
      <c r="A402" s="36">
        <v>401</v>
      </c>
      <c r="B402" s="36" t="s">
        <v>25</v>
      </c>
      <c r="C402" s="36" t="s">
        <v>1709</v>
      </c>
      <c r="D402" s="36" t="s">
        <v>2138</v>
      </c>
      <c r="E402" s="36" t="s">
        <v>28</v>
      </c>
      <c r="F402" s="36" t="s">
        <v>1001</v>
      </c>
      <c r="G402" s="36">
        <v>0</v>
      </c>
      <c r="H402" s="36" t="s">
        <v>82</v>
      </c>
      <c r="I402" s="36" t="s">
        <v>2139</v>
      </c>
      <c r="J402" s="36" t="s">
        <v>2140</v>
      </c>
      <c r="K402" s="36" t="s">
        <v>106</v>
      </c>
      <c r="L402" s="72"/>
      <c r="M402" s="36"/>
      <c r="N402" s="36"/>
      <c r="O402" s="36"/>
      <c r="P402" s="36"/>
      <c r="Q402" s="36"/>
      <c r="R402" s="36"/>
      <c r="S402" s="36"/>
      <c r="T402" s="36"/>
      <c r="U402" s="36"/>
      <c r="V402" s="36"/>
      <c r="W402" s="36"/>
      <c r="X402" s="36"/>
      <c r="Y402" s="36"/>
      <c r="Z402" s="36"/>
      <c r="AA402" s="36"/>
      <c r="AB402" s="36"/>
      <c r="AC402" s="36"/>
      <c r="AD402" s="36"/>
      <c r="AE402" s="36">
        <f t="shared" si="6"/>
        <v>0</v>
      </c>
    </row>
    <row r="403" spans="1:31" customFormat="1" ht="94.5">
      <c r="A403" s="72">
        <v>402</v>
      </c>
      <c r="B403" s="72" t="s">
        <v>25</v>
      </c>
      <c r="C403" s="72" t="s">
        <v>1709</v>
      </c>
      <c r="D403" s="72" t="s">
        <v>2141</v>
      </c>
      <c r="E403" s="72" t="s">
        <v>28</v>
      </c>
      <c r="F403" s="72" t="s">
        <v>1001</v>
      </c>
      <c r="G403" s="72">
        <v>0</v>
      </c>
      <c r="H403" s="72" t="s">
        <v>133</v>
      </c>
      <c r="I403" s="36" t="s">
        <v>2142</v>
      </c>
      <c r="J403" s="36" t="s">
        <v>2143</v>
      </c>
      <c r="K403" s="36" t="s">
        <v>33</v>
      </c>
      <c r="L403" s="72" t="s">
        <v>2144</v>
      </c>
      <c r="M403" s="36" t="s">
        <v>1714</v>
      </c>
      <c r="N403" s="36" t="s">
        <v>49</v>
      </c>
      <c r="O403" s="36" t="s">
        <v>50</v>
      </c>
      <c r="P403" s="36"/>
      <c r="Q403" s="36"/>
      <c r="R403" s="36"/>
      <c r="S403" s="36" t="s">
        <v>51</v>
      </c>
      <c r="T403" s="36" t="s">
        <v>38</v>
      </c>
      <c r="U403" s="36" t="s">
        <v>39</v>
      </c>
      <c r="V403" s="36" t="s">
        <v>38</v>
      </c>
      <c r="W403" s="36" t="s">
        <v>2145</v>
      </c>
      <c r="X403" s="36">
        <v>2</v>
      </c>
      <c r="Y403" s="36" t="s">
        <v>1715</v>
      </c>
      <c r="Z403" s="36">
        <v>1</v>
      </c>
      <c r="AA403" s="36" t="s">
        <v>1715</v>
      </c>
      <c r="AB403" s="36">
        <v>1</v>
      </c>
      <c r="AC403" s="36"/>
      <c r="AD403" s="36"/>
      <c r="AE403" s="36">
        <f t="shared" si="6"/>
        <v>1</v>
      </c>
    </row>
    <row r="404" spans="1:31" customFormat="1" ht="94.5">
      <c r="A404" s="36">
        <v>403</v>
      </c>
      <c r="B404" s="36" t="s">
        <v>25</v>
      </c>
      <c r="C404" s="36" t="s">
        <v>1709</v>
      </c>
      <c r="D404" s="36" t="s">
        <v>2146</v>
      </c>
      <c r="E404" s="36" t="s">
        <v>28</v>
      </c>
      <c r="F404" s="36" t="s">
        <v>1001</v>
      </c>
      <c r="G404" s="36">
        <v>0</v>
      </c>
      <c r="H404" s="36" t="s">
        <v>108</v>
      </c>
      <c r="I404" s="36" t="s">
        <v>2147</v>
      </c>
      <c r="J404" s="36" t="s">
        <v>2148</v>
      </c>
      <c r="K404" s="36" t="s">
        <v>33</v>
      </c>
      <c r="L404" s="72" t="s">
        <v>2149</v>
      </c>
      <c r="M404" s="36" t="s">
        <v>1714</v>
      </c>
      <c r="N404" s="36" t="s">
        <v>49</v>
      </c>
      <c r="O404" s="36"/>
      <c r="P404" s="36" t="s">
        <v>50</v>
      </c>
      <c r="Q404" s="36"/>
      <c r="R404" s="36"/>
      <c r="S404" s="36" t="s">
        <v>51</v>
      </c>
      <c r="T404" s="36" t="s">
        <v>38</v>
      </c>
      <c r="U404" s="36" t="s">
        <v>39</v>
      </c>
      <c r="V404" s="36" t="s">
        <v>39</v>
      </c>
      <c r="W404" s="36" t="s">
        <v>2145</v>
      </c>
      <c r="X404" s="36">
        <v>2</v>
      </c>
      <c r="Y404" s="36" t="s">
        <v>1715</v>
      </c>
      <c r="Z404" s="36">
        <v>1</v>
      </c>
      <c r="AA404" s="36" t="s">
        <v>1715</v>
      </c>
      <c r="AB404" s="36">
        <v>1</v>
      </c>
      <c r="AC404" s="36"/>
      <c r="AD404" s="36"/>
      <c r="AE404" s="36">
        <f t="shared" si="6"/>
        <v>1</v>
      </c>
    </row>
    <row r="405" spans="1:31" customFormat="1" ht="81">
      <c r="A405" s="36">
        <v>404</v>
      </c>
      <c r="B405" s="36" t="s">
        <v>25</v>
      </c>
      <c r="C405" s="36" t="s">
        <v>1709</v>
      </c>
      <c r="D405" s="36" t="s">
        <v>2150</v>
      </c>
      <c r="E405" s="36" t="s">
        <v>28</v>
      </c>
      <c r="F405" s="36" t="s">
        <v>1001</v>
      </c>
      <c r="G405" s="36">
        <v>0</v>
      </c>
      <c r="H405" s="36" t="s">
        <v>82</v>
      </c>
      <c r="I405" s="36" t="s">
        <v>2151</v>
      </c>
      <c r="J405" s="36" t="s">
        <v>2152</v>
      </c>
      <c r="K405" s="36" t="s">
        <v>33</v>
      </c>
      <c r="L405" s="72" t="s">
        <v>2153</v>
      </c>
      <c r="M405" s="36" t="s">
        <v>1714</v>
      </c>
      <c r="N405" s="36" t="s">
        <v>36</v>
      </c>
      <c r="O405" s="36"/>
      <c r="P405" s="36"/>
      <c r="Q405" s="36"/>
      <c r="R405" s="36"/>
      <c r="S405" s="36" t="s">
        <v>51</v>
      </c>
      <c r="T405" s="36" t="s">
        <v>38</v>
      </c>
      <c r="U405" s="36" t="s">
        <v>39</v>
      </c>
      <c r="V405" s="36" t="s">
        <v>38</v>
      </c>
      <c r="W405" s="36" t="s">
        <v>2145</v>
      </c>
      <c r="X405" s="36">
        <v>2</v>
      </c>
      <c r="Y405" s="36" t="s">
        <v>1715</v>
      </c>
      <c r="Z405" s="36">
        <v>1</v>
      </c>
      <c r="AA405" s="36" t="s">
        <v>1715</v>
      </c>
      <c r="AB405" s="36">
        <v>1</v>
      </c>
      <c r="AC405" s="36"/>
      <c r="AD405" s="36"/>
      <c r="AE405" s="36">
        <f t="shared" si="6"/>
        <v>0</v>
      </c>
    </row>
    <row r="406" spans="1:31" customFormat="1" ht="81">
      <c r="A406" s="36">
        <v>405</v>
      </c>
      <c r="B406" s="36" t="s">
        <v>25</v>
      </c>
      <c r="C406" s="36" t="s">
        <v>1709</v>
      </c>
      <c r="D406" s="36" t="s">
        <v>2154</v>
      </c>
      <c r="E406" s="36" t="s">
        <v>28</v>
      </c>
      <c r="F406" s="36" t="s">
        <v>1001</v>
      </c>
      <c r="G406" s="36">
        <v>0</v>
      </c>
      <c r="H406" s="36" t="s">
        <v>82</v>
      </c>
      <c r="I406" s="36" t="s">
        <v>2155</v>
      </c>
      <c r="J406" s="36" t="s">
        <v>2156</v>
      </c>
      <c r="K406" s="36" t="s">
        <v>33</v>
      </c>
      <c r="L406" s="72" t="s">
        <v>2157</v>
      </c>
      <c r="M406" s="36" t="s">
        <v>1714</v>
      </c>
      <c r="N406" s="36" t="s">
        <v>36</v>
      </c>
      <c r="O406" s="36"/>
      <c r="P406" s="36"/>
      <c r="Q406" s="36"/>
      <c r="R406" s="36"/>
      <c r="S406" s="36" t="s">
        <v>51</v>
      </c>
      <c r="T406" s="36" t="s">
        <v>38</v>
      </c>
      <c r="U406" s="36" t="s">
        <v>39</v>
      </c>
      <c r="V406" s="36" t="s">
        <v>38</v>
      </c>
      <c r="W406" s="36" t="s">
        <v>2158</v>
      </c>
      <c r="X406" s="36">
        <v>1</v>
      </c>
      <c r="Y406" s="36" t="s">
        <v>1715</v>
      </c>
      <c r="Z406" s="36">
        <v>1</v>
      </c>
      <c r="AA406" s="36" t="s">
        <v>1715</v>
      </c>
      <c r="AB406" s="36">
        <v>1</v>
      </c>
      <c r="AC406" s="36"/>
      <c r="AD406" s="36"/>
      <c r="AE406" s="36">
        <f t="shared" si="6"/>
        <v>0</v>
      </c>
    </row>
    <row r="407" spans="1:31" customFormat="1" ht="67.5">
      <c r="A407" s="36">
        <v>406</v>
      </c>
      <c r="B407" s="36" t="s">
        <v>25</v>
      </c>
      <c r="C407" s="36" t="s">
        <v>1709</v>
      </c>
      <c r="D407" s="36" t="s">
        <v>2159</v>
      </c>
      <c r="E407" s="36" t="s">
        <v>28</v>
      </c>
      <c r="F407" s="36" t="s">
        <v>1001</v>
      </c>
      <c r="G407" s="36">
        <v>0</v>
      </c>
      <c r="H407" s="36" t="s">
        <v>42</v>
      </c>
      <c r="I407" s="36" t="s">
        <v>2160</v>
      </c>
      <c r="J407" s="36" t="s">
        <v>2161</v>
      </c>
      <c r="K407" s="36" t="s">
        <v>33</v>
      </c>
      <c r="L407" s="72" t="s">
        <v>2162</v>
      </c>
      <c r="M407" s="36" t="s">
        <v>1714</v>
      </c>
      <c r="N407" s="36" t="s">
        <v>36</v>
      </c>
      <c r="O407" s="36"/>
      <c r="P407" s="36"/>
      <c r="Q407" s="36"/>
      <c r="R407" s="36"/>
      <c r="S407" s="36" t="s">
        <v>38</v>
      </c>
      <c r="T407" s="36" t="s">
        <v>38</v>
      </c>
      <c r="U407" s="36" t="s">
        <v>39</v>
      </c>
      <c r="V407" s="36" t="s">
        <v>39</v>
      </c>
      <c r="W407" s="36" t="s">
        <v>2158</v>
      </c>
      <c r="X407" s="36">
        <v>1</v>
      </c>
      <c r="Y407" s="36" t="s">
        <v>1715</v>
      </c>
      <c r="Z407" s="36">
        <v>1</v>
      </c>
      <c r="AA407" s="36" t="s">
        <v>1715</v>
      </c>
      <c r="AB407" s="36">
        <v>1</v>
      </c>
      <c r="AC407" s="36"/>
      <c r="AD407" s="36"/>
      <c r="AE407" s="36">
        <f t="shared" si="6"/>
        <v>0</v>
      </c>
    </row>
    <row r="408" spans="1:31" customFormat="1" ht="121.5">
      <c r="A408" s="36">
        <v>407</v>
      </c>
      <c r="B408" s="36" t="s">
        <v>25</v>
      </c>
      <c r="C408" s="36" t="s">
        <v>1709</v>
      </c>
      <c r="D408" s="36" t="s">
        <v>2163</v>
      </c>
      <c r="E408" s="36" t="s">
        <v>28</v>
      </c>
      <c r="F408" s="36" t="s">
        <v>1001</v>
      </c>
      <c r="G408" s="36">
        <v>0</v>
      </c>
      <c r="H408" s="36" t="s">
        <v>108</v>
      </c>
      <c r="I408" s="36" t="s">
        <v>2164</v>
      </c>
      <c r="J408" s="36" t="s">
        <v>2165</v>
      </c>
      <c r="K408" s="36" t="s">
        <v>33</v>
      </c>
      <c r="L408" s="72" t="s">
        <v>2166</v>
      </c>
      <c r="M408" s="36" t="s">
        <v>1714</v>
      </c>
      <c r="N408" s="72" t="s">
        <v>49</v>
      </c>
      <c r="O408" s="36"/>
      <c r="P408" s="36"/>
      <c r="Q408" s="36"/>
      <c r="R408" s="36" t="s">
        <v>50</v>
      </c>
      <c r="S408" s="36" t="s">
        <v>38</v>
      </c>
      <c r="T408" s="36" t="s">
        <v>42</v>
      </c>
      <c r="U408" s="36" t="s">
        <v>39</v>
      </c>
      <c r="V408" s="36" t="s">
        <v>39</v>
      </c>
      <c r="W408" s="36" t="s">
        <v>2113</v>
      </c>
      <c r="X408" s="36">
        <v>1</v>
      </c>
      <c r="Y408" s="36" t="s">
        <v>1769</v>
      </c>
      <c r="Z408" s="36">
        <v>2</v>
      </c>
      <c r="AA408" s="36" t="s">
        <v>1770</v>
      </c>
      <c r="AB408" s="36">
        <v>4</v>
      </c>
      <c r="AC408" s="36"/>
      <c r="AD408" s="36"/>
      <c r="AE408" s="36">
        <f t="shared" si="6"/>
        <v>1</v>
      </c>
    </row>
    <row r="409" spans="1:31" customFormat="1" ht="108">
      <c r="A409" s="36">
        <v>408</v>
      </c>
      <c r="B409" s="36" t="s">
        <v>25</v>
      </c>
      <c r="C409" s="36" t="s">
        <v>1709</v>
      </c>
      <c r="D409" s="36" t="s">
        <v>2167</v>
      </c>
      <c r="E409" s="36" t="s">
        <v>28</v>
      </c>
      <c r="F409" s="36" t="s">
        <v>1001</v>
      </c>
      <c r="G409" s="36">
        <v>0</v>
      </c>
      <c r="H409" s="36" t="s">
        <v>108</v>
      </c>
      <c r="I409" s="36" t="s">
        <v>2168</v>
      </c>
      <c r="J409" s="36" t="s">
        <v>2169</v>
      </c>
      <c r="K409" s="36" t="s">
        <v>33</v>
      </c>
      <c r="L409" s="72" t="s">
        <v>2170</v>
      </c>
      <c r="M409" s="36" t="s">
        <v>1714</v>
      </c>
      <c r="N409" s="72" t="s">
        <v>49</v>
      </c>
      <c r="O409" s="36"/>
      <c r="P409" s="36"/>
      <c r="Q409" s="36"/>
      <c r="R409" s="36" t="s">
        <v>50</v>
      </c>
      <c r="S409" s="36" t="s">
        <v>38</v>
      </c>
      <c r="T409" s="36" t="s">
        <v>42</v>
      </c>
      <c r="U409" s="36" t="s">
        <v>39</v>
      </c>
      <c r="V409" s="36" t="s">
        <v>39</v>
      </c>
      <c r="W409" s="36" t="s">
        <v>2171</v>
      </c>
      <c r="X409" s="36">
        <v>1</v>
      </c>
      <c r="Y409" s="36" t="s">
        <v>1769</v>
      </c>
      <c r="Z409" s="36">
        <v>2</v>
      </c>
      <c r="AA409" s="36" t="s">
        <v>1770</v>
      </c>
      <c r="AB409" s="36">
        <v>4</v>
      </c>
      <c r="AC409" s="36"/>
      <c r="AD409" s="36"/>
      <c r="AE409" s="36">
        <f t="shared" si="6"/>
        <v>1</v>
      </c>
    </row>
    <row r="410" spans="1:31" customFormat="1" ht="121.5">
      <c r="A410" s="36">
        <v>409</v>
      </c>
      <c r="B410" s="36" t="s">
        <v>25</v>
      </c>
      <c r="C410" s="36" t="s">
        <v>1709</v>
      </c>
      <c r="D410" s="36" t="s">
        <v>2172</v>
      </c>
      <c r="E410" s="36" t="s">
        <v>28</v>
      </c>
      <c r="F410" s="36" t="s">
        <v>1001</v>
      </c>
      <c r="G410" s="36">
        <v>0</v>
      </c>
      <c r="H410" s="36" t="s">
        <v>108</v>
      </c>
      <c r="I410" s="36" t="s">
        <v>2173</v>
      </c>
      <c r="J410" s="36" t="s">
        <v>2174</v>
      </c>
      <c r="K410" s="36" t="s">
        <v>33</v>
      </c>
      <c r="L410" s="72" t="s">
        <v>2175</v>
      </c>
      <c r="M410" s="36" t="s">
        <v>1714</v>
      </c>
      <c r="N410" s="36" t="s">
        <v>49</v>
      </c>
      <c r="O410" s="36"/>
      <c r="P410" s="36" t="s">
        <v>50</v>
      </c>
      <c r="Q410" s="36" t="s">
        <v>50</v>
      </c>
      <c r="R410" s="36" t="s">
        <v>50</v>
      </c>
      <c r="S410" s="36" t="s">
        <v>51</v>
      </c>
      <c r="T410" s="36" t="s">
        <v>38</v>
      </c>
      <c r="U410" s="36" t="s">
        <v>38</v>
      </c>
      <c r="V410" s="36" t="s">
        <v>38</v>
      </c>
      <c r="W410" s="36" t="s">
        <v>2176</v>
      </c>
      <c r="X410" s="36">
        <v>1</v>
      </c>
      <c r="Y410" s="36" t="s">
        <v>1715</v>
      </c>
      <c r="Z410" s="36">
        <v>1</v>
      </c>
      <c r="AA410" s="36" t="s">
        <v>1715</v>
      </c>
      <c r="AB410" s="36">
        <v>1</v>
      </c>
      <c r="AC410" s="36" t="s">
        <v>2177</v>
      </c>
      <c r="AD410" s="36"/>
      <c r="AE410" s="36">
        <f t="shared" si="6"/>
        <v>3</v>
      </c>
    </row>
    <row r="411" spans="1:31" customFormat="1" ht="67.5">
      <c r="A411" s="36">
        <v>410</v>
      </c>
      <c r="B411" s="36" t="s">
        <v>25</v>
      </c>
      <c r="C411" s="36" t="s">
        <v>1709</v>
      </c>
      <c r="D411" s="36" t="s">
        <v>2178</v>
      </c>
      <c r="E411" s="36" t="s">
        <v>28</v>
      </c>
      <c r="F411" s="36" t="s">
        <v>1001</v>
      </c>
      <c r="G411" s="36">
        <v>0</v>
      </c>
      <c r="H411" s="36" t="s">
        <v>82</v>
      </c>
      <c r="I411" s="36" t="s">
        <v>2179</v>
      </c>
      <c r="J411" s="36" t="s">
        <v>2180</v>
      </c>
      <c r="K411" s="36" t="s">
        <v>33</v>
      </c>
      <c r="L411" s="72" t="s">
        <v>2181</v>
      </c>
      <c r="M411" s="36" t="s">
        <v>1714</v>
      </c>
      <c r="N411" s="36" t="s">
        <v>36</v>
      </c>
      <c r="O411" s="36"/>
      <c r="P411" s="36"/>
      <c r="Q411" s="36"/>
      <c r="R411" s="36"/>
      <c r="S411" s="36" t="s">
        <v>51</v>
      </c>
      <c r="T411" s="36" t="s">
        <v>38</v>
      </c>
      <c r="U411" s="36" t="s">
        <v>38</v>
      </c>
      <c r="V411" s="36" t="s">
        <v>38</v>
      </c>
      <c r="W411" s="36" t="s">
        <v>2019</v>
      </c>
      <c r="X411" s="36">
        <v>2</v>
      </c>
      <c r="Y411" s="36" t="s">
        <v>1715</v>
      </c>
      <c r="Z411" s="36">
        <v>1</v>
      </c>
      <c r="AA411" s="36" t="s">
        <v>1715</v>
      </c>
      <c r="AB411" s="36">
        <v>1</v>
      </c>
      <c r="AC411" s="36"/>
      <c r="AD411" s="36"/>
      <c r="AE411" s="36">
        <f t="shared" si="6"/>
        <v>0</v>
      </c>
    </row>
    <row r="412" spans="1:31" customFormat="1" ht="94.5">
      <c r="A412" s="36">
        <v>411</v>
      </c>
      <c r="B412" s="36" t="s">
        <v>25</v>
      </c>
      <c r="C412" s="36" t="s">
        <v>1709</v>
      </c>
      <c r="D412" s="36" t="s">
        <v>2182</v>
      </c>
      <c r="E412" s="36" t="s">
        <v>28</v>
      </c>
      <c r="F412" s="36" t="s">
        <v>1001</v>
      </c>
      <c r="G412" s="36">
        <v>0</v>
      </c>
      <c r="H412" s="36" t="s">
        <v>82</v>
      </c>
      <c r="I412" s="36" t="s">
        <v>2183</v>
      </c>
      <c r="J412" s="36" t="s">
        <v>2184</v>
      </c>
      <c r="K412" s="36" t="s">
        <v>33</v>
      </c>
      <c r="L412" s="72" t="s">
        <v>2185</v>
      </c>
      <c r="M412" s="36" t="s">
        <v>1714</v>
      </c>
      <c r="N412" s="36" t="s">
        <v>36</v>
      </c>
      <c r="O412" s="36"/>
      <c r="P412" s="36"/>
      <c r="Q412" s="36"/>
      <c r="R412" s="36"/>
      <c r="S412" s="36" t="s">
        <v>51</v>
      </c>
      <c r="T412" s="36" t="s">
        <v>38</v>
      </c>
      <c r="U412" s="36" t="s">
        <v>38</v>
      </c>
      <c r="V412" s="36" t="s">
        <v>38</v>
      </c>
      <c r="W412" s="36" t="s">
        <v>2019</v>
      </c>
      <c r="X412" s="36">
        <v>2</v>
      </c>
      <c r="Y412" s="36" t="s">
        <v>1715</v>
      </c>
      <c r="Z412" s="36">
        <v>1</v>
      </c>
      <c r="AA412" s="36" t="s">
        <v>1715</v>
      </c>
      <c r="AB412" s="36">
        <v>1</v>
      </c>
      <c r="AC412" s="36"/>
      <c r="AD412" s="36"/>
      <c r="AE412" s="36">
        <f t="shared" si="6"/>
        <v>0</v>
      </c>
    </row>
    <row r="413" spans="1:31" customFormat="1" ht="81">
      <c r="A413" s="36">
        <v>412</v>
      </c>
      <c r="B413" s="36" t="s">
        <v>25</v>
      </c>
      <c r="C413" s="36" t="s">
        <v>1709</v>
      </c>
      <c r="D413" s="36" t="s">
        <v>2186</v>
      </c>
      <c r="E413" s="36" t="s">
        <v>28</v>
      </c>
      <c r="F413" s="36" t="s">
        <v>1001</v>
      </c>
      <c r="G413" s="36">
        <v>0</v>
      </c>
      <c r="H413" s="36" t="s">
        <v>82</v>
      </c>
      <c r="I413" s="36" t="s">
        <v>2187</v>
      </c>
      <c r="J413" s="36" t="s">
        <v>2188</v>
      </c>
      <c r="K413" s="36" t="s">
        <v>33</v>
      </c>
      <c r="L413" s="72" t="s">
        <v>2189</v>
      </c>
      <c r="M413" s="36" t="s">
        <v>1714</v>
      </c>
      <c r="N413" s="36" t="s">
        <v>36</v>
      </c>
      <c r="O413" s="36"/>
      <c r="P413" s="36"/>
      <c r="Q413" s="36"/>
      <c r="R413" s="36"/>
      <c r="S413" s="36" t="s">
        <v>51</v>
      </c>
      <c r="T413" s="36" t="s">
        <v>38</v>
      </c>
      <c r="U413" s="36" t="s">
        <v>38</v>
      </c>
      <c r="V413" s="36" t="s">
        <v>38</v>
      </c>
      <c r="W413" s="36" t="s">
        <v>2019</v>
      </c>
      <c r="X413" s="36">
        <v>2</v>
      </c>
      <c r="Y413" s="36" t="s">
        <v>1715</v>
      </c>
      <c r="Z413" s="36">
        <v>1</v>
      </c>
      <c r="AA413" s="36" t="s">
        <v>1715</v>
      </c>
      <c r="AB413" s="36">
        <v>1</v>
      </c>
      <c r="AC413" s="36"/>
      <c r="AD413" s="36"/>
      <c r="AE413" s="36">
        <f t="shared" si="6"/>
        <v>0</v>
      </c>
    </row>
    <row r="414" spans="1:31" customFormat="1" ht="81">
      <c r="A414" s="36">
        <v>413</v>
      </c>
      <c r="B414" s="36" t="s">
        <v>25</v>
      </c>
      <c r="C414" s="36" t="s">
        <v>1709</v>
      </c>
      <c r="D414" s="36" t="s">
        <v>2190</v>
      </c>
      <c r="E414" s="36" t="s">
        <v>28</v>
      </c>
      <c r="F414" s="36" t="s">
        <v>1001</v>
      </c>
      <c r="G414" s="36">
        <v>0</v>
      </c>
      <c r="H414" s="36" t="s">
        <v>82</v>
      </c>
      <c r="I414" s="36" t="s">
        <v>2191</v>
      </c>
      <c r="J414" s="36" t="s">
        <v>2192</v>
      </c>
      <c r="K414" s="36" t="s">
        <v>33</v>
      </c>
      <c r="L414" s="72" t="s">
        <v>2193</v>
      </c>
      <c r="M414" s="36" t="s">
        <v>1714</v>
      </c>
      <c r="N414" s="36" t="s">
        <v>36</v>
      </c>
      <c r="O414" s="36"/>
      <c r="P414" s="36"/>
      <c r="Q414" s="36"/>
      <c r="R414" s="36"/>
      <c r="S414" s="36" t="s">
        <v>51</v>
      </c>
      <c r="T414" s="36" t="s">
        <v>38</v>
      </c>
      <c r="U414" s="36" t="s">
        <v>38</v>
      </c>
      <c r="V414" s="36" t="s">
        <v>38</v>
      </c>
      <c r="W414" s="36" t="s">
        <v>2019</v>
      </c>
      <c r="X414" s="36">
        <v>2</v>
      </c>
      <c r="Y414" s="36" t="s">
        <v>1715</v>
      </c>
      <c r="Z414" s="36">
        <v>1</v>
      </c>
      <c r="AA414" s="36" t="s">
        <v>1715</v>
      </c>
      <c r="AB414" s="36">
        <v>1</v>
      </c>
      <c r="AC414" s="36"/>
      <c r="AD414" s="36"/>
      <c r="AE414" s="36">
        <f t="shared" si="6"/>
        <v>0</v>
      </c>
    </row>
    <row r="415" spans="1:31" customFormat="1" ht="81">
      <c r="A415" s="36">
        <v>414</v>
      </c>
      <c r="B415" s="36" t="s">
        <v>25</v>
      </c>
      <c r="C415" s="36" t="s">
        <v>1709</v>
      </c>
      <c r="D415" s="36" t="s">
        <v>2194</v>
      </c>
      <c r="E415" s="36" t="s">
        <v>28</v>
      </c>
      <c r="F415" s="36" t="s">
        <v>1001</v>
      </c>
      <c r="G415" s="36">
        <v>0</v>
      </c>
      <c r="H415" s="36" t="s">
        <v>108</v>
      </c>
      <c r="I415" s="36" t="s">
        <v>2195</v>
      </c>
      <c r="J415" s="36" t="s">
        <v>2196</v>
      </c>
      <c r="K415" s="36" t="s">
        <v>33</v>
      </c>
      <c r="L415" s="72" t="s">
        <v>2197</v>
      </c>
      <c r="M415" s="36" t="s">
        <v>1714</v>
      </c>
      <c r="N415" s="36" t="s">
        <v>36</v>
      </c>
      <c r="O415" s="36"/>
      <c r="P415" s="36"/>
      <c r="Q415" s="36"/>
      <c r="R415" s="36"/>
      <c r="S415" s="36" t="s">
        <v>51</v>
      </c>
      <c r="T415" s="36" t="s">
        <v>38</v>
      </c>
      <c r="U415" s="36" t="s">
        <v>38</v>
      </c>
      <c r="V415" s="36" t="s">
        <v>38</v>
      </c>
      <c r="W415" s="36" t="s">
        <v>2019</v>
      </c>
      <c r="X415" s="36">
        <v>2</v>
      </c>
      <c r="Y415" s="36" t="s">
        <v>1715</v>
      </c>
      <c r="Z415" s="36">
        <v>1</v>
      </c>
      <c r="AA415" s="36" t="s">
        <v>1715</v>
      </c>
      <c r="AB415" s="36">
        <v>1</v>
      </c>
      <c r="AC415" s="36"/>
      <c r="AD415" s="36"/>
      <c r="AE415" s="36">
        <f t="shared" si="6"/>
        <v>0</v>
      </c>
    </row>
    <row r="416" spans="1:31" customFormat="1" ht="81">
      <c r="A416" s="36">
        <v>415</v>
      </c>
      <c r="B416" s="36" t="s">
        <v>25</v>
      </c>
      <c r="C416" s="36" t="s">
        <v>1709</v>
      </c>
      <c r="D416" s="36" t="s">
        <v>2198</v>
      </c>
      <c r="E416" s="36" t="s">
        <v>28</v>
      </c>
      <c r="F416" s="36" t="s">
        <v>1001</v>
      </c>
      <c r="G416" s="36">
        <v>0</v>
      </c>
      <c r="H416" s="36" t="s">
        <v>108</v>
      </c>
      <c r="I416" s="36" t="s">
        <v>2199</v>
      </c>
      <c r="J416" s="36" t="s">
        <v>2200</v>
      </c>
      <c r="K416" s="36" t="s">
        <v>33</v>
      </c>
      <c r="L416" s="72" t="s">
        <v>2201</v>
      </c>
      <c r="M416" s="36" t="s">
        <v>1714</v>
      </c>
      <c r="N416" s="36" t="s">
        <v>36</v>
      </c>
      <c r="O416" s="36"/>
      <c r="P416" s="36"/>
      <c r="Q416" s="36"/>
      <c r="R416" s="36"/>
      <c r="S416" s="36" t="s">
        <v>51</v>
      </c>
      <c r="T416" s="36" t="s">
        <v>38</v>
      </c>
      <c r="U416" s="36" t="s">
        <v>38</v>
      </c>
      <c r="V416" s="36" t="s">
        <v>38</v>
      </c>
      <c r="W416" s="36" t="s">
        <v>2019</v>
      </c>
      <c r="X416" s="36">
        <v>2</v>
      </c>
      <c r="Y416" s="36" t="s">
        <v>1715</v>
      </c>
      <c r="Z416" s="36">
        <v>1</v>
      </c>
      <c r="AA416" s="36" t="s">
        <v>1715</v>
      </c>
      <c r="AB416" s="36">
        <v>1</v>
      </c>
      <c r="AC416" s="36"/>
      <c r="AD416" s="36"/>
      <c r="AE416" s="36">
        <f t="shared" si="6"/>
        <v>0</v>
      </c>
    </row>
    <row r="417" spans="1:31" customFormat="1" ht="94.5">
      <c r="A417" s="36">
        <v>416</v>
      </c>
      <c r="B417" s="36" t="s">
        <v>25</v>
      </c>
      <c r="C417" s="36" t="s">
        <v>1709</v>
      </c>
      <c r="D417" s="36" t="s">
        <v>2202</v>
      </c>
      <c r="E417" s="36" t="s">
        <v>28</v>
      </c>
      <c r="F417" s="36" t="s">
        <v>1001</v>
      </c>
      <c r="G417" s="36">
        <v>0</v>
      </c>
      <c r="H417" s="36" t="s">
        <v>82</v>
      </c>
      <c r="I417" s="36" t="s">
        <v>2203</v>
      </c>
      <c r="J417" s="36" t="s">
        <v>2204</v>
      </c>
      <c r="K417" s="36" t="s">
        <v>33</v>
      </c>
      <c r="L417" s="72" t="s">
        <v>2205</v>
      </c>
      <c r="M417" s="36" t="s">
        <v>1714</v>
      </c>
      <c r="N417" s="36" t="s">
        <v>36</v>
      </c>
      <c r="O417" s="36"/>
      <c r="P417" s="36"/>
      <c r="Q417" s="36"/>
      <c r="R417" s="36"/>
      <c r="S417" s="36" t="s">
        <v>51</v>
      </c>
      <c r="T417" s="36" t="s">
        <v>38</v>
      </c>
      <c r="U417" s="36" t="s">
        <v>38</v>
      </c>
      <c r="V417" s="36" t="s">
        <v>38</v>
      </c>
      <c r="W417" s="36" t="s">
        <v>2019</v>
      </c>
      <c r="X417" s="36">
        <v>2</v>
      </c>
      <c r="Y417" s="36" t="s">
        <v>1715</v>
      </c>
      <c r="Z417" s="36">
        <v>1</v>
      </c>
      <c r="AA417" s="36" t="s">
        <v>1715</v>
      </c>
      <c r="AB417" s="36">
        <v>1</v>
      </c>
      <c r="AC417" s="36"/>
      <c r="AD417" s="36"/>
      <c r="AE417" s="36">
        <f t="shared" si="6"/>
        <v>0</v>
      </c>
    </row>
    <row r="418" spans="1:31" customFormat="1" ht="67.5">
      <c r="A418" s="36">
        <v>417</v>
      </c>
      <c r="B418" s="36" t="s">
        <v>25</v>
      </c>
      <c r="C418" s="36" t="s">
        <v>1709</v>
      </c>
      <c r="D418" s="36" t="s">
        <v>2206</v>
      </c>
      <c r="E418" s="36" t="s">
        <v>28</v>
      </c>
      <c r="F418" s="36" t="s">
        <v>1001</v>
      </c>
      <c r="G418" s="36">
        <v>0</v>
      </c>
      <c r="H418" s="36" t="s">
        <v>82</v>
      </c>
      <c r="I418" s="36" t="s">
        <v>2207</v>
      </c>
      <c r="J418" s="36" t="s">
        <v>2208</v>
      </c>
      <c r="K418" s="36" t="s">
        <v>33</v>
      </c>
      <c r="L418" s="72" t="s">
        <v>2209</v>
      </c>
      <c r="M418" s="36" t="s">
        <v>1714</v>
      </c>
      <c r="N418" s="36" t="s">
        <v>36</v>
      </c>
      <c r="O418" s="36"/>
      <c r="P418" s="36"/>
      <c r="Q418" s="36"/>
      <c r="R418" s="36"/>
      <c r="S418" s="36" t="s">
        <v>51</v>
      </c>
      <c r="T418" s="36" t="s">
        <v>38</v>
      </c>
      <c r="U418" s="36" t="s">
        <v>39</v>
      </c>
      <c r="V418" s="36" t="s">
        <v>39</v>
      </c>
      <c r="W418" s="36" t="s">
        <v>2019</v>
      </c>
      <c r="X418" s="36">
        <v>2</v>
      </c>
      <c r="Y418" s="36" t="s">
        <v>1715</v>
      </c>
      <c r="Z418" s="36">
        <v>1</v>
      </c>
      <c r="AA418" s="36" t="s">
        <v>1715</v>
      </c>
      <c r="AB418" s="36">
        <v>1</v>
      </c>
      <c r="AC418" s="36"/>
      <c r="AD418" s="36"/>
      <c r="AE418" s="36">
        <f t="shared" si="6"/>
        <v>0</v>
      </c>
    </row>
    <row r="419" spans="1:31" customFormat="1" ht="108">
      <c r="A419" s="36">
        <v>418</v>
      </c>
      <c r="B419" s="36" t="s">
        <v>25</v>
      </c>
      <c r="C419" s="36" t="s">
        <v>1709</v>
      </c>
      <c r="D419" s="36" t="s">
        <v>2210</v>
      </c>
      <c r="E419" s="36" t="s">
        <v>28</v>
      </c>
      <c r="F419" s="36" t="s">
        <v>1001</v>
      </c>
      <c r="G419" s="36">
        <v>0</v>
      </c>
      <c r="H419" s="36" t="s">
        <v>82</v>
      </c>
      <c r="I419" s="36" t="s">
        <v>2211</v>
      </c>
      <c r="J419" s="36" t="s">
        <v>2212</v>
      </c>
      <c r="K419" s="36" t="s">
        <v>33</v>
      </c>
      <c r="L419" s="72" t="s">
        <v>2213</v>
      </c>
      <c r="M419" s="36" t="s">
        <v>1714</v>
      </c>
      <c r="N419" s="36" t="s">
        <v>36</v>
      </c>
      <c r="O419" s="36"/>
      <c r="P419" s="36"/>
      <c r="Q419" s="36"/>
      <c r="R419" s="36"/>
      <c r="S419" s="36" t="s">
        <v>38</v>
      </c>
      <c r="T419" s="36" t="s">
        <v>38</v>
      </c>
      <c r="U419" s="36" t="s">
        <v>39</v>
      </c>
      <c r="V419" s="36" t="s">
        <v>39</v>
      </c>
      <c r="W419" s="36" t="s">
        <v>2019</v>
      </c>
      <c r="X419" s="36">
        <v>2</v>
      </c>
      <c r="Y419" s="36" t="s">
        <v>1715</v>
      </c>
      <c r="Z419" s="36">
        <v>1</v>
      </c>
      <c r="AA419" s="36" t="s">
        <v>1715</v>
      </c>
      <c r="AB419" s="36">
        <v>1</v>
      </c>
      <c r="AC419" s="36"/>
      <c r="AD419" s="36"/>
      <c r="AE419" s="36">
        <f t="shared" si="6"/>
        <v>0</v>
      </c>
    </row>
    <row r="420" spans="1:31" customFormat="1" ht="121.5">
      <c r="A420" s="36">
        <v>419</v>
      </c>
      <c r="B420" s="36" t="s">
        <v>25</v>
      </c>
      <c r="C420" s="36" t="s">
        <v>1709</v>
      </c>
      <c r="D420" s="36" t="s">
        <v>2214</v>
      </c>
      <c r="E420" s="36" t="s">
        <v>28</v>
      </c>
      <c r="F420" s="36" t="s">
        <v>1001</v>
      </c>
      <c r="G420" s="36">
        <v>0</v>
      </c>
      <c r="H420" s="36" t="s">
        <v>82</v>
      </c>
      <c r="I420" s="36" t="s">
        <v>2215</v>
      </c>
      <c r="J420" s="36" t="s">
        <v>2216</v>
      </c>
      <c r="K420" s="36" t="s">
        <v>33</v>
      </c>
      <c r="L420" s="72" t="s">
        <v>2217</v>
      </c>
      <c r="M420" s="36" t="s">
        <v>1714</v>
      </c>
      <c r="N420" s="72" t="s">
        <v>49</v>
      </c>
      <c r="O420" s="36"/>
      <c r="P420" s="36"/>
      <c r="Q420" s="36"/>
      <c r="R420" s="36" t="s">
        <v>50</v>
      </c>
      <c r="S420" s="36" t="s">
        <v>51</v>
      </c>
      <c r="T420" s="36" t="s">
        <v>38</v>
      </c>
      <c r="U420" s="36" t="s">
        <v>39</v>
      </c>
      <c r="V420" s="36" t="s">
        <v>39</v>
      </c>
      <c r="W420" s="36" t="s">
        <v>2019</v>
      </c>
      <c r="X420" s="36">
        <v>2</v>
      </c>
      <c r="Y420" s="36" t="s">
        <v>1715</v>
      </c>
      <c r="Z420" s="36">
        <v>1</v>
      </c>
      <c r="AA420" s="36" t="s">
        <v>1715</v>
      </c>
      <c r="AB420" s="36">
        <v>1</v>
      </c>
      <c r="AC420" s="36"/>
      <c r="AD420" s="36"/>
      <c r="AE420" s="36">
        <f t="shared" si="6"/>
        <v>1</v>
      </c>
    </row>
    <row r="421" spans="1:31" customFormat="1" ht="81">
      <c r="A421" s="36">
        <v>420</v>
      </c>
      <c r="B421" s="36" t="s">
        <v>25</v>
      </c>
      <c r="C421" s="36" t="s">
        <v>1709</v>
      </c>
      <c r="D421" s="36" t="s">
        <v>2218</v>
      </c>
      <c r="E421" s="36" t="s">
        <v>28</v>
      </c>
      <c r="F421" s="36" t="s">
        <v>1001</v>
      </c>
      <c r="G421" s="36">
        <v>0</v>
      </c>
      <c r="H421" s="36" t="s">
        <v>108</v>
      </c>
      <c r="I421" s="36" t="s">
        <v>2219</v>
      </c>
      <c r="J421" s="36" t="s">
        <v>2220</v>
      </c>
      <c r="K421" s="36" t="s">
        <v>33</v>
      </c>
      <c r="L421" s="72" t="s">
        <v>2221</v>
      </c>
      <c r="M421" s="36" t="s">
        <v>1714</v>
      </c>
      <c r="N421" s="36" t="s">
        <v>49</v>
      </c>
      <c r="O421" s="36"/>
      <c r="P421" s="36" t="s">
        <v>50</v>
      </c>
      <c r="Q421" s="36" t="s">
        <v>50</v>
      </c>
      <c r="R421" s="36"/>
      <c r="S421" s="36" t="s">
        <v>51</v>
      </c>
      <c r="T421" s="36" t="s">
        <v>38</v>
      </c>
      <c r="U421" s="36" t="s">
        <v>38</v>
      </c>
      <c r="V421" s="36" t="s">
        <v>38</v>
      </c>
      <c r="W421" s="36" t="s">
        <v>2113</v>
      </c>
      <c r="X421" s="36">
        <v>1</v>
      </c>
      <c r="Y421" s="36" t="s">
        <v>1715</v>
      </c>
      <c r="Z421" s="36">
        <v>1</v>
      </c>
      <c r="AA421" s="36" t="s">
        <v>1715</v>
      </c>
      <c r="AB421" s="36">
        <v>1</v>
      </c>
      <c r="AC421" s="36"/>
      <c r="AD421" s="36"/>
      <c r="AE421" s="36">
        <f t="shared" si="6"/>
        <v>2</v>
      </c>
    </row>
    <row r="422" spans="1:31" customFormat="1" ht="108">
      <c r="A422" s="36">
        <v>421</v>
      </c>
      <c r="B422" s="36" t="s">
        <v>25</v>
      </c>
      <c r="C422" s="36" t="s">
        <v>1709</v>
      </c>
      <c r="D422" s="36" t="s">
        <v>2222</v>
      </c>
      <c r="E422" s="36" t="s">
        <v>28</v>
      </c>
      <c r="F422" s="36" t="s">
        <v>1001</v>
      </c>
      <c r="G422" s="36">
        <v>0</v>
      </c>
      <c r="H422" s="36" t="s">
        <v>82</v>
      </c>
      <c r="I422" s="36" t="s">
        <v>2223</v>
      </c>
      <c r="J422" s="36" t="s">
        <v>2224</v>
      </c>
      <c r="K422" s="36" t="s">
        <v>33</v>
      </c>
      <c r="L422" s="72" t="s">
        <v>2225</v>
      </c>
      <c r="M422" s="36" t="s">
        <v>1714</v>
      </c>
      <c r="N422" s="36" t="s">
        <v>36</v>
      </c>
      <c r="O422" s="36"/>
      <c r="P422" s="36"/>
      <c r="Q422" s="36"/>
      <c r="R422" s="36"/>
      <c r="S422" s="36" t="s">
        <v>51</v>
      </c>
      <c r="T422" s="36" t="s">
        <v>39</v>
      </c>
      <c r="U422" s="36" t="s">
        <v>39</v>
      </c>
      <c r="V422" s="36" t="s">
        <v>39</v>
      </c>
      <c r="W422" s="36" t="s">
        <v>2113</v>
      </c>
      <c r="X422" s="36">
        <v>1</v>
      </c>
      <c r="Y422" s="36" t="s">
        <v>1715</v>
      </c>
      <c r="Z422" s="36">
        <v>1</v>
      </c>
      <c r="AA422" s="36" t="s">
        <v>1715</v>
      </c>
      <c r="AB422" s="36">
        <v>1</v>
      </c>
      <c r="AC422" s="36"/>
      <c r="AD422" s="36"/>
      <c r="AE422" s="36">
        <f t="shared" si="6"/>
        <v>0</v>
      </c>
    </row>
    <row r="423" spans="1:31" customFormat="1" ht="108">
      <c r="A423" s="36">
        <v>422</v>
      </c>
      <c r="B423" s="36" t="s">
        <v>25</v>
      </c>
      <c r="C423" s="36" t="s">
        <v>1709</v>
      </c>
      <c r="D423" s="36" t="s">
        <v>2226</v>
      </c>
      <c r="E423" s="36" t="s">
        <v>28</v>
      </c>
      <c r="F423" s="36" t="s">
        <v>1001</v>
      </c>
      <c r="G423" s="36">
        <v>0</v>
      </c>
      <c r="H423" s="36" t="s">
        <v>82</v>
      </c>
      <c r="I423" s="36" t="s">
        <v>2227</v>
      </c>
      <c r="J423" s="36" t="s">
        <v>2228</v>
      </c>
      <c r="K423" s="36" t="s">
        <v>33</v>
      </c>
      <c r="L423" s="72" t="s">
        <v>2229</v>
      </c>
      <c r="M423" s="36" t="s">
        <v>1714</v>
      </c>
      <c r="N423" s="36" t="s">
        <v>36</v>
      </c>
      <c r="O423" s="36"/>
      <c r="P423" s="36"/>
      <c r="Q423" s="36"/>
      <c r="R423" s="36"/>
      <c r="S423" s="36" t="s">
        <v>51</v>
      </c>
      <c r="T423" s="36" t="s">
        <v>38</v>
      </c>
      <c r="U423" s="36" t="s">
        <v>38</v>
      </c>
      <c r="V423" s="36" t="s">
        <v>39</v>
      </c>
      <c r="W423" s="36" t="s">
        <v>2230</v>
      </c>
      <c r="X423" s="36">
        <v>1</v>
      </c>
      <c r="Y423" s="36" t="s">
        <v>1715</v>
      </c>
      <c r="Z423" s="36">
        <v>1</v>
      </c>
      <c r="AA423" s="36" t="s">
        <v>1715</v>
      </c>
      <c r="AB423" s="36">
        <v>1</v>
      </c>
      <c r="AC423" s="36"/>
      <c r="AD423" s="36"/>
      <c r="AE423" s="36">
        <f t="shared" si="6"/>
        <v>0</v>
      </c>
    </row>
    <row r="424" spans="1:31" customFormat="1" ht="81">
      <c r="A424" s="36">
        <v>423</v>
      </c>
      <c r="B424" s="36" t="s">
        <v>25</v>
      </c>
      <c r="C424" s="36" t="s">
        <v>1709</v>
      </c>
      <c r="D424" s="36" t="s">
        <v>2231</v>
      </c>
      <c r="E424" s="36" t="s">
        <v>28</v>
      </c>
      <c r="F424" s="36" t="s">
        <v>1001</v>
      </c>
      <c r="G424" s="36">
        <v>0</v>
      </c>
      <c r="H424" s="36" t="s">
        <v>82</v>
      </c>
      <c r="I424" s="36" t="s">
        <v>2232</v>
      </c>
      <c r="J424" s="36" t="s">
        <v>2233</v>
      </c>
      <c r="K424" s="36" t="s">
        <v>33</v>
      </c>
      <c r="L424" s="72" t="s">
        <v>2234</v>
      </c>
      <c r="M424" s="36" t="s">
        <v>1714</v>
      </c>
      <c r="N424" s="36" t="s">
        <v>49</v>
      </c>
      <c r="O424" s="36" t="s">
        <v>50</v>
      </c>
      <c r="P424" s="36" t="s">
        <v>50</v>
      </c>
      <c r="Q424" s="36"/>
      <c r="R424" s="36" t="s">
        <v>50</v>
      </c>
      <c r="S424" s="36" t="s">
        <v>51</v>
      </c>
      <c r="T424" s="36" t="s">
        <v>38</v>
      </c>
      <c r="U424" s="36" t="s">
        <v>39</v>
      </c>
      <c r="V424" s="36" t="s">
        <v>39</v>
      </c>
      <c r="W424" s="36" t="s">
        <v>2235</v>
      </c>
      <c r="X424" s="36">
        <v>1</v>
      </c>
      <c r="Y424" s="36" t="s">
        <v>1715</v>
      </c>
      <c r="Z424" s="36">
        <v>1</v>
      </c>
      <c r="AA424" s="36" t="s">
        <v>1715</v>
      </c>
      <c r="AB424" s="36">
        <v>1</v>
      </c>
      <c r="AC424" s="36"/>
      <c r="AD424" s="36"/>
      <c r="AE424" s="36">
        <f t="shared" si="6"/>
        <v>3</v>
      </c>
    </row>
    <row r="425" spans="1:31" customFormat="1" ht="81">
      <c r="A425" s="36">
        <v>424</v>
      </c>
      <c r="B425" s="36" t="s">
        <v>25</v>
      </c>
      <c r="C425" s="36" t="s">
        <v>1709</v>
      </c>
      <c r="D425" s="36" t="s">
        <v>2236</v>
      </c>
      <c r="E425" s="36" t="s">
        <v>28</v>
      </c>
      <c r="F425" s="36" t="s">
        <v>1001</v>
      </c>
      <c r="G425" s="36">
        <v>0</v>
      </c>
      <c r="H425" s="36" t="s">
        <v>82</v>
      </c>
      <c r="I425" s="36" t="s">
        <v>2237</v>
      </c>
      <c r="J425" s="36" t="s">
        <v>2238</v>
      </c>
      <c r="K425" s="36" t="s">
        <v>33</v>
      </c>
      <c r="L425" s="72" t="s">
        <v>2239</v>
      </c>
      <c r="M425" s="36" t="s">
        <v>1714</v>
      </c>
      <c r="N425" s="36" t="s">
        <v>49</v>
      </c>
      <c r="O425" s="36" t="s">
        <v>50</v>
      </c>
      <c r="P425" s="36" t="s">
        <v>50</v>
      </c>
      <c r="Q425" s="36"/>
      <c r="R425" s="36"/>
      <c r="S425" s="36" t="s">
        <v>51</v>
      </c>
      <c r="T425" s="36" t="s">
        <v>38</v>
      </c>
      <c r="U425" s="36" t="s">
        <v>39</v>
      </c>
      <c r="V425" s="36" t="s">
        <v>38</v>
      </c>
      <c r="W425" s="36" t="s">
        <v>2019</v>
      </c>
      <c r="X425" s="36">
        <v>2</v>
      </c>
      <c r="Y425" s="36" t="s">
        <v>1715</v>
      </c>
      <c r="Z425" s="36">
        <v>1</v>
      </c>
      <c r="AA425" s="36" t="s">
        <v>1715</v>
      </c>
      <c r="AB425" s="36">
        <v>1</v>
      </c>
      <c r="AC425" s="36"/>
      <c r="AD425" s="36"/>
      <c r="AE425" s="36">
        <f t="shared" si="6"/>
        <v>2</v>
      </c>
    </row>
    <row r="426" spans="1:31" customFormat="1" ht="81">
      <c r="A426" s="72">
        <v>425</v>
      </c>
      <c r="B426" s="72" t="s">
        <v>25</v>
      </c>
      <c r="C426" s="72" t="s">
        <v>1709</v>
      </c>
      <c r="D426" s="72" t="s">
        <v>2240</v>
      </c>
      <c r="E426" s="72" t="s">
        <v>28</v>
      </c>
      <c r="F426" s="72" t="s">
        <v>495</v>
      </c>
      <c r="G426" s="72">
        <v>0</v>
      </c>
      <c r="H426" s="72" t="s">
        <v>645</v>
      </c>
      <c r="I426" s="36" t="s">
        <v>2241</v>
      </c>
      <c r="J426" s="36" t="s">
        <v>2242</v>
      </c>
      <c r="K426" s="36" t="s">
        <v>33</v>
      </c>
      <c r="L426" s="72" t="s">
        <v>2243</v>
      </c>
      <c r="M426" s="36" t="s">
        <v>1714</v>
      </c>
      <c r="N426" s="36" t="s">
        <v>36</v>
      </c>
      <c r="O426" s="36"/>
      <c r="P426" s="36"/>
      <c r="Q426" s="36"/>
      <c r="R426" s="36"/>
      <c r="S426" s="36" t="s">
        <v>38</v>
      </c>
      <c r="T426" s="36" t="s">
        <v>39</v>
      </c>
      <c r="U426" s="36" t="s">
        <v>39</v>
      </c>
      <c r="V426" s="36" t="s">
        <v>38</v>
      </c>
      <c r="W426" s="36" t="s">
        <v>2019</v>
      </c>
      <c r="X426" s="36">
        <v>2</v>
      </c>
      <c r="Y426" s="36" t="s">
        <v>1715</v>
      </c>
      <c r="Z426" s="36">
        <v>1</v>
      </c>
      <c r="AA426" s="36" t="s">
        <v>1715</v>
      </c>
      <c r="AB426" s="36">
        <v>1</v>
      </c>
      <c r="AC426" s="36"/>
      <c r="AD426" s="36"/>
      <c r="AE426" s="36">
        <f t="shared" si="6"/>
        <v>0</v>
      </c>
    </row>
    <row r="427" spans="1:31" customFormat="1" ht="81">
      <c r="A427" s="72">
        <v>426</v>
      </c>
      <c r="B427" s="72" t="s">
        <v>25</v>
      </c>
      <c r="C427" s="72" t="s">
        <v>1709</v>
      </c>
      <c r="D427" s="72" t="s">
        <v>2244</v>
      </c>
      <c r="E427" s="72" t="s">
        <v>28</v>
      </c>
      <c r="F427" s="72" t="s">
        <v>495</v>
      </c>
      <c r="G427" s="72">
        <v>0</v>
      </c>
      <c r="H427" s="72" t="s">
        <v>645</v>
      </c>
      <c r="I427" s="36" t="s">
        <v>2245</v>
      </c>
      <c r="J427" s="36" t="s">
        <v>2246</v>
      </c>
      <c r="K427" s="36" t="s">
        <v>33</v>
      </c>
      <c r="L427" s="72" t="s">
        <v>2247</v>
      </c>
      <c r="M427" s="36" t="s">
        <v>1714</v>
      </c>
      <c r="N427" s="36" t="s">
        <v>36</v>
      </c>
      <c r="O427" s="36"/>
      <c r="P427" s="36"/>
      <c r="Q427" s="36"/>
      <c r="R427" s="36"/>
      <c r="S427" s="36" t="s">
        <v>38</v>
      </c>
      <c r="T427" s="36" t="s">
        <v>39</v>
      </c>
      <c r="U427" s="36" t="s">
        <v>39</v>
      </c>
      <c r="V427" s="36" t="s">
        <v>38</v>
      </c>
      <c r="W427" s="36" t="s">
        <v>2019</v>
      </c>
      <c r="X427" s="36">
        <v>2</v>
      </c>
      <c r="Y427" s="36" t="s">
        <v>1715</v>
      </c>
      <c r="Z427" s="36">
        <v>1</v>
      </c>
      <c r="AA427" s="36" t="s">
        <v>1715</v>
      </c>
      <c r="AB427" s="36">
        <v>1</v>
      </c>
      <c r="AC427" s="36"/>
      <c r="AD427" s="36"/>
      <c r="AE427" s="36">
        <f t="shared" si="6"/>
        <v>0</v>
      </c>
    </row>
    <row r="428" spans="1:31" customFormat="1" ht="94.5">
      <c r="A428" s="36">
        <v>427</v>
      </c>
      <c r="B428" s="36" t="s">
        <v>25</v>
      </c>
      <c r="C428" s="36" t="s">
        <v>1709</v>
      </c>
      <c r="D428" s="36" t="s">
        <v>2248</v>
      </c>
      <c r="E428" s="36" t="s">
        <v>28</v>
      </c>
      <c r="F428" s="36" t="s">
        <v>495</v>
      </c>
      <c r="G428" s="36">
        <v>0</v>
      </c>
      <c r="H428" s="36" t="s">
        <v>42</v>
      </c>
      <c r="I428" s="36" t="s">
        <v>2249</v>
      </c>
      <c r="J428" s="36" t="s">
        <v>2250</v>
      </c>
      <c r="K428" s="36" t="s">
        <v>33</v>
      </c>
      <c r="L428" s="72" t="s">
        <v>2251</v>
      </c>
      <c r="M428" s="36" t="s">
        <v>1714</v>
      </c>
      <c r="N428" s="36" t="s">
        <v>49</v>
      </c>
      <c r="O428" s="36" t="s">
        <v>50</v>
      </c>
      <c r="P428" s="36" t="s">
        <v>50</v>
      </c>
      <c r="Q428" s="36" t="s">
        <v>50</v>
      </c>
      <c r="R428" s="36"/>
      <c r="S428" s="36" t="s">
        <v>51</v>
      </c>
      <c r="T428" s="36" t="s">
        <v>38</v>
      </c>
      <c r="U428" s="36" t="s">
        <v>38</v>
      </c>
      <c r="V428" s="36" t="s">
        <v>38</v>
      </c>
      <c r="W428" s="36" t="s">
        <v>2019</v>
      </c>
      <c r="X428" s="36">
        <v>2</v>
      </c>
      <c r="Y428" s="36" t="s">
        <v>1715</v>
      </c>
      <c r="Z428" s="36">
        <v>1</v>
      </c>
      <c r="AA428" s="36" t="s">
        <v>1715</v>
      </c>
      <c r="AB428" s="36">
        <v>1</v>
      </c>
      <c r="AC428" s="36"/>
      <c r="AD428" s="36"/>
      <c r="AE428" s="36">
        <f t="shared" si="6"/>
        <v>3</v>
      </c>
    </row>
    <row r="429" spans="1:31" customFormat="1" ht="81">
      <c r="A429" s="36">
        <v>428</v>
      </c>
      <c r="B429" s="36" t="s">
        <v>25</v>
      </c>
      <c r="C429" s="36" t="s">
        <v>1709</v>
      </c>
      <c r="D429" s="36" t="s">
        <v>2252</v>
      </c>
      <c r="E429" s="36" t="s">
        <v>28</v>
      </c>
      <c r="F429" s="36" t="s">
        <v>495</v>
      </c>
      <c r="G429" s="36">
        <v>0</v>
      </c>
      <c r="H429" s="36" t="s">
        <v>108</v>
      </c>
      <c r="I429" s="36" t="s">
        <v>2253</v>
      </c>
      <c r="J429" s="36" t="s">
        <v>2254</v>
      </c>
      <c r="K429" s="36" t="s">
        <v>33</v>
      </c>
      <c r="L429" s="72" t="s">
        <v>2255</v>
      </c>
      <c r="M429" s="36" t="s">
        <v>1714</v>
      </c>
      <c r="N429" s="36" t="s">
        <v>49</v>
      </c>
      <c r="O429" s="36"/>
      <c r="P429" s="36" t="s">
        <v>50</v>
      </c>
      <c r="Q429" s="36"/>
      <c r="R429" s="36"/>
      <c r="S429" s="36" t="s">
        <v>51</v>
      </c>
      <c r="T429" s="36" t="s">
        <v>38</v>
      </c>
      <c r="U429" s="36" t="s">
        <v>39</v>
      </c>
      <c r="V429" s="36" t="s">
        <v>38</v>
      </c>
      <c r="W429" s="36" t="s">
        <v>2019</v>
      </c>
      <c r="X429" s="36">
        <v>2</v>
      </c>
      <c r="Y429" s="36" t="s">
        <v>1715</v>
      </c>
      <c r="Z429" s="36">
        <v>1</v>
      </c>
      <c r="AA429" s="36" t="s">
        <v>1715</v>
      </c>
      <c r="AB429" s="36">
        <v>1</v>
      </c>
      <c r="AC429" s="36"/>
      <c r="AD429" s="36"/>
      <c r="AE429" s="36">
        <f t="shared" si="6"/>
        <v>1</v>
      </c>
    </row>
    <row r="430" spans="1:31" customFormat="1" ht="81">
      <c r="A430" s="36">
        <v>429</v>
      </c>
      <c r="B430" s="36" t="s">
        <v>25</v>
      </c>
      <c r="C430" s="36" t="s">
        <v>1709</v>
      </c>
      <c r="D430" s="36" t="s">
        <v>2256</v>
      </c>
      <c r="E430" s="36" t="s">
        <v>28</v>
      </c>
      <c r="F430" s="36" t="s">
        <v>495</v>
      </c>
      <c r="G430" s="36">
        <v>0</v>
      </c>
      <c r="H430" s="72" t="s">
        <v>133</v>
      </c>
      <c r="I430" s="36" t="s">
        <v>2257</v>
      </c>
      <c r="J430" s="36" t="s">
        <v>2258</v>
      </c>
      <c r="K430" s="36" t="s">
        <v>33</v>
      </c>
      <c r="L430" s="72" t="s">
        <v>2259</v>
      </c>
      <c r="M430" s="36" t="s">
        <v>1714</v>
      </c>
      <c r="N430" s="36" t="s">
        <v>36</v>
      </c>
      <c r="O430" s="36"/>
      <c r="P430" s="36"/>
      <c r="Q430" s="36"/>
      <c r="R430" s="36"/>
      <c r="S430" s="36" t="s">
        <v>51</v>
      </c>
      <c r="T430" s="36" t="s">
        <v>38</v>
      </c>
      <c r="U430" s="36" t="s">
        <v>39</v>
      </c>
      <c r="V430" s="36" t="s">
        <v>39</v>
      </c>
      <c r="W430" s="36" t="s">
        <v>2019</v>
      </c>
      <c r="X430" s="36">
        <v>2</v>
      </c>
      <c r="Y430" s="36" t="s">
        <v>1715</v>
      </c>
      <c r="Z430" s="36">
        <v>1</v>
      </c>
      <c r="AA430" s="36" t="s">
        <v>1715</v>
      </c>
      <c r="AB430" s="36">
        <v>1</v>
      </c>
      <c r="AC430" s="36"/>
      <c r="AD430" s="36"/>
      <c r="AE430" s="36">
        <f t="shared" si="6"/>
        <v>0</v>
      </c>
    </row>
    <row r="431" spans="1:31" customFormat="1" ht="81">
      <c r="A431" s="72">
        <v>430</v>
      </c>
      <c r="B431" s="72" t="s">
        <v>25</v>
      </c>
      <c r="C431" s="72" t="s">
        <v>1709</v>
      </c>
      <c r="D431" s="72" t="s">
        <v>2260</v>
      </c>
      <c r="E431" s="72" t="s">
        <v>28</v>
      </c>
      <c r="F431" s="72" t="s">
        <v>495</v>
      </c>
      <c r="G431" s="72">
        <v>0</v>
      </c>
      <c r="H431" s="72" t="s">
        <v>645</v>
      </c>
      <c r="I431" s="36" t="s">
        <v>2261</v>
      </c>
      <c r="J431" s="36" t="s">
        <v>2262</v>
      </c>
      <c r="K431" s="36" t="s">
        <v>33</v>
      </c>
      <c r="L431" s="72" t="s">
        <v>2263</v>
      </c>
      <c r="M431" s="36" t="s">
        <v>1714</v>
      </c>
      <c r="N431" s="36" t="s">
        <v>49</v>
      </c>
      <c r="O431" s="36"/>
      <c r="P431" s="36" t="s">
        <v>50</v>
      </c>
      <c r="Q431" s="36"/>
      <c r="R431" s="36"/>
      <c r="S431" s="36" t="s">
        <v>51</v>
      </c>
      <c r="T431" s="36" t="s">
        <v>38</v>
      </c>
      <c r="U431" s="36" t="s">
        <v>39</v>
      </c>
      <c r="V431" s="36" t="s">
        <v>39</v>
      </c>
      <c r="W431" s="36" t="s">
        <v>2019</v>
      </c>
      <c r="X431" s="36">
        <v>2</v>
      </c>
      <c r="Y431" s="36" t="s">
        <v>1715</v>
      </c>
      <c r="Z431" s="36">
        <v>1</v>
      </c>
      <c r="AA431" s="36" t="s">
        <v>1715</v>
      </c>
      <c r="AB431" s="36">
        <v>1</v>
      </c>
      <c r="AC431" s="36"/>
      <c r="AD431" s="36"/>
      <c r="AE431" s="36">
        <f t="shared" si="6"/>
        <v>1</v>
      </c>
    </row>
    <row r="432" spans="1:31" customFormat="1" ht="81">
      <c r="A432" s="72">
        <v>431</v>
      </c>
      <c r="B432" s="72" t="s">
        <v>25</v>
      </c>
      <c r="C432" s="72" t="s">
        <v>1709</v>
      </c>
      <c r="D432" s="72" t="s">
        <v>2264</v>
      </c>
      <c r="E432" s="72" t="s">
        <v>28</v>
      </c>
      <c r="F432" s="72" t="s">
        <v>495</v>
      </c>
      <c r="G432" s="72">
        <v>0</v>
      </c>
      <c r="H432" s="72" t="s">
        <v>645</v>
      </c>
      <c r="I432" s="36" t="s">
        <v>2265</v>
      </c>
      <c r="J432" s="36" t="s">
        <v>2266</v>
      </c>
      <c r="K432" s="36" t="s">
        <v>33</v>
      </c>
      <c r="L432" s="72" t="s">
        <v>2267</v>
      </c>
      <c r="M432" s="36" t="s">
        <v>1714</v>
      </c>
      <c r="N432" s="36" t="s">
        <v>49</v>
      </c>
      <c r="O432" s="36"/>
      <c r="P432" s="36" t="s">
        <v>50</v>
      </c>
      <c r="Q432" s="36"/>
      <c r="R432" s="36"/>
      <c r="S432" s="36" t="s">
        <v>51</v>
      </c>
      <c r="T432" s="36" t="s">
        <v>38</v>
      </c>
      <c r="U432" s="36" t="s">
        <v>39</v>
      </c>
      <c r="V432" s="36" t="s">
        <v>39</v>
      </c>
      <c r="W432" s="36" t="s">
        <v>2019</v>
      </c>
      <c r="X432" s="36">
        <v>2</v>
      </c>
      <c r="Y432" s="36" t="s">
        <v>1715</v>
      </c>
      <c r="Z432" s="36">
        <v>1</v>
      </c>
      <c r="AA432" s="36" t="s">
        <v>1715</v>
      </c>
      <c r="AB432" s="36">
        <v>1</v>
      </c>
      <c r="AC432" s="36"/>
      <c r="AD432" s="36"/>
      <c r="AE432" s="36">
        <f t="shared" si="6"/>
        <v>1</v>
      </c>
    </row>
    <row r="433" spans="1:31" customFormat="1" ht="81">
      <c r="A433" s="72">
        <v>432</v>
      </c>
      <c r="B433" s="72" t="s">
        <v>25</v>
      </c>
      <c r="C433" s="72" t="s">
        <v>1709</v>
      </c>
      <c r="D433" s="72" t="s">
        <v>2268</v>
      </c>
      <c r="E433" s="72" t="s">
        <v>28</v>
      </c>
      <c r="F433" s="72" t="s">
        <v>495</v>
      </c>
      <c r="G433" s="72">
        <v>0</v>
      </c>
      <c r="H433" s="72" t="s">
        <v>645</v>
      </c>
      <c r="I433" s="36" t="s">
        <v>2269</v>
      </c>
      <c r="J433" s="36" t="s">
        <v>2270</v>
      </c>
      <c r="K433" s="36" t="s">
        <v>33</v>
      </c>
      <c r="L433" s="72" t="s">
        <v>2271</v>
      </c>
      <c r="M433" s="36" t="s">
        <v>1714</v>
      </c>
      <c r="N433" s="36" t="s">
        <v>36</v>
      </c>
      <c r="O433" s="36"/>
      <c r="P433" s="36"/>
      <c r="Q433" s="36"/>
      <c r="R433" s="36"/>
      <c r="S433" s="36" t="s">
        <v>51</v>
      </c>
      <c r="T433" s="36" t="s">
        <v>38</v>
      </c>
      <c r="U433" s="36" t="s">
        <v>39</v>
      </c>
      <c r="V433" s="36" t="s">
        <v>39</v>
      </c>
      <c r="W433" s="36" t="s">
        <v>2019</v>
      </c>
      <c r="X433" s="36">
        <v>2</v>
      </c>
      <c r="Y433" s="36" t="s">
        <v>1715</v>
      </c>
      <c r="Z433" s="36">
        <v>1</v>
      </c>
      <c r="AA433" s="36" t="s">
        <v>1715</v>
      </c>
      <c r="AB433" s="36">
        <v>1</v>
      </c>
      <c r="AC433" s="36"/>
      <c r="AD433" s="36"/>
      <c r="AE433" s="36">
        <f t="shared" si="6"/>
        <v>0</v>
      </c>
    </row>
    <row r="434" spans="1:31" customFormat="1" ht="81">
      <c r="A434" s="36">
        <v>433</v>
      </c>
      <c r="B434" s="36" t="s">
        <v>25</v>
      </c>
      <c r="C434" s="36" t="s">
        <v>1709</v>
      </c>
      <c r="D434" s="36" t="s">
        <v>2272</v>
      </c>
      <c r="E434" s="36" t="s">
        <v>28</v>
      </c>
      <c r="F434" s="36" t="s">
        <v>495</v>
      </c>
      <c r="G434" s="36">
        <v>0</v>
      </c>
      <c r="H434" s="36" t="s">
        <v>108</v>
      </c>
      <c r="I434" s="36" t="s">
        <v>2273</v>
      </c>
      <c r="J434" s="36" t="s">
        <v>2274</v>
      </c>
      <c r="K434" s="36" t="s">
        <v>33</v>
      </c>
      <c r="L434" s="72" t="s">
        <v>2275</v>
      </c>
      <c r="M434" s="36" t="s">
        <v>1714</v>
      </c>
      <c r="N434" s="36" t="s">
        <v>36</v>
      </c>
      <c r="O434" s="36"/>
      <c r="P434" s="36"/>
      <c r="Q434" s="36"/>
      <c r="R434" s="36"/>
      <c r="S434" s="36" t="s">
        <v>51</v>
      </c>
      <c r="T434" s="36" t="s">
        <v>38</v>
      </c>
      <c r="U434" s="36" t="s">
        <v>39</v>
      </c>
      <c r="V434" s="36" t="s">
        <v>39</v>
      </c>
      <c r="W434" s="36" t="s">
        <v>2019</v>
      </c>
      <c r="X434" s="36">
        <v>2</v>
      </c>
      <c r="Y434" s="36" t="s">
        <v>1715</v>
      </c>
      <c r="Z434" s="36">
        <v>1</v>
      </c>
      <c r="AA434" s="36" t="s">
        <v>1715</v>
      </c>
      <c r="AB434" s="36">
        <v>1</v>
      </c>
      <c r="AC434" s="36"/>
      <c r="AD434" s="36"/>
      <c r="AE434" s="36">
        <f t="shared" si="6"/>
        <v>0</v>
      </c>
    </row>
    <row r="435" spans="1:31" customFormat="1" ht="81">
      <c r="A435" s="36">
        <v>434</v>
      </c>
      <c r="B435" s="36" t="s">
        <v>25</v>
      </c>
      <c r="C435" s="36" t="s">
        <v>1709</v>
      </c>
      <c r="D435" s="36" t="s">
        <v>2276</v>
      </c>
      <c r="E435" s="36" t="s">
        <v>28</v>
      </c>
      <c r="F435" s="36" t="s">
        <v>495</v>
      </c>
      <c r="G435" s="36">
        <v>0</v>
      </c>
      <c r="H435" s="36" t="s">
        <v>42</v>
      </c>
      <c r="I435" s="36" t="s">
        <v>2277</v>
      </c>
      <c r="J435" s="36" t="s">
        <v>2278</v>
      </c>
      <c r="K435" s="36" t="s">
        <v>33</v>
      </c>
      <c r="L435" s="72" t="s">
        <v>2279</v>
      </c>
      <c r="M435" s="36" t="s">
        <v>1714</v>
      </c>
      <c r="N435" s="36" t="s">
        <v>49</v>
      </c>
      <c r="O435" s="36" t="s">
        <v>50</v>
      </c>
      <c r="P435" s="36"/>
      <c r="Q435" s="36"/>
      <c r="R435" s="36"/>
      <c r="S435" s="36" t="s">
        <v>51</v>
      </c>
      <c r="T435" s="36" t="s">
        <v>38</v>
      </c>
      <c r="U435" s="36" t="s">
        <v>39</v>
      </c>
      <c r="V435" s="36" t="s">
        <v>38</v>
      </c>
      <c r="W435" s="36" t="s">
        <v>2019</v>
      </c>
      <c r="X435" s="36">
        <v>2</v>
      </c>
      <c r="Y435" s="36" t="s">
        <v>1715</v>
      </c>
      <c r="Z435" s="36">
        <v>1</v>
      </c>
      <c r="AA435" s="36" t="s">
        <v>1715</v>
      </c>
      <c r="AB435" s="36">
        <v>1</v>
      </c>
      <c r="AC435" s="36"/>
      <c r="AD435" s="36"/>
      <c r="AE435" s="36">
        <f t="shared" si="6"/>
        <v>1</v>
      </c>
    </row>
    <row r="436" spans="1:31" customFormat="1" ht="81">
      <c r="A436" s="36">
        <v>435</v>
      </c>
      <c r="B436" s="36" t="s">
        <v>25</v>
      </c>
      <c r="C436" s="36" t="s">
        <v>1709</v>
      </c>
      <c r="D436" s="36" t="s">
        <v>2280</v>
      </c>
      <c r="E436" s="36" t="s">
        <v>28</v>
      </c>
      <c r="F436" s="36" t="s">
        <v>495</v>
      </c>
      <c r="G436" s="36">
        <v>0</v>
      </c>
      <c r="H436" s="36" t="s">
        <v>42</v>
      </c>
      <c r="I436" s="36" t="s">
        <v>2277</v>
      </c>
      <c r="J436" s="36" t="s">
        <v>2281</v>
      </c>
      <c r="K436" s="36" t="s">
        <v>33</v>
      </c>
      <c r="L436" s="72" t="s">
        <v>2279</v>
      </c>
      <c r="M436" s="36" t="s">
        <v>1714</v>
      </c>
      <c r="N436" s="36" t="s">
        <v>49</v>
      </c>
      <c r="O436" s="36" t="s">
        <v>50</v>
      </c>
      <c r="P436" s="36"/>
      <c r="Q436" s="36"/>
      <c r="R436" s="36"/>
      <c r="S436" s="36" t="s">
        <v>51</v>
      </c>
      <c r="T436" s="36" t="s">
        <v>38</v>
      </c>
      <c r="U436" s="36" t="s">
        <v>39</v>
      </c>
      <c r="V436" s="36" t="s">
        <v>38</v>
      </c>
      <c r="W436" s="36" t="s">
        <v>2019</v>
      </c>
      <c r="X436" s="36">
        <v>2</v>
      </c>
      <c r="Y436" s="36" t="s">
        <v>1715</v>
      </c>
      <c r="Z436" s="36">
        <v>1</v>
      </c>
      <c r="AA436" s="36" t="s">
        <v>1715</v>
      </c>
      <c r="AB436" s="36">
        <v>1</v>
      </c>
      <c r="AC436" s="36"/>
      <c r="AD436" s="36"/>
      <c r="AE436" s="36">
        <f t="shared" si="6"/>
        <v>1</v>
      </c>
    </row>
    <row r="437" spans="1:31" customFormat="1" ht="81">
      <c r="A437" s="36">
        <v>436</v>
      </c>
      <c r="B437" s="36" t="s">
        <v>25</v>
      </c>
      <c r="C437" s="36" t="s">
        <v>1709</v>
      </c>
      <c r="D437" s="36" t="s">
        <v>2282</v>
      </c>
      <c r="E437" s="36" t="s">
        <v>28</v>
      </c>
      <c r="F437" s="36" t="s">
        <v>495</v>
      </c>
      <c r="G437" s="36">
        <v>0</v>
      </c>
      <c r="H437" s="36" t="s">
        <v>645</v>
      </c>
      <c r="I437" s="36" t="s">
        <v>2283</v>
      </c>
      <c r="J437" s="36" t="s">
        <v>2284</v>
      </c>
      <c r="K437" s="36" t="s">
        <v>33</v>
      </c>
      <c r="L437" s="72" t="s">
        <v>2285</v>
      </c>
      <c r="M437" s="36" t="s">
        <v>1714</v>
      </c>
      <c r="N437" s="36" t="s">
        <v>36</v>
      </c>
      <c r="O437" s="36"/>
      <c r="P437" s="36"/>
      <c r="Q437" s="36"/>
      <c r="R437" s="36"/>
      <c r="S437" s="36" t="s">
        <v>42</v>
      </c>
      <c r="T437" s="36" t="s">
        <v>42</v>
      </c>
      <c r="U437" s="36" t="s">
        <v>38</v>
      </c>
      <c r="V437" s="36" t="s">
        <v>38</v>
      </c>
      <c r="W437" s="36" t="s">
        <v>2019</v>
      </c>
      <c r="X437" s="36">
        <v>2</v>
      </c>
      <c r="Y437" s="36" t="s">
        <v>1715</v>
      </c>
      <c r="Z437" s="36">
        <v>1</v>
      </c>
      <c r="AA437" s="36" t="s">
        <v>1715</v>
      </c>
      <c r="AB437" s="36">
        <v>1</v>
      </c>
      <c r="AC437" s="36"/>
      <c r="AD437" s="36"/>
      <c r="AE437" s="36">
        <f t="shared" si="6"/>
        <v>0</v>
      </c>
    </row>
    <row r="438" spans="1:31" customFormat="1" ht="135">
      <c r="A438" s="36">
        <v>437</v>
      </c>
      <c r="B438" s="36" t="s">
        <v>25</v>
      </c>
      <c r="C438" s="36" t="s">
        <v>2286</v>
      </c>
      <c r="D438" s="36" t="s">
        <v>2287</v>
      </c>
      <c r="E438" s="36" t="s">
        <v>28</v>
      </c>
      <c r="F438" s="36" t="s">
        <v>29</v>
      </c>
      <c r="G438" s="36">
        <v>5</v>
      </c>
      <c r="H438" s="36" t="s">
        <v>108</v>
      </c>
      <c r="I438" s="36" t="s">
        <v>2288</v>
      </c>
      <c r="J438" s="36" t="s">
        <v>2289</v>
      </c>
      <c r="K438" s="36" t="s">
        <v>33</v>
      </c>
      <c r="L438" s="72" t="s">
        <v>2290</v>
      </c>
      <c r="M438" s="36" t="s">
        <v>2291</v>
      </c>
      <c r="N438" s="36" t="s">
        <v>49</v>
      </c>
      <c r="O438" s="36"/>
      <c r="P438" s="36"/>
      <c r="Q438" s="36"/>
      <c r="R438" s="36" t="s">
        <v>50</v>
      </c>
      <c r="S438" s="36" t="s">
        <v>51</v>
      </c>
      <c r="T438" s="36" t="s">
        <v>38</v>
      </c>
      <c r="U438" s="36" t="s">
        <v>39</v>
      </c>
      <c r="V438" s="36" t="s">
        <v>38</v>
      </c>
      <c r="W438" s="36" t="s">
        <v>2292</v>
      </c>
      <c r="X438" s="36">
        <v>1</v>
      </c>
      <c r="Y438" s="36" t="s">
        <v>2293</v>
      </c>
      <c r="Z438" s="36">
        <v>2</v>
      </c>
      <c r="AA438" s="36" t="s">
        <v>2293</v>
      </c>
      <c r="AB438" s="36">
        <v>2</v>
      </c>
      <c r="AC438" s="36"/>
      <c r="AD438" s="36"/>
      <c r="AE438" s="36">
        <f t="shared" si="6"/>
        <v>1</v>
      </c>
    </row>
    <row r="439" spans="1:31" customFormat="1" ht="108">
      <c r="A439" s="36">
        <v>438</v>
      </c>
      <c r="B439" s="36" t="s">
        <v>25</v>
      </c>
      <c r="C439" s="36" t="s">
        <v>2286</v>
      </c>
      <c r="D439" s="36" t="s">
        <v>2294</v>
      </c>
      <c r="E439" s="36" t="s">
        <v>28</v>
      </c>
      <c r="F439" s="36" t="s">
        <v>29</v>
      </c>
      <c r="G439" s="36">
        <v>5</v>
      </c>
      <c r="H439" s="36" t="s">
        <v>706</v>
      </c>
      <c r="I439" s="36" t="s">
        <v>2295</v>
      </c>
      <c r="J439" s="36" t="s">
        <v>2296</v>
      </c>
      <c r="K439" s="36" t="s">
        <v>33</v>
      </c>
      <c r="L439" s="72" t="s">
        <v>2297</v>
      </c>
      <c r="M439" s="36" t="s">
        <v>2298</v>
      </c>
      <c r="N439" s="36" t="s">
        <v>49</v>
      </c>
      <c r="O439" s="36"/>
      <c r="P439" s="36"/>
      <c r="Q439" s="36"/>
      <c r="R439" s="36" t="s">
        <v>50</v>
      </c>
      <c r="S439" s="36" t="s">
        <v>51</v>
      </c>
      <c r="T439" s="36" t="s">
        <v>38</v>
      </c>
      <c r="U439" s="36" t="s">
        <v>39</v>
      </c>
      <c r="V439" s="36" t="s">
        <v>38</v>
      </c>
      <c r="W439" s="36" t="s">
        <v>2299</v>
      </c>
      <c r="X439" s="36">
        <v>1</v>
      </c>
      <c r="Y439" s="36" t="s">
        <v>2293</v>
      </c>
      <c r="Z439" s="36">
        <v>2</v>
      </c>
      <c r="AA439" s="36" t="s">
        <v>2293</v>
      </c>
      <c r="AB439" s="36">
        <v>2</v>
      </c>
      <c r="AC439" s="36"/>
      <c r="AD439" s="36"/>
      <c r="AE439" s="36">
        <f t="shared" si="6"/>
        <v>1</v>
      </c>
    </row>
    <row r="440" spans="1:31" customFormat="1" ht="81">
      <c r="A440" s="36">
        <v>439</v>
      </c>
      <c r="B440" s="36" t="s">
        <v>25</v>
      </c>
      <c r="C440" s="36" t="s">
        <v>2286</v>
      </c>
      <c r="D440" s="36" t="s">
        <v>1406</v>
      </c>
      <c r="E440" s="36" t="s">
        <v>28</v>
      </c>
      <c r="F440" s="36" t="s">
        <v>495</v>
      </c>
      <c r="G440" s="36">
        <v>0</v>
      </c>
      <c r="H440" s="36" t="s">
        <v>645</v>
      </c>
      <c r="I440" s="36" t="s">
        <v>2300</v>
      </c>
      <c r="J440" s="36" t="s">
        <v>2301</v>
      </c>
      <c r="K440" s="36" t="s">
        <v>33</v>
      </c>
      <c r="L440" s="72" t="s">
        <v>2302</v>
      </c>
      <c r="M440" s="36" t="s">
        <v>2303</v>
      </c>
      <c r="N440" s="36" t="s">
        <v>49</v>
      </c>
      <c r="O440" s="36"/>
      <c r="P440" s="36" t="s">
        <v>50</v>
      </c>
      <c r="Q440" s="36"/>
      <c r="R440" s="36"/>
      <c r="S440" s="36" t="s">
        <v>51</v>
      </c>
      <c r="T440" s="36" t="s">
        <v>38</v>
      </c>
      <c r="U440" s="36" t="s">
        <v>39</v>
      </c>
      <c r="V440" s="36" t="s">
        <v>38</v>
      </c>
      <c r="W440" s="36" t="s">
        <v>2304</v>
      </c>
      <c r="X440" s="36">
        <v>2</v>
      </c>
      <c r="Y440" s="36" t="s">
        <v>2293</v>
      </c>
      <c r="Z440" s="36">
        <v>2</v>
      </c>
      <c r="AA440" s="36" t="s">
        <v>2293</v>
      </c>
      <c r="AB440" s="36">
        <v>2</v>
      </c>
      <c r="AC440" s="36"/>
      <c r="AD440" s="36"/>
      <c r="AE440" s="36">
        <f t="shared" si="6"/>
        <v>1</v>
      </c>
    </row>
    <row r="441" spans="1:31" customFormat="1" ht="108">
      <c r="A441" s="36">
        <v>440</v>
      </c>
      <c r="B441" s="36" t="s">
        <v>25</v>
      </c>
      <c r="C441" s="36" t="s">
        <v>2286</v>
      </c>
      <c r="D441" s="36" t="s">
        <v>2305</v>
      </c>
      <c r="E441" s="36" t="s">
        <v>28</v>
      </c>
      <c r="F441" s="36" t="s">
        <v>495</v>
      </c>
      <c r="G441" s="36">
        <v>0</v>
      </c>
      <c r="H441" s="36" t="s">
        <v>82</v>
      </c>
      <c r="I441" s="36" t="s">
        <v>2306</v>
      </c>
      <c r="J441" s="36" t="s">
        <v>2307</v>
      </c>
      <c r="K441" s="36" t="s">
        <v>33</v>
      </c>
      <c r="L441" s="72" t="s">
        <v>2308</v>
      </c>
      <c r="M441" s="36" t="s">
        <v>2309</v>
      </c>
      <c r="N441" s="36" t="s">
        <v>49</v>
      </c>
      <c r="O441" s="36"/>
      <c r="P441" s="36" t="s">
        <v>50</v>
      </c>
      <c r="Q441" s="36"/>
      <c r="R441" s="36" t="s">
        <v>50</v>
      </c>
      <c r="S441" s="36" t="s">
        <v>51</v>
      </c>
      <c r="T441" s="36" t="s">
        <v>38</v>
      </c>
      <c r="U441" s="36" t="s">
        <v>39</v>
      </c>
      <c r="V441" s="36" t="s">
        <v>38</v>
      </c>
      <c r="W441" s="36" t="s">
        <v>2310</v>
      </c>
      <c r="X441" s="36">
        <v>1</v>
      </c>
      <c r="Y441" s="36" t="s">
        <v>2311</v>
      </c>
      <c r="Z441" s="36">
        <v>1</v>
      </c>
      <c r="AA441" s="36" t="s">
        <v>2311</v>
      </c>
      <c r="AB441" s="36">
        <v>1</v>
      </c>
      <c r="AC441" s="36"/>
      <c r="AD441" s="36"/>
      <c r="AE441" s="36">
        <f t="shared" si="6"/>
        <v>2</v>
      </c>
    </row>
    <row r="442" spans="1:31" customFormat="1" ht="121.5">
      <c r="A442" s="36">
        <v>441</v>
      </c>
      <c r="B442" s="36" t="s">
        <v>25</v>
      </c>
      <c r="C442" s="36" t="s">
        <v>2286</v>
      </c>
      <c r="D442" s="36" t="s">
        <v>2312</v>
      </c>
      <c r="E442" s="36" t="s">
        <v>28</v>
      </c>
      <c r="F442" s="36" t="s">
        <v>495</v>
      </c>
      <c r="G442" s="36">
        <v>0</v>
      </c>
      <c r="H442" s="36" t="s">
        <v>82</v>
      </c>
      <c r="I442" s="36" t="s">
        <v>2313</v>
      </c>
      <c r="J442" s="36" t="s">
        <v>2314</v>
      </c>
      <c r="K442" s="36" t="s">
        <v>33</v>
      </c>
      <c r="L442" s="72" t="s">
        <v>2315</v>
      </c>
      <c r="M442" s="36" t="s">
        <v>2316</v>
      </c>
      <c r="N442" s="36" t="s">
        <v>49</v>
      </c>
      <c r="O442" s="36"/>
      <c r="P442" s="36" t="s">
        <v>50</v>
      </c>
      <c r="Q442" s="36"/>
      <c r="R442" s="36"/>
      <c r="S442" s="36" t="s">
        <v>51</v>
      </c>
      <c r="T442" s="36" t="s">
        <v>38</v>
      </c>
      <c r="U442" s="36" t="s">
        <v>39</v>
      </c>
      <c r="V442" s="36" t="s">
        <v>38</v>
      </c>
      <c r="W442" s="36" t="s">
        <v>2317</v>
      </c>
      <c r="X442" s="36">
        <v>2</v>
      </c>
      <c r="Y442" s="36" t="s">
        <v>2318</v>
      </c>
      <c r="Z442" s="36">
        <v>1</v>
      </c>
      <c r="AA442" s="36" t="s">
        <v>2318</v>
      </c>
      <c r="AB442" s="36">
        <v>1</v>
      </c>
      <c r="AC442" s="36"/>
      <c r="AD442" s="36"/>
      <c r="AE442" s="36">
        <f t="shared" si="6"/>
        <v>1</v>
      </c>
    </row>
    <row r="443" spans="1:31" customFormat="1" ht="121.5">
      <c r="A443" s="36">
        <v>442</v>
      </c>
      <c r="B443" s="36" t="s">
        <v>25</v>
      </c>
      <c r="C443" s="36" t="s">
        <v>2286</v>
      </c>
      <c r="D443" s="36" t="s">
        <v>2319</v>
      </c>
      <c r="E443" s="36" t="s">
        <v>28</v>
      </c>
      <c r="F443" s="36" t="s">
        <v>495</v>
      </c>
      <c r="G443" s="36">
        <v>0</v>
      </c>
      <c r="H443" s="36" t="s">
        <v>42</v>
      </c>
      <c r="I443" s="36" t="s">
        <v>2320</v>
      </c>
      <c r="J443" s="36" t="s">
        <v>2321</v>
      </c>
      <c r="K443" s="36" t="s">
        <v>33</v>
      </c>
      <c r="L443" s="72" t="s">
        <v>2322</v>
      </c>
      <c r="M443" s="36" t="s">
        <v>2323</v>
      </c>
      <c r="N443" s="36" t="s">
        <v>49</v>
      </c>
      <c r="O443" s="36"/>
      <c r="P443" s="36" t="s">
        <v>50</v>
      </c>
      <c r="Q443" s="36"/>
      <c r="R443" s="36" t="s">
        <v>50</v>
      </c>
      <c r="S443" s="36" t="s">
        <v>51</v>
      </c>
      <c r="T443" s="36" t="s">
        <v>38</v>
      </c>
      <c r="U443" s="36" t="s">
        <v>39</v>
      </c>
      <c r="V443" s="36" t="s">
        <v>38</v>
      </c>
      <c r="W443" s="36" t="s">
        <v>2317</v>
      </c>
      <c r="X443" s="36">
        <v>2</v>
      </c>
      <c r="Y443" s="36" t="s">
        <v>2324</v>
      </c>
      <c r="Z443" s="36">
        <v>1</v>
      </c>
      <c r="AA443" s="36" t="s">
        <v>2324</v>
      </c>
      <c r="AB443" s="36">
        <v>1</v>
      </c>
      <c r="AC443" s="36"/>
      <c r="AD443" s="36"/>
      <c r="AE443" s="36">
        <f t="shared" si="6"/>
        <v>2</v>
      </c>
    </row>
    <row r="444" spans="1:31" customFormat="1" ht="81">
      <c r="A444" s="36">
        <v>443</v>
      </c>
      <c r="B444" s="36" t="s">
        <v>25</v>
      </c>
      <c r="C444" s="36" t="s">
        <v>2286</v>
      </c>
      <c r="D444" s="36" t="s">
        <v>2325</v>
      </c>
      <c r="E444" s="36"/>
      <c r="F444" s="36" t="s">
        <v>495</v>
      </c>
      <c r="G444" s="36">
        <v>0</v>
      </c>
      <c r="H444" s="36" t="s">
        <v>42</v>
      </c>
      <c r="I444" s="36" t="s">
        <v>2326</v>
      </c>
      <c r="J444" s="36" t="s">
        <v>2327</v>
      </c>
      <c r="K444" s="36" t="s">
        <v>33</v>
      </c>
      <c r="L444" s="72" t="s">
        <v>2328</v>
      </c>
      <c r="M444" s="36" t="s">
        <v>2329</v>
      </c>
      <c r="N444" s="36" t="s">
        <v>36</v>
      </c>
      <c r="O444" s="36"/>
      <c r="P444" s="36"/>
      <c r="Q444" s="36"/>
      <c r="R444" s="36"/>
      <c r="S444" s="36" t="s">
        <v>42</v>
      </c>
      <c r="T444" s="36" t="s">
        <v>42</v>
      </c>
      <c r="U444" s="36" t="s">
        <v>42</v>
      </c>
      <c r="V444" s="36" t="s">
        <v>42</v>
      </c>
      <c r="W444" s="36" t="s">
        <v>38</v>
      </c>
      <c r="X444" s="36">
        <v>2</v>
      </c>
      <c r="Y444" s="36" t="s">
        <v>52</v>
      </c>
      <c r="Z444" s="36">
        <v>3</v>
      </c>
      <c r="AA444" s="36" t="s">
        <v>52</v>
      </c>
      <c r="AB444" s="36">
        <v>3</v>
      </c>
      <c r="AC444" s="36"/>
      <c r="AD444" s="36"/>
      <c r="AE444" s="36">
        <f t="shared" si="6"/>
        <v>0</v>
      </c>
    </row>
    <row r="445" spans="1:31" customFormat="1" ht="94.5">
      <c r="A445" s="36">
        <v>444</v>
      </c>
      <c r="B445" s="36" t="s">
        <v>25</v>
      </c>
      <c r="C445" s="36" t="s">
        <v>2286</v>
      </c>
      <c r="D445" s="36" t="s">
        <v>2330</v>
      </c>
      <c r="E445" s="36" t="s">
        <v>28</v>
      </c>
      <c r="F445" s="36" t="s">
        <v>495</v>
      </c>
      <c r="G445" s="36">
        <v>0</v>
      </c>
      <c r="H445" s="36" t="s">
        <v>108</v>
      </c>
      <c r="I445" s="36" t="s">
        <v>2331</v>
      </c>
      <c r="J445" s="36" t="s">
        <v>2332</v>
      </c>
      <c r="K445" s="36" t="s">
        <v>33</v>
      </c>
      <c r="L445" s="72" t="s">
        <v>2333</v>
      </c>
      <c r="M445" s="36" t="s">
        <v>2334</v>
      </c>
      <c r="N445" s="36" t="s">
        <v>49</v>
      </c>
      <c r="O445" s="36"/>
      <c r="P445" s="36" t="s">
        <v>50</v>
      </c>
      <c r="Q445" s="36"/>
      <c r="R445" s="36"/>
      <c r="S445" s="36" t="s">
        <v>51</v>
      </c>
      <c r="T445" s="36" t="s">
        <v>38</v>
      </c>
      <c r="U445" s="36" t="s">
        <v>39</v>
      </c>
      <c r="V445" s="36" t="s">
        <v>38</v>
      </c>
      <c r="W445" s="36" t="s">
        <v>2317</v>
      </c>
      <c r="X445" s="36">
        <v>2</v>
      </c>
      <c r="Y445" s="36" t="s">
        <v>2335</v>
      </c>
      <c r="Z445" s="36">
        <v>1</v>
      </c>
      <c r="AA445" s="36" t="s">
        <v>2335</v>
      </c>
      <c r="AB445" s="36">
        <v>1</v>
      </c>
      <c r="AC445" s="36"/>
      <c r="AD445" s="36"/>
      <c r="AE445" s="36">
        <f t="shared" si="6"/>
        <v>1</v>
      </c>
    </row>
    <row r="446" spans="1:31" customFormat="1" ht="94.5">
      <c r="A446" s="36">
        <v>445</v>
      </c>
      <c r="B446" s="36" t="s">
        <v>25</v>
      </c>
      <c r="C446" s="36" t="s">
        <v>2286</v>
      </c>
      <c r="D446" s="36" t="s">
        <v>2336</v>
      </c>
      <c r="E446" s="36" t="s">
        <v>28</v>
      </c>
      <c r="F446" s="36" t="s">
        <v>29</v>
      </c>
      <c r="G446" s="36">
        <v>5</v>
      </c>
      <c r="H446" s="36" t="s">
        <v>108</v>
      </c>
      <c r="I446" s="36" t="s">
        <v>2337</v>
      </c>
      <c r="J446" s="36" t="s">
        <v>2338</v>
      </c>
      <c r="K446" s="36" t="s">
        <v>33</v>
      </c>
      <c r="L446" s="72" t="s">
        <v>2339</v>
      </c>
      <c r="M446" s="36" t="s">
        <v>2340</v>
      </c>
      <c r="N446" s="36" t="s">
        <v>49</v>
      </c>
      <c r="O446" s="36"/>
      <c r="P446" s="36" t="s">
        <v>50</v>
      </c>
      <c r="Q446" s="36"/>
      <c r="R446" s="36" t="s">
        <v>50</v>
      </c>
      <c r="S446" s="36" t="s">
        <v>51</v>
      </c>
      <c r="T446" s="36" t="s">
        <v>38</v>
      </c>
      <c r="U446" s="36" t="s">
        <v>39</v>
      </c>
      <c r="V446" s="36" t="s">
        <v>38</v>
      </c>
      <c r="W446" s="36" t="s">
        <v>2341</v>
      </c>
      <c r="X446" s="36">
        <v>1</v>
      </c>
      <c r="Y446" s="36" t="s">
        <v>2342</v>
      </c>
      <c r="Z446" s="36">
        <v>2</v>
      </c>
      <c r="AA446" s="36" t="s">
        <v>2342</v>
      </c>
      <c r="AB446" s="36">
        <v>2</v>
      </c>
      <c r="AC446" s="36"/>
      <c r="AD446" s="36"/>
      <c r="AE446" s="36">
        <f t="shared" si="6"/>
        <v>2</v>
      </c>
    </row>
    <row r="447" spans="1:31" customFormat="1" ht="81">
      <c r="A447" s="36">
        <v>446</v>
      </c>
      <c r="B447" s="36" t="s">
        <v>25</v>
      </c>
      <c r="C447" s="36" t="s">
        <v>2286</v>
      </c>
      <c r="D447" s="36" t="s">
        <v>2343</v>
      </c>
      <c r="E447" s="36" t="s">
        <v>28</v>
      </c>
      <c r="F447" s="36" t="s">
        <v>495</v>
      </c>
      <c r="G447" s="36">
        <v>0</v>
      </c>
      <c r="H447" s="36" t="s">
        <v>42</v>
      </c>
      <c r="I447" s="36" t="s">
        <v>2344</v>
      </c>
      <c r="J447" s="36" t="s">
        <v>2345</v>
      </c>
      <c r="K447" s="36" t="s">
        <v>33</v>
      </c>
      <c r="L447" s="72" t="s">
        <v>2346</v>
      </c>
      <c r="M447" s="36" t="s">
        <v>2347</v>
      </c>
      <c r="N447" s="36" t="s">
        <v>49</v>
      </c>
      <c r="O447" s="36"/>
      <c r="P447" s="36" t="s">
        <v>50</v>
      </c>
      <c r="Q447" s="36"/>
      <c r="R447" s="36"/>
      <c r="S447" s="36" t="s">
        <v>51</v>
      </c>
      <c r="T447" s="36" t="s">
        <v>38</v>
      </c>
      <c r="U447" s="36" t="s">
        <v>39</v>
      </c>
      <c r="V447" s="36" t="s">
        <v>38</v>
      </c>
      <c r="W447" s="36" t="s">
        <v>2317</v>
      </c>
      <c r="X447" s="36">
        <v>2</v>
      </c>
      <c r="Y447" s="36" t="s">
        <v>2348</v>
      </c>
      <c r="Z447" s="36">
        <v>1</v>
      </c>
      <c r="AA447" s="36" t="s">
        <v>2348</v>
      </c>
      <c r="AB447" s="36">
        <v>1</v>
      </c>
      <c r="AC447" s="36"/>
      <c r="AD447" s="36"/>
      <c r="AE447" s="36">
        <f t="shared" si="6"/>
        <v>1</v>
      </c>
    </row>
    <row r="448" spans="1:31" customFormat="1" ht="94.5">
      <c r="A448" s="36">
        <v>447</v>
      </c>
      <c r="B448" s="36" t="s">
        <v>25</v>
      </c>
      <c r="C448" s="36" t="s">
        <v>2286</v>
      </c>
      <c r="D448" s="36" t="s">
        <v>2349</v>
      </c>
      <c r="E448" s="36" t="s">
        <v>28</v>
      </c>
      <c r="F448" s="36" t="s">
        <v>495</v>
      </c>
      <c r="G448" s="36">
        <v>0</v>
      </c>
      <c r="H448" s="36" t="s">
        <v>42</v>
      </c>
      <c r="I448" s="36" t="s">
        <v>2350</v>
      </c>
      <c r="J448" s="36" t="s">
        <v>2351</v>
      </c>
      <c r="K448" s="36" t="s">
        <v>33</v>
      </c>
      <c r="L448" s="72" t="s">
        <v>2352</v>
      </c>
      <c r="M448" s="36" t="s">
        <v>2353</v>
      </c>
      <c r="N448" s="36" t="s">
        <v>36</v>
      </c>
      <c r="O448" s="36"/>
      <c r="P448" s="36"/>
      <c r="Q448" s="36"/>
      <c r="R448" s="36"/>
      <c r="S448" s="36" t="s">
        <v>51</v>
      </c>
      <c r="T448" s="36" t="s">
        <v>38</v>
      </c>
      <c r="U448" s="36" t="s">
        <v>39</v>
      </c>
      <c r="V448" s="36" t="s">
        <v>39</v>
      </c>
      <c r="W448" s="36" t="s">
        <v>2317</v>
      </c>
      <c r="X448" s="36">
        <v>2</v>
      </c>
      <c r="Y448" s="36" t="s">
        <v>2335</v>
      </c>
      <c r="Z448" s="36">
        <v>1</v>
      </c>
      <c r="AA448" s="36" t="s">
        <v>2335</v>
      </c>
      <c r="AB448" s="36">
        <v>1</v>
      </c>
      <c r="AC448" s="36"/>
      <c r="AD448" s="36"/>
      <c r="AE448" s="36">
        <f t="shared" si="6"/>
        <v>0</v>
      </c>
    </row>
    <row r="449" spans="1:31" customFormat="1" ht="148.5">
      <c r="A449" s="36">
        <v>448</v>
      </c>
      <c r="B449" s="36" t="s">
        <v>25</v>
      </c>
      <c r="C449" s="36" t="s">
        <v>2354</v>
      </c>
      <c r="D449" s="36" t="s">
        <v>2355</v>
      </c>
      <c r="E449" s="36" t="s">
        <v>28</v>
      </c>
      <c r="F449" s="36" t="s">
        <v>45</v>
      </c>
      <c r="G449" s="36">
        <v>0</v>
      </c>
      <c r="H449" s="36" t="s">
        <v>30</v>
      </c>
      <c r="I449" s="36" t="s">
        <v>2356</v>
      </c>
      <c r="J449" s="36" t="s">
        <v>2357</v>
      </c>
      <c r="K449" s="36" t="s">
        <v>33</v>
      </c>
      <c r="L449" s="72" t="s">
        <v>2358</v>
      </c>
      <c r="M449" s="36" t="s">
        <v>1714</v>
      </c>
      <c r="N449" s="36" t="s">
        <v>49</v>
      </c>
      <c r="O449" s="36" t="s">
        <v>50</v>
      </c>
      <c r="P449" s="36"/>
      <c r="Q449" s="36"/>
      <c r="R449" s="36"/>
      <c r="S449" s="36" t="s">
        <v>51</v>
      </c>
      <c r="T449" s="36" t="s">
        <v>38</v>
      </c>
      <c r="U449" s="36" t="s">
        <v>39</v>
      </c>
      <c r="V449" s="36" t="s">
        <v>38</v>
      </c>
      <c r="W449" s="36" t="s">
        <v>449</v>
      </c>
      <c r="X449" s="36">
        <v>2</v>
      </c>
      <c r="Y449" s="36" t="s">
        <v>1715</v>
      </c>
      <c r="Z449" s="36">
        <v>1</v>
      </c>
      <c r="AA449" s="36" t="s">
        <v>1715</v>
      </c>
      <c r="AB449" s="36">
        <v>1</v>
      </c>
      <c r="AC449" s="36"/>
      <c r="AD449" s="36"/>
      <c r="AE449" s="36">
        <f t="shared" ref="AE449:AE511" si="7">COUNTIFS(O449:R449,"√")</f>
        <v>1</v>
      </c>
    </row>
    <row r="450" spans="1:31" customFormat="1" ht="108">
      <c r="A450" s="36">
        <v>449</v>
      </c>
      <c r="B450" s="36" t="s">
        <v>25</v>
      </c>
      <c r="C450" s="36" t="s">
        <v>2354</v>
      </c>
      <c r="D450" s="36" t="s">
        <v>2359</v>
      </c>
      <c r="E450" s="36" t="s">
        <v>28</v>
      </c>
      <c r="F450" s="36" t="s">
        <v>45</v>
      </c>
      <c r="G450" s="36">
        <v>0</v>
      </c>
      <c r="H450" s="36" t="s">
        <v>82</v>
      </c>
      <c r="I450" s="36" t="s">
        <v>2360</v>
      </c>
      <c r="J450" s="36" t="s">
        <v>2361</v>
      </c>
      <c r="K450" s="36" t="s">
        <v>33</v>
      </c>
      <c r="L450" s="72" t="s">
        <v>2362</v>
      </c>
      <c r="M450" s="36" t="s">
        <v>2363</v>
      </c>
      <c r="N450" s="36" t="s">
        <v>49</v>
      </c>
      <c r="O450" s="36" t="s">
        <v>50</v>
      </c>
      <c r="P450" s="36" t="s">
        <v>50</v>
      </c>
      <c r="Q450" s="36" t="s">
        <v>50</v>
      </c>
      <c r="R450" s="36"/>
      <c r="S450" s="36" t="s">
        <v>51</v>
      </c>
      <c r="T450" s="36" t="s">
        <v>38</v>
      </c>
      <c r="U450" s="36" t="s">
        <v>38</v>
      </c>
      <c r="V450" s="36" t="s">
        <v>39</v>
      </c>
      <c r="W450" s="36" t="s">
        <v>2364</v>
      </c>
      <c r="X450" s="36">
        <v>2</v>
      </c>
      <c r="Y450" s="36" t="s">
        <v>2365</v>
      </c>
      <c r="Z450" s="36">
        <v>1</v>
      </c>
      <c r="AA450" s="36" t="s">
        <v>2366</v>
      </c>
      <c r="AB450" s="36">
        <v>1</v>
      </c>
      <c r="AC450" s="36"/>
      <c r="AD450" s="36"/>
      <c r="AE450" s="36">
        <f t="shared" si="7"/>
        <v>3</v>
      </c>
    </row>
    <row r="451" spans="1:31" customFormat="1" ht="94.5">
      <c r="A451" s="36">
        <v>450</v>
      </c>
      <c r="B451" s="36" t="s">
        <v>25</v>
      </c>
      <c r="C451" s="36" t="s">
        <v>2354</v>
      </c>
      <c r="D451" s="36" t="s">
        <v>2367</v>
      </c>
      <c r="E451" s="36" t="s">
        <v>28</v>
      </c>
      <c r="F451" s="36" t="s">
        <v>45</v>
      </c>
      <c r="G451" s="36">
        <v>0</v>
      </c>
      <c r="H451" s="36" t="s">
        <v>82</v>
      </c>
      <c r="I451" s="36" t="s">
        <v>2368</v>
      </c>
      <c r="J451" s="36" t="s">
        <v>2369</v>
      </c>
      <c r="K451" s="36" t="s">
        <v>33</v>
      </c>
      <c r="L451" s="72" t="s">
        <v>2370</v>
      </c>
      <c r="M451" s="36" t="s">
        <v>2371</v>
      </c>
      <c r="N451" s="36" t="s">
        <v>36</v>
      </c>
      <c r="O451" s="36"/>
      <c r="P451" s="36"/>
      <c r="Q451" s="36"/>
      <c r="R451" s="36"/>
      <c r="S451" s="36" t="s">
        <v>38</v>
      </c>
      <c r="T451" s="36" t="s">
        <v>39</v>
      </c>
      <c r="U451" s="36" t="s">
        <v>38</v>
      </c>
      <c r="V451" s="36" t="s">
        <v>38</v>
      </c>
      <c r="W451" s="36" t="s">
        <v>2364</v>
      </c>
      <c r="X451" s="36">
        <v>2</v>
      </c>
      <c r="Y451" s="36" t="s">
        <v>2372</v>
      </c>
      <c r="Z451" s="36">
        <v>1</v>
      </c>
      <c r="AA451" s="36" t="s">
        <v>2373</v>
      </c>
      <c r="AB451" s="36">
        <v>1</v>
      </c>
      <c r="AC451" s="36"/>
      <c r="AD451" s="36"/>
      <c r="AE451" s="36">
        <f t="shared" si="7"/>
        <v>0</v>
      </c>
    </row>
    <row r="452" spans="1:31" customFormat="1" ht="108">
      <c r="A452" s="36">
        <v>451</v>
      </c>
      <c r="B452" s="36" t="s">
        <v>25</v>
      </c>
      <c r="C452" s="36" t="s">
        <v>2354</v>
      </c>
      <c r="D452" s="36" t="s">
        <v>2374</v>
      </c>
      <c r="E452" s="36" t="s">
        <v>28</v>
      </c>
      <c r="F452" s="36" t="s">
        <v>45</v>
      </c>
      <c r="G452" s="36">
        <v>0</v>
      </c>
      <c r="H452" s="36" t="s">
        <v>82</v>
      </c>
      <c r="I452" s="36" t="s">
        <v>2375</v>
      </c>
      <c r="J452" s="36" t="s">
        <v>2376</v>
      </c>
      <c r="K452" s="36" t="s">
        <v>33</v>
      </c>
      <c r="L452" s="72" t="s">
        <v>2377</v>
      </c>
      <c r="M452" s="36" t="s">
        <v>2363</v>
      </c>
      <c r="N452" s="36" t="s">
        <v>49</v>
      </c>
      <c r="O452" s="36" t="s">
        <v>50</v>
      </c>
      <c r="P452" s="36" t="s">
        <v>50</v>
      </c>
      <c r="Q452" s="36"/>
      <c r="R452" s="36"/>
      <c r="S452" s="36" t="s">
        <v>51</v>
      </c>
      <c r="T452" s="36" t="s">
        <v>38</v>
      </c>
      <c r="U452" s="36" t="s">
        <v>38</v>
      </c>
      <c r="V452" s="36" t="s">
        <v>39</v>
      </c>
      <c r="W452" s="36" t="s">
        <v>2364</v>
      </c>
      <c r="X452" s="36">
        <v>2</v>
      </c>
      <c r="Y452" s="36" t="s">
        <v>2378</v>
      </c>
      <c r="Z452" s="36">
        <v>1</v>
      </c>
      <c r="AA452" s="36" t="s">
        <v>2379</v>
      </c>
      <c r="AB452" s="36">
        <v>1</v>
      </c>
      <c r="AC452" s="36"/>
      <c r="AD452" s="36"/>
      <c r="AE452" s="36">
        <f t="shared" si="7"/>
        <v>2</v>
      </c>
    </row>
    <row r="453" spans="1:31" customFormat="1" ht="94.5">
      <c r="A453" s="36">
        <v>452</v>
      </c>
      <c r="B453" s="36" t="s">
        <v>25</v>
      </c>
      <c r="C453" s="36" t="s">
        <v>2354</v>
      </c>
      <c r="D453" s="36" t="s">
        <v>2380</v>
      </c>
      <c r="E453" s="36" t="s">
        <v>28</v>
      </c>
      <c r="F453" s="36" t="s">
        <v>45</v>
      </c>
      <c r="G453" s="36">
        <v>0</v>
      </c>
      <c r="H453" s="36" t="s">
        <v>82</v>
      </c>
      <c r="I453" s="36" t="s">
        <v>2381</v>
      </c>
      <c r="J453" s="36" t="s">
        <v>2382</v>
      </c>
      <c r="K453" s="36" t="s">
        <v>33</v>
      </c>
      <c r="L453" s="72" t="s">
        <v>2383</v>
      </c>
      <c r="M453" s="36" t="s">
        <v>2384</v>
      </c>
      <c r="N453" s="36" t="s">
        <v>36</v>
      </c>
      <c r="O453" s="36"/>
      <c r="P453" s="36"/>
      <c r="Q453" s="36"/>
      <c r="R453" s="36"/>
      <c r="S453" s="36" t="s">
        <v>51</v>
      </c>
      <c r="T453" s="36" t="s">
        <v>39</v>
      </c>
      <c r="U453" s="36" t="s">
        <v>38</v>
      </c>
      <c r="V453" s="36" t="s">
        <v>38</v>
      </c>
      <c r="W453" s="36" t="s">
        <v>2364</v>
      </c>
      <c r="X453" s="36">
        <v>2</v>
      </c>
      <c r="Y453" s="36" t="s">
        <v>2385</v>
      </c>
      <c r="Z453" s="36">
        <v>1</v>
      </c>
      <c r="AA453" s="36" t="s">
        <v>2386</v>
      </c>
      <c r="AB453" s="36">
        <v>1</v>
      </c>
      <c r="AC453" s="36"/>
      <c r="AD453" s="36"/>
      <c r="AE453" s="36">
        <f t="shared" si="7"/>
        <v>0</v>
      </c>
    </row>
    <row r="454" spans="1:31" customFormat="1" ht="94.5">
      <c r="A454" s="36">
        <v>453</v>
      </c>
      <c r="B454" s="36" t="s">
        <v>25</v>
      </c>
      <c r="C454" s="36" t="s">
        <v>2354</v>
      </c>
      <c r="D454" s="36" t="s">
        <v>2387</v>
      </c>
      <c r="E454" s="36" t="s">
        <v>28</v>
      </c>
      <c r="F454" s="36" t="s">
        <v>45</v>
      </c>
      <c r="G454" s="36">
        <v>0</v>
      </c>
      <c r="H454" s="36" t="s">
        <v>82</v>
      </c>
      <c r="I454" s="36" t="s">
        <v>2388</v>
      </c>
      <c r="J454" s="36" t="s">
        <v>2389</v>
      </c>
      <c r="K454" s="36" t="s">
        <v>33</v>
      </c>
      <c r="L454" s="72" t="s">
        <v>2390</v>
      </c>
      <c r="M454" s="36" t="s">
        <v>2384</v>
      </c>
      <c r="N454" s="36" t="s">
        <v>49</v>
      </c>
      <c r="O454" s="36" t="s">
        <v>50</v>
      </c>
      <c r="P454" s="36" t="s">
        <v>50</v>
      </c>
      <c r="Q454" s="36"/>
      <c r="R454" s="36"/>
      <c r="S454" s="36" t="s">
        <v>51</v>
      </c>
      <c r="T454" s="36" t="s">
        <v>38</v>
      </c>
      <c r="U454" s="36" t="s">
        <v>39</v>
      </c>
      <c r="V454" s="36" t="s">
        <v>38</v>
      </c>
      <c r="W454" s="36"/>
      <c r="X454" s="36">
        <v>2</v>
      </c>
      <c r="Y454" s="36" t="s">
        <v>2391</v>
      </c>
      <c r="Z454" s="36">
        <v>1</v>
      </c>
      <c r="AA454" s="36" t="s">
        <v>2392</v>
      </c>
      <c r="AB454" s="36">
        <v>1</v>
      </c>
      <c r="AC454" s="36"/>
      <c r="AD454" s="36"/>
      <c r="AE454" s="36">
        <f t="shared" si="7"/>
        <v>2</v>
      </c>
    </row>
    <row r="455" spans="1:31" customFormat="1" ht="81">
      <c r="A455" s="36">
        <v>454</v>
      </c>
      <c r="B455" s="36" t="s">
        <v>25</v>
      </c>
      <c r="C455" s="36" t="s">
        <v>2354</v>
      </c>
      <c r="D455" s="36" t="s">
        <v>2393</v>
      </c>
      <c r="E455" s="36" t="s">
        <v>28</v>
      </c>
      <c r="F455" s="36" t="s">
        <v>45</v>
      </c>
      <c r="G455" s="36">
        <v>0</v>
      </c>
      <c r="H455" s="36" t="s">
        <v>82</v>
      </c>
      <c r="I455" s="36" t="s">
        <v>2394</v>
      </c>
      <c r="J455" s="36" t="s">
        <v>2395</v>
      </c>
      <c r="K455" s="36" t="s">
        <v>33</v>
      </c>
      <c r="L455" s="72" t="s">
        <v>2396</v>
      </c>
      <c r="M455" s="36" t="s">
        <v>2397</v>
      </c>
      <c r="N455" s="36" t="s">
        <v>36</v>
      </c>
      <c r="O455" s="36"/>
      <c r="P455" s="36"/>
      <c r="Q455" s="36"/>
      <c r="R455" s="36"/>
      <c r="S455" s="36" t="s">
        <v>51</v>
      </c>
      <c r="T455" s="36" t="s">
        <v>38</v>
      </c>
      <c r="U455" s="36" t="s">
        <v>39</v>
      </c>
      <c r="V455" s="36" t="s">
        <v>38</v>
      </c>
      <c r="W455" s="36" t="s">
        <v>2364</v>
      </c>
      <c r="X455" s="36">
        <v>2</v>
      </c>
      <c r="Y455" s="36" t="s">
        <v>2398</v>
      </c>
      <c r="Z455" s="36">
        <v>1</v>
      </c>
      <c r="AA455" s="36" t="s">
        <v>2399</v>
      </c>
      <c r="AB455" s="36">
        <v>1</v>
      </c>
      <c r="AC455" s="36"/>
      <c r="AD455" s="36"/>
      <c r="AE455" s="36">
        <f t="shared" si="7"/>
        <v>0</v>
      </c>
    </row>
    <row r="456" spans="1:31" customFormat="1" ht="108">
      <c r="A456" s="36">
        <v>455</v>
      </c>
      <c r="B456" s="36" t="s">
        <v>25</v>
      </c>
      <c r="C456" s="36" t="s">
        <v>2354</v>
      </c>
      <c r="D456" s="36" t="s">
        <v>2400</v>
      </c>
      <c r="E456" s="36"/>
      <c r="F456" s="36" t="s">
        <v>29</v>
      </c>
      <c r="G456" s="36">
        <v>5</v>
      </c>
      <c r="H456" s="36" t="s">
        <v>108</v>
      </c>
      <c r="I456" s="36" t="s">
        <v>2401</v>
      </c>
      <c r="J456" s="36" t="s">
        <v>2402</v>
      </c>
      <c r="K456" s="36" t="s">
        <v>33</v>
      </c>
      <c r="L456" s="72" t="s">
        <v>2403</v>
      </c>
      <c r="M456" s="36" t="s">
        <v>2384</v>
      </c>
      <c r="N456" s="72" t="s">
        <v>49</v>
      </c>
      <c r="O456" s="36"/>
      <c r="P456" s="36"/>
      <c r="Q456" s="36"/>
      <c r="R456" s="36" t="s">
        <v>50</v>
      </c>
      <c r="S456" s="36" t="s">
        <v>37</v>
      </c>
      <c r="T456" s="36" t="s">
        <v>38</v>
      </c>
      <c r="U456" s="36" t="s">
        <v>38</v>
      </c>
      <c r="V456" s="36" t="s">
        <v>38</v>
      </c>
      <c r="W456" s="36" t="s">
        <v>2404</v>
      </c>
      <c r="X456" s="36">
        <v>1</v>
      </c>
      <c r="Y456" s="36" t="s">
        <v>2405</v>
      </c>
      <c r="Z456" s="36">
        <v>4</v>
      </c>
      <c r="AA456" s="36" t="s">
        <v>2405</v>
      </c>
      <c r="AB456" s="36">
        <v>4</v>
      </c>
      <c r="AC456" s="36"/>
      <c r="AD456" s="36"/>
      <c r="AE456" s="36">
        <f t="shared" si="7"/>
        <v>1</v>
      </c>
    </row>
    <row r="457" spans="1:31" customFormat="1" ht="135">
      <c r="A457" s="36">
        <v>456</v>
      </c>
      <c r="B457" s="36" t="s">
        <v>25</v>
      </c>
      <c r="C457" s="36" t="s">
        <v>2354</v>
      </c>
      <c r="D457" s="36" t="s">
        <v>2406</v>
      </c>
      <c r="E457" s="36" t="s">
        <v>28</v>
      </c>
      <c r="F457" s="36" t="s">
        <v>45</v>
      </c>
      <c r="G457" s="36">
        <v>0</v>
      </c>
      <c r="H457" s="36" t="s">
        <v>82</v>
      </c>
      <c r="I457" s="36" t="s">
        <v>2407</v>
      </c>
      <c r="J457" s="36" t="s">
        <v>2408</v>
      </c>
      <c r="K457" s="36" t="s">
        <v>106</v>
      </c>
      <c r="L457" s="72"/>
      <c r="M457" s="36"/>
      <c r="N457" s="36"/>
      <c r="O457" s="36"/>
      <c r="P457" s="36"/>
      <c r="Q457" s="36"/>
      <c r="R457" s="36"/>
      <c r="S457" s="36"/>
      <c r="T457" s="36"/>
      <c r="U457" s="36"/>
      <c r="V457" s="36"/>
      <c r="W457" s="36"/>
      <c r="X457" s="36"/>
      <c r="Y457" s="36"/>
      <c r="Z457" s="36"/>
      <c r="AA457" s="36"/>
      <c r="AB457" s="36"/>
      <c r="AC457" s="36" t="s">
        <v>2409</v>
      </c>
      <c r="AD457" s="36"/>
      <c r="AE457" s="36">
        <f t="shared" si="7"/>
        <v>0</v>
      </c>
    </row>
    <row r="458" spans="1:31" customFormat="1" ht="67.5">
      <c r="A458" s="36">
        <v>457</v>
      </c>
      <c r="B458" s="36" t="s">
        <v>25</v>
      </c>
      <c r="C458" s="36" t="s">
        <v>2354</v>
      </c>
      <c r="D458" s="36" t="s">
        <v>2410</v>
      </c>
      <c r="E458" s="36" t="s">
        <v>28</v>
      </c>
      <c r="F458" s="36" t="s">
        <v>45</v>
      </c>
      <c r="G458" s="36">
        <v>0</v>
      </c>
      <c r="H458" s="36" t="s">
        <v>108</v>
      </c>
      <c r="I458" s="36" t="s">
        <v>2411</v>
      </c>
      <c r="J458" s="36" t="s">
        <v>2412</v>
      </c>
      <c r="K458" s="36" t="s">
        <v>33</v>
      </c>
      <c r="L458" s="72" t="s">
        <v>2413</v>
      </c>
      <c r="M458" s="36" t="s">
        <v>2414</v>
      </c>
      <c r="N458" s="36" t="s">
        <v>36</v>
      </c>
      <c r="O458" s="36"/>
      <c r="P458" s="36"/>
      <c r="Q458" s="36"/>
      <c r="R458" s="36"/>
      <c r="S458" s="36" t="s">
        <v>37</v>
      </c>
      <c r="T458" s="36" t="s">
        <v>38</v>
      </c>
      <c r="U458" s="36" t="s">
        <v>39</v>
      </c>
      <c r="V458" s="36" t="s">
        <v>38</v>
      </c>
      <c r="W458" s="36" t="s">
        <v>2364</v>
      </c>
      <c r="X458" s="36">
        <v>2</v>
      </c>
      <c r="Y458" s="36" t="s">
        <v>2415</v>
      </c>
      <c r="Z458" s="36">
        <v>1</v>
      </c>
      <c r="AA458" s="36" t="s">
        <v>2415</v>
      </c>
      <c r="AB458" s="36">
        <v>1</v>
      </c>
      <c r="AC458" s="36"/>
      <c r="AD458" s="36"/>
      <c r="AE458" s="36">
        <f t="shared" si="7"/>
        <v>0</v>
      </c>
    </row>
    <row r="459" spans="1:31" customFormat="1" ht="108">
      <c r="A459" s="36">
        <v>458</v>
      </c>
      <c r="B459" s="36" t="s">
        <v>25</v>
      </c>
      <c r="C459" s="36" t="s">
        <v>2354</v>
      </c>
      <c r="D459" s="36" t="s">
        <v>2416</v>
      </c>
      <c r="E459" s="36" t="s">
        <v>28</v>
      </c>
      <c r="F459" s="36" t="s">
        <v>45</v>
      </c>
      <c r="G459" s="36">
        <v>0</v>
      </c>
      <c r="H459" s="36" t="s">
        <v>82</v>
      </c>
      <c r="I459" s="36" t="s">
        <v>2417</v>
      </c>
      <c r="J459" s="36" t="s">
        <v>2418</v>
      </c>
      <c r="K459" s="36" t="s">
        <v>33</v>
      </c>
      <c r="L459" s="72" t="s">
        <v>2419</v>
      </c>
      <c r="M459" s="36" t="s">
        <v>2384</v>
      </c>
      <c r="N459" s="36" t="s">
        <v>36</v>
      </c>
      <c r="O459" s="36"/>
      <c r="P459" s="36"/>
      <c r="Q459" s="36"/>
      <c r="R459" s="36"/>
      <c r="S459" s="36" t="s">
        <v>37</v>
      </c>
      <c r="T459" s="36" t="s">
        <v>38</v>
      </c>
      <c r="U459" s="36" t="s">
        <v>39</v>
      </c>
      <c r="V459" s="36" t="s">
        <v>39</v>
      </c>
      <c r="W459" s="36" t="s">
        <v>2364</v>
      </c>
      <c r="X459" s="36">
        <v>2</v>
      </c>
      <c r="Y459" s="36" t="s">
        <v>2420</v>
      </c>
      <c r="Z459" s="36">
        <v>1</v>
      </c>
      <c r="AA459" s="36" t="s">
        <v>2420</v>
      </c>
      <c r="AB459" s="36">
        <v>1</v>
      </c>
      <c r="AC459" s="36"/>
      <c r="AD459" s="36"/>
      <c r="AE459" s="36">
        <f t="shared" si="7"/>
        <v>0</v>
      </c>
    </row>
    <row r="460" spans="1:31" customFormat="1" ht="94.5">
      <c r="A460" s="36">
        <v>459</v>
      </c>
      <c r="B460" s="36" t="s">
        <v>25</v>
      </c>
      <c r="C460" s="36" t="s">
        <v>2354</v>
      </c>
      <c r="D460" s="36" t="s">
        <v>2421</v>
      </c>
      <c r="E460" s="36" t="s">
        <v>28</v>
      </c>
      <c r="F460" s="36" t="s">
        <v>45</v>
      </c>
      <c r="G460" s="36">
        <v>0</v>
      </c>
      <c r="H460" s="36" t="s">
        <v>82</v>
      </c>
      <c r="I460" s="36" t="s">
        <v>2422</v>
      </c>
      <c r="J460" s="36" t="s">
        <v>2423</v>
      </c>
      <c r="K460" s="36" t="s">
        <v>33</v>
      </c>
      <c r="L460" s="72" t="s">
        <v>2424</v>
      </c>
      <c r="M460" s="36" t="s">
        <v>2384</v>
      </c>
      <c r="N460" s="36" t="s">
        <v>49</v>
      </c>
      <c r="O460" s="36" t="s">
        <v>50</v>
      </c>
      <c r="P460" s="36"/>
      <c r="Q460" s="36"/>
      <c r="R460" s="36"/>
      <c r="S460" s="36" t="s">
        <v>51</v>
      </c>
      <c r="T460" s="36" t="s">
        <v>38</v>
      </c>
      <c r="U460" s="36" t="s">
        <v>39</v>
      </c>
      <c r="V460" s="36" t="s">
        <v>38</v>
      </c>
      <c r="W460" s="36" t="s">
        <v>2364</v>
      </c>
      <c r="X460" s="36">
        <v>2</v>
      </c>
      <c r="Y460" s="36" t="s">
        <v>2425</v>
      </c>
      <c r="Z460" s="36">
        <v>1</v>
      </c>
      <c r="AA460" s="36" t="s">
        <v>2425</v>
      </c>
      <c r="AB460" s="36">
        <v>1</v>
      </c>
      <c r="AC460" s="36"/>
      <c r="AD460" s="36"/>
      <c r="AE460" s="36">
        <f t="shared" si="7"/>
        <v>1</v>
      </c>
    </row>
    <row r="461" spans="1:31" customFormat="1" ht="94.5">
      <c r="A461" s="36">
        <v>460</v>
      </c>
      <c r="B461" s="36" t="s">
        <v>25</v>
      </c>
      <c r="C461" s="36" t="s">
        <v>2354</v>
      </c>
      <c r="D461" s="36" t="s">
        <v>2426</v>
      </c>
      <c r="E461" s="36" t="s">
        <v>28</v>
      </c>
      <c r="F461" s="36" t="s">
        <v>45</v>
      </c>
      <c r="G461" s="36">
        <v>0</v>
      </c>
      <c r="H461" s="36" t="s">
        <v>82</v>
      </c>
      <c r="I461" s="36" t="s">
        <v>2427</v>
      </c>
      <c r="J461" s="36" t="s">
        <v>2428</v>
      </c>
      <c r="K461" s="36" t="s">
        <v>33</v>
      </c>
      <c r="L461" s="72" t="s">
        <v>2429</v>
      </c>
      <c r="M461" s="36" t="s">
        <v>2384</v>
      </c>
      <c r="N461" s="36" t="s">
        <v>49</v>
      </c>
      <c r="O461" s="36"/>
      <c r="P461" s="36" t="s">
        <v>50</v>
      </c>
      <c r="Q461" s="36"/>
      <c r="R461" s="36"/>
      <c r="S461" s="36" t="s">
        <v>51</v>
      </c>
      <c r="T461" s="36" t="s">
        <v>38</v>
      </c>
      <c r="U461" s="36" t="s">
        <v>38</v>
      </c>
      <c r="V461" s="36" t="s">
        <v>38</v>
      </c>
      <c r="W461" s="36" t="s">
        <v>2364</v>
      </c>
      <c r="X461" s="36">
        <v>2</v>
      </c>
      <c r="Y461" s="36" t="s">
        <v>2430</v>
      </c>
      <c r="Z461" s="36">
        <v>1</v>
      </c>
      <c r="AA461" s="36" t="s">
        <v>2430</v>
      </c>
      <c r="AB461" s="36">
        <v>1</v>
      </c>
      <c r="AC461" s="36"/>
      <c r="AD461" s="36"/>
      <c r="AE461" s="36">
        <f t="shared" si="7"/>
        <v>1</v>
      </c>
    </row>
    <row r="462" spans="1:31" customFormat="1" ht="297">
      <c r="A462" s="72">
        <v>461</v>
      </c>
      <c r="B462" s="72" t="s">
        <v>25</v>
      </c>
      <c r="C462" s="72" t="s">
        <v>2354</v>
      </c>
      <c r="D462" s="72" t="s">
        <v>2431</v>
      </c>
      <c r="E462" s="72" t="s">
        <v>28</v>
      </c>
      <c r="F462" s="72" t="s">
        <v>45</v>
      </c>
      <c r="G462" s="72">
        <v>0</v>
      </c>
      <c r="H462" s="72" t="s">
        <v>460</v>
      </c>
      <c r="I462" s="36" t="s">
        <v>2432</v>
      </c>
      <c r="J462" s="36" t="s">
        <v>2433</v>
      </c>
      <c r="K462" s="36" t="s">
        <v>33</v>
      </c>
      <c r="L462" s="72" t="s">
        <v>2434</v>
      </c>
      <c r="M462" s="36" t="s">
        <v>2384</v>
      </c>
      <c r="N462" s="36" t="s">
        <v>36</v>
      </c>
      <c r="O462" s="36"/>
      <c r="P462" s="36"/>
      <c r="Q462" s="36"/>
      <c r="R462" s="36"/>
      <c r="S462" s="36" t="s">
        <v>38</v>
      </c>
      <c r="T462" s="36" t="s">
        <v>39</v>
      </c>
      <c r="U462" s="36" t="s">
        <v>38</v>
      </c>
      <c r="V462" s="36" t="s">
        <v>38</v>
      </c>
      <c r="W462" s="36" t="s">
        <v>38</v>
      </c>
      <c r="X462" s="36">
        <v>2</v>
      </c>
      <c r="Y462" s="36" t="s">
        <v>2435</v>
      </c>
      <c r="Z462" s="36">
        <v>1</v>
      </c>
      <c r="AA462" s="36" t="s">
        <v>2435</v>
      </c>
      <c r="AB462" s="36">
        <v>1</v>
      </c>
      <c r="AC462" s="36"/>
      <c r="AD462" s="36"/>
      <c r="AE462" s="36">
        <f t="shared" si="7"/>
        <v>0</v>
      </c>
    </row>
    <row r="463" spans="1:31" customFormat="1" ht="148.5">
      <c r="A463" s="36">
        <v>462</v>
      </c>
      <c r="B463" s="36" t="s">
        <v>25</v>
      </c>
      <c r="C463" s="36" t="s">
        <v>2354</v>
      </c>
      <c r="D463" s="36" t="s">
        <v>2436</v>
      </c>
      <c r="E463" s="36" t="s">
        <v>28</v>
      </c>
      <c r="F463" s="36" t="s">
        <v>45</v>
      </c>
      <c r="G463" s="36">
        <v>0</v>
      </c>
      <c r="H463" s="36" t="s">
        <v>82</v>
      </c>
      <c r="I463" s="36" t="s">
        <v>2437</v>
      </c>
      <c r="J463" s="36" t="s">
        <v>2438</v>
      </c>
      <c r="K463" s="36" t="s">
        <v>33</v>
      </c>
      <c r="L463" s="72" t="s">
        <v>2439</v>
      </c>
      <c r="M463" s="36" t="s">
        <v>2384</v>
      </c>
      <c r="N463" s="36" t="s">
        <v>49</v>
      </c>
      <c r="O463" s="36"/>
      <c r="P463" s="36" t="s">
        <v>50</v>
      </c>
      <c r="Q463" s="36"/>
      <c r="R463" s="36"/>
      <c r="S463" s="36" t="s">
        <v>51</v>
      </c>
      <c r="T463" s="36" t="s">
        <v>38</v>
      </c>
      <c r="U463" s="36" t="s">
        <v>39</v>
      </c>
      <c r="V463" s="36" t="s">
        <v>39</v>
      </c>
      <c r="W463" s="36"/>
      <c r="X463" s="36">
        <v>2</v>
      </c>
      <c r="Y463" s="36" t="s">
        <v>2440</v>
      </c>
      <c r="Z463" s="36">
        <v>1</v>
      </c>
      <c r="AA463" s="36" t="s">
        <v>2440</v>
      </c>
      <c r="AB463" s="36">
        <v>1</v>
      </c>
      <c r="AC463" s="36"/>
      <c r="AD463" s="36"/>
      <c r="AE463" s="36">
        <f t="shared" si="7"/>
        <v>1</v>
      </c>
    </row>
    <row r="464" spans="1:31" customFormat="1" ht="108">
      <c r="A464" s="36">
        <v>463</v>
      </c>
      <c r="B464" s="36" t="s">
        <v>25</v>
      </c>
      <c r="C464" s="36" t="s">
        <v>2354</v>
      </c>
      <c r="D464" s="36" t="s">
        <v>2441</v>
      </c>
      <c r="E464" s="36" t="s">
        <v>28</v>
      </c>
      <c r="F464" s="36" t="s">
        <v>45</v>
      </c>
      <c r="G464" s="36">
        <v>0</v>
      </c>
      <c r="H464" s="36" t="s">
        <v>82</v>
      </c>
      <c r="I464" s="36" t="s">
        <v>2442</v>
      </c>
      <c r="J464" s="36" t="s">
        <v>2443</v>
      </c>
      <c r="K464" s="36" t="s">
        <v>106</v>
      </c>
      <c r="L464" s="72"/>
      <c r="M464" s="36"/>
      <c r="N464" s="36"/>
      <c r="O464" s="36"/>
      <c r="P464" s="36"/>
      <c r="Q464" s="36"/>
      <c r="R464" s="36"/>
      <c r="S464" s="36"/>
      <c r="T464" s="36"/>
      <c r="U464" s="36"/>
      <c r="V464" s="36"/>
      <c r="W464" s="36"/>
      <c r="X464" s="36"/>
      <c r="Y464" s="36"/>
      <c r="Z464" s="36"/>
      <c r="AA464" s="36"/>
      <c r="AB464" s="36"/>
      <c r="AC464" s="36" t="s">
        <v>2444</v>
      </c>
      <c r="AD464" s="36"/>
      <c r="AE464" s="36">
        <f t="shared" si="7"/>
        <v>0</v>
      </c>
    </row>
    <row r="465" spans="1:31" customFormat="1" ht="81">
      <c r="A465" s="36">
        <v>464</v>
      </c>
      <c r="B465" s="36" t="s">
        <v>25</v>
      </c>
      <c r="C465" s="36" t="s">
        <v>2354</v>
      </c>
      <c r="D465" s="36" t="s">
        <v>2445</v>
      </c>
      <c r="E465" s="36" t="s">
        <v>28</v>
      </c>
      <c r="F465" s="36" t="s">
        <v>45</v>
      </c>
      <c r="G465" s="36">
        <v>0</v>
      </c>
      <c r="H465" s="36" t="s">
        <v>82</v>
      </c>
      <c r="I465" s="36" t="s">
        <v>2446</v>
      </c>
      <c r="J465" s="36" t="s">
        <v>2447</v>
      </c>
      <c r="K465" s="36" t="s">
        <v>33</v>
      </c>
      <c r="L465" s="72" t="s">
        <v>2448</v>
      </c>
      <c r="M465" s="36" t="s">
        <v>2449</v>
      </c>
      <c r="N465" s="36" t="s">
        <v>36</v>
      </c>
      <c r="O465" s="36"/>
      <c r="P465" s="36"/>
      <c r="Q465" s="36"/>
      <c r="R465" s="36"/>
      <c r="S465" s="36" t="s">
        <v>37</v>
      </c>
      <c r="T465" s="36" t="s">
        <v>38</v>
      </c>
      <c r="U465" s="36" t="s">
        <v>39</v>
      </c>
      <c r="V465" s="36" t="s">
        <v>38</v>
      </c>
      <c r="W465" s="36" t="s">
        <v>2364</v>
      </c>
      <c r="X465" s="36">
        <v>2</v>
      </c>
      <c r="Y465" s="36" t="s">
        <v>2450</v>
      </c>
      <c r="Z465" s="36">
        <v>1</v>
      </c>
      <c r="AA465" s="36" t="s">
        <v>2450</v>
      </c>
      <c r="AB465" s="36">
        <v>1</v>
      </c>
      <c r="AC465" s="36"/>
      <c r="AD465" s="36"/>
      <c r="AE465" s="36">
        <f t="shared" si="7"/>
        <v>0</v>
      </c>
    </row>
    <row r="466" spans="1:31" customFormat="1" ht="94.5">
      <c r="A466" s="36">
        <v>465</v>
      </c>
      <c r="B466" s="36" t="s">
        <v>25</v>
      </c>
      <c r="C466" s="36" t="s">
        <v>2354</v>
      </c>
      <c r="D466" s="36" t="s">
        <v>2451</v>
      </c>
      <c r="E466" s="36" t="s">
        <v>28</v>
      </c>
      <c r="F466" s="36" t="s">
        <v>45</v>
      </c>
      <c r="G466" s="36">
        <v>0</v>
      </c>
      <c r="H466" s="36" t="s">
        <v>82</v>
      </c>
      <c r="I466" s="36" t="s">
        <v>2452</v>
      </c>
      <c r="J466" s="36" t="s">
        <v>2453</v>
      </c>
      <c r="K466" s="36" t="s">
        <v>33</v>
      </c>
      <c r="L466" s="72" t="s">
        <v>2454</v>
      </c>
      <c r="M466" s="36" t="s">
        <v>2455</v>
      </c>
      <c r="N466" s="36" t="s">
        <v>36</v>
      </c>
      <c r="O466" s="36"/>
      <c r="P466" s="36"/>
      <c r="Q466" s="36"/>
      <c r="R466" s="36"/>
      <c r="S466" s="36" t="s">
        <v>37</v>
      </c>
      <c r="T466" s="36" t="s">
        <v>38</v>
      </c>
      <c r="U466" s="36" t="s">
        <v>39</v>
      </c>
      <c r="V466" s="36" t="s">
        <v>38</v>
      </c>
      <c r="W466" s="36" t="s">
        <v>2364</v>
      </c>
      <c r="X466" s="36">
        <v>2</v>
      </c>
      <c r="Y466" s="36" t="s">
        <v>2456</v>
      </c>
      <c r="Z466" s="36">
        <v>1</v>
      </c>
      <c r="AA466" s="36" t="s">
        <v>2456</v>
      </c>
      <c r="AB466" s="36">
        <v>1</v>
      </c>
      <c r="AC466" s="36"/>
      <c r="AD466" s="36"/>
      <c r="AE466" s="36">
        <f t="shared" si="7"/>
        <v>0</v>
      </c>
    </row>
    <row r="467" spans="1:31" customFormat="1" ht="175.5">
      <c r="A467" s="36">
        <v>466</v>
      </c>
      <c r="B467" s="36" t="s">
        <v>25</v>
      </c>
      <c r="C467" s="36" t="s">
        <v>2354</v>
      </c>
      <c r="D467" s="36" t="s">
        <v>2457</v>
      </c>
      <c r="E467" s="36" t="s">
        <v>28</v>
      </c>
      <c r="F467" s="36" t="s">
        <v>45</v>
      </c>
      <c r="G467" s="36">
        <v>0</v>
      </c>
      <c r="H467" s="36" t="s">
        <v>82</v>
      </c>
      <c r="I467" s="36" t="s">
        <v>2458</v>
      </c>
      <c r="J467" s="36" t="s">
        <v>2459</v>
      </c>
      <c r="K467" s="36" t="s">
        <v>33</v>
      </c>
      <c r="L467" s="72" t="s">
        <v>2460</v>
      </c>
      <c r="M467" s="36" t="s">
        <v>2461</v>
      </c>
      <c r="N467" s="36" t="s">
        <v>36</v>
      </c>
      <c r="O467" s="36"/>
      <c r="P467" s="36"/>
      <c r="Q467" s="36"/>
      <c r="R467" s="36"/>
      <c r="S467" s="36" t="s">
        <v>51</v>
      </c>
      <c r="T467" s="36" t="s">
        <v>38</v>
      </c>
      <c r="U467" s="36" t="s">
        <v>38</v>
      </c>
      <c r="V467" s="36" t="s">
        <v>39</v>
      </c>
      <c r="W467" s="36" t="s">
        <v>2364</v>
      </c>
      <c r="X467" s="36">
        <v>2</v>
      </c>
      <c r="Y467" s="36" t="s">
        <v>52</v>
      </c>
      <c r="Z467" s="36">
        <v>3</v>
      </c>
      <c r="AA467" s="36" t="s">
        <v>52</v>
      </c>
      <c r="AB467" s="36">
        <v>3</v>
      </c>
      <c r="AC467" s="36"/>
      <c r="AD467" s="36"/>
      <c r="AE467" s="36">
        <f t="shared" si="7"/>
        <v>0</v>
      </c>
    </row>
    <row r="468" spans="1:31" customFormat="1" ht="81">
      <c r="A468" s="36">
        <v>467</v>
      </c>
      <c r="B468" s="36" t="s">
        <v>25</v>
      </c>
      <c r="C468" s="36" t="s">
        <v>2354</v>
      </c>
      <c r="D468" s="36" t="s">
        <v>2462</v>
      </c>
      <c r="E468" s="36" t="s">
        <v>28</v>
      </c>
      <c r="F468" s="36" t="s">
        <v>45</v>
      </c>
      <c r="G468" s="36">
        <v>0</v>
      </c>
      <c r="H468" s="36" t="s">
        <v>82</v>
      </c>
      <c r="I468" s="36" t="s">
        <v>2463</v>
      </c>
      <c r="J468" s="36" t="s">
        <v>2464</v>
      </c>
      <c r="K468" s="36" t="s">
        <v>33</v>
      </c>
      <c r="L468" s="72" t="s">
        <v>2465</v>
      </c>
      <c r="M468" s="36" t="s">
        <v>2384</v>
      </c>
      <c r="N468" s="36" t="s">
        <v>49</v>
      </c>
      <c r="O468" s="36" t="s">
        <v>50</v>
      </c>
      <c r="P468" s="36"/>
      <c r="Q468" s="36"/>
      <c r="R468" s="36"/>
      <c r="S468" s="36" t="s">
        <v>51</v>
      </c>
      <c r="T468" s="36" t="s">
        <v>38</v>
      </c>
      <c r="U468" s="36" t="s">
        <v>38</v>
      </c>
      <c r="V468" s="36" t="s">
        <v>38</v>
      </c>
      <c r="W468" s="36" t="s">
        <v>2364</v>
      </c>
      <c r="X468" s="36">
        <v>2</v>
      </c>
      <c r="Y468" s="36" t="s">
        <v>2466</v>
      </c>
      <c r="Z468" s="36">
        <v>1</v>
      </c>
      <c r="AA468" s="36" t="s">
        <v>2466</v>
      </c>
      <c r="AB468" s="36">
        <v>1</v>
      </c>
      <c r="AC468" s="36"/>
      <c r="AD468" s="36"/>
      <c r="AE468" s="36">
        <f t="shared" si="7"/>
        <v>1</v>
      </c>
    </row>
    <row r="469" spans="1:31" customFormat="1" ht="162">
      <c r="A469" s="36">
        <v>468</v>
      </c>
      <c r="B469" s="36" t="s">
        <v>25</v>
      </c>
      <c r="C469" s="36" t="s">
        <v>2354</v>
      </c>
      <c r="D469" s="36" t="s">
        <v>2467</v>
      </c>
      <c r="E469" s="36" t="s">
        <v>28</v>
      </c>
      <c r="F469" s="36" t="s">
        <v>45</v>
      </c>
      <c r="G469" s="36">
        <v>0</v>
      </c>
      <c r="H469" s="36" t="s">
        <v>82</v>
      </c>
      <c r="I469" s="36" t="s">
        <v>2468</v>
      </c>
      <c r="J469" s="36" t="s">
        <v>2469</v>
      </c>
      <c r="K469" s="36" t="s">
        <v>33</v>
      </c>
      <c r="L469" s="72" t="s">
        <v>2470</v>
      </c>
      <c r="M469" s="36" t="s">
        <v>2384</v>
      </c>
      <c r="N469" s="36" t="s">
        <v>49</v>
      </c>
      <c r="O469" s="36" t="s">
        <v>50</v>
      </c>
      <c r="P469" s="36" t="s">
        <v>50</v>
      </c>
      <c r="Q469" s="36"/>
      <c r="R469" s="36"/>
      <c r="S469" s="36" t="s">
        <v>51</v>
      </c>
      <c r="T469" s="36" t="s">
        <v>38</v>
      </c>
      <c r="U469" s="36" t="s">
        <v>39</v>
      </c>
      <c r="V469" s="36" t="s">
        <v>38</v>
      </c>
      <c r="W469" s="36" t="s">
        <v>2364</v>
      </c>
      <c r="X469" s="36">
        <v>2</v>
      </c>
      <c r="Y469" s="36" t="s">
        <v>2471</v>
      </c>
      <c r="Z469" s="36">
        <v>1</v>
      </c>
      <c r="AA469" s="36" t="s">
        <v>2471</v>
      </c>
      <c r="AB469" s="36">
        <v>1</v>
      </c>
      <c r="AC469" s="36"/>
      <c r="AD469" s="36"/>
      <c r="AE469" s="36">
        <f t="shared" si="7"/>
        <v>2</v>
      </c>
    </row>
    <row r="470" spans="1:31" customFormat="1" ht="297">
      <c r="A470" s="36">
        <v>469</v>
      </c>
      <c r="B470" s="36" t="s">
        <v>25</v>
      </c>
      <c r="C470" s="36" t="s">
        <v>2354</v>
      </c>
      <c r="D470" s="36" t="s">
        <v>2472</v>
      </c>
      <c r="E470" s="36" t="s">
        <v>28</v>
      </c>
      <c r="F470" s="36" t="s">
        <v>45</v>
      </c>
      <c r="G470" s="36">
        <v>0</v>
      </c>
      <c r="H470" s="36" t="s">
        <v>82</v>
      </c>
      <c r="I470" s="36" t="s">
        <v>2473</v>
      </c>
      <c r="J470" s="36" t="s">
        <v>2474</v>
      </c>
      <c r="K470" s="36" t="s">
        <v>33</v>
      </c>
      <c r="L470" s="72" t="s">
        <v>2475</v>
      </c>
      <c r="M470" s="36" t="s">
        <v>2476</v>
      </c>
      <c r="N470" s="36" t="s">
        <v>49</v>
      </c>
      <c r="O470" s="36"/>
      <c r="P470" s="36"/>
      <c r="Q470" s="36"/>
      <c r="R470" s="36" t="s">
        <v>50</v>
      </c>
      <c r="S470" s="36" t="s">
        <v>51</v>
      </c>
      <c r="T470" s="36" t="s">
        <v>38</v>
      </c>
      <c r="U470" s="36" t="s">
        <v>38</v>
      </c>
      <c r="V470" s="36" t="s">
        <v>38</v>
      </c>
      <c r="W470" s="36" t="s">
        <v>2477</v>
      </c>
      <c r="X470" s="36">
        <v>1</v>
      </c>
      <c r="Y470" s="36" t="s">
        <v>2478</v>
      </c>
      <c r="Z470" s="36">
        <v>1</v>
      </c>
      <c r="AA470" s="36" t="s">
        <v>2478</v>
      </c>
      <c r="AB470" s="36">
        <v>1</v>
      </c>
      <c r="AC470" s="36"/>
      <c r="AD470" s="36"/>
      <c r="AE470" s="36">
        <f t="shared" si="7"/>
        <v>1</v>
      </c>
    </row>
    <row r="471" spans="1:31" customFormat="1" ht="94.5">
      <c r="A471" s="36">
        <v>470</v>
      </c>
      <c r="B471" s="36" t="s">
        <v>25</v>
      </c>
      <c r="C471" s="36" t="s">
        <v>2354</v>
      </c>
      <c r="D471" s="36" t="s">
        <v>2479</v>
      </c>
      <c r="E471" s="36" t="s">
        <v>28</v>
      </c>
      <c r="F471" s="36" t="s">
        <v>45</v>
      </c>
      <c r="G471" s="36">
        <v>0</v>
      </c>
      <c r="H471" s="36" t="s">
        <v>82</v>
      </c>
      <c r="I471" s="36" t="s">
        <v>2480</v>
      </c>
      <c r="J471" s="36" t="s">
        <v>2481</v>
      </c>
      <c r="K471" s="36" t="s">
        <v>33</v>
      </c>
      <c r="L471" s="72" t="s">
        <v>2482</v>
      </c>
      <c r="M471" s="36" t="s">
        <v>2384</v>
      </c>
      <c r="N471" s="36" t="s">
        <v>49</v>
      </c>
      <c r="O471" s="36"/>
      <c r="P471" s="36" t="s">
        <v>50</v>
      </c>
      <c r="Q471" s="36"/>
      <c r="R471" s="36"/>
      <c r="S471" s="36" t="s">
        <v>51</v>
      </c>
      <c r="T471" s="36" t="s">
        <v>38</v>
      </c>
      <c r="U471" s="36" t="s">
        <v>38</v>
      </c>
      <c r="V471" s="36" t="s">
        <v>38</v>
      </c>
      <c r="W471" s="36" t="s">
        <v>2364</v>
      </c>
      <c r="X471" s="36">
        <v>2</v>
      </c>
      <c r="Y471" s="36" t="s">
        <v>2483</v>
      </c>
      <c r="Z471" s="36">
        <v>1</v>
      </c>
      <c r="AA471" s="36" t="s">
        <v>2483</v>
      </c>
      <c r="AB471" s="36">
        <v>1</v>
      </c>
      <c r="AC471" s="36"/>
      <c r="AD471" s="36"/>
      <c r="AE471" s="36">
        <f t="shared" si="7"/>
        <v>1</v>
      </c>
    </row>
    <row r="472" spans="1:31" customFormat="1" ht="81">
      <c r="A472" s="36">
        <v>471</v>
      </c>
      <c r="B472" s="36" t="s">
        <v>25</v>
      </c>
      <c r="C472" s="36" t="s">
        <v>2354</v>
      </c>
      <c r="D472" s="36" t="s">
        <v>2484</v>
      </c>
      <c r="E472" s="36" t="s">
        <v>28</v>
      </c>
      <c r="F472" s="36" t="s">
        <v>45</v>
      </c>
      <c r="G472" s="36">
        <v>0</v>
      </c>
      <c r="H472" s="36" t="s">
        <v>82</v>
      </c>
      <c r="I472" s="36" t="s">
        <v>2485</v>
      </c>
      <c r="J472" s="36" t="s">
        <v>2486</v>
      </c>
      <c r="K472" s="36" t="s">
        <v>33</v>
      </c>
      <c r="L472" s="72" t="s">
        <v>2487</v>
      </c>
      <c r="M472" s="36" t="s">
        <v>2384</v>
      </c>
      <c r="N472" s="36" t="s">
        <v>49</v>
      </c>
      <c r="O472" s="36" t="s">
        <v>50</v>
      </c>
      <c r="P472" s="36"/>
      <c r="Q472" s="36"/>
      <c r="R472" s="36"/>
      <c r="S472" s="36" t="s">
        <v>51</v>
      </c>
      <c r="T472" s="36" t="s">
        <v>38</v>
      </c>
      <c r="U472" s="36" t="s">
        <v>39</v>
      </c>
      <c r="V472" s="36" t="s">
        <v>38</v>
      </c>
      <c r="W472" s="36" t="s">
        <v>2364</v>
      </c>
      <c r="X472" s="36">
        <v>2</v>
      </c>
      <c r="Y472" s="36" t="s">
        <v>2488</v>
      </c>
      <c r="Z472" s="36">
        <v>1</v>
      </c>
      <c r="AA472" s="36" t="s">
        <v>2488</v>
      </c>
      <c r="AB472" s="36">
        <v>1</v>
      </c>
      <c r="AC472" s="36"/>
      <c r="AD472" s="36"/>
      <c r="AE472" s="36">
        <f t="shared" si="7"/>
        <v>1</v>
      </c>
    </row>
    <row r="473" spans="1:31" customFormat="1" ht="135">
      <c r="A473" s="36">
        <v>472</v>
      </c>
      <c r="B473" s="36" t="s">
        <v>25</v>
      </c>
      <c r="C473" s="36" t="s">
        <v>2354</v>
      </c>
      <c r="D473" s="36" t="s">
        <v>2489</v>
      </c>
      <c r="E473" s="36" t="s">
        <v>28</v>
      </c>
      <c r="F473" s="36" t="s">
        <v>45</v>
      </c>
      <c r="G473" s="36">
        <v>0</v>
      </c>
      <c r="H473" s="36" t="s">
        <v>82</v>
      </c>
      <c r="I473" s="36" t="s">
        <v>2490</v>
      </c>
      <c r="J473" s="36" t="s">
        <v>2491</v>
      </c>
      <c r="K473" s="36" t="s">
        <v>33</v>
      </c>
      <c r="L473" s="72" t="s">
        <v>2492</v>
      </c>
      <c r="M473" s="36" t="s">
        <v>2384</v>
      </c>
      <c r="N473" s="36" t="s">
        <v>49</v>
      </c>
      <c r="O473" s="36" t="s">
        <v>50</v>
      </c>
      <c r="P473" s="36"/>
      <c r="Q473" s="36"/>
      <c r="R473" s="36"/>
      <c r="S473" s="36" t="s">
        <v>51</v>
      </c>
      <c r="T473" s="36" t="s">
        <v>38</v>
      </c>
      <c r="U473" s="36" t="s">
        <v>39</v>
      </c>
      <c r="V473" s="36" t="s">
        <v>38</v>
      </c>
      <c r="W473" s="36" t="s">
        <v>2364</v>
      </c>
      <c r="X473" s="36">
        <v>2</v>
      </c>
      <c r="Y473" s="36" t="s">
        <v>2493</v>
      </c>
      <c r="Z473" s="36">
        <v>1</v>
      </c>
      <c r="AA473" s="36" t="s">
        <v>2493</v>
      </c>
      <c r="AB473" s="36">
        <v>1</v>
      </c>
      <c r="AC473" s="36"/>
      <c r="AD473" s="36"/>
      <c r="AE473" s="36">
        <f t="shared" si="7"/>
        <v>1</v>
      </c>
    </row>
    <row r="474" spans="1:31" customFormat="1" ht="67.5">
      <c r="A474" s="36">
        <v>473</v>
      </c>
      <c r="B474" s="36" t="s">
        <v>25</v>
      </c>
      <c r="C474" s="36" t="s">
        <v>2354</v>
      </c>
      <c r="D474" s="36" t="s">
        <v>2494</v>
      </c>
      <c r="E474" s="36" t="s">
        <v>28</v>
      </c>
      <c r="F474" s="36" t="s">
        <v>45</v>
      </c>
      <c r="G474" s="36">
        <v>0</v>
      </c>
      <c r="H474" s="36" t="s">
        <v>82</v>
      </c>
      <c r="I474" s="36" t="s">
        <v>2495</v>
      </c>
      <c r="J474" s="36" t="s">
        <v>2496</v>
      </c>
      <c r="K474" s="36" t="s">
        <v>33</v>
      </c>
      <c r="L474" s="72" t="s">
        <v>2497</v>
      </c>
      <c r="M474" s="36" t="s">
        <v>2384</v>
      </c>
      <c r="N474" s="36" t="s">
        <v>49</v>
      </c>
      <c r="O474" s="36" t="s">
        <v>50</v>
      </c>
      <c r="P474" s="36" t="s">
        <v>50</v>
      </c>
      <c r="Q474" s="36"/>
      <c r="R474" s="36"/>
      <c r="S474" s="36" t="s">
        <v>51</v>
      </c>
      <c r="T474" s="36" t="s">
        <v>38</v>
      </c>
      <c r="U474" s="36" t="s">
        <v>38</v>
      </c>
      <c r="V474" s="36" t="s">
        <v>38</v>
      </c>
      <c r="W474" s="36" t="s">
        <v>2364</v>
      </c>
      <c r="X474" s="36">
        <v>2</v>
      </c>
      <c r="Y474" s="36" t="s">
        <v>2498</v>
      </c>
      <c r="Z474" s="36">
        <v>1</v>
      </c>
      <c r="AA474" s="36" t="s">
        <v>2498</v>
      </c>
      <c r="AB474" s="36">
        <v>1</v>
      </c>
      <c r="AC474" s="36"/>
      <c r="AD474" s="36"/>
      <c r="AE474" s="36">
        <f t="shared" si="7"/>
        <v>2</v>
      </c>
    </row>
    <row r="475" spans="1:31" customFormat="1" ht="67.5">
      <c r="A475" s="36">
        <v>474</v>
      </c>
      <c r="B475" s="36" t="s">
        <v>25</v>
      </c>
      <c r="C475" s="36" t="s">
        <v>2354</v>
      </c>
      <c r="D475" s="36" t="s">
        <v>2499</v>
      </c>
      <c r="E475" s="36" t="s">
        <v>28</v>
      </c>
      <c r="F475" s="36" t="s">
        <v>45</v>
      </c>
      <c r="G475" s="36">
        <v>0</v>
      </c>
      <c r="H475" s="36" t="s">
        <v>82</v>
      </c>
      <c r="I475" s="36" t="s">
        <v>2500</v>
      </c>
      <c r="J475" s="36" t="s">
        <v>2501</v>
      </c>
      <c r="K475" s="36" t="s">
        <v>33</v>
      </c>
      <c r="L475" s="72" t="s">
        <v>2502</v>
      </c>
      <c r="M475" s="36" t="s">
        <v>2503</v>
      </c>
      <c r="N475" s="36" t="s">
        <v>36</v>
      </c>
      <c r="O475" s="36"/>
      <c r="P475" s="36"/>
      <c r="Q475" s="36"/>
      <c r="R475" s="36"/>
      <c r="S475" s="36" t="s">
        <v>37</v>
      </c>
      <c r="T475" s="36" t="s">
        <v>38</v>
      </c>
      <c r="U475" s="36" t="s">
        <v>38</v>
      </c>
      <c r="V475" s="36" t="s">
        <v>38</v>
      </c>
      <c r="W475" s="36" t="s">
        <v>2364</v>
      </c>
      <c r="X475" s="36">
        <v>2</v>
      </c>
      <c r="Y475" s="36" t="s">
        <v>2498</v>
      </c>
      <c r="Z475" s="36">
        <v>1</v>
      </c>
      <c r="AA475" s="36" t="s">
        <v>2498</v>
      </c>
      <c r="AB475" s="36">
        <v>1</v>
      </c>
      <c r="AC475" s="36"/>
      <c r="AD475" s="36"/>
      <c r="AE475" s="36">
        <f t="shared" si="7"/>
        <v>0</v>
      </c>
    </row>
    <row r="476" spans="1:31" customFormat="1" ht="148.5">
      <c r="A476" s="36">
        <v>475</v>
      </c>
      <c r="B476" s="36" t="s">
        <v>25</v>
      </c>
      <c r="C476" s="36" t="s">
        <v>2354</v>
      </c>
      <c r="D476" s="36" t="s">
        <v>2504</v>
      </c>
      <c r="E476" s="36" t="s">
        <v>28</v>
      </c>
      <c r="F476" s="36" t="s">
        <v>45</v>
      </c>
      <c r="G476" s="36">
        <v>0</v>
      </c>
      <c r="H476" s="36" t="s">
        <v>82</v>
      </c>
      <c r="I476" s="36" t="s">
        <v>2505</v>
      </c>
      <c r="J476" s="36" t="s">
        <v>2506</v>
      </c>
      <c r="K476" s="36" t="s">
        <v>33</v>
      </c>
      <c r="L476" s="72" t="s">
        <v>2507</v>
      </c>
      <c r="M476" s="36" t="s">
        <v>2384</v>
      </c>
      <c r="N476" s="36" t="s">
        <v>49</v>
      </c>
      <c r="O476" s="36" t="s">
        <v>50</v>
      </c>
      <c r="P476" s="36"/>
      <c r="Q476" s="36"/>
      <c r="R476" s="36"/>
      <c r="S476" s="36" t="s">
        <v>51</v>
      </c>
      <c r="T476" s="36" t="s">
        <v>38</v>
      </c>
      <c r="U476" s="36" t="s">
        <v>39</v>
      </c>
      <c r="V476" s="36" t="s">
        <v>38</v>
      </c>
      <c r="W476" s="36" t="s">
        <v>2364</v>
      </c>
      <c r="X476" s="36">
        <v>2</v>
      </c>
      <c r="Y476" s="36" t="s">
        <v>2508</v>
      </c>
      <c r="Z476" s="36">
        <v>4</v>
      </c>
      <c r="AA476" s="36" t="s">
        <v>2508</v>
      </c>
      <c r="AB476" s="36">
        <v>4</v>
      </c>
      <c r="AC476" s="36"/>
      <c r="AD476" s="36"/>
      <c r="AE476" s="36">
        <f t="shared" si="7"/>
        <v>1</v>
      </c>
    </row>
    <row r="477" spans="1:31" customFormat="1" ht="148.5">
      <c r="A477" s="36">
        <v>476</v>
      </c>
      <c r="B477" s="36" t="s">
        <v>25</v>
      </c>
      <c r="C477" s="36" t="s">
        <v>2354</v>
      </c>
      <c r="D477" s="36" t="s">
        <v>2509</v>
      </c>
      <c r="E477" s="36" t="s">
        <v>28</v>
      </c>
      <c r="F477" s="36" t="s">
        <v>45</v>
      </c>
      <c r="G477" s="36">
        <v>0</v>
      </c>
      <c r="H477" s="36" t="s">
        <v>82</v>
      </c>
      <c r="I477" s="36" t="s">
        <v>2510</v>
      </c>
      <c r="J477" s="36" t="s">
        <v>2511</v>
      </c>
      <c r="K477" s="36" t="s">
        <v>33</v>
      </c>
      <c r="L477" s="72" t="s">
        <v>2512</v>
      </c>
      <c r="M477" s="36" t="s">
        <v>2384</v>
      </c>
      <c r="N477" s="36" t="s">
        <v>49</v>
      </c>
      <c r="O477" s="36" t="s">
        <v>50</v>
      </c>
      <c r="P477" s="36"/>
      <c r="Q477" s="36"/>
      <c r="R477" s="36"/>
      <c r="S477" s="36" t="s">
        <v>51</v>
      </c>
      <c r="T477" s="36" t="s">
        <v>38</v>
      </c>
      <c r="U477" s="36" t="s">
        <v>38</v>
      </c>
      <c r="V477" s="36" t="s">
        <v>39</v>
      </c>
      <c r="W477" s="36" t="s">
        <v>2513</v>
      </c>
      <c r="X477" s="36">
        <v>1</v>
      </c>
      <c r="Y477" s="36" t="s">
        <v>2514</v>
      </c>
      <c r="Z477" s="36">
        <v>1</v>
      </c>
      <c r="AA477" s="36" t="s">
        <v>2514</v>
      </c>
      <c r="AB477" s="36">
        <v>1</v>
      </c>
      <c r="AC477" s="36"/>
      <c r="AD477" s="36"/>
      <c r="AE477" s="36">
        <f t="shared" si="7"/>
        <v>1</v>
      </c>
    </row>
    <row r="478" spans="1:31" customFormat="1" ht="94.5">
      <c r="A478" s="36">
        <v>477</v>
      </c>
      <c r="B478" s="36" t="s">
        <v>25</v>
      </c>
      <c r="C478" s="36" t="s">
        <v>2354</v>
      </c>
      <c r="D478" s="36" t="s">
        <v>2515</v>
      </c>
      <c r="E478" s="36" t="s">
        <v>2516</v>
      </c>
      <c r="F478" s="36" t="s">
        <v>126</v>
      </c>
      <c r="G478" s="36">
        <v>2</v>
      </c>
      <c r="H478" s="36" t="s">
        <v>82</v>
      </c>
      <c r="I478" s="36" t="s">
        <v>2517</v>
      </c>
      <c r="J478" s="36" t="s">
        <v>2518</v>
      </c>
      <c r="K478" s="36" t="s">
        <v>33</v>
      </c>
      <c r="L478" s="72" t="s">
        <v>2519</v>
      </c>
      <c r="M478" s="36" t="s">
        <v>2384</v>
      </c>
      <c r="N478" s="36" t="s">
        <v>49</v>
      </c>
      <c r="O478" s="36" t="s">
        <v>50</v>
      </c>
      <c r="P478" s="36" t="s">
        <v>50</v>
      </c>
      <c r="Q478" s="36"/>
      <c r="R478" s="36" t="s">
        <v>50</v>
      </c>
      <c r="S478" s="36" t="s">
        <v>51</v>
      </c>
      <c r="T478" s="36" t="s">
        <v>39</v>
      </c>
      <c r="U478" s="36" t="s">
        <v>39</v>
      </c>
      <c r="V478" s="36" t="s">
        <v>38</v>
      </c>
      <c r="W478" s="36" t="s">
        <v>2520</v>
      </c>
      <c r="X478" s="36">
        <v>1</v>
      </c>
      <c r="Y478" s="36" t="s">
        <v>2521</v>
      </c>
      <c r="Z478" s="36">
        <v>1</v>
      </c>
      <c r="AA478" s="36" t="s">
        <v>2521</v>
      </c>
      <c r="AB478" s="36">
        <v>1</v>
      </c>
      <c r="AC478" s="36"/>
      <c r="AD478" s="36"/>
      <c r="AE478" s="36">
        <f t="shared" si="7"/>
        <v>3</v>
      </c>
    </row>
    <row r="479" spans="1:31" customFormat="1" ht="148.5">
      <c r="A479" s="36">
        <v>478</v>
      </c>
      <c r="B479" s="36" t="s">
        <v>25</v>
      </c>
      <c r="C479" s="36" t="s">
        <v>2354</v>
      </c>
      <c r="D479" s="36" t="s">
        <v>2522</v>
      </c>
      <c r="E479" s="36" t="s">
        <v>28</v>
      </c>
      <c r="F479" s="36" t="s">
        <v>45</v>
      </c>
      <c r="G479" s="36">
        <v>0</v>
      </c>
      <c r="H479" s="36" t="s">
        <v>82</v>
      </c>
      <c r="I479" s="36" t="s">
        <v>2523</v>
      </c>
      <c r="J479" s="36" t="s">
        <v>2524</v>
      </c>
      <c r="K479" s="36" t="s">
        <v>33</v>
      </c>
      <c r="L479" s="72" t="s">
        <v>2525</v>
      </c>
      <c r="M479" s="36" t="s">
        <v>2526</v>
      </c>
      <c r="N479" s="36" t="s">
        <v>36</v>
      </c>
      <c r="O479" s="36"/>
      <c r="P479" s="36"/>
      <c r="Q479" s="36"/>
      <c r="R479" s="36"/>
      <c r="S479" s="36" t="s">
        <v>38</v>
      </c>
      <c r="T479" s="36" t="s">
        <v>39</v>
      </c>
      <c r="U479" s="36" t="s">
        <v>39</v>
      </c>
      <c r="V479" s="36" t="s">
        <v>38</v>
      </c>
      <c r="W479" s="36" t="s">
        <v>2364</v>
      </c>
      <c r="X479" s="36">
        <v>1</v>
      </c>
      <c r="Y479" s="36" t="s">
        <v>2527</v>
      </c>
      <c r="Z479" s="36">
        <v>1</v>
      </c>
      <c r="AA479" s="36" t="s">
        <v>2527</v>
      </c>
      <c r="AB479" s="36">
        <v>1</v>
      </c>
      <c r="AC479" s="36"/>
      <c r="AD479" s="36"/>
      <c r="AE479" s="36">
        <f t="shared" si="7"/>
        <v>0</v>
      </c>
    </row>
    <row r="480" spans="1:31" customFormat="1" ht="135">
      <c r="A480" s="36">
        <v>479</v>
      </c>
      <c r="B480" s="36" t="s">
        <v>25</v>
      </c>
      <c r="C480" s="36" t="s">
        <v>2354</v>
      </c>
      <c r="D480" s="36" t="s">
        <v>2528</v>
      </c>
      <c r="E480" s="36" t="s">
        <v>28</v>
      </c>
      <c r="F480" s="36" t="s">
        <v>45</v>
      </c>
      <c r="G480" s="36">
        <v>0</v>
      </c>
      <c r="H480" s="36" t="s">
        <v>82</v>
      </c>
      <c r="I480" s="36" t="s">
        <v>2529</v>
      </c>
      <c r="J480" s="36" t="s">
        <v>2530</v>
      </c>
      <c r="K480" s="36" t="s">
        <v>33</v>
      </c>
      <c r="L480" s="72" t="s">
        <v>2531</v>
      </c>
      <c r="M480" s="36" t="s">
        <v>2384</v>
      </c>
      <c r="N480" s="36" t="s">
        <v>49</v>
      </c>
      <c r="O480" s="36" t="s">
        <v>50</v>
      </c>
      <c r="P480" s="36"/>
      <c r="Q480" s="36"/>
      <c r="R480" s="36"/>
      <c r="S480" s="36" t="s">
        <v>51</v>
      </c>
      <c r="T480" s="36" t="s">
        <v>38</v>
      </c>
      <c r="U480" s="36" t="s">
        <v>39</v>
      </c>
      <c r="V480" s="36" t="s">
        <v>38</v>
      </c>
      <c r="W480" s="36" t="s">
        <v>2364</v>
      </c>
      <c r="X480" s="36">
        <v>1</v>
      </c>
      <c r="Y480" s="36" t="s">
        <v>2532</v>
      </c>
      <c r="Z480" s="36">
        <v>1</v>
      </c>
      <c r="AA480" s="36" t="s">
        <v>2532</v>
      </c>
      <c r="AB480" s="36">
        <v>1</v>
      </c>
      <c r="AC480" s="36"/>
      <c r="AD480" s="36"/>
      <c r="AE480" s="36">
        <f t="shared" si="7"/>
        <v>1</v>
      </c>
    </row>
    <row r="481" spans="1:31" customFormat="1" ht="81">
      <c r="A481" s="36">
        <v>480</v>
      </c>
      <c r="B481" s="36" t="s">
        <v>25</v>
      </c>
      <c r="C481" s="36" t="s">
        <v>2354</v>
      </c>
      <c r="D481" s="36" t="s">
        <v>2533</v>
      </c>
      <c r="E481" s="36" t="s">
        <v>28</v>
      </c>
      <c r="F481" s="36" t="s">
        <v>45</v>
      </c>
      <c r="G481" s="36">
        <v>0</v>
      </c>
      <c r="H481" s="36" t="s">
        <v>108</v>
      </c>
      <c r="I481" s="36" t="s">
        <v>2534</v>
      </c>
      <c r="J481" s="36" t="s">
        <v>2535</v>
      </c>
      <c r="K481" s="36" t="s">
        <v>33</v>
      </c>
      <c r="L481" s="72" t="s">
        <v>2536</v>
      </c>
      <c r="M481" s="36" t="s">
        <v>2384</v>
      </c>
      <c r="N481" s="36" t="s">
        <v>49</v>
      </c>
      <c r="O481" s="36"/>
      <c r="P481" s="36" t="s">
        <v>50</v>
      </c>
      <c r="Q481" s="36"/>
      <c r="R481" s="36" t="s">
        <v>50</v>
      </c>
      <c r="S481" s="36" t="s">
        <v>51</v>
      </c>
      <c r="T481" s="36" t="s">
        <v>39</v>
      </c>
      <c r="U481" s="36" t="s">
        <v>38</v>
      </c>
      <c r="V481" s="36" t="s">
        <v>38</v>
      </c>
      <c r="W481" s="36" t="s">
        <v>2364</v>
      </c>
      <c r="X481" s="36">
        <v>1</v>
      </c>
      <c r="Y481" s="36" t="s">
        <v>2537</v>
      </c>
      <c r="Z481" s="36">
        <v>1</v>
      </c>
      <c r="AA481" s="36" t="s">
        <v>2537</v>
      </c>
      <c r="AB481" s="36">
        <v>1</v>
      </c>
      <c r="AC481" s="36"/>
      <c r="AD481" s="36"/>
      <c r="AE481" s="36">
        <f t="shared" si="7"/>
        <v>2</v>
      </c>
    </row>
    <row r="482" spans="1:31" customFormat="1" ht="81">
      <c r="A482" s="36">
        <v>481</v>
      </c>
      <c r="B482" s="36" t="s">
        <v>25</v>
      </c>
      <c r="C482" s="36" t="s">
        <v>2354</v>
      </c>
      <c r="D482" s="36" t="s">
        <v>2538</v>
      </c>
      <c r="E482" s="36" t="s">
        <v>28</v>
      </c>
      <c r="F482" s="36" t="s">
        <v>45</v>
      </c>
      <c r="G482" s="36">
        <v>0</v>
      </c>
      <c r="H482" s="36" t="s">
        <v>82</v>
      </c>
      <c r="I482" s="36" t="s">
        <v>2539</v>
      </c>
      <c r="J482" s="36" t="s">
        <v>2540</v>
      </c>
      <c r="K482" s="36" t="s">
        <v>33</v>
      </c>
      <c r="L482" s="72" t="s">
        <v>2541</v>
      </c>
      <c r="M482" s="36" t="s">
        <v>2384</v>
      </c>
      <c r="N482" s="36" t="s">
        <v>49</v>
      </c>
      <c r="O482" s="36"/>
      <c r="P482" s="36" t="s">
        <v>50</v>
      </c>
      <c r="Q482" s="36"/>
      <c r="R482" s="36" t="s">
        <v>50</v>
      </c>
      <c r="S482" s="36" t="s">
        <v>51</v>
      </c>
      <c r="T482" s="36" t="s">
        <v>39</v>
      </c>
      <c r="U482" s="36" t="s">
        <v>38</v>
      </c>
      <c r="V482" s="36" t="s">
        <v>38</v>
      </c>
      <c r="W482" s="36" t="s">
        <v>2364</v>
      </c>
      <c r="X482" s="36">
        <v>1</v>
      </c>
      <c r="Y482" s="36" t="s">
        <v>2537</v>
      </c>
      <c r="Z482" s="36">
        <v>1</v>
      </c>
      <c r="AA482" s="36" t="s">
        <v>2537</v>
      </c>
      <c r="AB482" s="36">
        <v>1</v>
      </c>
      <c r="AC482" s="36"/>
      <c r="AD482" s="36"/>
      <c r="AE482" s="36">
        <f t="shared" si="7"/>
        <v>2</v>
      </c>
    </row>
    <row r="483" spans="1:31" customFormat="1" ht="81">
      <c r="A483" s="36">
        <v>482</v>
      </c>
      <c r="B483" s="36" t="s">
        <v>25</v>
      </c>
      <c r="C483" s="36" t="s">
        <v>2354</v>
      </c>
      <c r="D483" s="36" t="s">
        <v>2542</v>
      </c>
      <c r="E483" s="36" t="s">
        <v>28</v>
      </c>
      <c r="F483" s="36" t="s">
        <v>45</v>
      </c>
      <c r="G483" s="36">
        <v>0</v>
      </c>
      <c r="H483" s="36" t="s">
        <v>108</v>
      </c>
      <c r="I483" s="36" t="s">
        <v>2543</v>
      </c>
      <c r="J483" s="36" t="s">
        <v>2544</v>
      </c>
      <c r="K483" s="36" t="s">
        <v>106</v>
      </c>
      <c r="L483" s="72"/>
      <c r="M483" s="36"/>
      <c r="N483" s="36"/>
      <c r="O483" s="36"/>
      <c r="P483" s="36"/>
      <c r="Q483" s="36"/>
      <c r="R483" s="36"/>
      <c r="S483" s="36"/>
      <c r="T483" s="36"/>
      <c r="U483" s="36"/>
      <c r="V483" s="36"/>
      <c r="W483" s="36"/>
      <c r="X483" s="36"/>
      <c r="Y483" s="36"/>
      <c r="Z483" s="36"/>
      <c r="AA483" s="36"/>
      <c r="AB483" s="36"/>
      <c r="AC483" s="36" t="s">
        <v>2545</v>
      </c>
      <c r="AD483" s="36"/>
      <c r="AE483" s="36">
        <f t="shared" si="7"/>
        <v>0</v>
      </c>
    </row>
    <row r="484" spans="1:31" customFormat="1" ht="81">
      <c r="A484" s="36">
        <v>483</v>
      </c>
      <c r="B484" s="36" t="s">
        <v>25</v>
      </c>
      <c r="C484" s="36" t="s">
        <v>2354</v>
      </c>
      <c r="D484" s="36" t="s">
        <v>2546</v>
      </c>
      <c r="E484" s="36" t="s">
        <v>28</v>
      </c>
      <c r="F484" s="36" t="s">
        <v>45</v>
      </c>
      <c r="G484" s="36">
        <v>0</v>
      </c>
      <c r="H484" s="36" t="s">
        <v>82</v>
      </c>
      <c r="I484" s="36" t="s">
        <v>2547</v>
      </c>
      <c r="J484" s="36" t="s">
        <v>2548</v>
      </c>
      <c r="K484" s="36" t="s">
        <v>106</v>
      </c>
      <c r="L484" s="72"/>
      <c r="M484" s="36"/>
      <c r="N484" s="36"/>
      <c r="O484" s="36"/>
      <c r="P484" s="36"/>
      <c r="Q484" s="36"/>
      <c r="R484" s="36"/>
      <c r="S484" s="36"/>
      <c r="T484" s="36"/>
      <c r="U484" s="36"/>
      <c r="V484" s="36"/>
      <c r="W484" s="36"/>
      <c r="X484" s="36"/>
      <c r="Y484" s="36"/>
      <c r="Z484" s="36"/>
      <c r="AA484" s="36"/>
      <c r="AB484" s="36"/>
      <c r="AC484" s="36" t="s">
        <v>2545</v>
      </c>
      <c r="AD484" s="36"/>
      <c r="AE484" s="36">
        <f t="shared" si="7"/>
        <v>0</v>
      </c>
    </row>
    <row r="485" spans="1:31" customFormat="1" ht="81">
      <c r="A485" s="36">
        <v>484</v>
      </c>
      <c r="B485" s="36" t="s">
        <v>25</v>
      </c>
      <c r="C485" s="36" t="s">
        <v>2354</v>
      </c>
      <c r="D485" s="36" t="s">
        <v>2549</v>
      </c>
      <c r="E485" s="36" t="s">
        <v>28</v>
      </c>
      <c r="F485" s="36" t="s">
        <v>45</v>
      </c>
      <c r="G485" s="36">
        <v>0</v>
      </c>
      <c r="H485" s="36" t="s">
        <v>82</v>
      </c>
      <c r="I485" s="36" t="s">
        <v>2550</v>
      </c>
      <c r="J485" s="36" t="s">
        <v>2551</v>
      </c>
      <c r="K485" s="36" t="s">
        <v>33</v>
      </c>
      <c r="L485" s="72" t="s">
        <v>2552</v>
      </c>
      <c r="M485" s="36" t="s">
        <v>2384</v>
      </c>
      <c r="N485" s="36" t="s">
        <v>49</v>
      </c>
      <c r="O485" s="36" t="s">
        <v>50</v>
      </c>
      <c r="P485" s="36" t="s">
        <v>50</v>
      </c>
      <c r="Q485" s="36"/>
      <c r="R485" s="36" t="s">
        <v>50</v>
      </c>
      <c r="S485" s="36" t="s">
        <v>51</v>
      </c>
      <c r="T485" s="36" t="s">
        <v>38</v>
      </c>
      <c r="U485" s="36" t="s">
        <v>39</v>
      </c>
      <c r="V485" s="36" t="s">
        <v>38</v>
      </c>
      <c r="W485" s="36" t="s">
        <v>2364</v>
      </c>
      <c r="X485" s="36">
        <v>1</v>
      </c>
      <c r="Y485" s="36" t="s">
        <v>2537</v>
      </c>
      <c r="Z485" s="36">
        <v>1</v>
      </c>
      <c r="AA485" s="36" t="s">
        <v>2537</v>
      </c>
      <c r="AB485" s="36">
        <v>1</v>
      </c>
      <c r="AC485" s="36"/>
      <c r="AD485" s="36"/>
      <c r="AE485" s="36">
        <f t="shared" si="7"/>
        <v>3</v>
      </c>
    </row>
    <row r="486" spans="1:31" customFormat="1" ht="81">
      <c r="A486" s="36">
        <v>485</v>
      </c>
      <c r="B486" s="36" t="s">
        <v>25</v>
      </c>
      <c r="C486" s="36" t="s">
        <v>2354</v>
      </c>
      <c r="D486" s="36" t="s">
        <v>2553</v>
      </c>
      <c r="E486" s="36" t="s">
        <v>28</v>
      </c>
      <c r="F486" s="36" t="s">
        <v>45</v>
      </c>
      <c r="G486" s="36">
        <v>0</v>
      </c>
      <c r="H486" s="36" t="s">
        <v>82</v>
      </c>
      <c r="I486" s="36" t="s">
        <v>2554</v>
      </c>
      <c r="J486" s="36" t="s">
        <v>2555</v>
      </c>
      <c r="K486" s="36" t="s">
        <v>33</v>
      </c>
      <c r="L486" s="72" t="s">
        <v>2556</v>
      </c>
      <c r="M486" s="36" t="s">
        <v>2384</v>
      </c>
      <c r="N486" s="36" t="s">
        <v>49</v>
      </c>
      <c r="O486" s="36"/>
      <c r="P486" s="36"/>
      <c r="Q486" s="36"/>
      <c r="R486" s="36" t="s">
        <v>50</v>
      </c>
      <c r="S486" s="36" t="s">
        <v>51</v>
      </c>
      <c r="T486" s="36" t="s">
        <v>38</v>
      </c>
      <c r="U486" s="36" t="s">
        <v>39</v>
      </c>
      <c r="V486" s="36" t="s">
        <v>38</v>
      </c>
      <c r="W486" s="36" t="s">
        <v>2364</v>
      </c>
      <c r="X486" s="36">
        <v>1</v>
      </c>
      <c r="Y486" s="36" t="s">
        <v>2537</v>
      </c>
      <c r="Z486" s="36">
        <v>1</v>
      </c>
      <c r="AA486" s="36" t="s">
        <v>2537</v>
      </c>
      <c r="AB486" s="36">
        <v>1</v>
      </c>
      <c r="AC486" s="36"/>
      <c r="AD486" s="36"/>
      <c r="AE486" s="36">
        <f t="shared" si="7"/>
        <v>1</v>
      </c>
    </row>
    <row r="487" spans="1:31" customFormat="1" ht="81">
      <c r="A487" s="36">
        <v>486</v>
      </c>
      <c r="B487" s="36" t="s">
        <v>25</v>
      </c>
      <c r="C487" s="36" t="s">
        <v>2354</v>
      </c>
      <c r="D487" s="36" t="s">
        <v>2557</v>
      </c>
      <c r="E487" s="36" t="s">
        <v>28</v>
      </c>
      <c r="F487" s="36" t="s">
        <v>45</v>
      </c>
      <c r="G487" s="36">
        <v>0</v>
      </c>
      <c r="H487" s="36" t="s">
        <v>82</v>
      </c>
      <c r="I487" s="36" t="s">
        <v>2558</v>
      </c>
      <c r="J487" s="36" t="s">
        <v>2559</v>
      </c>
      <c r="K487" s="36" t="s">
        <v>33</v>
      </c>
      <c r="L487" s="72" t="s">
        <v>2560</v>
      </c>
      <c r="M487" s="36" t="s">
        <v>2384</v>
      </c>
      <c r="N487" s="36" t="s">
        <v>49</v>
      </c>
      <c r="O487" s="36" t="s">
        <v>50</v>
      </c>
      <c r="P487" s="36"/>
      <c r="Q487" s="36"/>
      <c r="R487" s="36" t="s">
        <v>50</v>
      </c>
      <c r="S487" s="36" t="s">
        <v>51</v>
      </c>
      <c r="T487" s="36" t="s">
        <v>38</v>
      </c>
      <c r="U487" s="36" t="s">
        <v>39</v>
      </c>
      <c r="V487" s="36" t="s">
        <v>39</v>
      </c>
      <c r="W487" s="36" t="s">
        <v>2364</v>
      </c>
      <c r="X487" s="36">
        <v>1</v>
      </c>
      <c r="Y487" s="36" t="s">
        <v>2521</v>
      </c>
      <c r="Z487" s="36">
        <v>1</v>
      </c>
      <c r="AA487" s="36" t="s">
        <v>2521</v>
      </c>
      <c r="AB487" s="36">
        <v>1</v>
      </c>
      <c r="AC487" s="36"/>
      <c r="AD487" s="36"/>
      <c r="AE487" s="36">
        <f t="shared" si="7"/>
        <v>2</v>
      </c>
    </row>
    <row r="488" spans="1:31" customFormat="1" ht="81">
      <c r="A488" s="36">
        <v>487</v>
      </c>
      <c r="B488" s="36" t="s">
        <v>25</v>
      </c>
      <c r="C488" s="36" t="s">
        <v>2354</v>
      </c>
      <c r="D488" s="36" t="s">
        <v>2561</v>
      </c>
      <c r="E488" s="36" t="s">
        <v>2516</v>
      </c>
      <c r="F488" s="36" t="s">
        <v>126</v>
      </c>
      <c r="G488" s="36">
        <v>2</v>
      </c>
      <c r="H488" s="36" t="s">
        <v>645</v>
      </c>
      <c r="I488" s="36" t="s">
        <v>2562</v>
      </c>
      <c r="J488" s="36" t="s">
        <v>2563</v>
      </c>
      <c r="K488" s="36" t="s">
        <v>33</v>
      </c>
      <c r="L488" s="72" t="s">
        <v>2564</v>
      </c>
      <c r="M488" s="36" t="s">
        <v>2384</v>
      </c>
      <c r="N488" s="36" t="s">
        <v>49</v>
      </c>
      <c r="O488" s="36" t="s">
        <v>50</v>
      </c>
      <c r="P488" s="36" t="s">
        <v>50</v>
      </c>
      <c r="Q488" s="36"/>
      <c r="R488" s="36" t="s">
        <v>50</v>
      </c>
      <c r="S488" s="36" t="s">
        <v>51</v>
      </c>
      <c r="T488" s="36" t="s">
        <v>38</v>
      </c>
      <c r="U488" s="36" t="s">
        <v>38</v>
      </c>
      <c r="V488" s="36" t="s">
        <v>38</v>
      </c>
      <c r="W488" s="36"/>
      <c r="X488" s="36">
        <v>2</v>
      </c>
      <c r="Y488" s="36" t="s">
        <v>2521</v>
      </c>
      <c r="Z488" s="36">
        <v>1</v>
      </c>
      <c r="AA488" s="36" t="s">
        <v>2521</v>
      </c>
      <c r="AB488" s="36">
        <v>1</v>
      </c>
      <c r="AC488" s="36"/>
      <c r="AD488" s="36"/>
      <c r="AE488" s="36">
        <f t="shared" si="7"/>
        <v>3</v>
      </c>
    </row>
    <row r="489" spans="1:31" customFormat="1" ht="94.5">
      <c r="A489" s="36">
        <v>488</v>
      </c>
      <c r="B489" s="36" t="s">
        <v>25</v>
      </c>
      <c r="C489" s="36" t="s">
        <v>2354</v>
      </c>
      <c r="D489" s="36" t="s">
        <v>2565</v>
      </c>
      <c r="E489" s="36" t="s">
        <v>28</v>
      </c>
      <c r="F489" s="36" t="s">
        <v>45</v>
      </c>
      <c r="G489" s="36">
        <v>0</v>
      </c>
      <c r="H489" s="36" t="s">
        <v>82</v>
      </c>
      <c r="I489" s="36" t="s">
        <v>2566</v>
      </c>
      <c r="J489" s="36" t="s">
        <v>2567</v>
      </c>
      <c r="K489" s="36" t="s">
        <v>33</v>
      </c>
      <c r="L489" s="72" t="s">
        <v>2568</v>
      </c>
      <c r="M489" s="36" t="s">
        <v>2384</v>
      </c>
      <c r="N489" s="36" t="s">
        <v>49</v>
      </c>
      <c r="O489" s="36" t="s">
        <v>50</v>
      </c>
      <c r="P489" s="36" t="s">
        <v>50</v>
      </c>
      <c r="Q489" s="36"/>
      <c r="R489" s="36" t="s">
        <v>50</v>
      </c>
      <c r="S489" s="36" t="s">
        <v>51</v>
      </c>
      <c r="T489" s="36" t="s">
        <v>38</v>
      </c>
      <c r="U489" s="36" t="s">
        <v>39</v>
      </c>
      <c r="V489" s="36" t="s">
        <v>38</v>
      </c>
      <c r="W489" s="36" t="s">
        <v>2364</v>
      </c>
      <c r="X489" s="36">
        <v>1</v>
      </c>
      <c r="Y489" s="36" t="s">
        <v>2569</v>
      </c>
      <c r="Z489" s="36">
        <v>1</v>
      </c>
      <c r="AA489" s="36" t="s">
        <v>2569</v>
      </c>
      <c r="AB489" s="36">
        <v>1</v>
      </c>
      <c r="AC489" s="36"/>
      <c r="AD489" s="36"/>
      <c r="AE489" s="36">
        <f t="shared" si="7"/>
        <v>3</v>
      </c>
    </row>
    <row r="490" spans="1:31" customFormat="1" ht="94.5">
      <c r="A490" s="36">
        <v>489</v>
      </c>
      <c r="B490" s="36" t="s">
        <v>25</v>
      </c>
      <c r="C490" s="36" t="s">
        <v>2354</v>
      </c>
      <c r="D490" s="36" t="s">
        <v>2570</v>
      </c>
      <c r="E490" s="36" t="s">
        <v>28</v>
      </c>
      <c r="F490" s="36" t="s">
        <v>45</v>
      </c>
      <c r="G490" s="36">
        <v>0</v>
      </c>
      <c r="H490" s="36" t="s">
        <v>108</v>
      </c>
      <c r="I490" s="36" t="s">
        <v>2571</v>
      </c>
      <c r="J490" s="36" t="s">
        <v>2572</v>
      </c>
      <c r="K490" s="36" t="s">
        <v>33</v>
      </c>
      <c r="L490" s="72" t="s">
        <v>2573</v>
      </c>
      <c r="M490" s="36" t="s">
        <v>2574</v>
      </c>
      <c r="N490" s="36" t="s">
        <v>36</v>
      </c>
      <c r="O490" s="36"/>
      <c r="P490" s="36"/>
      <c r="Q490" s="36"/>
      <c r="R490" s="36"/>
      <c r="S490" s="36" t="s">
        <v>42</v>
      </c>
      <c r="T490" s="36" t="s">
        <v>42</v>
      </c>
      <c r="U490" s="36" t="s">
        <v>42</v>
      </c>
      <c r="V490" s="36" t="s">
        <v>42</v>
      </c>
      <c r="W490" s="36" t="s">
        <v>2364</v>
      </c>
      <c r="X490" s="36">
        <v>1</v>
      </c>
      <c r="Y490" s="36" t="s">
        <v>2575</v>
      </c>
      <c r="Z490" s="36">
        <v>1</v>
      </c>
      <c r="AA490" s="36" t="s">
        <v>2575</v>
      </c>
      <c r="AB490" s="36">
        <v>1</v>
      </c>
      <c r="AC490" s="36"/>
      <c r="AD490" s="36"/>
      <c r="AE490" s="36">
        <f t="shared" si="7"/>
        <v>0</v>
      </c>
    </row>
    <row r="491" spans="1:31" customFormat="1" ht="148.5">
      <c r="A491" s="36">
        <v>490</v>
      </c>
      <c r="B491" s="36" t="s">
        <v>25</v>
      </c>
      <c r="C491" s="36" t="s">
        <v>2354</v>
      </c>
      <c r="D491" s="36" t="s">
        <v>2576</v>
      </c>
      <c r="E491" s="36" t="s">
        <v>28</v>
      </c>
      <c r="F491" s="36" t="s">
        <v>45</v>
      </c>
      <c r="G491" s="36">
        <v>0</v>
      </c>
      <c r="H491" s="36" t="s">
        <v>82</v>
      </c>
      <c r="I491" s="36" t="s">
        <v>2577</v>
      </c>
      <c r="J491" s="36" t="s">
        <v>2578</v>
      </c>
      <c r="K491" s="36" t="s">
        <v>33</v>
      </c>
      <c r="L491" s="72" t="s">
        <v>2579</v>
      </c>
      <c r="M491" s="36" t="s">
        <v>2384</v>
      </c>
      <c r="N491" s="36" t="s">
        <v>49</v>
      </c>
      <c r="O491" s="36"/>
      <c r="P491" s="36" t="s">
        <v>50</v>
      </c>
      <c r="Q491" s="36"/>
      <c r="R491" s="36"/>
      <c r="S491" s="36" t="s">
        <v>51</v>
      </c>
      <c r="T491" s="36" t="s">
        <v>38</v>
      </c>
      <c r="U491" s="36" t="s">
        <v>39</v>
      </c>
      <c r="V491" s="36" t="s">
        <v>38</v>
      </c>
      <c r="W491" s="36" t="s">
        <v>2364</v>
      </c>
      <c r="X491" s="36">
        <v>1</v>
      </c>
      <c r="Y491" s="36" t="s">
        <v>2580</v>
      </c>
      <c r="Z491" s="36">
        <v>1</v>
      </c>
      <c r="AA491" s="36" t="s">
        <v>2580</v>
      </c>
      <c r="AB491" s="36">
        <v>1</v>
      </c>
      <c r="AC491" s="36"/>
      <c r="AD491" s="36"/>
      <c r="AE491" s="36">
        <f t="shared" si="7"/>
        <v>1</v>
      </c>
    </row>
    <row r="492" spans="1:31" customFormat="1" ht="202.5">
      <c r="A492" s="72">
        <v>491</v>
      </c>
      <c r="B492" s="72" t="s">
        <v>25</v>
      </c>
      <c r="C492" s="72" t="s">
        <v>2354</v>
      </c>
      <c r="D492" s="72" t="s">
        <v>2581</v>
      </c>
      <c r="E492" s="72" t="s">
        <v>28</v>
      </c>
      <c r="F492" s="72" t="s">
        <v>45</v>
      </c>
      <c r="G492" s="72">
        <v>0</v>
      </c>
      <c r="H492" s="72" t="s">
        <v>460</v>
      </c>
      <c r="I492" s="36" t="s">
        <v>2582</v>
      </c>
      <c r="J492" s="36" t="s">
        <v>2583</v>
      </c>
      <c r="K492" s="36" t="s">
        <v>33</v>
      </c>
      <c r="L492" s="72" t="s">
        <v>2584</v>
      </c>
      <c r="M492" s="36" t="s">
        <v>2384</v>
      </c>
      <c r="N492" s="36" t="s">
        <v>49</v>
      </c>
      <c r="O492" s="36"/>
      <c r="P492" s="36"/>
      <c r="Q492" s="36" t="s">
        <v>50</v>
      </c>
      <c r="R492" s="36"/>
      <c r="S492" s="36" t="s">
        <v>51</v>
      </c>
      <c r="T492" s="36" t="s">
        <v>38</v>
      </c>
      <c r="U492" s="36" t="s">
        <v>38</v>
      </c>
      <c r="V492" s="36" t="s">
        <v>38</v>
      </c>
      <c r="W492" s="36"/>
      <c r="X492" s="36">
        <v>2</v>
      </c>
      <c r="Y492" s="36" t="s">
        <v>2585</v>
      </c>
      <c r="Z492" s="36">
        <v>1</v>
      </c>
      <c r="AA492" s="36" t="s">
        <v>2585</v>
      </c>
      <c r="AB492" s="36">
        <v>1</v>
      </c>
      <c r="AC492" s="36"/>
      <c r="AD492" s="36"/>
      <c r="AE492" s="36">
        <f t="shared" si="7"/>
        <v>1</v>
      </c>
    </row>
    <row r="493" spans="1:31" customFormat="1" ht="81">
      <c r="A493" s="36">
        <v>492</v>
      </c>
      <c r="B493" s="36" t="s">
        <v>25</v>
      </c>
      <c r="C493" s="36" t="s">
        <v>2586</v>
      </c>
      <c r="D493" s="36" t="s">
        <v>2587</v>
      </c>
      <c r="E493" s="36" t="s">
        <v>28</v>
      </c>
      <c r="F493" s="36" t="s">
        <v>45</v>
      </c>
      <c r="G493" s="36">
        <v>0</v>
      </c>
      <c r="H493" s="36" t="s">
        <v>82</v>
      </c>
      <c r="I493" s="36" t="s">
        <v>2588</v>
      </c>
      <c r="J493" s="36" t="s">
        <v>2589</v>
      </c>
      <c r="K493" s="36" t="s">
        <v>33</v>
      </c>
      <c r="L493" s="72" t="s">
        <v>2590</v>
      </c>
      <c r="M493" s="36" t="s">
        <v>2591</v>
      </c>
      <c r="N493" s="36" t="s">
        <v>49</v>
      </c>
      <c r="O493" s="36"/>
      <c r="P493" s="36" t="s">
        <v>50</v>
      </c>
      <c r="Q493" s="36"/>
      <c r="R493" s="36" t="s">
        <v>50</v>
      </c>
      <c r="S493" s="36" t="s">
        <v>37</v>
      </c>
      <c r="T493" s="36" t="s">
        <v>39</v>
      </c>
      <c r="U493" s="36" t="s">
        <v>38</v>
      </c>
      <c r="V493" s="36" t="s">
        <v>38</v>
      </c>
      <c r="W493" s="36" t="s">
        <v>2592</v>
      </c>
      <c r="X493" s="36">
        <v>1</v>
      </c>
      <c r="Y493" s="36" t="s">
        <v>821</v>
      </c>
      <c r="Z493" s="36">
        <v>4</v>
      </c>
      <c r="AA493" s="36" t="s">
        <v>821</v>
      </c>
      <c r="AB493" s="36">
        <v>1</v>
      </c>
      <c r="AC493" s="36" t="s">
        <v>2593</v>
      </c>
      <c r="AD493" s="36"/>
      <c r="AE493" s="36">
        <f t="shared" si="7"/>
        <v>2</v>
      </c>
    </row>
    <row r="494" spans="1:31" customFormat="1" ht="81">
      <c r="A494" s="36">
        <v>493</v>
      </c>
      <c r="B494" s="36" t="s">
        <v>25</v>
      </c>
      <c r="C494" s="36" t="s">
        <v>2586</v>
      </c>
      <c r="D494" s="36" t="s">
        <v>2594</v>
      </c>
      <c r="E494" s="36" t="s">
        <v>28</v>
      </c>
      <c r="F494" s="36" t="s">
        <v>45</v>
      </c>
      <c r="G494" s="36">
        <v>0</v>
      </c>
      <c r="H494" s="36" t="s">
        <v>82</v>
      </c>
      <c r="I494" s="36" t="s">
        <v>2595</v>
      </c>
      <c r="J494" s="36" t="s">
        <v>2596</v>
      </c>
      <c r="K494" s="36" t="s">
        <v>33</v>
      </c>
      <c r="L494" s="72" t="s">
        <v>2597</v>
      </c>
      <c r="M494" s="36" t="s">
        <v>2598</v>
      </c>
      <c r="N494" s="36" t="s">
        <v>49</v>
      </c>
      <c r="O494" s="36" t="s">
        <v>50</v>
      </c>
      <c r="P494" s="36" t="s">
        <v>50</v>
      </c>
      <c r="Q494" s="36"/>
      <c r="R494" s="36"/>
      <c r="S494" s="36" t="s">
        <v>51</v>
      </c>
      <c r="T494" s="36" t="s">
        <v>39</v>
      </c>
      <c r="U494" s="36" t="s">
        <v>39</v>
      </c>
      <c r="V494" s="36" t="s">
        <v>39</v>
      </c>
      <c r="W494" s="36" t="s">
        <v>38</v>
      </c>
      <c r="X494" s="36">
        <v>2</v>
      </c>
      <c r="Y494" s="72" t="s">
        <v>2599</v>
      </c>
      <c r="Z494" s="36">
        <v>4</v>
      </c>
      <c r="AA494" s="72" t="s">
        <v>2599</v>
      </c>
      <c r="AB494" s="36">
        <v>4</v>
      </c>
      <c r="AC494" s="36" t="s">
        <v>2593</v>
      </c>
      <c r="AD494" s="36"/>
      <c r="AE494" s="36">
        <f t="shared" si="7"/>
        <v>2</v>
      </c>
    </row>
    <row r="495" spans="1:31" customFormat="1" ht="81">
      <c r="A495" s="36">
        <v>494</v>
      </c>
      <c r="B495" s="36" t="s">
        <v>25</v>
      </c>
      <c r="C495" s="36" t="s">
        <v>2586</v>
      </c>
      <c r="D495" s="36" t="s">
        <v>2600</v>
      </c>
      <c r="E495" s="36" t="s">
        <v>28</v>
      </c>
      <c r="F495" s="36" t="s">
        <v>45</v>
      </c>
      <c r="G495" s="36">
        <v>0</v>
      </c>
      <c r="H495" s="36" t="s">
        <v>108</v>
      </c>
      <c r="I495" s="36" t="s">
        <v>2601</v>
      </c>
      <c r="J495" s="36" t="s">
        <v>2602</v>
      </c>
      <c r="K495" s="36" t="s">
        <v>33</v>
      </c>
      <c r="L495" s="72" t="s">
        <v>2603</v>
      </c>
      <c r="M495" s="36" t="s">
        <v>2604</v>
      </c>
      <c r="N495" s="36" t="s">
        <v>49</v>
      </c>
      <c r="O495" s="36"/>
      <c r="P495" s="36"/>
      <c r="Q495" s="36" t="s">
        <v>50</v>
      </c>
      <c r="R495" s="36"/>
      <c r="S495" s="36" t="s">
        <v>51</v>
      </c>
      <c r="T495" s="36" t="s">
        <v>39</v>
      </c>
      <c r="U495" s="36" t="s">
        <v>39</v>
      </c>
      <c r="V495" s="36" t="s">
        <v>38</v>
      </c>
      <c r="W495" s="36" t="s">
        <v>38</v>
      </c>
      <c r="X495" s="36">
        <v>2</v>
      </c>
      <c r="Y495" s="36" t="s">
        <v>821</v>
      </c>
      <c r="Z495" s="36">
        <v>4</v>
      </c>
      <c r="AA495" s="36" t="s">
        <v>821</v>
      </c>
      <c r="AB495" s="36">
        <v>4</v>
      </c>
      <c r="AC495" s="36" t="s">
        <v>2593</v>
      </c>
      <c r="AD495" s="36"/>
      <c r="AE495" s="36">
        <f t="shared" si="7"/>
        <v>1</v>
      </c>
    </row>
    <row r="496" spans="1:31" customFormat="1" ht="81">
      <c r="A496" s="36">
        <v>495</v>
      </c>
      <c r="B496" s="36" t="s">
        <v>25</v>
      </c>
      <c r="C496" s="36" t="s">
        <v>2586</v>
      </c>
      <c r="D496" s="36" t="s">
        <v>2605</v>
      </c>
      <c r="E496" s="36" t="s">
        <v>28</v>
      </c>
      <c r="F496" s="36" t="s">
        <v>45</v>
      </c>
      <c r="G496" s="36">
        <v>0</v>
      </c>
      <c r="H496" s="36" t="s">
        <v>82</v>
      </c>
      <c r="I496" s="36" t="s">
        <v>2606</v>
      </c>
      <c r="J496" s="36" t="s">
        <v>2607</v>
      </c>
      <c r="K496" s="36" t="s">
        <v>33</v>
      </c>
      <c r="L496" s="72" t="s">
        <v>2608</v>
      </c>
      <c r="M496" s="36" t="s">
        <v>2609</v>
      </c>
      <c r="N496" s="36" t="s">
        <v>36</v>
      </c>
      <c r="O496" s="36"/>
      <c r="P496" s="36"/>
      <c r="Q496" s="36"/>
      <c r="R496" s="36"/>
      <c r="S496" s="36" t="s">
        <v>37</v>
      </c>
      <c r="T496" s="36" t="s">
        <v>39</v>
      </c>
      <c r="U496" s="36" t="s">
        <v>39</v>
      </c>
      <c r="V496" s="36" t="s">
        <v>39</v>
      </c>
      <c r="W496" s="36" t="s">
        <v>2610</v>
      </c>
      <c r="X496" s="36">
        <v>1</v>
      </c>
      <c r="Y496" s="36" t="s">
        <v>821</v>
      </c>
      <c r="Z496" s="36">
        <v>4</v>
      </c>
      <c r="AA496" s="36" t="s">
        <v>821</v>
      </c>
      <c r="AB496" s="36">
        <v>4</v>
      </c>
      <c r="AC496" s="36" t="s">
        <v>2593</v>
      </c>
      <c r="AD496" s="36"/>
      <c r="AE496" s="36">
        <f t="shared" si="7"/>
        <v>0</v>
      </c>
    </row>
    <row r="497" spans="1:31" customFormat="1" ht="94.5">
      <c r="A497" s="36">
        <v>496</v>
      </c>
      <c r="B497" s="36" t="s">
        <v>25</v>
      </c>
      <c r="C497" s="36" t="s">
        <v>2586</v>
      </c>
      <c r="D497" s="36" t="s">
        <v>2611</v>
      </c>
      <c r="E497" s="36" t="s">
        <v>28</v>
      </c>
      <c r="F497" s="36" t="s">
        <v>45</v>
      </c>
      <c r="G497" s="36">
        <v>0</v>
      </c>
      <c r="H497" s="36" t="s">
        <v>82</v>
      </c>
      <c r="I497" s="36" t="s">
        <v>2612</v>
      </c>
      <c r="J497" s="36" t="s">
        <v>2613</v>
      </c>
      <c r="K497" s="36" t="s">
        <v>106</v>
      </c>
      <c r="L497" s="72"/>
      <c r="M497" s="36"/>
      <c r="N497" s="36"/>
      <c r="O497" s="36"/>
      <c r="P497" s="36"/>
      <c r="Q497" s="36"/>
      <c r="R497" s="36"/>
      <c r="S497" s="36"/>
      <c r="T497" s="36"/>
      <c r="U497" s="36"/>
      <c r="V497" s="36"/>
      <c r="W497" s="36"/>
      <c r="X497" s="36"/>
      <c r="Y497" s="36"/>
      <c r="Z497" s="36"/>
      <c r="AA497" s="36"/>
      <c r="AB497" s="36"/>
      <c r="AC497" s="36"/>
      <c r="AD497" s="36"/>
      <c r="AE497" s="36">
        <f t="shared" si="7"/>
        <v>0</v>
      </c>
    </row>
    <row r="498" spans="1:31" customFormat="1" ht="81">
      <c r="A498" s="36">
        <v>497</v>
      </c>
      <c r="B498" s="36" t="s">
        <v>25</v>
      </c>
      <c r="C498" s="36" t="s">
        <v>2586</v>
      </c>
      <c r="D498" s="36" t="s">
        <v>2614</v>
      </c>
      <c r="E498" s="36" t="s">
        <v>28</v>
      </c>
      <c r="F498" s="36" t="s">
        <v>45</v>
      </c>
      <c r="G498" s="36">
        <v>0</v>
      </c>
      <c r="H498" s="36" t="s">
        <v>82</v>
      </c>
      <c r="I498" s="36" t="s">
        <v>2615</v>
      </c>
      <c r="J498" s="36" t="s">
        <v>2616</v>
      </c>
      <c r="K498" s="36" t="s">
        <v>106</v>
      </c>
      <c r="L498" s="72"/>
      <c r="M498" s="36"/>
      <c r="N498" s="36"/>
      <c r="O498" s="36"/>
      <c r="P498" s="36"/>
      <c r="Q498" s="36"/>
      <c r="R498" s="36"/>
      <c r="S498" s="36"/>
      <c r="T498" s="36"/>
      <c r="U498" s="36"/>
      <c r="V498" s="36"/>
      <c r="W498" s="36"/>
      <c r="X498" s="36"/>
      <c r="Y498" s="36"/>
      <c r="Z498" s="36"/>
      <c r="AA498" s="36"/>
      <c r="AB498" s="36"/>
      <c r="AC498" s="36"/>
      <c r="AD498" s="36"/>
      <c r="AE498" s="36">
        <f t="shared" si="7"/>
        <v>0</v>
      </c>
    </row>
    <row r="499" spans="1:31" customFormat="1" ht="94.5">
      <c r="A499" s="36">
        <v>498</v>
      </c>
      <c r="B499" s="36" t="s">
        <v>25</v>
      </c>
      <c r="C499" s="36" t="s">
        <v>2586</v>
      </c>
      <c r="D499" s="36" t="s">
        <v>2617</v>
      </c>
      <c r="E499" s="36" t="s">
        <v>28</v>
      </c>
      <c r="F499" s="36" t="s">
        <v>45</v>
      </c>
      <c r="G499" s="36">
        <v>0</v>
      </c>
      <c r="H499" s="36" t="s">
        <v>82</v>
      </c>
      <c r="I499" s="36" t="s">
        <v>2618</v>
      </c>
      <c r="J499" s="36" t="s">
        <v>2619</v>
      </c>
      <c r="K499" s="36" t="s">
        <v>33</v>
      </c>
      <c r="L499" s="72" t="s">
        <v>2620</v>
      </c>
      <c r="M499" s="36" t="s">
        <v>2621</v>
      </c>
      <c r="N499" s="36" t="s">
        <v>49</v>
      </c>
      <c r="O499" s="36"/>
      <c r="P499" s="36" t="s">
        <v>50</v>
      </c>
      <c r="Q499" s="36"/>
      <c r="R499" s="36"/>
      <c r="S499" s="36" t="s">
        <v>51</v>
      </c>
      <c r="T499" s="36" t="s">
        <v>38</v>
      </c>
      <c r="U499" s="36" t="s">
        <v>39</v>
      </c>
      <c r="V499" s="36" t="s">
        <v>39</v>
      </c>
      <c r="W499" s="36" t="s">
        <v>38</v>
      </c>
      <c r="X499" s="36">
        <v>2</v>
      </c>
      <c r="Y499" s="36" t="s">
        <v>821</v>
      </c>
      <c r="Z499" s="36">
        <v>4</v>
      </c>
      <c r="AA499" s="36" t="s">
        <v>821</v>
      </c>
      <c r="AB499" s="36">
        <v>4</v>
      </c>
      <c r="AC499" s="36" t="s">
        <v>2593</v>
      </c>
      <c r="AD499" s="36"/>
      <c r="AE499" s="36">
        <f t="shared" si="7"/>
        <v>1</v>
      </c>
    </row>
    <row r="500" spans="1:31" customFormat="1" ht="94.5">
      <c r="A500" s="36">
        <v>499</v>
      </c>
      <c r="B500" s="36" t="s">
        <v>25</v>
      </c>
      <c r="C500" s="36" t="s">
        <v>2586</v>
      </c>
      <c r="D500" s="36" t="s">
        <v>2622</v>
      </c>
      <c r="E500" s="36" t="s">
        <v>28</v>
      </c>
      <c r="F500" s="36" t="s">
        <v>45</v>
      </c>
      <c r="G500" s="36">
        <v>0</v>
      </c>
      <c r="H500" s="36" t="s">
        <v>82</v>
      </c>
      <c r="I500" s="36" t="s">
        <v>2623</v>
      </c>
      <c r="J500" s="36" t="s">
        <v>2624</v>
      </c>
      <c r="K500" s="36" t="s">
        <v>106</v>
      </c>
      <c r="L500" s="72"/>
      <c r="M500" s="36"/>
      <c r="N500" s="36"/>
      <c r="O500" s="36"/>
      <c r="P500" s="36"/>
      <c r="Q500" s="36"/>
      <c r="R500" s="36"/>
      <c r="S500" s="36"/>
      <c r="T500" s="36"/>
      <c r="U500" s="36"/>
      <c r="V500" s="36"/>
      <c r="W500" s="36"/>
      <c r="X500" s="36"/>
      <c r="Y500" s="36"/>
      <c r="Z500" s="36"/>
      <c r="AA500" s="36"/>
      <c r="AB500" s="36"/>
      <c r="AC500" s="36"/>
      <c r="AD500" s="36"/>
      <c r="AE500" s="36">
        <f t="shared" si="7"/>
        <v>0</v>
      </c>
    </row>
    <row r="501" spans="1:31" customFormat="1" ht="108">
      <c r="A501" s="36">
        <v>500</v>
      </c>
      <c r="B501" s="36" t="s">
        <v>25</v>
      </c>
      <c r="C501" s="36" t="s">
        <v>2586</v>
      </c>
      <c r="D501" s="36" t="s">
        <v>2625</v>
      </c>
      <c r="E501" s="36" t="s">
        <v>28</v>
      </c>
      <c r="F501" s="36" t="s">
        <v>45</v>
      </c>
      <c r="G501" s="36">
        <v>0</v>
      </c>
      <c r="H501" s="36" t="s">
        <v>82</v>
      </c>
      <c r="I501" s="36" t="s">
        <v>2626</v>
      </c>
      <c r="J501" s="36" t="s">
        <v>2627</v>
      </c>
      <c r="K501" s="36" t="s">
        <v>33</v>
      </c>
      <c r="L501" s="72" t="s">
        <v>2628</v>
      </c>
      <c r="M501" s="36" t="s">
        <v>2629</v>
      </c>
      <c r="N501" s="36" t="s">
        <v>49</v>
      </c>
      <c r="O501" s="36"/>
      <c r="P501" s="36" t="s">
        <v>50</v>
      </c>
      <c r="Q501" s="36"/>
      <c r="R501" s="36" t="s">
        <v>50</v>
      </c>
      <c r="S501" s="36" t="s">
        <v>51</v>
      </c>
      <c r="T501" s="36" t="s">
        <v>39</v>
      </c>
      <c r="U501" s="36" t="s">
        <v>39</v>
      </c>
      <c r="V501" s="36" t="s">
        <v>39</v>
      </c>
      <c r="W501" s="36" t="s">
        <v>38</v>
      </c>
      <c r="X501" s="36">
        <v>2</v>
      </c>
      <c r="Y501" s="36" t="s">
        <v>821</v>
      </c>
      <c r="Z501" s="36">
        <v>4</v>
      </c>
      <c r="AA501" s="36" t="s">
        <v>821</v>
      </c>
      <c r="AB501" s="36">
        <v>4</v>
      </c>
      <c r="AC501" s="36" t="s">
        <v>2593</v>
      </c>
      <c r="AD501" s="36"/>
      <c r="AE501" s="36">
        <f t="shared" si="7"/>
        <v>2</v>
      </c>
    </row>
    <row r="502" spans="1:31" customFormat="1" ht="94.5">
      <c r="A502" s="36">
        <v>501</v>
      </c>
      <c r="B502" s="36" t="s">
        <v>25</v>
      </c>
      <c r="C502" s="36" t="s">
        <v>2586</v>
      </c>
      <c r="D502" s="36" t="s">
        <v>2630</v>
      </c>
      <c r="E502" s="36" t="s">
        <v>28</v>
      </c>
      <c r="F502" s="36" t="s">
        <v>45</v>
      </c>
      <c r="G502" s="36">
        <v>0</v>
      </c>
      <c r="H502" s="36" t="s">
        <v>82</v>
      </c>
      <c r="I502" s="36" t="s">
        <v>2631</v>
      </c>
      <c r="J502" s="36" t="s">
        <v>2632</v>
      </c>
      <c r="K502" s="36" t="s">
        <v>106</v>
      </c>
      <c r="L502" s="72"/>
      <c r="M502" s="36"/>
      <c r="N502" s="36"/>
      <c r="O502" s="36"/>
      <c r="P502" s="36"/>
      <c r="Q502" s="36"/>
      <c r="R502" s="36"/>
      <c r="S502" s="36"/>
      <c r="T502" s="36"/>
      <c r="U502" s="36"/>
      <c r="V502" s="36"/>
      <c r="W502" s="36"/>
      <c r="X502" s="36"/>
      <c r="Y502" s="36"/>
      <c r="Z502" s="36"/>
      <c r="AA502" s="36"/>
      <c r="AB502" s="36"/>
      <c r="AC502" s="36"/>
      <c r="AD502" s="36"/>
      <c r="AE502" s="36">
        <f t="shared" si="7"/>
        <v>0</v>
      </c>
    </row>
    <row r="503" spans="1:31" customFormat="1" ht="81">
      <c r="A503" s="36">
        <v>502</v>
      </c>
      <c r="B503" s="36" t="s">
        <v>25</v>
      </c>
      <c r="C503" s="36" t="s">
        <v>2586</v>
      </c>
      <c r="D503" s="36" t="s">
        <v>2633</v>
      </c>
      <c r="E503" s="36" t="s">
        <v>28</v>
      </c>
      <c r="F503" s="36" t="s">
        <v>45</v>
      </c>
      <c r="G503" s="36">
        <v>0</v>
      </c>
      <c r="H503" s="36" t="s">
        <v>82</v>
      </c>
      <c r="I503" s="36" t="s">
        <v>2634</v>
      </c>
      <c r="J503" s="36" t="s">
        <v>2635</v>
      </c>
      <c r="K503" s="36" t="s">
        <v>33</v>
      </c>
      <c r="L503" s="72" t="s">
        <v>2636</v>
      </c>
      <c r="M503" s="36" t="s">
        <v>2637</v>
      </c>
      <c r="N503" s="36" t="s">
        <v>49</v>
      </c>
      <c r="O503" s="36" t="s">
        <v>50</v>
      </c>
      <c r="P503" s="36" t="s">
        <v>50</v>
      </c>
      <c r="Q503" s="36"/>
      <c r="R503" s="36"/>
      <c r="S503" s="36" t="s">
        <v>51</v>
      </c>
      <c r="T503" s="36" t="s">
        <v>38</v>
      </c>
      <c r="U503" s="36" t="s">
        <v>39</v>
      </c>
      <c r="V503" s="36" t="s">
        <v>39</v>
      </c>
      <c r="W503" s="36" t="s">
        <v>38</v>
      </c>
      <c r="X503" s="36">
        <v>2</v>
      </c>
      <c r="Y503" s="36" t="s">
        <v>797</v>
      </c>
      <c r="Z503" s="36">
        <v>5</v>
      </c>
      <c r="AA503" s="36" t="s">
        <v>797</v>
      </c>
      <c r="AB503" s="36">
        <v>5</v>
      </c>
      <c r="AC503" s="36" t="s">
        <v>2593</v>
      </c>
      <c r="AD503" s="36"/>
      <c r="AE503" s="36">
        <f t="shared" si="7"/>
        <v>2</v>
      </c>
    </row>
    <row r="504" spans="1:31" customFormat="1" ht="81">
      <c r="A504" s="36">
        <v>503</v>
      </c>
      <c r="B504" s="36" t="s">
        <v>25</v>
      </c>
      <c r="C504" s="36" t="s">
        <v>2586</v>
      </c>
      <c r="D504" s="36" t="s">
        <v>2638</v>
      </c>
      <c r="E504" s="36" t="s">
        <v>28</v>
      </c>
      <c r="F504" s="36" t="s">
        <v>45</v>
      </c>
      <c r="G504" s="36">
        <v>0</v>
      </c>
      <c r="H504" s="36" t="s">
        <v>82</v>
      </c>
      <c r="I504" s="36" t="s">
        <v>2639</v>
      </c>
      <c r="J504" s="36" t="s">
        <v>2640</v>
      </c>
      <c r="K504" s="36" t="s">
        <v>33</v>
      </c>
      <c r="L504" s="72" t="s">
        <v>2641</v>
      </c>
      <c r="M504" s="36" t="s">
        <v>2642</v>
      </c>
      <c r="N504" s="36" t="s">
        <v>49</v>
      </c>
      <c r="O504" s="36" t="s">
        <v>50</v>
      </c>
      <c r="P504" s="36" t="s">
        <v>50</v>
      </c>
      <c r="Q504" s="36"/>
      <c r="R504" s="36"/>
      <c r="S504" s="36" t="s">
        <v>51</v>
      </c>
      <c r="T504" s="36" t="s">
        <v>38</v>
      </c>
      <c r="U504" s="36" t="s">
        <v>39</v>
      </c>
      <c r="V504" s="36" t="s">
        <v>39</v>
      </c>
      <c r="W504" s="36" t="s">
        <v>38</v>
      </c>
      <c r="X504" s="36">
        <v>2</v>
      </c>
      <c r="Y504" s="36" t="s">
        <v>821</v>
      </c>
      <c r="Z504" s="36">
        <v>4</v>
      </c>
      <c r="AA504" s="36" t="s">
        <v>821</v>
      </c>
      <c r="AB504" s="36">
        <v>4</v>
      </c>
      <c r="AC504" s="36" t="s">
        <v>2593</v>
      </c>
      <c r="AD504" s="36"/>
      <c r="AE504" s="36">
        <f t="shared" si="7"/>
        <v>2</v>
      </c>
    </row>
    <row r="505" spans="1:31" customFormat="1" ht="94.5">
      <c r="A505" s="36">
        <v>504</v>
      </c>
      <c r="B505" s="36" t="s">
        <v>25</v>
      </c>
      <c r="C505" s="36" t="s">
        <v>2586</v>
      </c>
      <c r="D505" s="36" t="s">
        <v>2643</v>
      </c>
      <c r="E505" s="36" t="s">
        <v>28</v>
      </c>
      <c r="F505" s="36" t="s">
        <v>45</v>
      </c>
      <c r="G505" s="36">
        <v>0</v>
      </c>
      <c r="H505" s="36" t="s">
        <v>82</v>
      </c>
      <c r="I505" s="36" t="s">
        <v>2644</v>
      </c>
      <c r="J505" s="36" t="s">
        <v>2645</v>
      </c>
      <c r="K505" s="36" t="s">
        <v>33</v>
      </c>
      <c r="L505" s="72" t="s">
        <v>2646</v>
      </c>
      <c r="M505" s="36" t="s">
        <v>2647</v>
      </c>
      <c r="N505" s="36" t="s">
        <v>49</v>
      </c>
      <c r="O505" s="36"/>
      <c r="P505" s="36" t="s">
        <v>50</v>
      </c>
      <c r="Q505" s="36"/>
      <c r="R505" s="36"/>
      <c r="S505" s="36" t="s">
        <v>51</v>
      </c>
      <c r="T505" s="36" t="s">
        <v>39</v>
      </c>
      <c r="U505" s="36" t="s">
        <v>39</v>
      </c>
      <c r="V505" s="36" t="s">
        <v>39</v>
      </c>
      <c r="W505" s="36" t="s">
        <v>38</v>
      </c>
      <c r="X505" s="36">
        <v>2</v>
      </c>
      <c r="Y505" s="36" t="s">
        <v>821</v>
      </c>
      <c r="Z505" s="36">
        <v>4</v>
      </c>
      <c r="AA505" s="36" t="s">
        <v>821</v>
      </c>
      <c r="AB505" s="36">
        <v>4</v>
      </c>
      <c r="AC505" s="36" t="s">
        <v>2593</v>
      </c>
      <c r="AD505" s="36"/>
      <c r="AE505" s="36">
        <f t="shared" si="7"/>
        <v>1</v>
      </c>
    </row>
    <row r="506" spans="1:31" customFormat="1" ht="94.5">
      <c r="A506" s="36">
        <v>505</v>
      </c>
      <c r="B506" s="36" t="s">
        <v>25</v>
      </c>
      <c r="C506" s="36" t="s">
        <v>2586</v>
      </c>
      <c r="D506" s="36" t="s">
        <v>2648</v>
      </c>
      <c r="E506" s="36" t="s">
        <v>28</v>
      </c>
      <c r="F506" s="36" t="s">
        <v>45</v>
      </c>
      <c r="G506" s="36">
        <v>0</v>
      </c>
      <c r="H506" s="36" t="s">
        <v>82</v>
      </c>
      <c r="I506" s="36" t="s">
        <v>2649</v>
      </c>
      <c r="J506" s="36" t="s">
        <v>2650</v>
      </c>
      <c r="K506" s="36" t="s">
        <v>106</v>
      </c>
      <c r="L506" s="72"/>
      <c r="M506" s="36"/>
      <c r="N506" s="36"/>
      <c r="O506" s="36"/>
      <c r="P506" s="36"/>
      <c r="Q506" s="36"/>
      <c r="R506" s="36"/>
      <c r="S506" s="36"/>
      <c r="T506" s="36"/>
      <c r="U506" s="36"/>
      <c r="V506" s="36"/>
      <c r="W506" s="36"/>
      <c r="X506" s="36"/>
      <c r="Y506" s="36"/>
      <c r="Z506" s="36"/>
      <c r="AA506" s="36"/>
      <c r="AB506" s="36"/>
      <c r="AC506" s="36"/>
      <c r="AD506" s="36"/>
      <c r="AE506" s="36">
        <f t="shared" si="7"/>
        <v>0</v>
      </c>
    </row>
    <row r="507" spans="1:31" customFormat="1" ht="94.5">
      <c r="A507" s="36">
        <v>506</v>
      </c>
      <c r="B507" s="36" t="s">
        <v>25</v>
      </c>
      <c r="C507" s="36" t="s">
        <v>2586</v>
      </c>
      <c r="D507" s="36" t="s">
        <v>2651</v>
      </c>
      <c r="E507" s="36" t="s">
        <v>28</v>
      </c>
      <c r="F507" s="36" t="s">
        <v>45</v>
      </c>
      <c r="G507" s="36">
        <v>0</v>
      </c>
      <c r="H507" s="36" t="s">
        <v>82</v>
      </c>
      <c r="I507" s="36" t="s">
        <v>2652</v>
      </c>
      <c r="J507" s="36" t="s">
        <v>2653</v>
      </c>
      <c r="K507" s="36" t="s">
        <v>106</v>
      </c>
      <c r="L507" s="72"/>
      <c r="M507" s="36"/>
      <c r="N507" s="36"/>
      <c r="O507" s="36"/>
      <c r="P507" s="36"/>
      <c r="Q507" s="36"/>
      <c r="R507" s="36"/>
      <c r="S507" s="36"/>
      <c r="T507" s="36"/>
      <c r="U507" s="36"/>
      <c r="V507" s="36"/>
      <c r="W507" s="36"/>
      <c r="X507" s="36"/>
      <c r="Y507" s="36"/>
      <c r="Z507" s="36"/>
      <c r="AA507" s="36"/>
      <c r="AB507" s="36"/>
      <c r="AC507" s="36"/>
      <c r="AD507" s="36"/>
      <c r="AE507" s="36">
        <f t="shared" si="7"/>
        <v>0</v>
      </c>
    </row>
    <row r="508" spans="1:31" customFormat="1" ht="121.5">
      <c r="A508" s="72">
        <v>507</v>
      </c>
      <c r="B508" s="72" t="s">
        <v>25</v>
      </c>
      <c r="C508" s="72" t="s">
        <v>2586</v>
      </c>
      <c r="D508" s="72" t="s">
        <v>2654</v>
      </c>
      <c r="E508" s="72" t="s">
        <v>28</v>
      </c>
      <c r="F508" s="72" t="s">
        <v>2655</v>
      </c>
      <c r="G508" s="72">
        <v>6</v>
      </c>
      <c r="H508" s="72" t="s">
        <v>115</v>
      </c>
      <c r="I508" s="36" t="s">
        <v>2656</v>
      </c>
      <c r="J508" s="36" t="s">
        <v>2657</v>
      </c>
      <c r="K508" s="36" t="s">
        <v>33</v>
      </c>
      <c r="L508" s="72" t="s">
        <v>2658</v>
      </c>
      <c r="M508" s="36" t="s">
        <v>2659</v>
      </c>
      <c r="N508" s="36" t="s">
        <v>49</v>
      </c>
      <c r="O508" s="36"/>
      <c r="P508" s="36" t="s">
        <v>50</v>
      </c>
      <c r="Q508" s="36"/>
      <c r="R508" s="36"/>
      <c r="S508" s="36" t="s">
        <v>51</v>
      </c>
      <c r="T508" s="36" t="s">
        <v>39</v>
      </c>
      <c r="U508" s="36" t="s">
        <v>39</v>
      </c>
      <c r="V508" s="36" t="s">
        <v>38</v>
      </c>
      <c r="W508" s="36" t="s">
        <v>2660</v>
      </c>
      <c r="X508" s="36">
        <v>1</v>
      </c>
      <c r="Y508" s="36" t="s">
        <v>821</v>
      </c>
      <c r="Z508" s="36">
        <v>4</v>
      </c>
      <c r="AA508" s="36" t="s">
        <v>821</v>
      </c>
      <c r="AB508" s="36">
        <v>4</v>
      </c>
      <c r="AC508" s="36" t="s">
        <v>2655</v>
      </c>
      <c r="AD508" s="36"/>
      <c r="AE508" s="36">
        <f t="shared" si="7"/>
        <v>1</v>
      </c>
    </row>
    <row r="509" spans="1:31" customFormat="1" ht="189">
      <c r="A509" s="36">
        <v>508</v>
      </c>
      <c r="B509" s="36" t="s">
        <v>25</v>
      </c>
      <c r="C509" s="36" t="s">
        <v>2586</v>
      </c>
      <c r="D509" s="36" t="s">
        <v>2661</v>
      </c>
      <c r="E509" s="36" t="s">
        <v>2661</v>
      </c>
      <c r="F509" s="36" t="s">
        <v>132</v>
      </c>
      <c r="G509" s="36">
        <v>1</v>
      </c>
      <c r="H509" s="36" t="s">
        <v>460</v>
      </c>
      <c r="I509" s="36" t="s">
        <v>2662</v>
      </c>
      <c r="J509" s="36" t="s">
        <v>2663</v>
      </c>
      <c r="K509" s="36" t="s">
        <v>33</v>
      </c>
      <c r="L509" s="72" t="s">
        <v>2664</v>
      </c>
      <c r="M509" s="36" t="s">
        <v>2665</v>
      </c>
      <c r="N509" s="36" t="s">
        <v>36</v>
      </c>
      <c r="O509" s="36"/>
      <c r="P509" s="36"/>
      <c r="Q509" s="36"/>
      <c r="R509" s="36"/>
      <c r="S509" s="36" t="s">
        <v>51</v>
      </c>
      <c r="T509" s="36" t="s">
        <v>39</v>
      </c>
      <c r="U509" s="36" t="s">
        <v>39</v>
      </c>
      <c r="V509" s="36" t="s">
        <v>38</v>
      </c>
      <c r="W509" s="36" t="s">
        <v>2666</v>
      </c>
      <c r="X509" s="36">
        <v>1</v>
      </c>
      <c r="Y509" s="36" t="s">
        <v>821</v>
      </c>
      <c r="Z509" s="36">
        <v>4</v>
      </c>
      <c r="AA509" s="36" t="s">
        <v>821</v>
      </c>
      <c r="AB509" s="36">
        <v>4</v>
      </c>
      <c r="AC509" s="36" t="s">
        <v>132</v>
      </c>
      <c r="AD509" s="36"/>
      <c r="AE509" s="36">
        <f t="shared" si="7"/>
        <v>0</v>
      </c>
    </row>
    <row r="510" spans="1:31" customFormat="1" ht="81">
      <c r="A510" s="36">
        <v>509</v>
      </c>
      <c r="B510" s="36" t="s">
        <v>25</v>
      </c>
      <c r="C510" s="36" t="s">
        <v>2586</v>
      </c>
      <c r="D510" s="36" t="s">
        <v>2667</v>
      </c>
      <c r="E510" s="36" t="s">
        <v>28</v>
      </c>
      <c r="F510" s="36" t="s">
        <v>45</v>
      </c>
      <c r="G510" s="36">
        <v>0</v>
      </c>
      <c r="H510" s="36" t="s">
        <v>82</v>
      </c>
      <c r="I510" s="36" t="s">
        <v>2668</v>
      </c>
      <c r="J510" s="36" t="s">
        <v>2669</v>
      </c>
      <c r="K510" s="36" t="s">
        <v>33</v>
      </c>
      <c r="L510" s="72" t="s">
        <v>2670</v>
      </c>
      <c r="M510" s="36" t="s">
        <v>2671</v>
      </c>
      <c r="N510" s="36" t="s">
        <v>49</v>
      </c>
      <c r="O510" s="36" t="s">
        <v>50</v>
      </c>
      <c r="P510" s="36" t="s">
        <v>50</v>
      </c>
      <c r="Q510" s="36" t="s">
        <v>50</v>
      </c>
      <c r="R510" s="36" t="s">
        <v>50</v>
      </c>
      <c r="S510" s="36" t="s">
        <v>51</v>
      </c>
      <c r="T510" s="36" t="s">
        <v>39</v>
      </c>
      <c r="U510" s="36" t="s">
        <v>39</v>
      </c>
      <c r="V510" s="36" t="s">
        <v>39</v>
      </c>
      <c r="W510" s="36" t="s">
        <v>38</v>
      </c>
      <c r="X510" s="36">
        <v>2</v>
      </c>
      <c r="Y510" s="72" t="s">
        <v>2672</v>
      </c>
      <c r="Z510" s="36">
        <v>4</v>
      </c>
      <c r="AA510" s="72" t="s">
        <v>2672</v>
      </c>
      <c r="AB510" s="36">
        <v>4</v>
      </c>
      <c r="AC510" s="36" t="s">
        <v>2593</v>
      </c>
      <c r="AD510" s="36"/>
      <c r="AE510" s="36">
        <f t="shared" si="7"/>
        <v>4</v>
      </c>
    </row>
    <row r="511" spans="1:31" customFormat="1" ht="94.5">
      <c r="A511" s="36">
        <v>510</v>
      </c>
      <c r="B511" s="36" t="s">
        <v>25</v>
      </c>
      <c r="C511" s="36" t="s">
        <v>2586</v>
      </c>
      <c r="D511" s="36" t="s">
        <v>2673</v>
      </c>
      <c r="E511" s="36" t="s">
        <v>28</v>
      </c>
      <c r="F511" s="36" t="s">
        <v>45</v>
      </c>
      <c r="G511" s="36">
        <v>0</v>
      </c>
      <c r="H511" s="36" t="s">
        <v>82</v>
      </c>
      <c r="I511" s="36" t="s">
        <v>2674</v>
      </c>
      <c r="J511" s="36" t="s">
        <v>2675</v>
      </c>
      <c r="K511" s="36" t="s">
        <v>33</v>
      </c>
      <c r="L511" s="72" t="s">
        <v>2676</v>
      </c>
      <c r="M511" s="36" t="s">
        <v>2677</v>
      </c>
      <c r="N511" s="36" t="s">
        <v>36</v>
      </c>
      <c r="O511" s="36"/>
      <c r="P511" s="36"/>
      <c r="Q511" s="36"/>
      <c r="R511" s="36"/>
      <c r="S511" s="36" t="s">
        <v>51</v>
      </c>
      <c r="T511" s="36" t="s">
        <v>39</v>
      </c>
      <c r="U511" s="36" t="s">
        <v>38</v>
      </c>
      <c r="V511" s="36" t="s">
        <v>39</v>
      </c>
      <c r="W511" s="36" t="s">
        <v>38</v>
      </c>
      <c r="X511" s="36">
        <v>2</v>
      </c>
      <c r="Y511" s="36" t="s">
        <v>821</v>
      </c>
      <c r="Z511" s="36">
        <v>4</v>
      </c>
      <c r="AA511" s="36" t="s">
        <v>821</v>
      </c>
      <c r="AB511" s="36">
        <v>4</v>
      </c>
      <c r="AC511" s="36" t="s">
        <v>2593</v>
      </c>
      <c r="AD511" s="36"/>
      <c r="AE511" s="36">
        <f t="shared" si="7"/>
        <v>0</v>
      </c>
    </row>
    <row r="512" spans="1:31" customFormat="1" ht="81">
      <c r="A512" s="36">
        <v>511</v>
      </c>
      <c r="B512" s="36" t="s">
        <v>25</v>
      </c>
      <c r="C512" s="36" t="s">
        <v>2586</v>
      </c>
      <c r="D512" s="36" t="s">
        <v>2678</v>
      </c>
      <c r="E512" s="36" t="s">
        <v>28</v>
      </c>
      <c r="F512" s="36" t="s">
        <v>45</v>
      </c>
      <c r="G512" s="36">
        <v>0</v>
      </c>
      <c r="H512" s="36" t="s">
        <v>82</v>
      </c>
      <c r="I512" s="36" t="s">
        <v>2679</v>
      </c>
      <c r="J512" s="36" t="s">
        <v>2680</v>
      </c>
      <c r="K512" s="36" t="s">
        <v>106</v>
      </c>
      <c r="L512" s="72"/>
      <c r="M512" s="36"/>
      <c r="N512" s="36"/>
      <c r="O512" s="36"/>
      <c r="P512" s="36"/>
      <c r="Q512" s="36"/>
      <c r="R512" s="36"/>
      <c r="S512" s="36"/>
      <c r="T512" s="36"/>
      <c r="U512" s="36"/>
      <c r="V512" s="36"/>
      <c r="W512" s="36"/>
      <c r="X512" s="36"/>
      <c r="Y512" s="36"/>
      <c r="Z512" s="36"/>
      <c r="AA512" s="36"/>
      <c r="AB512" s="36"/>
      <c r="AC512" s="36"/>
      <c r="AD512" s="36"/>
      <c r="AE512" s="36">
        <f t="shared" ref="AE512:AE575" si="8">COUNTIFS(O512:R512,"√")</f>
        <v>0</v>
      </c>
    </row>
    <row r="513" spans="1:31" customFormat="1" ht="94.5">
      <c r="A513" s="36">
        <v>512</v>
      </c>
      <c r="B513" s="36" t="s">
        <v>25</v>
      </c>
      <c r="C513" s="36" t="s">
        <v>2586</v>
      </c>
      <c r="D513" s="36" t="s">
        <v>2681</v>
      </c>
      <c r="E513" s="36" t="s">
        <v>28</v>
      </c>
      <c r="F513" s="36" t="s">
        <v>45</v>
      </c>
      <c r="G513" s="36">
        <v>0</v>
      </c>
      <c r="H513" s="36" t="s">
        <v>82</v>
      </c>
      <c r="I513" s="36" t="s">
        <v>2682</v>
      </c>
      <c r="J513" s="36" t="s">
        <v>2683</v>
      </c>
      <c r="K513" s="36" t="s">
        <v>33</v>
      </c>
      <c r="L513" s="72" t="s">
        <v>2684</v>
      </c>
      <c r="M513" s="36" t="s">
        <v>2685</v>
      </c>
      <c r="N513" s="36" t="s">
        <v>49</v>
      </c>
      <c r="O513" s="36"/>
      <c r="P513" s="36" t="s">
        <v>50</v>
      </c>
      <c r="Q513" s="36"/>
      <c r="R513" s="36"/>
      <c r="S513" s="36" t="s">
        <v>51</v>
      </c>
      <c r="T513" s="36" t="s">
        <v>38</v>
      </c>
      <c r="U513" s="36" t="s">
        <v>39</v>
      </c>
      <c r="V513" s="36" t="s">
        <v>39</v>
      </c>
      <c r="W513" s="36" t="s">
        <v>38</v>
      </c>
      <c r="X513" s="36">
        <v>2</v>
      </c>
      <c r="Y513" s="36" t="s">
        <v>821</v>
      </c>
      <c r="Z513" s="36">
        <v>4</v>
      </c>
      <c r="AA513" s="36" t="s">
        <v>821</v>
      </c>
      <c r="AB513" s="36">
        <v>4</v>
      </c>
      <c r="AC513" s="36" t="s">
        <v>2593</v>
      </c>
      <c r="AD513" s="36"/>
      <c r="AE513" s="36">
        <f t="shared" si="8"/>
        <v>1</v>
      </c>
    </row>
    <row r="514" spans="1:31" customFormat="1" ht="81">
      <c r="A514" s="36">
        <v>513</v>
      </c>
      <c r="B514" s="36" t="s">
        <v>25</v>
      </c>
      <c r="C514" s="36" t="s">
        <v>2586</v>
      </c>
      <c r="D514" s="36" t="s">
        <v>2686</v>
      </c>
      <c r="E514" s="36" t="s">
        <v>28</v>
      </c>
      <c r="F514" s="36" t="s">
        <v>45</v>
      </c>
      <c r="G514" s="36">
        <v>0</v>
      </c>
      <c r="H514" s="36" t="s">
        <v>82</v>
      </c>
      <c r="I514" s="36" t="s">
        <v>2687</v>
      </c>
      <c r="J514" s="36" t="s">
        <v>2688</v>
      </c>
      <c r="K514" s="36" t="s">
        <v>33</v>
      </c>
      <c r="L514" s="72" t="s">
        <v>2689</v>
      </c>
      <c r="M514" s="36" t="s">
        <v>2690</v>
      </c>
      <c r="N514" s="36" t="s">
        <v>49</v>
      </c>
      <c r="O514" s="36"/>
      <c r="P514" s="36" t="s">
        <v>50</v>
      </c>
      <c r="Q514" s="36"/>
      <c r="R514" s="36"/>
      <c r="S514" s="36" t="s">
        <v>37</v>
      </c>
      <c r="T514" s="36" t="s">
        <v>39</v>
      </c>
      <c r="U514" s="36" t="s">
        <v>39</v>
      </c>
      <c r="V514" s="36" t="s">
        <v>39</v>
      </c>
      <c r="W514" s="36" t="s">
        <v>38</v>
      </c>
      <c r="X514" s="36">
        <v>2</v>
      </c>
      <c r="Y514" s="36" t="s">
        <v>821</v>
      </c>
      <c r="Z514" s="36">
        <v>4</v>
      </c>
      <c r="AA514" s="36" t="s">
        <v>821</v>
      </c>
      <c r="AB514" s="36">
        <v>4</v>
      </c>
      <c r="AC514" s="36" t="s">
        <v>2593</v>
      </c>
      <c r="AD514" s="36"/>
      <c r="AE514" s="36">
        <f t="shared" si="8"/>
        <v>1</v>
      </c>
    </row>
    <row r="515" spans="1:31" customFormat="1" ht="81">
      <c r="A515" s="36">
        <v>514</v>
      </c>
      <c r="B515" s="36" t="s">
        <v>25</v>
      </c>
      <c r="C515" s="36" t="s">
        <v>2586</v>
      </c>
      <c r="D515" s="36" t="s">
        <v>2691</v>
      </c>
      <c r="E515" s="36" t="s">
        <v>28</v>
      </c>
      <c r="F515" s="36" t="s">
        <v>2655</v>
      </c>
      <c r="G515" s="36">
        <v>6</v>
      </c>
      <c r="H515" s="36" t="s">
        <v>757</v>
      </c>
      <c r="I515" s="36" t="s">
        <v>2692</v>
      </c>
      <c r="J515" s="36" t="s">
        <v>2693</v>
      </c>
      <c r="K515" s="36" t="s">
        <v>33</v>
      </c>
      <c r="L515" s="72" t="s">
        <v>2694</v>
      </c>
      <c r="M515" s="36" t="s">
        <v>2695</v>
      </c>
      <c r="N515" s="36" t="s">
        <v>49</v>
      </c>
      <c r="O515" s="36"/>
      <c r="P515" s="36" t="s">
        <v>50</v>
      </c>
      <c r="Q515" s="36"/>
      <c r="R515" s="36"/>
      <c r="S515" s="36" t="s">
        <v>51</v>
      </c>
      <c r="T515" s="36" t="s">
        <v>38</v>
      </c>
      <c r="U515" s="36" t="s">
        <v>39</v>
      </c>
      <c r="V515" s="36" t="s">
        <v>39</v>
      </c>
      <c r="W515" s="36" t="s">
        <v>711</v>
      </c>
      <c r="X515" s="36">
        <v>1</v>
      </c>
      <c r="Y515" s="36" t="s">
        <v>2696</v>
      </c>
      <c r="Z515" s="36">
        <v>4</v>
      </c>
      <c r="AA515" s="36" t="s">
        <v>2696</v>
      </c>
      <c r="AB515" s="36">
        <v>4</v>
      </c>
      <c r="AC515" s="36" t="s">
        <v>2655</v>
      </c>
      <c r="AD515" s="36"/>
      <c r="AE515" s="36">
        <f t="shared" si="8"/>
        <v>1</v>
      </c>
    </row>
    <row r="516" spans="1:31" customFormat="1" ht="135">
      <c r="A516" s="36">
        <v>515</v>
      </c>
      <c r="B516" s="36" t="s">
        <v>25</v>
      </c>
      <c r="C516" s="36" t="s">
        <v>2586</v>
      </c>
      <c r="D516" s="36" t="s">
        <v>2697</v>
      </c>
      <c r="E516" s="36" t="s">
        <v>28</v>
      </c>
      <c r="F516" s="36" t="s">
        <v>29</v>
      </c>
      <c r="G516" s="36">
        <v>5</v>
      </c>
      <c r="H516" s="36" t="s">
        <v>30</v>
      </c>
      <c r="I516" s="36" t="s">
        <v>2698</v>
      </c>
      <c r="J516" s="36" t="s">
        <v>2699</v>
      </c>
      <c r="K516" s="36" t="s">
        <v>33</v>
      </c>
      <c r="L516" s="72" t="s">
        <v>2700</v>
      </c>
      <c r="M516" s="36" t="s">
        <v>2701</v>
      </c>
      <c r="N516" s="36" t="s">
        <v>36</v>
      </c>
      <c r="O516" s="36"/>
      <c r="P516" s="36"/>
      <c r="Q516" s="36"/>
      <c r="R516" s="36"/>
      <c r="S516" s="36" t="s">
        <v>37</v>
      </c>
      <c r="T516" s="36" t="s">
        <v>39</v>
      </c>
      <c r="U516" s="36" t="s">
        <v>38</v>
      </c>
      <c r="V516" s="36" t="s">
        <v>38</v>
      </c>
      <c r="W516" s="36" t="s">
        <v>38</v>
      </c>
      <c r="X516" s="36">
        <v>2</v>
      </c>
      <c r="Y516" s="36" t="s">
        <v>821</v>
      </c>
      <c r="Z516" s="36">
        <v>4</v>
      </c>
      <c r="AA516" s="36" t="s">
        <v>821</v>
      </c>
      <c r="AB516" s="36">
        <v>4</v>
      </c>
      <c r="AC516" s="36" t="s">
        <v>2702</v>
      </c>
      <c r="AD516" s="36"/>
      <c r="AE516" s="36">
        <f t="shared" si="8"/>
        <v>0</v>
      </c>
    </row>
    <row r="517" spans="1:31" customFormat="1" ht="81">
      <c r="A517" s="36">
        <v>516</v>
      </c>
      <c r="B517" s="36" t="s">
        <v>25</v>
      </c>
      <c r="C517" s="36" t="s">
        <v>2586</v>
      </c>
      <c r="D517" s="36" t="s">
        <v>2703</v>
      </c>
      <c r="E517" s="36" t="s">
        <v>28</v>
      </c>
      <c r="F517" s="36" t="s">
        <v>45</v>
      </c>
      <c r="G517" s="36">
        <v>0</v>
      </c>
      <c r="H517" s="36" t="s">
        <v>82</v>
      </c>
      <c r="I517" s="36" t="s">
        <v>2704</v>
      </c>
      <c r="J517" s="36" t="s">
        <v>2705</v>
      </c>
      <c r="K517" s="36" t="s">
        <v>106</v>
      </c>
      <c r="L517" s="72"/>
      <c r="M517" s="36"/>
      <c r="N517" s="36"/>
      <c r="O517" s="36"/>
      <c r="P517" s="36"/>
      <c r="Q517" s="36"/>
      <c r="R517" s="36"/>
      <c r="S517" s="36"/>
      <c r="T517" s="36"/>
      <c r="U517" s="36"/>
      <c r="V517" s="36"/>
      <c r="W517" s="36"/>
      <c r="X517" s="36"/>
      <c r="Y517" s="36"/>
      <c r="Z517" s="36"/>
      <c r="AA517" s="36"/>
      <c r="AB517" s="36"/>
      <c r="AC517" s="36"/>
      <c r="AD517" s="36"/>
      <c r="AE517" s="36">
        <f t="shared" si="8"/>
        <v>0</v>
      </c>
    </row>
    <row r="518" spans="1:31" customFormat="1" ht="94.5">
      <c r="A518" s="36">
        <v>517</v>
      </c>
      <c r="B518" s="36" t="s">
        <v>25</v>
      </c>
      <c r="C518" s="36" t="s">
        <v>2586</v>
      </c>
      <c r="D518" s="36" t="s">
        <v>2706</v>
      </c>
      <c r="E518" s="36" t="s">
        <v>28</v>
      </c>
      <c r="F518" s="36" t="s">
        <v>45</v>
      </c>
      <c r="G518" s="36">
        <v>0</v>
      </c>
      <c r="H518" s="36" t="s">
        <v>82</v>
      </c>
      <c r="I518" s="36" t="s">
        <v>2707</v>
      </c>
      <c r="J518" s="36" t="s">
        <v>2708</v>
      </c>
      <c r="K518" s="36" t="s">
        <v>33</v>
      </c>
      <c r="L518" s="72" t="s">
        <v>2709</v>
      </c>
      <c r="M518" s="36" t="s">
        <v>2710</v>
      </c>
      <c r="N518" s="36" t="s">
        <v>49</v>
      </c>
      <c r="O518" s="36"/>
      <c r="P518" s="36" t="s">
        <v>50</v>
      </c>
      <c r="Q518" s="36"/>
      <c r="R518" s="36"/>
      <c r="S518" s="36" t="s">
        <v>37</v>
      </c>
      <c r="T518" s="36" t="s">
        <v>39</v>
      </c>
      <c r="U518" s="36" t="s">
        <v>38</v>
      </c>
      <c r="V518" s="36" t="s">
        <v>38</v>
      </c>
      <c r="W518" s="36" t="s">
        <v>138</v>
      </c>
      <c r="X518" s="36">
        <v>1</v>
      </c>
      <c r="Y518" s="36" t="s">
        <v>821</v>
      </c>
      <c r="Z518" s="36">
        <v>4</v>
      </c>
      <c r="AA518" s="36" t="s">
        <v>821</v>
      </c>
      <c r="AB518" s="36">
        <v>4</v>
      </c>
      <c r="AC518" s="36" t="s">
        <v>2593</v>
      </c>
      <c r="AD518" s="36"/>
      <c r="AE518" s="36">
        <f t="shared" si="8"/>
        <v>1</v>
      </c>
    </row>
    <row r="519" spans="1:31" customFormat="1" ht="94.5">
      <c r="A519" s="36">
        <v>518</v>
      </c>
      <c r="B519" s="36" t="s">
        <v>25</v>
      </c>
      <c r="C519" s="36" t="s">
        <v>2586</v>
      </c>
      <c r="D519" s="36" t="s">
        <v>2711</v>
      </c>
      <c r="E519" s="36" t="s">
        <v>28</v>
      </c>
      <c r="F519" s="36" t="s">
        <v>45</v>
      </c>
      <c r="G519" s="36">
        <v>0</v>
      </c>
      <c r="H519" s="36" t="s">
        <v>82</v>
      </c>
      <c r="I519" s="36" t="s">
        <v>2712</v>
      </c>
      <c r="J519" s="36" t="s">
        <v>2713</v>
      </c>
      <c r="K519" s="36" t="s">
        <v>106</v>
      </c>
      <c r="L519" s="72"/>
      <c r="M519" s="36"/>
      <c r="N519" s="36"/>
      <c r="O519" s="36"/>
      <c r="P519" s="36"/>
      <c r="Q519" s="36"/>
      <c r="R519" s="36"/>
      <c r="S519" s="36"/>
      <c r="T519" s="36"/>
      <c r="U519" s="36"/>
      <c r="V519" s="36"/>
      <c r="W519" s="36"/>
      <c r="X519" s="36"/>
      <c r="Y519" s="36"/>
      <c r="Z519" s="36"/>
      <c r="AA519" s="36"/>
      <c r="AB519" s="36"/>
      <c r="AC519" s="36"/>
      <c r="AD519" s="36"/>
      <c r="AE519" s="36">
        <f t="shared" si="8"/>
        <v>0</v>
      </c>
    </row>
    <row r="520" spans="1:31" customFormat="1" ht="81">
      <c r="A520" s="36">
        <v>519</v>
      </c>
      <c r="B520" s="36" t="s">
        <v>25</v>
      </c>
      <c r="C520" s="36" t="s">
        <v>2586</v>
      </c>
      <c r="D520" s="36" t="s">
        <v>2714</v>
      </c>
      <c r="E520" s="36" t="s">
        <v>28</v>
      </c>
      <c r="F520" s="36" t="s">
        <v>45</v>
      </c>
      <c r="G520" s="36">
        <v>0</v>
      </c>
      <c r="H520" s="36" t="s">
        <v>82</v>
      </c>
      <c r="I520" s="36" t="s">
        <v>2715</v>
      </c>
      <c r="J520" s="36" t="s">
        <v>2716</v>
      </c>
      <c r="K520" s="36" t="s">
        <v>33</v>
      </c>
      <c r="L520" s="72" t="s">
        <v>2717</v>
      </c>
      <c r="M520" s="36" t="s">
        <v>2718</v>
      </c>
      <c r="N520" s="36" t="s">
        <v>36</v>
      </c>
      <c r="O520" s="36"/>
      <c r="P520" s="36"/>
      <c r="Q520" s="36"/>
      <c r="R520" s="36"/>
      <c r="S520" s="36" t="s">
        <v>51</v>
      </c>
      <c r="T520" s="36" t="s">
        <v>39</v>
      </c>
      <c r="U520" s="36" t="s">
        <v>39</v>
      </c>
      <c r="V520" s="36" t="s">
        <v>38</v>
      </c>
      <c r="W520" s="36" t="s">
        <v>38</v>
      </c>
      <c r="X520" s="36">
        <v>2</v>
      </c>
      <c r="Y520" s="36" t="s">
        <v>821</v>
      </c>
      <c r="Z520" s="36">
        <v>4</v>
      </c>
      <c r="AA520" s="36" t="s">
        <v>821</v>
      </c>
      <c r="AB520" s="36">
        <v>4</v>
      </c>
      <c r="AC520" s="36" t="s">
        <v>2593</v>
      </c>
      <c r="AD520" s="36"/>
      <c r="AE520" s="36">
        <f t="shared" si="8"/>
        <v>0</v>
      </c>
    </row>
    <row r="521" spans="1:31" customFormat="1" ht="81">
      <c r="A521" s="36">
        <v>520</v>
      </c>
      <c r="B521" s="36" t="s">
        <v>25</v>
      </c>
      <c r="C521" s="36" t="s">
        <v>2586</v>
      </c>
      <c r="D521" s="36" t="s">
        <v>2719</v>
      </c>
      <c r="E521" s="36" t="s">
        <v>28</v>
      </c>
      <c r="F521" s="36" t="s">
        <v>45</v>
      </c>
      <c r="G521" s="36">
        <v>0</v>
      </c>
      <c r="H521" s="36" t="s">
        <v>82</v>
      </c>
      <c r="I521" s="36" t="s">
        <v>2720</v>
      </c>
      <c r="J521" s="36" t="s">
        <v>2721</v>
      </c>
      <c r="K521" s="36" t="s">
        <v>33</v>
      </c>
      <c r="L521" s="72" t="s">
        <v>2722</v>
      </c>
      <c r="M521" s="36" t="s">
        <v>2723</v>
      </c>
      <c r="N521" s="36" t="s">
        <v>49</v>
      </c>
      <c r="O521" s="36"/>
      <c r="P521" s="36" t="s">
        <v>50</v>
      </c>
      <c r="Q521" s="36"/>
      <c r="R521" s="36"/>
      <c r="S521" s="36" t="s">
        <v>51</v>
      </c>
      <c r="T521" s="36" t="s">
        <v>39</v>
      </c>
      <c r="U521" s="36" t="s">
        <v>38</v>
      </c>
      <c r="V521" s="36" t="s">
        <v>38</v>
      </c>
      <c r="W521" s="36" t="s">
        <v>2724</v>
      </c>
      <c r="X521" s="36">
        <v>1</v>
      </c>
      <c r="Y521" s="36" t="s">
        <v>821</v>
      </c>
      <c r="Z521" s="36">
        <v>4</v>
      </c>
      <c r="AA521" s="36" t="s">
        <v>821</v>
      </c>
      <c r="AB521" s="36">
        <v>4</v>
      </c>
      <c r="AC521" s="36" t="s">
        <v>2593</v>
      </c>
      <c r="AD521" s="36"/>
      <c r="AE521" s="36">
        <f t="shared" si="8"/>
        <v>1</v>
      </c>
    </row>
    <row r="522" spans="1:31" customFormat="1" ht="81">
      <c r="A522" s="36">
        <v>521</v>
      </c>
      <c r="B522" s="36" t="s">
        <v>25</v>
      </c>
      <c r="C522" s="36" t="s">
        <v>2586</v>
      </c>
      <c r="D522" s="36" t="s">
        <v>2725</v>
      </c>
      <c r="E522" s="36" t="s">
        <v>28</v>
      </c>
      <c r="F522" s="36" t="s">
        <v>45</v>
      </c>
      <c r="G522" s="36">
        <v>0</v>
      </c>
      <c r="H522" s="36" t="s">
        <v>82</v>
      </c>
      <c r="I522" s="36" t="s">
        <v>2726</v>
      </c>
      <c r="J522" s="36" t="s">
        <v>2727</v>
      </c>
      <c r="K522" s="36" t="s">
        <v>33</v>
      </c>
      <c r="L522" s="72" t="s">
        <v>2728</v>
      </c>
      <c r="M522" s="36" t="s">
        <v>2729</v>
      </c>
      <c r="N522" s="36" t="s">
        <v>49</v>
      </c>
      <c r="O522" s="36"/>
      <c r="P522" s="36" t="s">
        <v>50</v>
      </c>
      <c r="Q522" s="36"/>
      <c r="R522" s="36"/>
      <c r="S522" s="36" t="s">
        <v>51</v>
      </c>
      <c r="T522" s="36" t="s">
        <v>39</v>
      </c>
      <c r="U522" s="36" t="s">
        <v>39</v>
      </c>
      <c r="V522" s="36" t="s">
        <v>39</v>
      </c>
      <c r="W522" s="36" t="s">
        <v>38</v>
      </c>
      <c r="X522" s="36">
        <v>2</v>
      </c>
      <c r="Y522" s="36" t="s">
        <v>821</v>
      </c>
      <c r="Z522" s="36">
        <v>4</v>
      </c>
      <c r="AA522" s="36" t="s">
        <v>821</v>
      </c>
      <c r="AB522" s="36">
        <v>4</v>
      </c>
      <c r="AC522" s="36" t="s">
        <v>2593</v>
      </c>
      <c r="AD522" s="36"/>
      <c r="AE522" s="36">
        <f t="shared" si="8"/>
        <v>1</v>
      </c>
    </row>
    <row r="523" spans="1:31" customFormat="1" ht="81">
      <c r="A523" s="36">
        <v>522</v>
      </c>
      <c r="B523" s="36" t="s">
        <v>25</v>
      </c>
      <c r="C523" s="36" t="s">
        <v>2586</v>
      </c>
      <c r="D523" s="36" t="s">
        <v>2730</v>
      </c>
      <c r="E523" s="36" t="s">
        <v>28</v>
      </c>
      <c r="F523" s="36" t="s">
        <v>45</v>
      </c>
      <c r="G523" s="36">
        <v>0</v>
      </c>
      <c r="H523" s="36" t="s">
        <v>82</v>
      </c>
      <c r="I523" s="36" t="s">
        <v>2731</v>
      </c>
      <c r="J523" s="36" t="s">
        <v>2732</v>
      </c>
      <c r="K523" s="36" t="s">
        <v>33</v>
      </c>
      <c r="L523" s="72" t="s">
        <v>2733</v>
      </c>
      <c r="M523" s="36" t="s">
        <v>2732</v>
      </c>
      <c r="N523" s="36" t="s">
        <v>36</v>
      </c>
      <c r="O523" s="36"/>
      <c r="P523" s="36"/>
      <c r="Q523" s="36"/>
      <c r="R523" s="36"/>
      <c r="S523" s="36" t="s">
        <v>37</v>
      </c>
      <c r="T523" s="36" t="s">
        <v>39</v>
      </c>
      <c r="U523" s="36" t="s">
        <v>38</v>
      </c>
      <c r="V523" s="36" t="s">
        <v>38</v>
      </c>
      <c r="W523" s="36" t="s">
        <v>2724</v>
      </c>
      <c r="X523" s="36">
        <v>1</v>
      </c>
      <c r="Y523" s="36" t="s">
        <v>821</v>
      </c>
      <c r="Z523" s="36">
        <v>4</v>
      </c>
      <c r="AA523" s="36" t="s">
        <v>821</v>
      </c>
      <c r="AB523" s="36">
        <v>4</v>
      </c>
      <c r="AC523" s="36" t="s">
        <v>2593</v>
      </c>
      <c r="AD523" s="36"/>
      <c r="AE523" s="36">
        <f t="shared" si="8"/>
        <v>0</v>
      </c>
    </row>
    <row r="524" spans="1:31" customFormat="1" ht="81">
      <c r="A524" s="36">
        <v>523</v>
      </c>
      <c r="B524" s="36" t="s">
        <v>25</v>
      </c>
      <c r="C524" s="36" t="s">
        <v>2586</v>
      </c>
      <c r="D524" s="36" t="s">
        <v>2734</v>
      </c>
      <c r="E524" s="36" t="s">
        <v>28</v>
      </c>
      <c r="F524" s="36" t="s">
        <v>45</v>
      </c>
      <c r="G524" s="36">
        <v>0</v>
      </c>
      <c r="H524" s="36" t="s">
        <v>82</v>
      </c>
      <c r="I524" s="36" t="s">
        <v>2735</v>
      </c>
      <c r="J524" s="36" t="s">
        <v>2736</v>
      </c>
      <c r="K524" s="36" t="s">
        <v>33</v>
      </c>
      <c r="L524" s="72" t="s">
        <v>2737</v>
      </c>
      <c r="M524" s="36" t="s">
        <v>2738</v>
      </c>
      <c r="N524" s="36" t="s">
        <v>49</v>
      </c>
      <c r="O524" s="36"/>
      <c r="P524" s="36" t="s">
        <v>50</v>
      </c>
      <c r="Q524" s="36"/>
      <c r="R524" s="36"/>
      <c r="S524" s="36" t="s">
        <v>37</v>
      </c>
      <c r="T524" s="36" t="s">
        <v>39</v>
      </c>
      <c r="U524" s="36" t="s">
        <v>38</v>
      </c>
      <c r="V524" s="36" t="s">
        <v>38</v>
      </c>
      <c r="W524" s="36" t="s">
        <v>2739</v>
      </c>
      <c r="X524" s="36">
        <v>1</v>
      </c>
      <c r="Y524" s="36" t="s">
        <v>821</v>
      </c>
      <c r="Z524" s="36">
        <v>4</v>
      </c>
      <c r="AA524" s="36" t="s">
        <v>821</v>
      </c>
      <c r="AB524" s="36">
        <v>4</v>
      </c>
      <c r="AC524" s="36" t="s">
        <v>2593</v>
      </c>
      <c r="AD524" s="36"/>
      <c r="AE524" s="36">
        <f t="shared" si="8"/>
        <v>1</v>
      </c>
    </row>
    <row r="525" spans="1:31" customFormat="1" ht="135">
      <c r="A525" s="36">
        <v>524</v>
      </c>
      <c r="B525" s="36" t="s">
        <v>25</v>
      </c>
      <c r="C525" s="36" t="s">
        <v>2586</v>
      </c>
      <c r="D525" s="36" t="s">
        <v>2740</v>
      </c>
      <c r="E525" s="36" t="s">
        <v>28</v>
      </c>
      <c r="F525" s="36" t="s">
        <v>45</v>
      </c>
      <c r="G525" s="36">
        <v>0</v>
      </c>
      <c r="H525" s="36" t="s">
        <v>82</v>
      </c>
      <c r="I525" s="36" t="s">
        <v>2741</v>
      </c>
      <c r="J525" s="36" t="s">
        <v>2742</v>
      </c>
      <c r="K525" s="36" t="s">
        <v>33</v>
      </c>
      <c r="L525" s="72" t="s">
        <v>2743</v>
      </c>
      <c r="M525" s="36" t="s">
        <v>2744</v>
      </c>
      <c r="N525" s="36" t="s">
        <v>49</v>
      </c>
      <c r="O525" s="36"/>
      <c r="P525" s="36"/>
      <c r="Q525" s="36" t="s">
        <v>50</v>
      </c>
      <c r="R525" s="36"/>
      <c r="S525" s="36" t="s">
        <v>51</v>
      </c>
      <c r="T525" s="36" t="s">
        <v>39</v>
      </c>
      <c r="U525" s="36" t="s">
        <v>39</v>
      </c>
      <c r="V525" s="36" t="s">
        <v>38</v>
      </c>
      <c r="W525" s="36" t="s">
        <v>38</v>
      </c>
      <c r="X525" s="36">
        <v>2</v>
      </c>
      <c r="Y525" s="36" t="s">
        <v>821</v>
      </c>
      <c r="Z525" s="36">
        <v>4</v>
      </c>
      <c r="AA525" s="36" t="s">
        <v>821</v>
      </c>
      <c r="AB525" s="36">
        <v>4</v>
      </c>
      <c r="AC525" s="36" t="s">
        <v>2593</v>
      </c>
      <c r="AD525" s="36"/>
      <c r="AE525" s="36">
        <f t="shared" si="8"/>
        <v>1</v>
      </c>
    </row>
    <row r="526" spans="1:31" customFormat="1" ht="108">
      <c r="A526" s="36">
        <v>525</v>
      </c>
      <c r="B526" s="36" t="s">
        <v>25</v>
      </c>
      <c r="C526" s="36" t="s">
        <v>2586</v>
      </c>
      <c r="D526" s="36" t="s">
        <v>2745</v>
      </c>
      <c r="E526" s="36" t="s">
        <v>28</v>
      </c>
      <c r="F526" s="36" t="s">
        <v>45</v>
      </c>
      <c r="G526" s="36">
        <v>0</v>
      </c>
      <c r="H526" s="36" t="s">
        <v>82</v>
      </c>
      <c r="I526" s="36" t="s">
        <v>2746</v>
      </c>
      <c r="J526" s="36" t="s">
        <v>2747</v>
      </c>
      <c r="K526" s="36" t="s">
        <v>33</v>
      </c>
      <c r="L526" s="72" t="s">
        <v>2748</v>
      </c>
      <c r="M526" s="36" t="s">
        <v>2749</v>
      </c>
      <c r="N526" s="36" t="s">
        <v>49</v>
      </c>
      <c r="O526" s="36"/>
      <c r="P526" s="36" t="s">
        <v>50</v>
      </c>
      <c r="Q526" s="36"/>
      <c r="R526" s="36"/>
      <c r="S526" s="36" t="s">
        <v>51</v>
      </c>
      <c r="T526" s="36" t="s">
        <v>39</v>
      </c>
      <c r="U526" s="36" t="s">
        <v>39</v>
      </c>
      <c r="V526" s="36" t="s">
        <v>39</v>
      </c>
      <c r="W526" s="36" t="s">
        <v>38</v>
      </c>
      <c r="X526" s="36">
        <v>2</v>
      </c>
      <c r="Y526" s="36" t="s">
        <v>821</v>
      </c>
      <c r="Z526" s="36">
        <v>4</v>
      </c>
      <c r="AA526" s="36" t="s">
        <v>821</v>
      </c>
      <c r="AB526" s="36">
        <v>4</v>
      </c>
      <c r="AC526" s="36" t="s">
        <v>2593</v>
      </c>
      <c r="AD526" s="36"/>
      <c r="AE526" s="36">
        <f t="shared" si="8"/>
        <v>1</v>
      </c>
    </row>
    <row r="527" spans="1:31" customFormat="1" ht="108">
      <c r="A527" s="36">
        <v>526</v>
      </c>
      <c r="B527" s="36" t="s">
        <v>25</v>
      </c>
      <c r="C527" s="36" t="s">
        <v>2586</v>
      </c>
      <c r="D527" s="36" t="s">
        <v>2750</v>
      </c>
      <c r="E527" s="36" t="s">
        <v>28</v>
      </c>
      <c r="F527" s="36" t="s">
        <v>45</v>
      </c>
      <c r="G527" s="36">
        <v>0</v>
      </c>
      <c r="H527" s="36" t="s">
        <v>82</v>
      </c>
      <c r="I527" s="36" t="s">
        <v>2751</v>
      </c>
      <c r="J527" s="36" t="s">
        <v>2752</v>
      </c>
      <c r="K527" s="36" t="s">
        <v>33</v>
      </c>
      <c r="L527" s="72" t="s">
        <v>2753</v>
      </c>
      <c r="M527" s="36" t="s">
        <v>2754</v>
      </c>
      <c r="N527" s="36" t="s">
        <v>49</v>
      </c>
      <c r="O527" s="36"/>
      <c r="P527" s="36" t="s">
        <v>50</v>
      </c>
      <c r="Q527" s="36"/>
      <c r="R527" s="36"/>
      <c r="S527" s="36" t="s">
        <v>51</v>
      </c>
      <c r="T527" s="36" t="s">
        <v>39</v>
      </c>
      <c r="U527" s="36" t="s">
        <v>38</v>
      </c>
      <c r="V527" s="36" t="s">
        <v>38</v>
      </c>
      <c r="W527" s="36" t="s">
        <v>2724</v>
      </c>
      <c r="X527" s="36">
        <v>1</v>
      </c>
      <c r="Y527" s="36" t="s">
        <v>821</v>
      </c>
      <c r="Z527" s="36">
        <v>4</v>
      </c>
      <c r="AA527" s="36" t="s">
        <v>821</v>
      </c>
      <c r="AB527" s="36">
        <v>4</v>
      </c>
      <c r="AC527" s="36" t="s">
        <v>2593</v>
      </c>
      <c r="AD527" s="36"/>
      <c r="AE527" s="36">
        <f t="shared" si="8"/>
        <v>1</v>
      </c>
    </row>
    <row r="528" spans="1:31" customFormat="1" ht="135">
      <c r="A528" s="36">
        <v>527</v>
      </c>
      <c r="B528" s="36" t="s">
        <v>25</v>
      </c>
      <c r="C528" s="36" t="s">
        <v>2586</v>
      </c>
      <c r="D528" s="36" t="s">
        <v>2755</v>
      </c>
      <c r="E528" s="36" t="s">
        <v>28</v>
      </c>
      <c r="F528" s="36" t="s">
        <v>45</v>
      </c>
      <c r="G528" s="36">
        <v>0</v>
      </c>
      <c r="H528" s="36" t="s">
        <v>82</v>
      </c>
      <c r="I528" s="36" t="s">
        <v>2756</v>
      </c>
      <c r="J528" s="36" t="s">
        <v>2757</v>
      </c>
      <c r="K528" s="36" t="s">
        <v>33</v>
      </c>
      <c r="L528" s="72" t="s">
        <v>2758</v>
      </c>
      <c r="M528" s="36" t="s">
        <v>2759</v>
      </c>
      <c r="N528" s="36" t="s">
        <v>49</v>
      </c>
      <c r="O528" s="36"/>
      <c r="P528" s="36" t="s">
        <v>50</v>
      </c>
      <c r="Q528" s="36"/>
      <c r="R528" s="36"/>
      <c r="S528" s="36" t="s">
        <v>51</v>
      </c>
      <c r="T528" s="36" t="s">
        <v>39</v>
      </c>
      <c r="U528" s="36" t="s">
        <v>39</v>
      </c>
      <c r="V528" s="36" t="s">
        <v>39</v>
      </c>
      <c r="W528" s="36" t="s">
        <v>38</v>
      </c>
      <c r="X528" s="36">
        <v>2</v>
      </c>
      <c r="Y528" s="36" t="s">
        <v>821</v>
      </c>
      <c r="Z528" s="36">
        <v>4</v>
      </c>
      <c r="AA528" s="36" t="s">
        <v>821</v>
      </c>
      <c r="AB528" s="36">
        <v>4</v>
      </c>
      <c r="AC528" s="36" t="s">
        <v>2593</v>
      </c>
      <c r="AD528" s="36"/>
      <c r="AE528" s="36">
        <f t="shared" si="8"/>
        <v>1</v>
      </c>
    </row>
    <row r="529" spans="1:31" customFormat="1" ht="81">
      <c r="A529" s="36">
        <v>528</v>
      </c>
      <c r="B529" s="36" t="s">
        <v>25</v>
      </c>
      <c r="C529" s="36" t="s">
        <v>2586</v>
      </c>
      <c r="D529" s="36" t="s">
        <v>2760</v>
      </c>
      <c r="E529" s="36" t="s">
        <v>28</v>
      </c>
      <c r="F529" s="36" t="s">
        <v>45</v>
      </c>
      <c r="G529" s="36">
        <v>0</v>
      </c>
      <c r="H529" s="36" t="s">
        <v>82</v>
      </c>
      <c r="I529" s="36" t="s">
        <v>2761</v>
      </c>
      <c r="J529" s="36" t="s">
        <v>2762</v>
      </c>
      <c r="K529" s="36" t="s">
        <v>33</v>
      </c>
      <c r="L529" s="72" t="s">
        <v>2763</v>
      </c>
      <c r="M529" s="36" t="s">
        <v>2764</v>
      </c>
      <c r="N529" s="36" t="s">
        <v>36</v>
      </c>
      <c r="O529" s="36"/>
      <c r="P529" s="36"/>
      <c r="Q529" s="36"/>
      <c r="R529" s="36"/>
      <c r="S529" s="36" t="s">
        <v>51</v>
      </c>
      <c r="T529" s="36" t="s">
        <v>39</v>
      </c>
      <c r="U529" s="36" t="s">
        <v>39</v>
      </c>
      <c r="V529" s="36" t="s">
        <v>39</v>
      </c>
      <c r="W529" s="36" t="s">
        <v>38</v>
      </c>
      <c r="X529" s="36">
        <v>2</v>
      </c>
      <c r="Y529" s="36" t="s">
        <v>821</v>
      </c>
      <c r="Z529" s="36">
        <v>4</v>
      </c>
      <c r="AA529" s="36" t="s">
        <v>821</v>
      </c>
      <c r="AB529" s="36">
        <v>4</v>
      </c>
      <c r="AC529" s="36" t="s">
        <v>2593</v>
      </c>
      <c r="AD529" s="36"/>
      <c r="AE529" s="36">
        <f t="shared" si="8"/>
        <v>0</v>
      </c>
    </row>
    <row r="530" spans="1:31" customFormat="1" ht="81">
      <c r="A530" s="36">
        <v>529</v>
      </c>
      <c r="B530" s="36" t="s">
        <v>25</v>
      </c>
      <c r="C530" s="36" t="s">
        <v>2586</v>
      </c>
      <c r="D530" s="36" t="s">
        <v>2765</v>
      </c>
      <c r="E530" s="36" t="s">
        <v>28</v>
      </c>
      <c r="F530" s="36" t="s">
        <v>2655</v>
      </c>
      <c r="G530" s="36">
        <v>6</v>
      </c>
      <c r="H530" s="36" t="s">
        <v>108</v>
      </c>
      <c r="I530" s="36" t="s">
        <v>2766</v>
      </c>
      <c r="J530" s="36" t="s">
        <v>2767</v>
      </c>
      <c r="K530" s="36" t="s">
        <v>33</v>
      </c>
      <c r="L530" s="72" t="s">
        <v>2768</v>
      </c>
      <c r="M530" s="36" t="s">
        <v>2769</v>
      </c>
      <c r="N530" s="36" t="s">
        <v>36</v>
      </c>
      <c r="O530" s="36"/>
      <c r="P530" s="36"/>
      <c r="Q530" s="36"/>
      <c r="R530" s="36"/>
      <c r="S530" s="36" t="s">
        <v>37</v>
      </c>
      <c r="T530" s="36" t="s">
        <v>39</v>
      </c>
      <c r="U530" s="36" t="s">
        <v>38</v>
      </c>
      <c r="V530" s="36" t="s">
        <v>38</v>
      </c>
      <c r="W530" s="36" t="s">
        <v>2666</v>
      </c>
      <c r="X530" s="36">
        <v>1</v>
      </c>
      <c r="Y530" s="36" t="s">
        <v>821</v>
      </c>
      <c r="Z530" s="36">
        <v>4</v>
      </c>
      <c r="AA530" s="36" t="s">
        <v>821</v>
      </c>
      <c r="AB530" s="36">
        <v>4</v>
      </c>
      <c r="AC530" s="36" t="s">
        <v>2655</v>
      </c>
      <c r="AD530" s="36"/>
      <c r="AE530" s="36">
        <f t="shared" si="8"/>
        <v>0</v>
      </c>
    </row>
    <row r="531" spans="1:31" customFormat="1" ht="148.5">
      <c r="A531" s="36">
        <v>530</v>
      </c>
      <c r="B531" s="36" t="s">
        <v>25</v>
      </c>
      <c r="C531" s="36" t="s">
        <v>2586</v>
      </c>
      <c r="D531" s="36" t="s">
        <v>2770</v>
      </c>
      <c r="E531" s="36" t="s">
        <v>28</v>
      </c>
      <c r="F531" s="36" t="s">
        <v>45</v>
      </c>
      <c r="G531" s="36">
        <v>0</v>
      </c>
      <c r="H531" s="36" t="s">
        <v>82</v>
      </c>
      <c r="I531" s="36" t="s">
        <v>2771</v>
      </c>
      <c r="J531" s="36" t="s">
        <v>2772</v>
      </c>
      <c r="K531" s="36" t="s">
        <v>33</v>
      </c>
      <c r="L531" s="72" t="s">
        <v>2773</v>
      </c>
      <c r="M531" s="36" t="s">
        <v>2774</v>
      </c>
      <c r="N531" s="36" t="s">
        <v>36</v>
      </c>
      <c r="O531" s="36"/>
      <c r="P531" s="36"/>
      <c r="Q531" s="36"/>
      <c r="R531" s="36"/>
      <c r="S531" s="36" t="s">
        <v>51</v>
      </c>
      <c r="T531" s="36" t="s">
        <v>39</v>
      </c>
      <c r="U531" s="36" t="s">
        <v>39</v>
      </c>
      <c r="V531" s="36" t="s">
        <v>39</v>
      </c>
      <c r="W531" s="36" t="s">
        <v>38</v>
      </c>
      <c r="X531" s="36">
        <v>2</v>
      </c>
      <c r="Y531" s="36" t="s">
        <v>821</v>
      </c>
      <c r="Z531" s="36">
        <v>4</v>
      </c>
      <c r="AA531" s="36" t="s">
        <v>821</v>
      </c>
      <c r="AB531" s="36">
        <v>4</v>
      </c>
      <c r="AC531" s="36" t="s">
        <v>2593</v>
      </c>
      <c r="AD531" s="36"/>
      <c r="AE531" s="36">
        <f t="shared" si="8"/>
        <v>0</v>
      </c>
    </row>
    <row r="532" spans="1:31" customFormat="1" ht="81">
      <c r="A532" s="36">
        <v>531</v>
      </c>
      <c r="B532" s="36" t="s">
        <v>25</v>
      </c>
      <c r="C532" s="36" t="s">
        <v>2586</v>
      </c>
      <c r="D532" s="36" t="s">
        <v>2775</v>
      </c>
      <c r="E532" s="36" t="s">
        <v>28</v>
      </c>
      <c r="F532" s="36" t="s">
        <v>45</v>
      </c>
      <c r="G532" s="36">
        <v>0</v>
      </c>
      <c r="H532" s="36" t="s">
        <v>82</v>
      </c>
      <c r="I532" s="36" t="s">
        <v>2776</v>
      </c>
      <c r="J532" s="36" t="s">
        <v>2777</v>
      </c>
      <c r="K532" s="36" t="s">
        <v>33</v>
      </c>
      <c r="L532" s="72" t="s">
        <v>2778</v>
      </c>
      <c r="M532" s="36" t="s">
        <v>2779</v>
      </c>
      <c r="N532" s="36" t="s">
        <v>49</v>
      </c>
      <c r="O532" s="36"/>
      <c r="P532" s="36" t="s">
        <v>50</v>
      </c>
      <c r="Q532" s="36"/>
      <c r="R532" s="36"/>
      <c r="S532" s="36" t="s">
        <v>51</v>
      </c>
      <c r="T532" s="36" t="s">
        <v>39</v>
      </c>
      <c r="U532" s="36" t="s">
        <v>38</v>
      </c>
      <c r="V532" s="36" t="s">
        <v>38</v>
      </c>
      <c r="W532" s="36" t="s">
        <v>38</v>
      </c>
      <c r="X532" s="36">
        <v>2</v>
      </c>
      <c r="Y532" s="36" t="s">
        <v>821</v>
      </c>
      <c r="Z532" s="36">
        <v>4</v>
      </c>
      <c r="AA532" s="36" t="s">
        <v>821</v>
      </c>
      <c r="AB532" s="36">
        <v>4</v>
      </c>
      <c r="AC532" s="36" t="s">
        <v>2593</v>
      </c>
      <c r="AD532" s="36"/>
      <c r="AE532" s="36">
        <f t="shared" si="8"/>
        <v>1</v>
      </c>
    </row>
    <row r="533" spans="1:31" customFormat="1" ht="81">
      <c r="A533" s="36">
        <v>532</v>
      </c>
      <c r="B533" s="36" t="s">
        <v>25</v>
      </c>
      <c r="C533" s="36" t="s">
        <v>2586</v>
      </c>
      <c r="D533" s="36" t="s">
        <v>2780</v>
      </c>
      <c r="E533" s="36" t="s">
        <v>28</v>
      </c>
      <c r="F533" s="36" t="s">
        <v>45</v>
      </c>
      <c r="G533" s="36">
        <v>0</v>
      </c>
      <c r="H533" s="36" t="s">
        <v>82</v>
      </c>
      <c r="I533" s="36" t="s">
        <v>2781</v>
      </c>
      <c r="J533" s="36" t="s">
        <v>2782</v>
      </c>
      <c r="K533" s="36" t="s">
        <v>33</v>
      </c>
      <c r="L533" s="72" t="s">
        <v>2783</v>
      </c>
      <c r="M533" s="36" t="s">
        <v>2784</v>
      </c>
      <c r="N533" s="36" t="s">
        <v>49</v>
      </c>
      <c r="O533" s="36"/>
      <c r="P533" s="36" t="s">
        <v>50</v>
      </c>
      <c r="Q533" s="36"/>
      <c r="R533" s="36"/>
      <c r="S533" s="36" t="s">
        <v>51</v>
      </c>
      <c r="T533" s="36" t="s">
        <v>39</v>
      </c>
      <c r="U533" s="36" t="s">
        <v>39</v>
      </c>
      <c r="V533" s="36" t="s">
        <v>39</v>
      </c>
      <c r="W533" s="36" t="s">
        <v>38</v>
      </c>
      <c r="X533" s="36">
        <v>2</v>
      </c>
      <c r="Y533" s="36" t="s">
        <v>821</v>
      </c>
      <c r="Z533" s="36">
        <v>4</v>
      </c>
      <c r="AA533" s="36" t="s">
        <v>821</v>
      </c>
      <c r="AB533" s="36">
        <v>4</v>
      </c>
      <c r="AC533" s="36" t="s">
        <v>2593</v>
      </c>
      <c r="AD533" s="36"/>
      <c r="AE533" s="36">
        <f t="shared" si="8"/>
        <v>1</v>
      </c>
    </row>
    <row r="534" spans="1:31" customFormat="1" ht="67.5">
      <c r="A534" s="36">
        <v>533</v>
      </c>
      <c r="B534" s="36" t="s">
        <v>25</v>
      </c>
      <c r="C534" s="36" t="s">
        <v>2586</v>
      </c>
      <c r="D534" s="36" t="s">
        <v>2785</v>
      </c>
      <c r="E534" s="36" t="s">
        <v>28</v>
      </c>
      <c r="F534" s="36" t="s">
        <v>45</v>
      </c>
      <c r="G534" s="36">
        <v>0</v>
      </c>
      <c r="H534" s="36" t="s">
        <v>82</v>
      </c>
      <c r="I534" s="36" t="s">
        <v>2786</v>
      </c>
      <c r="J534" s="36" t="s">
        <v>2787</v>
      </c>
      <c r="K534" s="36" t="s">
        <v>33</v>
      </c>
      <c r="L534" s="72" t="s">
        <v>2788</v>
      </c>
      <c r="M534" s="36" t="s">
        <v>2787</v>
      </c>
      <c r="N534" s="36" t="s">
        <v>36</v>
      </c>
      <c r="O534" s="36"/>
      <c r="P534" s="36"/>
      <c r="Q534" s="36"/>
      <c r="R534" s="36"/>
      <c r="S534" s="36" t="s">
        <v>38</v>
      </c>
      <c r="T534" s="36" t="s">
        <v>39</v>
      </c>
      <c r="U534" s="36" t="s">
        <v>39</v>
      </c>
      <c r="V534" s="36" t="s">
        <v>38</v>
      </c>
      <c r="W534" s="36" t="s">
        <v>2724</v>
      </c>
      <c r="X534" s="36">
        <v>1</v>
      </c>
      <c r="Y534" s="36" t="s">
        <v>821</v>
      </c>
      <c r="Z534" s="36">
        <v>4</v>
      </c>
      <c r="AA534" s="36" t="s">
        <v>821</v>
      </c>
      <c r="AB534" s="36">
        <v>4</v>
      </c>
      <c r="AC534" s="36" t="s">
        <v>2593</v>
      </c>
      <c r="AD534" s="36"/>
      <c r="AE534" s="36">
        <f t="shared" si="8"/>
        <v>0</v>
      </c>
    </row>
    <row r="535" spans="1:31" customFormat="1" ht="94.5">
      <c r="A535" s="36">
        <v>534</v>
      </c>
      <c r="B535" s="36" t="s">
        <v>25</v>
      </c>
      <c r="C535" s="36" t="s">
        <v>2586</v>
      </c>
      <c r="D535" s="36" t="s">
        <v>2789</v>
      </c>
      <c r="E535" s="36" t="s">
        <v>28</v>
      </c>
      <c r="F535" s="36" t="s">
        <v>45</v>
      </c>
      <c r="G535" s="36">
        <v>0</v>
      </c>
      <c r="H535" s="36" t="s">
        <v>82</v>
      </c>
      <c r="I535" s="36" t="s">
        <v>2790</v>
      </c>
      <c r="J535" s="36" t="s">
        <v>2791</v>
      </c>
      <c r="K535" s="36" t="s">
        <v>33</v>
      </c>
      <c r="L535" s="72" t="s">
        <v>2792</v>
      </c>
      <c r="M535" s="36" t="s">
        <v>2793</v>
      </c>
      <c r="N535" s="36" t="s">
        <v>49</v>
      </c>
      <c r="O535" s="36" t="s">
        <v>50</v>
      </c>
      <c r="P535" s="36" t="s">
        <v>50</v>
      </c>
      <c r="Q535" s="36" t="s">
        <v>50</v>
      </c>
      <c r="R535" s="36" t="s">
        <v>50</v>
      </c>
      <c r="S535" s="36" t="s">
        <v>51</v>
      </c>
      <c r="T535" s="36" t="s">
        <v>39</v>
      </c>
      <c r="U535" s="36" t="s">
        <v>39</v>
      </c>
      <c r="V535" s="36" t="s">
        <v>39</v>
      </c>
      <c r="W535" s="36" t="s">
        <v>2794</v>
      </c>
      <c r="X535" s="36">
        <v>1</v>
      </c>
      <c r="Y535" s="36" t="s">
        <v>2795</v>
      </c>
      <c r="Z535" s="36">
        <v>4</v>
      </c>
      <c r="AA535" s="36" t="s">
        <v>2795</v>
      </c>
      <c r="AB535" s="36">
        <v>4</v>
      </c>
      <c r="AC535" s="36" t="s">
        <v>2593</v>
      </c>
      <c r="AD535" s="36"/>
      <c r="AE535" s="36">
        <f t="shared" si="8"/>
        <v>4</v>
      </c>
    </row>
    <row r="536" spans="1:31" customFormat="1" ht="94.5">
      <c r="A536" s="36">
        <v>535</v>
      </c>
      <c r="B536" s="36" t="s">
        <v>25</v>
      </c>
      <c r="C536" s="36" t="s">
        <v>2586</v>
      </c>
      <c r="D536" s="36" t="s">
        <v>2796</v>
      </c>
      <c r="E536" s="36" t="s">
        <v>28</v>
      </c>
      <c r="F536" s="36" t="s">
        <v>45</v>
      </c>
      <c r="G536" s="36">
        <v>0</v>
      </c>
      <c r="H536" s="36" t="s">
        <v>108</v>
      </c>
      <c r="I536" s="36" t="s">
        <v>2797</v>
      </c>
      <c r="J536" s="36" t="s">
        <v>2798</v>
      </c>
      <c r="K536" s="36" t="s">
        <v>33</v>
      </c>
      <c r="L536" s="72" t="s">
        <v>2799</v>
      </c>
      <c r="M536" s="36" t="s">
        <v>2800</v>
      </c>
      <c r="N536" s="36" t="s">
        <v>36</v>
      </c>
      <c r="O536" s="36"/>
      <c r="P536" s="36"/>
      <c r="Q536" s="36"/>
      <c r="R536" s="36"/>
      <c r="S536" s="36" t="s">
        <v>37</v>
      </c>
      <c r="T536" s="36" t="s">
        <v>38</v>
      </c>
      <c r="U536" s="36" t="s">
        <v>39</v>
      </c>
      <c r="V536" s="36" t="s">
        <v>39</v>
      </c>
      <c r="W536" s="36" t="s">
        <v>711</v>
      </c>
      <c r="X536" s="36">
        <v>1</v>
      </c>
      <c r="Y536" s="36" t="s">
        <v>821</v>
      </c>
      <c r="Z536" s="36">
        <v>4</v>
      </c>
      <c r="AA536" s="36" t="s">
        <v>821</v>
      </c>
      <c r="AB536" s="36">
        <v>4</v>
      </c>
      <c r="AC536" s="36" t="s">
        <v>2593</v>
      </c>
      <c r="AD536" s="36"/>
      <c r="AE536" s="36">
        <f t="shared" si="8"/>
        <v>0</v>
      </c>
    </row>
    <row r="537" spans="1:31" customFormat="1" ht="121.5">
      <c r="A537" s="36">
        <v>536</v>
      </c>
      <c r="B537" s="36" t="s">
        <v>25</v>
      </c>
      <c r="C537" s="36" t="s">
        <v>2586</v>
      </c>
      <c r="D537" s="36" t="s">
        <v>2801</v>
      </c>
      <c r="E537" s="36" t="s">
        <v>28</v>
      </c>
      <c r="F537" s="36" t="s">
        <v>45</v>
      </c>
      <c r="G537" s="36">
        <v>0</v>
      </c>
      <c r="H537" s="36" t="s">
        <v>82</v>
      </c>
      <c r="I537" s="36" t="s">
        <v>2802</v>
      </c>
      <c r="J537" s="36" t="s">
        <v>2803</v>
      </c>
      <c r="K537" s="36" t="s">
        <v>33</v>
      </c>
      <c r="L537" s="72" t="s">
        <v>2804</v>
      </c>
      <c r="M537" s="36" t="s">
        <v>2805</v>
      </c>
      <c r="N537" s="36" t="s">
        <v>36</v>
      </c>
      <c r="O537" s="36"/>
      <c r="P537" s="36"/>
      <c r="Q537" s="36"/>
      <c r="R537" s="36"/>
      <c r="S537" s="36" t="s">
        <v>51</v>
      </c>
      <c r="T537" s="36" t="s">
        <v>38</v>
      </c>
      <c r="U537" s="36" t="s">
        <v>39</v>
      </c>
      <c r="V537" s="36" t="s">
        <v>39</v>
      </c>
      <c r="W537" s="36" t="s">
        <v>38</v>
      </c>
      <c r="X537" s="36">
        <v>2</v>
      </c>
      <c r="Y537" s="36" t="s">
        <v>821</v>
      </c>
      <c r="Z537" s="36">
        <v>4</v>
      </c>
      <c r="AA537" s="36" t="s">
        <v>821</v>
      </c>
      <c r="AB537" s="36">
        <v>4</v>
      </c>
      <c r="AC537" s="36" t="s">
        <v>2593</v>
      </c>
      <c r="AD537" s="36"/>
      <c r="AE537" s="36">
        <f t="shared" si="8"/>
        <v>0</v>
      </c>
    </row>
    <row r="538" spans="1:31" customFormat="1" ht="108">
      <c r="A538" s="36">
        <v>537</v>
      </c>
      <c r="B538" s="36" t="s">
        <v>25</v>
      </c>
      <c r="C538" s="36" t="s">
        <v>2586</v>
      </c>
      <c r="D538" s="36" t="s">
        <v>2806</v>
      </c>
      <c r="E538" s="36" t="s">
        <v>28</v>
      </c>
      <c r="F538" s="36" t="s">
        <v>45</v>
      </c>
      <c r="G538" s="36">
        <v>0</v>
      </c>
      <c r="H538" s="36" t="s">
        <v>82</v>
      </c>
      <c r="I538" s="36" t="s">
        <v>2807</v>
      </c>
      <c r="J538" s="36" t="s">
        <v>2808</v>
      </c>
      <c r="K538" s="36" t="s">
        <v>33</v>
      </c>
      <c r="L538" s="72" t="s">
        <v>2809</v>
      </c>
      <c r="M538" s="36" t="s">
        <v>2810</v>
      </c>
      <c r="N538" s="36" t="s">
        <v>49</v>
      </c>
      <c r="O538" s="36"/>
      <c r="P538" s="36" t="s">
        <v>50</v>
      </c>
      <c r="Q538" s="36"/>
      <c r="R538" s="36" t="s">
        <v>50</v>
      </c>
      <c r="S538" s="36" t="s">
        <v>51</v>
      </c>
      <c r="T538" s="36" t="s">
        <v>39</v>
      </c>
      <c r="U538" s="36" t="s">
        <v>39</v>
      </c>
      <c r="V538" s="36" t="s">
        <v>38</v>
      </c>
      <c r="W538" s="36" t="s">
        <v>2724</v>
      </c>
      <c r="X538" s="36">
        <v>1</v>
      </c>
      <c r="Y538" s="36" t="s">
        <v>821</v>
      </c>
      <c r="Z538" s="36">
        <v>4</v>
      </c>
      <c r="AA538" s="36" t="s">
        <v>821</v>
      </c>
      <c r="AB538" s="36">
        <v>4</v>
      </c>
      <c r="AC538" s="36" t="s">
        <v>2593</v>
      </c>
      <c r="AD538" s="36"/>
      <c r="AE538" s="36">
        <f t="shared" si="8"/>
        <v>2</v>
      </c>
    </row>
    <row r="539" spans="1:31" customFormat="1" ht="81">
      <c r="A539" s="36">
        <v>538</v>
      </c>
      <c r="B539" s="36" t="s">
        <v>25</v>
      </c>
      <c r="C539" s="36" t="s">
        <v>2586</v>
      </c>
      <c r="D539" s="36" t="s">
        <v>2811</v>
      </c>
      <c r="E539" s="36" t="s">
        <v>28</v>
      </c>
      <c r="F539" s="36" t="s">
        <v>2655</v>
      </c>
      <c r="G539" s="36">
        <v>6</v>
      </c>
      <c r="H539" s="36" t="s">
        <v>82</v>
      </c>
      <c r="I539" s="36" t="s">
        <v>2812</v>
      </c>
      <c r="J539" s="36" t="s">
        <v>2813</v>
      </c>
      <c r="K539" s="36" t="s">
        <v>33</v>
      </c>
      <c r="L539" s="72" t="s">
        <v>2814</v>
      </c>
      <c r="M539" s="36" t="s">
        <v>2815</v>
      </c>
      <c r="N539" s="36" t="s">
        <v>49</v>
      </c>
      <c r="O539" s="36" t="s">
        <v>50</v>
      </c>
      <c r="P539" s="36" t="s">
        <v>50</v>
      </c>
      <c r="Q539" s="36" t="s">
        <v>50</v>
      </c>
      <c r="R539" s="36" t="s">
        <v>50</v>
      </c>
      <c r="S539" s="36" t="s">
        <v>51</v>
      </c>
      <c r="T539" s="36" t="s">
        <v>39</v>
      </c>
      <c r="U539" s="36" t="s">
        <v>39</v>
      </c>
      <c r="V539" s="36" t="s">
        <v>39</v>
      </c>
      <c r="W539" s="36" t="s">
        <v>38</v>
      </c>
      <c r="X539" s="36">
        <v>2</v>
      </c>
      <c r="Y539" s="36" t="s">
        <v>2816</v>
      </c>
      <c r="Z539" s="36">
        <v>4</v>
      </c>
      <c r="AA539" s="36" t="s">
        <v>2817</v>
      </c>
      <c r="AB539" s="36">
        <v>4</v>
      </c>
      <c r="AC539" s="36" t="s">
        <v>2655</v>
      </c>
      <c r="AD539" s="36"/>
      <c r="AE539" s="36">
        <f t="shared" si="8"/>
        <v>4</v>
      </c>
    </row>
    <row r="540" spans="1:31" customFormat="1" ht="81">
      <c r="A540" s="36">
        <v>539</v>
      </c>
      <c r="B540" s="36" t="s">
        <v>25</v>
      </c>
      <c r="C540" s="36" t="s">
        <v>2586</v>
      </c>
      <c r="D540" s="36" t="s">
        <v>2818</v>
      </c>
      <c r="E540" s="36" t="s">
        <v>28</v>
      </c>
      <c r="F540" s="36" t="s">
        <v>45</v>
      </c>
      <c r="G540" s="36">
        <v>0</v>
      </c>
      <c r="H540" s="36" t="s">
        <v>82</v>
      </c>
      <c r="I540" s="36" t="s">
        <v>2819</v>
      </c>
      <c r="J540" s="36" t="s">
        <v>2820</v>
      </c>
      <c r="K540" s="36" t="s">
        <v>106</v>
      </c>
      <c r="L540" s="72"/>
      <c r="M540" s="36"/>
      <c r="N540" s="36"/>
      <c r="O540" s="36"/>
      <c r="P540" s="36"/>
      <c r="Q540" s="36"/>
      <c r="R540" s="36"/>
      <c r="S540" s="36"/>
      <c r="T540" s="36"/>
      <c r="U540" s="36"/>
      <c r="V540" s="36"/>
      <c r="W540" s="36"/>
      <c r="X540" s="36"/>
      <c r="Y540" s="36"/>
      <c r="Z540" s="36"/>
      <c r="AA540" s="36"/>
      <c r="AB540" s="36"/>
      <c r="AC540" s="36"/>
      <c r="AD540" s="36"/>
      <c r="AE540" s="36">
        <f t="shared" si="8"/>
        <v>0</v>
      </c>
    </row>
    <row r="541" spans="1:31" customFormat="1" ht="108">
      <c r="A541" s="36">
        <v>540</v>
      </c>
      <c r="B541" s="36" t="s">
        <v>2821</v>
      </c>
      <c r="C541" s="36" t="s">
        <v>2822</v>
      </c>
      <c r="D541" s="36" t="s">
        <v>2823</v>
      </c>
      <c r="E541" s="36" t="s">
        <v>28</v>
      </c>
      <c r="F541" s="36" t="s">
        <v>45</v>
      </c>
      <c r="G541" s="36">
        <v>0</v>
      </c>
      <c r="H541" s="36" t="s">
        <v>814</v>
      </c>
      <c r="I541" s="36" t="s">
        <v>2824</v>
      </c>
      <c r="J541" s="36" t="s">
        <v>2825</v>
      </c>
      <c r="K541" s="36" t="s">
        <v>33</v>
      </c>
      <c r="L541" s="72" t="s">
        <v>2826</v>
      </c>
      <c r="M541" s="36" t="s">
        <v>2827</v>
      </c>
      <c r="N541" s="36" t="s">
        <v>36</v>
      </c>
      <c r="O541" s="36"/>
      <c r="P541" s="36"/>
      <c r="Q541" s="36"/>
      <c r="R541" s="36"/>
      <c r="S541" s="36" t="s">
        <v>51</v>
      </c>
      <c r="T541" s="36" t="s">
        <v>38</v>
      </c>
      <c r="U541" s="36" t="s">
        <v>39</v>
      </c>
      <c r="V541" s="36" t="s">
        <v>38</v>
      </c>
      <c r="W541" s="36" t="s">
        <v>38</v>
      </c>
      <c r="X541" s="36">
        <v>2</v>
      </c>
      <c r="Y541" s="36" t="s">
        <v>2828</v>
      </c>
      <c r="Z541" s="36">
        <v>2</v>
      </c>
      <c r="AA541" s="36" t="s">
        <v>2829</v>
      </c>
      <c r="AB541" s="36">
        <v>4</v>
      </c>
      <c r="AC541" s="36"/>
      <c r="AD541" s="36"/>
      <c r="AE541" s="36">
        <f t="shared" si="8"/>
        <v>0</v>
      </c>
    </row>
    <row r="542" spans="1:31" customFormat="1" ht="108">
      <c r="A542" s="36">
        <v>541</v>
      </c>
      <c r="B542" s="36" t="s">
        <v>2821</v>
      </c>
      <c r="C542" s="36" t="s">
        <v>2830</v>
      </c>
      <c r="D542" s="36" t="s">
        <v>2831</v>
      </c>
      <c r="E542" s="36" t="s">
        <v>28</v>
      </c>
      <c r="F542" s="36" t="s">
        <v>45</v>
      </c>
      <c r="G542" s="36">
        <v>0</v>
      </c>
      <c r="H542" s="36" t="s">
        <v>814</v>
      </c>
      <c r="I542" s="36" t="s">
        <v>2832</v>
      </c>
      <c r="J542" s="36" t="s">
        <v>2833</v>
      </c>
      <c r="K542" s="36" t="s">
        <v>33</v>
      </c>
      <c r="L542" s="72" t="s">
        <v>2834</v>
      </c>
      <c r="M542" s="36" t="s">
        <v>2835</v>
      </c>
      <c r="N542" s="36" t="s">
        <v>36</v>
      </c>
      <c r="O542" s="36"/>
      <c r="P542" s="36"/>
      <c r="Q542" s="36"/>
      <c r="R542" s="36"/>
      <c r="S542" s="36" t="s">
        <v>51</v>
      </c>
      <c r="T542" s="36" t="s">
        <v>38</v>
      </c>
      <c r="U542" s="36" t="s">
        <v>39</v>
      </c>
      <c r="V542" s="36" t="s">
        <v>38</v>
      </c>
      <c r="W542" s="36" t="s">
        <v>2836</v>
      </c>
      <c r="X542" s="36">
        <v>1</v>
      </c>
      <c r="Y542" s="36" t="s">
        <v>38</v>
      </c>
      <c r="Z542" s="36">
        <v>3</v>
      </c>
      <c r="AA542" s="36" t="s">
        <v>38</v>
      </c>
      <c r="AB542" s="36">
        <v>3</v>
      </c>
      <c r="AC542" s="36"/>
      <c r="AD542" s="36"/>
      <c r="AE542" s="36">
        <f t="shared" si="8"/>
        <v>0</v>
      </c>
    </row>
    <row r="543" spans="1:31" s="34" customFormat="1" ht="135">
      <c r="A543" s="36">
        <v>542</v>
      </c>
      <c r="B543" s="36" t="s">
        <v>2821</v>
      </c>
      <c r="C543" s="36" t="s">
        <v>2837</v>
      </c>
      <c r="D543" s="36" t="s">
        <v>2838</v>
      </c>
      <c r="E543" s="36" t="s">
        <v>28</v>
      </c>
      <c r="F543" s="36" t="s">
        <v>45</v>
      </c>
      <c r="G543" s="36">
        <v>0</v>
      </c>
      <c r="H543" s="36" t="s">
        <v>30</v>
      </c>
      <c r="I543" s="36" t="s">
        <v>2839</v>
      </c>
      <c r="J543" s="36" t="s">
        <v>2840</v>
      </c>
      <c r="K543" s="36" t="s">
        <v>106</v>
      </c>
      <c r="L543" s="72"/>
      <c r="M543" s="36"/>
      <c r="N543" s="36"/>
      <c r="O543" s="36"/>
      <c r="P543" s="36"/>
      <c r="Q543" s="36"/>
      <c r="R543" s="36"/>
      <c r="S543" s="36"/>
      <c r="T543" s="36"/>
      <c r="U543" s="36"/>
      <c r="V543" s="36"/>
      <c r="W543" s="36"/>
      <c r="X543" s="36"/>
      <c r="Y543" s="36"/>
      <c r="Z543" s="36"/>
      <c r="AA543" s="36"/>
      <c r="AB543" s="36"/>
      <c r="AC543" s="36"/>
      <c r="AD543" s="36"/>
      <c r="AE543" s="36">
        <f t="shared" si="8"/>
        <v>0</v>
      </c>
    </row>
    <row r="544" spans="1:31" customFormat="1" ht="121.5">
      <c r="A544" s="36">
        <v>543</v>
      </c>
      <c r="B544" s="36" t="s">
        <v>2821</v>
      </c>
      <c r="C544" s="36" t="s">
        <v>2841</v>
      </c>
      <c r="D544" s="36" t="s">
        <v>2842</v>
      </c>
      <c r="E544" s="36" t="s">
        <v>28</v>
      </c>
      <c r="F544" s="36" t="s">
        <v>45</v>
      </c>
      <c r="G544" s="36">
        <v>0</v>
      </c>
      <c r="H544" s="36" t="s">
        <v>30</v>
      </c>
      <c r="I544" s="36" t="s">
        <v>2843</v>
      </c>
      <c r="J544" s="36" t="s">
        <v>2844</v>
      </c>
      <c r="K544" s="36" t="s">
        <v>33</v>
      </c>
      <c r="L544" s="72" t="s">
        <v>2845</v>
      </c>
      <c r="M544" s="36" t="s">
        <v>2846</v>
      </c>
      <c r="N544" s="36" t="s">
        <v>49</v>
      </c>
      <c r="O544" s="36"/>
      <c r="P544" s="36"/>
      <c r="Q544" s="36"/>
      <c r="R544" s="36" t="s">
        <v>50</v>
      </c>
      <c r="S544" s="36" t="s">
        <v>51</v>
      </c>
      <c r="T544" s="36" t="s">
        <v>39</v>
      </c>
      <c r="U544" s="36" t="s">
        <v>39</v>
      </c>
      <c r="V544" s="36" t="s">
        <v>39</v>
      </c>
      <c r="W544" s="36" t="s">
        <v>40</v>
      </c>
      <c r="X544" s="36">
        <v>2</v>
      </c>
      <c r="Y544" s="36" t="s">
        <v>2847</v>
      </c>
      <c r="Z544" s="36">
        <v>2</v>
      </c>
      <c r="AA544" s="36" t="s">
        <v>2847</v>
      </c>
      <c r="AB544" s="36">
        <v>2</v>
      </c>
      <c r="AC544" s="36"/>
      <c r="AD544" s="36"/>
      <c r="AE544" s="36">
        <f t="shared" si="8"/>
        <v>1</v>
      </c>
    </row>
    <row r="545" spans="1:31" customFormat="1" ht="94.5">
      <c r="A545" s="36">
        <v>544</v>
      </c>
      <c r="B545" s="36" t="s">
        <v>2821</v>
      </c>
      <c r="C545" s="36" t="s">
        <v>2841</v>
      </c>
      <c r="D545" s="36" t="s">
        <v>2848</v>
      </c>
      <c r="E545" s="36" t="s">
        <v>28</v>
      </c>
      <c r="F545" s="36" t="s">
        <v>45</v>
      </c>
      <c r="G545" s="36">
        <v>0</v>
      </c>
      <c r="H545" s="36" t="s">
        <v>814</v>
      </c>
      <c r="I545" s="36" t="s">
        <v>2849</v>
      </c>
      <c r="J545" s="36" t="s">
        <v>2850</v>
      </c>
      <c r="K545" s="36" t="s">
        <v>106</v>
      </c>
      <c r="L545" s="72"/>
      <c r="M545" s="36"/>
      <c r="N545" s="36"/>
      <c r="O545" s="36"/>
      <c r="P545" s="36"/>
      <c r="Q545" s="36"/>
      <c r="R545" s="36"/>
      <c r="S545" s="36"/>
      <c r="T545" s="36"/>
      <c r="U545" s="36"/>
      <c r="V545" s="36"/>
      <c r="W545" s="36"/>
      <c r="X545" s="36"/>
      <c r="Y545" s="36"/>
      <c r="Z545" s="36"/>
      <c r="AA545" s="36"/>
      <c r="AB545" s="36"/>
      <c r="AC545" s="36"/>
      <c r="AD545" s="36"/>
      <c r="AE545" s="36">
        <f t="shared" si="8"/>
        <v>0</v>
      </c>
    </row>
    <row r="546" spans="1:31" customFormat="1" ht="108">
      <c r="A546" s="36">
        <v>545</v>
      </c>
      <c r="B546" s="36" t="s">
        <v>2821</v>
      </c>
      <c r="C546" s="36" t="s">
        <v>2851</v>
      </c>
      <c r="D546" s="36" t="s">
        <v>2852</v>
      </c>
      <c r="E546" s="36" t="s">
        <v>28</v>
      </c>
      <c r="F546" s="36" t="s">
        <v>45</v>
      </c>
      <c r="G546" s="36">
        <v>0</v>
      </c>
      <c r="H546" s="36" t="s">
        <v>82</v>
      </c>
      <c r="I546" s="36" t="s">
        <v>2853</v>
      </c>
      <c r="J546" s="36" t="s">
        <v>2854</v>
      </c>
      <c r="K546" s="36" t="s">
        <v>33</v>
      </c>
      <c r="L546" s="72" t="s">
        <v>2855</v>
      </c>
      <c r="M546" s="36" t="s">
        <v>2856</v>
      </c>
      <c r="N546" s="36" t="s">
        <v>49</v>
      </c>
      <c r="O546" s="36"/>
      <c r="P546" s="36" t="s">
        <v>50</v>
      </c>
      <c r="Q546" s="36"/>
      <c r="R546" s="36"/>
      <c r="S546" s="36" t="s">
        <v>51</v>
      </c>
      <c r="T546" s="36" t="s">
        <v>38</v>
      </c>
      <c r="U546" s="36" t="s">
        <v>39</v>
      </c>
      <c r="V546" s="36" t="s">
        <v>38</v>
      </c>
      <c r="W546" s="36" t="s">
        <v>38</v>
      </c>
      <c r="X546" s="36">
        <v>2</v>
      </c>
      <c r="Y546" s="36" t="s">
        <v>2857</v>
      </c>
      <c r="Z546" s="36">
        <v>4</v>
      </c>
      <c r="AA546" s="36" t="s">
        <v>2857</v>
      </c>
      <c r="AB546" s="36">
        <v>4</v>
      </c>
      <c r="AC546" s="36"/>
      <c r="AD546" s="36"/>
      <c r="AE546" s="36">
        <f t="shared" si="8"/>
        <v>1</v>
      </c>
    </row>
    <row r="547" spans="1:31" customFormat="1" ht="108">
      <c r="A547" s="36">
        <v>546</v>
      </c>
      <c r="B547" s="36" t="s">
        <v>2821</v>
      </c>
      <c r="C547" s="36" t="s">
        <v>2851</v>
      </c>
      <c r="D547" s="36" t="s">
        <v>2858</v>
      </c>
      <c r="E547" s="36" t="s">
        <v>28</v>
      </c>
      <c r="F547" s="36" t="s">
        <v>45</v>
      </c>
      <c r="G547" s="36">
        <v>0</v>
      </c>
      <c r="H547" s="36" t="s">
        <v>108</v>
      </c>
      <c r="I547" s="36" t="s">
        <v>2859</v>
      </c>
      <c r="J547" s="36" t="s">
        <v>2860</v>
      </c>
      <c r="K547" s="36" t="s">
        <v>33</v>
      </c>
      <c r="L547" s="72" t="s">
        <v>2861</v>
      </c>
      <c r="M547" s="36" t="s">
        <v>2862</v>
      </c>
      <c r="N547" s="36" t="s">
        <v>49</v>
      </c>
      <c r="O547" s="36" t="s">
        <v>50</v>
      </c>
      <c r="P547" s="36" t="s">
        <v>50</v>
      </c>
      <c r="Q547" s="36"/>
      <c r="R547" s="36"/>
      <c r="S547" s="36" t="s">
        <v>51</v>
      </c>
      <c r="T547" s="36" t="s">
        <v>38</v>
      </c>
      <c r="U547" s="36" t="s">
        <v>39</v>
      </c>
      <c r="V547" s="36" t="s">
        <v>38</v>
      </c>
      <c r="W547" s="36" t="s">
        <v>2863</v>
      </c>
      <c r="X547" s="36">
        <v>1</v>
      </c>
      <c r="Y547" s="36" t="s">
        <v>2864</v>
      </c>
      <c r="Z547" s="36">
        <v>4</v>
      </c>
      <c r="AA547" s="36" t="s">
        <v>2864</v>
      </c>
      <c r="AB547" s="36">
        <v>4</v>
      </c>
      <c r="AC547" s="36"/>
      <c r="AD547" s="36"/>
      <c r="AE547" s="36">
        <f t="shared" si="8"/>
        <v>2</v>
      </c>
    </row>
    <row r="548" spans="1:31" customFormat="1" ht="175.5">
      <c r="A548" s="36">
        <v>547</v>
      </c>
      <c r="B548" s="36" t="s">
        <v>2821</v>
      </c>
      <c r="C548" s="36" t="s">
        <v>2851</v>
      </c>
      <c r="D548" s="36" t="s">
        <v>2865</v>
      </c>
      <c r="E548" s="36" t="s">
        <v>28</v>
      </c>
      <c r="F548" s="36" t="s">
        <v>2866</v>
      </c>
      <c r="G548" s="36">
        <v>5</v>
      </c>
      <c r="H548" s="36" t="s">
        <v>82</v>
      </c>
      <c r="I548" s="36" t="s">
        <v>2867</v>
      </c>
      <c r="J548" s="36" t="s">
        <v>2868</v>
      </c>
      <c r="K548" s="36" t="s">
        <v>33</v>
      </c>
      <c r="L548" s="72" t="s">
        <v>2869</v>
      </c>
      <c r="M548" s="36" t="s">
        <v>2870</v>
      </c>
      <c r="N548" s="36" t="s">
        <v>49</v>
      </c>
      <c r="O548" s="36"/>
      <c r="P548" s="36" t="s">
        <v>50</v>
      </c>
      <c r="Q548" s="36"/>
      <c r="R548" s="36"/>
      <c r="S548" s="36" t="s">
        <v>37</v>
      </c>
      <c r="T548" s="36" t="s">
        <v>38</v>
      </c>
      <c r="U548" s="36" t="s">
        <v>39</v>
      </c>
      <c r="V548" s="36" t="s">
        <v>38</v>
      </c>
      <c r="W548" s="36" t="s">
        <v>2871</v>
      </c>
      <c r="X548" s="36">
        <v>1</v>
      </c>
      <c r="Y548" s="36" t="s">
        <v>2865</v>
      </c>
      <c r="Z548" s="36">
        <v>4</v>
      </c>
      <c r="AA548" s="36" t="s">
        <v>2865</v>
      </c>
      <c r="AB548" s="36">
        <v>4</v>
      </c>
      <c r="AC548" s="36"/>
      <c r="AD548" s="36"/>
      <c r="AE548" s="36">
        <f t="shared" si="8"/>
        <v>1</v>
      </c>
    </row>
    <row r="549" spans="1:31" customFormat="1" ht="175.5">
      <c r="A549" s="36">
        <v>548</v>
      </c>
      <c r="B549" s="36" t="s">
        <v>2821</v>
      </c>
      <c r="C549" s="36" t="s">
        <v>2851</v>
      </c>
      <c r="D549" s="36" t="s">
        <v>2872</v>
      </c>
      <c r="E549" s="36" t="s">
        <v>2873</v>
      </c>
      <c r="F549" s="36" t="s">
        <v>126</v>
      </c>
      <c r="G549" s="36">
        <v>2</v>
      </c>
      <c r="H549" s="36" t="s">
        <v>82</v>
      </c>
      <c r="I549" s="36" t="s">
        <v>2874</v>
      </c>
      <c r="J549" s="36" t="s">
        <v>2875</v>
      </c>
      <c r="K549" s="36" t="s">
        <v>33</v>
      </c>
      <c r="L549" s="72" t="s">
        <v>2876</v>
      </c>
      <c r="M549" s="36" t="s">
        <v>2877</v>
      </c>
      <c r="N549" s="36" t="s">
        <v>49</v>
      </c>
      <c r="O549" s="36"/>
      <c r="P549" s="36"/>
      <c r="Q549" s="36"/>
      <c r="R549" s="36" t="s">
        <v>50</v>
      </c>
      <c r="S549" s="36" t="s">
        <v>51</v>
      </c>
      <c r="T549" s="36" t="s">
        <v>38</v>
      </c>
      <c r="U549" s="36" t="s">
        <v>39</v>
      </c>
      <c r="V549" s="36" t="s">
        <v>38</v>
      </c>
      <c r="W549" s="36" t="s">
        <v>2878</v>
      </c>
      <c r="X549" s="36">
        <v>1</v>
      </c>
      <c r="Y549" s="36" t="s">
        <v>2879</v>
      </c>
      <c r="Z549" s="36">
        <v>4</v>
      </c>
      <c r="AA549" s="36" t="s">
        <v>2879</v>
      </c>
      <c r="AB549" s="36">
        <v>4</v>
      </c>
      <c r="AC549" s="36" t="s">
        <v>2880</v>
      </c>
      <c r="AD549" s="36"/>
      <c r="AE549" s="36">
        <f t="shared" si="8"/>
        <v>1</v>
      </c>
    </row>
    <row r="550" spans="1:31" customFormat="1" ht="121.5">
      <c r="A550" s="72">
        <v>549</v>
      </c>
      <c r="B550" s="72" t="s">
        <v>2821</v>
      </c>
      <c r="C550" s="72" t="s">
        <v>2851</v>
      </c>
      <c r="D550" s="72" t="s">
        <v>2881</v>
      </c>
      <c r="E550" s="72" t="s">
        <v>28</v>
      </c>
      <c r="F550" s="72" t="s">
        <v>45</v>
      </c>
      <c r="G550" s="72">
        <v>0</v>
      </c>
      <c r="H550" s="72" t="s">
        <v>645</v>
      </c>
      <c r="I550" s="36" t="s">
        <v>2882</v>
      </c>
      <c r="J550" s="36" t="s">
        <v>2883</v>
      </c>
      <c r="K550" s="36" t="s">
        <v>33</v>
      </c>
      <c r="L550" s="72" t="s">
        <v>2884</v>
      </c>
      <c r="M550" s="36" t="s">
        <v>2885</v>
      </c>
      <c r="N550" s="36" t="s">
        <v>36</v>
      </c>
      <c r="O550" s="36"/>
      <c r="P550" s="36"/>
      <c r="Q550" s="36"/>
      <c r="R550" s="36"/>
      <c r="S550" s="36" t="s">
        <v>37</v>
      </c>
      <c r="T550" s="36" t="s">
        <v>39</v>
      </c>
      <c r="U550" s="36" t="s">
        <v>38</v>
      </c>
      <c r="V550" s="36" t="s">
        <v>38</v>
      </c>
      <c r="W550" s="36" t="s">
        <v>38</v>
      </c>
      <c r="X550" s="36">
        <v>2</v>
      </c>
      <c r="Y550" s="36" t="s">
        <v>2886</v>
      </c>
      <c r="Z550" s="36">
        <v>1</v>
      </c>
      <c r="AA550" s="36" t="s">
        <v>2886</v>
      </c>
      <c r="AB550" s="36">
        <v>1</v>
      </c>
      <c r="AC550" s="36"/>
      <c r="AD550" s="36"/>
      <c r="AE550" s="36">
        <f t="shared" si="8"/>
        <v>0</v>
      </c>
    </row>
    <row r="551" spans="1:31" customFormat="1" ht="121.5">
      <c r="A551" s="72">
        <v>550</v>
      </c>
      <c r="B551" s="72" t="s">
        <v>2821</v>
      </c>
      <c r="C551" s="72" t="s">
        <v>2851</v>
      </c>
      <c r="D551" s="72" t="s">
        <v>2887</v>
      </c>
      <c r="E551" s="72" t="s">
        <v>28</v>
      </c>
      <c r="F551" s="72" t="s">
        <v>45</v>
      </c>
      <c r="G551" s="72">
        <v>0</v>
      </c>
      <c r="H551" s="72" t="s">
        <v>2888</v>
      </c>
      <c r="I551" s="36" t="s">
        <v>2889</v>
      </c>
      <c r="J551" s="36" t="s">
        <v>2890</v>
      </c>
      <c r="K551" s="36" t="s">
        <v>33</v>
      </c>
      <c r="L551" s="72" t="s">
        <v>2891</v>
      </c>
      <c r="M551" s="36" t="s">
        <v>2892</v>
      </c>
      <c r="N551" s="36" t="s">
        <v>36</v>
      </c>
      <c r="O551" s="36"/>
      <c r="P551" s="36"/>
      <c r="Q551" s="36"/>
      <c r="R551" s="36"/>
      <c r="S551" s="36" t="s">
        <v>42</v>
      </c>
      <c r="T551" s="36" t="s">
        <v>42</v>
      </c>
      <c r="U551" s="36" t="s">
        <v>38</v>
      </c>
      <c r="V551" s="36" t="s">
        <v>38</v>
      </c>
      <c r="W551" s="36" t="s">
        <v>2893</v>
      </c>
      <c r="X551" s="36">
        <v>2</v>
      </c>
      <c r="Y551" s="36" t="s">
        <v>2894</v>
      </c>
      <c r="Z551" s="36">
        <v>1</v>
      </c>
      <c r="AA551" s="36" t="s">
        <v>821</v>
      </c>
      <c r="AB551" s="36">
        <v>1</v>
      </c>
      <c r="AC551" s="36" t="s">
        <v>2895</v>
      </c>
      <c r="AD551" s="36"/>
      <c r="AE551" s="36">
        <f t="shared" si="8"/>
        <v>0</v>
      </c>
    </row>
    <row r="552" spans="1:31" customFormat="1" ht="135">
      <c r="A552" s="36">
        <v>551</v>
      </c>
      <c r="B552" s="36" t="s">
        <v>2821</v>
      </c>
      <c r="C552" s="36" t="s">
        <v>2822</v>
      </c>
      <c r="D552" s="36" t="s">
        <v>2896</v>
      </c>
      <c r="E552" s="36" t="s">
        <v>28</v>
      </c>
      <c r="F552" s="36" t="s">
        <v>45</v>
      </c>
      <c r="G552" s="36">
        <v>0</v>
      </c>
      <c r="H552" s="36" t="s">
        <v>42</v>
      </c>
      <c r="I552" s="36" t="s">
        <v>2897</v>
      </c>
      <c r="J552" s="36" t="s">
        <v>2898</v>
      </c>
      <c r="K552" s="36" t="s">
        <v>33</v>
      </c>
      <c r="L552" s="72" t="s">
        <v>2899</v>
      </c>
      <c r="M552" s="36" t="s">
        <v>2900</v>
      </c>
      <c r="N552" s="36" t="s">
        <v>36</v>
      </c>
      <c r="O552" s="36"/>
      <c r="P552" s="36"/>
      <c r="Q552" s="36"/>
      <c r="R552" s="36"/>
      <c r="S552" s="36" t="s">
        <v>51</v>
      </c>
      <c r="T552" s="36" t="s">
        <v>38</v>
      </c>
      <c r="U552" s="36" t="s">
        <v>39</v>
      </c>
      <c r="V552" s="36" t="s">
        <v>38</v>
      </c>
      <c r="W552" s="36" t="s">
        <v>38</v>
      </c>
      <c r="X552" s="36">
        <v>2</v>
      </c>
      <c r="Y552" s="36" t="s">
        <v>2901</v>
      </c>
      <c r="Z552" s="36">
        <v>2</v>
      </c>
      <c r="AA552" s="36" t="s">
        <v>2901</v>
      </c>
      <c r="AB552" s="36">
        <v>2</v>
      </c>
      <c r="AC552" s="36"/>
      <c r="AD552" s="36"/>
      <c r="AE552" s="36">
        <f t="shared" si="8"/>
        <v>0</v>
      </c>
    </row>
    <row r="553" spans="1:31" customFormat="1" ht="108">
      <c r="A553" s="36">
        <v>552</v>
      </c>
      <c r="B553" s="36" t="s">
        <v>2821</v>
      </c>
      <c r="C553" s="36" t="s">
        <v>2822</v>
      </c>
      <c r="D553" s="36" t="s">
        <v>2902</v>
      </c>
      <c r="E553" s="36" t="s">
        <v>28</v>
      </c>
      <c r="F553" s="36" t="s">
        <v>45</v>
      </c>
      <c r="G553" s="36">
        <v>0</v>
      </c>
      <c r="H553" s="36" t="s">
        <v>30</v>
      </c>
      <c r="I553" s="36" t="s">
        <v>2903</v>
      </c>
      <c r="J553" s="36" t="s">
        <v>2904</v>
      </c>
      <c r="K553" s="36" t="s">
        <v>33</v>
      </c>
      <c r="L553" s="72" t="s">
        <v>2905</v>
      </c>
      <c r="M553" s="36" t="s">
        <v>2906</v>
      </c>
      <c r="N553" s="36" t="s">
        <v>49</v>
      </c>
      <c r="O553" s="36"/>
      <c r="P553" s="36" t="s">
        <v>50</v>
      </c>
      <c r="Q553" s="36"/>
      <c r="R553" s="36"/>
      <c r="S553" s="36" t="s">
        <v>51</v>
      </c>
      <c r="T553" s="36" t="s">
        <v>38</v>
      </c>
      <c r="U553" s="36" t="s">
        <v>39</v>
      </c>
      <c r="V553" s="36" t="s">
        <v>38</v>
      </c>
      <c r="W553" s="36" t="s">
        <v>38</v>
      </c>
      <c r="X553" s="36">
        <v>2</v>
      </c>
      <c r="Y553" s="36" t="s">
        <v>2901</v>
      </c>
      <c r="Z553" s="36">
        <v>2</v>
      </c>
      <c r="AA553" s="36" t="s">
        <v>2901</v>
      </c>
      <c r="AB553" s="36">
        <v>2</v>
      </c>
      <c r="AC553" s="36"/>
      <c r="AD553" s="36"/>
      <c r="AE553" s="36">
        <f t="shared" si="8"/>
        <v>1</v>
      </c>
    </row>
    <row r="554" spans="1:31" customFormat="1" ht="256.5">
      <c r="A554" s="36">
        <v>553</v>
      </c>
      <c r="B554" s="36" t="s">
        <v>2821</v>
      </c>
      <c r="C554" s="36" t="s">
        <v>2822</v>
      </c>
      <c r="D554" s="36" t="s">
        <v>2907</v>
      </c>
      <c r="E554" s="36" t="s">
        <v>28</v>
      </c>
      <c r="F554" s="36" t="s">
        <v>45</v>
      </c>
      <c r="G554" s="36">
        <v>0</v>
      </c>
      <c r="H554" s="36" t="s">
        <v>82</v>
      </c>
      <c r="I554" s="36" t="s">
        <v>2908</v>
      </c>
      <c r="J554" s="36" t="s">
        <v>2909</v>
      </c>
      <c r="K554" s="36" t="s">
        <v>33</v>
      </c>
      <c r="L554" s="72" t="s">
        <v>2910</v>
      </c>
      <c r="M554" s="36" t="s">
        <v>2911</v>
      </c>
      <c r="N554" s="36" t="s">
        <v>36</v>
      </c>
      <c r="O554" s="36"/>
      <c r="P554" s="36"/>
      <c r="Q554" s="36"/>
      <c r="R554" s="36"/>
      <c r="S554" s="36" t="s">
        <v>51</v>
      </c>
      <c r="T554" s="36" t="s">
        <v>38</v>
      </c>
      <c r="U554" s="36" t="s">
        <v>39</v>
      </c>
      <c r="V554" s="36" t="s">
        <v>38</v>
      </c>
      <c r="W554" s="36" t="s">
        <v>2912</v>
      </c>
      <c r="X554" s="36">
        <v>1</v>
      </c>
      <c r="Y554" s="36" t="s">
        <v>2913</v>
      </c>
      <c r="Z554" s="36">
        <v>2</v>
      </c>
      <c r="AA554" s="36" t="s">
        <v>2913</v>
      </c>
      <c r="AB554" s="36">
        <v>4</v>
      </c>
      <c r="AC554" s="36"/>
      <c r="AD554" s="36"/>
      <c r="AE554" s="36">
        <f t="shared" si="8"/>
        <v>0</v>
      </c>
    </row>
    <row r="555" spans="1:31" customFormat="1" ht="94.5">
      <c r="A555" s="36">
        <v>554</v>
      </c>
      <c r="B555" s="36" t="s">
        <v>2821</v>
      </c>
      <c r="C555" s="36" t="s">
        <v>2822</v>
      </c>
      <c r="D555" s="36" t="s">
        <v>2914</v>
      </c>
      <c r="E555" s="36" t="s">
        <v>28</v>
      </c>
      <c r="F555" s="36" t="s">
        <v>45</v>
      </c>
      <c r="G555" s="36">
        <v>0</v>
      </c>
      <c r="H555" s="36" t="s">
        <v>82</v>
      </c>
      <c r="I555" s="36" t="s">
        <v>2915</v>
      </c>
      <c r="J555" s="36" t="s">
        <v>2916</v>
      </c>
      <c r="K555" s="36" t="s">
        <v>33</v>
      </c>
      <c r="L555" s="72" t="s">
        <v>2917</v>
      </c>
      <c r="M555" s="36" t="s">
        <v>2918</v>
      </c>
      <c r="N555" s="36" t="s">
        <v>36</v>
      </c>
      <c r="O555" s="36"/>
      <c r="P555" s="36"/>
      <c r="Q555" s="36"/>
      <c r="R555" s="36"/>
      <c r="S555" s="36" t="s">
        <v>51</v>
      </c>
      <c r="T555" s="36" t="s">
        <v>38</v>
      </c>
      <c r="U555" s="36" t="s">
        <v>39</v>
      </c>
      <c r="V555" s="36" t="s">
        <v>38</v>
      </c>
      <c r="W555" s="36" t="s">
        <v>2912</v>
      </c>
      <c r="X555" s="36">
        <v>1</v>
      </c>
      <c r="Y555" s="36" t="s">
        <v>2913</v>
      </c>
      <c r="Z555" s="36">
        <v>2</v>
      </c>
      <c r="AA555" s="36" t="s">
        <v>2913</v>
      </c>
      <c r="AB555" s="36">
        <v>4</v>
      </c>
      <c r="AC555" s="36"/>
      <c r="AD555" s="36"/>
      <c r="AE555" s="36">
        <f t="shared" si="8"/>
        <v>0</v>
      </c>
    </row>
    <row r="556" spans="1:31" customFormat="1" ht="81">
      <c r="A556" s="72">
        <v>555</v>
      </c>
      <c r="B556" s="72" t="s">
        <v>2821</v>
      </c>
      <c r="C556" s="72" t="s">
        <v>2830</v>
      </c>
      <c r="D556" s="72" t="s">
        <v>2919</v>
      </c>
      <c r="E556" s="72" t="s">
        <v>28</v>
      </c>
      <c r="F556" s="72" t="s">
        <v>45</v>
      </c>
      <c r="G556" s="72">
        <v>0</v>
      </c>
      <c r="H556" s="72" t="s">
        <v>757</v>
      </c>
      <c r="I556" s="36" t="s">
        <v>2920</v>
      </c>
      <c r="J556" s="36" t="s">
        <v>2921</v>
      </c>
      <c r="K556" s="36" t="s">
        <v>33</v>
      </c>
      <c r="L556" s="72" t="s">
        <v>2922</v>
      </c>
      <c r="M556" s="36" t="s">
        <v>2923</v>
      </c>
      <c r="N556" s="36" t="s">
        <v>49</v>
      </c>
      <c r="O556" s="36"/>
      <c r="P556" s="36"/>
      <c r="Q556" s="36"/>
      <c r="R556" s="36" t="s">
        <v>50</v>
      </c>
      <c r="S556" s="36" t="s">
        <v>51</v>
      </c>
      <c r="T556" s="36" t="s">
        <v>38</v>
      </c>
      <c r="U556" s="36" t="s">
        <v>39</v>
      </c>
      <c r="V556" s="36" t="s">
        <v>38</v>
      </c>
      <c r="W556" s="36" t="s">
        <v>2924</v>
      </c>
      <c r="X556" s="36">
        <v>1</v>
      </c>
      <c r="Y556" s="36" t="s">
        <v>2925</v>
      </c>
      <c r="Z556" s="36">
        <v>2</v>
      </c>
      <c r="AA556" s="36" t="s">
        <v>2926</v>
      </c>
      <c r="AB556" s="36">
        <v>2</v>
      </c>
      <c r="AC556" s="36"/>
      <c r="AD556" s="36"/>
      <c r="AE556" s="36">
        <f t="shared" si="8"/>
        <v>1</v>
      </c>
    </row>
    <row r="557" spans="1:31" customFormat="1" ht="94.5">
      <c r="A557" s="36">
        <v>556</v>
      </c>
      <c r="B557" s="36" t="s">
        <v>2821</v>
      </c>
      <c r="C557" s="36" t="s">
        <v>2830</v>
      </c>
      <c r="D557" s="36" t="s">
        <v>2927</v>
      </c>
      <c r="E557" s="36" t="s">
        <v>28</v>
      </c>
      <c r="F557" s="36" t="s">
        <v>45</v>
      </c>
      <c r="G557" s="36">
        <v>0</v>
      </c>
      <c r="H557" s="36" t="s">
        <v>42</v>
      </c>
      <c r="I557" s="36" t="s">
        <v>2928</v>
      </c>
      <c r="J557" s="36" t="s">
        <v>2929</v>
      </c>
      <c r="K557" s="36" t="s">
        <v>33</v>
      </c>
      <c r="L557" s="72" t="s">
        <v>2930</v>
      </c>
      <c r="M557" s="36" t="s">
        <v>2931</v>
      </c>
      <c r="N557" s="36" t="s">
        <v>36</v>
      </c>
      <c r="O557" s="36"/>
      <c r="P557" s="36"/>
      <c r="Q557" s="36"/>
      <c r="R557" s="36"/>
      <c r="S557" s="36" t="s">
        <v>51</v>
      </c>
      <c r="T557" s="36" t="s">
        <v>38</v>
      </c>
      <c r="U557" s="36" t="s">
        <v>38</v>
      </c>
      <c r="V557" s="36" t="s">
        <v>38</v>
      </c>
      <c r="W557" s="36" t="s">
        <v>2932</v>
      </c>
      <c r="X557" s="36">
        <v>2</v>
      </c>
      <c r="Y557" s="36" t="s">
        <v>2933</v>
      </c>
      <c r="Z557" s="36">
        <v>1</v>
      </c>
      <c r="AA557" s="36" t="s">
        <v>2933</v>
      </c>
      <c r="AB557" s="36">
        <v>3</v>
      </c>
      <c r="AC557" s="36"/>
      <c r="AD557" s="36"/>
      <c r="AE557" s="36">
        <f t="shared" si="8"/>
        <v>0</v>
      </c>
    </row>
    <row r="558" spans="1:31" customFormat="1" ht="81">
      <c r="A558" s="72">
        <v>557</v>
      </c>
      <c r="B558" s="72" t="s">
        <v>2821</v>
      </c>
      <c r="C558" s="72" t="s">
        <v>2830</v>
      </c>
      <c r="D558" s="72" t="s">
        <v>2934</v>
      </c>
      <c r="E558" s="72" t="s">
        <v>28</v>
      </c>
      <c r="F558" s="72" t="s">
        <v>45</v>
      </c>
      <c r="G558" s="72">
        <v>0</v>
      </c>
      <c r="H558" s="72" t="s">
        <v>645</v>
      </c>
      <c r="I558" s="36" t="s">
        <v>2935</v>
      </c>
      <c r="J558" s="36" t="s">
        <v>2936</v>
      </c>
      <c r="K558" s="36" t="s">
        <v>33</v>
      </c>
      <c r="L558" s="72" t="s">
        <v>2937</v>
      </c>
      <c r="M558" s="36" t="s">
        <v>2938</v>
      </c>
      <c r="N558" s="36" t="s">
        <v>49</v>
      </c>
      <c r="O558" s="36"/>
      <c r="P558" s="36" t="s">
        <v>50</v>
      </c>
      <c r="Q558" s="36"/>
      <c r="R558" s="36"/>
      <c r="S558" s="36" t="s">
        <v>51</v>
      </c>
      <c r="T558" s="36" t="s">
        <v>38</v>
      </c>
      <c r="U558" s="36" t="s">
        <v>39</v>
      </c>
      <c r="V558" s="36" t="s">
        <v>38</v>
      </c>
      <c r="W558" s="36" t="s">
        <v>2939</v>
      </c>
      <c r="X558" s="36">
        <v>2</v>
      </c>
      <c r="Y558" s="36" t="s">
        <v>2940</v>
      </c>
      <c r="Z558" s="36">
        <v>4</v>
      </c>
      <c r="AA558" s="36" t="s">
        <v>2940</v>
      </c>
      <c r="AB558" s="36">
        <v>4</v>
      </c>
      <c r="AC558" s="36"/>
      <c r="AD558" s="36"/>
      <c r="AE558" s="36">
        <f t="shared" si="8"/>
        <v>1</v>
      </c>
    </row>
    <row r="559" spans="1:31" customFormat="1" ht="81">
      <c r="A559" s="36">
        <v>558</v>
      </c>
      <c r="B559" s="36" t="s">
        <v>2821</v>
      </c>
      <c r="C559" s="36" t="s">
        <v>2830</v>
      </c>
      <c r="D559" s="36" t="s">
        <v>2941</v>
      </c>
      <c r="E559" s="36" t="s">
        <v>28</v>
      </c>
      <c r="F559" s="36" t="s">
        <v>45</v>
      </c>
      <c r="G559" s="36">
        <v>0</v>
      </c>
      <c r="H559" s="36" t="s">
        <v>82</v>
      </c>
      <c r="I559" s="36" t="s">
        <v>2942</v>
      </c>
      <c r="J559" s="36" t="s">
        <v>2943</v>
      </c>
      <c r="K559" s="36" t="s">
        <v>106</v>
      </c>
      <c r="L559" s="72"/>
      <c r="M559" s="36"/>
      <c r="N559" s="36"/>
      <c r="O559" s="36"/>
      <c r="P559" s="36"/>
      <c r="Q559" s="36"/>
      <c r="R559" s="36"/>
      <c r="S559" s="36"/>
      <c r="T559" s="36"/>
      <c r="U559" s="36"/>
      <c r="V559" s="36"/>
      <c r="W559" s="36"/>
      <c r="X559" s="36"/>
      <c r="Y559" s="36"/>
      <c r="Z559" s="36"/>
      <c r="AA559" s="36"/>
      <c r="AB559" s="36"/>
      <c r="AC559" s="36"/>
      <c r="AD559" s="36"/>
      <c r="AE559" s="36">
        <f t="shared" si="8"/>
        <v>0</v>
      </c>
    </row>
    <row r="560" spans="1:31" customFormat="1" ht="108">
      <c r="A560" s="36">
        <v>559</v>
      </c>
      <c r="B560" s="36" t="s">
        <v>2821</v>
      </c>
      <c r="C560" s="36" t="s">
        <v>2830</v>
      </c>
      <c r="D560" s="36" t="s">
        <v>2944</v>
      </c>
      <c r="E560" s="36" t="s">
        <v>28</v>
      </c>
      <c r="F560" s="36" t="s">
        <v>45</v>
      </c>
      <c r="G560" s="36">
        <v>0</v>
      </c>
      <c r="H560" s="36" t="s">
        <v>645</v>
      </c>
      <c r="I560" s="36" t="s">
        <v>2945</v>
      </c>
      <c r="J560" s="36" t="s">
        <v>2946</v>
      </c>
      <c r="K560" s="36" t="s">
        <v>33</v>
      </c>
      <c r="L560" s="72" t="s">
        <v>2947</v>
      </c>
      <c r="M560" s="36" t="s">
        <v>2948</v>
      </c>
      <c r="N560" s="36" t="s">
        <v>49</v>
      </c>
      <c r="O560" s="36"/>
      <c r="P560" s="36"/>
      <c r="Q560" s="36"/>
      <c r="R560" s="36" t="s">
        <v>50</v>
      </c>
      <c r="S560" s="36" t="s">
        <v>51</v>
      </c>
      <c r="T560" s="36" t="s">
        <v>38</v>
      </c>
      <c r="U560" s="36" t="s">
        <v>39</v>
      </c>
      <c r="V560" s="36" t="s">
        <v>39</v>
      </c>
      <c r="W560" s="36" t="s">
        <v>2949</v>
      </c>
      <c r="X560" s="36">
        <v>1</v>
      </c>
      <c r="Y560" s="36" t="s">
        <v>2950</v>
      </c>
      <c r="Z560" s="36">
        <v>4</v>
      </c>
      <c r="AA560" s="36" t="s">
        <v>2951</v>
      </c>
      <c r="AB560" s="36">
        <v>3</v>
      </c>
      <c r="AC560" s="36"/>
      <c r="AD560" s="36"/>
      <c r="AE560" s="36">
        <f t="shared" si="8"/>
        <v>1</v>
      </c>
    </row>
    <row r="561" spans="1:31" customFormat="1" ht="148.5">
      <c r="A561" s="36">
        <v>560</v>
      </c>
      <c r="B561" s="36" t="s">
        <v>2821</v>
      </c>
      <c r="C561" s="36" t="s">
        <v>2830</v>
      </c>
      <c r="D561" s="36" t="s">
        <v>2952</v>
      </c>
      <c r="E561" s="36" t="s">
        <v>28</v>
      </c>
      <c r="F561" s="36" t="s">
        <v>45</v>
      </c>
      <c r="G561" s="36">
        <v>0</v>
      </c>
      <c r="H561" s="36" t="s">
        <v>82</v>
      </c>
      <c r="I561" s="36" t="s">
        <v>2953</v>
      </c>
      <c r="J561" s="36" t="s">
        <v>2954</v>
      </c>
      <c r="K561" s="36" t="s">
        <v>33</v>
      </c>
      <c r="L561" s="72" t="s">
        <v>2955</v>
      </c>
      <c r="M561" s="36" t="s">
        <v>2956</v>
      </c>
      <c r="N561" s="36" t="s">
        <v>49</v>
      </c>
      <c r="O561" s="36"/>
      <c r="P561" s="36"/>
      <c r="Q561" s="36"/>
      <c r="R561" s="36" t="s">
        <v>50</v>
      </c>
      <c r="S561" s="36" t="s">
        <v>51</v>
      </c>
      <c r="T561" s="36" t="s">
        <v>38</v>
      </c>
      <c r="U561" s="36" t="s">
        <v>38</v>
      </c>
      <c r="V561" s="36" t="s">
        <v>38</v>
      </c>
      <c r="W561" s="36" t="s">
        <v>38</v>
      </c>
      <c r="X561" s="36">
        <v>2</v>
      </c>
      <c r="Y561" s="36" t="s">
        <v>2957</v>
      </c>
      <c r="Z561" s="36">
        <v>2</v>
      </c>
      <c r="AA561" s="36" t="s">
        <v>2957</v>
      </c>
      <c r="AB561" s="36">
        <v>2</v>
      </c>
      <c r="AC561" s="36"/>
      <c r="AD561" s="36"/>
      <c r="AE561" s="36">
        <f t="shared" si="8"/>
        <v>1</v>
      </c>
    </row>
    <row r="562" spans="1:31" customFormat="1" ht="121.5">
      <c r="A562" s="36">
        <v>561</v>
      </c>
      <c r="B562" s="36" t="s">
        <v>2821</v>
      </c>
      <c r="C562" s="36" t="s">
        <v>2830</v>
      </c>
      <c r="D562" s="36" t="s">
        <v>2958</v>
      </c>
      <c r="E562" s="36" t="s">
        <v>28</v>
      </c>
      <c r="F562" s="36" t="s">
        <v>45</v>
      </c>
      <c r="G562" s="36">
        <v>0</v>
      </c>
      <c r="H562" s="36" t="s">
        <v>82</v>
      </c>
      <c r="I562" s="36" t="s">
        <v>2959</v>
      </c>
      <c r="J562" s="36" t="s">
        <v>2960</v>
      </c>
      <c r="K562" s="36" t="s">
        <v>106</v>
      </c>
      <c r="L562" s="72"/>
      <c r="M562" s="36"/>
      <c r="N562" s="36"/>
      <c r="O562" s="36"/>
      <c r="P562" s="36"/>
      <c r="Q562" s="36"/>
      <c r="R562" s="36"/>
      <c r="S562" s="36"/>
      <c r="T562" s="36"/>
      <c r="U562" s="36"/>
      <c r="V562" s="36"/>
      <c r="W562" s="36"/>
      <c r="X562" s="36"/>
      <c r="Y562" s="36"/>
      <c r="Z562" s="36"/>
      <c r="AA562" s="36"/>
      <c r="AB562" s="36"/>
      <c r="AC562" s="36"/>
      <c r="AD562" s="36"/>
      <c r="AE562" s="36">
        <f t="shared" si="8"/>
        <v>0</v>
      </c>
    </row>
    <row r="563" spans="1:31" customFormat="1" ht="135">
      <c r="A563" s="72">
        <v>562</v>
      </c>
      <c r="B563" s="72" t="s">
        <v>2821</v>
      </c>
      <c r="C563" s="72" t="s">
        <v>2830</v>
      </c>
      <c r="D563" s="72" t="s">
        <v>2961</v>
      </c>
      <c r="E563" s="72" t="s">
        <v>28</v>
      </c>
      <c r="F563" s="72" t="s">
        <v>45</v>
      </c>
      <c r="G563" s="72">
        <v>0</v>
      </c>
      <c r="H563" s="72" t="s">
        <v>645</v>
      </c>
      <c r="I563" s="36" t="s">
        <v>2962</v>
      </c>
      <c r="J563" s="36" t="s">
        <v>2963</v>
      </c>
      <c r="K563" s="36" t="s">
        <v>33</v>
      </c>
      <c r="L563" s="72" t="s">
        <v>2964</v>
      </c>
      <c r="M563" s="36" t="s">
        <v>2965</v>
      </c>
      <c r="N563" s="36" t="s">
        <v>36</v>
      </c>
      <c r="O563" s="36"/>
      <c r="P563" s="36"/>
      <c r="Q563" s="36"/>
      <c r="R563" s="36"/>
      <c r="S563" s="36" t="s">
        <v>38</v>
      </c>
      <c r="T563" s="36" t="s">
        <v>39</v>
      </c>
      <c r="U563" s="36" t="s">
        <v>38</v>
      </c>
      <c r="V563" s="36" t="s">
        <v>38</v>
      </c>
      <c r="W563" s="36" t="s">
        <v>38</v>
      </c>
      <c r="X563" s="36">
        <v>2</v>
      </c>
      <c r="Y563" s="36" t="s">
        <v>38</v>
      </c>
      <c r="Z563" s="36">
        <v>3</v>
      </c>
      <c r="AA563" s="36" t="s">
        <v>38</v>
      </c>
      <c r="AB563" s="36">
        <v>3</v>
      </c>
      <c r="AC563" s="36"/>
      <c r="AD563" s="36"/>
      <c r="AE563" s="36">
        <f t="shared" si="8"/>
        <v>0</v>
      </c>
    </row>
    <row r="564" spans="1:31" customFormat="1" ht="81">
      <c r="A564" s="36">
        <v>563</v>
      </c>
      <c r="B564" s="36" t="s">
        <v>2821</v>
      </c>
      <c r="C564" s="36" t="s">
        <v>2830</v>
      </c>
      <c r="D564" s="36" t="s">
        <v>2966</v>
      </c>
      <c r="E564" s="36" t="s">
        <v>28</v>
      </c>
      <c r="F564" s="36" t="s">
        <v>45</v>
      </c>
      <c r="G564" s="36">
        <v>0</v>
      </c>
      <c r="H564" s="36" t="s">
        <v>82</v>
      </c>
      <c r="I564" s="36" t="s">
        <v>2967</v>
      </c>
      <c r="J564" s="36" t="s">
        <v>2968</v>
      </c>
      <c r="K564" s="36" t="s">
        <v>106</v>
      </c>
      <c r="L564" s="72"/>
      <c r="M564" s="36"/>
      <c r="N564" s="36"/>
      <c r="O564" s="36"/>
      <c r="P564" s="36"/>
      <c r="Q564" s="36"/>
      <c r="R564" s="36"/>
      <c r="S564" s="36"/>
      <c r="T564" s="36"/>
      <c r="U564" s="36"/>
      <c r="V564" s="36"/>
      <c r="W564" s="36"/>
      <c r="X564" s="36"/>
      <c r="Y564" s="36"/>
      <c r="Z564" s="36"/>
      <c r="AA564" s="36"/>
      <c r="AB564" s="36"/>
      <c r="AC564" s="36"/>
      <c r="AD564" s="36"/>
      <c r="AE564" s="36">
        <f t="shared" si="8"/>
        <v>0</v>
      </c>
    </row>
    <row r="565" spans="1:31" customFormat="1" ht="81">
      <c r="A565" s="36">
        <v>564</v>
      </c>
      <c r="B565" s="36" t="s">
        <v>2821</v>
      </c>
      <c r="C565" s="36" t="s">
        <v>2830</v>
      </c>
      <c r="D565" s="36" t="s">
        <v>2969</v>
      </c>
      <c r="E565" s="36" t="s">
        <v>28</v>
      </c>
      <c r="F565" s="36" t="s">
        <v>45</v>
      </c>
      <c r="G565" s="36">
        <v>0</v>
      </c>
      <c r="H565" s="36" t="s">
        <v>82</v>
      </c>
      <c r="I565" s="36" t="s">
        <v>2970</v>
      </c>
      <c r="J565" s="36" t="s">
        <v>2971</v>
      </c>
      <c r="K565" s="36" t="s">
        <v>33</v>
      </c>
      <c r="L565" s="72" t="s">
        <v>2972</v>
      </c>
      <c r="M565" s="36" t="s">
        <v>2973</v>
      </c>
      <c r="N565" s="36" t="s">
        <v>49</v>
      </c>
      <c r="O565" s="36"/>
      <c r="P565" s="36"/>
      <c r="Q565" s="36"/>
      <c r="R565" s="36" t="s">
        <v>50</v>
      </c>
      <c r="S565" s="36" t="s">
        <v>51</v>
      </c>
      <c r="T565" s="36" t="s">
        <v>38</v>
      </c>
      <c r="U565" s="36" t="s">
        <v>39</v>
      </c>
      <c r="V565" s="36" t="s">
        <v>38</v>
      </c>
      <c r="W565" s="36" t="s">
        <v>2924</v>
      </c>
      <c r="X565" s="36">
        <v>1</v>
      </c>
      <c r="Y565" s="36" t="s">
        <v>2974</v>
      </c>
      <c r="Z565" s="36">
        <v>4</v>
      </c>
      <c r="AA565" s="36" t="s">
        <v>2974</v>
      </c>
      <c r="AB565" s="36">
        <v>4</v>
      </c>
      <c r="AC565" s="36"/>
      <c r="AD565" s="36"/>
      <c r="AE565" s="36">
        <f t="shared" si="8"/>
        <v>1</v>
      </c>
    </row>
    <row r="566" spans="1:31" customFormat="1" ht="121.5">
      <c r="A566" s="36">
        <v>565</v>
      </c>
      <c r="B566" s="36" t="s">
        <v>2821</v>
      </c>
      <c r="C566" s="36" t="s">
        <v>2830</v>
      </c>
      <c r="D566" s="36" t="s">
        <v>2975</v>
      </c>
      <c r="E566" s="36" t="s">
        <v>28</v>
      </c>
      <c r="F566" s="36" t="s">
        <v>45</v>
      </c>
      <c r="G566" s="36">
        <v>0</v>
      </c>
      <c r="H566" s="36" t="s">
        <v>82</v>
      </c>
      <c r="I566" s="36" t="s">
        <v>2976</v>
      </c>
      <c r="J566" s="36" t="s">
        <v>2977</v>
      </c>
      <c r="K566" s="36" t="s">
        <v>33</v>
      </c>
      <c r="L566" s="72" t="s">
        <v>2978</v>
      </c>
      <c r="M566" s="36" t="s">
        <v>2979</v>
      </c>
      <c r="N566" s="36" t="s">
        <v>49</v>
      </c>
      <c r="O566" s="36"/>
      <c r="P566" s="36" t="s">
        <v>50</v>
      </c>
      <c r="Q566" s="36"/>
      <c r="R566" s="36"/>
      <c r="S566" s="36" t="s">
        <v>51</v>
      </c>
      <c r="T566" s="36" t="s">
        <v>38</v>
      </c>
      <c r="U566" s="36" t="s">
        <v>38</v>
      </c>
      <c r="V566" s="36" t="s">
        <v>38</v>
      </c>
      <c r="W566" s="36" t="s">
        <v>2980</v>
      </c>
      <c r="X566" s="36">
        <v>2</v>
      </c>
      <c r="Y566" s="36" t="s">
        <v>2981</v>
      </c>
      <c r="Z566" s="36">
        <v>4</v>
      </c>
      <c r="AA566" s="36" t="s">
        <v>2975</v>
      </c>
      <c r="AB566" s="36">
        <v>4</v>
      </c>
      <c r="AC566" s="36"/>
      <c r="AD566" s="36"/>
      <c r="AE566" s="36">
        <f t="shared" si="8"/>
        <v>1</v>
      </c>
    </row>
    <row r="567" spans="1:31" customFormat="1" ht="202.5">
      <c r="A567" s="36">
        <v>566</v>
      </c>
      <c r="B567" s="36" t="s">
        <v>2821</v>
      </c>
      <c r="C567" s="36" t="s">
        <v>2830</v>
      </c>
      <c r="D567" s="36" t="s">
        <v>2982</v>
      </c>
      <c r="E567" s="36" t="s">
        <v>28</v>
      </c>
      <c r="F567" s="36" t="s">
        <v>2866</v>
      </c>
      <c r="G567" s="36">
        <v>5</v>
      </c>
      <c r="H567" s="36" t="s">
        <v>82</v>
      </c>
      <c r="I567" s="36" t="s">
        <v>2983</v>
      </c>
      <c r="J567" s="36" t="s">
        <v>2984</v>
      </c>
      <c r="K567" s="36" t="s">
        <v>33</v>
      </c>
      <c r="L567" s="72" t="s">
        <v>2985</v>
      </c>
      <c r="M567" s="36" t="s">
        <v>2986</v>
      </c>
      <c r="N567" s="36" t="s">
        <v>49</v>
      </c>
      <c r="O567" s="36"/>
      <c r="P567" s="36"/>
      <c r="Q567" s="36"/>
      <c r="R567" s="36" t="s">
        <v>50</v>
      </c>
      <c r="S567" s="36" t="s">
        <v>51</v>
      </c>
      <c r="T567" s="36" t="s">
        <v>38</v>
      </c>
      <c r="U567" s="36" t="s">
        <v>38</v>
      </c>
      <c r="V567" s="36" t="s">
        <v>38</v>
      </c>
      <c r="W567" s="36" t="s">
        <v>2987</v>
      </c>
      <c r="X567" s="36">
        <v>1</v>
      </c>
      <c r="Y567" s="36" t="s">
        <v>2981</v>
      </c>
      <c r="Z567" s="36">
        <v>4</v>
      </c>
      <c r="AA567" s="36" t="s">
        <v>2981</v>
      </c>
      <c r="AB567" s="36">
        <v>4</v>
      </c>
      <c r="AC567" s="36"/>
      <c r="AD567" s="36"/>
      <c r="AE567" s="36">
        <f t="shared" si="8"/>
        <v>1</v>
      </c>
    </row>
    <row r="568" spans="1:31" s="34" customFormat="1" ht="94.5">
      <c r="A568" s="36">
        <v>567</v>
      </c>
      <c r="B568" s="36" t="s">
        <v>2821</v>
      </c>
      <c r="C568" s="36" t="s">
        <v>2837</v>
      </c>
      <c r="D568" s="36" t="s">
        <v>2988</v>
      </c>
      <c r="E568" s="36" t="s">
        <v>28</v>
      </c>
      <c r="F568" s="36" t="s">
        <v>45</v>
      </c>
      <c r="G568" s="36">
        <v>0</v>
      </c>
      <c r="H568" s="36" t="s">
        <v>82</v>
      </c>
      <c r="I568" s="36" t="s">
        <v>2989</v>
      </c>
      <c r="J568" s="36" t="s">
        <v>2990</v>
      </c>
      <c r="K568" s="36" t="s">
        <v>33</v>
      </c>
      <c r="L568" s="72" t="s">
        <v>2991</v>
      </c>
      <c r="M568" s="36" t="s">
        <v>2992</v>
      </c>
      <c r="N568" s="36" t="s">
        <v>49</v>
      </c>
      <c r="O568" s="36"/>
      <c r="P568" s="36"/>
      <c r="Q568" s="36"/>
      <c r="R568" s="36" t="s">
        <v>50</v>
      </c>
      <c r="S568" s="36" t="s">
        <v>51</v>
      </c>
      <c r="T568" s="36" t="s">
        <v>38</v>
      </c>
      <c r="U568" s="36" t="s">
        <v>38</v>
      </c>
      <c r="V568" s="36" t="s">
        <v>38</v>
      </c>
      <c r="W568" s="36" t="s">
        <v>2993</v>
      </c>
      <c r="X568" s="36">
        <v>1</v>
      </c>
      <c r="Y568" s="36" t="s">
        <v>2994</v>
      </c>
      <c r="Z568" s="36">
        <v>2</v>
      </c>
      <c r="AA568" s="36" t="s">
        <v>2994</v>
      </c>
      <c r="AB568" s="36">
        <v>3</v>
      </c>
      <c r="AC568" s="36"/>
      <c r="AD568" s="36"/>
      <c r="AE568" s="36">
        <f t="shared" si="8"/>
        <v>1</v>
      </c>
    </row>
    <row r="569" spans="1:31" customFormat="1" ht="108">
      <c r="A569" s="36">
        <v>568</v>
      </c>
      <c r="B569" s="36" t="s">
        <v>2821</v>
      </c>
      <c r="C569" s="36" t="s">
        <v>2837</v>
      </c>
      <c r="D569" s="36" t="s">
        <v>2995</v>
      </c>
      <c r="E569" s="36" t="s">
        <v>28</v>
      </c>
      <c r="F569" s="36" t="s">
        <v>45</v>
      </c>
      <c r="G569" s="36">
        <v>0</v>
      </c>
      <c r="H569" s="36" t="s">
        <v>460</v>
      </c>
      <c r="I569" s="36" t="s">
        <v>2996</v>
      </c>
      <c r="J569" s="36" t="s">
        <v>2997</v>
      </c>
      <c r="K569" s="36" t="s">
        <v>33</v>
      </c>
      <c r="L569" s="72" t="s">
        <v>2998</v>
      </c>
      <c r="M569" s="36" t="s">
        <v>2999</v>
      </c>
      <c r="N569" s="36" t="s">
        <v>49</v>
      </c>
      <c r="O569" s="36" t="s">
        <v>50</v>
      </c>
      <c r="P569" s="36" t="s">
        <v>50</v>
      </c>
      <c r="Q569" s="36"/>
      <c r="R569" s="36"/>
      <c r="S569" s="36" t="s">
        <v>51</v>
      </c>
      <c r="T569" s="36" t="s">
        <v>38</v>
      </c>
      <c r="U569" s="36" t="s">
        <v>39</v>
      </c>
      <c r="V569" s="36" t="s">
        <v>38</v>
      </c>
      <c r="W569" s="36" t="s">
        <v>38</v>
      </c>
      <c r="X569" s="36">
        <v>2</v>
      </c>
      <c r="Y569" s="36" t="s">
        <v>38</v>
      </c>
      <c r="Z569" s="36">
        <v>3</v>
      </c>
      <c r="AA569" s="36" t="s">
        <v>1715</v>
      </c>
      <c r="AB569" s="36">
        <v>1</v>
      </c>
      <c r="AC569" s="36"/>
      <c r="AD569" s="36"/>
      <c r="AE569" s="36">
        <f t="shared" si="8"/>
        <v>2</v>
      </c>
    </row>
    <row r="570" spans="1:31" customFormat="1" ht="67.5">
      <c r="A570" s="36">
        <v>569</v>
      </c>
      <c r="B570" s="36" t="s">
        <v>2821</v>
      </c>
      <c r="C570" s="36" t="s">
        <v>2837</v>
      </c>
      <c r="D570" s="36" t="s">
        <v>3000</v>
      </c>
      <c r="E570" s="36" t="s">
        <v>28</v>
      </c>
      <c r="F570" s="36" t="s">
        <v>45</v>
      </c>
      <c r="G570" s="36">
        <v>0</v>
      </c>
      <c r="H570" s="36" t="s">
        <v>82</v>
      </c>
      <c r="I570" s="36" t="s">
        <v>3001</v>
      </c>
      <c r="J570" s="36" t="s">
        <v>3002</v>
      </c>
      <c r="K570" s="36" t="s">
        <v>33</v>
      </c>
      <c r="L570" s="72" t="s">
        <v>3003</v>
      </c>
      <c r="M570" s="36" t="s">
        <v>3004</v>
      </c>
      <c r="N570" s="36" t="s">
        <v>49</v>
      </c>
      <c r="O570" s="36"/>
      <c r="P570" s="36"/>
      <c r="Q570" s="36"/>
      <c r="R570" s="36" t="s">
        <v>50</v>
      </c>
      <c r="S570" s="36" t="s">
        <v>51</v>
      </c>
      <c r="T570" s="36" t="s">
        <v>38</v>
      </c>
      <c r="U570" s="36" t="s">
        <v>39</v>
      </c>
      <c r="V570" s="36" t="s">
        <v>38</v>
      </c>
      <c r="W570" s="36" t="s">
        <v>2993</v>
      </c>
      <c r="X570" s="36">
        <v>1</v>
      </c>
      <c r="Y570" s="36" t="s">
        <v>2994</v>
      </c>
      <c r="Z570" s="36">
        <v>2</v>
      </c>
      <c r="AA570" s="36" t="s">
        <v>3005</v>
      </c>
      <c r="AB570" s="36">
        <v>4</v>
      </c>
      <c r="AC570" s="36"/>
      <c r="AD570" s="36"/>
      <c r="AE570" s="36">
        <f t="shared" si="8"/>
        <v>1</v>
      </c>
    </row>
    <row r="571" spans="1:31" customFormat="1" ht="108">
      <c r="A571" s="36">
        <v>570</v>
      </c>
      <c r="B571" s="36" t="s">
        <v>2821</v>
      </c>
      <c r="C571" s="36" t="s">
        <v>2837</v>
      </c>
      <c r="D571" s="36" t="s">
        <v>3006</v>
      </c>
      <c r="E571" s="36" t="s">
        <v>28</v>
      </c>
      <c r="F571" s="36" t="s">
        <v>45</v>
      </c>
      <c r="G571" s="36">
        <v>0</v>
      </c>
      <c r="H571" s="36" t="s">
        <v>42</v>
      </c>
      <c r="I571" s="36" t="s">
        <v>3007</v>
      </c>
      <c r="J571" s="36" t="s">
        <v>3008</v>
      </c>
      <c r="K571" s="36" t="s">
        <v>33</v>
      </c>
      <c r="L571" s="72" t="s">
        <v>3009</v>
      </c>
      <c r="M571" s="36" t="s">
        <v>3010</v>
      </c>
      <c r="N571" s="36" t="s">
        <v>49</v>
      </c>
      <c r="O571" s="36" t="s">
        <v>50</v>
      </c>
      <c r="P571" s="36"/>
      <c r="Q571" s="36"/>
      <c r="R571" s="36"/>
      <c r="S571" s="36" t="s">
        <v>51</v>
      </c>
      <c r="T571" s="36" t="s">
        <v>38</v>
      </c>
      <c r="U571" s="36" t="s">
        <v>39</v>
      </c>
      <c r="V571" s="36" t="s">
        <v>38</v>
      </c>
      <c r="W571" s="36" t="s">
        <v>2993</v>
      </c>
      <c r="X571" s="36">
        <v>1</v>
      </c>
      <c r="Y571" s="36" t="s">
        <v>3011</v>
      </c>
      <c r="Z571" s="36">
        <v>2</v>
      </c>
      <c r="AA571" s="36" t="s">
        <v>3011</v>
      </c>
      <c r="AB571" s="36">
        <v>2</v>
      </c>
      <c r="AC571" s="36"/>
      <c r="AD571" s="36"/>
      <c r="AE571" s="36">
        <f t="shared" si="8"/>
        <v>1</v>
      </c>
    </row>
    <row r="572" spans="1:31" customFormat="1" ht="108">
      <c r="A572" s="36">
        <v>571</v>
      </c>
      <c r="B572" s="36" t="s">
        <v>2821</v>
      </c>
      <c r="C572" s="36" t="s">
        <v>2837</v>
      </c>
      <c r="D572" s="36" t="s">
        <v>3012</v>
      </c>
      <c r="E572" s="36" t="s">
        <v>28</v>
      </c>
      <c r="F572" s="36" t="s">
        <v>45</v>
      </c>
      <c r="G572" s="36">
        <v>0</v>
      </c>
      <c r="H572" s="36" t="s">
        <v>82</v>
      </c>
      <c r="I572" s="36" t="s">
        <v>3013</v>
      </c>
      <c r="J572" s="36" t="s">
        <v>3014</v>
      </c>
      <c r="K572" s="36" t="s">
        <v>106</v>
      </c>
      <c r="L572" s="72"/>
      <c r="M572" s="36"/>
      <c r="N572" s="36"/>
      <c r="O572" s="36"/>
      <c r="P572" s="36"/>
      <c r="Q572" s="36"/>
      <c r="R572" s="36"/>
      <c r="S572" s="36"/>
      <c r="T572" s="36"/>
      <c r="U572" s="36"/>
      <c r="V572" s="36"/>
      <c r="W572" s="36"/>
      <c r="X572" s="36"/>
      <c r="Y572" s="36"/>
      <c r="Z572" s="36"/>
      <c r="AA572" s="36"/>
      <c r="AB572" s="36"/>
      <c r="AC572" s="36"/>
      <c r="AD572" s="36"/>
      <c r="AE572" s="36">
        <f t="shared" si="8"/>
        <v>0</v>
      </c>
    </row>
    <row r="573" spans="1:31" customFormat="1" ht="81">
      <c r="A573" s="36">
        <v>572</v>
      </c>
      <c r="B573" s="36" t="s">
        <v>2821</v>
      </c>
      <c r="C573" s="36" t="s">
        <v>2837</v>
      </c>
      <c r="D573" s="36" t="s">
        <v>3015</v>
      </c>
      <c r="E573" s="36" t="s">
        <v>28</v>
      </c>
      <c r="F573" s="36" t="s">
        <v>45</v>
      </c>
      <c r="G573" s="36">
        <v>0</v>
      </c>
      <c r="H573" s="36" t="s">
        <v>42</v>
      </c>
      <c r="I573" s="36" t="s">
        <v>3016</v>
      </c>
      <c r="J573" s="36" t="s">
        <v>3017</v>
      </c>
      <c r="K573" s="36" t="s">
        <v>33</v>
      </c>
      <c r="L573" s="72" t="s">
        <v>3018</v>
      </c>
      <c r="M573" s="36" t="s">
        <v>3019</v>
      </c>
      <c r="N573" s="36" t="s">
        <v>49</v>
      </c>
      <c r="O573" s="36"/>
      <c r="P573" s="36"/>
      <c r="Q573" s="36"/>
      <c r="R573" s="36" t="s">
        <v>50</v>
      </c>
      <c r="S573" s="36" t="s">
        <v>51</v>
      </c>
      <c r="T573" s="36" t="s">
        <v>38</v>
      </c>
      <c r="U573" s="36" t="s">
        <v>38</v>
      </c>
      <c r="V573" s="36" t="s">
        <v>38</v>
      </c>
      <c r="W573" s="36" t="s">
        <v>2993</v>
      </c>
      <c r="X573" s="36">
        <v>1</v>
      </c>
      <c r="Y573" s="36" t="s">
        <v>3020</v>
      </c>
      <c r="Z573" s="36">
        <v>2</v>
      </c>
      <c r="AA573" s="36" t="s">
        <v>3021</v>
      </c>
      <c r="AB573" s="36">
        <v>4</v>
      </c>
      <c r="AC573" s="36"/>
      <c r="AD573" s="36"/>
      <c r="AE573" s="36">
        <f t="shared" si="8"/>
        <v>1</v>
      </c>
    </row>
    <row r="574" spans="1:31" customFormat="1" ht="67.5">
      <c r="A574" s="36">
        <v>573</v>
      </c>
      <c r="B574" s="36" t="s">
        <v>2821</v>
      </c>
      <c r="C574" s="36" t="s">
        <v>2837</v>
      </c>
      <c r="D574" s="36" t="s">
        <v>3022</v>
      </c>
      <c r="E574" s="36" t="s">
        <v>28</v>
      </c>
      <c r="F574" s="36" t="s">
        <v>45</v>
      </c>
      <c r="G574" s="36">
        <v>0</v>
      </c>
      <c r="H574" s="36" t="s">
        <v>82</v>
      </c>
      <c r="I574" s="36" t="s">
        <v>3023</v>
      </c>
      <c r="J574" s="36" t="s">
        <v>3024</v>
      </c>
      <c r="K574" s="36" t="s">
        <v>33</v>
      </c>
      <c r="L574" s="72" t="s">
        <v>3025</v>
      </c>
      <c r="M574" s="36" t="s">
        <v>3026</v>
      </c>
      <c r="N574" s="36" t="s">
        <v>49</v>
      </c>
      <c r="O574" s="36" t="s">
        <v>50</v>
      </c>
      <c r="P574" s="36"/>
      <c r="Q574" s="36"/>
      <c r="R574" s="36"/>
      <c r="S574" s="36" t="s">
        <v>51</v>
      </c>
      <c r="T574" s="36" t="s">
        <v>38</v>
      </c>
      <c r="U574" s="36" t="s">
        <v>38</v>
      </c>
      <c r="V574" s="36" t="s">
        <v>38</v>
      </c>
      <c r="W574" s="36" t="s">
        <v>2993</v>
      </c>
      <c r="X574" s="36">
        <v>1</v>
      </c>
      <c r="Y574" s="36" t="s">
        <v>3027</v>
      </c>
      <c r="Z574" s="36">
        <v>2</v>
      </c>
      <c r="AA574" s="36" t="s">
        <v>3027</v>
      </c>
      <c r="AB574" s="36">
        <v>2</v>
      </c>
      <c r="AC574" s="36"/>
      <c r="AD574" s="36"/>
      <c r="AE574" s="36">
        <f t="shared" si="8"/>
        <v>1</v>
      </c>
    </row>
    <row r="575" spans="1:31" customFormat="1" ht="94.5">
      <c r="A575" s="36">
        <v>574</v>
      </c>
      <c r="B575" s="36" t="s">
        <v>2821</v>
      </c>
      <c r="C575" s="36" t="s">
        <v>2837</v>
      </c>
      <c r="D575" s="36" t="s">
        <v>3028</v>
      </c>
      <c r="E575" s="36" t="s">
        <v>28</v>
      </c>
      <c r="F575" s="36" t="s">
        <v>45</v>
      </c>
      <c r="G575" s="36">
        <v>0</v>
      </c>
      <c r="H575" s="36" t="s">
        <v>42</v>
      </c>
      <c r="I575" s="36" t="s">
        <v>3029</v>
      </c>
      <c r="J575" s="36" t="s">
        <v>3030</v>
      </c>
      <c r="K575" s="36" t="s">
        <v>33</v>
      </c>
      <c r="L575" s="72" t="s">
        <v>3031</v>
      </c>
      <c r="M575" s="36" t="s">
        <v>3032</v>
      </c>
      <c r="N575" s="36" t="s">
        <v>49</v>
      </c>
      <c r="O575" s="36"/>
      <c r="P575" s="36"/>
      <c r="Q575" s="36"/>
      <c r="R575" s="36" t="s">
        <v>50</v>
      </c>
      <c r="S575" s="36" t="s">
        <v>51</v>
      </c>
      <c r="T575" s="36" t="s">
        <v>38</v>
      </c>
      <c r="U575" s="36" t="s">
        <v>38</v>
      </c>
      <c r="V575" s="36" t="s">
        <v>38</v>
      </c>
      <c r="W575" s="36" t="s">
        <v>2993</v>
      </c>
      <c r="X575" s="36">
        <v>1</v>
      </c>
      <c r="Y575" s="36" t="s">
        <v>3033</v>
      </c>
      <c r="Z575" s="36">
        <v>2</v>
      </c>
      <c r="AA575" s="36" t="s">
        <v>3033</v>
      </c>
      <c r="AB575" s="36">
        <v>2</v>
      </c>
      <c r="AC575" s="36"/>
      <c r="AD575" s="36"/>
      <c r="AE575" s="36">
        <f t="shared" si="8"/>
        <v>1</v>
      </c>
    </row>
    <row r="576" spans="1:31" customFormat="1" ht="108">
      <c r="A576" s="72">
        <v>575</v>
      </c>
      <c r="B576" s="72" t="s">
        <v>2821</v>
      </c>
      <c r="C576" s="72" t="s">
        <v>2837</v>
      </c>
      <c r="D576" s="72" t="s">
        <v>3034</v>
      </c>
      <c r="E576" s="72" t="s">
        <v>28</v>
      </c>
      <c r="F576" s="72" t="s">
        <v>45</v>
      </c>
      <c r="G576" s="72">
        <v>0</v>
      </c>
      <c r="H576" s="72" t="s">
        <v>460</v>
      </c>
      <c r="I576" s="36" t="s">
        <v>3035</v>
      </c>
      <c r="J576" s="36" t="s">
        <v>3036</v>
      </c>
      <c r="K576" s="36" t="s">
        <v>33</v>
      </c>
      <c r="L576" s="72" t="s">
        <v>3037</v>
      </c>
      <c r="M576" s="36" t="s">
        <v>3038</v>
      </c>
      <c r="N576" s="36" t="s">
        <v>49</v>
      </c>
      <c r="O576" s="36" t="s">
        <v>50</v>
      </c>
      <c r="P576" s="36"/>
      <c r="Q576" s="36"/>
      <c r="R576" s="36"/>
      <c r="S576" s="36" t="s">
        <v>51</v>
      </c>
      <c r="T576" s="36" t="s">
        <v>38</v>
      </c>
      <c r="U576" s="36" t="s">
        <v>39</v>
      </c>
      <c r="V576" s="36" t="s">
        <v>38</v>
      </c>
      <c r="W576" s="36" t="s">
        <v>2993</v>
      </c>
      <c r="X576" s="36">
        <v>1</v>
      </c>
      <c r="Y576" s="36" t="s">
        <v>3039</v>
      </c>
      <c r="Z576" s="36">
        <v>2</v>
      </c>
      <c r="AA576" s="36" t="s">
        <v>3039</v>
      </c>
      <c r="AB576" s="36">
        <v>2</v>
      </c>
      <c r="AC576" s="36"/>
      <c r="AD576" s="36"/>
      <c r="AE576" s="36">
        <f t="shared" ref="AE576:AE639" si="9">COUNTIFS(O576:R576,"√")</f>
        <v>1</v>
      </c>
    </row>
    <row r="577" spans="1:31" customFormat="1" ht="81">
      <c r="A577" s="36">
        <v>576</v>
      </c>
      <c r="B577" s="36" t="s">
        <v>2821</v>
      </c>
      <c r="C577" s="36" t="s">
        <v>2837</v>
      </c>
      <c r="D577" s="36" t="s">
        <v>3040</v>
      </c>
      <c r="E577" s="36" t="s">
        <v>28</v>
      </c>
      <c r="F577" s="36" t="s">
        <v>45</v>
      </c>
      <c r="G577" s="36">
        <v>0</v>
      </c>
      <c r="H577" s="36" t="s">
        <v>42</v>
      </c>
      <c r="I577" s="36" t="s">
        <v>3041</v>
      </c>
      <c r="J577" s="36" t="s">
        <v>3042</v>
      </c>
      <c r="K577" s="36" t="s">
        <v>33</v>
      </c>
      <c r="L577" s="72" t="s">
        <v>3043</v>
      </c>
      <c r="M577" s="36" t="s">
        <v>2999</v>
      </c>
      <c r="N577" s="36" t="s">
        <v>49</v>
      </c>
      <c r="O577" s="36" t="s">
        <v>50</v>
      </c>
      <c r="P577" s="36" t="s">
        <v>50</v>
      </c>
      <c r="Q577" s="36"/>
      <c r="R577" s="36"/>
      <c r="S577" s="36" t="s">
        <v>51</v>
      </c>
      <c r="T577" s="36" t="s">
        <v>38</v>
      </c>
      <c r="U577" s="36" t="s">
        <v>39</v>
      </c>
      <c r="V577" s="36" t="s">
        <v>38</v>
      </c>
      <c r="W577" s="36" t="s">
        <v>38</v>
      </c>
      <c r="X577" s="36">
        <v>2</v>
      </c>
      <c r="Y577" s="36" t="s">
        <v>38</v>
      </c>
      <c r="Z577" s="36">
        <v>3</v>
      </c>
      <c r="AA577" s="36" t="s">
        <v>1715</v>
      </c>
      <c r="AB577" s="36">
        <v>1</v>
      </c>
      <c r="AC577" s="36"/>
      <c r="AD577" s="36"/>
      <c r="AE577" s="36">
        <f t="shared" si="9"/>
        <v>2</v>
      </c>
    </row>
    <row r="578" spans="1:31" customFormat="1" ht="67.5">
      <c r="A578" s="36">
        <v>577</v>
      </c>
      <c r="B578" s="36" t="s">
        <v>2821</v>
      </c>
      <c r="C578" s="36" t="s">
        <v>2837</v>
      </c>
      <c r="D578" s="36" t="s">
        <v>3044</v>
      </c>
      <c r="E578" s="36" t="s">
        <v>28</v>
      </c>
      <c r="F578" s="36" t="s">
        <v>45</v>
      </c>
      <c r="G578" s="36">
        <v>0</v>
      </c>
      <c r="H578" s="36" t="s">
        <v>460</v>
      </c>
      <c r="I578" s="36" t="s">
        <v>3045</v>
      </c>
      <c r="J578" s="36" t="s">
        <v>3046</v>
      </c>
      <c r="K578" s="36" t="s">
        <v>33</v>
      </c>
      <c r="L578" s="72" t="s">
        <v>3047</v>
      </c>
      <c r="M578" s="36" t="s">
        <v>2999</v>
      </c>
      <c r="N578" s="36" t="s">
        <v>49</v>
      </c>
      <c r="O578" s="36" t="s">
        <v>50</v>
      </c>
      <c r="P578" s="36" t="s">
        <v>50</v>
      </c>
      <c r="Q578" s="36"/>
      <c r="R578" s="36"/>
      <c r="S578" s="36" t="s">
        <v>51</v>
      </c>
      <c r="T578" s="36" t="s">
        <v>38</v>
      </c>
      <c r="U578" s="36" t="s">
        <v>39</v>
      </c>
      <c r="V578" s="36" t="s">
        <v>38</v>
      </c>
      <c r="W578" s="36" t="s">
        <v>38</v>
      </c>
      <c r="X578" s="36">
        <v>2</v>
      </c>
      <c r="Y578" s="36" t="s">
        <v>38</v>
      </c>
      <c r="Z578" s="36">
        <v>3</v>
      </c>
      <c r="AA578" s="36" t="s">
        <v>623</v>
      </c>
      <c r="AB578" s="36">
        <v>4</v>
      </c>
      <c r="AC578" s="36"/>
      <c r="AD578" s="36"/>
      <c r="AE578" s="36">
        <f t="shared" si="9"/>
        <v>2</v>
      </c>
    </row>
    <row r="579" spans="1:31" customFormat="1" ht="67.5">
      <c r="A579" s="36">
        <v>578</v>
      </c>
      <c r="B579" s="36" t="s">
        <v>2821</v>
      </c>
      <c r="C579" s="36" t="s">
        <v>2837</v>
      </c>
      <c r="D579" s="36" t="s">
        <v>3048</v>
      </c>
      <c r="E579" s="36" t="s">
        <v>28</v>
      </c>
      <c r="F579" s="36" t="s">
        <v>45</v>
      </c>
      <c r="G579" s="36">
        <v>0</v>
      </c>
      <c r="H579" s="36" t="s">
        <v>82</v>
      </c>
      <c r="I579" s="36" t="s">
        <v>3049</v>
      </c>
      <c r="J579" s="36" t="s">
        <v>3050</v>
      </c>
      <c r="K579" s="36" t="s">
        <v>33</v>
      </c>
      <c r="L579" s="72" t="s">
        <v>3051</v>
      </c>
      <c r="M579" s="36" t="s">
        <v>2999</v>
      </c>
      <c r="N579" s="36" t="s">
        <v>49</v>
      </c>
      <c r="O579" s="36" t="s">
        <v>50</v>
      </c>
      <c r="P579" s="36" t="s">
        <v>50</v>
      </c>
      <c r="Q579" s="36"/>
      <c r="R579" s="36"/>
      <c r="S579" s="36" t="s">
        <v>51</v>
      </c>
      <c r="T579" s="36" t="s">
        <v>38</v>
      </c>
      <c r="U579" s="36" t="s">
        <v>39</v>
      </c>
      <c r="V579" s="36" t="s">
        <v>38</v>
      </c>
      <c r="W579" s="36" t="s">
        <v>38</v>
      </c>
      <c r="X579" s="36">
        <v>2</v>
      </c>
      <c r="Y579" s="36" t="s">
        <v>38</v>
      </c>
      <c r="Z579" s="36">
        <v>3</v>
      </c>
      <c r="AA579" s="36" t="s">
        <v>1715</v>
      </c>
      <c r="AB579" s="36">
        <v>1</v>
      </c>
      <c r="AC579" s="36"/>
      <c r="AD579" s="36"/>
      <c r="AE579" s="36">
        <f t="shared" si="9"/>
        <v>2</v>
      </c>
    </row>
    <row r="580" spans="1:31" customFormat="1" ht="81">
      <c r="A580" s="72">
        <v>579</v>
      </c>
      <c r="B580" s="72" t="s">
        <v>2821</v>
      </c>
      <c r="C580" s="72" t="s">
        <v>2837</v>
      </c>
      <c r="D580" s="72" t="s">
        <v>3052</v>
      </c>
      <c r="E580" s="72" t="s">
        <v>28</v>
      </c>
      <c r="F580" s="72" t="s">
        <v>45</v>
      </c>
      <c r="G580" s="72">
        <v>0</v>
      </c>
      <c r="H580" s="72" t="s">
        <v>645</v>
      </c>
      <c r="I580" s="36" t="s">
        <v>3053</v>
      </c>
      <c r="J580" s="36" t="s">
        <v>3054</v>
      </c>
      <c r="K580" s="36" t="s">
        <v>33</v>
      </c>
      <c r="L580" s="72" t="s">
        <v>3055</v>
      </c>
      <c r="M580" s="36" t="s">
        <v>2999</v>
      </c>
      <c r="N580" s="36" t="s">
        <v>49</v>
      </c>
      <c r="O580" s="36" t="s">
        <v>50</v>
      </c>
      <c r="P580" s="36" t="s">
        <v>50</v>
      </c>
      <c r="Q580" s="36"/>
      <c r="R580" s="36"/>
      <c r="S580" s="36" t="s">
        <v>51</v>
      </c>
      <c r="T580" s="36" t="s">
        <v>38</v>
      </c>
      <c r="U580" s="36" t="s">
        <v>39</v>
      </c>
      <c r="V580" s="36" t="s">
        <v>38</v>
      </c>
      <c r="W580" s="36" t="s">
        <v>38</v>
      </c>
      <c r="X580" s="36">
        <v>2</v>
      </c>
      <c r="Y580" s="36" t="s">
        <v>38</v>
      </c>
      <c r="Z580" s="36">
        <v>3</v>
      </c>
      <c r="AA580" s="36" t="s">
        <v>623</v>
      </c>
      <c r="AB580" s="36">
        <v>4</v>
      </c>
      <c r="AC580" s="36"/>
      <c r="AD580" s="36"/>
      <c r="AE580" s="36">
        <f t="shared" si="9"/>
        <v>2</v>
      </c>
    </row>
    <row r="581" spans="1:31" customFormat="1" ht="94.5">
      <c r="A581" s="36">
        <v>580</v>
      </c>
      <c r="B581" s="36" t="s">
        <v>2821</v>
      </c>
      <c r="C581" s="36" t="s">
        <v>2837</v>
      </c>
      <c r="D581" s="36" t="s">
        <v>3056</v>
      </c>
      <c r="E581" s="36" t="s">
        <v>28</v>
      </c>
      <c r="F581" s="36" t="s">
        <v>45</v>
      </c>
      <c r="G581" s="36">
        <v>0</v>
      </c>
      <c r="H581" s="36" t="s">
        <v>42</v>
      </c>
      <c r="I581" s="36" t="s">
        <v>3057</v>
      </c>
      <c r="J581" s="36" t="s">
        <v>3058</v>
      </c>
      <c r="K581" s="36" t="s">
        <v>33</v>
      </c>
      <c r="L581" s="72" t="s">
        <v>3059</v>
      </c>
      <c r="M581" s="36" t="s">
        <v>3060</v>
      </c>
      <c r="N581" s="36" t="s">
        <v>49</v>
      </c>
      <c r="O581" s="36" t="s">
        <v>50</v>
      </c>
      <c r="P581" s="36"/>
      <c r="Q581" s="36"/>
      <c r="R581" s="36"/>
      <c r="S581" s="36" t="s">
        <v>51</v>
      </c>
      <c r="T581" s="36" t="s">
        <v>38</v>
      </c>
      <c r="U581" s="36" t="s">
        <v>38</v>
      </c>
      <c r="V581" s="36" t="s">
        <v>38</v>
      </c>
      <c r="W581" s="36" t="s">
        <v>2993</v>
      </c>
      <c r="X581" s="36">
        <v>1</v>
      </c>
      <c r="Y581" s="36" t="s">
        <v>3061</v>
      </c>
      <c r="Z581" s="36">
        <v>2</v>
      </c>
      <c r="AA581" s="36" t="s">
        <v>3061</v>
      </c>
      <c r="AB581" s="36">
        <v>2</v>
      </c>
      <c r="AC581" s="36"/>
      <c r="AD581" s="36"/>
      <c r="AE581" s="36">
        <f t="shared" si="9"/>
        <v>1</v>
      </c>
    </row>
    <row r="582" spans="1:31" customFormat="1" ht="81">
      <c r="A582" s="36">
        <v>581</v>
      </c>
      <c r="B582" s="36" t="s">
        <v>2821</v>
      </c>
      <c r="C582" s="36" t="s">
        <v>2837</v>
      </c>
      <c r="D582" s="36" t="s">
        <v>3062</v>
      </c>
      <c r="E582" s="36" t="s">
        <v>28</v>
      </c>
      <c r="F582" s="36" t="s">
        <v>45</v>
      </c>
      <c r="G582" s="36">
        <v>0</v>
      </c>
      <c r="H582" s="36" t="s">
        <v>82</v>
      </c>
      <c r="I582" s="36" t="s">
        <v>3063</v>
      </c>
      <c r="J582" s="36" t="s">
        <v>3064</v>
      </c>
      <c r="K582" s="36" t="s">
        <v>33</v>
      </c>
      <c r="L582" s="72" t="s">
        <v>3065</v>
      </c>
      <c r="M582" s="36" t="s">
        <v>3066</v>
      </c>
      <c r="N582" s="36" t="s">
        <v>49</v>
      </c>
      <c r="O582" s="36" t="s">
        <v>50</v>
      </c>
      <c r="P582" s="36"/>
      <c r="Q582" s="36"/>
      <c r="R582" s="36"/>
      <c r="S582" s="36" t="s">
        <v>51</v>
      </c>
      <c r="T582" s="36" t="s">
        <v>38</v>
      </c>
      <c r="U582" s="36" t="s">
        <v>39</v>
      </c>
      <c r="V582" s="36" t="s">
        <v>38</v>
      </c>
      <c r="W582" s="36" t="s">
        <v>2993</v>
      </c>
      <c r="X582" s="36">
        <v>1</v>
      </c>
      <c r="Y582" s="36" t="s">
        <v>3067</v>
      </c>
      <c r="Z582" s="36">
        <v>2</v>
      </c>
      <c r="AA582" s="36" t="s">
        <v>3067</v>
      </c>
      <c r="AB582" s="36">
        <v>2</v>
      </c>
      <c r="AC582" s="36"/>
      <c r="AD582" s="36"/>
      <c r="AE582" s="36">
        <f t="shared" si="9"/>
        <v>1</v>
      </c>
    </row>
    <row r="583" spans="1:31" customFormat="1" ht="81">
      <c r="A583" s="36">
        <v>582</v>
      </c>
      <c r="B583" s="36" t="s">
        <v>2821</v>
      </c>
      <c r="C583" s="36" t="s">
        <v>2837</v>
      </c>
      <c r="D583" s="36" t="s">
        <v>3068</v>
      </c>
      <c r="E583" s="36" t="s">
        <v>28</v>
      </c>
      <c r="F583" s="36" t="s">
        <v>45</v>
      </c>
      <c r="G583" s="36">
        <v>0</v>
      </c>
      <c r="H583" s="36" t="s">
        <v>42</v>
      </c>
      <c r="I583" s="36" t="s">
        <v>3069</v>
      </c>
      <c r="J583" s="36" t="s">
        <v>3070</v>
      </c>
      <c r="K583" s="36" t="s">
        <v>33</v>
      </c>
      <c r="L583" s="72" t="s">
        <v>3071</v>
      </c>
      <c r="M583" s="36" t="s">
        <v>2999</v>
      </c>
      <c r="N583" s="36" t="s">
        <v>49</v>
      </c>
      <c r="O583" s="36" t="s">
        <v>50</v>
      </c>
      <c r="P583" s="36" t="s">
        <v>50</v>
      </c>
      <c r="Q583" s="36"/>
      <c r="R583" s="36"/>
      <c r="S583" s="36" t="s">
        <v>51</v>
      </c>
      <c r="T583" s="36" t="s">
        <v>38</v>
      </c>
      <c r="U583" s="36" t="s">
        <v>38</v>
      </c>
      <c r="V583" s="36" t="s">
        <v>38</v>
      </c>
      <c r="W583" s="36" t="s">
        <v>38</v>
      </c>
      <c r="X583" s="36">
        <v>2</v>
      </c>
      <c r="Y583" s="36" t="s">
        <v>38</v>
      </c>
      <c r="Z583" s="36">
        <v>3</v>
      </c>
      <c r="AA583" s="36" t="s">
        <v>1715</v>
      </c>
      <c r="AB583" s="36">
        <v>1</v>
      </c>
      <c r="AC583" s="36"/>
      <c r="AD583" s="36"/>
      <c r="AE583" s="36">
        <f t="shared" si="9"/>
        <v>2</v>
      </c>
    </row>
    <row r="584" spans="1:31" customFormat="1" ht="108">
      <c r="A584" s="36">
        <v>583</v>
      </c>
      <c r="B584" s="36" t="s">
        <v>2821</v>
      </c>
      <c r="C584" s="36" t="s">
        <v>2837</v>
      </c>
      <c r="D584" s="36" t="s">
        <v>3072</v>
      </c>
      <c r="E584" s="36" t="s">
        <v>28</v>
      </c>
      <c r="F584" s="36" t="s">
        <v>45</v>
      </c>
      <c r="G584" s="36">
        <v>0</v>
      </c>
      <c r="H584" s="36" t="s">
        <v>42</v>
      </c>
      <c r="I584" s="36" t="s">
        <v>3073</v>
      </c>
      <c r="J584" s="36" t="s">
        <v>3074</v>
      </c>
      <c r="K584" s="36" t="s">
        <v>33</v>
      </c>
      <c r="L584" s="72" t="s">
        <v>3075</v>
      </c>
      <c r="M584" s="36" t="s">
        <v>3076</v>
      </c>
      <c r="N584" s="36" t="s">
        <v>49</v>
      </c>
      <c r="O584" s="36" t="s">
        <v>50</v>
      </c>
      <c r="P584" s="36"/>
      <c r="Q584" s="36"/>
      <c r="R584" s="36"/>
      <c r="S584" s="36" t="s">
        <v>51</v>
      </c>
      <c r="T584" s="36" t="s">
        <v>38</v>
      </c>
      <c r="U584" s="36" t="s">
        <v>39</v>
      </c>
      <c r="V584" s="36" t="s">
        <v>38</v>
      </c>
      <c r="W584" s="36" t="s">
        <v>2993</v>
      </c>
      <c r="X584" s="36">
        <v>1</v>
      </c>
      <c r="Y584" s="36" t="s">
        <v>3067</v>
      </c>
      <c r="Z584" s="36">
        <v>2</v>
      </c>
      <c r="AA584" s="36" t="s">
        <v>3067</v>
      </c>
      <c r="AB584" s="36">
        <v>2</v>
      </c>
      <c r="AC584" s="36"/>
      <c r="AD584" s="36"/>
      <c r="AE584" s="36">
        <f t="shared" si="9"/>
        <v>1</v>
      </c>
    </row>
    <row r="585" spans="1:31" customFormat="1" ht="94.5">
      <c r="A585" s="36">
        <v>584</v>
      </c>
      <c r="B585" s="36" t="s">
        <v>2821</v>
      </c>
      <c r="C585" s="36" t="s">
        <v>2837</v>
      </c>
      <c r="D585" s="36" t="s">
        <v>3077</v>
      </c>
      <c r="E585" s="36" t="s">
        <v>28</v>
      </c>
      <c r="F585" s="36" t="s">
        <v>45</v>
      </c>
      <c r="G585" s="36">
        <v>0</v>
      </c>
      <c r="H585" s="36" t="s">
        <v>82</v>
      </c>
      <c r="I585" s="36" t="s">
        <v>3078</v>
      </c>
      <c r="J585" s="36" t="s">
        <v>3079</v>
      </c>
      <c r="K585" s="36" t="s">
        <v>33</v>
      </c>
      <c r="L585" s="72" t="s">
        <v>3080</v>
      </c>
      <c r="M585" s="36" t="s">
        <v>3081</v>
      </c>
      <c r="N585" s="36" t="s">
        <v>49</v>
      </c>
      <c r="O585" s="36" t="s">
        <v>50</v>
      </c>
      <c r="P585" s="36"/>
      <c r="Q585" s="36"/>
      <c r="R585" s="36"/>
      <c r="S585" s="36" t="s">
        <v>51</v>
      </c>
      <c r="T585" s="36" t="s">
        <v>38</v>
      </c>
      <c r="U585" s="36" t="s">
        <v>39</v>
      </c>
      <c r="V585" s="36" t="s">
        <v>38</v>
      </c>
      <c r="W585" s="36" t="s">
        <v>2993</v>
      </c>
      <c r="X585" s="36">
        <v>1</v>
      </c>
      <c r="Y585" s="36" t="s">
        <v>3067</v>
      </c>
      <c r="Z585" s="36">
        <v>2</v>
      </c>
      <c r="AA585" s="36" t="s">
        <v>3067</v>
      </c>
      <c r="AB585" s="36">
        <v>2</v>
      </c>
      <c r="AC585" s="36"/>
      <c r="AD585" s="36"/>
      <c r="AE585" s="36">
        <f t="shared" si="9"/>
        <v>1</v>
      </c>
    </row>
    <row r="586" spans="1:31" customFormat="1" ht="94.5">
      <c r="A586" s="72">
        <v>585</v>
      </c>
      <c r="B586" s="72" t="s">
        <v>2821</v>
      </c>
      <c r="C586" s="72" t="s">
        <v>2837</v>
      </c>
      <c r="D586" s="72" t="s">
        <v>3082</v>
      </c>
      <c r="E586" s="72" t="s">
        <v>28</v>
      </c>
      <c r="F586" s="72" t="s">
        <v>45</v>
      </c>
      <c r="G586" s="72">
        <v>0</v>
      </c>
      <c r="H586" s="72" t="s">
        <v>645</v>
      </c>
      <c r="I586" s="36" t="s">
        <v>3083</v>
      </c>
      <c r="J586" s="36" t="s">
        <v>3084</v>
      </c>
      <c r="K586" s="36" t="s">
        <v>33</v>
      </c>
      <c r="L586" s="72" t="s">
        <v>3085</v>
      </c>
      <c r="M586" s="36" t="s">
        <v>3086</v>
      </c>
      <c r="N586" s="36" t="s">
        <v>49</v>
      </c>
      <c r="O586" s="36" t="s">
        <v>50</v>
      </c>
      <c r="P586" s="36"/>
      <c r="Q586" s="36"/>
      <c r="R586" s="36"/>
      <c r="S586" s="36" t="s">
        <v>51</v>
      </c>
      <c r="T586" s="36" t="s">
        <v>38</v>
      </c>
      <c r="U586" s="36" t="s">
        <v>39</v>
      </c>
      <c r="V586" s="36" t="s">
        <v>38</v>
      </c>
      <c r="W586" s="36" t="s">
        <v>2993</v>
      </c>
      <c r="X586" s="36">
        <v>1</v>
      </c>
      <c r="Y586" s="36" t="s">
        <v>3067</v>
      </c>
      <c r="Z586" s="36">
        <v>2</v>
      </c>
      <c r="AA586" s="36" t="s">
        <v>3067</v>
      </c>
      <c r="AB586" s="36">
        <v>2</v>
      </c>
      <c r="AC586" s="36"/>
      <c r="AD586" s="36"/>
      <c r="AE586" s="36">
        <f t="shared" si="9"/>
        <v>1</v>
      </c>
    </row>
    <row r="587" spans="1:31" customFormat="1" ht="108">
      <c r="A587" s="36">
        <v>586</v>
      </c>
      <c r="B587" s="36" t="s">
        <v>2821</v>
      </c>
      <c r="C587" s="36" t="s">
        <v>2837</v>
      </c>
      <c r="D587" s="36" t="s">
        <v>3087</v>
      </c>
      <c r="E587" s="36" t="s">
        <v>28</v>
      </c>
      <c r="F587" s="36" t="s">
        <v>45</v>
      </c>
      <c r="G587" s="36">
        <v>0</v>
      </c>
      <c r="H587" s="36" t="s">
        <v>42</v>
      </c>
      <c r="I587" s="36" t="s">
        <v>3088</v>
      </c>
      <c r="J587" s="36" t="s">
        <v>3089</v>
      </c>
      <c r="K587" s="36" t="s">
        <v>33</v>
      </c>
      <c r="L587" s="72" t="s">
        <v>3090</v>
      </c>
      <c r="M587" s="36" t="s">
        <v>3091</v>
      </c>
      <c r="N587" s="36" t="s">
        <v>49</v>
      </c>
      <c r="O587" s="36"/>
      <c r="P587" s="36"/>
      <c r="Q587" s="36" t="s">
        <v>50</v>
      </c>
      <c r="R587" s="36"/>
      <c r="S587" s="36" t="s">
        <v>51</v>
      </c>
      <c r="T587" s="36" t="s">
        <v>38</v>
      </c>
      <c r="U587" s="36" t="s">
        <v>39</v>
      </c>
      <c r="V587" s="36" t="s">
        <v>38</v>
      </c>
      <c r="W587" s="36" t="s">
        <v>2993</v>
      </c>
      <c r="X587" s="36">
        <v>1</v>
      </c>
      <c r="Y587" s="36" t="s">
        <v>3092</v>
      </c>
      <c r="Z587" s="36">
        <v>2</v>
      </c>
      <c r="AA587" s="36" t="s">
        <v>3092</v>
      </c>
      <c r="AB587" s="36">
        <v>2</v>
      </c>
      <c r="AC587" s="36"/>
      <c r="AD587" s="36"/>
      <c r="AE587" s="36">
        <f t="shared" si="9"/>
        <v>1</v>
      </c>
    </row>
    <row r="588" spans="1:31" customFormat="1" ht="108">
      <c r="A588" s="36">
        <v>587</v>
      </c>
      <c r="B588" s="36" t="s">
        <v>2821</v>
      </c>
      <c r="C588" s="36" t="s">
        <v>2837</v>
      </c>
      <c r="D588" s="36" t="s">
        <v>3093</v>
      </c>
      <c r="E588" s="36" t="s">
        <v>28</v>
      </c>
      <c r="F588" s="36" t="s">
        <v>45</v>
      </c>
      <c r="G588" s="36">
        <v>0</v>
      </c>
      <c r="H588" s="36" t="s">
        <v>82</v>
      </c>
      <c r="I588" s="36" t="s">
        <v>3094</v>
      </c>
      <c r="J588" s="36" t="s">
        <v>3095</v>
      </c>
      <c r="K588" s="36" t="s">
        <v>33</v>
      </c>
      <c r="L588" s="72" t="s">
        <v>3096</v>
      </c>
      <c r="M588" s="36" t="s">
        <v>2999</v>
      </c>
      <c r="N588" s="36" t="s">
        <v>49</v>
      </c>
      <c r="O588" s="36" t="s">
        <v>50</v>
      </c>
      <c r="P588" s="36" t="s">
        <v>50</v>
      </c>
      <c r="Q588" s="36"/>
      <c r="R588" s="36"/>
      <c r="S588" s="36" t="s">
        <v>51</v>
      </c>
      <c r="T588" s="36" t="s">
        <v>38</v>
      </c>
      <c r="U588" s="36" t="s">
        <v>39</v>
      </c>
      <c r="V588" s="36" t="s">
        <v>38</v>
      </c>
      <c r="W588" s="36" t="s">
        <v>38</v>
      </c>
      <c r="X588" s="36">
        <v>2</v>
      </c>
      <c r="Y588" s="36" t="s">
        <v>38</v>
      </c>
      <c r="Z588" s="36">
        <v>3</v>
      </c>
      <c r="AA588" s="36" t="s">
        <v>1715</v>
      </c>
      <c r="AB588" s="36">
        <v>1</v>
      </c>
      <c r="AC588" s="36"/>
      <c r="AD588" s="36"/>
      <c r="AE588" s="36">
        <f t="shared" si="9"/>
        <v>2</v>
      </c>
    </row>
    <row r="589" spans="1:31" customFormat="1" ht="121.5">
      <c r="A589" s="36">
        <v>588</v>
      </c>
      <c r="B589" s="36" t="s">
        <v>2821</v>
      </c>
      <c r="C589" s="36" t="s">
        <v>2837</v>
      </c>
      <c r="D589" s="36" t="s">
        <v>3097</v>
      </c>
      <c r="E589" s="36" t="s">
        <v>3098</v>
      </c>
      <c r="F589" s="36" t="s">
        <v>126</v>
      </c>
      <c r="G589" s="36">
        <v>2</v>
      </c>
      <c r="H589" s="36" t="s">
        <v>757</v>
      </c>
      <c r="I589" s="36" t="s">
        <v>3099</v>
      </c>
      <c r="J589" s="36" t="s">
        <v>3100</v>
      </c>
      <c r="K589" s="36" t="s">
        <v>33</v>
      </c>
      <c r="L589" s="72" t="s">
        <v>3101</v>
      </c>
      <c r="M589" s="36" t="s">
        <v>2999</v>
      </c>
      <c r="N589" s="36" t="s">
        <v>36</v>
      </c>
      <c r="O589" s="36"/>
      <c r="P589" s="36"/>
      <c r="Q589" s="36"/>
      <c r="R589" s="36"/>
      <c r="S589" s="36" t="s">
        <v>38</v>
      </c>
      <c r="T589" s="36" t="s">
        <v>39</v>
      </c>
      <c r="U589" s="36" t="s">
        <v>38</v>
      </c>
      <c r="V589" s="36" t="s">
        <v>42</v>
      </c>
      <c r="W589" s="36" t="s">
        <v>3102</v>
      </c>
      <c r="X589" s="36">
        <v>1</v>
      </c>
      <c r="Y589" s="36" t="s">
        <v>3103</v>
      </c>
      <c r="Z589" s="36">
        <v>4</v>
      </c>
      <c r="AA589" s="36" t="s">
        <v>3103</v>
      </c>
      <c r="AB589" s="36">
        <v>4</v>
      </c>
      <c r="AC589" s="36"/>
      <c r="AD589" s="36"/>
      <c r="AE589" s="36">
        <f t="shared" si="9"/>
        <v>0</v>
      </c>
    </row>
    <row r="590" spans="1:31" customFormat="1" ht="94.5">
      <c r="A590" s="36">
        <v>589</v>
      </c>
      <c r="B590" s="36" t="s">
        <v>2821</v>
      </c>
      <c r="C590" s="36" t="s">
        <v>2837</v>
      </c>
      <c r="D590" s="36" t="s">
        <v>3104</v>
      </c>
      <c r="E590" s="36" t="s">
        <v>28</v>
      </c>
      <c r="F590" s="36" t="s">
        <v>45</v>
      </c>
      <c r="G590" s="36">
        <v>0</v>
      </c>
      <c r="H590" s="36" t="s">
        <v>42</v>
      </c>
      <c r="I590" s="36" t="s">
        <v>3105</v>
      </c>
      <c r="J590" s="36" t="s">
        <v>3106</v>
      </c>
      <c r="K590" s="36" t="s">
        <v>33</v>
      </c>
      <c r="L590" s="72" t="s">
        <v>3107</v>
      </c>
      <c r="M590" s="36" t="s">
        <v>2999</v>
      </c>
      <c r="N590" s="36" t="s">
        <v>49</v>
      </c>
      <c r="O590" s="36" t="s">
        <v>50</v>
      </c>
      <c r="P590" s="36" t="s">
        <v>50</v>
      </c>
      <c r="Q590" s="36"/>
      <c r="R590" s="36"/>
      <c r="S590" s="36" t="s">
        <v>51</v>
      </c>
      <c r="T590" s="36" t="s">
        <v>38</v>
      </c>
      <c r="U590" s="36" t="s">
        <v>39</v>
      </c>
      <c r="V590" s="36" t="s">
        <v>38</v>
      </c>
      <c r="W590" s="36" t="s">
        <v>38</v>
      </c>
      <c r="X590" s="36">
        <v>2</v>
      </c>
      <c r="Y590" s="36" t="s">
        <v>38</v>
      </c>
      <c r="Z590" s="36">
        <v>3</v>
      </c>
      <c r="AA590" s="36" t="s">
        <v>623</v>
      </c>
      <c r="AB590" s="36">
        <v>4</v>
      </c>
      <c r="AC590" s="36"/>
      <c r="AD590" s="36"/>
      <c r="AE590" s="36">
        <f t="shared" si="9"/>
        <v>2</v>
      </c>
    </row>
    <row r="591" spans="1:31" customFormat="1" ht="94.5">
      <c r="A591" s="36">
        <v>590</v>
      </c>
      <c r="B591" s="36" t="s">
        <v>2821</v>
      </c>
      <c r="C591" s="36" t="s">
        <v>2841</v>
      </c>
      <c r="D591" s="36" t="s">
        <v>3108</v>
      </c>
      <c r="E591" s="36" t="s">
        <v>28</v>
      </c>
      <c r="F591" s="36" t="s">
        <v>45</v>
      </c>
      <c r="G591" s="36">
        <v>0</v>
      </c>
      <c r="H591" s="36" t="s">
        <v>82</v>
      </c>
      <c r="I591" s="36" t="s">
        <v>3109</v>
      </c>
      <c r="J591" s="36" t="s">
        <v>3110</v>
      </c>
      <c r="K591" s="36" t="s">
        <v>33</v>
      </c>
      <c r="L591" s="72" t="s">
        <v>3111</v>
      </c>
      <c r="M591" s="36" t="s">
        <v>3112</v>
      </c>
      <c r="N591" s="36" t="s">
        <v>49</v>
      </c>
      <c r="O591" s="36"/>
      <c r="P591" s="36" t="s">
        <v>50</v>
      </c>
      <c r="Q591" s="36"/>
      <c r="R591" s="36"/>
      <c r="S591" s="36" t="s">
        <v>51</v>
      </c>
      <c r="T591" s="36" t="s">
        <v>38</v>
      </c>
      <c r="U591" s="36" t="s">
        <v>39</v>
      </c>
      <c r="V591" s="36" t="s">
        <v>38</v>
      </c>
      <c r="W591" s="36" t="s">
        <v>145</v>
      </c>
      <c r="X591" s="36">
        <v>2</v>
      </c>
      <c r="Y591" s="36" t="s">
        <v>3113</v>
      </c>
      <c r="Z591" s="36">
        <v>1</v>
      </c>
      <c r="AA591" s="36" t="s">
        <v>3114</v>
      </c>
      <c r="AB591" s="36">
        <v>1</v>
      </c>
      <c r="AC591" s="36"/>
      <c r="AD591" s="36"/>
      <c r="AE591" s="36">
        <f t="shared" si="9"/>
        <v>1</v>
      </c>
    </row>
    <row r="592" spans="1:31" customFormat="1" ht="135">
      <c r="A592" s="72">
        <v>591</v>
      </c>
      <c r="B592" s="72" t="s">
        <v>2821</v>
      </c>
      <c r="C592" s="72" t="s">
        <v>2841</v>
      </c>
      <c r="D592" s="72" t="s">
        <v>3115</v>
      </c>
      <c r="E592" s="72" t="s">
        <v>28</v>
      </c>
      <c r="F592" s="72" t="s">
        <v>45</v>
      </c>
      <c r="G592" s="72">
        <v>0</v>
      </c>
      <c r="H592" s="72" t="s">
        <v>115</v>
      </c>
      <c r="I592" s="36" t="s">
        <v>3116</v>
      </c>
      <c r="J592" s="36" t="s">
        <v>3117</v>
      </c>
      <c r="K592" s="36" t="s">
        <v>33</v>
      </c>
      <c r="L592" s="72" t="s">
        <v>3118</v>
      </c>
      <c r="M592" s="36" t="s">
        <v>3119</v>
      </c>
      <c r="N592" s="36" t="s">
        <v>49</v>
      </c>
      <c r="O592" s="36" t="s">
        <v>50</v>
      </c>
      <c r="P592" s="36" t="s">
        <v>50</v>
      </c>
      <c r="Q592" s="36" t="s">
        <v>50</v>
      </c>
      <c r="R592" s="36" t="s">
        <v>50</v>
      </c>
      <c r="S592" s="36" t="s">
        <v>51</v>
      </c>
      <c r="T592" s="36" t="s">
        <v>38</v>
      </c>
      <c r="U592" s="36" t="s">
        <v>39</v>
      </c>
      <c r="V592" s="36" t="s">
        <v>38</v>
      </c>
      <c r="W592" s="36" t="s">
        <v>40</v>
      </c>
      <c r="X592" s="36">
        <v>2</v>
      </c>
      <c r="Y592" s="36" t="s">
        <v>3120</v>
      </c>
      <c r="Z592" s="36">
        <v>1</v>
      </c>
      <c r="AA592" s="36" t="s">
        <v>3114</v>
      </c>
      <c r="AB592" s="36">
        <v>1</v>
      </c>
      <c r="AC592" s="36"/>
      <c r="AD592" s="36"/>
      <c r="AE592" s="36">
        <f t="shared" si="9"/>
        <v>4</v>
      </c>
    </row>
    <row r="593" spans="1:31" customFormat="1" ht="94.5">
      <c r="A593" s="36">
        <v>592</v>
      </c>
      <c r="B593" s="36" t="s">
        <v>2821</v>
      </c>
      <c r="C593" s="36" t="s">
        <v>2841</v>
      </c>
      <c r="D593" s="36" t="s">
        <v>3121</v>
      </c>
      <c r="E593" s="36" t="s">
        <v>28</v>
      </c>
      <c r="F593" s="36" t="s">
        <v>45</v>
      </c>
      <c r="G593" s="36">
        <v>0</v>
      </c>
      <c r="H593" s="36" t="s">
        <v>108</v>
      </c>
      <c r="I593" s="36" t="s">
        <v>3122</v>
      </c>
      <c r="J593" s="36" t="s">
        <v>3123</v>
      </c>
      <c r="K593" s="36" t="s">
        <v>106</v>
      </c>
      <c r="L593" s="72"/>
      <c r="M593" s="36"/>
      <c r="N593" s="36"/>
      <c r="O593" s="36"/>
      <c r="P593" s="36"/>
      <c r="Q593" s="36"/>
      <c r="R593" s="36"/>
      <c r="S593" s="36"/>
      <c r="T593" s="36"/>
      <c r="U593" s="36"/>
      <c r="V593" s="36"/>
      <c r="W593" s="36"/>
      <c r="X593" s="36"/>
      <c r="Y593" s="36"/>
      <c r="Z593" s="36"/>
      <c r="AA593" s="36"/>
      <c r="AB593" s="36"/>
      <c r="AC593" s="36"/>
      <c r="AD593" s="36"/>
      <c r="AE593" s="36">
        <f t="shared" si="9"/>
        <v>0</v>
      </c>
    </row>
    <row r="594" spans="1:31" customFormat="1" ht="94.5">
      <c r="A594" s="36">
        <v>593</v>
      </c>
      <c r="B594" s="36" t="s">
        <v>2821</v>
      </c>
      <c r="C594" s="36" t="s">
        <v>2841</v>
      </c>
      <c r="D594" s="36" t="s">
        <v>3124</v>
      </c>
      <c r="E594" s="36" t="s">
        <v>28</v>
      </c>
      <c r="F594" s="36" t="s">
        <v>45</v>
      </c>
      <c r="G594" s="36">
        <v>0</v>
      </c>
      <c r="H594" s="36" t="s">
        <v>108</v>
      </c>
      <c r="I594" s="36" t="s">
        <v>3125</v>
      </c>
      <c r="J594" s="36" t="s">
        <v>3126</v>
      </c>
      <c r="K594" s="36" t="s">
        <v>106</v>
      </c>
      <c r="L594" s="72"/>
      <c r="M594" s="36"/>
      <c r="N594" s="36"/>
      <c r="O594" s="36"/>
      <c r="P594" s="36"/>
      <c r="Q594" s="36"/>
      <c r="R594" s="36"/>
      <c r="S594" s="36"/>
      <c r="T594" s="36"/>
      <c r="U594" s="36"/>
      <c r="V594" s="36"/>
      <c r="W594" s="36"/>
      <c r="X594" s="36"/>
      <c r="Y594" s="36"/>
      <c r="Z594" s="36"/>
      <c r="AA594" s="36"/>
      <c r="AB594" s="36"/>
      <c r="AC594" s="36"/>
      <c r="AD594" s="36"/>
      <c r="AE594" s="36">
        <f t="shared" si="9"/>
        <v>0</v>
      </c>
    </row>
    <row r="595" spans="1:31" customFormat="1" ht="202.5">
      <c r="A595" s="36">
        <v>594</v>
      </c>
      <c r="B595" s="36" t="s">
        <v>2821</v>
      </c>
      <c r="C595" s="36" t="s">
        <v>2841</v>
      </c>
      <c r="D595" s="36" t="s">
        <v>3127</v>
      </c>
      <c r="E595" s="36" t="s">
        <v>28</v>
      </c>
      <c r="F595" s="36" t="s">
        <v>45</v>
      </c>
      <c r="G595" s="36">
        <v>0</v>
      </c>
      <c r="H595" s="36" t="s">
        <v>30</v>
      </c>
      <c r="I595" s="36" t="s">
        <v>3128</v>
      </c>
      <c r="J595" s="36" t="s">
        <v>3129</v>
      </c>
      <c r="K595" s="36" t="s">
        <v>33</v>
      </c>
      <c r="L595" s="72" t="s">
        <v>3130</v>
      </c>
      <c r="M595" s="36" t="s">
        <v>3131</v>
      </c>
      <c r="N595" s="36" t="s">
        <v>49</v>
      </c>
      <c r="O595" s="36" t="s">
        <v>50</v>
      </c>
      <c r="P595" s="36" t="s">
        <v>50</v>
      </c>
      <c r="Q595" s="36"/>
      <c r="R595" s="36"/>
      <c r="S595" s="36" t="s">
        <v>51</v>
      </c>
      <c r="T595" s="36" t="s">
        <v>38</v>
      </c>
      <c r="U595" s="36" t="s">
        <v>39</v>
      </c>
      <c r="V595" s="36" t="s">
        <v>38</v>
      </c>
      <c r="W595" s="36" t="s">
        <v>3132</v>
      </c>
      <c r="X595" s="36">
        <v>2</v>
      </c>
      <c r="Y595" s="36" t="s">
        <v>3133</v>
      </c>
      <c r="Z595" s="36">
        <v>5</v>
      </c>
      <c r="AA595" s="36" t="s">
        <v>3134</v>
      </c>
      <c r="AB595" s="36">
        <v>5</v>
      </c>
      <c r="AC595" s="36"/>
      <c r="AD595" s="36"/>
      <c r="AE595" s="36">
        <f t="shared" si="9"/>
        <v>2</v>
      </c>
    </row>
    <row r="596" spans="1:31" customFormat="1" ht="108">
      <c r="A596" s="36">
        <v>595</v>
      </c>
      <c r="B596" s="36" t="s">
        <v>2821</v>
      </c>
      <c r="C596" s="36" t="s">
        <v>2841</v>
      </c>
      <c r="D596" s="36" t="s">
        <v>3135</v>
      </c>
      <c r="E596" s="36" t="s">
        <v>28</v>
      </c>
      <c r="F596" s="36" t="s">
        <v>45</v>
      </c>
      <c r="G596" s="36">
        <v>0</v>
      </c>
      <c r="H596" s="36" t="s">
        <v>82</v>
      </c>
      <c r="I596" s="36" t="s">
        <v>3136</v>
      </c>
      <c r="J596" s="36" t="s">
        <v>3137</v>
      </c>
      <c r="K596" s="36" t="s">
        <v>33</v>
      </c>
      <c r="L596" s="72" t="s">
        <v>3138</v>
      </c>
      <c r="M596" s="36" t="s">
        <v>3139</v>
      </c>
      <c r="N596" s="36" t="s">
        <v>49</v>
      </c>
      <c r="O596" s="36" t="s">
        <v>50</v>
      </c>
      <c r="P596" s="36"/>
      <c r="Q596" s="36"/>
      <c r="R596" s="36"/>
      <c r="S596" s="36" t="s">
        <v>51</v>
      </c>
      <c r="T596" s="36" t="s">
        <v>38</v>
      </c>
      <c r="U596" s="36" t="s">
        <v>38</v>
      </c>
      <c r="V596" s="36" t="s">
        <v>38</v>
      </c>
      <c r="W596" s="36" t="s">
        <v>3140</v>
      </c>
      <c r="X596" s="36">
        <v>2</v>
      </c>
      <c r="Y596" s="36" t="s">
        <v>3141</v>
      </c>
      <c r="Z596" s="36">
        <v>1</v>
      </c>
      <c r="AA596" s="36" t="s">
        <v>3114</v>
      </c>
      <c r="AB596" s="36">
        <v>1</v>
      </c>
      <c r="AC596" s="36"/>
      <c r="AD596" s="36"/>
      <c r="AE596" s="36">
        <f t="shared" si="9"/>
        <v>1</v>
      </c>
    </row>
    <row r="597" spans="1:31" customFormat="1" ht="94.5">
      <c r="A597" s="36">
        <v>596</v>
      </c>
      <c r="B597" s="36" t="s">
        <v>2821</v>
      </c>
      <c r="C597" s="36" t="s">
        <v>2841</v>
      </c>
      <c r="D597" s="36" t="s">
        <v>3142</v>
      </c>
      <c r="E597" s="36" t="s">
        <v>28</v>
      </c>
      <c r="F597" s="36" t="s">
        <v>45</v>
      </c>
      <c r="G597" s="36">
        <v>0</v>
      </c>
      <c r="H597" s="36" t="s">
        <v>82</v>
      </c>
      <c r="I597" s="36" t="s">
        <v>3143</v>
      </c>
      <c r="J597" s="36" t="s">
        <v>3144</v>
      </c>
      <c r="K597" s="36" t="s">
        <v>106</v>
      </c>
      <c r="L597" s="72"/>
      <c r="M597" s="36"/>
      <c r="N597" s="36"/>
      <c r="O597" s="36"/>
      <c r="P597" s="36"/>
      <c r="Q597" s="36"/>
      <c r="R597" s="36"/>
      <c r="S597" s="36"/>
      <c r="T597" s="36"/>
      <c r="U597" s="36"/>
      <c r="V597" s="36"/>
      <c r="W597" s="36"/>
      <c r="X597" s="36"/>
      <c r="Y597" s="36"/>
      <c r="Z597" s="36"/>
      <c r="AA597" s="36"/>
      <c r="AB597" s="36"/>
      <c r="AC597" s="36"/>
      <c r="AD597" s="36"/>
      <c r="AE597" s="36">
        <f t="shared" si="9"/>
        <v>0</v>
      </c>
    </row>
    <row r="598" spans="1:31" customFormat="1" ht="108">
      <c r="A598" s="36">
        <v>597</v>
      </c>
      <c r="B598" s="36" t="s">
        <v>2821</v>
      </c>
      <c r="C598" s="36" t="s">
        <v>2841</v>
      </c>
      <c r="D598" s="36" t="s">
        <v>3145</v>
      </c>
      <c r="E598" s="36" t="s">
        <v>28</v>
      </c>
      <c r="F598" s="36" t="s">
        <v>45</v>
      </c>
      <c r="G598" s="36">
        <v>0</v>
      </c>
      <c r="H598" s="36" t="s">
        <v>82</v>
      </c>
      <c r="I598" s="36" t="s">
        <v>3146</v>
      </c>
      <c r="J598" s="36" t="s">
        <v>3147</v>
      </c>
      <c r="K598" s="36" t="s">
        <v>33</v>
      </c>
      <c r="L598" s="72" t="s">
        <v>3148</v>
      </c>
      <c r="M598" s="36" t="s">
        <v>3131</v>
      </c>
      <c r="N598" s="36" t="s">
        <v>49</v>
      </c>
      <c r="O598" s="36" t="s">
        <v>50</v>
      </c>
      <c r="P598" s="36" t="s">
        <v>50</v>
      </c>
      <c r="Q598" s="36"/>
      <c r="R598" s="36"/>
      <c r="S598" s="36" t="s">
        <v>51</v>
      </c>
      <c r="T598" s="36" t="s">
        <v>38</v>
      </c>
      <c r="U598" s="36" t="s">
        <v>39</v>
      </c>
      <c r="V598" s="36" t="s">
        <v>38</v>
      </c>
      <c r="W598" s="36" t="s">
        <v>3132</v>
      </c>
      <c r="X598" s="36">
        <v>2</v>
      </c>
      <c r="Y598" s="36" t="s">
        <v>3149</v>
      </c>
      <c r="Z598" s="36">
        <v>1</v>
      </c>
      <c r="AA598" s="36" t="s">
        <v>3114</v>
      </c>
      <c r="AB598" s="36">
        <v>1</v>
      </c>
      <c r="AC598" s="36"/>
      <c r="AD598" s="36"/>
      <c r="AE598" s="36">
        <f t="shared" si="9"/>
        <v>2</v>
      </c>
    </row>
    <row r="599" spans="1:31" customFormat="1" ht="108">
      <c r="A599" s="36">
        <v>598</v>
      </c>
      <c r="B599" s="36" t="s">
        <v>2821</v>
      </c>
      <c r="C599" s="36" t="s">
        <v>2841</v>
      </c>
      <c r="D599" s="36" t="s">
        <v>3150</v>
      </c>
      <c r="E599" s="36" t="s">
        <v>28</v>
      </c>
      <c r="F599" s="36" t="s">
        <v>45</v>
      </c>
      <c r="G599" s="36">
        <v>0</v>
      </c>
      <c r="H599" s="36" t="s">
        <v>82</v>
      </c>
      <c r="I599" s="36" t="s">
        <v>3151</v>
      </c>
      <c r="J599" s="36" t="s">
        <v>3152</v>
      </c>
      <c r="K599" s="36" t="s">
        <v>106</v>
      </c>
      <c r="L599" s="72"/>
      <c r="M599" s="36"/>
      <c r="N599" s="36"/>
      <c r="O599" s="36"/>
      <c r="P599" s="36"/>
      <c r="Q599" s="36"/>
      <c r="R599" s="36"/>
      <c r="S599" s="36"/>
      <c r="T599" s="36"/>
      <c r="U599" s="36"/>
      <c r="V599" s="36"/>
      <c r="W599" s="36"/>
      <c r="X599" s="36"/>
      <c r="Y599" s="36"/>
      <c r="Z599" s="36"/>
      <c r="AA599" s="36"/>
      <c r="AB599" s="36"/>
      <c r="AC599" s="36"/>
      <c r="AD599" s="36"/>
      <c r="AE599" s="36">
        <f t="shared" si="9"/>
        <v>0</v>
      </c>
    </row>
    <row r="600" spans="1:31" customFormat="1" ht="108">
      <c r="A600" s="36">
        <v>599</v>
      </c>
      <c r="B600" s="36" t="s">
        <v>2821</v>
      </c>
      <c r="C600" s="36" t="s">
        <v>2841</v>
      </c>
      <c r="D600" s="36" t="s">
        <v>3153</v>
      </c>
      <c r="E600" s="36" t="s">
        <v>28</v>
      </c>
      <c r="F600" s="36" t="s">
        <v>45</v>
      </c>
      <c r="G600" s="36">
        <v>0</v>
      </c>
      <c r="H600" s="36" t="s">
        <v>82</v>
      </c>
      <c r="I600" s="36" t="s">
        <v>3154</v>
      </c>
      <c r="J600" s="36" t="s">
        <v>3155</v>
      </c>
      <c r="K600" s="36" t="s">
        <v>33</v>
      </c>
      <c r="L600" s="72" t="s">
        <v>3156</v>
      </c>
      <c r="M600" s="36" t="s">
        <v>3157</v>
      </c>
      <c r="N600" s="36" t="s">
        <v>49</v>
      </c>
      <c r="O600" s="36" t="s">
        <v>50</v>
      </c>
      <c r="P600" s="36" t="s">
        <v>50</v>
      </c>
      <c r="Q600" s="36"/>
      <c r="R600" s="36"/>
      <c r="S600" s="36" t="s">
        <v>51</v>
      </c>
      <c r="T600" s="36" t="s">
        <v>38</v>
      </c>
      <c r="U600" s="36" t="s">
        <v>39</v>
      </c>
      <c r="V600" s="36" t="s">
        <v>38</v>
      </c>
      <c r="W600" s="36" t="s">
        <v>483</v>
      </c>
      <c r="X600" s="36">
        <v>2</v>
      </c>
      <c r="Y600" s="36" t="s">
        <v>3158</v>
      </c>
      <c r="Z600" s="36">
        <v>1</v>
      </c>
      <c r="AA600" s="36" t="s">
        <v>3114</v>
      </c>
      <c r="AB600" s="36">
        <v>1</v>
      </c>
      <c r="AC600" s="36"/>
      <c r="AD600" s="36"/>
      <c r="AE600" s="36">
        <f t="shared" si="9"/>
        <v>2</v>
      </c>
    </row>
    <row r="601" spans="1:31" customFormat="1" ht="94.5">
      <c r="A601" s="36">
        <v>600</v>
      </c>
      <c r="B601" s="36" t="s">
        <v>2821</v>
      </c>
      <c r="C601" s="36" t="s">
        <v>2841</v>
      </c>
      <c r="D601" s="36" t="s">
        <v>3159</v>
      </c>
      <c r="E601" s="36" t="s">
        <v>28</v>
      </c>
      <c r="F601" s="36" t="s">
        <v>45</v>
      </c>
      <c r="G601" s="36">
        <v>0</v>
      </c>
      <c r="H601" s="36" t="s">
        <v>82</v>
      </c>
      <c r="I601" s="36" t="s">
        <v>3160</v>
      </c>
      <c r="J601" s="36" t="s">
        <v>3161</v>
      </c>
      <c r="K601" s="36" t="s">
        <v>33</v>
      </c>
      <c r="L601" s="72" t="s">
        <v>3162</v>
      </c>
      <c r="M601" s="36" t="s">
        <v>3163</v>
      </c>
      <c r="N601" s="36" t="s">
        <v>49</v>
      </c>
      <c r="O601" s="36"/>
      <c r="P601" s="36" t="s">
        <v>50</v>
      </c>
      <c r="Q601" s="36" t="s">
        <v>50</v>
      </c>
      <c r="R601" s="36"/>
      <c r="S601" s="36" t="s">
        <v>51</v>
      </c>
      <c r="T601" s="36" t="s">
        <v>38</v>
      </c>
      <c r="U601" s="36" t="s">
        <v>39</v>
      </c>
      <c r="V601" s="36" t="s">
        <v>38</v>
      </c>
      <c r="W601" s="36" t="s">
        <v>3132</v>
      </c>
      <c r="X601" s="36">
        <v>2</v>
      </c>
      <c r="Y601" s="36" t="s">
        <v>3164</v>
      </c>
      <c r="Z601" s="36">
        <v>5</v>
      </c>
      <c r="AA601" s="36" t="s">
        <v>3134</v>
      </c>
      <c r="AB601" s="36">
        <v>5</v>
      </c>
      <c r="AC601" s="36"/>
      <c r="AD601" s="36"/>
      <c r="AE601" s="36">
        <f t="shared" si="9"/>
        <v>2</v>
      </c>
    </row>
    <row r="602" spans="1:31" customFormat="1" ht="94.5">
      <c r="A602" s="36">
        <v>601</v>
      </c>
      <c r="B602" s="36" t="s">
        <v>2821</v>
      </c>
      <c r="C602" s="36" t="s">
        <v>2841</v>
      </c>
      <c r="D602" s="36" t="s">
        <v>3165</v>
      </c>
      <c r="E602" s="36" t="s">
        <v>28</v>
      </c>
      <c r="F602" s="36" t="s">
        <v>45</v>
      </c>
      <c r="G602" s="36">
        <v>0</v>
      </c>
      <c r="H602" s="36" t="s">
        <v>82</v>
      </c>
      <c r="I602" s="36" t="s">
        <v>3166</v>
      </c>
      <c r="J602" s="36" t="s">
        <v>3167</v>
      </c>
      <c r="K602" s="36" t="s">
        <v>33</v>
      </c>
      <c r="L602" s="72" t="s">
        <v>3168</v>
      </c>
      <c r="M602" s="36" t="s">
        <v>3131</v>
      </c>
      <c r="N602" s="36" t="s">
        <v>49</v>
      </c>
      <c r="O602" s="36"/>
      <c r="P602" s="36" t="s">
        <v>50</v>
      </c>
      <c r="Q602" s="36"/>
      <c r="R602" s="36"/>
      <c r="S602" s="36" t="s">
        <v>51</v>
      </c>
      <c r="T602" s="36" t="s">
        <v>38</v>
      </c>
      <c r="U602" s="36" t="s">
        <v>39</v>
      </c>
      <c r="V602" s="36" t="s">
        <v>38</v>
      </c>
      <c r="W602" s="36" t="s">
        <v>38</v>
      </c>
      <c r="X602" s="36">
        <v>2</v>
      </c>
      <c r="Y602" s="36" t="s">
        <v>3169</v>
      </c>
      <c r="Z602" s="36">
        <v>1</v>
      </c>
      <c r="AA602" s="36" t="s">
        <v>3114</v>
      </c>
      <c r="AB602" s="36">
        <v>1</v>
      </c>
      <c r="AC602" s="36"/>
      <c r="AD602" s="36"/>
      <c r="AE602" s="36">
        <f t="shared" si="9"/>
        <v>1</v>
      </c>
    </row>
    <row r="603" spans="1:31" customFormat="1" ht="94.5">
      <c r="A603" s="36">
        <v>602</v>
      </c>
      <c r="B603" s="36" t="s">
        <v>2821</v>
      </c>
      <c r="C603" s="36" t="s">
        <v>2841</v>
      </c>
      <c r="D603" s="36" t="s">
        <v>3170</v>
      </c>
      <c r="E603" s="36" t="s">
        <v>28</v>
      </c>
      <c r="F603" s="36" t="s">
        <v>45</v>
      </c>
      <c r="G603" s="36">
        <v>0</v>
      </c>
      <c r="H603" s="36" t="s">
        <v>82</v>
      </c>
      <c r="I603" s="36" t="s">
        <v>3171</v>
      </c>
      <c r="J603" s="36" t="s">
        <v>3172</v>
      </c>
      <c r="K603" s="36" t="s">
        <v>33</v>
      </c>
      <c r="L603" s="72" t="s">
        <v>3173</v>
      </c>
      <c r="M603" s="36" t="s">
        <v>3131</v>
      </c>
      <c r="N603" s="36" t="s">
        <v>49</v>
      </c>
      <c r="O603" s="36"/>
      <c r="P603" s="36" t="s">
        <v>50</v>
      </c>
      <c r="Q603" s="36"/>
      <c r="R603" s="36"/>
      <c r="S603" s="36" t="s">
        <v>51</v>
      </c>
      <c r="T603" s="36" t="s">
        <v>38</v>
      </c>
      <c r="U603" s="36" t="s">
        <v>39</v>
      </c>
      <c r="V603" s="36" t="s">
        <v>38</v>
      </c>
      <c r="W603" s="36" t="s">
        <v>38</v>
      </c>
      <c r="X603" s="36">
        <v>2</v>
      </c>
      <c r="Y603" s="36" t="s">
        <v>3169</v>
      </c>
      <c r="Z603" s="36">
        <v>1</v>
      </c>
      <c r="AA603" s="36" t="s">
        <v>3114</v>
      </c>
      <c r="AB603" s="36">
        <v>1</v>
      </c>
      <c r="AC603" s="36"/>
      <c r="AD603" s="36"/>
      <c r="AE603" s="36">
        <f t="shared" si="9"/>
        <v>1</v>
      </c>
    </row>
    <row r="604" spans="1:31" s="34" customFormat="1" ht="108">
      <c r="A604" s="36">
        <v>603</v>
      </c>
      <c r="B604" s="36" t="s">
        <v>2821</v>
      </c>
      <c r="C604" s="36" t="s">
        <v>2841</v>
      </c>
      <c r="D604" s="36" t="s">
        <v>3174</v>
      </c>
      <c r="E604" s="36" t="s">
        <v>28</v>
      </c>
      <c r="F604" s="36" t="s">
        <v>45</v>
      </c>
      <c r="G604" s="36">
        <v>0</v>
      </c>
      <c r="H604" s="36" t="s">
        <v>108</v>
      </c>
      <c r="I604" s="36" t="s">
        <v>3175</v>
      </c>
      <c r="J604" s="36" t="s">
        <v>3176</v>
      </c>
      <c r="K604" s="36" t="s">
        <v>106</v>
      </c>
      <c r="L604" s="72"/>
      <c r="M604" s="36"/>
      <c r="N604" s="36"/>
      <c r="O604" s="36"/>
      <c r="P604" s="36"/>
      <c r="Q604" s="36"/>
      <c r="R604" s="36"/>
      <c r="S604" s="36"/>
      <c r="T604" s="36"/>
      <c r="U604" s="36"/>
      <c r="V604" s="36"/>
      <c r="W604" s="36"/>
      <c r="X604" s="36"/>
      <c r="Y604" s="36"/>
      <c r="Z604" s="36"/>
      <c r="AA604" s="36"/>
      <c r="AB604" s="36"/>
      <c r="AC604" s="36"/>
      <c r="AD604" s="36"/>
      <c r="AE604" s="36">
        <f t="shared" si="9"/>
        <v>0</v>
      </c>
    </row>
    <row r="605" spans="1:31" customFormat="1" ht="94.5">
      <c r="A605" s="36">
        <v>604</v>
      </c>
      <c r="B605" s="36" t="s">
        <v>2821</v>
      </c>
      <c r="C605" s="36" t="s">
        <v>2841</v>
      </c>
      <c r="D605" s="36" t="s">
        <v>3177</v>
      </c>
      <c r="E605" s="36" t="s">
        <v>28</v>
      </c>
      <c r="F605" s="36" t="s">
        <v>45</v>
      </c>
      <c r="G605" s="36">
        <v>0</v>
      </c>
      <c r="H605" s="36" t="s">
        <v>82</v>
      </c>
      <c r="I605" s="36" t="s">
        <v>3178</v>
      </c>
      <c r="J605" s="36" t="s">
        <v>3179</v>
      </c>
      <c r="K605" s="36" t="s">
        <v>33</v>
      </c>
      <c r="L605" s="72" t="s">
        <v>3180</v>
      </c>
      <c r="M605" s="36" t="s">
        <v>3131</v>
      </c>
      <c r="N605" s="36" t="s">
        <v>36</v>
      </c>
      <c r="O605" s="36"/>
      <c r="P605" s="36"/>
      <c r="Q605" s="36"/>
      <c r="R605" s="36"/>
      <c r="S605" s="36" t="s">
        <v>42</v>
      </c>
      <c r="T605" s="36" t="s">
        <v>42</v>
      </c>
      <c r="U605" s="36" t="s">
        <v>39</v>
      </c>
      <c r="V605" s="36" t="s">
        <v>38</v>
      </c>
      <c r="W605" s="36" t="s">
        <v>38</v>
      </c>
      <c r="X605" s="36">
        <v>2</v>
      </c>
      <c r="Y605" s="36" t="s">
        <v>3181</v>
      </c>
      <c r="Z605" s="36">
        <v>1</v>
      </c>
      <c r="AA605" s="36" t="s">
        <v>3114</v>
      </c>
      <c r="AB605" s="36">
        <v>1</v>
      </c>
      <c r="AC605" s="36"/>
      <c r="AD605" s="36"/>
      <c r="AE605" s="36">
        <f t="shared" si="9"/>
        <v>0</v>
      </c>
    </row>
    <row r="606" spans="1:31" customFormat="1" ht="135">
      <c r="A606" s="36">
        <v>605</v>
      </c>
      <c r="B606" s="36" t="s">
        <v>2821</v>
      </c>
      <c r="C606" s="36" t="s">
        <v>2841</v>
      </c>
      <c r="D606" s="36" t="s">
        <v>3182</v>
      </c>
      <c r="E606" s="36" t="s">
        <v>28</v>
      </c>
      <c r="F606" s="36" t="s">
        <v>45</v>
      </c>
      <c r="G606" s="36">
        <v>0</v>
      </c>
      <c r="H606" s="36" t="s">
        <v>82</v>
      </c>
      <c r="I606" s="36" t="s">
        <v>3183</v>
      </c>
      <c r="J606" s="36" t="s">
        <v>3184</v>
      </c>
      <c r="K606" s="36" t="s">
        <v>106</v>
      </c>
      <c r="L606" s="72"/>
      <c r="M606" s="36"/>
      <c r="N606" s="36"/>
      <c r="O606" s="36"/>
      <c r="P606" s="36"/>
      <c r="Q606" s="36"/>
      <c r="R606" s="36"/>
      <c r="S606" s="36"/>
      <c r="T606" s="36"/>
      <c r="U606" s="36"/>
      <c r="V606" s="36"/>
      <c r="W606" s="36"/>
      <c r="X606" s="36"/>
      <c r="Y606" s="36"/>
      <c r="Z606" s="36"/>
      <c r="AA606" s="36"/>
      <c r="AB606" s="36"/>
      <c r="AC606" s="36"/>
      <c r="AD606" s="36"/>
      <c r="AE606" s="36">
        <f t="shared" si="9"/>
        <v>0</v>
      </c>
    </row>
    <row r="607" spans="1:31" customFormat="1" ht="108">
      <c r="A607" s="36">
        <v>606</v>
      </c>
      <c r="B607" s="36" t="s">
        <v>2821</v>
      </c>
      <c r="C607" s="36" t="s">
        <v>2841</v>
      </c>
      <c r="D607" s="36" t="s">
        <v>3185</v>
      </c>
      <c r="E607" s="36" t="s">
        <v>28</v>
      </c>
      <c r="F607" s="36" t="s">
        <v>45</v>
      </c>
      <c r="G607" s="36">
        <v>0</v>
      </c>
      <c r="H607" s="36" t="s">
        <v>82</v>
      </c>
      <c r="I607" s="36" t="s">
        <v>3186</v>
      </c>
      <c r="J607" s="36" t="s">
        <v>3187</v>
      </c>
      <c r="K607" s="36" t="s">
        <v>33</v>
      </c>
      <c r="L607" s="72" t="s">
        <v>3188</v>
      </c>
      <c r="M607" s="36" t="s">
        <v>3131</v>
      </c>
      <c r="N607" s="36" t="s">
        <v>49</v>
      </c>
      <c r="O607" s="36" t="s">
        <v>50</v>
      </c>
      <c r="P607" s="36" t="s">
        <v>50</v>
      </c>
      <c r="Q607" s="36"/>
      <c r="R607" s="36"/>
      <c r="S607" s="36" t="s">
        <v>51</v>
      </c>
      <c r="T607" s="36" t="s">
        <v>38</v>
      </c>
      <c r="U607" s="36" t="s">
        <v>39</v>
      </c>
      <c r="V607" s="36" t="s">
        <v>38</v>
      </c>
      <c r="W607" s="36" t="s">
        <v>3132</v>
      </c>
      <c r="X607" s="36">
        <v>2</v>
      </c>
      <c r="Y607" s="36" t="s">
        <v>3149</v>
      </c>
      <c r="Z607" s="36">
        <v>1</v>
      </c>
      <c r="AA607" s="36" t="s">
        <v>3114</v>
      </c>
      <c r="AB607" s="36">
        <v>1</v>
      </c>
      <c r="AC607" s="36"/>
      <c r="AD607" s="36"/>
      <c r="AE607" s="36">
        <f t="shared" si="9"/>
        <v>2</v>
      </c>
    </row>
    <row r="608" spans="1:31" customFormat="1" ht="94.5">
      <c r="A608" s="36">
        <v>607</v>
      </c>
      <c r="B608" s="36" t="s">
        <v>2821</v>
      </c>
      <c r="C608" s="36" t="s">
        <v>2841</v>
      </c>
      <c r="D608" s="36" t="s">
        <v>3189</v>
      </c>
      <c r="E608" s="36" t="s">
        <v>28</v>
      </c>
      <c r="F608" s="36" t="s">
        <v>45</v>
      </c>
      <c r="G608" s="36">
        <v>0</v>
      </c>
      <c r="H608" s="36" t="s">
        <v>82</v>
      </c>
      <c r="I608" s="36" t="s">
        <v>3190</v>
      </c>
      <c r="J608" s="36" t="s">
        <v>3191</v>
      </c>
      <c r="K608" s="36" t="s">
        <v>33</v>
      </c>
      <c r="L608" s="72" t="s">
        <v>3192</v>
      </c>
      <c r="M608" s="36" t="s">
        <v>3193</v>
      </c>
      <c r="N608" s="36" t="s">
        <v>49</v>
      </c>
      <c r="O608" s="36" t="s">
        <v>50</v>
      </c>
      <c r="P608" s="36"/>
      <c r="Q608" s="36"/>
      <c r="R608" s="36"/>
      <c r="S608" s="36" t="s">
        <v>51</v>
      </c>
      <c r="T608" s="36" t="s">
        <v>38</v>
      </c>
      <c r="U608" s="36" t="s">
        <v>38</v>
      </c>
      <c r="V608" s="36" t="s">
        <v>38</v>
      </c>
      <c r="W608" s="36" t="s">
        <v>2724</v>
      </c>
      <c r="X608" s="36">
        <v>1</v>
      </c>
      <c r="Y608" s="36" t="s">
        <v>3194</v>
      </c>
      <c r="Z608" s="36">
        <v>1</v>
      </c>
      <c r="AA608" s="36" t="s">
        <v>3114</v>
      </c>
      <c r="AB608" s="36">
        <v>1</v>
      </c>
      <c r="AC608" s="36"/>
      <c r="AD608" s="36"/>
      <c r="AE608" s="36">
        <f t="shared" si="9"/>
        <v>1</v>
      </c>
    </row>
    <row r="609" spans="1:31" customFormat="1" ht="229.5">
      <c r="A609" s="36">
        <v>608</v>
      </c>
      <c r="B609" s="36" t="s">
        <v>2821</v>
      </c>
      <c r="C609" s="36" t="s">
        <v>2841</v>
      </c>
      <c r="D609" s="36" t="s">
        <v>3195</v>
      </c>
      <c r="E609" s="36" t="s">
        <v>28</v>
      </c>
      <c r="F609" s="36" t="s">
        <v>45</v>
      </c>
      <c r="G609" s="36">
        <v>0</v>
      </c>
      <c r="H609" s="36" t="s">
        <v>108</v>
      </c>
      <c r="I609" s="36" t="s">
        <v>3196</v>
      </c>
      <c r="J609" s="36" t="s">
        <v>3197</v>
      </c>
      <c r="K609" s="36" t="s">
        <v>33</v>
      </c>
      <c r="L609" s="72" t="s">
        <v>3198</v>
      </c>
      <c r="M609" s="36" t="s">
        <v>3199</v>
      </c>
      <c r="N609" s="36" t="s">
        <v>49</v>
      </c>
      <c r="O609" s="36" t="s">
        <v>50</v>
      </c>
      <c r="P609" s="36" t="s">
        <v>50</v>
      </c>
      <c r="Q609" s="36"/>
      <c r="R609" s="36"/>
      <c r="S609" s="36" t="s">
        <v>51</v>
      </c>
      <c r="T609" s="36" t="s">
        <v>38</v>
      </c>
      <c r="U609" s="36" t="s">
        <v>39</v>
      </c>
      <c r="V609" s="36" t="s">
        <v>38</v>
      </c>
      <c r="W609" s="36" t="s">
        <v>483</v>
      </c>
      <c r="X609" s="36">
        <v>2</v>
      </c>
      <c r="Y609" s="36" t="s">
        <v>3158</v>
      </c>
      <c r="Z609" s="36">
        <v>1</v>
      </c>
      <c r="AA609" s="36" t="s">
        <v>3114</v>
      </c>
      <c r="AB609" s="36">
        <v>1</v>
      </c>
      <c r="AC609" s="36"/>
      <c r="AD609" s="36"/>
      <c r="AE609" s="36">
        <f t="shared" si="9"/>
        <v>2</v>
      </c>
    </row>
    <row r="610" spans="1:31" customFormat="1" ht="81">
      <c r="A610" s="36">
        <v>609</v>
      </c>
      <c r="B610" s="36" t="s">
        <v>2821</v>
      </c>
      <c r="C610" s="36" t="s">
        <v>2841</v>
      </c>
      <c r="D610" s="36" t="s">
        <v>3200</v>
      </c>
      <c r="E610" s="36" t="s">
        <v>28</v>
      </c>
      <c r="F610" s="36" t="s">
        <v>45</v>
      </c>
      <c r="G610" s="36">
        <v>0</v>
      </c>
      <c r="H610" s="36" t="s">
        <v>108</v>
      </c>
      <c r="I610" s="36" t="s">
        <v>3201</v>
      </c>
      <c r="J610" s="36" t="s">
        <v>3202</v>
      </c>
      <c r="K610" s="36" t="s">
        <v>33</v>
      </c>
      <c r="L610" s="72" t="s">
        <v>3203</v>
      </c>
      <c r="M610" s="36" t="s">
        <v>3204</v>
      </c>
      <c r="N610" s="36" t="s">
        <v>49</v>
      </c>
      <c r="O610" s="36"/>
      <c r="P610" s="36"/>
      <c r="Q610" s="36"/>
      <c r="R610" s="36" t="s">
        <v>50</v>
      </c>
      <c r="S610" s="36" t="s">
        <v>51</v>
      </c>
      <c r="T610" s="36" t="s">
        <v>38</v>
      </c>
      <c r="U610" s="36" t="s">
        <v>38</v>
      </c>
      <c r="V610" s="36" t="s">
        <v>38</v>
      </c>
      <c r="W610" s="36" t="s">
        <v>38</v>
      </c>
      <c r="X610" s="36">
        <v>2</v>
      </c>
      <c r="Y610" s="36" t="s">
        <v>3205</v>
      </c>
      <c r="Z610" s="36">
        <v>4</v>
      </c>
      <c r="AA610" s="36" t="s">
        <v>3114</v>
      </c>
      <c r="AB610" s="36">
        <v>4</v>
      </c>
      <c r="AC610" s="36"/>
      <c r="AD610" s="36"/>
      <c r="AE610" s="36">
        <f t="shared" si="9"/>
        <v>1</v>
      </c>
    </row>
    <row r="611" spans="1:31" customFormat="1" ht="94.5">
      <c r="A611" s="36">
        <v>610</v>
      </c>
      <c r="B611" s="36" t="s">
        <v>2821</v>
      </c>
      <c r="C611" s="36" t="s">
        <v>2841</v>
      </c>
      <c r="D611" s="36" t="s">
        <v>3206</v>
      </c>
      <c r="E611" s="36" t="s">
        <v>28</v>
      </c>
      <c r="F611" s="36" t="s">
        <v>45</v>
      </c>
      <c r="G611" s="36">
        <v>0</v>
      </c>
      <c r="H611" s="36" t="s">
        <v>108</v>
      </c>
      <c r="I611" s="36" t="s">
        <v>3207</v>
      </c>
      <c r="J611" s="36" t="s">
        <v>3208</v>
      </c>
      <c r="K611" s="36" t="s">
        <v>33</v>
      </c>
      <c r="L611" s="72" t="s">
        <v>3209</v>
      </c>
      <c r="M611" s="36" t="s">
        <v>3210</v>
      </c>
      <c r="N611" s="36" t="s">
        <v>49</v>
      </c>
      <c r="O611" s="36"/>
      <c r="P611" s="36"/>
      <c r="Q611" s="36"/>
      <c r="R611" s="36" t="s">
        <v>50</v>
      </c>
      <c r="S611" s="36" t="s">
        <v>51</v>
      </c>
      <c r="T611" s="36" t="s">
        <v>38</v>
      </c>
      <c r="U611" s="36" t="s">
        <v>38</v>
      </c>
      <c r="V611" s="36" t="s">
        <v>38</v>
      </c>
      <c r="W611" s="36" t="s">
        <v>38</v>
      </c>
      <c r="X611" s="36">
        <v>2</v>
      </c>
      <c r="Y611" s="36" t="s">
        <v>3158</v>
      </c>
      <c r="Z611" s="36">
        <v>1</v>
      </c>
      <c r="AA611" s="36" t="s">
        <v>3114</v>
      </c>
      <c r="AB611" s="36">
        <v>1</v>
      </c>
      <c r="AC611" s="36"/>
      <c r="AD611" s="36"/>
      <c r="AE611" s="36">
        <f t="shared" si="9"/>
        <v>1</v>
      </c>
    </row>
    <row r="612" spans="1:31" customFormat="1" ht="108">
      <c r="A612" s="36">
        <v>611</v>
      </c>
      <c r="B612" s="36" t="s">
        <v>2821</v>
      </c>
      <c r="C612" s="36" t="s">
        <v>2841</v>
      </c>
      <c r="D612" s="36" t="s">
        <v>3211</v>
      </c>
      <c r="E612" s="36" t="s">
        <v>28</v>
      </c>
      <c r="F612" s="36" t="s">
        <v>45</v>
      </c>
      <c r="G612" s="36">
        <v>0</v>
      </c>
      <c r="H612" s="36" t="s">
        <v>82</v>
      </c>
      <c r="I612" s="36" t="s">
        <v>3212</v>
      </c>
      <c r="J612" s="36" t="s">
        <v>3213</v>
      </c>
      <c r="K612" s="36" t="s">
        <v>33</v>
      </c>
      <c r="L612" s="72" t="s">
        <v>3214</v>
      </c>
      <c r="M612" s="36" t="s">
        <v>3215</v>
      </c>
      <c r="N612" s="36" t="s">
        <v>49</v>
      </c>
      <c r="O612" s="36" t="s">
        <v>50</v>
      </c>
      <c r="P612" s="36" t="s">
        <v>50</v>
      </c>
      <c r="Q612" s="36"/>
      <c r="R612" s="36"/>
      <c r="S612" s="36" t="s">
        <v>51</v>
      </c>
      <c r="T612" s="36" t="s">
        <v>38</v>
      </c>
      <c r="U612" s="36" t="s">
        <v>39</v>
      </c>
      <c r="V612" s="36" t="s">
        <v>39</v>
      </c>
      <c r="W612" s="36" t="s">
        <v>3216</v>
      </c>
      <c r="X612" s="36">
        <v>2</v>
      </c>
      <c r="Y612" s="36" t="s">
        <v>3217</v>
      </c>
      <c r="Z612" s="36">
        <v>4</v>
      </c>
      <c r="AA612" s="36" t="s">
        <v>3217</v>
      </c>
      <c r="AB612" s="36">
        <v>4</v>
      </c>
      <c r="AC612" s="36"/>
      <c r="AD612" s="36"/>
      <c r="AE612" s="36">
        <f t="shared" si="9"/>
        <v>2</v>
      </c>
    </row>
    <row r="613" spans="1:31" customFormat="1" ht="148.5">
      <c r="A613" s="36">
        <v>612</v>
      </c>
      <c r="B613" s="36" t="s">
        <v>2821</v>
      </c>
      <c r="C613" s="36" t="s">
        <v>2841</v>
      </c>
      <c r="D613" s="36" t="s">
        <v>3218</v>
      </c>
      <c r="E613" s="36" t="s">
        <v>28</v>
      </c>
      <c r="F613" s="36" t="s">
        <v>45</v>
      </c>
      <c r="G613" s="36">
        <v>0</v>
      </c>
      <c r="H613" s="36" t="s">
        <v>42</v>
      </c>
      <c r="I613" s="36" t="s">
        <v>3219</v>
      </c>
      <c r="J613" s="36" t="s">
        <v>3220</v>
      </c>
      <c r="K613" s="36" t="s">
        <v>33</v>
      </c>
      <c r="L613" s="72" t="s">
        <v>3221</v>
      </c>
      <c r="M613" s="36" t="s">
        <v>3222</v>
      </c>
      <c r="N613" s="36" t="s">
        <v>36</v>
      </c>
      <c r="O613" s="36"/>
      <c r="P613" s="36"/>
      <c r="Q613" s="36"/>
      <c r="R613" s="36"/>
      <c r="S613" s="36" t="s">
        <v>51</v>
      </c>
      <c r="T613" s="36" t="s">
        <v>39</v>
      </c>
      <c r="U613" s="36" t="s">
        <v>38</v>
      </c>
      <c r="V613" s="36" t="s">
        <v>38</v>
      </c>
      <c r="W613" s="36" t="s">
        <v>38</v>
      </c>
      <c r="X613" s="36">
        <v>2</v>
      </c>
      <c r="Y613" s="36" t="s">
        <v>3223</v>
      </c>
      <c r="Z613" s="36">
        <v>1</v>
      </c>
      <c r="AA613" s="36" t="s">
        <v>3223</v>
      </c>
      <c r="AB613" s="36">
        <v>1</v>
      </c>
      <c r="AC613" s="36"/>
      <c r="AD613" s="36"/>
      <c r="AE613" s="36">
        <f t="shared" si="9"/>
        <v>0</v>
      </c>
    </row>
    <row r="614" spans="1:31" customFormat="1" ht="148.5">
      <c r="A614" s="36">
        <v>613</v>
      </c>
      <c r="B614" s="36" t="s">
        <v>2821</v>
      </c>
      <c r="C614" s="36" t="s">
        <v>2841</v>
      </c>
      <c r="D614" s="36" t="s">
        <v>3224</v>
      </c>
      <c r="E614" s="36" t="s">
        <v>28</v>
      </c>
      <c r="F614" s="36" t="s">
        <v>45</v>
      </c>
      <c r="G614" s="36">
        <v>0</v>
      </c>
      <c r="H614" s="36" t="s">
        <v>82</v>
      </c>
      <c r="I614" s="36" t="s">
        <v>3225</v>
      </c>
      <c r="J614" s="36" t="s">
        <v>3226</v>
      </c>
      <c r="K614" s="36" t="s">
        <v>106</v>
      </c>
      <c r="L614" s="72"/>
      <c r="M614" s="36"/>
      <c r="N614" s="36"/>
      <c r="O614" s="36"/>
      <c r="P614" s="36"/>
      <c r="Q614" s="36"/>
      <c r="R614" s="36"/>
      <c r="S614" s="36"/>
      <c r="T614" s="36"/>
      <c r="U614" s="36"/>
      <c r="V614" s="36"/>
      <c r="W614" s="36"/>
      <c r="X614" s="36"/>
      <c r="Y614" s="36"/>
      <c r="Z614" s="36"/>
      <c r="AA614" s="36"/>
      <c r="AB614" s="36"/>
      <c r="AC614" s="36"/>
      <c r="AD614" s="36"/>
      <c r="AE614" s="36">
        <f t="shared" si="9"/>
        <v>0</v>
      </c>
    </row>
    <row r="615" spans="1:31" customFormat="1" ht="81">
      <c r="A615" s="36">
        <v>614</v>
      </c>
      <c r="B615" s="36" t="s">
        <v>2821</v>
      </c>
      <c r="C615" s="36" t="s">
        <v>2841</v>
      </c>
      <c r="D615" s="36" t="s">
        <v>3227</v>
      </c>
      <c r="E615" s="36" t="s">
        <v>28</v>
      </c>
      <c r="F615" s="36" t="s">
        <v>45</v>
      </c>
      <c r="G615" s="36">
        <v>0</v>
      </c>
      <c r="H615" s="36" t="s">
        <v>82</v>
      </c>
      <c r="I615" s="36" t="s">
        <v>3228</v>
      </c>
      <c r="J615" s="36" t="s">
        <v>3229</v>
      </c>
      <c r="K615" s="36" t="s">
        <v>33</v>
      </c>
      <c r="L615" s="72" t="s">
        <v>3230</v>
      </c>
      <c r="M615" s="36" t="s">
        <v>3231</v>
      </c>
      <c r="N615" s="36" t="s">
        <v>49</v>
      </c>
      <c r="O615" s="36" t="s">
        <v>50</v>
      </c>
      <c r="P615" s="36"/>
      <c r="Q615" s="36"/>
      <c r="R615" s="36"/>
      <c r="S615" s="36" t="s">
        <v>51</v>
      </c>
      <c r="T615" s="36" t="s">
        <v>39</v>
      </c>
      <c r="U615" s="36" t="s">
        <v>38</v>
      </c>
      <c r="V615" s="36" t="s">
        <v>38</v>
      </c>
      <c r="W615" s="36" t="s">
        <v>40</v>
      </c>
      <c r="X615" s="36">
        <v>2</v>
      </c>
      <c r="Y615" s="36" t="s">
        <v>3232</v>
      </c>
      <c r="Z615" s="36">
        <v>1</v>
      </c>
      <c r="AA615" s="36" t="s">
        <v>3232</v>
      </c>
      <c r="AB615" s="36">
        <v>1</v>
      </c>
      <c r="AC615" s="36"/>
      <c r="AD615" s="36"/>
      <c r="AE615" s="36">
        <f t="shared" si="9"/>
        <v>1</v>
      </c>
    </row>
    <row r="616" spans="1:31" customFormat="1" ht="94.5">
      <c r="A616" s="36">
        <v>615</v>
      </c>
      <c r="B616" s="36" t="s">
        <v>2821</v>
      </c>
      <c r="C616" s="36" t="s">
        <v>2841</v>
      </c>
      <c r="D616" s="36" t="s">
        <v>3233</v>
      </c>
      <c r="E616" s="36" t="s">
        <v>28</v>
      </c>
      <c r="F616" s="36" t="s">
        <v>45</v>
      </c>
      <c r="G616" s="36">
        <v>0</v>
      </c>
      <c r="H616" s="36" t="s">
        <v>82</v>
      </c>
      <c r="I616" s="36" t="s">
        <v>3234</v>
      </c>
      <c r="J616" s="36" t="s">
        <v>3235</v>
      </c>
      <c r="K616" s="36" t="s">
        <v>33</v>
      </c>
      <c r="L616" s="72" t="s">
        <v>3236</v>
      </c>
      <c r="M616" s="36" t="s">
        <v>2846</v>
      </c>
      <c r="N616" s="36" t="s">
        <v>49</v>
      </c>
      <c r="O616" s="36" t="s">
        <v>50</v>
      </c>
      <c r="P616" s="36"/>
      <c r="Q616" s="36"/>
      <c r="R616" s="36"/>
      <c r="S616" s="36" t="s">
        <v>51</v>
      </c>
      <c r="T616" s="36" t="s">
        <v>38</v>
      </c>
      <c r="U616" s="36" t="s">
        <v>39</v>
      </c>
      <c r="V616" s="36" t="s">
        <v>39</v>
      </c>
      <c r="W616" s="36" t="s">
        <v>40</v>
      </c>
      <c r="X616" s="36">
        <v>2</v>
      </c>
      <c r="Y616" s="36" t="s">
        <v>3237</v>
      </c>
      <c r="Z616" s="36">
        <v>1</v>
      </c>
      <c r="AA616" s="36" t="s">
        <v>3237</v>
      </c>
      <c r="AB616" s="36">
        <v>1</v>
      </c>
      <c r="AC616" s="36"/>
      <c r="AD616" s="36"/>
      <c r="AE616" s="36">
        <f t="shared" si="9"/>
        <v>1</v>
      </c>
    </row>
    <row r="617" spans="1:31" s="34" customFormat="1" ht="94.5">
      <c r="A617" s="36">
        <v>616</v>
      </c>
      <c r="B617" s="36" t="s">
        <v>2821</v>
      </c>
      <c r="C617" s="36" t="s">
        <v>2841</v>
      </c>
      <c r="D617" s="36" t="s">
        <v>3238</v>
      </c>
      <c r="E617" s="36" t="s">
        <v>28</v>
      </c>
      <c r="F617" s="36" t="s">
        <v>45</v>
      </c>
      <c r="G617" s="36">
        <v>0</v>
      </c>
      <c r="H617" s="36" t="s">
        <v>82</v>
      </c>
      <c r="I617" s="36" t="s">
        <v>3239</v>
      </c>
      <c r="J617" s="36" t="s">
        <v>3240</v>
      </c>
      <c r="K617" s="36" t="s">
        <v>33</v>
      </c>
      <c r="L617" s="72" t="s">
        <v>3241</v>
      </c>
      <c r="M617" s="36" t="s">
        <v>3242</v>
      </c>
      <c r="N617" s="36" t="s">
        <v>49</v>
      </c>
      <c r="O617" s="36"/>
      <c r="P617" s="36"/>
      <c r="Q617" s="36"/>
      <c r="R617" s="36" t="s">
        <v>50</v>
      </c>
      <c r="S617" s="36" t="s">
        <v>51</v>
      </c>
      <c r="T617" s="36" t="s">
        <v>38</v>
      </c>
      <c r="U617" s="36" t="s">
        <v>39</v>
      </c>
      <c r="V617" s="36" t="s">
        <v>38</v>
      </c>
      <c r="W617" s="36" t="s">
        <v>3243</v>
      </c>
      <c r="X617" s="36">
        <v>2</v>
      </c>
      <c r="Y617" s="36" t="s">
        <v>3244</v>
      </c>
      <c r="Z617" s="36">
        <v>1</v>
      </c>
      <c r="AA617" s="36" t="s">
        <v>3245</v>
      </c>
      <c r="AB617" s="36">
        <v>1</v>
      </c>
      <c r="AC617" s="36"/>
      <c r="AD617" s="36"/>
      <c r="AE617" s="36">
        <f t="shared" si="9"/>
        <v>1</v>
      </c>
    </row>
    <row r="618" spans="1:31" s="34" customFormat="1" ht="108">
      <c r="A618" s="36">
        <v>617</v>
      </c>
      <c r="B618" s="36" t="s">
        <v>2821</v>
      </c>
      <c r="C618" s="36" t="s">
        <v>2841</v>
      </c>
      <c r="D618" s="36" t="s">
        <v>3246</v>
      </c>
      <c r="E618" s="36" t="s">
        <v>28</v>
      </c>
      <c r="F618" s="36" t="s">
        <v>45</v>
      </c>
      <c r="G618" s="36">
        <v>0</v>
      </c>
      <c r="H618" s="36" t="s">
        <v>82</v>
      </c>
      <c r="I618" s="36" t="s">
        <v>3247</v>
      </c>
      <c r="J618" s="36" t="s">
        <v>3248</v>
      </c>
      <c r="K618" s="36" t="s">
        <v>33</v>
      </c>
      <c r="L618" s="72" t="s">
        <v>3249</v>
      </c>
      <c r="M618" s="36" t="s">
        <v>3250</v>
      </c>
      <c r="N618" s="36" t="s">
        <v>36</v>
      </c>
      <c r="O618" s="36"/>
      <c r="P618" s="36"/>
      <c r="Q618" s="36"/>
      <c r="R618" s="36"/>
      <c r="S618" s="36" t="s">
        <v>51</v>
      </c>
      <c r="T618" s="36" t="s">
        <v>38</v>
      </c>
      <c r="U618" s="36" t="s">
        <v>42</v>
      </c>
      <c r="V618" s="36" t="s">
        <v>42</v>
      </c>
      <c r="W618" s="36" t="s">
        <v>3216</v>
      </c>
      <c r="X618" s="36">
        <v>2</v>
      </c>
      <c r="Y618" s="36" t="s">
        <v>3251</v>
      </c>
      <c r="Z618" s="36">
        <v>4</v>
      </c>
      <c r="AA618" s="36" t="s">
        <v>3251</v>
      </c>
      <c r="AB618" s="36">
        <v>2</v>
      </c>
      <c r="AC618" s="36"/>
      <c r="AD618" s="36"/>
      <c r="AE618" s="36">
        <f t="shared" si="9"/>
        <v>0</v>
      </c>
    </row>
    <row r="619" spans="1:31" customFormat="1" ht="324">
      <c r="A619" s="36">
        <v>618</v>
      </c>
      <c r="B619" s="36" t="s">
        <v>2821</v>
      </c>
      <c r="C619" s="36" t="s">
        <v>2841</v>
      </c>
      <c r="D619" s="36" t="s">
        <v>3252</v>
      </c>
      <c r="E619" s="36" t="s">
        <v>28</v>
      </c>
      <c r="F619" s="36" t="s">
        <v>2866</v>
      </c>
      <c r="G619" s="36">
        <v>5</v>
      </c>
      <c r="H619" s="36" t="s">
        <v>115</v>
      </c>
      <c r="I619" s="36" t="s">
        <v>3253</v>
      </c>
      <c r="J619" s="36" t="s">
        <v>3254</v>
      </c>
      <c r="K619" s="36" t="s">
        <v>33</v>
      </c>
      <c r="L619" s="72" t="s">
        <v>3255</v>
      </c>
      <c r="M619" s="36" t="s">
        <v>3256</v>
      </c>
      <c r="N619" s="36" t="s">
        <v>36</v>
      </c>
      <c r="O619" s="36"/>
      <c r="P619" s="36"/>
      <c r="Q619" s="36"/>
      <c r="R619" s="36"/>
      <c r="S619" s="36" t="s">
        <v>51</v>
      </c>
      <c r="T619" s="36" t="s">
        <v>38</v>
      </c>
      <c r="U619" s="36" t="s">
        <v>38</v>
      </c>
      <c r="V619" s="36" t="s">
        <v>38</v>
      </c>
      <c r="W619" s="36" t="s">
        <v>211</v>
      </c>
      <c r="X619" s="36">
        <v>2</v>
      </c>
      <c r="Y619" s="36" t="s">
        <v>3252</v>
      </c>
      <c r="Z619" s="36">
        <v>4</v>
      </c>
      <c r="AA619" s="36" t="s">
        <v>3114</v>
      </c>
      <c r="AB619" s="36">
        <v>4</v>
      </c>
      <c r="AC619" s="36"/>
      <c r="AD619" s="36"/>
      <c r="AE619" s="36">
        <f t="shared" si="9"/>
        <v>0</v>
      </c>
    </row>
    <row r="620" spans="1:31" customFormat="1" ht="108">
      <c r="A620" s="36">
        <v>619</v>
      </c>
      <c r="B620" s="36" t="s">
        <v>2821</v>
      </c>
      <c r="C620" s="36" t="s">
        <v>2841</v>
      </c>
      <c r="D620" s="36" t="s">
        <v>3257</v>
      </c>
      <c r="E620" s="36" t="s">
        <v>28</v>
      </c>
      <c r="F620" s="36" t="s">
        <v>45</v>
      </c>
      <c r="G620" s="36">
        <v>0</v>
      </c>
      <c r="H620" s="36" t="s">
        <v>82</v>
      </c>
      <c r="I620" s="36" t="s">
        <v>3258</v>
      </c>
      <c r="J620" s="36" t="s">
        <v>3259</v>
      </c>
      <c r="K620" s="36" t="s">
        <v>33</v>
      </c>
      <c r="L620" s="72" t="s">
        <v>3260</v>
      </c>
      <c r="M620" s="36" t="s">
        <v>3261</v>
      </c>
      <c r="N620" s="36" t="s">
        <v>49</v>
      </c>
      <c r="O620" s="36" t="s">
        <v>50</v>
      </c>
      <c r="P620" s="36"/>
      <c r="Q620" s="36"/>
      <c r="R620" s="36"/>
      <c r="S620" s="36" t="s">
        <v>51</v>
      </c>
      <c r="T620" s="36" t="s">
        <v>38</v>
      </c>
      <c r="U620" s="36" t="s">
        <v>39</v>
      </c>
      <c r="V620" s="36" t="s">
        <v>39</v>
      </c>
      <c r="W620" s="36" t="s">
        <v>40</v>
      </c>
      <c r="X620" s="36">
        <v>2</v>
      </c>
      <c r="Y620" s="36" t="s">
        <v>3262</v>
      </c>
      <c r="Z620" s="36">
        <v>1</v>
      </c>
      <c r="AA620" s="36" t="s">
        <v>3114</v>
      </c>
      <c r="AB620" s="36">
        <v>1</v>
      </c>
      <c r="AC620" s="36"/>
      <c r="AD620" s="36"/>
      <c r="AE620" s="36">
        <f t="shared" si="9"/>
        <v>1</v>
      </c>
    </row>
    <row r="621" spans="1:31" customFormat="1" ht="216">
      <c r="A621" s="36">
        <v>620</v>
      </c>
      <c r="B621" s="36" t="s">
        <v>2821</v>
      </c>
      <c r="C621" s="36" t="s">
        <v>2841</v>
      </c>
      <c r="D621" s="36" t="s">
        <v>3263</v>
      </c>
      <c r="E621" s="36" t="s">
        <v>28</v>
      </c>
      <c r="F621" s="36" t="s">
        <v>45</v>
      </c>
      <c r="G621" s="36">
        <v>0</v>
      </c>
      <c r="H621" s="36" t="s">
        <v>108</v>
      </c>
      <c r="I621" s="36" t="s">
        <v>3264</v>
      </c>
      <c r="J621" s="36" t="s">
        <v>3265</v>
      </c>
      <c r="K621" s="36" t="s">
        <v>33</v>
      </c>
      <c r="L621" s="72" t="s">
        <v>3266</v>
      </c>
      <c r="M621" s="36" t="s">
        <v>3267</v>
      </c>
      <c r="N621" s="36" t="s">
        <v>49</v>
      </c>
      <c r="O621" s="36" t="s">
        <v>50</v>
      </c>
      <c r="P621" s="36"/>
      <c r="Q621" s="36"/>
      <c r="R621" s="36"/>
      <c r="S621" s="36" t="s">
        <v>51</v>
      </c>
      <c r="T621" s="36" t="s">
        <v>38</v>
      </c>
      <c r="U621" s="36" t="s">
        <v>38</v>
      </c>
      <c r="V621" s="36" t="s">
        <v>39</v>
      </c>
      <c r="W621" s="36" t="s">
        <v>3268</v>
      </c>
      <c r="X621" s="36">
        <v>2</v>
      </c>
      <c r="Y621" s="36" t="s">
        <v>3269</v>
      </c>
      <c r="Z621" s="36">
        <v>1</v>
      </c>
      <c r="AA621" s="36" t="s">
        <v>3114</v>
      </c>
      <c r="AB621" s="36">
        <v>1</v>
      </c>
      <c r="AC621" s="36"/>
      <c r="AD621" s="36"/>
      <c r="AE621" s="36">
        <f t="shared" si="9"/>
        <v>1</v>
      </c>
    </row>
    <row r="622" spans="1:31" customFormat="1" ht="121.5">
      <c r="A622" s="36">
        <v>621</v>
      </c>
      <c r="B622" s="36" t="s">
        <v>2821</v>
      </c>
      <c r="C622" s="36" t="s">
        <v>2841</v>
      </c>
      <c r="D622" s="36" t="s">
        <v>3270</v>
      </c>
      <c r="E622" s="36" t="s">
        <v>28</v>
      </c>
      <c r="F622" s="36" t="s">
        <v>45</v>
      </c>
      <c r="G622" s="36">
        <v>0</v>
      </c>
      <c r="H622" s="36" t="s">
        <v>82</v>
      </c>
      <c r="I622" s="36" t="s">
        <v>3271</v>
      </c>
      <c r="J622" s="36" t="s">
        <v>3272</v>
      </c>
      <c r="K622" s="36" t="s">
        <v>33</v>
      </c>
      <c r="L622" s="72" t="s">
        <v>3273</v>
      </c>
      <c r="M622" s="36" t="s">
        <v>3274</v>
      </c>
      <c r="N622" s="36" t="s">
        <v>49</v>
      </c>
      <c r="O622" s="36"/>
      <c r="P622" s="36" t="s">
        <v>50</v>
      </c>
      <c r="Q622" s="36"/>
      <c r="R622" s="36"/>
      <c r="S622" s="36" t="s">
        <v>51</v>
      </c>
      <c r="T622" s="36" t="s">
        <v>38</v>
      </c>
      <c r="U622" s="36" t="s">
        <v>38</v>
      </c>
      <c r="V622" s="36" t="s">
        <v>38</v>
      </c>
      <c r="W622" s="36" t="s">
        <v>40</v>
      </c>
      <c r="X622" s="36">
        <v>2</v>
      </c>
      <c r="Y622" s="36" t="s">
        <v>3275</v>
      </c>
      <c r="Z622" s="36">
        <v>1</v>
      </c>
      <c r="AA622" s="36" t="s">
        <v>3114</v>
      </c>
      <c r="AB622" s="36">
        <v>1</v>
      </c>
      <c r="AC622" s="36"/>
      <c r="AD622" s="36"/>
      <c r="AE622" s="36">
        <f t="shared" si="9"/>
        <v>1</v>
      </c>
    </row>
    <row r="623" spans="1:31" customFormat="1" ht="81">
      <c r="A623" s="36">
        <v>622</v>
      </c>
      <c r="B623" s="36" t="s">
        <v>2821</v>
      </c>
      <c r="C623" s="36" t="s">
        <v>2841</v>
      </c>
      <c r="D623" s="36" t="s">
        <v>3276</v>
      </c>
      <c r="E623" s="36" t="s">
        <v>28</v>
      </c>
      <c r="F623" s="36" t="s">
        <v>45</v>
      </c>
      <c r="G623" s="36">
        <v>0</v>
      </c>
      <c r="H623" s="36" t="s">
        <v>82</v>
      </c>
      <c r="I623" s="36" t="s">
        <v>3277</v>
      </c>
      <c r="J623" s="36" t="s">
        <v>3278</v>
      </c>
      <c r="K623" s="36" t="s">
        <v>33</v>
      </c>
      <c r="L623" s="72" t="s">
        <v>3279</v>
      </c>
      <c r="M623" s="36" t="s">
        <v>3280</v>
      </c>
      <c r="N623" s="36" t="s">
        <v>49</v>
      </c>
      <c r="O623" s="36"/>
      <c r="P623" s="36" t="s">
        <v>50</v>
      </c>
      <c r="Q623" s="36"/>
      <c r="R623" s="36"/>
      <c r="S623" s="36" t="s">
        <v>51</v>
      </c>
      <c r="T623" s="36" t="s">
        <v>38</v>
      </c>
      <c r="U623" s="36" t="s">
        <v>39</v>
      </c>
      <c r="V623" s="36" t="s">
        <v>39</v>
      </c>
      <c r="W623" s="36" t="s">
        <v>40</v>
      </c>
      <c r="X623" s="36">
        <v>2</v>
      </c>
      <c r="Y623" s="36" t="s">
        <v>3281</v>
      </c>
      <c r="Z623" s="36">
        <v>1</v>
      </c>
      <c r="AA623" s="36" t="s">
        <v>3282</v>
      </c>
      <c r="AB623" s="36">
        <v>1</v>
      </c>
      <c r="AC623" s="36"/>
      <c r="AD623" s="36"/>
      <c r="AE623" s="36">
        <f t="shared" si="9"/>
        <v>1</v>
      </c>
    </row>
    <row r="624" spans="1:31" customFormat="1" ht="121.5">
      <c r="A624" s="36">
        <v>623</v>
      </c>
      <c r="B624" s="36" t="s">
        <v>2821</v>
      </c>
      <c r="C624" s="36" t="s">
        <v>2841</v>
      </c>
      <c r="D624" s="36" t="s">
        <v>3283</v>
      </c>
      <c r="E624" s="36" t="s">
        <v>28</v>
      </c>
      <c r="F624" s="36" t="s">
        <v>45</v>
      </c>
      <c r="G624" s="36">
        <v>0</v>
      </c>
      <c r="H624" s="36" t="s">
        <v>82</v>
      </c>
      <c r="I624" s="36" t="s">
        <v>3284</v>
      </c>
      <c r="J624" s="36" t="s">
        <v>3285</v>
      </c>
      <c r="K624" s="36" t="s">
        <v>33</v>
      </c>
      <c r="L624" s="72" t="s">
        <v>3286</v>
      </c>
      <c r="M624" s="36" t="s">
        <v>3287</v>
      </c>
      <c r="N624" s="36" t="s">
        <v>49</v>
      </c>
      <c r="O624" s="36"/>
      <c r="P624" s="36" t="s">
        <v>50</v>
      </c>
      <c r="Q624" s="36"/>
      <c r="R624" s="36"/>
      <c r="S624" s="36" t="s">
        <v>51</v>
      </c>
      <c r="T624" s="36" t="s">
        <v>38</v>
      </c>
      <c r="U624" s="36" t="s">
        <v>39</v>
      </c>
      <c r="V624" s="36" t="s">
        <v>38</v>
      </c>
      <c r="W624" s="36" t="s">
        <v>40</v>
      </c>
      <c r="X624" s="36">
        <v>2</v>
      </c>
      <c r="Y624" s="36" t="s">
        <v>3288</v>
      </c>
      <c r="Z624" s="36">
        <v>5</v>
      </c>
      <c r="AA624" s="36" t="s">
        <v>3288</v>
      </c>
      <c r="AB624" s="36">
        <v>5</v>
      </c>
      <c r="AC624" s="36"/>
      <c r="AD624" s="36"/>
      <c r="AE624" s="36">
        <f t="shared" si="9"/>
        <v>1</v>
      </c>
    </row>
    <row r="625" spans="1:31" customFormat="1" ht="94.5">
      <c r="A625" s="36">
        <v>624</v>
      </c>
      <c r="B625" s="36" t="s">
        <v>2821</v>
      </c>
      <c r="C625" s="36" t="s">
        <v>2841</v>
      </c>
      <c r="D625" s="36" t="s">
        <v>3289</v>
      </c>
      <c r="E625" s="36" t="s">
        <v>28</v>
      </c>
      <c r="F625" s="36" t="s">
        <v>45</v>
      </c>
      <c r="G625" s="36">
        <v>0</v>
      </c>
      <c r="H625" s="36" t="s">
        <v>82</v>
      </c>
      <c r="I625" s="36" t="s">
        <v>3290</v>
      </c>
      <c r="J625" s="36" t="s">
        <v>3291</v>
      </c>
      <c r="K625" s="36" t="s">
        <v>33</v>
      </c>
      <c r="L625" s="72" t="s">
        <v>3292</v>
      </c>
      <c r="M625" s="36" t="s">
        <v>3293</v>
      </c>
      <c r="N625" s="36" t="s">
        <v>49</v>
      </c>
      <c r="O625" s="36" t="s">
        <v>50</v>
      </c>
      <c r="P625" s="36"/>
      <c r="Q625" s="36"/>
      <c r="R625" s="36"/>
      <c r="S625" s="36" t="s">
        <v>51</v>
      </c>
      <c r="T625" s="36" t="s">
        <v>38</v>
      </c>
      <c r="U625" s="36" t="s">
        <v>39</v>
      </c>
      <c r="V625" s="36" t="s">
        <v>39</v>
      </c>
      <c r="W625" s="36" t="s">
        <v>40</v>
      </c>
      <c r="X625" s="36">
        <v>2</v>
      </c>
      <c r="Y625" s="36" t="s">
        <v>3294</v>
      </c>
      <c r="Z625" s="36">
        <v>1</v>
      </c>
      <c r="AA625" s="36" t="s">
        <v>3114</v>
      </c>
      <c r="AB625" s="36">
        <v>1</v>
      </c>
      <c r="AC625" s="36"/>
      <c r="AD625" s="36"/>
      <c r="AE625" s="36">
        <f t="shared" si="9"/>
        <v>1</v>
      </c>
    </row>
    <row r="626" spans="1:31" customFormat="1" ht="108">
      <c r="A626" s="36">
        <v>625</v>
      </c>
      <c r="B626" s="36" t="s">
        <v>2821</v>
      </c>
      <c r="C626" s="36" t="s">
        <v>2841</v>
      </c>
      <c r="D626" s="36" t="s">
        <v>3295</v>
      </c>
      <c r="E626" s="36" t="s">
        <v>28</v>
      </c>
      <c r="F626" s="36" t="s">
        <v>45</v>
      </c>
      <c r="G626" s="36">
        <v>0</v>
      </c>
      <c r="H626" s="36" t="s">
        <v>82</v>
      </c>
      <c r="I626" s="36" t="s">
        <v>3296</v>
      </c>
      <c r="J626" s="36" t="s">
        <v>3297</v>
      </c>
      <c r="K626" s="36" t="s">
        <v>33</v>
      </c>
      <c r="L626" s="72" t="s">
        <v>3298</v>
      </c>
      <c r="M626" s="36" t="s">
        <v>3299</v>
      </c>
      <c r="N626" s="36" t="s">
        <v>49</v>
      </c>
      <c r="O626" s="36"/>
      <c r="P626" s="36"/>
      <c r="Q626" s="36"/>
      <c r="R626" s="36" t="s">
        <v>50</v>
      </c>
      <c r="S626" s="36" t="s">
        <v>51</v>
      </c>
      <c r="T626" s="36" t="s">
        <v>38</v>
      </c>
      <c r="U626" s="36" t="s">
        <v>38</v>
      </c>
      <c r="V626" s="36" t="s">
        <v>38</v>
      </c>
      <c r="W626" s="36" t="s">
        <v>40</v>
      </c>
      <c r="X626" s="36">
        <v>2</v>
      </c>
      <c r="Y626" s="36" t="s">
        <v>3300</v>
      </c>
      <c r="Z626" s="36">
        <v>1</v>
      </c>
      <c r="AA626" s="36" t="s">
        <v>3300</v>
      </c>
      <c r="AB626" s="36">
        <v>1</v>
      </c>
      <c r="AC626" s="36"/>
      <c r="AD626" s="36"/>
      <c r="AE626" s="36">
        <f t="shared" si="9"/>
        <v>1</v>
      </c>
    </row>
    <row r="627" spans="1:31" customFormat="1" ht="81">
      <c r="A627" s="36">
        <v>626</v>
      </c>
      <c r="B627" s="36" t="s">
        <v>2821</v>
      </c>
      <c r="C627" s="36" t="s">
        <v>2841</v>
      </c>
      <c r="D627" s="36" t="s">
        <v>3301</v>
      </c>
      <c r="E627" s="36" t="s">
        <v>28</v>
      </c>
      <c r="F627" s="36" t="s">
        <v>45</v>
      </c>
      <c r="G627" s="36">
        <v>0</v>
      </c>
      <c r="H627" s="36" t="s">
        <v>82</v>
      </c>
      <c r="I627" s="36" t="s">
        <v>3302</v>
      </c>
      <c r="J627" s="36" t="s">
        <v>3303</v>
      </c>
      <c r="K627" s="36" t="s">
        <v>33</v>
      </c>
      <c r="L627" s="72" t="s">
        <v>3304</v>
      </c>
      <c r="M627" s="36" t="s">
        <v>3305</v>
      </c>
      <c r="N627" s="36" t="s">
        <v>49</v>
      </c>
      <c r="O627" s="36"/>
      <c r="P627" s="36" t="s">
        <v>50</v>
      </c>
      <c r="Q627" s="36"/>
      <c r="R627" s="36"/>
      <c r="S627" s="36" t="s">
        <v>51</v>
      </c>
      <c r="T627" s="36" t="s">
        <v>38</v>
      </c>
      <c r="U627" s="36" t="s">
        <v>39</v>
      </c>
      <c r="V627" s="36" t="s">
        <v>38</v>
      </c>
      <c r="W627" s="36" t="s">
        <v>40</v>
      </c>
      <c r="X627" s="36">
        <v>2</v>
      </c>
      <c r="Y627" s="36" t="s">
        <v>3306</v>
      </c>
      <c r="Z627" s="36">
        <v>1</v>
      </c>
      <c r="AA627" s="36" t="s">
        <v>3114</v>
      </c>
      <c r="AB627" s="36">
        <v>1</v>
      </c>
      <c r="AC627" s="36"/>
      <c r="AD627" s="36"/>
      <c r="AE627" s="36">
        <f t="shared" si="9"/>
        <v>1</v>
      </c>
    </row>
    <row r="628" spans="1:31" customFormat="1" ht="108">
      <c r="A628" s="36">
        <v>627</v>
      </c>
      <c r="B628" s="36" t="s">
        <v>2821</v>
      </c>
      <c r="C628" s="36" t="s">
        <v>2841</v>
      </c>
      <c r="D628" s="36" t="s">
        <v>3307</v>
      </c>
      <c r="E628" s="36" t="s">
        <v>28</v>
      </c>
      <c r="F628" s="36" t="s">
        <v>45</v>
      </c>
      <c r="G628" s="36">
        <v>0</v>
      </c>
      <c r="H628" s="36" t="s">
        <v>82</v>
      </c>
      <c r="I628" s="36" t="s">
        <v>3308</v>
      </c>
      <c r="J628" s="36" t="s">
        <v>3309</v>
      </c>
      <c r="K628" s="36" t="s">
        <v>33</v>
      </c>
      <c r="L628" s="72" t="s">
        <v>3310</v>
      </c>
      <c r="M628" s="36" t="s">
        <v>3311</v>
      </c>
      <c r="N628" s="36" t="s">
        <v>49</v>
      </c>
      <c r="O628" s="36"/>
      <c r="P628" s="36" t="s">
        <v>50</v>
      </c>
      <c r="Q628" s="36"/>
      <c r="R628" s="36"/>
      <c r="S628" s="36" t="s">
        <v>51</v>
      </c>
      <c r="T628" s="36" t="s">
        <v>38</v>
      </c>
      <c r="U628" s="36" t="s">
        <v>39</v>
      </c>
      <c r="V628" s="36" t="s">
        <v>38</v>
      </c>
      <c r="W628" s="36" t="s">
        <v>40</v>
      </c>
      <c r="X628" s="36">
        <v>2</v>
      </c>
      <c r="Y628" s="36" t="s">
        <v>3312</v>
      </c>
      <c r="Z628" s="36">
        <v>1</v>
      </c>
      <c r="AA628" s="36" t="s">
        <v>3114</v>
      </c>
      <c r="AB628" s="36">
        <v>1</v>
      </c>
      <c r="AC628" s="36"/>
      <c r="AD628" s="36"/>
      <c r="AE628" s="36">
        <f t="shared" si="9"/>
        <v>1</v>
      </c>
    </row>
    <row r="629" spans="1:31" s="34" customFormat="1" ht="94.5">
      <c r="A629" s="36">
        <v>628</v>
      </c>
      <c r="B629" s="36" t="s">
        <v>2821</v>
      </c>
      <c r="C629" s="36" t="s">
        <v>2841</v>
      </c>
      <c r="D629" s="36" t="s">
        <v>3313</v>
      </c>
      <c r="E629" s="36" t="s">
        <v>28</v>
      </c>
      <c r="F629" s="36" t="s">
        <v>45</v>
      </c>
      <c r="G629" s="36">
        <v>0</v>
      </c>
      <c r="H629" s="36" t="s">
        <v>82</v>
      </c>
      <c r="I629" s="36" t="s">
        <v>3314</v>
      </c>
      <c r="J629" s="36" t="s">
        <v>3315</v>
      </c>
      <c r="K629" s="36" t="s">
        <v>33</v>
      </c>
      <c r="L629" s="72" t="s">
        <v>3316</v>
      </c>
      <c r="M629" s="36" t="s">
        <v>3317</v>
      </c>
      <c r="N629" s="36" t="s">
        <v>36</v>
      </c>
      <c r="O629" s="36"/>
      <c r="P629" s="36"/>
      <c r="Q629" s="36"/>
      <c r="R629" s="36"/>
      <c r="S629" s="36" t="s">
        <v>51</v>
      </c>
      <c r="T629" s="36" t="s">
        <v>39</v>
      </c>
      <c r="U629" s="36" t="s">
        <v>39</v>
      </c>
      <c r="V629" s="36" t="s">
        <v>38</v>
      </c>
      <c r="W629" s="36" t="s">
        <v>3243</v>
      </c>
      <c r="X629" s="36">
        <v>2</v>
      </c>
      <c r="Y629" s="36" t="s">
        <v>3318</v>
      </c>
      <c r="Z629" s="36">
        <v>1</v>
      </c>
      <c r="AA629" s="36" t="s">
        <v>3114</v>
      </c>
      <c r="AB629" s="36">
        <v>1</v>
      </c>
      <c r="AC629" s="36"/>
      <c r="AD629" s="36"/>
      <c r="AE629" s="36">
        <f t="shared" si="9"/>
        <v>0</v>
      </c>
    </row>
    <row r="630" spans="1:31" s="34" customFormat="1" ht="256.5">
      <c r="A630" s="36">
        <v>629</v>
      </c>
      <c r="B630" s="36" t="s">
        <v>2821</v>
      </c>
      <c r="C630" s="36" t="s">
        <v>2841</v>
      </c>
      <c r="D630" s="36" t="s">
        <v>3319</v>
      </c>
      <c r="E630" s="36" t="s">
        <v>3320</v>
      </c>
      <c r="F630" s="36" t="s">
        <v>126</v>
      </c>
      <c r="G630" s="36">
        <v>2</v>
      </c>
      <c r="H630" s="36" t="s">
        <v>30</v>
      </c>
      <c r="I630" s="36" t="s">
        <v>3321</v>
      </c>
      <c r="J630" s="36" t="s">
        <v>3322</v>
      </c>
      <c r="K630" s="36" t="s">
        <v>33</v>
      </c>
      <c r="L630" s="72" t="s">
        <v>3323</v>
      </c>
      <c r="M630" s="36" t="s">
        <v>3293</v>
      </c>
      <c r="N630" s="36" t="s">
        <v>36</v>
      </c>
      <c r="O630" s="36"/>
      <c r="P630" s="36"/>
      <c r="Q630" s="36"/>
      <c r="R630" s="36"/>
      <c r="S630" s="36" t="s">
        <v>38</v>
      </c>
      <c r="T630" s="36" t="s">
        <v>39</v>
      </c>
      <c r="U630" s="36" t="s">
        <v>39</v>
      </c>
      <c r="V630" s="36" t="s">
        <v>39</v>
      </c>
      <c r="W630" s="36" t="s">
        <v>40</v>
      </c>
      <c r="X630" s="36">
        <v>2</v>
      </c>
      <c r="Y630" s="36" t="s">
        <v>3324</v>
      </c>
      <c r="Z630" s="36">
        <v>4</v>
      </c>
      <c r="AA630" s="36" t="s">
        <v>3325</v>
      </c>
      <c r="AB630" s="36">
        <v>4</v>
      </c>
      <c r="AC630" s="36"/>
      <c r="AD630" s="36"/>
      <c r="AE630" s="36">
        <f t="shared" si="9"/>
        <v>0</v>
      </c>
    </row>
    <row r="631" spans="1:31" customFormat="1" ht="108">
      <c r="A631" s="36">
        <v>630</v>
      </c>
      <c r="B631" s="36" t="s">
        <v>2821</v>
      </c>
      <c r="C631" s="36" t="s">
        <v>2841</v>
      </c>
      <c r="D631" s="36" t="s">
        <v>3326</v>
      </c>
      <c r="E631" s="36" t="s">
        <v>28</v>
      </c>
      <c r="F631" s="36" t="s">
        <v>45</v>
      </c>
      <c r="G631" s="36">
        <v>0</v>
      </c>
      <c r="H631" s="36" t="s">
        <v>108</v>
      </c>
      <c r="I631" s="36" t="s">
        <v>3327</v>
      </c>
      <c r="J631" s="36" t="s">
        <v>3328</v>
      </c>
      <c r="K631" s="36" t="s">
        <v>33</v>
      </c>
      <c r="L631" s="72" t="s">
        <v>3329</v>
      </c>
      <c r="M631" s="36" t="s">
        <v>3330</v>
      </c>
      <c r="N631" s="36" t="s">
        <v>49</v>
      </c>
      <c r="O631" s="36"/>
      <c r="P631" s="36" t="s">
        <v>50</v>
      </c>
      <c r="Q631" s="36"/>
      <c r="R631" s="36"/>
      <c r="S631" s="36" t="s">
        <v>51</v>
      </c>
      <c r="T631" s="36" t="s">
        <v>38</v>
      </c>
      <c r="U631" s="36" t="s">
        <v>39</v>
      </c>
      <c r="V631" s="36" t="s">
        <v>38</v>
      </c>
      <c r="W631" s="36" t="s">
        <v>3331</v>
      </c>
      <c r="X631" s="36">
        <v>2</v>
      </c>
      <c r="Y631" s="36" t="s">
        <v>3332</v>
      </c>
      <c r="Z631" s="36">
        <v>4</v>
      </c>
      <c r="AA631" s="36" t="s">
        <v>3332</v>
      </c>
      <c r="AB631" s="36">
        <v>4</v>
      </c>
      <c r="AC631" s="36"/>
      <c r="AD631" s="36"/>
      <c r="AE631" s="36">
        <f t="shared" si="9"/>
        <v>1</v>
      </c>
    </row>
    <row r="632" spans="1:31" s="34" customFormat="1" ht="148.5">
      <c r="A632" s="36">
        <v>631</v>
      </c>
      <c r="B632" s="36" t="s">
        <v>2821</v>
      </c>
      <c r="C632" s="36" t="s">
        <v>2841</v>
      </c>
      <c r="D632" s="36" t="s">
        <v>3333</v>
      </c>
      <c r="E632" s="36" t="s">
        <v>28</v>
      </c>
      <c r="F632" s="36" t="s">
        <v>45</v>
      </c>
      <c r="G632" s="36">
        <v>0</v>
      </c>
      <c r="H632" s="36" t="s">
        <v>645</v>
      </c>
      <c r="I632" s="36" t="s">
        <v>3334</v>
      </c>
      <c r="J632" s="36" t="s">
        <v>3335</v>
      </c>
      <c r="K632" s="36" t="s">
        <v>33</v>
      </c>
      <c r="L632" s="72" t="s">
        <v>3336</v>
      </c>
      <c r="M632" s="36" t="s">
        <v>3131</v>
      </c>
      <c r="N632" s="36" t="s">
        <v>49</v>
      </c>
      <c r="O632" s="36"/>
      <c r="P632" s="36" t="s">
        <v>50</v>
      </c>
      <c r="Q632" s="36"/>
      <c r="R632" s="36"/>
      <c r="S632" s="36" t="s">
        <v>51</v>
      </c>
      <c r="T632" s="36" t="s">
        <v>42</v>
      </c>
      <c r="U632" s="36" t="s">
        <v>39</v>
      </c>
      <c r="V632" s="36" t="s">
        <v>42</v>
      </c>
      <c r="W632" s="36" t="s">
        <v>3337</v>
      </c>
      <c r="X632" s="36">
        <v>2</v>
      </c>
      <c r="Y632" s="36" t="s">
        <v>3338</v>
      </c>
      <c r="Z632" s="36">
        <v>1</v>
      </c>
      <c r="AA632" s="36" t="s">
        <v>3338</v>
      </c>
      <c r="AB632" s="36">
        <v>1</v>
      </c>
      <c r="AC632" s="36"/>
      <c r="AD632" s="36"/>
      <c r="AE632" s="36">
        <f t="shared" si="9"/>
        <v>1</v>
      </c>
    </row>
    <row r="633" spans="1:31" customFormat="1" ht="175.5">
      <c r="A633" s="36">
        <v>632</v>
      </c>
      <c r="B633" s="36" t="s">
        <v>2821</v>
      </c>
      <c r="C633" s="36" t="s">
        <v>2841</v>
      </c>
      <c r="D633" s="36" t="s">
        <v>3339</v>
      </c>
      <c r="E633" s="36" t="s">
        <v>28</v>
      </c>
      <c r="F633" s="36" t="s">
        <v>45</v>
      </c>
      <c r="G633" s="36">
        <v>0</v>
      </c>
      <c r="H633" s="36" t="s">
        <v>108</v>
      </c>
      <c r="I633" s="36" t="s">
        <v>3340</v>
      </c>
      <c r="J633" s="36" t="s">
        <v>3341</v>
      </c>
      <c r="K633" s="36" t="s">
        <v>33</v>
      </c>
      <c r="L633" s="72" t="s">
        <v>3342</v>
      </c>
      <c r="M633" s="36" t="s">
        <v>3343</v>
      </c>
      <c r="N633" s="36" t="s">
        <v>49</v>
      </c>
      <c r="O633" s="36"/>
      <c r="P633" s="36" t="s">
        <v>50</v>
      </c>
      <c r="Q633" s="36"/>
      <c r="R633" s="36"/>
      <c r="S633" s="36" t="s">
        <v>51</v>
      </c>
      <c r="T633" s="36" t="s">
        <v>42</v>
      </c>
      <c r="U633" s="36" t="s">
        <v>38</v>
      </c>
      <c r="V633" s="36" t="s">
        <v>42</v>
      </c>
      <c r="W633" s="36" t="s">
        <v>3337</v>
      </c>
      <c r="X633" s="36">
        <v>2</v>
      </c>
      <c r="Y633" s="36" t="s">
        <v>3338</v>
      </c>
      <c r="Z633" s="36">
        <v>1</v>
      </c>
      <c r="AA633" s="36" t="s">
        <v>3338</v>
      </c>
      <c r="AB633" s="36">
        <v>1</v>
      </c>
      <c r="AC633" s="36"/>
      <c r="AD633" s="36"/>
      <c r="AE633" s="36">
        <f t="shared" si="9"/>
        <v>1</v>
      </c>
    </row>
    <row r="634" spans="1:31" customFormat="1" ht="148.5">
      <c r="A634" s="36">
        <v>633</v>
      </c>
      <c r="B634" s="36" t="s">
        <v>2821</v>
      </c>
      <c r="C634" s="36" t="s">
        <v>2841</v>
      </c>
      <c r="D634" s="36" t="s">
        <v>3344</v>
      </c>
      <c r="E634" s="36" t="s">
        <v>28</v>
      </c>
      <c r="F634" s="36" t="s">
        <v>45</v>
      </c>
      <c r="G634" s="36">
        <v>0</v>
      </c>
      <c r="H634" s="36" t="s">
        <v>82</v>
      </c>
      <c r="I634" s="36" t="s">
        <v>3345</v>
      </c>
      <c r="J634" s="36" t="s">
        <v>3346</v>
      </c>
      <c r="K634" s="36" t="s">
        <v>33</v>
      </c>
      <c r="L634" s="72" t="s">
        <v>3347</v>
      </c>
      <c r="M634" s="36" t="s">
        <v>3348</v>
      </c>
      <c r="N634" s="36" t="s">
        <v>49</v>
      </c>
      <c r="O634" s="36" t="s">
        <v>50</v>
      </c>
      <c r="P634" s="36" t="s">
        <v>50</v>
      </c>
      <c r="Q634" s="36"/>
      <c r="R634" s="36"/>
      <c r="S634" s="36" t="s">
        <v>51</v>
      </c>
      <c r="T634" s="36" t="s">
        <v>42</v>
      </c>
      <c r="U634" s="36" t="s">
        <v>39</v>
      </c>
      <c r="V634" s="36" t="s">
        <v>42</v>
      </c>
      <c r="W634" s="36" t="s">
        <v>3337</v>
      </c>
      <c r="X634" s="36">
        <v>2</v>
      </c>
      <c r="Y634" s="36" t="s">
        <v>3338</v>
      </c>
      <c r="Z634" s="36">
        <v>1</v>
      </c>
      <c r="AA634" s="36" t="s">
        <v>3338</v>
      </c>
      <c r="AB634" s="36">
        <v>1</v>
      </c>
      <c r="AC634" s="36"/>
      <c r="AD634" s="36"/>
      <c r="AE634" s="36">
        <f t="shared" si="9"/>
        <v>2</v>
      </c>
    </row>
    <row r="635" spans="1:31" customFormat="1" ht="94.5">
      <c r="A635" s="36">
        <v>634</v>
      </c>
      <c r="B635" s="36" t="s">
        <v>2821</v>
      </c>
      <c r="C635" s="36" t="s">
        <v>2841</v>
      </c>
      <c r="D635" s="36" t="s">
        <v>3349</v>
      </c>
      <c r="E635" s="36" t="s">
        <v>28</v>
      </c>
      <c r="F635" s="36" t="s">
        <v>45</v>
      </c>
      <c r="G635" s="36">
        <v>0</v>
      </c>
      <c r="H635" s="36" t="s">
        <v>82</v>
      </c>
      <c r="I635" s="36" t="s">
        <v>3350</v>
      </c>
      <c r="J635" s="36" t="s">
        <v>3351</v>
      </c>
      <c r="K635" s="36" t="s">
        <v>106</v>
      </c>
      <c r="L635" s="72"/>
      <c r="M635" s="36"/>
      <c r="N635" s="36"/>
      <c r="O635" s="36"/>
      <c r="P635" s="36"/>
      <c r="Q635" s="36"/>
      <c r="R635" s="36"/>
      <c r="S635" s="36"/>
      <c r="T635" s="36"/>
      <c r="U635" s="36"/>
      <c r="V635" s="36"/>
      <c r="W635" s="36"/>
      <c r="X635" s="36"/>
      <c r="Y635" s="36"/>
      <c r="Z635" s="36"/>
      <c r="AA635" s="36"/>
      <c r="AB635" s="36"/>
      <c r="AC635" s="36"/>
      <c r="AD635" s="36"/>
      <c r="AE635" s="36">
        <f t="shared" si="9"/>
        <v>0</v>
      </c>
    </row>
    <row r="636" spans="1:31" customFormat="1" ht="94.5">
      <c r="A636" s="36">
        <v>635</v>
      </c>
      <c r="B636" s="36" t="s">
        <v>2821</v>
      </c>
      <c r="C636" s="36" t="s">
        <v>2841</v>
      </c>
      <c r="D636" s="36" t="s">
        <v>3352</v>
      </c>
      <c r="E636" s="36" t="s">
        <v>28</v>
      </c>
      <c r="F636" s="36" t="s">
        <v>45</v>
      </c>
      <c r="G636" s="36">
        <v>0</v>
      </c>
      <c r="H636" s="36" t="s">
        <v>82</v>
      </c>
      <c r="I636" s="36" t="s">
        <v>3353</v>
      </c>
      <c r="J636" s="36" t="s">
        <v>3354</v>
      </c>
      <c r="K636" s="36" t="s">
        <v>33</v>
      </c>
      <c r="L636" s="72" t="s">
        <v>3355</v>
      </c>
      <c r="M636" s="36" t="s">
        <v>3356</v>
      </c>
      <c r="N636" s="36" t="s">
        <v>49</v>
      </c>
      <c r="O636" s="36" t="s">
        <v>50</v>
      </c>
      <c r="P636" s="36" t="s">
        <v>50</v>
      </c>
      <c r="Q636" s="36"/>
      <c r="R636" s="36"/>
      <c r="S636" s="36" t="s">
        <v>51</v>
      </c>
      <c r="T636" s="36" t="s">
        <v>38</v>
      </c>
      <c r="U636" s="36" t="s">
        <v>39</v>
      </c>
      <c r="V636" s="36" t="s">
        <v>38</v>
      </c>
      <c r="W636" s="36" t="s">
        <v>40</v>
      </c>
      <c r="X636" s="36">
        <v>2</v>
      </c>
      <c r="Y636" s="36" t="s">
        <v>3357</v>
      </c>
      <c r="Z636" s="36">
        <v>1</v>
      </c>
      <c r="AA636" s="36" t="s">
        <v>3114</v>
      </c>
      <c r="AB636" s="36">
        <v>1</v>
      </c>
      <c r="AC636" s="36"/>
      <c r="AD636" s="36"/>
      <c r="AE636" s="36">
        <f t="shared" si="9"/>
        <v>2</v>
      </c>
    </row>
    <row r="637" spans="1:31" customFormat="1" ht="121.5">
      <c r="A637" s="36">
        <v>636</v>
      </c>
      <c r="B637" s="36" t="s">
        <v>2821</v>
      </c>
      <c r="C637" s="36" t="s">
        <v>2841</v>
      </c>
      <c r="D637" s="36" t="s">
        <v>3358</v>
      </c>
      <c r="E637" s="36" t="s">
        <v>28</v>
      </c>
      <c r="F637" s="36" t="s">
        <v>45</v>
      </c>
      <c r="G637" s="36">
        <v>0</v>
      </c>
      <c r="H637" s="36" t="s">
        <v>82</v>
      </c>
      <c r="I637" s="36" t="s">
        <v>3359</v>
      </c>
      <c r="J637" s="36" t="s">
        <v>3360</v>
      </c>
      <c r="K637" s="36" t="s">
        <v>33</v>
      </c>
      <c r="L637" s="72" t="s">
        <v>3361</v>
      </c>
      <c r="M637" s="36" t="s">
        <v>3293</v>
      </c>
      <c r="N637" s="36" t="s">
        <v>49</v>
      </c>
      <c r="O637" s="36"/>
      <c r="P637" s="36" t="s">
        <v>50</v>
      </c>
      <c r="Q637" s="36"/>
      <c r="R637" s="36"/>
      <c r="S637" s="36" t="s">
        <v>51</v>
      </c>
      <c r="T637" s="36" t="s">
        <v>38</v>
      </c>
      <c r="U637" s="36" t="s">
        <v>39</v>
      </c>
      <c r="V637" s="36" t="s">
        <v>38</v>
      </c>
      <c r="W637" s="36" t="s">
        <v>40</v>
      </c>
      <c r="X637" s="36">
        <v>2</v>
      </c>
      <c r="Y637" s="36" t="s">
        <v>3362</v>
      </c>
      <c r="Z637" s="36">
        <v>1</v>
      </c>
      <c r="AA637" s="36" t="s">
        <v>3134</v>
      </c>
      <c r="AB637" s="36">
        <v>5</v>
      </c>
      <c r="AC637" s="36"/>
      <c r="AD637" s="36"/>
      <c r="AE637" s="36">
        <f t="shared" si="9"/>
        <v>1</v>
      </c>
    </row>
    <row r="638" spans="1:31" customFormat="1" ht="135">
      <c r="A638" s="36">
        <v>637</v>
      </c>
      <c r="B638" s="36" t="s">
        <v>2821</v>
      </c>
      <c r="C638" s="36" t="s">
        <v>2841</v>
      </c>
      <c r="D638" s="36" t="s">
        <v>3363</v>
      </c>
      <c r="E638" s="36" t="s">
        <v>28</v>
      </c>
      <c r="F638" s="36" t="s">
        <v>45</v>
      </c>
      <c r="G638" s="36">
        <v>0</v>
      </c>
      <c r="H638" s="36" t="s">
        <v>82</v>
      </c>
      <c r="I638" s="36" t="s">
        <v>3364</v>
      </c>
      <c r="J638" s="36" t="s">
        <v>3365</v>
      </c>
      <c r="K638" s="36" t="s">
        <v>33</v>
      </c>
      <c r="L638" s="72" t="s">
        <v>3366</v>
      </c>
      <c r="M638" s="36" t="s">
        <v>3280</v>
      </c>
      <c r="N638" s="36" t="s">
        <v>49</v>
      </c>
      <c r="O638" s="36"/>
      <c r="P638" s="36" t="s">
        <v>50</v>
      </c>
      <c r="Q638" s="36"/>
      <c r="R638" s="36"/>
      <c r="S638" s="36" t="s">
        <v>51</v>
      </c>
      <c r="T638" s="36" t="s">
        <v>38</v>
      </c>
      <c r="U638" s="36" t="s">
        <v>39</v>
      </c>
      <c r="V638" s="36" t="s">
        <v>38</v>
      </c>
      <c r="W638" s="36" t="s">
        <v>40</v>
      </c>
      <c r="X638" s="36">
        <v>2</v>
      </c>
      <c r="Y638" s="36" t="s">
        <v>3281</v>
      </c>
      <c r="Z638" s="36">
        <v>1</v>
      </c>
      <c r="AA638" s="36" t="s">
        <v>3282</v>
      </c>
      <c r="AB638" s="36">
        <v>1</v>
      </c>
      <c r="AC638" s="36"/>
      <c r="AD638" s="36"/>
      <c r="AE638" s="36">
        <f t="shared" si="9"/>
        <v>1</v>
      </c>
    </row>
    <row r="639" spans="1:31" customFormat="1" ht="108">
      <c r="A639" s="36">
        <v>638</v>
      </c>
      <c r="B639" s="36" t="s">
        <v>2821</v>
      </c>
      <c r="C639" s="36" t="s">
        <v>2841</v>
      </c>
      <c r="D639" s="36" t="s">
        <v>3367</v>
      </c>
      <c r="E639" s="36" t="s">
        <v>28</v>
      </c>
      <c r="F639" s="36" t="s">
        <v>45</v>
      </c>
      <c r="G639" s="36">
        <v>0</v>
      </c>
      <c r="H639" s="36" t="s">
        <v>82</v>
      </c>
      <c r="I639" s="36" t="s">
        <v>3368</v>
      </c>
      <c r="J639" s="36" t="s">
        <v>3369</v>
      </c>
      <c r="K639" s="36" t="s">
        <v>33</v>
      </c>
      <c r="L639" s="72" t="s">
        <v>3370</v>
      </c>
      <c r="M639" s="36" t="s">
        <v>3242</v>
      </c>
      <c r="N639" s="36" t="s">
        <v>36</v>
      </c>
      <c r="O639" s="36"/>
      <c r="P639" s="36"/>
      <c r="Q639" s="36"/>
      <c r="R639" s="36"/>
      <c r="S639" s="36" t="s">
        <v>42</v>
      </c>
      <c r="T639" s="36" t="s">
        <v>38</v>
      </c>
      <c r="U639" s="36" t="s">
        <v>39</v>
      </c>
      <c r="V639" s="36" t="s">
        <v>39</v>
      </c>
      <c r="W639" s="36" t="s">
        <v>3268</v>
      </c>
      <c r="X639" s="36">
        <v>2</v>
      </c>
      <c r="Y639" s="36" t="s">
        <v>3371</v>
      </c>
      <c r="Z639" s="36">
        <v>5</v>
      </c>
      <c r="AA639" s="36" t="s">
        <v>228</v>
      </c>
      <c r="AB639" s="36">
        <v>5</v>
      </c>
      <c r="AC639" s="36"/>
      <c r="AD639" s="36"/>
      <c r="AE639" s="36">
        <f t="shared" si="9"/>
        <v>0</v>
      </c>
    </row>
    <row r="640" spans="1:31" customFormat="1" ht="108">
      <c r="A640" s="36">
        <v>639</v>
      </c>
      <c r="B640" s="36" t="s">
        <v>2821</v>
      </c>
      <c r="C640" s="36" t="s">
        <v>2841</v>
      </c>
      <c r="D640" s="36" t="s">
        <v>3372</v>
      </c>
      <c r="E640" s="36" t="s">
        <v>28</v>
      </c>
      <c r="F640" s="36" t="s">
        <v>45</v>
      </c>
      <c r="G640" s="36">
        <v>0</v>
      </c>
      <c r="H640" s="36" t="s">
        <v>82</v>
      </c>
      <c r="I640" s="36" t="s">
        <v>3373</v>
      </c>
      <c r="J640" s="36" t="s">
        <v>3374</v>
      </c>
      <c r="K640" s="36" t="s">
        <v>33</v>
      </c>
      <c r="L640" s="72" t="s">
        <v>3375</v>
      </c>
      <c r="M640" s="36" t="s">
        <v>3376</v>
      </c>
      <c r="N640" s="36" t="s">
        <v>49</v>
      </c>
      <c r="O640" s="36" t="s">
        <v>50</v>
      </c>
      <c r="P640" s="36"/>
      <c r="Q640" s="36"/>
      <c r="R640" s="36"/>
      <c r="S640" s="36" t="s">
        <v>51</v>
      </c>
      <c r="T640" s="36" t="s">
        <v>38</v>
      </c>
      <c r="U640" s="36" t="s">
        <v>39</v>
      </c>
      <c r="V640" s="36" t="s">
        <v>39</v>
      </c>
      <c r="W640" s="36" t="s">
        <v>40</v>
      </c>
      <c r="X640" s="36">
        <v>2</v>
      </c>
      <c r="Y640" s="36" t="s">
        <v>3377</v>
      </c>
      <c r="Z640" s="36">
        <v>5</v>
      </c>
      <c r="AA640" s="36" t="s">
        <v>3377</v>
      </c>
      <c r="AB640" s="36">
        <v>5</v>
      </c>
      <c r="AC640" s="36"/>
      <c r="AD640" s="36"/>
      <c r="AE640" s="36">
        <f t="shared" ref="AE640:AE703" si="10">COUNTIFS(O640:R640,"√")</f>
        <v>1</v>
      </c>
    </row>
    <row r="641" spans="1:31" customFormat="1" ht="108">
      <c r="A641" s="36">
        <v>640</v>
      </c>
      <c r="B641" s="36" t="s">
        <v>2821</v>
      </c>
      <c r="C641" s="36" t="s">
        <v>2841</v>
      </c>
      <c r="D641" s="36" t="s">
        <v>3378</v>
      </c>
      <c r="E641" s="36" t="s">
        <v>28</v>
      </c>
      <c r="F641" s="36" t="s">
        <v>45</v>
      </c>
      <c r="G641" s="36">
        <v>0</v>
      </c>
      <c r="H641" s="36" t="s">
        <v>108</v>
      </c>
      <c r="I641" s="36" t="s">
        <v>3379</v>
      </c>
      <c r="J641" s="36" t="s">
        <v>3380</v>
      </c>
      <c r="K641" s="36" t="s">
        <v>33</v>
      </c>
      <c r="L641" s="72" t="s">
        <v>3381</v>
      </c>
      <c r="M641" s="36" t="s">
        <v>3382</v>
      </c>
      <c r="N641" s="36" t="s">
        <v>49</v>
      </c>
      <c r="O641" s="36" t="s">
        <v>50</v>
      </c>
      <c r="P641" s="36"/>
      <c r="Q641" s="36"/>
      <c r="R641" s="36"/>
      <c r="S641" s="36" t="s">
        <v>51</v>
      </c>
      <c r="T641" s="36" t="s">
        <v>38</v>
      </c>
      <c r="U641" s="36" t="s">
        <v>39</v>
      </c>
      <c r="V641" s="36" t="s">
        <v>39</v>
      </c>
      <c r="W641" s="36" t="s">
        <v>40</v>
      </c>
      <c r="X641" s="36">
        <v>2</v>
      </c>
      <c r="Y641" s="36" t="s">
        <v>3383</v>
      </c>
      <c r="Z641" s="36">
        <v>1</v>
      </c>
      <c r="AA641" s="36" t="s">
        <v>3384</v>
      </c>
      <c r="AB641" s="36">
        <v>1</v>
      </c>
      <c r="AC641" s="36"/>
      <c r="AD641" s="36"/>
      <c r="AE641" s="36">
        <f t="shared" si="10"/>
        <v>1</v>
      </c>
    </row>
    <row r="642" spans="1:31" customFormat="1" ht="135">
      <c r="A642" s="36">
        <v>641</v>
      </c>
      <c r="B642" s="36" t="s">
        <v>2821</v>
      </c>
      <c r="C642" s="36" t="s">
        <v>2841</v>
      </c>
      <c r="D642" s="36" t="s">
        <v>3385</v>
      </c>
      <c r="E642" s="36" t="s">
        <v>28</v>
      </c>
      <c r="F642" s="36" t="s">
        <v>45</v>
      </c>
      <c r="G642" s="36">
        <v>0</v>
      </c>
      <c r="H642" s="36" t="s">
        <v>108</v>
      </c>
      <c r="I642" s="36" t="s">
        <v>3386</v>
      </c>
      <c r="J642" s="36" t="s">
        <v>3387</v>
      </c>
      <c r="K642" s="36" t="s">
        <v>33</v>
      </c>
      <c r="L642" s="72" t="s">
        <v>3388</v>
      </c>
      <c r="M642" s="36" t="s">
        <v>3389</v>
      </c>
      <c r="N642" s="36" t="s">
        <v>49</v>
      </c>
      <c r="O642" s="36"/>
      <c r="P642" s="36"/>
      <c r="Q642" s="36" t="s">
        <v>50</v>
      </c>
      <c r="R642" s="36"/>
      <c r="S642" s="36" t="s">
        <v>51</v>
      </c>
      <c r="T642" s="36" t="s">
        <v>39</v>
      </c>
      <c r="U642" s="36" t="s">
        <v>38</v>
      </c>
      <c r="V642" s="36" t="s">
        <v>38</v>
      </c>
      <c r="W642" s="36" t="s">
        <v>211</v>
      </c>
      <c r="X642" s="36">
        <v>2</v>
      </c>
      <c r="Y642" s="36" t="s">
        <v>3390</v>
      </c>
      <c r="Z642" s="36">
        <v>1</v>
      </c>
      <c r="AA642" s="36" t="s">
        <v>3391</v>
      </c>
      <c r="AB642" s="36">
        <v>1</v>
      </c>
      <c r="AC642" s="36"/>
      <c r="AD642" s="36"/>
      <c r="AE642" s="36">
        <f t="shared" si="10"/>
        <v>1</v>
      </c>
    </row>
    <row r="643" spans="1:31" customFormat="1" ht="121.5">
      <c r="A643" s="36">
        <v>642</v>
      </c>
      <c r="B643" s="36" t="s">
        <v>2821</v>
      </c>
      <c r="C643" s="36" t="s">
        <v>2841</v>
      </c>
      <c r="D643" s="36" t="s">
        <v>3392</v>
      </c>
      <c r="E643" s="36" t="s">
        <v>28</v>
      </c>
      <c r="F643" s="36" t="s">
        <v>45</v>
      </c>
      <c r="G643" s="36">
        <v>0</v>
      </c>
      <c r="H643" s="36" t="s">
        <v>82</v>
      </c>
      <c r="I643" s="36" t="s">
        <v>3393</v>
      </c>
      <c r="J643" s="36" t="s">
        <v>3394</v>
      </c>
      <c r="K643" s="36" t="s">
        <v>33</v>
      </c>
      <c r="L643" s="72" t="s">
        <v>3395</v>
      </c>
      <c r="M643" s="36" t="s">
        <v>3396</v>
      </c>
      <c r="N643" s="36" t="s">
        <v>49</v>
      </c>
      <c r="O643" s="36" t="s">
        <v>50</v>
      </c>
      <c r="P643" s="36"/>
      <c r="Q643" s="36"/>
      <c r="R643" s="36" t="s">
        <v>50</v>
      </c>
      <c r="S643" s="36" t="s">
        <v>51</v>
      </c>
      <c r="T643" s="36" t="s">
        <v>39</v>
      </c>
      <c r="U643" s="36" t="s">
        <v>39</v>
      </c>
      <c r="V643" s="36" t="s">
        <v>38</v>
      </c>
      <c r="W643" s="36" t="s">
        <v>40</v>
      </c>
      <c r="X643" s="36">
        <v>2</v>
      </c>
      <c r="Y643" s="36" t="s">
        <v>3397</v>
      </c>
      <c r="Z643" s="36">
        <v>1</v>
      </c>
      <c r="AA643" s="36" t="s">
        <v>3397</v>
      </c>
      <c r="AB643" s="36">
        <v>1</v>
      </c>
      <c r="AC643" s="36"/>
      <c r="AD643" s="36"/>
      <c r="AE643" s="36">
        <f t="shared" si="10"/>
        <v>2</v>
      </c>
    </row>
    <row r="644" spans="1:31" customFormat="1" ht="135">
      <c r="A644" s="36">
        <v>643</v>
      </c>
      <c r="B644" s="36" t="s">
        <v>2821</v>
      </c>
      <c r="C644" s="36" t="s">
        <v>2841</v>
      </c>
      <c r="D644" s="36" t="s">
        <v>3398</v>
      </c>
      <c r="E644" s="36" t="s">
        <v>28</v>
      </c>
      <c r="F644" s="36" t="s">
        <v>45</v>
      </c>
      <c r="G644" s="36">
        <v>0</v>
      </c>
      <c r="H644" s="36" t="s">
        <v>82</v>
      </c>
      <c r="I644" s="36" t="s">
        <v>3399</v>
      </c>
      <c r="J644" s="36" t="s">
        <v>3400</v>
      </c>
      <c r="K644" s="36" t="s">
        <v>33</v>
      </c>
      <c r="L644" s="72" t="s">
        <v>3401</v>
      </c>
      <c r="M644" s="36" t="s">
        <v>3402</v>
      </c>
      <c r="N644" s="36" t="s">
        <v>49</v>
      </c>
      <c r="O644" s="36"/>
      <c r="P644" s="36" t="s">
        <v>50</v>
      </c>
      <c r="Q644" s="36"/>
      <c r="R644" s="36"/>
      <c r="S644" s="36" t="s">
        <v>51</v>
      </c>
      <c r="T644" s="36" t="s">
        <v>39</v>
      </c>
      <c r="U644" s="36" t="s">
        <v>39</v>
      </c>
      <c r="V644" s="36" t="s">
        <v>38</v>
      </c>
      <c r="W644" s="36" t="s">
        <v>40</v>
      </c>
      <c r="X644" s="36">
        <v>2</v>
      </c>
      <c r="Y644" s="36" t="s">
        <v>3403</v>
      </c>
      <c r="Z644" s="36">
        <v>1</v>
      </c>
      <c r="AA644" s="36" t="s">
        <v>3404</v>
      </c>
      <c r="AB644" s="36">
        <v>1</v>
      </c>
      <c r="AC644" s="36"/>
      <c r="AD644" s="36"/>
      <c r="AE644" s="36">
        <f t="shared" si="10"/>
        <v>1</v>
      </c>
    </row>
    <row r="645" spans="1:31" s="34" customFormat="1" ht="108">
      <c r="A645" s="36">
        <v>644</v>
      </c>
      <c r="B645" s="36" t="s">
        <v>2821</v>
      </c>
      <c r="C645" s="36" t="s">
        <v>2841</v>
      </c>
      <c r="D645" s="36" t="s">
        <v>3405</v>
      </c>
      <c r="E645" s="36" t="s">
        <v>28</v>
      </c>
      <c r="F645" s="36" t="s">
        <v>45</v>
      </c>
      <c r="G645" s="36">
        <v>0</v>
      </c>
      <c r="H645" s="36" t="s">
        <v>82</v>
      </c>
      <c r="I645" s="36" t="s">
        <v>3406</v>
      </c>
      <c r="J645" s="36" t="s">
        <v>3407</v>
      </c>
      <c r="K645" s="36" t="s">
        <v>106</v>
      </c>
      <c r="L645" s="72"/>
      <c r="M645" s="36"/>
      <c r="N645" s="36"/>
      <c r="O645" s="36"/>
      <c r="P645" s="36"/>
      <c r="Q645" s="36"/>
      <c r="R645" s="36"/>
      <c r="S645" s="36"/>
      <c r="T645" s="36"/>
      <c r="U645" s="36"/>
      <c r="V645" s="36"/>
      <c r="W645" s="36"/>
      <c r="X645" s="36"/>
      <c r="Y645" s="36"/>
      <c r="Z645" s="36"/>
      <c r="AA645" s="36"/>
      <c r="AB645" s="36"/>
      <c r="AC645" s="36"/>
      <c r="AD645" s="36"/>
      <c r="AE645" s="36">
        <f t="shared" si="10"/>
        <v>0</v>
      </c>
    </row>
    <row r="646" spans="1:31" customFormat="1" ht="189">
      <c r="A646" s="36">
        <v>645</v>
      </c>
      <c r="B646" s="36" t="s">
        <v>3408</v>
      </c>
      <c r="C646" s="36" t="s">
        <v>3409</v>
      </c>
      <c r="D646" s="36" t="s">
        <v>3410</v>
      </c>
      <c r="E646" s="36" t="s">
        <v>3410</v>
      </c>
      <c r="F646" s="36" t="s">
        <v>2866</v>
      </c>
      <c r="G646" s="36">
        <v>5</v>
      </c>
      <c r="H646" s="36" t="s">
        <v>82</v>
      </c>
      <c r="I646" s="36" t="s">
        <v>3411</v>
      </c>
      <c r="J646" s="36" t="s">
        <v>3412</v>
      </c>
      <c r="K646" s="36" t="s">
        <v>33</v>
      </c>
      <c r="L646" s="72" t="s">
        <v>3413</v>
      </c>
      <c r="M646" s="36" t="s">
        <v>3414</v>
      </c>
      <c r="N646" s="36" t="s">
        <v>49</v>
      </c>
      <c r="O646" s="36"/>
      <c r="P646" s="36"/>
      <c r="Q646" s="36"/>
      <c r="R646" s="36" t="s">
        <v>50</v>
      </c>
      <c r="S646" s="36" t="s">
        <v>51</v>
      </c>
      <c r="T646" s="36" t="s">
        <v>38</v>
      </c>
      <c r="U646" s="36" t="s">
        <v>39</v>
      </c>
      <c r="V646" s="36" t="s">
        <v>38</v>
      </c>
      <c r="W646" s="36" t="s">
        <v>3415</v>
      </c>
      <c r="X646" s="36">
        <v>2</v>
      </c>
      <c r="Y646" s="36" t="s">
        <v>3410</v>
      </c>
      <c r="Z646" s="36">
        <v>4</v>
      </c>
      <c r="AA646" s="36" t="s">
        <v>3410</v>
      </c>
      <c r="AB646" s="36">
        <v>4</v>
      </c>
      <c r="AC646" s="36"/>
      <c r="AD646" s="36"/>
      <c r="AE646" s="36">
        <f t="shared" si="10"/>
        <v>1</v>
      </c>
    </row>
    <row r="647" spans="1:31" customFormat="1" ht="162">
      <c r="A647" s="36">
        <v>646</v>
      </c>
      <c r="B647" s="36" t="s">
        <v>3408</v>
      </c>
      <c r="C647" s="36" t="s">
        <v>3409</v>
      </c>
      <c r="D647" s="36" t="s">
        <v>3416</v>
      </c>
      <c r="E647" s="36" t="s">
        <v>3417</v>
      </c>
      <c r="F647" s="36" t="s">
        <v>2866</v>
      </c>
      <c r="G647" s="36">
        <v>5</v>
      </c>
      <c r="H647" s="36" t="s">
        <v>108</v>
      </c>
      <c r="I647" s="36" t="s">
        <v>3418</v>
      </c>
      <c r="J647" s="36" t="s">
        <v>3419</v>
      </c>
      <c r="K647" s="36" t="s">
        <v>33</v>
      </c>
      <c r="L647" s="72" t="s">
        <v>3420</v>
      </c>
      <c r="M647" s="36" t="s">
        <v>3414</v>
      </c>
      <c r="N647" s="36" t="s">
        <v>49</v>
      </c>
      <c r="O647" s="36"/>
      <c r="P647" s="36"/>
      <c r="Q647" s="36"/>
      <c r="R647" s="36" t="s">
        <v>50</v>
      </c>
      <c r="S647" s="36" t="s">
        <v>42</v>
      </c>
      <c r="T647" s="36" t="s">
        <v>42</v>
      </c>
      <c r="U647" s="36" t="s">
        <v>39</v>
      </c>
      <c r="V647" s="36" t="s">
        <v>39</v>
      </c>
      <c r="W647" s="36" t="s">
        <v>3415</v>
      </c>
      <c r="X647" s="36">
        <v>2</v>
      </c>
      <c r="Y647" s="36" t="s">
        <v>3416</v>
      </c>
      <c r="Z647" s="36">
        <v>4</v>
      </c>
      <c r="AA647" s="36" t="s">
        <v>3416</v>
      </c>
      <c r="AB647" s="36">
        <v>4</v>
      </c>
      <c r="AC647" s="36"/>
      <c r="AD647" s="36"/>
      <c r="AE647" s="36">
        <f t="shared" si="10"/>
        <v>1</v>
      </c>
    </row>
    <row r="648" spans="1:31" customFormat="1" ht="94.5">
      <c r="A648" s="36">
        <v>647</v>
      </c>
      <c r="B648" s="36" t="s">
        <v>3408</v>
      </c>
      <c r="C648" s="36" t="s">
        <v>3409</v>
      </c>
      <c r="D648" s="36" t="s">
        <v>3421</v>
      </c>
      <c r="E648" s="36" t="s">
        <v>3422</v>
      </c>
      <c r="F648" s="36" t="s">
        <v>2866</v>
      </c>
      <c r="G648" s="36">
        <v>5</v>
      </c>
      <c r="H648" s="36" t="s">
        <v>108</v>
      </c>
      <c r="I648" s="36" t="s">
        <v>3423</v>
      </c>
      <c r="J648" s="36" t="s">
        <v>3424</v>
      </c>
      <c r="K648" s="36" t="s">
        <v>33</v>
      </c>
      <c r="L648" s="72" t="s">
        <v>3425</v>
      </c>
      <c r="M648" s="36" t="s">
        <v>3414</v>
      </c>
      <c r="N648" s="36" t="s">
        <v>49</v>
      </c>
      <c r="O648" s="36"/>
      <c r="P648" s="36"/>
      <c r="Q648" s="36"/>
      <c r="R648" s="36" t="s">
        <v>50</v>
      </c>
      <c r="S648" s="36" t="s">
        <v>42</v>
      </c>
      <c r="T648" s="36" t="s">
        <v>42</v>
      </c>
      <c r="U648" s="36" t="s">
        <v>39</v>
      </c>
      <c r="V648" s="36" t="s">
        <v>39</v>
      </c>
      <c r="W648" s="36" t="s">
        <v>3415</v>
      </c>
      <c r="X648" s="36">
        <v>2</v>
      </c>
      <c r="Y648" s="36" t="s">
        <v>3426</v>
      </c>
      <c r="Z648" s="36">
        <v>2</v>
      </c>
      <c r="AA648" s="36" t="s">
        <v>3426</v>
      </c>
      <c r="AB648" s="36">
        <v>2</v>
      </c>
      <c r="AC648" s="36"/>
      <c r="AD648" s="36"/>
      <c r="AE648" s="36">
        <f t="shared" si="10"/>
        <v>1</v>
      </c>
    </row>
    <row r="649" spans="1:31" customFormat="1" ht="162">
      <c r="A649" s="36">
        <v>648</v>
      </c>
      <c r="B649" s="36" t="s">
        <v>3408</v>
      </c>
      <c r="C649" s="36" t="s">
        <v>3409</v>
      </c>
      <c r="D649" s="36" t="s">
        <v>3427</v>
      </c>
      <c r="E649" s="36" t="s">
        <v>3427</v>
      </c>
      <c r="F649" s="36" t="s">
        <v>45</v>
      </c>
      <c r="G649" s="36">
        <v>0</v>
      </c>
      <c r="H649" s="36" t="s">
        <v>30</v>
      </c>
      <c r="I649" s="36" t="s">
        <v>3428</v>
      </c>
      <c r="J649" s="36" t="s">
        <v>3429</v>
      </c>
      <c r="K649" s="36" t="s">
        <v>33</v>
      </c>
      <c r="L649" s="72" t="s">
        <v>3430</v>
      </c>
      <c r="M649" s="36" t="s">
        <v>3431</v>
      </c>
      <c r="N649" s="36" t="s">
        <v>36</v>
      </c>
      <c r="O649" s="36"/>
      <c r="P649" s="36"/>
      <c r="Q649" s="36"/>
      <c r="R649" s="36"/>
      <c r="S649" s="36" t="s">
        <v>51</v>
      </c>
      <c r="T649" s="36" t="s">
        <v>38</v>
      </c>
      <c r="U649" s="36" t="s">
        <v>39</v>
      </c>
      <c r="V649" s="36" t="s">
        <v>39</v>
      </c>
      <c r="W649" s="36" t="s">
        <v>3268</v>
      </c>
      <c r="X649" s="36">
        <v>2</v>
      </c>
      <c r="Y649" s="36" t="s">
        <v>3427</v>
      </c>
      <c r="Z649" s="36">
        <v>4</v>
      </c>
      <c r="AA649" s="36" t="s">
        <v>3427</v>
      </c>
      <c r="AB649" s="36">
        <v>4</v>
      </c>
      <c r="AC649" s="36"/>
      <c r="AD649" s="36"/>
      <c r="AE649" s="36">
        <f t="shared" si="10"/>
        <v>0</v>
      </c>
    </row>
    <row r="650" spans="1:31" customFormat="1" ht="94.5">
      <c r="A650" s="36">
        <v>649</v>
      </c>
      <c r="B650" s="36" t="s">
        <v>3408</v>
      </c>
      <c r="C650" s="36" t="s">
        <v>3432</v>
      </c>
      <c r="D650" s="36" t="s">
        <v>3433</v>
      </c>
      <c r="E650" s="36" t="s">
        <v>28</v>
      </c>
      <c r="F650" s="36" t="s">
        <v>45</v>
      </c>
      <c r="G650" s="36">
        <v>0</v>
      </c>
      <c r="H650" s="36" t="s">
        <v>82</v>
      </c>
      <c r="I650" s="36" t="s">
        <v>3434</v>
      </c>
      <c r="J650" s="36" t="s">
        <v>3435</v>
      </c>
      <c r="K650" s="36" t="s">
        <v>106</v>
      </c>
      <c r="L650" s="72"/>
      <c r="M650" s="36"/>
      <c r="N650" s="36"/>
      <c r="O650" s="36"/>
      <c r="P650" s="36"/>
      <c r="Q650" s="36"/>
      <c r="R650" s="36"/>
      <c r="S650" s="36"/>
      <c r="T650" s="36"/>
      <c r="U650" s="36"/>
      <c r="V650" s="36"/>
      <c r="W650" s="36"/>
      <c r="X650" s="36"/>
      <c r="Y650" s="36"/>
      <c r="Z650" s="36"/>
      <c r="AA650" s="36"/>
      <c r="AB650" s="36"/>
      <c r="AC650" s="36"/>
      <c r="AD650" s="36"/>
      <c r="AE650" s="36">
        <f t="shared" si="10"/>
        <v>0</v>
      </c>
    </row>
    <row r="651" spans="1:31" customFormat="1" ht="121.5">
      <c r="A651" s="72">
        <v>650</v>
      </c>
      <c r="B651" s="72" t="s">
        <v>3408</v>
      </c>
      <c r="C651" s="72" t="s">
        <v>3432</v>
      </c>
      <c r="D651" s="72" t="s">
        <v>3436</v>
      </c>
      <c r="E651" s="72" t="s">
        <v>28</v>
      </c>
      <c r="F651" s="72" t="s">
        <v>2866</v>
      </c>
      <c r="G651" s="72">
        <v>5</v>
      </c>
      <c r="H651" s="72" t="s">
        <v>460</v>
      </c>
      <c r="I651" s="36" t="s">
        <v>3437</v>
      </c>
      <c r="J651" s="36" t="s">
        <v>3438</v>
      </c>
      <c r="K651" s="36" t="s">
        <v>33</v>
      </c>
      <c r="L651" s="72" t="s">
        <v>3439</v>
      </c>
      <c r="M651" s="36" t="s">
        <v>3440</v>
      </c>
      <c r="N651" s="36" t="s">
        <v>36</v>
      </c>
      <c r="O651" s="36"/>
      <c r="P651" s="36"/>
      <c r="Q651" s="36"/>
      <c r="R651" s="36"/>
      <c r="S651" s="36" t="s">
        <v>37</v>
      </c>
      <c r="T651" s="36" t="s">
        <v>38</v>
      </c>
      <c r="U651" s="36" t="s">
        <v>39</v>
      </c>
      <c r="V651" s="36" t="s">
        <v>38</v>
      </c>
      <c r="W651" s="36" t="s">
        <v>3441</v>
      </c>
      <c r="X651" s="36">
        <v>1</v>
      </c>
      <c r="Y651" s="36" t="s">
        <v>3442</v>
      </c>
      <c r="Z651" s="36">
        <v>4</v>
      </c>
      <c r="AA651" s="36" t="s">
        <v>3442</v>
      </c>
      <c r="AB651" s="36">
        <v>4</v>
      </c>
      <c r="AC651" s="36"/>
      <c r="AD651" s="36"/>
      <c r="AE651" s="36">
        <f t="shared" si="10"/>
        <v>0</v>
      </c>
    </row>
    <row r="652" spans="1:31" customFormat="1" ht="148.5">
      <c r="A652" s="36">
        <v>651</v>
      </c>
      <c r="B652" s="36" t="s">
        <v>3408</v>
      </c>
      <c r="C652" s="36" t="s">
        <v>3432</v>
      </c>
      <c r="D652" s="36" t="s">
        <v>3443</v>
      </c>
      <c r="E652" s="36" t="s">
        <v>28</v>
      </c>
      <c r="F652" s="36" t="s">
        <v>2866</v>
      </c>
      <c r="G652" s="36">
        <v>5</v>
      </c>
      <c r="H652" s="36" t="s">
        <v>108</v>
      </c>
      <c r="I652" s="36" t="s">
        <v>3444</v>
      </c>
      <c r="J652" s="36" t="s">
        <v>3445</v>
      </c>
      <c r="K652" s="36" t="s">
        <v>33</v>
      </c>
      <c r="L652" s="72" t="s">
        <v>3446</v>
      </c>
      <c r="M652" s="36" t="s">
        <v>3447</v>
      </c>
      <c r="N652" s="36" t="s">
        <v>49</v>
      </c>
      <c r="O652" s="36" t="s">
        <v>50</v>
      </c>
      <c r="P652" s="36" t="s">
        <v>50</v>
      </c>
      <c r="Q652" s="36" t="s">
        <v>50</v>
      </c>
      <c r="R652" s="36"/>
      <c r="S652" s="36" t="s">
        <v>51</v>
      </c>
      <c r="T652" s="36" t="s">
        <v>38</v>
      </c>
      <c r="U652" s="36" t="s">
        <v>39</v>
      </c>
      <c r="V652" s="36" t="s">
        <v>38</v>
      </c>
      <c r="W652" s="36" t="s">
        <v>40</v>
      </c>
      <c r="X652" s="36">
        <v>2</v>
      </c>
      <c r="Y652" s="36" t="s">
        <v>797</v>
      </c>
      <c r="Z652" s="36">
        <v>5</v>
      </c>
      <c r="AA652" s="36" t="s">
        <v>797</v>
      </c>
      <c r="AB652" s="36">
        <v>5</v>
      </c>
      <c r="AC652" s="36"/>
      <c r="AD652" s="36"/>
      <c r="AE652" s="36">
        <f t="shared" si="10"/>
        <v>3</v>
      </c>
    </row>
    <row r="653" spans="1:31" customFormat="1" ht="283.5">
      <c r="A653" s="36">
        <v>652</v>
      </c>
      <c r="B653" s="36" t="s">
        <v>3408</v>
      </c>
      <c r="C653" s="36" t="s">
        <v>3432</v>
      </c>
      <c r="D653" s="36" t="s">
        <v>3448</v>
      </c>
      <c r="E653" s="36" t="s">
        <v>3448</v>
      </c>
      <c r="F653" s="36" t="s">
        <v>132</v>
      </c>
      <c r="G653" s="36">
        <v>1</v>
      </c>
      <c r="H653" s="36" t="s">
        <v>133</v>
      </c>
      <c r="I653" s="36" t="s">
        <v>3449</v>
      </c>
      <c r="J653" s="36" t="s">
        <v>3450</v>
      </c>
      <c r="K653" s="36" t="s">
        <v>33</v>
      </c>
      <c r="L653" s="72" t="s">
        <v>3451</v>
      </c>
      <c r="M653" s="36" t="s">
        <v>3452</v>
      </c>
      <c r="N653" s="36" t="s">
        <v>36</v>
      </c>
      <c r="O653" s="36"/>
      <c r="P653" s="36"/>
      <c r="Q653" s="36"/>
      <c r="R653" s="36"/>
      <c r="S653" s="36" t="s">
        <v>51</v>
      </c>
      <c r="T653" s="36" t="s">
        <v>38</v>
      </c>
      <c r="U653" s="36" t="s">
        <v>39</v>
      </c>
      <c r="V653" s="36" t="s">
        <v>38</v>
      </c>
      <c r="W653" s="36" t="s">
        <v>754</v>
      </c>
      <c r="X653" s="36">
        <v>2</v>
      </c>
      <c r="Y653" s="36" t="s">
        <v>3453</v>
      </c>
      <c r="Z653" s="36">
        <v>4</v>
      </c>
      <c r="AA653" s="36" t="s">
        <v>3453</v>
      </c>
      <c r="AB653" s="36">
        <v>4</v>
      </c>
      <c r="AC653" s="36"/>
      <c r="AD653" s="36"/>
      <c r="AE653" s="36">
        <f t="shared" si="10"/>
        <v>0</v>
      </c>
    </row>
    <row r="654" spans="1:31" customFormat="1" ht="135">
      <c r="A654" s="36">
        <v>653</v>
      </c>
      <c r="B654" s="36" t="s">
        <v>3408</v>
      </c>
      <c r="C654" s="36" t="s">
        <v>3432</v>
      </c>
      <c r="D654" s="36" t="s">
        <v>3454</v>
      </c>
      <c r="E654" s="36" t="s">
        <v>28</v>
      </c>
      <c r="F654" s="36" t="s">
        <v>45</v>
      </c>
      <c r="G654" s="36">
        <v>0</v>
      </c>
      <c r="H654" s="36" t="s">
        <v>30</v>
      </c>
      <c r="I654" s="36" t="s">
        <v>3455</v>
      </c>
      <c r="J654" s="36" t="s">
        <v>3456</v>
      </c>
      <c r="K654" s="36" t="s">
        <v>106</v>
      </c>
      <c r="L654" s="72"/>
      <c r="M654" s="36"/>
      <c r="N654" s="36"/>
      <c r="O654" s="36"/>
      <c r="P654" s="36"/>
      <c r="Q654" s="36"/>
      <c r="R654" s="36"/>
      <c r="S654" s="36"/>
      <c r="T654" s="36"/>
      <c r="U654" s="36"/>
      <c r="V654" s="36"/>
      <c r="W654" s="36"/>
      <c r="X654" s="36"/>
      <c r="Y654" s="36"/>
      <c r="Z654" s="36"/>
      <c r="AA654" s="36"/>
      <c r="AB654" s="36"/>
      <c r="AC654" s="36"/>
      <c r="AD654" s="36"/>
      <c r="AE654" s="36">
        <f t="shared" si="10"/>
        <v>0</v>
      </c>
    </row>
    <row r="655" spans="1:31" customFormat="1" ht="162">
      <c r="A655" s="36">
        <v>654</v>
      </c>
      <c r="B655" s="36" t="s">
        <v>3408</v>
      </c>
      <c r="C655" s="36" t="s">
        <v>3432</v>
      </c>
      <c r="D655" s="36" t="s">
        <v>3457</v>
      </c>
      <c r="E655" s="36" t="s">
        <v>28</v>
      </c>
      <c r="F655" s="36" t="s">
        <v>45</v>
      </c>
      <c r="G655" s="36">
        <v>0</v>
      </c>
      <c r="H655" s="36" t="s">
        <v>82</v>
      </c>
      <c r="I655" s="36" t="s">
        <v>3458</v>
      </c>
      <c r="J655" s="36" t="s">
        <v>3459</v>
      </c>
      <c r="K655" s="36" t="s">
        <v>33</v>
      </c>
      <c r="L655" s="72" t="s">
        <v>3460</v>
      </c>
      <c r="M655" s="36" t="s">
        <v>3461</v>
      </c>
      <c r="N655" s="36" t="s">
        <v>49</v>
      </c>
      <c r="O655" s="36"/>
      <c r="P655" s="36" t="s">
        <v>50</v>
      </c>
      <c r="Q655" s="36"/>
      <c r="R655" s="36"/>
      <c r="S655" s="36" t="s">
        <v>51</v>
      </c>
      <c r="T655" s="36" t="s">
        <v>38</v>
      </c>
      <c r="U655" s="36" t="s">
        <v>39</v>
      </c>
      <c r="V655" s="36" t="s">
        <v>38</v>
      </c>
      <c r="W655" s="36" t="s">
        <v>754</v>
      </c>
      <c r="X655" s="36">
        <v>2</v>
      </c>
      <c r="Y655" s="36" t="s">
        <v>797</v>
      </c>
      <c r="Z655" s="36">
        <v>5</v>
      </c>
      <c r="AA655" s="36" t="s">
        <v>797</v>
      </c>
      <c r="AB655" s="36">
        <v>5</v>
      </c>
      <c r="AC655" s="36"/>
      <c r="AD655" s="36"/>
      <c r="AE655" s="36">
        <f t="shared" si="10"/>
        <v>1</v>
      </c>
    </row>
    <row r="656" spans="1:31" customFormat="1" ht="94.5">
      <c r="A656" s="36">
        <v>655</v>
      </c>
      <c r="B656" s="36" t="s">
        <v>3408</v>
      </c>
      <c r="C656" s="36" t="s">
        <v>3462</v>
      </c>
      <c r="D656" s="36" t="s">
        <v>3463</v>
      </c>
      <c r="E656" s="36" t="s">
        <v>28</v>
      </c>
      <c r="F656" s="36" t="s">
        <v>45</v>
      </c>
      <c r="G656" s="36">
        <v>0</v>
      </c>
      <c r="H656" s="36" t="s">
        <v>54</v>
      </c>
      <c r="I656" s="36" t="s">
        <v>3464</v>
      </c>
      <c r="J656" s="36" t="s">
        <v>3465</v>
      </c>
      <c r="K656" s="36" t="s">
        <v>33</v>
      </c>
      <c r="L656" s="72" t="s">
        <v>3466</v>
      </c>
      <c r="M656" s="36" t="s">
        <v>3467</v>
      </c>
      <c r="N656" s="36" t="s">
        <v>49</v>
      </c>
      <c r="O656" s="36"/>
      <c r="P656" s="36"/>
      <c r="Q656" s="36"/>
      <c r="R656" s="36" t="s">
        <v>50</v>
      </c>
      <c r="S656" s="36" t="s">
        <v>51</v>
      </c>
      <c r="T656" s="36" t="s">
        <v>38</v>
      </c>
      <c r="U656" s="36" t="s">
        <v>39</v>
      </c>
      <c r="V656" s="36" t="s">
        <v>38</v>
      </c>
      <c r="W656" s="36" t="s">
        <v>3468</v>
      </c>
      <c r="X656" s="36">
        <v>1</v>
      </c>
      <c r="Y656" s="36" t="s">
        <v>3469</v>
      </c>
      <c r="Z656" s="36">
        <v>4</v>
      </c>
      <c r="AA656" s="36" t="s">
        <v>3469</v>
      </c>
      <c r="AB656" s="36">
        <v>4</v>
      </c>
      <c r="AC656" s="36"/>
      <c r="AD656" s="36"/>
      <c r="AE656" s="36">
        <f t="shared" si="10"/>
        <v>1</v>
      </c>
    </row>
    <row r="657" spans="1:31" customFormat="1" ht="121.5">
      <c r="A657" s="36">
        <v>656</v>
      </c>
      <c r="B657" s="36" t="s">
        <v>3408</v>
      </c>
      <c r="C657" s="36" t="s">
        <v>3462</v>
      </c>
      <c r="D657" s="36" t="s">
        <v>3470</v>
      </c>
      <c r="E657" s="36" t="s">
        <v>28</v>
      </c>
      <c r="F657" s="36" t="s">
        <v>45</v>
      </c>
      <c r="G657" s="36">
        <v>0</v>
      </c>
      <c r="H657" s="36" t="s">
        <v>82</v>
      </c>
      <c r="I657" s="36" t="s">
        <v>3471</v>
      </c>
      <c r="J657" s="36" t="s">
        <v>3472</v>
      </c>
      <c r="K657" s="36" t="s">
        <v>33</v>
      </c>
      <c r="L657" s="72" t="s">
        <v>3473</v>
      </c>
      <c r="M657" s="36" t="s">
        <v>3474</v>
      </c>
      <c r="N657" s="36" t="s">
        <v>36</v>
      </c>
      <c r="O657" s="36"/>
      <c r="P657" s="36"/>
      <c r="Q657" s="36"/>
      <c r="R657" s="36"/>
      <c r="S657" s="36" t="s">
        <v>37</v>
      </c>
      <c r="T657" s="36" t="s">
        <v>38</v>
      </c>
      <c r="U657" s="36" t="s">
        <v>39</v>
      </c>
      <c r="V657" s="36" t="s">
        <v>38</v>
      </c>
      <c r="W657" s="36" t="s">
        <v>3468</v>
      </c>
      <c r="X657" s="36">
        <v>1</v>
      </c>
      <c r="Y657" s="36" t="s">
        <v>3475</v>
      </c>
      <c r="Z657" s="36">
        <v>4</v>
      </c>
      <c r="AA657" s="36" t="s">
        <v>3475</v>
      </c>
      <c r="AB657" s="36">
        <v>4</v>
      </c>
      <c r="AC657" s="36"/>
      <c r="AD657" s="36"/>
      <c r="AE657" s="36">
        <f t="shared" si="10"/>
        <v>0</v>
      </c>
    </row>
    <row r="658" spans="1:31" customFormat="1" ht="81">
      <c r="A658" s="36">
        <v>657</v>
      </c>
      <c r="B658" s="36" t="s">
        <v>3408</v>
      </c>
      <c r="C658" s="36" t="s">
        <v>3462</v>
      </c>
      <c r="D658" s="36" t="s">
        <v>3476</v>
      </c>
      <c r="E658" s="36" t="s">
        <v>28</v>
      </c>
      <c r="F658" s="36" t="s">
        <v>45</v>
      </c>
      <c r="G658" s="36">
        <v>0</v>
      </c>
      <c r="H658" s="36" t="s">
        <v>30</v>
      </c>
      <c r="I658" s="36" t="s">
        <v>3477</v>
      </c>
      <c r="J658" s="36" t="s">
        <v>3478</v>
      </c>
      <c r="K658" s="36" t="s">
        <v>33</v>
      </c>
      <c r="L658" s="72" t="s">
        <v>3473</v>
      </c>
      <c r="M658" s="36" t="s">
        <v>3479</v>
      </c>
      <c r="N658" s="36" t="s">
        <v>49</v>
      </c>
      <c r="O658" s="36"/>
      <c r="P658" s="36" t="s">
        <v>50</v>
      </c>
      <c r="Q658" s="36"/>
      <c r="R658" s="36"/>
      <c r="S658" s="36" t="s">
        <v>51</v>
      </c>
      <c r="T658" s="36" t="s">
        <v>38</v>
      </c>
      <c r="U658" s="36" t="s">
        <v>39</v>
      </c>
      <c r="V658" s="36" t="s">
        <v>38</v>
      </c>
      <c r="W658" s="36" t="s">
        <v>3468</v>
      </c>
      <c r="X658" s="36">
        <v>1</v>
      </c>
      <c r="Y658" s="36" t="s">
        <v>3480</v>
      </c>
      <c r="Z658" s="36">
        <v>4</v>
      </c>
      <c r="AA658" s="36" t="s">
        <v>3481</v>
      </c>
      <c r="AB658" s="36">
        <v>4</v>
      </c>
      <c r="AC658" s="36"/>
      <c r="AD658" s="36"/>
      <c r="AE658" s="36">
        <f t="shared" si="10"/>
        <v>1</v>
      </c>
    </row>
    <row r="659" spans="1:31" customFormat="1" ht="202.5">
      <c r="A659" s="36">
        <v>658</v>
      </c>
      <c r="B659" s="36" t="s">
        <v>3408</v>
      </c>
      <c r="C659" s="36" t="s">
        <v>3462</v>
      </c>
      <c r="D659" s="36" t="s">
        <v>3482</v>
      </c>
      <c r="E659" s="36" t="s">
        <v>28</v>
      </c>
      <c r="F659" s="36" t="s">
        <v>45</v>
      </c>
      <c r="G659" s="36">
        <v>0</v>
      </c>
      <c r="H659" s="36" t="s">
        <v>30</v>
      </c>
      <c r="I659" s="36" t="s">
        <v>3483</v>
      </c>
      <c r="J659" s="36" t="s">
        <v>3484</v>
      </c>
      <c r="K659" s="36" t="s">
        <v>33</v>
      </c>
      <c r="L659" s="72" t="s">
        <v>3485</v>
      </c>
      <c r="M659" s="36" t="s">
        <v>3486</v>
      </c>
      <c r="N659" s="36" t="s">
        <v>36</v>
      </c>
      <c r="O659" s="36"/>
      <c r="P659" s="36"/>
      <c r="Q659" s="36"/>
      <c r="R659" s="36"/>
      <c r="S659" s="36" t="s">
        <v>42</v>
      </c>
      <c r="T659" s="36" t="s">
        <v>38</v>
      </c>
      <c r="U659" s="36" t="s">
        <v>39</v>
      </c>
      <c r="V659" s="36" t="s">
        <v>38</v>
      </c>
      <c r="W659" s="36" t="s">
        <v>3468</v>
      </c>
      <c r="X659" s="36">
        <v>1</v>
      </c>
      <c r="Y659" s="36" t="s">
        <v>3480</v>
      </c>
      <c r="Z659" s="36">
        <v>4</v>
      </c>
      <c r="AA659" s="36" t="s">
        <v>3481</v>
      </c>
      <c r="AB659" s="36">
        <v>4</v>
      </c>
      <c r="AC659" s="36" t="s">
        <v>3487</v>
      </c>
      <c r="AD659" s="36"/>
      <c r="AE659" s="36">
        <f t="shared" si="10"/>
        <v>0</v>
      </c>
    </row>
    <row r="660" spans="1:31" customFormat="1" ht="108">
      <c r="A660" s="36">
        <v>659</v>
      </c>
      <c r="B660" s="36" t="s">
        <v>3408</v>
      </c>
      <c r="C660" s="36" t="s">
        <v>3462</v>
      </c>
      <c r="D660" s="36" t="s">
        <v>3488</v>
      </c>
      <c r="E660" s="36" t="s">
        <v>28</v>
      </c>
      <c r="F660" s="36" t="s">
        <v>45</v>
      </c>
      <c r="G660" s="36">
        <v>0</v>
      </c>
      <c r="H660" s="36" t="s">
        <v>30</v>
      </c>
      <c r="I660" s="36" t="s">
        <v>3489</v>
      </c>
      <c r="J660" s="36" t="s">
        <v>3490</v>
      </c>
      <c r="K660" s="36" t="s">
        <v>33</v>
      </c>
      <c r="L660" s="72" t="s">
        <v>3491</v>
      </c>
      <c r="M660" s="36" t="s">
        <v>3492</v>
      </c>
      <c r="N660" s="36" t="s">
        <v>49</v>
      </c>
      <c r="O660" s="36"/>
      <c r="P660" s="36"/>
      <c r="Q660" s="36"/>
      <c r="R660" s="36" t="s">
        <v>50</v>
      </c>
      <c r="S660" s="36" t="s">
        <v>51</v>
      </c>
      <c r="T660" s="36" t="s">
        <v>38</v>
      </c>
      <c r="U660" s="36" t="s">
        <v>39</v>
      </c>
      <c r="V660" s="36" t="s">
        <v>38</v>
      </c>
      <c r="W660" s="36" t="s">
        <v>3468</v>
      </c>
      <c r="X660" s="36">
        <v>1</v>
      </c>
      <c r="Y660" s="36" t="s">
        <v>3480</v>
      </c>
      <c r="Z660" s="36">
        <v>4</v>
      </c>
      <c r="AA660" s="36" t="s">
        <v>3481</v>
      </c>
      <c r="AB660" s="36">
        <v>4</v>
      </c>
      <c r="AC660" s="36"/>
      <c r="AD660" s="36"/>
      <c r="AE660" s="36">
        <f t="shared" si="10"/>
        <v>1</v>
      </c>
    </row>
    <row r="661" spans="1:31" customFormat="1" ht="135">
      <c r="A661" s="36">
        <v>660</v>
      </c>
      <c r="B661" s="36" t="s">
        <v>3408</v>
      </c>
      <c r="C661" s="36" t="s">
        <v>3462</v>
      </c>
      <c r="D661" s="36" t="s">
        <v>3493</v>
      </c>
      <c r="E661" s="36" t="s">
        <v>28</v>
      </c>
      <c r="F661" s="36" t="s">
        <v>45</v>
      </c>
      <c r="G661" s="36">
        <v>0</v>
      </c>
      <c r="H661" s="36" t="s">
        <v>30</v>
      </c>
      <c r="I661" s="36" t="s">
        <v>3494</v>
      </c>
      <c r="J661" s="36" t="s">
        <v>3495</v>
      </c>
      <c r="K661" s="36" t="s">
        <v>33</v>
      </c>
      <c r="L661" s="72" t="s">
        <v>3491</v>
      </c>
      <c r="M661" s="36" t="s">
        <v>3496</v>
      </c>
      <c r="N661" s="36" t="s">
        <v>49</v>
      </c>
      <c r="O661" s="36"/>
      <c r="P661" s="36"/>
      <c r="Q661" s="36"/>
      <c r="R661" s="36" t="s">
        <v>50</v>
      </c>
      <c r="S661" s="36" t="s">
        <v>51</v>
      </c>
      <c r="T661" s="36" t="s">
        <v>38</v>
      </c>
      <c r="U661" s="36" t="s">
        <v>39</v>
      </c>
      <c r="V661" s="36" t="s">
        <v>38</v>
      </c>
      <c r="W661" s="36" t="s">
        <v>3468</v>
      </c>
      <c r="X661" s="36">
        <v>1</v>
      </c>
      <c r="Y661" s="36" t="s">
        <v>3469</v>
      </c>
      <c r="Z661" s="36">
        <v>4</v>
      </c>
      <c r="AA661" s="36" t="s">
        <v>3469</v>
      </c>
      <c r="AB661" s="36">
        <v>4</v>
      </c>
      <c r="AC661" s="36"/>
      <c r="AD661" s="36"/>
      <c r="AE661" s="36">
        <f t="shared" si="10"/>
        <v>1</v>
      </c>
    </row>
    <row r="662" spans="1:31" customFormat="1" ht="135">
      <c r="A662" s="36">
        <v>661</v>
      </c>
      <c r="B662" s="36" t="s">
        <v>3408</v>
      </c>
      <c r="C662" s="36" t="s">
        <v>3462</v>
      </c>
      <c r="D662" s="36" t="s">
        <v>3497</v>
      </c>
      <c r="E662" s="36" t="s">
        <v>28</v>
      </c>
      <c r="F662" s="36" t="s">
        <v>45</v>
      </c>
      <c r="G662" s="36">
        <v>0</v>
      </c>
      <c r="H662" s="36" t="s">
        <v>82</v>
      </c>
      <c r="I662" s="36" t="s">
        <v>3498</v>
      </c>
      <c r="J662" s="36" t="s">
        <v>3499</v>
      </c>
      <c r="K662" s="36" t="s">
        <v>33</v>
      </c>
      <c r="L662" s="72" t="s">
        <v>3500</v>
      </c>
      <c r="M662" s="36" t="s">
        <v>3501</v>
      </c>
      <c r="N662" s="36" t="s">
        <v>49</v>
      </c>
      <c r="O662" s="36"/>
      <c r="P662" s="36" t="s">
        <v>50</v>
      </c>
      <c r="Q662" s="36"/>
      <c r="R662" s="36"/>
      <c r="S662" s="36" t="s">
        <v>51</v>
      </c>
      <c r="T662" s="36" t="s">
        <v>38</v>
      </c>
      <c r="U662" s="36" t="s">
        <v>39</v>
      </c>
      <c r="V662" s="36" t="s">
        <v>38</v>
      </c>
      <c r="W662" s="36" t="s">
        <v>3468</v>
      </c>
      <c r="X662" s="36">
        <v>1</v>
      </c>
      <c r="Y662" s="36" t="s">
        <v>3469</v>
      </c>
      <c r="Z662" s="36">
        <v>4</v>
      </c>
      <c r="AA662" s="36" t="s">
        <v>3469</v>
      </c>
      <c r="AB662" s="36">
        <v>4</v>
      </c>
      <c r="AC662" s="36"/>
      <c r="AD662" s="36"/>
      <c r="AE662" s="36">
        <f t="shared" si="10"/>
        <v>1</v>
      </c>
    </row>
    <row r="663" spans="1:31" customFormat="1" ht="94.5">
      <c r="A663" s="36">
        <v>662</v>
      </c>
      <c r="B663" s="36" t="s">
        <v>3408</v>
      </c>
      <c r="C663" s="36" t="s">
        <v>3462</v>
      </c>
      <c r="D663" s="36" t="s">
        <v>3502</v>
      </c>
      <c r="E663" s="36" t="s">
        <v>28</v>
      </c>
      <c r="F663" s="36" t="s">
        <v>45</v>
      </c>
      <c r="G663" s="36">
        <v>0</v>
      </c>
      <c r="H663" s="36" t="s">
        <v>82</v>
      </c>
      <c r="I663" s="36" t="s">
        <v>3503</v>
      </c>
      <c r="J663" s="36" t="s">
        <v>3504</v>
      </c>
      <c r="K663" s="36" t="s">
        <v>106</v>
      </c>
      <c r="L663" s="72"/>
      <c r="M663" s="36"/>
      <c r="N663" s="36"/>
      <c r="O663" s="36"/>
      <c r="P663" s="36"/>
      <c r="Q663" s="36"/>
      <c r="R663" s="36"/>
      <c r="S663" s="36"/>
      <c r="T663" s="36"/>
      <c r="U663" s="36"/>
      <c r="V663" s="36"/>
      <c r="W663" s="36"/>
      <c r="X663" s="36"/>
      <c r="Y663" s="36"/>
      <c r="Z663" s="36"/>
      <c r="AA663" s="36"/>
      <c r="AB663" s="36"/>
      <c r="AC663" s="36"/>
      <c r="AD663" s="36"/>
      <c r="AE663" s="36">
        <f t="shared" si="10"/>
        <v>0</v>
      </c>
    </row>
    <row r="664" spans="1:31" customFormat="1" ht="162">
      <c r="A664" s="36">
        <v>663</v>
      </c>
      <c r="B664" s="36" t="s">
        <v>3408</v>
      </c>
      <c r="C664" s="36" t="s">
        <v>3462</v>
      </c>
      <c r="D664" s="36" t="s">
        <v>3505</v>
      </c>
      <c r="E664" s="36" t="s">
        <v>28</v>
      </c>
      <c r="F664" s="36" t="s">
        <v>45</v>
      </c>
      <c r="G664" s="36">
        <v>0</v>
      </c>
      <c r="H664" s="36" t="s">
        <v>82</v>
      </c>
      <c r="I664" s="36" t="s">
        <v>3506</v>
      </c>
      <c r="J664" s="36" t="s">
        <v>3507</v>
      </c>
      <c r="K664" s="36" t="s">
        <v>33</v>
      </c>
      <c r="L664" s="72" t="s">
        <v>3508</v>
      </c>
      <c r="M664" s="36" t="s">
        <v>3509</v>
      </c>
      <c r="N664" s="36" t="s">
        <v>49</v>
      </c>
      <c r="O664" s="36"/>
      <c r="P664" s="36" t="s">
        <v>50</v>
      </c>
      <c r="Q664" s="36"/>
      <c r="R664" s="36"/>
      <c r="S664" s="36" t="s">
        <v>51</v>
      </c>
      <c r="T664" s="36" t="s">
        <v>38</v>
      </c>
      <c r="U664" s="36" t="s">
        <v>39</v>
      </c>
      <c r="V664" s="36" t="s">
        <v>38</v>
      </c>
      <c r="W664" s="36" t="s">
        <v>3468</v>
      </c>
      <c r="X664" s="36">
        <v>1</v>
      </c>
      <c r="Y664" s="36" t="s">
        <v>3469</v>
      </c>
      <c r="Z664" s="36">
        <v>4</v>
      </c>
      <c r="AA664" s="36" t="s">
        <v>3469</v>
      </c>
      <c r="AB664" s="36">
        <v>4</v>
      </c>
      <c r="AC664" s="36"/>
      <c r="AD664" s="36"/>
      <c r="AE664" s="36">
        <f t="shared" si="10"/>
        <v>1</v>
      </c>
    </row>
    <row r="665" spans="1:31" customFormat="1" ht="148.5">
      <c r="A665" s="36">
        <v>664</v>
      </c>
      <c r="B665" s="36" t="s">
        <v>3408</v>
      </c>
      <c r="C665" s="36" t="s">
        <v>3462</v>
      </c>
      <c r="D665" s="36" t="s">
        <v>3510</v>
      </c>
      <c r="E665" s="36" t="s">
        <v>28</v>
      </c>
      <c r="F665" s="36" t="s">
        <v>45</v>
      </c>
      <c r="G665" s="36">
        <v>0</v>
      </c>
      <c r="H665" s="36" t="s">
        <v>82</v>
      </c>
      <c r="I665" s="36" t="s">
        <v>3511</v>
      </c>
      <c r="J665" s="36" t="s">
        <v>3512</v>
      </c>
      <c r="K665" s="36" t="s">
        <v>33</v>
      </c>
      <c r="L665" s="72" t="s">
        <v>3513</v>
      </c>
      <c r="M665" s="36" t="s">
        <v>3514</v>
      </c>
      <c r="N665" s="36" t="s">
        <v>49</v>
      </c>
      <c r="O665" s="36"/>
      <c r="P665" s="36" t="s">
        <v>50</v>
      </c>
      <c r="Q665" s="36"/>
      <c r="R665" s="36"/>
      <c r="S665" s="36" t="s">
        <v>51</v>
      </c>
      <c r="T665" s="36" t="s">
        <v>38</v>
      </c>
      <c r="U665" s="36" t="s">
        <v>39</v>
      </c>
      <c r="V665" s="36" t="s">
        <v>38</v>
      </c>
      <c r="W665" s="36" t="s">
        <v>3515</v>
      </c>
      <c r="X665" s="36">
        <v>1</v>
      </c>
      <c r="Y665" s="36" t="s">
        <v>3469</v>
      </c>
      <c r="Z665" s="36">
        <v>4</v>
      </c>
      <c r="AA665" s="36" t="s">
        <v>3469</v>
      </c>
      <c r="AB665" s="36">
        <v>4</v>
      </c>
      <c r="AC665" s="36"/>
      <c r="AD665" s="36"/>
      <c r="AE665" s="36">
        <f t="shared" si="10"/>
        <v>1</v>
      </c>
    </row>
    <row r="666" spans="1:31" customFormat="1" ht="81">
      <c r="A666" s="36">
        <v>665</v>
      </c>
      <c r="B666" s="36" t="s">
        <v>3408</v>
      </c>
      <c r="C666" s="36" t="s">
        <v>3462</v>
      </c>
      <c r="D666" s="36" t="s">
        <v>3516</v>
      </c>
      <c r="E666" s="36" t="s">
        <v>28</v>
      </c>
      <c r="F666" s="36" t="s">
        <v>45</v>
      </c>
      <c r="G666" s="36">
        <v>0</v>
      </c>
      <c r="H666" s="36" t="s">
        <v>82</v>
      </c>
      <c r="I666" s="36" t="s">
        <v>3517</v>
      </c>
      <c r="J666" s="36" t="s">
        <v>3518</v>
      </c>
      <c r="K666" s="36" t="s">
        <v>33</v>
      </c>
      <c r="L666" s="72" t="s">
        <v>3519</v>
      </c>
      <c r="M666" s="36" t="s">
        <v>3520</v>
      </c>
      <c r="N666" s="36" t="s">
        <v>49</v>
      </c>
      <c r="O666" s="36"/>
      <c r="P666" s="36" t="s">
        <v>50</v>
      </c>
      <c r="Q666" s="36"/>
      <c r="R666" s="36"/>
      <c r="S666" s="36" t="s">
        <v>37</v>
      </c>
      <c r="T666" s="36" t="s">
        <v>38</v>
      </c>
      <c r="U666" s="36" t="s">
        <v>39</v>
      </c>
      <c r="V666" s="36" t="s">
        <v>38</v>
      </c>
      <c r="W666" s="36" t="s">
        <v>3515</v>
      </c>
      <c r="X666" s="36">
        <v>1</v>
      </c>
      <c r="Y666" s="36" t="s">
        <v>3469</v>
      </c>
      <c r="Z666" s="36">
        <v>4</v>
      </c>
      <c r="AA666" s="36" t="s">
        <v>3469</v>
      </c>
      <c r="AB666" s="36">
        <v>4</v>
      </c>
      <c r="AC666" s="36"/>
      <c r="AD666" s="36"/>
      <c r="AE666" s="36">
        <f t="shared" si="10"/>
        <v>1</v>
      </c>
    </row>
    <row r="667" spans="1:31" customFormat="1" ht="121.5">
      <c r="A667" s="36">
        <v>666</v>
      </c>
      <c r="B667" s="36" t="s">
        <v>3408</v>
      </c>
      <c r="C667" s="36" t="s">
        <v>3462</v>
      </c>
      <c r="D667" s="36" t="s">
        <v>3521</v>
      </c>
      <c r="E667" s="36" t="s">
        <v>28</v>
      </c>
      <c r="F667" s="36" t="s">
        <v>45</v>
      </c>
      <c r="G667" s="36">
        <v>0</v>
      </c>
      <c r="H667" s="36" t="s">
        <v>82</v>
      </c>
      <c r="I667" s="36" t="s">
        <v>3522</v>
      </c>
      <c r="J667" s="36" t="s">
        <v>3523</v>
      </c>
      <c r="K667" s="36" t="s">
        <v>33</v>
      </c>
      <c r="L667" s="72" t="s">
        <v>3524</v>
      </c>
      <c r="M667" s="36" t="s">
        <v>3525</v>
      </c>
      <c r="N667" s="36" t="s">
        <v>49</v>
      </c>
      <c r="O667" s="36"/>
      <c r="P667" s="36" t="s">
        <v>50</v>
      </c>
      <c r="Q667" s="36"/>
      <c r="R667" s="36"/>
      <c r="S667" s="36" t="s">
        <v>37</v>
      </c>
      <c r="T667" s="36" t="s">
        <v>38</v>
      </c>
      <c r="U667" s="36" t="s">
        <v>38</v>
      </c>
      <c r="V667" s="36" t="s">
        <v>38</v>
      </c>
      <c r="W667" s="36" t="s">
        <v>3515</v>
      </c>
      <c r="X667" s="36">
        <v>1</v>
      </c>
      <c r="Y667" s="36" t="s">
        <v>3469</v>
      </c>
      <c r="Z667" s="36">
        <v>4</v>
      </c>
      <c r="AA667" s="36" t="s">
        <v>3469</v>
      </c>
      <c r="AB667" s="36">
        <v>4</v>
      </c>
      <c r="AC667" s="36"/>
      <c r="AD667" s="36"/>
      <c r="AE667" s="36">
        <f t="shared" si="10"/>
        <v>1</v>
      </c>
    </row>
    <row r="668" spans="1:31" customFormat="1" ht="148.5">
      <c r="A668" s="36">
        <v>667</v>
      </c>
      <c r="B668" s="36" t="s">
        <v>3408</v>
      </c>
      <c r="C668" s="36" t="s">
        <v>3462</v>
      </c>
      <c r="D668" s="36" t="s">
        <v>3526</v>
      </c>
      <c r="E668" s="36" t="s">
        <v>28</v>
      </c>
      <c r="F668" s="36" t="s">
        <v>45</v>
      </c>
      <c r="G668" s="36">
        <v>0</v>
      </c>
      <c r="H668" s="36" t="s">
        <v>82</v>
      </c>
      <c r="I668" s="36" t="s">
        <v>3527</v>
      </c>
      <c r="J668" s="36" t="s">
        <v>3528</v>
      </c>
      <c r="K668" s="36" t="s">
        <v>33</v>
      </c>
      <c r="L668" s="72" t="s">
        <v>3529</v>
      </c>
      <c r="M668" s="36" t="s">
        <v>3530</v>
      </c>
      <c r="N668" s="36" t="s">
        <v>36</v>
      </c>
      <c r="O668" s="36"/>
      <c r="P668" s="36"/>
      <c r="Q668" s="36"/>
      <c r="R668" s="36"/>
      <c r="S668" s="36" t="s">
        <v>37</v>
      </c>
      <c r="T668" s="36" t="s">
        <v>38</v>
      </c>
      <c r="U668" s="36" t="s">
        <v>39</v>
      </c>
      <c r="V668" s="36" t="s">
        <v>38</v>
      </c>
      <c r="W668" s="36" t="s">
        <v>3515</v>
      </c>
      <c r="X668" s="36">
        <v>1</v>
      </c>
      <c r="Y668" s="36" t="s">
        <v>3469</v>
      </c>
      <c r="Z668" s="36">
        <v>4</v>
      </c>
      <c r="AA668" s="36" t="s">
        <v>3469</v>
      </c>
      <c r="AB668" s="36">
        <v>4</v>
      </c>
      <c r="AC668" s="36"/>
      <c r="AD668" s="36"/>
      <c r="AE668" s="36">
        <f t="shared" si="10"/>
        <v>0</v>
      </c>
    </row>
    <row r="669" spans="1:31" customFormat="1" ht="108">
      <c r="A669" s="36">
        <v>668</v>
      </c>
      <c r="B669" s="36" t="s">
        <v>3408</v>
      </c>
      <c r="C669" s="36" t="s">
        <v>3462</v>
      </c>
      <c r="D669" s="36" t="s">
        <v>3531</v>
      </c>
      <c r="E669" s="36" t="s">
        <v>28</v>
      </c>
      <c r="F669" s="36" t="s">
        <v>45</v>
      </c>
      <c r="G669" s="36">
        <v>0</v>
      </c>
      <c r="H669" s="36" t="s">
        <v>82</v>
      </c>
      <c r="I669" s="36" t="s">
        <v>3532</v>
      </c>
      <c r="J669" s="36" t="s">
        <v>3533</v>
      </c>
      <c r="K669" s="36" t="s">
        <v>33</v>
      </c>
      <c r="L669" s="72" t="s">
        <v>3534</v>
      </c>
      <c r="M669" s="36" t="s">
        <v>3535</v>
      </c>
      <c r="N669" s="36" t="s">
        <v>49</v>
      </c>
      <c r="O669" s="36"/>
      <c r="P669" s="36" t="s">
        <v>50</v>
      </c>
      <c r="Q669" s="36"/>
      <c r="R669" s="36"/>
      <c r="S669" s="36" t="s">
        <v>51</v>
      </c>
      <c r="T669" s="36" t="s">
        <v>38</v>
      </c>
      <c r="U669" s="36" t="s">
        <v>39</v>
      </c>
      <c r="V669" s="36" t="s">
        <v>38</v>
      </c>
      <c r="W669" s="36" t="s">
        <v>3515</v>
      </c>
      <c r="X669" s="36">
        <v>1</v>
      </c>
      <c r="Y669" s="36" t="s">
        <v>3536</v>
      </c>
      <c r="Z669" s="36">
        <v>1</v>
      </c>
      <c r="AA669" s="36" t="s">
        <v>3536</v>
      </c>
      <c r="AB669" s="36">
        <v>1</v>
      </c>
      <c r="AC669" s="36"/>
      <c r="AD669" s="36"/>
      <c r="AE669" s="36">
        <f t="shared" si="10"/>
        <v>1</v>
      </c>
    </row>
    <row r="670" spans="1:31" customFormat="1" ht="162">
      <c r="A670" s="36">
        <v>669</v>
      </c>
      <c r="B670" s="36" t="s">
        <v>3408</v>
      </c>
      <c r="C670" s="36" t="s">
        <v>3462</v>
      </c>
      <c r="D670" s="36" t="s">
        <v>3537</v>
      </c>
      <c r="E670" s="36" t="s">
        <v>28</v>
      </c>
      <c r="F670" s="36" t="s">
        <v>45</v>
      </c>
      <c r="G670" s="36">
        <v>0</v>
      </c>
      <c r="H670" s="36" t="s">
        <v>82</v>
      </c>
      <c r="I670" s="36" t="s">
        <v>3538</v>
      </c>
      <c r="J670" s="36" t="s">
        <v>3539</v>
      </c>
      <c r="K670" s="36" t="s">
        <v>106</v>
      </c>
      <c r="L670" s="72"/>
      <c r="M670" s="36"/>
      <c r="N670" s="36"/>
      <c r="O670" s="36"/>
      <c r="P670" s="36"/>
      <c r="Q670" s="36"/>
      <c r="R670" s="36"/>
      <c r="S670" s="36"/>
      <c r="T670" s="36"/>
      <c r="U670" s="36"/>
      <c r="V670" s="36"/>
      <c r="W670" s="36"/>
      <c r="X670" s="36"/>
      <c r="Y670" s="36"/>
      <c r="Z670" s="36"/>
      <c r="AA670" s="36"/>
      <c r="AB670" s="36"/>
      <c r="AC670" s="36"/>
      <c r="AD670" s="36"/>
      <c r="AE670" s="36">
        <f t="shared" si="10"/>
        <v>0</v>
      </c>
    </row>
    <row r="671" spans="1:31" customFormat="1" ht="148.5">
      <c r="A671" s="36">
        <v>670</v>
      </c>
      <c r="B671" s="36" t="s">
        <v>3408</v>
      </c>
      <c r="C671" s="36" t="s">
        <v>3462</v>
      </c>
      <c r="D671" s="36" t="s">
        <v>3540</v>
      </c>
      <c r="E671" s="36" t="s">
        <v>3540</v>
      </c>
      <c r="F671" s="36" t="s">
        <v>2866</v>
      </c>
      <c r="G671" s="36">
        <v>5</v>
      </c>
      <c r="H671" s="36" t="s">
        <v>645</v>
      </c>
      <c r="I671" s="36" t="s">
        <v>3541</v>
      </c>
      <c r="J671" s="36" t="s">
        <v>3542</v>
      </c>
      <c r="K671" s="36" t="s">
        <v>33</v>
      </c>
      <c r="L671" s="72" t="s">
        <v>3543</v>
      </c>
      <c r="M671" s="36" t="s">
        <v>3544</v>
      </c>
      <c r="N671" s="36" t="s">
        <v>49</v>
      </c>
      <c r="O671" s="36"/>
      <c r="P671" s="36" t="s">
        <v>50</v>
      </c>
      <c r="Q671" s="36"/>
      <c r="R671" s="36"/>
      <c r="S671" s="36" t="s">
        <v>51</v>
      </c>
      <c r="T671" s="36" t="s">
        <v>38</v>
      </c>
      <c r="U671" s="36" t="s">
        <v>39</v>
      </c>
      <c r="V671" s="36" t="s">
        <v>38</v>
      </c>
      <c r="W671" s="36" t="s">
        <v>3545</v>
      </c>
      <c r="X671" s="36">
        <v>1</v>
      </c>
      <c r="Y671" s="36" t="s">
        <v>52</v>
      </c>
      <c r="Z671" s="36">
        <v>3</v>
      </c>
      <c r="AA671" s="36" t="s">
        <v>52</v>
      </c>
      <c r="AB671" s="36">
        <v>3</v>
      </c>
      <c r="AC671" s="36" t="s">
        <v>3546</v>
      </c>
      <c r="AD671" s="36"/>
      <c r="AE671" s="36">
        <f t="shared" si="10"/>
        <v>1</v>
      </c>
    </row>
    <row r="672" spans="1:31" customFormat="1" ht="94.5">
      <c r="A672" s="36">
        <v>671</v>
      </c>
      <c r="B672" s="36" t="s">
        <v>3408</v>
      </c>
      <c r="C672" s="36" t="s">
        <v>3547</v>
      </c>
      <c r="D672" s="36" t="s">
        <v>3548</v>
      </c>
      <c r="E672" s="36" t="s">
        <v>28</v>
      </c>
      <c r="F672" s="36" t="s">
        <v>45</v>
      </c>
      <c r="G672" s="36">
        <v>0</v>
      </c>
      <c r="H672" s="36" t="s">
        <v>82</v>
      </c>
      <c r="I672" s="36" t="s">
        <v>3549</v>
      </c>
      <c r="J672" s="36" t="s">
        <v>3550</v>
      </c>
      <c r="K672" s="36" t="s">
        <v>33</v>
      </c>
      <c r="L672" s="72" t="s">
        <v>3551</v>
      </c>
      <c r="M672" s="36" t="s">
        <v>3552</v>
      </c>
      <c r="N672" s="36" t="s">
        <v>36</v>
      </c>
      <c r="O672" s="36"/>
      <c r="P672" s="36"/>
      <c r="Q672" s="36"/>
      <c r="R672" s="36"/>
      <c r="S672" s="36" t="s">
        <v>37</v>
      </c>
      <c r="T672" s="36" t="s">
        <v>38</v>
      </c>
      <c r="U672" s="36" t="s">
        <v>38</v>
      </c>
      <c r="V672" s="36" t="s">
        <v>38</v>
      </c>
      <c r="W672" s="36" t="s">
        <v>3553</v>
      </c>
      <c r="X672" s="36">
        <v>1</v>
      </c>
      <c r="Y672" s="36" t="s">
        <v>3554</v>
      </c>
      <c r="Z672" s="36">
        <v>1</v>
      </c>
      <c r="AA672" s="36" t="s">
        <v>3554</v>
      </c>
      <c r="AB672" s="36">
        <v>1</v>
      </c>
      <c r="AC672" s="36"/>
      <c r="AD672" s="36"/>
      <c r="AE672" s="36">
        <f t="shared" si="10"/>
        <v>0</v>
      </c>
    </row>
    <row r="673" spans="1:31" customFormat="1" ht="108">
      <c r="A673" s="36">
        <v>672</v>
      </c>
      <c r="B673" s="36" t="s">
        <v>3408</v>
      </c>
      <c r="C673" s="36" t="s">
        <v>3547</v>
      </c>
      <c r="D673" s="36" t="s">
        <v>3555</v>
      </c>
      <c r="E673" s="36" t="s">
        <v>28</v>
      </c>
      <c r="F673" s="36" t="s">
        <v>2866</v>
      </c>
      <c r="G673" s="36">
        <v>5</v>
      </c>
      <c r="H673" s="36" t="s">
        <v>82</v>
      </c>
      <c r="I673" s="36" t="s">
        <v>3556</v>
      </c>
      <c r="J673" s="36" t="s">
        <v>3557</v>
      </c>
      <c r="K673" s="36" t="s">
        <v>33</v>
      </c>
      <c r="L673" s="72" t="s">
        <v>3558</v>
      </c>
      <c r="M673" s="36" t="s">
        <v>3431</v>
      </c>
      <c r="N673" s="36" t="s">
        <v>49</v>
      </c>
      <c r="O673" s="36"/>
      <c r="P673" s="36" t="s">
        <v>50</v>
      </c>
      <c r="Q673" s="36"/>
      <c r="R673" s="36"/>
      <c r="S673" s="36" t="s">
        <v>51</v>
      </c>
      <c r="T673" s="36" t="s">
        <v>38</v>
      </c>
      <c r="U673" s="36" t="s">
        <v>39</v>
      </c>
      <c r="V673" s="36" t="s">
        <v>38</v>
      </c>
      <c r="W673" s="36" t="s">
        <v>3559</v>
      </c>
      <c r="X673" s="36">
        <v>2</v>
      </c>
      <c r="Y673" s="36" t="s">
        <v>3560</v>
      </c>
      <c r="Z673" s="36">
        <v>5</v>
      </c>
      <c r="AA673" s="72" t="s">
        <v>3561</v>
      </c>
      <c r="AB673" s="36">
        <v>4</v>
      </c>
      <c r="AC673" s="36"/>
      <c r="AD673" s="36"/>
      <c r="AE673" s="36">
        <f t="shared" si="10"/>
        <v>1</v>
      </c>
    </row>
    <row r="674" spans="1:31" customFormat="1" ht="108">
      <c r="A674" s="36">
        <v>673</v>
      </c>
      <c r="B674" s="36" t="s">
        <v>3408</v>
      </c>
      <c r="C674" s="36" t="s">
        <v>3547</v>
      </c>
      <c r="D674" s="36" t="s">
        <v>3562</v>
      </c>
      <c r="E674" s="36" t="s">
        <v>28</v>
      </c>
      <c r="F674" s="36" t="s">
        <v>45</v>
      </c>
      <c r="G674" s="36">
        <v>0</v>
      </c>
      <c r="H674" s="36" t="s">
        <v>82</v>
      </c>
      <c r="I674" s="36" t="s">
        <v>3563</v>
      </c>
      <c r="J674" s="36" t="s">
        <v>3564</v>
      </c>
      <c r="K674" s="36" t="s">
        <v>33</v>
      </c>
      <c r="L674" s="72" t="s">
        <v>3565</v>
      </c>
      <c r="M674" s="36" t="s">
        <v>3431</v>
      </c>
      <c r="N674" s="36" t="s">
        <v>49</v>
      </c>
      <c r="O674" s="36"/>
      <c r="P674" s="36" t="s">
        <v>50</v>
      </c>
      <c r="Q674" s="36"/>
      <c r="R674" s="36"/>
      <c r="S674" s="36" t="s">
        <v>51</v>
      </c>
      <c r="T674" s="36" t="s">
        <v>38</v>
      </c>
      <c r="U674" s="36" t="s">
        <v>39</v>
      </c>
      <c r="V674" s="36" t="s">
        <v>39</v>
      </c>
      <c r="W674" s="36" t="s">
        <v>138</v>
      </c>
      <c r="X674" s="36">
        <v>1</v>
      </c>
      <c r="Y674" s="36" t="s">
        <v>3566</v>
      </c>
      <c r="Z674" s="36">
        <v>5</v>
      </c>
      <c r="AA674" s="36" t="s">
        <v>3566</v>
      </c>
      <c r="AB674" s="36">
        <v>5</v>
      </c>
      <c r="AC674" s="36"/>
      <c r="AD674" s="36"/>
      <c r="AE674" s="36">
        <f t="shared" si="10"/>
        <v>1</v>
      </c>
    </row>
    <row r="675" spans="1:31" customFormat="1" ht="94.5">
      <c r="A675" s="36">
        <v>674</v>
      </c>
      <c r="B675" s="36" t="s">
        <v>3408</v>
      </c>
      <c r="C675" s="36" t="s">
        <v>3547</v>
      </c>
      <c r="D675" s="36" t="s">
        <v>3567</v>
      </c>
      <c r="E675" s="36" t="s">
        <v>28</v>
      </c>
      <c r="F675" s="36" t="s">
        <v>45</v>
      </c>
      <c r="G675" s="36">
        <v>0</v>
      </c>
      <c r="H675" s="36" t="s">
        <v>82</v>
      </c>
      <c r="I675" s="36" t="s">
        <v>3568</v>
      </c>
      <c r="J675" s="36" t="s">
        <v>3569</v>
      </c>
      <c r="K675" s="36" t="s">
        <v>33</v>
      </c>
      <c r="L675" s="72" t="s">
        <v>3570</v>
      </c>
      <c r="M675" s="36" t="s">
        <v>3431</v>
      </c>
      <c r="N675" s="36" t="s">
        <v>36</v>
      </c>
      <c r="O675" s="36"/>
      <c r="P675" s="36"/>
      <c r="Q675" s="36"/>
      <c r="R675" s="36"/>
      <c r="S675" s="36" t="s">
        <v>51</v>
      </c>
      <c r="T675" s="36" t="s">
        <v>38</v>
      </c>
      <c r="U675" s="36" t="s">
        <v>39</v>
      </c>
      <c r="V675" s="36" t="s">
        <v>38</v>
      </c>
      <c r="W675" s="36" t="s">
        <v>138</v>
      </c>
      <c r="X675" s="36">
        <v>1</v>
      </c>
      <c r="Y675" s="36" t="s">
        <v>3571</v>
      </c>
      <c r="Z675" s="36">
        <v>5</v>
      </c>
      <c r="AA675" s="36" t="s">
        <v>3571</v>
      </c>
      <c r="AB675" s="36">
        <v>5</v>
      </c>
      <c r="AC675" s="36"/>
      <c r="AD675" s="36"/>
      <c r="AE675" s="36">
        <f t="shared" si="10"/>
        <v>0</v>
      </c>
    </row>
    <row r="676" spans="1:31" customFormat="1" ht="108">
      <c r="A676" s="36">
        <v>675</v>
      </c>
      <c r="B676" s="36" t="s">
        <v>3408</v>
      </c>
      <c r="C676" s="36" t="s">
        <v>3547</v>
      </c>
      <c r="D676" s="36" t="s">
        <v>3572</v>
      </c>
      <c r="E676" s="36" t="s">
        <v>28</v>
      </c>
      <c r="F676" s="36" t="s">
        <v>45</v>
      </c>
      <c r="G676" s="36">
        <v>0</v>
      </c>
      <c r="H676" s="36" t="s">
        <v>82</v>
      </c>
      <c r="I676" s="36" t="s">
        <v>3573</v>
      </c>
      <c r="J676" s="36" t="s">
        <v>3574</v>
      </c>
      <c r="K676" s="36" t="s">
        <v>33</v>
      </c>
      <c r="L676" s="72" t="s">
        <v>3575</v>
      </c>
      <c r="M676" s="36" t="s">
        <v>3431</v>
      </c>
      <c r="N676" s="36" t="s">
        <v>36</v>
      </c>
      <c r="O676" s="36"/>
      <c r="P676" s="36"/>
      <c r="Q676" s="36"/>
      <c r="R676" s="36"/>
      <c r="S676" s="36" t="s">
        <v>37</v>
      </c>
      <c r="T676" s="36" t="s">
        <v>38</v>
      </c>
      <c r="U676" s="36" t="s">
        <v>39</v>
      </c>
      <c r="V676" s="36" t="s">
        <v>38</v>
      </c>
      <c r="W676" s="36" t="s">
        <v>3559</v>
      </c>
      <c r="X676" s="36">
        <v>2</v>
      </c>
      <c r="Y676" s="36" t="s">
        <v>3576</v>
      </c>
      <c r="Z676" s="36">
        <v>5</v>
      </c>
      <c r="AA676" s="36" t="s">
        <v>3576</v>
      </c>
      <c r="AB676" s="36">
        <v>5</v>
      </c>
      <c r="AC676" s="36"/>
      <c r="AD676" s="36"/>
      <c r="AE676" s="36">
        <f t="shared" si="10"/>
        <v>0</v>
      </c>
    </row>
    <row r="677" spans="1:31" customFormat="1" ht="135">
      <c r="A677" s="36">
        <v>676</v>
      </c>
      <c r="B677" s="36" t="s">
        <v>3408</v>
      </c>
      <c r="C677" s="36" t="s">
        <v>3547</v>
      </c>
      <c r="D677" s="36" t="s">
        <v>3577</v>
      </c>
      <c r="E677" s="36"/>
      <c r="F677" s="36" t="s">
        <v>45</v>
      </c>
      <c r="G677" s="36">
        <v>0</v>
      </c>
      <c r="H677" s="36" t="s">
        <v>30</v>
      </c>
      <c r="I677" s="36" t="s">
        <v>3578</v>
      </c>
      <c r="J677" s="36" t="s">
        <v>3579</v>
      </c>
      <c r="K677" s="36" t="s">
        <v>33</v>
      </c>
      <c r="L677" s="72" t="s">
        <v>3580</v>
      </c>
      <c r="M677" s="36" t="s">
        <v>3431</v>
      </c>
      <c r="N677" s="36" t="s">
        <v>49</v>
      </c>
      <c r="O677" s="36"/>
      <c r="P677" s="36" t="s">
        <v>50</v>
      </c>
      <c r="Q677" s="36"/>
      <c r="R677" s="36"/>
      <c r="S677" s="36" t="s">
        <v>51</v>
      </c>
      <c r="T677" s="36" t="s">
        <v>38</v>
      </c>
      <c r="U677" s="36" t="s">
        <v>39</v>
      </c>
      <c r="V677" s="36" t="s">
        <v>38</v>
      </c>
      <c r="W677" s="36" t="s">
        <v>3559</v>
      </c>
      <c r="X677" s="36">
        <v>2</v>
      </c>
      <c r="Y677" s="36" t="s">
        <v>3581</v>
      </c>
      <c r="Z677" s="36">
        <v>5</v>
      </c>
      <c r="AA677" s="36" t="s">
        <v>3581</v>
      </c>
      <c r="AB677" s="36">
        <v>5</v>
      </c>
      <c r="AC677" s="36"/>
      <c r="AD677" s="36"/>
      <c r="AE677" s="36">
        <f t="shared" si="10"/>
        <v>1</v>
      </c>
    </row>
    <row r="678" spans="1:31" customFormat="1" ht="94.5">
      <c r="A678" s="36">
        <v>677</v>
      </c>
      <c r="B678" s="36" t="s">
        <v>3408</v>
      </c>
      <c r="C678" s="36" t="s">
        <v>3547</v>
      </c>
      <c r="D678" s="36" t="s">
        <v>3582</v>
      </c>
      <c r="E678" s="36" t="s">
        <v>28</v>
      </c>
      <c r="F678" s="36" t="s">
        <v>45</v>
      </c>
      <c r="G678" s="36">
        <v>0</v>
      </c>
      <c r="H678" s="36" t="s">
        <v>42</v>
      </c>
      <c r="I678" s="36" t="s">
        <v>3583</v>
      </c>
      <c r="J678" s="36" t="s">
        <v>3584</v>
      </c>
      <c r="K678" s="36" t="s">
        <v>33</v>
      </c>
      <c r="L678" s="72" t="s">
        <v>3585</v>
      </c>
      <c r="M678" s="36" t="s">
        <v>3431</v>
      </c>
      <c r="N678" s="36" t="s">
        <v>36</v>
      </c>
      <c r="O678" s="36"/>
      <c r="P678" s="36"/>
      <c r="Q678" s="36"/>
      <c r="R678" s="36"/>
      <c r="S678" s="36" t="s">
        <v>37</v>
      </c>
      <c r="T678" s="36" t="s">
        <v>38</v>
      </c>
      <c r="U678" s="36" t="s">
        <v>39</v>
      </c>
      <c r="V678" s="36" t="s">
        <v>38</v>
      </c>
      <c r="W678" s="36" t="s">
        <v>138</v>
      </c>
      <c r="X678" s="36">
        <v>1</v>
      </c>
      <c r="Y678" s="36" t="s">
        <v>3586</v>
      </c>
      <c r="Z678" s="36">
        <v>1</v>
      </c>
      <c r="AA678" s="36" t="s">
        <v>3586</v>
      </c>
      <c r="AB678" s="36">
        <v>1</v>
      </c>
      <c r="AC678" s="36"/>
      <c r="AD678" s="36"/>
      <c r="AE678" s="36">
        <f t="shared" si="10"/>
        <v>0</v>
      </c>
    </row>
    <row r="679" spans="1:31" customFormat="1" ht="108">
      <c r="A679" s="36">
        <v>678</v>
      </c>
      <c r="B679" s="36" t="s">
        <v>3408</v>
      </c>
      <c r="C679" s="36" t="s">
        <v>3547</v>
      </c>
      <c r="D679" s="36" t="s">
        <v>3587</v>
      </c>
      <c r="E679" s="36" t="s">
        <v>28</v>
      </c>
      <c r="F679" s="36" t="s">
        <v>3588</v>
      </c>
      <c r="G679" s="36">
        <v>6</v>
      </c>
      <c r="H679" s="36" t="s">
        <v>42</v>
      </c>
      <c r="I679" s="36" t="s">
        <v>3589</v>
      </c>
      <c r="J679" s="36" t="s">
        <v>3590</v>
      </c>
      <c r="K679" s="36" t="s">
        <v>33</v>
      </c>
      <c r="L679" s="72" t="s">
        <v>3591</v>
      </c>
      <c r="M679" s="36" t="s">
        <v>3431</v>
      </c>
      <c r="N679" s="36" t="s">
        <v>36</v>
      </c>
      <c r="O679" s="36"/>
      <c r="P679" s="36"/>
      <c r="Q679" s="36"/>
      <c r="R679" s="36"/>
      <c r="S679" s="36" t="s">
        <v>37</v>
      </c>
      <c r="T679" s="36" t="s">
        <v>38</v>
      </c>
      <c r="U679" s="36" t="s">
        <v>39</v>
      </c>
      <c r="V679" s="36" t="s">
        <v>38</v>
      </c>
      <c r="W679" s="36" t="s">
        <v>138</v>
      </c>
      <c r="X679" s="36">
        <v>1</v>
      </c>
      <c r="Y679" s="36" t="s">
        <v>3586</v>
      </c>
      <c r="Z679" s="36">
        <v>1</v>
      </c>
      <c r="AA679" s="36" t="s">
        <v>3586</v>
      </c>
      <c r="AB679" s="36">
        <v>1</v>
      </c>
      <c r="AC679" s="36"/>
      <c r="AD679" s="36"/>
      <c r="AE679" s="36">
        <f t="shared" si="10"/>
        <v>0</v>
      </c>
    </row>
    <row r="680" spans="1:31" customFormat="1" ht="98.25">
      <c r="A680" s="36">
        <v>679</v>
      </c>
      <c r="B680" s="36" t="s">
        <v>3408</v>
      </c>
      <c r="C680" s="36" t="s">
        <v>3547</v>
      </c>
      <c r="D680" s="36" t="s">
        <v>3592</v>
      </c>
      <c r="E680" s="36" t="s">
        <v>28</v>
      </c>
      <c r="F680" s="36" t="s">
        <v>3588</v>
      </c>
      <c r="G680" s="36">
        <v>6</v>
      </c>
      <c r="H680" s="36" t="s">
        <v>645</v>
      </c>
      <c r="I680" s="36" t="s">
        <v>3593</v>
      </c>
      <c r="J680" s="36" t="s">
        <v>3594</v>
      </c>
      <c r="K680" s="72" t="s">
        <v>33</v>
      </c>
      <c r="L680" s="73" t="s">
        <v>3595</v>
      </c>
      <c r="M680" s="74" t="s">
        <v>3596</v>
      </c>
      <c r="N680" s="74" t="s">
        <v>36</v>
      </c>
      <c r="O680" s="74"/>
      <c r="P680" s="74"/>
      <c r="Q680" s="74"/>
      <c r="R680" s="74"/>
      <c r="S680" s="74" t="s">
        <v>42</v>
      </c>
      <c r="T680" s="74" t="s">
        <v>3597</v>
      </c>
      <c r="U680" s="74" t="s">
        <v>3597</v>
      </c>
      <c r="V680" s="74" t="s">
        <v>3598</v>
      </c>
      <c r="W680" s="74" t="s">
        <v>3599</v>
      </c>
      <c r="X680" s="68">
        <v>2</v>
      </c>
      <c r="Y680" s="74" t="s">
        <v>3586</v>
      </c>
      <c r="Z680" s="68">
        <v>1</v>
      </c>
      <c r="AA680" s="74" t="s">
        <v>3586</v>
      </c>
      <c r="AB680" s="36">
        <v>1</v>
      </c>
      <c r="AC680" s="36"/>
      <c r="AD680" s="36"/>
      <c r="AE680" s="36">
        <f t="shared" si="10"/>
        <v>0</v>
      </c>
    </row>
    <row r="681" spans="1:31" customFormat="1" ht="108">
      <c r="A681" s="36">
        <v>680</v>
      </c>
      <c r="B681" s="36" t="s">
        <v>3408</v>
      </c>
      <c r="C681" s="36" t="s">
        <v>3547</v>
      </c>
      <c r="D681" s="36" t="s">
        <v>3600</v>
      </c>
      <c r="E681" s="36" t="s">
        <v>28</v>
      </c>
      <c r="F681" s="36" t="s">
        <v>45</v>
      </c>
      <c r="G681" s="36">
        <v>0</v>
      </c>
      <c r="H681" s="36" t="s">
        <v>42</v>
      </c>
      <c r="I681" s="36" t="s">
        <v>3601</v>
      </c>
      <c r="J681" s="36" t="s">
        <v>3602</v>
      </c>
      <c r="K681" s="36" t="s">
        <v>33</v>
      </c>
      <c r="L681" s="72" t="s">
        <v>3603</v>
      </c>
      <c r="M681" s="36" t="s">
        <v>3431</v>
      </c>
      <c r="N681" s="36" t="s">
        <v>49</v>
      </c>
      <c r="O681" s="36"/>
      <c r="P681" s="36" t="s">
        <v>50</v>
      </c>
      <c r="Q681" s="36"/>
      <c r="R681" s="36"/>
      <c r="S681" s="36" t="s">
        <v>51</v>
      </c>
      <c r="T681" s="36" t="s">
        <v>38</v>
      </c>
      <c r="U681" s="36" t="s">
        <v>39</v>
      </c>
      <c r="V681" s="36" t="s">
        <v>39</v>
      </c>
      <c r="W681" s="36" t="s">
        <v>138</v>
      </c>
      <c r="X681" s="36">
        <v>1</v>
      </c>
      <c r="Y681" s="36" t="s">
        <v>3604</v>
      </c>
      <c r="Z681" s="36">
        <v>1</v>
      </c>
      <c r="AA681" s="36" t="s">
        <v>3604</v>
      </c>
      <c r="AB681" s="36">
        <v>1</v>
      </c>
      <c r="AC681" s="36"/>
      <c r="AD681" s="36"/>
      <c r="AE681" s="36">
        <f t="shared" si="10"/>
        <v>1</v>
      </c>
    </row>
    <row r="682" spans="1:31" customFormat="1" ht="81">
      <c r="A682" s="36">
        <v>681</v>
      </c>
      <c r="B682" s="36" t="s">
        <v>3408</v>
      </c>
      <c r="C682" s="36" t="s">
        <v>3605</v>
      </c>
      <c r="D682" s="36" t="s">
        <v>3606</v>
      </c>
      <c r="E682" s="36" t="s">
        <v>28</v>
      </c>
      <c r="F682" s="36" t="s">
        <v>45</v>
      </c>
      <c r="G682" s="36">
        <v>0</v>
      </c>
      <c r="H682" s="36" t="s">
        <v>30</v>
      </c>
      <c r="I682" s="36" t="s">
        <v>3607</v>
      </c>
      <c r="J682" s="36" t="s">
        <v>3608</v>
      </c>
      <c r="K682" s="36" t="s">
        <v>33</v>
      </c>
      <c r="L682" s="72" t="s">
        <v>3609</v>
      </c>
      <c r="M682" s="36" t="s">
        <v>3610</v>
      </c>
      <c r="N682" s="36" t="s">
        <v>49</v>
      </c>
      <c r="O682" s="36"/>
      <c r="P682" s="36" t="s">
        <v>50</v>
      </c>
      <c r="Q682" s="36"/>
      <c r="R682" s="36"/>
      <c r="S682" s="36" t="s">
        <v>51</v>
      </c>
      <c r="T682" s="36" t="s">
        <v>38</v>
      </c>
      <c r="U682" s="36" t="s">
        <v>39</v>
      </c>
      <c r="V682" s="36" t="s">
        <v>39</v>
      </c>
      <c r="W682" s="36" t="s">
        <v>3611</v>
      </c>
      <c r="X682" s="36">
        <v>2</v>
      </c>
      <c r="Y682" s="36" t="s">
        <v>3612</v>
      </c>
      <c r="Z682" s="36">
        <v>1</v>
      </c>
      <c r="AA682" s="36" t="s">
        <v>821</v>
      </c>
      <c r="AB682" s="36">
        <v>1</v>
      </c>
      <c r="AC682" s="36" t="s">
        <v>45</v>
      </c>
      <c r="AD682" s="36"/>
      <c r="AE682" s="36">
        <f t="shared" si="10"/>
        <v>1</v>
      </c>
    </row>
    <row r="683" spans="1:31" customFormat="1" ht="81">
      <c r="A683" s="36">
        <v>682</v>
      </c>
      <c r="B683" s="36" t="s">
        <v>3408</v>
      </c>
      <c r="C683" s="36" t="s">
        <v>3605</v>
      </c>
      <c r="D683" s="36" t="s">
        <v>3613</v>
      </c>
      <c r="E683" s="36" t="s">
        <v>28</v>
      </c>
      <c r="F683" s="36" t="s">
        <v>45</v>
      </c>
      <c r="G683" s="36">
        <v>0</v>
      </c>
      <c r="H683" s="36" t="s">
        <v>30</v>
      </c>
      <c r="I683" s="36" t="s">
        <v>3614</v>
      </c>
      <c r="J683" s="36" t="s">
        <v>3615</v>
      </c>
      <c r="K683" s="36" t="s">
        <v>33</v>
      </c>
      <c r="L683" s="72" t="s">
        <v>3616</v>
      </c>
      <c r="M683" s="36" t="s">
        <v>3617</v>
      </c>
      <c r="N683" s="36" t="s">
        <v>36</v>
      </c>
      <c r="O683" s="36"/>
      <c r="P683" s="36"/>
      <c r="Q683" s="36"/>
      <c r="R683" s="36"/>
      <c r="S683" s="36" t="s">
        <v>51</v>
      </c>
      <c r="T683" s="36" t="s">
        <v>38</v>
      </c>
      <c r="U683" s="36" t="s">
        <v>39</v>
      </c>
      <c r="V683" s="36" t="s">
        <v>38</v>
      </c>
      <c r="W683" s="36" t="s">
        <v>3618</v>
      </c>
      <c r="X683" s="36">
        <v>1</v>
      </c>
      <c r="Y683" s="36" t="s">
        <v>3619</v>
      </c>
      <c r="Z683" s="36">
        <v>4</v>
      </c>
      <c r="AA683" s="36" t="s">
        <v>623</v>
      </c>
      <c r="AB683" s="36">
        <v>4</v>
      </c>
      <c r="AC683" s="36" t="s">
        <v>3620</v>
      </c>
      <c r="AD683" s="36"/>
      <c r="AE683" s="36">
        <f t="shared" si="10"/>
        <v>0</v>
      </c>
    </row>
    <row r="684" spans="1:31" customFormat="1" ht="81">
      <c r="A684" s="36">
        <v>683</v>
      </c>
      <c r="B684" s="36" t="s">
        <v>3408</v>
      </c>
      <c r="C684" s="36" t="s">
        <v>3605</v>
      </c>
      <c r="D684" s="36" t="s">
        <v>3621</v>
      </c>
      <c r="E684" s="36" t="s">
        <v>28</v>
      </c>
      <c r="F684" s="36" t="s">
        <v>45</v>
      </c>
      <c r="G684" s="36">
        <v>0</v>
      </c>
      <c r="H684" s="36" t="s">
        <v>30</v>
      </c>
      <c r="I684" s="36" t="s">
        <v>3622</v>
      </c>
      <c r="J684" s="36" t="s">
        <v>3623</v>
      </c>
      <c r="K684" s="36" t="s">
        <v>33</v>
      </c>
      <c r="L684" s="72" t="s">
        <v>3624</v>
      </c>
      <c r="M684" s="36" t="s">
        <v>3625</v>
      </c>
      <c r="N684" s="36" t="s">
        <v>36</v>
      </c>
      <c r="O684" s="36"/>
      <c r="P684" s="36"/>
      <c r="Q684" s="36"/>
      <c r="R684" s="36"/>
      <c r="S684" s="36" t="s">
        <v>51</v>
      </c>
      <c r="T684" s="36" t="s">
        <v>38</v>
      </c>
      <c r="U684" s="36" t="s">
        <v>39</v>
      </c>
      <c r="V684" s="36" t="s">
        <v>38</v>
      </c>
      <c r="W684" s="36" t="s">
        <v>3618</v>
      </c>
      <c r="X684" s="36">
        <v>1</v>
      </c>
      <c r="Y684" s="36" t="s">
        <v>3619</v>
      </c>
      <c r="Z684" s="36">
        <v>4</v>
      </c>
      <c r="AA684" s="36" t="s">
        <v>623</v>
      </c>
      <c r="AB684" s="36">
        <v>4</v>
      </c>
      <c r="AC684" s="36" t="s">
        <v>3620</v>
      </c>
      <c r="AD684" s="36"/>
      <c r="AE684" s="36">
        <f t="shared" si="10"/>
        <v>0</v>
      </c>
    </row>
    <row r="685" spans="1:31" customFormat="1" ht="94.5">
      <c r="A685" s="36">
        <v>684</v>
      </c>
      <c r="B685" s="36" t="s">
        <v>3408</v>
      </c>
      <c r="C685" s="36" t="s">
        <v>3605</v>
      </c>
      <c r="D685" s="36" t="s">
        <v>3626</v>
      </c>
      <c r="E685" s="36" t="s">
        <v>28</v>
      </c>
      <c r="F685" s="36" t="s">
        <v>45</v>
      </c>
      <c r="G685" s="36">
        <v>0</v>
      </c>
      <c r="H685" s="36" t="s">
        <v>30</v>
      </c>
      <c r="I685" s="36" t="s">
        <v>3627</v>
      </c>
      <c r="J685" s="36" t="s">
        <v>3628</v>
      </c>
      <c r="K685" s="36" t="s">
        <v>33</v>
      </c>
      <c r="L685" s="72" t="s">
        <v>3629</v>
      </c>
      <c r="M685" s="36" t="s">
        <v>3630</v>
      </c>
      <c r="N685" s="36" t="s">
        <v>36</v>
      </c>
      <c r="O685" s="36"/>
      <c r="P685" s="36"/>
      <c r="Q685" s="36"/>
      <c r="R685" s="36"/>
      <c r="S685" s="36" t="s">
        <v>51</v>
      </c>
      <c r="T685" s="36" t="s">
        <v>38</v>
      </c>
      <c r="U685" s="36" t="s">
        <v>39</v>
      </c>
      <c r="V685" s="36" t="s">
        <v>38</v>
      </c>
      <c r="W685" s="36" t="s">
        <v>3631</v>
      </c>
      <c r="X685" s="36">
        <v>2</v>
      </c>
      <c r="Y685" s="36" t="s">
        <v>3619</v>
      </c>
      <c r="Z685" s="36">
        <v>4</v>
      </c>
      <c r="AA685" s="36" t="s">
        <v>623</v>
      </c>
      <c r="AB685" s="36">
        <v>4</v>
      </c>
      <c r="AC685" s="36" t="s">
        <v>45</v>
      </c>
      <c r="AD685" s="36"/>
      <c r="AE685" s="36">
        <f t="shared" si="10"/>
        <v>0</v>
      </c>
    </row>
    <row r="686" spans="1:31" customFormat="1" ht="83.25">
      <c r="A686" s="36">
        <v>685</v>
      </c>
      <c r="B686" s="36" t="s">
        <v>3408</v>
      </c>
      <c r="C686" s="36" t="s">
        <v>3605</v>
      </c>
      <c r="D686" s="36" t="s">
        <v>1406</v>
      </c>
      <c r="E686" s="36" t="s">
        <v>28</v>
      </c>
      <c r="F686" s="36" t="s">
        <v>45</v>
      </c>
      <c r="G686" s="36">
        <v>0</v>
      </c>
      <c r="H686" s="36" t="s">
        <v>814</v>
      </c>
      <c r="I686" s="36" t="s">
        <v>3632</v>
      </c>
      <c r="J686" s="36" t="s">
        <v>3633</v>
      </c>
      <c r="K686" s="36" t="s">
        <v>33</v>
      </c>
      <c r="L686" s="72" t="s">
        <v>3634</v>
      </c>
      <c r="M686" s="36" t="s">
        <v>3635</v>
      </c>
      <c r="N686" s="72" t="s">
        <v>49</v>
      </c>
      <c r="O686" s="36"/>
      <c r="P686" s="36"/>
      <c r="Q686" s="36"/>
      <c r="R686" s="36" t="s">
        <v>50</v>
      </c>
      <c r="S686" s="36" t="s">
        <v>51</v>
      </c>
      <c r="T686" s="36" t="s">
        <v>38</v>
      </c>
      <c r="U686" s="36" t="s">
        <v>39</v>
      </c>
      <c r="V686" s="36" t="s">
        <v>38</v>
      </c>
      <c r="W686" s="36" t="s">
        <v>3337</v>
      </c>
      <c r="X686" s="36">
        <v>2</v>
      </c>
      <c r="Y686" s="36" t="s">
        <v>3636</v>
      </c>
      <c r="Z686" s="36">
        <v>1</v>
      </c>
      <c r="AA686" s="36" t="s">
        <v>623</v>
      </c>
      <c r="AB686" s="36">
        <v>4</v>
      </c>
      <c r="AC686" s="36" t="s">
        <v>45</v>
      </c>
      <c r="AD686" s="36"/>
      <c r="AE686" s="36">
        <f t="shared" si="10"/>
        <v>1</v>
      </c>
    </row>
    <row r="687" spans="1:31" customFormat="1" ht="148.5">
      <c r="A687" s="36">
        <v>686</v>
      </c>
      <c r="B687" s="36" t="s">
        <v>3408</v>
      </c>
      <c r="C687" s="36" t="s">
        <v>3605</v>
      </c>
      <c r="D687" s="36" t="s">
        <v>3637</v>
      </c>
      <c r="E687" s="36" t="s">
        <v>28</v>
      </c>
      <c r="F687" s="36" t="s">
        <v>45</v>
      </c>
      <c r="G687" s="36">
        <v>0</v>
      </c>
      <c r="H687" s="36" t="s">
        <v>82</v>
      </c>
      <c r="I687" s="36" t="s">
        <v>3638</v>
      </c>
      <c r="J687" s="36" t="s">
        <v>3639</v>
      </c>
      <c r="K687" s="36" t="s">
        <v>33</v>
      </c>
      <c r="L687" s="72" t="s">
        <v>3640</v>
      </c>
      <c r="M687" s="36" t="s">
        <v>3641</v>
      </c>
      <c r="N687" s="36" t="s">
        <v>49</v>
      </c>
      <c r="O687" s="36"/>
      <c r="P687" s="36" t="s">
        <v>50</v>
      </c>
      <c r="Q687" s="36"/>
      <c r="R687" s="36"/>
      <c r="S687" s="36" t="s">
        <v>51</v>
      </c>
      <c r="T687" s="36" t="s">
        <v>38</v>
      </c>
      <c r="U687" s="36" t="s">
        <v>39</v>
      </c>
      <c r="V687" s="36" t="s">
        <v>38</v>
      </c>
      <c r="W687" s="36" t="s">
        <v>3611</v>
      </c>
      <c r="X687" s="36">
        <v>2</v>
      </c>
      <c r="Y687" s="36" t="s">
        <v>3642</v>
      </c>
      <c r="Z687" s="36">
        <v>5</v>
      </c>
      <c r="AA687" s="36" t="s">
        <v>845</v>
      </c>
      <c r="AB687" s="36">
        <v>5</v>
      </c>
      <c r="AC687" s="36" t="s">
        <v>45</v>
      </c>
      <c r="AD687" s="36"/>
      <c r="AE687" s="36">
        <f t="shared" si="10"/>
        <v>1</v>
      </c>
    </row>
    <row r="688" spans="1:31" customFormat="1" ht="67.5">
      <c r="A688" s="36">
        <v>687</v>
      </c>
      <c r="B688" s="36" t="s">
        <v>3408</v>
      </c>
      <c r="C688" s="36" t="s">
        <v>3605</v>
      </c>
      <c r="D688" s="36" t="s">
        <v>3643</v>
      </c>
      <c r="E688" s="36" t="s">
        <v>28</v>
      </c>
      <c r="F688" s="36" t="s">
        <v>45</v>
      </c>
      <c r="G688" s="36">
        <v>0</v>
      </c>
      <c r="H688" s="36" t="s">
        <v>30</v>
      </c>
      <c r="I688" s="36" t="s">
        <v>3644</v>
      </c>
      <c r="J688" s="36" t="s">
        <v>3645</v>
      </c>
      <c r="K688" s="36" t="s">
        <v>33</v>
      </c>
      <c r="L688" s="72" t="s">
        <v>3646</v>
      </c>
      <c r="M688" s="36" t="s">
        <v>3647</v>
      </c>
      <c r="N688" s="36" t="s">
        <v>49</v>
      </c>
      <c r="O688" s="36"/>
      <c r="P688" s="36" t="s">
        <v>50</v>
      </c>
      <c r="Q688" s="36"/>
      <c r="R688" s="36"/>
      <c r="S688" s="36" t="s">
        <v>51</v>
      </c>
      <c r="T688" s="36" t="s">
        <v>38</v>
      </c>
      <c r="U688" s="36" t="s">
        <v>39</v>
      </c>
      <c r="V688" s="36" t="s">
        <v>38</v>
      </c>
      <c r="W688" s="36" t="s">
        <v>3611</v>
      </c>
      <c r="X688" s="36">
        <v>2</v>
      </c>
      <c r="Y688" s="36" t="s">
        <v>3648</v>
      </c>
      <c r="Z688" s="36">
        <v>1</v>
      </c>
      <c r="AA688" s="36" t="s">
        <v>821</v>
      </c>
      <c r="AB688" s="36">
        <v>1</v>
      </c>
      <c r="AC688" s="36" t="s">
        <v>45</v>
      </c>
      <c r="AD688" s="36"/>
      <c r="AE688" s="36">
        <f t="shared" si="10"/>
        <v>1</v>
      </c>
    </row>
    <row r="689" spans="1:31" customFormat="1" ht="94.5">
      <c r="A689" s="36">
        <v>688</v>
      </c>
      <c r="B689" s="36" t="s">
        <v>3408</v>
      </c>
      <c r="C689" s="36" t="s">
        <v>3605</v>
      </c>
      <c r="D689" s="36" t="s">
        <v>3649</v>
      </c>
      <c r="E689" s="36" t="s">
        <v>28</v>
      </c>
      <c r="F689" s="36" t="s">
        <v>45</v>
      </c>
      <c r="G689" s="36">
        <v>0</v>
      </c>
      <c r="H689" s="36" t="s">
        <v>82</v>
      </c>
      <c r="I689" s="36" t="s">
        <v>3650</v>
      </c>
      <c r="J689" s="36" t="s">
        <v>3651</v>
      </c>
      <c r="K689" s="36" t="s">
        <v>106</v>
      </c>
      <c r="L689" s="72"/>
      <c r="M689" s="36"/>
      <c r="N689" s="36"/>
      <c r="O689" s="36"/>
      <c r="P689" s="36"/>
      <c r="Q689" s="36"/>
      <c r="R689" s="36"/>
      <c r="S689" s="36"/>
      <c r="T689" s="36"/>
      <c r="U689" s="36"/>
      <c r="V689" s="36"/>
      <c r="W689" s="36"/>
      <c r="X689" s="36"/>
      <c r="Y689" s="36"/>
      <c r="Z689" s="36"/>
      <c r="AA689" s="36"/>
      <c r="AB689" s="36"/>
      <c r="AC689" s="36"/>
      <c r="AD689" s="36"/>
      <c r="AE689" s="36">
        <f t="shared" si="10"/>
        <v>0</v>
      </c>
    </row>
    <row r="690" spans="1:31" customFormat="1" ht="67.5">
      <c r="A690" s="36">
        <v>689</v>
      </c>
      <c r="B690" s="36" t="s">
        <v>3408</v>
      </c>
      <c r="C690" s="36" t="s">
        <v>3605</v>
      </c>
      <c r="D690" s="36" t="s">
        <v>3652</v>
      </c>
      <c r="E690" s="36" t="s">
        <v>28</v>
      </c>
      <c r="F690" s="36" t="s">
        <v>45</v>
      </c>
      <c r="G690" s="36">
        <v>0</v>
      </c>
      <c r="H690" s="36" t="s">
        <v>42</v>
      </c>
      <c r="I690" s="36" t="s">
        <v>3653</v>
      </c>
      <c r="J690" s="36" t="s">
        <v>3654</v>
      </c>
      <c r="K690" s="36" t="s">
        <v>33</v>
      </c>
      <c r="L690" s="72" t="s">
        <v>3655</v>
      </c>
      <c r="M690" s="36" t="s">
        <v>3656</v>
      </c>
      <c r="N690" s="36" t="s">
        <v>36</v>
      </c>
      <c r="O690" s="36"/>
      <c r="P690" s="36"/>
      <c r="Q690" s="36"/>
      <c r="R690" s="36"/>
      <c r="S690" s="36" t="s">
        <v>51</v>
      </c>
      <c r="T690" s="36" t="s">
        <v>38</v>
      </c>
      <c r="U690" s="36" t="s">
        <v>39</v>
      </c>
      <c r="V690" s="36" t="s">
        <v>38</v>
      </c>
      <c r="W690" s="36" t="s">
        <v>3611</v>
      </c>
      <c r="X690" s="36">
        <v>2</v>
      </c>
      <c r="Y690" s="36" t="s">
        <v>3657</v>
      </c>
      <c r="Z690" s="36">
        <v>4</v>
      </c>
      <c r="AA690" s="36" t="s">
        <v>3657</v>
      </c>
      <c r="AB690" s="36">
        <v>4</v>
      </c>
      <c r="AC690" s="36" t="s">
        <v>45</v>
      </c>
      <c r="AD690" s="36"/>
      <c r="AE690" s="36">
        <f t="shared" si="10"/>
        <v>0</v>
      </c>
    </row>
    <row r="691" spans="1:31" customFormat="1" ht="81">
      <c r="A691" s="36">
        <v>690</v>
      </c>
      <c r="B691" s="36" t="s">
        <v>3408</v>
      </c>
      <c r="C691" s="36" t="s">
        <v>3605</v>
      </c>
      <c r="D691" s="36" t="s">
        <v>3658</v>
      </c>
      <c r="E691" s="36" t="s">
        <v>28</v>
      </c>
      <c r="F691" s="36" t="s">
        <v>45</v>
      </c>
      <c r="G691" s="36">
        <v>0</v>
      </c>
      <c r="H691" s="36" t="s">
        <v>82</v>
      </c>
      <c r="I691" s="36" t="s">
        <v>3659</v>
      </c>
      <c r="J691" s="36" t="s">
        <v>3660</v>
      </c>
      <c r="K691" s="36" t="s">
        <v>106</v>
      </c>
      <c r="L691" s="72"/>
      <c r="M691" s="36"/>
      <c r="N691" s="36"/>
      <c r="O691" s="36"/>
      <c r="P691" s="36"/>
      <c r="Q691" s="36"/>
      <c r="R691" s="36"/>
      <c r="S691" s="36"/>
      <c r="T691" s="36"/>
      <c r="U691" s="36"/>
      <c r="V691" s="36"/>
      <c r="W691" s="36"/>
      <c r="X691" s="36"/>
      <c r="Y691" s="36"/>
      <c r="Z691" s="36"/>
      <c r="AA691" s="36"/>
      <c r="AB691" s="36"/>
      <c r="AC691" s="36"/>
      <c r="AD691" s="36"/>
      <c r="AE691" s="36">
        <f t="shared" si="10"/>
        <v>0</v>
      </c>
    </row>
    <row r="692" spans="1:31" customFormat="1" ht="67.5">
      <c r="A692" s="36">
        <v>691</v>
      </c>
      <c r="B692" s="36" t="s">
        <v>3408</v>
      </c>
      <c r="C692" s="36" t="s">
        <v>3605</v>
      </c>
      <c r="D692" s="36" t="s">
        <v>3661</v>
      </c>
      <c r="E692" s="36" t="s">
        <v>3661</v>
      </c>
      <c r="F692" s="36" t="s">
        <v>132</v>
      </c>
      <c r="G692" s="36">
        <v>1</v>
      </c>
      <c r="H692" s="36" t="s">
        <v>82</v>
      </c>
      <c r="I692" s="36" t="s">
        <v>3662</v>
      </c>
      <c r="J692" s="36" t="s">
        <v>3663</v>
      </c>
      <c r="K692" s="36" t="s">
        <v>33</v>
      </c>
      <c r="L692" s="72" t="s">
        <v>3664</v>
      </c>
      <c r="M692" s="36" t="s">
        <v>3665</v>
      </c>
      <c r="N692" s="36" t="s">
        <v>36</v>
      </c>
      <c r="O692" s="36"/>
      <c r="P692" s="36"/>
      <c r="Q692" s="36"/>
      <c r="R692" s="36"/>
      <c r="S692" s="36" t="s">
        <v>51</v>
      </c>
      <c r="T692" s="36" t="s">
        <v>38</v>
      </c>
      <c r="U692" s="36" t="s">
        <v>39</v>
      </c>
      <c r="V692" s="36" t="s">
        <v>39</v>
      </c>
      <c r="W692" s="36" t="s">
        <v>3618</v>
      </c>
      <c r="X692" s="36">
        <v>1</v>
      </c>
      <c r="Y692" s="36" t="s">
        <v>3619</v>
      </c>
      <c r="Z692" s="36">
        <v>4</v>
      </c>
      <c r="AA692" s="36" t="s">
        <v>623</v>
      </c>
      <c r="AB692" s="36">
        <v>4</v>
      </c>
      <c r="AC692" s="36" t="s">
        <v>132</v>
      </c>
      <c r="AD692" s="36"/>
      <c r="AE692" s="36">
        <f t="shared" si="10"/>
        <v>0</v>
      </c>
    </row>
    <row r="693" spans="1:31" customFormat="1" ht="67.5">
      <c r="A693" s="36">
        <v>692</v>
      </c>
      <c r="B693" s="36" t="s">
        <v>3408</v>
      </c>
      <c r="C693" s="36" t="s">
        <v>3605</v>
      </c>
      <c r="D693" s="36" t="s">
        <v>3666</v>
      </c>
      <c r="E693" s="36" t="s">
        <v>3667</v>
      </c>
      <c r="F693" s="36" t="s">
        <v>132</v>
      </c>
      <c r="G693" s="36">
        <v>1</v>
      </c>
      <c r="H693" s="36" t="s">
        <v>82</v>
      </c>
      <c r="I693" s="36" t="s">
        <v>3668</v>
      </c>
      <c r="J693" s="36" t="s">
        <v>3669</v>
      </c>
      <c r="K693" s="36" t="s">
        <v>33</v>
      </c>
      <c r="L693" s="72" t="s">
        <v>3670</v>
      </c>
      <c r="M693" s="36" t="s">
        <v>3671</v>
      </c>
      <c r="N693" s="36" t="s">
        <v>36</v>
      </c>
      <c r="O693" s="36"/>
      <c r="P693" s="36"/>
      <c r="Q693" s="36"/>
      <c r="R693" s="36"/>
      <c r="S693" s="36" t="s">
        <v>51</v>
      </c>
      <c r="T693" s="36" t="s">
        <v>38</v>
      </c>
      <c r="U693" s="36" t="s">
        <v>39</v>
      </c>
      <c r="V693" s="36" t="s">
        <v>38</v>
      </c>
      <c r="W693" s="36" t="s">
        <v>3618</v>
      </c>
      <c r="X693" s="36">
        <v>1</v>
      </c>
      <c r="Y693" s="36" t="s">
        <v>3619</v>
      </c>
      <c r="Z693" s="36">
        <v>4</v>
      </c>
      <c r="AA693" s="36" t="s">
        <v>623</v>
      </c>
      <c r="AB693" s="36">
        <v>4</v>
      </c>
      <c r="AC693" s="36" t="s">
        <v>132</v>
      </c>
      <c r="AD693" s="36"/>
      <c r="AE693" s="36">
        <f t="shared" si="10"/>
        <v>0</v>
      </c>
    </row>
    <row r="694" spans="1:31" customFormat="1" ht="94.5">
      <c r="A694" s="36">
        <v>693</v>
      </c>
      <c r="B694" s="36" t="s">
        <v>3408</v>
      </c>
      <c r="C694" s="36" t="s">
        <v>3605</v>
      </c>
      <c r="D694" s="36" t="s">
        <v>3672</v>
      </c>
      <c r="E694" s="36"/>
      <c r="F694" s="36" t="s">
        <v>45</v>
      </c>
      <c r="G694" s="36">
        <v>0</v>
      </c>
      <c r="H694" s="36" t="s">
        <v>82</v>
      </c>
      <c r="I694" s="36" t="s">
        <v>3673</v>
      </c>
      <c r="J694" s="36" t="s">
        <v>3674</v>
      </c>
      <c r="K694" s="36" t="s">
        <v>33</v>
      </c>
      <c r="L694" s="72" t="s">
        <v>3675</v>
      </c>
      <c r="M694" s="36" t="s">
        <v>3676</v>
      </c>
      <c r="N694" s="36" t="s">
        <v>36</v>
      </c>
      <c r="O694" s="36"/>
      <c r="P694" s="36"/>
      <c r="Q694" s="36"/>
      <c r="R694" s="36"/>
      <c r="S694" s="36" t="s">
        <v>51</v>
      </c>
      <c r="T694" s="36" t="s">
        <v>38</v>
      </c>
      <c r="U694" s="36" t="s">
        <v>39</v>
      </c>
      <c r="V694" s="36" t="s">
        <v>38</v>
      </c>
      <c r="W694" s="36" t="s">
        <v>3618</v>
      </c>
      <c r="X694" s="36">
        <v>1</v>
      </c>
      <c r="Y694" s="36" t="s">
        <v>3619</v>
      </c>
      <c r="Z694" s="36">
        <v>4</v>
      </c>
      <c r="AA694" s="36" t="s">
        <v>623</v>
      </c>
      <c r="AB694" s="36">
        <v>4</v>
      </c>
      <c r="AC694" s="36" t="s">
        <v>3620</v>
      </c>
      <c r="AD694" s="36"/>
      <c r="AE694" s="36">
        <f t="shared" si="10"/>
        <v>0</v>
      </c>
    </row>
    <row r="695" spans="1:31" customFormat="1" ht="81">
      <c r="A695" s="36">
        <v>694</v>
      </c>
      <c r="B695" s="36" t="s">
        <v>3408</v>
      </c>
      <c r="C695" s="36" t="s">
        <v>3605</v>
      </c>
      <c r="D695" s="36" t="s">
        <v>3677</v>
      </c>
      <c r="E695" s="36" t="s">
        <v>28</v>
      </c>
      <c r="F695" s="36" t="s">
        <v>45</v>
      </c>
      <c r="G695" s="36">
        <v>0</v>
      </c>
      <c r="H695" s="36" t="s">
        <v>82</v>
      </c>
      <c r="I695" s="36" t="s">
        <v>3678</v>
      </c>
      <c r="J695" s="36" t="s">
        <v>3679</v>
      </c>
      <c r="K695" s="36" t="s">
        <v>33</v>
      </c>
      <c r="L695" s="72" t="s">
        <v>3680</v>
      </c>
      <c r="M695" s="36" t="s">
        <v>3681</v>
      </c>
      <c r="N695" s="36" t="s">
        <v>36</v>
      </c>
      <c r="O695" s="36"/>
      <c r="P695" s="36"/>
      <c r="Q695" s="36"/>
      <c r="R695" s="36"/>
      <c r="S695" s="36" t="s">
        <v>51</v>
      </c>
      <c r="T695" s="36" t="s">
        <v>38</v>
      </c>
      <c r="U695" s="36" t="s">
        <v>39</v>
      </c>
      <c r="V695" s="36" t="s">
        <v>38</v>
      </c>
      <c r="W695" s="36" t="s">
        <v>3631</v>
      </c>
      <c r="X695" s="36">
        <v>2</v>
      </c>
      <c r="Y695" s="36" t="s">
        <v>3619</v>
      </c>
      <c r="Z695" s="36">
        <v>4</v>
      </c>
      <c r="AA695" s="36" t="s">
        <v>623</v>
      </c>
      <c r="AB695" s="36">
        <v>4</v>
      </c>
      <c r="AC695" s="36" t="s">
        <v>45</v>
      </c>
      <c r="AD695" s="36"/>
      <c r="AE695" s="36">
        <f t="shared" si="10"/>
        <v>0</v>
      </c>
    </row>
    <row r="696" spans="1:31" customFormat="1" ht="81">
      <c r="A696" s="36">
        <v>695</v>
      </c>
      <c r="B696" s="36" t="s">
        <v>3408</v>
      </c>
      <c r="C696" s="36" t="s">
        <v>3605</v>
      </c>
      <c r="D696" s="36" t="s">
        <v>3682</v>
      </c>
      <c r="E696" s="36" t="s">
        <v>28</v>
      </c>
      <c r="F696" s="36" t="s">
        <v>45</v>
      </c>
      <c r="G696" s="36">
        <v>0</v>
      </c>
      <c r="H696" s="36" t="s">
        <v>82</v>
      </c>
      <c r="I696" s="36" t="s">
        <v>3683</v>
      </c>
      <c r="J696" s="36" t="s">
        <v>3684</v>
      </c>
      <c r="K696" s="36" t="s">
        <v>33</v>
      </c>
      <c r="L696" s="72" t="s">
        <v>3685</v>
      </c>
      <c r="M696" s="36" t="s">
        <v>3686</v>
      </c>
      <c r="N696" s="36" t="s">
        <v>36</v>
      </c>
      <c r="O696" s="36"/>
      <c r="P696" s="36"/>
      <c r="Q696" s="36"/>
      <c r="R696" s="36"/>
      <c r="S696" s="36" t="s">
        <v>37</v>
      </c>
      <c r="T696" s="36" t="s">
        <v>38</v>
      </c>
      <c r="U696" s="36" t="s">
        <v>39</v>
      </c>
      <c r="V696" s="36" t="s">
        <v>38</v>
      </c>
      <c r="W696" s="36" t="s">
        <v>3631</v>
      </c>
      <c r="X696" s="36">
        <v>2</v>
      </c>
      <c r="Y696" s="36" t="s">
        <v>3619</v>
      </c>
      <c r="Z696" s="36">
        <v>4</v>
      </c>
      <c r="AA696" s="36" t="s">
        <v>623</v>
      </c>
      <c r="AB696" s="36">
        <v>4</v>
      </c>
      <c r="AC696" s="36" t="s">
        <v>45</v>
      </c>
      <c r="AD696" s="36"/>
      <c r="AE696" s="36">
        <f t="shared" si="10"/>
        <v>0</v>
      </c>
    </row>
    <row r="697" spans="1:31" customFormat="1" ht="94.5">
      <c r="A697" s="36">
        <v>696</v>
      </c>
      <c r="B697" s="36" t="s">
        <v>3408</v>
      </c>
      <c r="C697" s="36" t="s">
        <v>3605</v>
      </c>
      <c r="D697" s="36" t="s">
        <v>3687</v>
      </c>
      <c r="E697" s="36" t="s">
        <v>28</v>
      </c>
      <c r="F697" s="36" t="s">
        <v>45</v>
      </c>
      <c r="G697" s="36">
        <v>0</v>
      </c>
      <c r="H697" s="36" t="s">
        <v>82</v>
      </c>
      <c r="I697" s="36" t="s">
        <v>3688</v>
      </c>
      <c r="J697" s="36" t="s">
        <v>3689</v>
      </c>
      <c r="K697" s="36" t="s">
        <v>106</v>
      </c>
      <c r="L697" s="72"/>
      <c r="M697" s="36"/>
      <c r="N697" s="36"/>
      <c r="O697" s="36"/>
      <c r="P697" s="36"/>
      <c r="Q697" s="36"/>
      <c r="R697" s="36"/>
      <c r="S697" s="36"/>
      <c r="T697" s="36"/>
      <c r="U697" s="36"/>
      <c r="V697" s="36"/>
      <c r="W697" s="36"/>
      <c r="X697" s="36"/>
      <c r="Y697" s="36"/>
      <c r="Z697" s="36"/>
      <c r="AA697" s="36"/>
      <c r="AB697" s="36"/>
      <c r="AC697" s="36"/>
      <c r="AD697" s="36"/>
      <c r="AE697" s="36">
        <f t="shared" si="10"/>
        <v>0</v>
      </c>
    </row>
    <row r="698" spans="1:31" customFormat="1" ht="94.5">
      <c r="A698" s="36">
        <v>697</v>
      </c>
      <c r="B698" s="36" t="s">
        <v>3408</v>
      </c>
      <c r="C698" s="36" t="s">
        <v>3605</v>
      </c>
      <c r="D698" s="36" t="s">
        <v>1393</v>
      </c>
      <c r="E698" s="36" t="s">
        <v>28</v>
      </c>
      <c r="F698" s="36" t="s">
        <v>45</v>
      </c>
      <c r="G698" s="36">
        <v>0</v>
      </c>
      <c r="H698" s="36" t="s">
        <v>82</v>
      </c>
      <c r="I698" s="36" t="s">
        <v>3690</v>
      </c>
      <c r="J698" s="36" t="s">
        <v>3691</v>
      </c>
      <c r="K698" s="36" t="s">
        <v>106</v>
      </c>
      <c r="L698" s="72"/>
      <c r="M698" s="36"/>
      <c r="N698" s="36"/>
      <c r="O698" s="36"/>
      <c r="P698" s="36"/>
      <c r="Q698" s="36"/>
      <c r="R698" s="36"/>
      <c r="S698" s="36"/>
      <c r="T698" s="36"/>
      <c r="U698" s="36"/>
      <c r="V698" s="36"/>
      <c r="W698" s="36"/>
      <c r="X698" s="36"/>
      <c r="Y698" s="36"/>
      <c r="Z698" s="36"/>
      <c r="AA698" s="36"/>
      <c r="AB698" s="36"/>
      <c r="AC698" s="36"/>
      <c r="AD698" s="36"/>
      <c r="AE698" s="36">
        <f t="shared" si="10"/>
        <v>0</v>
      </c>
    </row>
    <row r="699" spans="1:31" customFormat="1" ht="81">
      <c r="A699" s="36">
        <v>698</v>
      </c>
      <c r="B699" s="36" t="s">
        <v>3408</v>
      </c>
      <c r="C699" s="36" t="s">
        <v>3605</v>
      </c>
      <c r="D699" s="36" t="s">
        <v>3692</v>
      </c>
      <c r="E699" s="36" t="s">
        <v>28</v>
      </c>
      <c r="F699" s="36" t="s">
        <v>45</v>
      </c>
      <c r="G699" s="36">
        <v>0</v>
      </c>
      <c r="H699" s="36" t="s">
        <v>82</v>
      </c>
      <c r="I699" s="36" t="s">
        <v>3693</v>
      </c>
      <c r="J699" s="36" t="s">
        <v>3694</v>
      </c>
      <c r="K699" s="36" t="s">
        <v>106</v>
      </c>
      <c r="L699" s="72"/>
      <c r="M699" s="36"/>
      <c r="N699" s="36"/>
      <c r="O699" s="36"/>
      <c r="P699" s="36"/>
      <c r="Q699" s="36"/>
      <c r="R699" s="36"/>
      <c r="S699" s="36"/>
      <c r="T699" s="36"/>
      <c r="U699" s="36"/>
      <c r="V699" s="36"/>
      <c r="W699" s="36"/>
      <c r="X699" s="36"/>
      <c r="Y699" s="36"/>
      <c r="Z699" s="36"/>
      <c r="AA699" s="36"/>
      <c r="AB699" s="36"/>
      <c r="AC699" s="36"/>
      <c r="AD699" s="36"/>
      <c r="AE699" s="36">
        <f t="shared" si="10"/>
        <v>0</v>
      </c>
    </row>
    <row r="700" spans="1:31" customFormat="1" ht="81">
      <c r="A700" s="36">
        <v>699</v>
      </c>
      <c r="B700" s="36" t="s">
        <v>3408</v>
      </c>
      <c r="C700" s="36" t="s">
        <v>3605</v>
      </c>
      <c r="D700" s="36" t="s">
        <v>3695</v>
      </c>
      <c r="E700" s="36" t="s">
        <v>28</v>
      </c>
      <c r="F700" s="36" t="s">
        <v>45</v>
      </c>
      <c r="G700" s="36">
        <v>0</v>
      </c>
      <c r="H700" s="36" t="s">
        <v>30</v>
      </c>
      <c r="I700" s="36" t="s">
        <v>3696</v>
      </c>
      <c r="J700" s="36" t="s">
        <v>3697</v>
      </c>
      <c r="K700" s="36" t="s">
        <v>33</v>
      </c>
      <c r="L700" s="72" t="s">
        <v>3698</v>
      </c>
      <c r="M700" s="36" t="s">
        <v>3699</v>
      </c>
      <c r="N700" s="36" t="s">
        <v>36</v>
      </c>
      <c r="O700" s="36"/>
      <c r="P700" s="36"/>
      <c r="Q700" s="36"/>
      <c r="R700" s="36"/>
      <c r="S700" s="36" t="s">
        <v>51</v>
      </c>
      <c r="T700" s="36" t="s">
        <v>38</v>
      </c>
      <c r="U700" s="36" t="s">
        <v>39</v>
      </c>
      <c r="V700" s="36" t="s">
        <v>38</v>
      </c>
      <c r="W700" s="36" t="s">
        <v>3631</v>
      </c>
      <c r="X700" s="36">
        <v>2</v>
      </c>
      <c r="Y700" s="36" t="s">
        <v>3619</v>
      </c>
      <c r="Z700" s="36">
        <v>4</v>
      </c>
      <c r="AA700" s="36" t="s">
        <v>623</v>
      </c>
      <c r="AB700" s="36">
        <v>4</v>
      </c>
      <c r="AC700" s="36" t="s">
        <v>45</v>
      </c>
      <c r="AD700" s="36"/>
      <c r="AE700" s="36">
        <f t="shared" si="10"/>
        <v>0</v>
      </c>
    </row>
    <row r="701" spans="1:31" customFormat="1" ht="175.5">
      <c r="A701" s="36">
        <v>700</v>
      </c>
      <c r="B701" s="36" t="s">
        <v>3408</v>
      </c>
      <c r="C701" s="36" t="s">
        <v>3605</v>
      </c>
      <c r="D701" s="36" t="s">
        <v>3700</v>
      </c>
      <c r="E701" s="36"/>
      <c r="F701" s="36" t="s">
        <v>2866</v>
      </c>
      <c r="G701" s="36">
        <v>5</v>
      </c>
      <c r="H701" s="36" t="s">
        <v>82</v>
      </c>
      <c r="I701" s="36" t="s">
        <v>3701</v>
      </c>
      <c r="J701" s="36" t="s">
        <v>3702</v>
      </c>
      <c r="K701" s="36" t="s">
        <v>33</v>
      </c>
      <c r="L701" s="72" t="s">
        <v>3703</v>
      </c>
      <c r="M701" s="36" t="s">
        <v>3704</v>
      </c>
      <c r="N701" s="36" t="s">
        <v>36</v>
      </c>
      <c r="O701" s="36"/>
      <c r="P701" s="36"/>
      <c r="Q701" s="36"/>
      <c r="R701" s="36"/>
      <c r="S701" s="36" t="s">
        <v>51</v>
      </c>
      <c r="T701" s="36" t="s">
        <v>38</v>
      </c>
      <c r="U701" s="36" t="s">
        <v>39</v>
      </c>
      <c r="V701" s="36" t="s">
        <v>38</v>
      </c>
      <c r="W701" s="36" t="s">
        <v>3618</v>
      </c>
      <c r="X701" s="36">
        <v>1</v>
      </c>
      <c r="Y701" s="36" t="s">
        <v>3619</v>
      </c>
      <c r="Z701" s="36">
        <v>4</v>
      </c>
      <c r="AA701" s="36" t="s">
        <v>623</v>
      </c>
      <c r="AB701" s="36">
        <v>4</v>
      </c>
      <c r="AC701" s="36" t="s">
        <v>3705</v>
      </c>
      <c r="AD701" s="36"/>
      <c r="AE701" s="36">
        <f t="shared" si="10"/>
        <v>0</v>
      </c>
    </row>
    <row r="702" spans="1:31" customFormat="1" ht="94.5">
      <c r="A702" s="36">
        <v>701</v>
      </c>
      <c r="B702" s="36" t="s">
        <v>3408</v>
      </c>
      <c r="C702" s="36" t="s">
        <v>3605</v>
      </c>
      <c r="D702" s="36" t="s">
        <v>3706</v>
      </c>
      <c r="E702" s="36" t="s">
        <v>28</v>
      </c>
      <c r="F702" s="36" t="s">
        <v>2866</v>
      </c>
      <c r="G702" s="36">
        <v>5</v>
      </c>
      <c r="H702" s="36" t="s">
        <v>82</v>
      </c>
      <c r="I702" s="36" t="s">
        <v>3707</v>
      </c>
      <c r="J702" s="36" t="s">
        <v>3708</v>
      </c>
      <c r="K702" s="36" t="s">
        <v>33</v>
      </c>
      <c r="L702" s="72" t="s">
        <v>3709</v>
      </c>
      <c r="M702" s="36" t="s">
        <v>3710</v>
      </c>
      <c r="N702" s="36" t="s">
        <v>36</v>
      </c>
      <c r="O702" s="36"/>
      <c r="P702" s="36"/>
      <c r="Q702" s="36"/>
      <c r="R702" s="36"/>
      <c r="S702" s="36" t="s">
        <v>51</v>
      </c>
      <c r="T702" s="36" t="s">
        <v>38</v>
      </c>
      <c r="U702" s="36" t="s">
        <v>39</v>
      </c>
      <c r="V702" s="36" t="s">
        <v>38</v>
      </c>
      <c r="W702" s="36" t="s">
        <v>3618</v>
      </c>
      <c r="X702" s="36">
        <v>1</v>
      </c>
      <c r="Y702" s="36" t="s">
        <v>3619</v>
      </c>
      <c r="Z702" s="36">
        <v>4</v>
      </c>
      <c r="AA702" s="36" t="s">
        <v>623</v>
      </c>
      <c r="AB702" s="36">
        <v>4</v>
      </c>
      <c r="AC702" s="36" t="s">
        <v>3705</v>
      </c>
      <c r="AD702" s="36"/>
      <c r="AE702" s="36">
        <f t="shared" si="10"/>
        <v>0</v>
      </c>
    </row>
    <row r="703" spans="1:31" customFormat="1" ht="81">
      <c r="A703" s="36">
        <v>702</v>
      </c>
      <c r="B703" s="36" t="s">
        <v>3408</v>
      </c>
      <c r="C703" s="36" t="s">
        <v>3605</v>
      </c>
      <c r="D703" s="36" t="s">
        <v>3711</v>
      </c>
      <c r="E703" s="36" t="s">
        <v>28</v>
      </c>
      <c r="F703" s="36" t="s">
        <v>45</v>
      </c>
      <c r="G703" s="36">
        <v>0</v>
      </c>
      <c r="H703" s="36" t="s">
        <v>30</v>
      </c>
      <c r="I703" s="36" t="s">
        <v>3712</v>
      </c>
      <c r="J703" s="36" t="s">
        <v>3713</v>
      </c>
      <c r="K703" s="36" t="s">
        <v>33</v>
      </c>
      <c r="L703" s="72" t="s">
        <v>3714</v>
      </c>
      <c r="M703" s="36" t="s">
        <v>3715</v>
      </c>
      <c r="N703" s="36" t="s">
        <v>36</v>
      </c>
      <c r="O703" s="36"/>
      <c r="P703" s="36"/>
      <c r="Q703" s="36"/>
      <c r="R703" s="36"/>
      <c r="S703" s="36" t="s">
        <v>51</v>
      </c>
      <c r="T703" s="36" t="s">
        <v>38</v>
      </c>
      <c r="U703" s="36" t="s">
        <v>38</v>
      </c>
      <c r="V703" s="36" t="s">
        <v>38</v>
      </c>
      <c r="W703" s="36" t="s">
        <v>3631</v>
      </c>
      <c r="X703" s="36">
        <v>2</v>
      </c>
      <c r="Y703" s="36" t="s">
        <v>3619</v>
      </c>
      <c r="Z703" s="36">
        <v>4</v>
      </c>
      <c r="AA703" s="36" t="s">
        <v>623</v>
      </c>
      <c r="AB703" s="36">
        <v>4</v>
      </c>
      <c r="AC703" s="36" t="s">
        <v>45</v>
      </c>
      <c r="AD703" s="36"/>
      <c r="AE703" s="36">
        <f t="shared" si="10"/>
        <v>0</v>
      </c>
    </row>
    <row r="704" spans="1:31" customFormat="1" ht="81">
      <c r="A704" s="36">
        <v>703</v>
      </c>
      <c r="B704" s="36" t="s">
        <v>3408</v>
      </c>
      <c r="C704" s="36" t="s">
        <v>3605</v>
      </c>
      <c r="D704" s="36" t="s">
        <v>3716</v>
      </c>
      <c r="E704" s="36" t="s">
        <v>28</v>
      </c>
      <c r="F704" s="36" t="s">
        <v>45</v>
      </c>
      <c r="G704" s="36">
        <v>0</v>
      </c>
      <c r="H704" s="36" t="s">
        <v>82</v>
      </c>
      <c r="I704" s="36" t="s">
        <v>3717</v>
      </c>
      <c r="J704" s="36" t="s">
        <v>3718</v>
      </c>
      <c r="K704" s="36" t="s">
        <v>106</v>
      </c>
      <c r="L704" s="72"/>
      <c r="M704" s="36"/>
      <c r="N704" s="36"/>
      <c r="O704" s="36"/>
      <c r="P704" s="36"/>
      <c r="Q704" s="36"/>
      <c r="R704" s="36"/>
      <c r="S704" s="36"/>
      <c r="T704" s="36"/>
      <c r="U704" s="36"/>
      <c r="V704" s="36"/>
      <c r="W704" s="36"/>
      <c r="X704" s="36"/>
      <c r="Y704" s="36"/>
      <c r="Z704" s="36"/>
      <c r="AA704" s="36"/>
      <c r="AB704" s="36"/>
      <c r="AC704" s="36"/>
      <c r="AD704" s="36"/>
      <c r="AE704" s="36">
        <f t="shared" ref="AE704:AE765" si="11">COUNTIFS(O704:R704,"√")</f>
        <v>0</v>
      </c>
    </row>
    <row r="705" spans="1:31" customFormat="1" ht="94.5">
      <c r="A705" s="36">
        <v>704</v>
      </c>
      <c r="B705" s="36" t="s">
        <v>3408</v>
      </c>
      <c r="C705" s="36" t="s">
        <v>3605</v>
      </c>
      <c r="D705" s="36" t="s">
        <v>3719</v>
      </c>
      <c r="E705" s="36" t="s">
        <v>28</v>
      </c>
      <c r="F705" s="36" t="s">
        <v>45</v>
      </c>
      <c r="G705" s="36">
        <v>0</v>
      </c>
      <c r="H705" s="36" t="s">
        <v>82</v>
      </c>
      <c r="I705" s="36" t="s">
        <v>3720</v>
      </c>
      <c r="J705" s="36" t="s">
        <v>3721</v>
      </c>
      <c r="K705" s="36" t="s">
        <v>106</v>
      </c>
      <c r="L705" s="72"/>
      <c r="M705" s="36"/>
      <c r="N705" s="36"/>
      <c r="O705" s="36"/>
      <c r="P705" s="36"/>
      <c r="Q705" s="36"/>
      <c r="R705" s="36"/>
      <c r="S705" s="36"/>
      <c r="T705" s="36"/>
      <c r="U705" s="36"/>
      <c r="V705" s="36"/>
      <c r="W705" s="36"/>
      <c r="X705" s="36"/>
      <c r="Y705" s="36"/>
      <c r="Z705" s="36"/>
      <c r="AA705" s="36"/>
      <c r="AB705" s="36"/>
      <c r="AC705" s="36"/>
      <c r="AD705" s="36"/>
      <c r="AE705" s="36">
        <f t="shared" si="11"/>
        <v>0</v>
      </c>
    </row>
    <row r="706" spans="1:31" customFormat="1" ht="81">
      <c r="A706" s="36">
        <v>705</v>
      </c>
      <c r="B706" s="36" t="s">
        <v>3408</v>
      </c>
      <c r="C706" s="36" t="s">
        <v>3605</v>
      </c>
      <c r="D706" s="36" t="s">
        <v>3722</v>
      </c>
      <c r="E706" s="36" t="s">
        <v>28</v>
      </c>
      <c r="F706" s="36" t="s">
        <v>45</v>
      </c>
      <c r="G706" s="36">
        <v>0</v>
      </c>
      <c r="H706" s="36" t="s">
        <v>82</v>
      </c>
      <c r="I706" s="36" t="s">
        <v>3723</v>
      </c>
      <c r="J706" s="36" t="s">
        <v>3724</v>
      </c>
      <c r="K706" s="36" t="s">
        <v>33</v>
      </c>
      <c r="L706" s="72" t="s">
        <v>3725</v>
      </c>
      <c r="M706" s="36" t="s">
        <v>3726</v>
      </c>
      <c r="N706" s="36" t="s">
        <v>36</v>
      </c>
      <c r="O706" s="36"/>
      <c r="P706" s="36"/>
      <c r="Q706" s="36"/>
      <c r="R706" s="36"/>
      <c r="S706" s="36" t="s">
        <v>51</v>
      </c>
      <c r="T706" s="36" t="s">
        <v>38</v>
      </c>
      <c r="U706" s="36" t="s">
        <v>39</v>
      </c>
      <c r="V706" s="36" t="s">
        <v>38</v>
      </c>
      <c r="W706" s="36" t="s">
        <v>3631</v>
      </c>
      <c r="X706" s="36">
        <v>2</v>
      </c>
      <c r="Y706" s="36" t="s">
        <v>3619</v>
      </c>
      <c r="Z706" s="36">
        <v>4</v>
      </c>
      <c r="AA706" s="36" t="s">
        <v>755</v>
      </c>
      <c r="AB706" s="36">
        <v>5</v>
      </c>
      <c r="AC706" s="36" t="s">
        <v>3620</v>
      </c>
      <c r="AD706" s="36"/>
      <c r="AE706" s="36">
        <f t="shared" si="11"/>
        <v>0</v>
      </c>
    </row>
    <row r="707" spans="1:31" customFormat="1" ht="81">
      <c r="A707" s="36">
        <v>706</v>
      </c>
      <c r="B707" s="36" t="s">
        <v>3408</v>
      </c>
      <c r="C707" s="36" t="s">
        <v>3605</v>
      </c>
      <c r="D707" s="36" t="s">
        <v>3727</v>
      </c>
      <c r="E707" s="36" t="s">
        <v>28</v>
      </c>
      <c r="F707" s="36" t="s">
        <v>45</v>
      </c>
      <c r="G707" s="36">
        <v>0</v>
      </c>
      <c r="H707" s="36" t="s">
        <v>82</v>
      </c>
      <c r="I707" s="36" t="s">
        <v>3728</v>
      </c>
      <c r="J707" s="36" t="s">
        <v>3729</v>
      </c>
      <c r="K707" s="36" t="s">
        <v>106</v>
      </c>
      <c r="L707" s="72"/>
      <c r="M707" s="36"/>
      <c r="N707" s="36"/>
      <c r="O707" s="36"/>
      <c r="P707" s="36"/>
      <c r="Q707" s="36"/>
      <c r="R707" s="36"/>
      <c r="S707" s="36"/>
      <c r="T707" s="36"/>
      <c r="U707" s="36"/>
      <c r="V707" s="36"/>
      <c r="W707" s="36"/>
      <c r="X707" s="36"/>
      <c r="Y707" s="36"/>
      <c r="Z707" s="36"/>
      <c r="AA707" s="36"/>
      <c r="AB707" s="36"/>
      <c r="AC707" s="36"/>
      <c r="AD707" s="36"/>
      <c r="AE707" s="36">
        <f t="shared" si="11"/>
        <v>0</v>
      </c>
    </row>
    <row r="708" spans="1:31" customFormat="1" ht="94.5">
      <c r="A708" s="36">
        <v>707</v>
      </c>
      <c r="B708" s="36" t="s">
        <v>3408</v>
      </c>
      <c r="C708" s="36" t="s">
        <v>3605</v>
      </c>
      <c r="D708" s="36" t="s">
        <v>3730</v>
      </c>
      <c r="E708" s="36"/>
      <c r="F708" s="36" t="s">
        <v>45</v>
      </c>
      <c r="G708" s="36">
        <v>0</v>
      </c>
      <c r="H708" s="36" t="s">
        <v>82</v>
      </c>
      <c r="I708" s="36" t="s">
        <v>3731</v>
      </c>
      <c r="J708" s="36" t="s">
        <v>3732</v>
      </c>
      <c r="K708" s="36" t="s">
        <v>106</v>
      </c>
      <c r="L708" s="72"/>
      <c r="M708" s="36"/>
      <c r="N708" s="36"/>
      <c r="O708" s="36"/>
      <c r="P708" s="36"/>
      <c r="Q708" s="36"/>
      <c r="R708" s="36"/>
      <c r="S708" s="36"/>
      <c r="T708" s="36"/>
      <c r="U708" s="36"/>
      <c r="V708" s="36"/>
      <c r="W708" s="36"/>
      <c r="X708" s="36"/>
      <c r="Y708" s="36"/>
      <c r="Z708" s="36"/>
      <c r="AA708" s="36"/>
      <c r="AB708" s="36"/>
      <c r="AC708" s="36"/>
      <c r="AD708" s="36"/>
      <c r="AE708" s="36">
        <f t="shared" si="11"/>
        <v>0</v>
      </c>
    </row>
    <row r="709" spans="1:31" customFormat="1" ht="81">
      <c r="A709" s="36">
        <v>708</v>
      </c>
      <c r="B709" s="36" t="s">
        <v>3408</v>
      </c>
      <c r="C709" s="36" t="s">
        <v>3605</v>
      </c>
      <c r="D709" s="36" t="s">
        <v>3733</v>
      </c>
      <c r="E709" s="36"/>
      <c r="F709" s="36" t="s">
        <v>45</v>
      </c>
      <c r="G709" s="36">
        <v>0</v>
      </c>
      <c r="H709" s="36" t="s">
        <v>82</v>
      </c>
      <c r="I709" s="36" t="s">
        <v>3734</v>
      </c>
      <c r="J709" s="36" t="s">
        <v>3735</v>
      </c>
      <c r="K709" s="36" t="s">
        <v>106</v>
      </c>
      <c r="L709" s="72"/>
      <c r="M709" s="36"/>
      <c r="N709" s="36"/>
      <c r="O709" s="36"/>
      <c r="P709" s="36"/>
      <c r="Q709" s="36"/>
      <c r="R709" s="36"/>
      <c r="S709" s="36"/>
      <c r="T709" s="36"/>
      <c r="U709" s="36"/>
      <c r="V709" s="36"/>
      <c r="W709" s="36"/>
      <c r="X709" s="36"/>
      <c r="Y709" s="36"/>
      <c r="Z709" s="36"/>
      <c r="AA709" s="36"/>
      <c r="AB709" s="36"/>
      <c r="AC709" s="36"/>
      <c r="AD709" s="36"/>
      <c r="AE709" s="36">
        <f t="shared" si="11"/>
        <v>0</v>
      </c>
    </row>
    <row r="710" spans="1:31" customFormat="1" ht="81">
      <c r="A710" s="36">
        <v>709</v>
      </c>
      <c r="B710" s="36" t="s">
        <v>3408</v>
      </c>
      <c r="C710" s="36" t="s">
        <v>3605</v>
      </c>
      <c r="D710" s="36" t="s">
        <v>3736</v>
      </c>
      <c r="E710" s="36" t="s">
        <v>28</v>
      </c>
      <c r="F710" s="36" t="s">
        <v>45</v>
      </c>
      <c r="G710" s="36">
        <v>0</v>
      </c>
      <c r="H710" s="36" t="s">
        <v>82</v>
      </c>
      <c r="I710" s="36" t="s">
        <v>3737</v>
      </c>
      <c r="J710" s="36" t="s">
        <v>3738</v>
      </c>
      <c r="K710" s="36" t="s">
        <v>106</v>
      </c>
      <c r="L710" s="72"/>
      <c r="M710" s="36"/>
      <c r="N710" s="36"/>
      <c r="O710" s="36"/>
      <c r="P710" s="36"/>
      <c r="Q710" s="36"/>
      <c r="R710" s="36"/>
      <c r="S710" s="36"/>
      <c r="T710" s="36"/>
      <c r="U710" s="36"/>
      <c r="V710" s="36"/>
      <c r="W710" s="36"/>
      <c r="X710" s="36"/>
      <c r="Y710" s="36"/>
      <c r="Z710" s="36"/>
      <c r="AA710" s="36"/>
      <c r="AB710" s="36"/>
      <c r="AC710" s="36"/>
      <c r="AD710" s="36"/>
      <c r="AE710" s="36">
        <f t="shared" si="11"/>
        <v>0</v>
      </c>
    </row>
    <row r="711" spans="1:31" customFormat="1" ht="81">
      <c r="A711" s="36">
        <v>710</v>
      </c>
      <c r="B711" s="36" t="s">
        <v>3408</v>
      </c>
      <c r="C711" s="36" t="s">
        <v>3605</v>
      </c>
      <c r="D711" s="36" t="s">
        <v>3739</v>
      </c>
      <c r="E711" s="36" t="s">
        <v>28</v>
      </c>
      <c r="F711" s="36" t="s">
        <v>45</v>
      </c>
      <c r="G711" s="36">
        <v>0</v>
      </c>
      <c r="H711" s="36" t="s">
        <v>82</v>
      </c>
      <c r="I711" s="36" t="s">
        <v>3740</v>
      </c>
      <c r="J711" s="36" t="s">
        <v>3741</v>
      </c>
      <c r="K711" s="36" t="s">
        <v>106</v>
      </c>
      <c r="L711" s="72"/>
      <c r="M711" s="36"/>
      <c r="N711" s="36"/>
      <c r="O711" s="36"/>
      <c r="P711" s="36"/>
      <c r="Q711" s="36"/>
      <c r="R711" s="36"/>
      <c r="S711" s="36"/>
      <c r="T711" s="36"/>
      <c r="U711" s="36"/>
      <c r="V711" s="36"/>
      <c r="W711" s="36"/>
      <c r="X711" s="36"/>
      <c r="Y711" s="36"/>
      <c r="Z711" s="36"/>
      <c r="AA711" s="36"/>
      <c r="AB711" s="36"/>
      <c r="AC711" s="36"/>
      <c r="AD711" s="36"/>
      <c r="AE711" s="36">
        <f t="shared" si="11"/>
        <v>0</v>
      </c>
    </row>
    <row r="712" spans="1:31" customFormat="1" ht="81">
      <c r="A712" s="36">
        <v>711</v>
      </c>
      <c r="B712" s="36" t="s">
        <v>3408</v>
      </c>
      <c r="C712" s="36" t="s">
        <v>3605</v>
      </c>
      <c r="D712" s="36" t="s">
        <v>3742</v>
      </c>
      <c r="E712" s="36" t="s">
        <v>28</v>
      </c>
      <c r="F712" s="36" t="s">
        <v>45</v>
      </c>
      <c r="G712" s="36">
        <v>0</v>
      </c>
      <c r="H712" s="36" t="s">
        <v>82</v>
      </c>
      <c r="I712" s="36" t="s">
        <v>3743</v>
      </c>
      <c r="J712" s="36" t="s">
        <v>3744</v>
      </c>
      <c r="K712" s="36" t="s">
        <v>106</v>
      </c>
      <c r="L712" s="72"/>
      <c r="M712" s="36"/>
      <c r="N712" s="36"/>
      <c r="O712" s="36"/>
      <c r="P712" s="36"/>
      <c r="Q712" s="36"/>
      <c r="R712" s="36"/>
      <c r="S712" s="36"/>
      <c r="T712" s="36"/>
      <c r="U712" s="36"/>
      <c r="V712" s="36"/>
      <c r="W712" s="36"/>
      <c r="X712" s="36"/>
      <c r="Y712" s="36"/>
      <c r="Z712" s="36"/>
      <c r="AA712" s="36"/>
      <c r="AB712" s="36"/>
      <c r="AC712" s="36"/>
      <c r="AD712" s="36"/>
      <c r="AE712" s="36">
        <f t="shared" si="11"/>
        <v>0</v>
      </c>
    </row>
    <row r="713" spans="1:31" customFormat="1" ht="81">
      <c r="A713" s="36">
        <v>712</v>
      </c>
      <c r="B713" s="36" t="s">
        <v>3408</v>
      </c>
      <c r="C713" s="36" t="s">
        <v>3605</v>
      </c>
      <c r="D713" s="36" t="s">
        <v>3745</v>
      </c>
      <c r="E713" s="36"/>
      <c r="F713" s="36" t="s">
        <v>45</v>
      </c>
      <c r="G713" s="36">
        <v>0</v>
      </c>
      <c r="H713" s="36" t="s">
        <v>82</v>
      </c>
      <c r="I713" s="36" t="s">
        <v>3746</v>
      </c>
      <c r="J713" s="36" t="s">
        <v>3747</v>
      </c>
      <c r="K713" s="36" t="s">
        <v>106</v>
      </c>
      <c r="L713" s="72"/>
      <c r="M713" s="36"/>
      <c r="N713" s="36"/>
      <c r="O713" s="36"/>
      <c r="P713" s="36"/>
      <c r="Q713" s="36"/>
      <c r="R713" s="36"/>
      <c r="S713" s="36"/>
      <c r="T713" s="36"/>
      <c r="U713" s="36"/>
      <c r="V713" s="36"/>
      <c r="W713" s="36"/>
      <c r="X713" s="36"/>
      <c r="Y713" s="36"/>
      <c r="Z713" s="36"/>
      <c r="AA713" s="36"/>
      <c r="AB713" s="36"/>
      <c r="AC713" s="36"/>
      <c r="AD713" s="36"/>
      <c r="AE713" s="36">
        <f t="shared" si="11"/>
        <v>0</v>
      </c>
    </row>
    <row r="714" spans="1:31" customFormat="1" ht="81">
      <c r="A714" s="36">
        <v>713</v>
      </c>
      <c r="B714" s="36" t="s">
        <v>3408</v>
      </c>
      <c r="C714" s="36" t="s">
        <v>3605</v>
      </c>
      <c r="D714" s="36" t="s">
        <v>3748</v>
      </c>
      <c r="E714" s="36"/>
      <c r="F714" s="36" t="s">
        <v>45</v>
      </c>
      <c r="G714" s="36">
        <v>0</v>
      </c>
      <c r="H714" s="36" t="s">
        <v>82</v>
      </c>
      <c r="I714" s="36" t="s">
        <v>3749</v>
      </c>
      <c r="J714" s="36" t="s">
        <v>3750</v>
      </c>
      <c r="K714" s="36" t="s">
        <v>106</v>
      </c>
      <c r="L714" s="72"/>
      <c r="M714" s="36"/>
      <c r="N714" s="36"/>
      <c r="O714" s="36"/>
      <c r="P714" s="36"/>
      <c r="Q714" s="36"/>
      <c r="R714" s="36"/>
      <c r="S714" s="36"/>
      <c r="T714" s="36"/>
      <c r="U714" s="36"/>
      <c r="V714" s="36"/>
      <c r="W714" s="36"/>
      <c r="X714" s="36"/>
      <c r="Y714" s="36"/>
      <c r="Z714" s="36"/>
      <c r="AA714" s="36"/>
      <c r="AB714" s="36"/>
      <c r="AC714" s="36"/>
      <c r="AD714" s="36"/>
      <c r="AE714" s="36">
        <f t="shared" si="11"/>
        <v>0</v>
      </c>
    </row>
    <row r="715" spans="1:31" customFormat="1" ht="81">
      <c r="A715" s="36">
        <v>714</v>
      </c>
      <c r="B715" s="36" t="s">
        <v>3408</v>
      </c>
      <c r="C715" s="36" t="s">
        <v>3605</v>
      </c>
      <c r="D715" s="36" t="s">
        <v>3751</v>
      </c>
      <c r="E715" s="36" t="s">
        <v>28</v>
      </c>
      <c r="F715" s="36" t="s">
        <v>45</v>
      </c>
      <c r="G715" s="36">
        <v>0</v>
      </c>
      <c r="H715" s="36" t="s">
        <v>30</v>
      </c>
      <c r="I715" s="36" t="s">
        <v>3752</v>
      </c>
      <c r="J715" s="36" t="s">
        <v>3753</v>
      </c>
      <c r="K715" s="36" t="s">
        <v>106</v>
      </c>
      <c r="L715" s="72"/>
      <c r="M715" s="36"/>
      <c r="N715" s="36"/>
      <c r="O715" s="36"/>
      <c r="P715" s="36"/>
      <c r="Q715" s="36"/>
      <c r="R715" s="36"/>
      <c r="S715" s="36"/>
      <c r="T715" s="36"/>
      <c r="U715" s="36"/>
      <c r="V715" s="36"/>
      <c r="W715" s="36"/>
      <c r="X715" s="36"/>
      <c r="Y715" s="36"/>
      <c r="Z715" s="36"/>
      <c r="AA715" s="36"/>
      <c r="AB715" s="36"/>
      <c r="AC715" s="36"/>
      <c r="AD715" s="36"/>
      <c r="AE715" s="36">
        <f t="shared" si="11"/>
        <v>0</v>
      </c>
    </row>
    <row r="716" spans="1:31" customFormat="1" ht="81">
      <c r="A716" s="36">
        <v>715</v>
      </c>
      <c r="B716" s="36" t="s">
        <v>3408</v>
      </c>
      <c r="C716" s="36" t="s">
        <v>3605</v>
      </c>
      <c r="D716" s="36" t="s">
        <v>3754</v>
      </c>
      <c r="E716" s="36" t="s">
        <v>28</v>
      </c>
      <c r="F716" s="36" t="s">
        <v>45</v>
      </c>
      <c r="G716" s="36">
        <v>0</v>
      </c>
      <c r="H716" s="36" t="s">
        <v>82</v>
      </c>
      <c r="I716" s="36" t="s">
        <v>3755</v>
      </c>
      <c r="J716" s="36" t="s">
        <v>3756</v>
      </c>
      <c r="K716" s="36" t="s">
        <v>106</v>
      </c>
      <c r="L716" s="72"/>
      <c r="M716" s="36"/>
      <c r="N716" s="36"/>
      <c r="O716" s="36"/>
      <c r="P716" s="36"/>
      <c r="Q716" s="36"/>
      <c r="R716" s="36"/>
      <c r="S716" s="36"/>
      <c r="T716" s="36"/>
      <c r="U716" s="36"/>
      <c r="V716" s="36"/>
      <c r="W716" s="36"/>
      <c r="X716" s="36"/>
      <c r="Y716" s="36"/>
      <c r="Z716" s="36"/>
      <c r="AA716" s="36"/>
      <c r="AB716" s="36"/>
      <c r="AC716" s="36"/>
      <c r="AD716" s="36"/>
      <c r="AE716" s="36">
        <f t="shared" si="11"/>
        <v>0</v>
      </c>
    </row>
    <row r="717" spans="1:31" customFormat="1" ht="81">
      <c r="A717" s="36">
        <v>716</v>
      </c>
      <c r="B717" s="36" t="s">
        <v>3408</v>
      </c>
      <c r="C717" s="36" t="s">
        <v>3605</v>
      </c>
      <c r="D717" s="36" t="s">
        <v>3757</v>
      </c>
      <c r="E717" s="36" t="s">
        <v>28</v>
      </c>
      <c r="F717" s="36" t="s">
        <v>45</v>
      </c>
      <c r="G717" s="36">
        <v>0</v>
      </c>
      <c r="H717" s="36" t="s">
        <v>82</v>
      </c>
      <c r="I717" s="36" t="s">
        <v>3758</v>
      </c>
      <c r="J717" s="36" t="s">
        <v>3759</v>
      </c>
      <c r="K717" s="36" t="s">
        <v>33</v>
      </c>
      <c r="L717" s="72" t="s">
        <v>3760</v>
      </c>
      <c r="M717" s="36" t="s">
        <v>3761</v>
      </c>
      <c r="N717" s="36" t="s">
        <v>36</v>
      </c>
      <c r="O717" s="36"/>
      <c r="P717" s="36"/>
      <c r="Q717" s="36"/>
      <c r="R717" s="36"/>
      <c r="S717" s="36" t="s">
        <v>51</v>
      </c>
      <c r="T717" s="36" t="s">
        <v>38</v>
      </c>
      <c r="U717" s="36" t="s">
        <v>39</v>
      </c>
      <c r="V717" s="36" t="s">
        <v>38</v>
      </c>
      <c r="W717" s="36" t="s">
        <v>3631</v>
      </c>
      <c r="X717" s="36">
        <v>2</v>
      </c>
      <c r="Y717" s="36" t="s">
        <v>3619</v>
      </c>
      <c r="Z717" s="36">
        <v>4</v>
      </c>
      <c r="AA717" s="36" t="s">
        <v>623</v>
      </c>
      <c r="AB717" s="36">
        <v>4</v>
      </c>
      <c r="AC717" s="36" t="s">
        <v>45</v>
      </c>
      <c r="AD717" s="36"/>
      <c r="AE717" s="36">
        <f t="shared" si="11"/>
        <v>0</v>
      </c>
    </row>
    <row r="718" spans="1:31" customFormat="1" ht="81">
      <c r="A718" s="36">
        <v>717</v>
      </c>
      <c r="B718" s="36" t="s">
        <v>3408</v>
      </c>
      <c r="C718" s="36" t="s">
        <v>3605</v>
      </c>
      <c r="D718" s="36" t="s">
        <v>3762</v>
      </c>
      <c r="E718" s="36" t="s">
        <v>28</v>
      </c>
      <c r="F718" s="36" t="s">
        <v>45</v>
      </c>
      <c r="G718" s="36">
        <v>0</v>
      </c>
      <c r="H718" s="36" t="s">
        <v>82</v>
      </c>
      <c r="I718" s="36" t="s">
        <v>3763</v>
      </c>
      <c r="J718" s="36" t="s">
        <v>3764</v>
      </c>
      <c r="K718" s="36" t="s">
        <v>106</v>
      </c>
      <c r="L718" s="72"/>
      <c r="M718" s="36"/>
      <c r="N718" s="36"/>
      <c r="O718" s="36"/>
      <c r="P718" s="36"/>
      <c r="Q718" s="36"/>
      <c r="R718" s="36"/>
      <c r="S718" s="36"/>
      <c r="T718" s="36"/>
      <c r="U718" s="36"/>
      <c r="V718" s="36"/>
      <c r="W718" s="36"/>
      <c r="X718" s="36"/>
      <c r="Y718" s="36"/>
      <c r="Z718" s="36"/>
      <c r="AA718" s="36"/>
      <c r="AB718" s="36"/>
      <c r="AC718" s="36"/>
      <c r="AD718" s="36"/>
      <c r="AE718" s="36">
        <f t="shared" si="11"/>
        <v>0</v>
      </c>
    </row>
    <row r="719" spans="1:31" customFormat="1" ht="81">
      <c r="A719" s="36">
        <v>718</v>
      </c>
      <c r="B719" s="36" t="s">
        <v>3408</v>
      </c>
      <c r="C719" s="36" t="s">
        <v>3605</v>
      </c>
      <c r="D719" s="36" t="s">
        <v>3765</v>
      </c>
      <c r="E719" s="36" t="s">
        <v>28</v>
      </c>
      <c r="F719" s="36" t="s">
        <v>45</v>
      </c>
      <c r="G719" s="36">
        <v>0</v>
      </c>
      <c r="H719" s="36" t="s">
        <v>82</v>
      </c>
      <c r="I719" s="36" t="s">
        <v>3766</v>
      </c>
      <c r="J719" s="36" t="s">
        <v>3767</v>
      </c>
      <c r="K719" s="36" t="s">
        <v>33</v>
      </c>
      <c r="L719" s="72" t="s">
        <v>3768</v>
      </c>
      <c r="M719" s="36" t="s">
        <v>3769</v>
      </c>
      <c r="N719" s="36" t="s">
        <v>36</v>
      </c>
      <c r="O719" s="36"/>
      <c r="P719" s="36"/>
      <c r="Q719" s="36"/>
      <c r="R719" s="36"/>
      <c r="S719" s="36" t="s">
        <v>51</v>
      </c>
      <c r="T719" s="36" t="s">
        <v>38</v>
      </c>
      <c r="U719" s="36" t="s">
        <v>39</v>
      </c>
      <c r="V719" s="36" t="s">
        <v>38</v>
      </c>
      <c r="W719" s="36" t="s">
        <v>3631</v>
      </c>
      <c r="X719" s="36">
        <v>2</v>
      </c>
      <c r="Y719" s="36" t="s">
        <v>3619</v>
      </c>
      <c r="Z719" s="36">
        <v>4</v>
      </c>
      <c r="AA719" s="36" t="s">
        <v>623</v>
      </c>
      <c r="AB719" s="36">
        <v>4</v>
      </c>
      <c r="AC719" s="36" t="s">
        <v>45</v>
      </c>
      <c r="AD719" s="36"/>
      <c r="AE719" s="36">
        <f t="shared" si="11"/>
        <v>0</v>
      </c>
    </row>
    <row r="720" spans="1:31" customFormat="1" ht="94.5">
      <c r="A720" s="36">
        <v>719</v>
      </c>
      <c r="B720" s="36" t="s">
        <v>3408</v>
      </c>
      <c r="C720" s="36" t="s">
        <v>3605</v>
      </c>
      <c r="D720" s="36" t="s">
        <v>3770</v>
      </c>
      <c r="E720" s="36" t="s">
        <v>28</v>
      </c>
      <c r="F720" s="36" t="s">
        <v>45</v>
      </c>
      <c r="G720" s="36">
        <v>0</v>
      </c>
      <c r="H720" s="36" t="s">
        <v>82</v>
      </c>
      <c r="I720" s="36" t="s">
        <v>3771</v>
      </c>
      <c r="J720" s="36" t="s">
        <v>3772</v>
      </c>
      <c r="K720" s="36" t="s">
        <v>33</v>
      </c>
      <c r="L720" s="72" t="s">
        <v>3773</v>
      </c>
      <c r="M720" s="36" t="s">
        <v>3774</v>
      </c>
      <c r="N720" s="36" t="s">
        <v>36</v>
      </c>
      <c r="O720" s="36"/>
      <c r="P720" s="36"/>
      <c r="Q720" s="36"/>
      <c r="R720" s="36"/>
      <c r="S720" s="36" t="s">
        <v>51</v>
      </c>
      <c r="T720" s="36" t="s">
        <v>38</v>
      </c>
      <c r="U720" s="36" t="s">
        <v>39</v>
      </c>
      <c r="V720" s="36" t="s">
        <v>38</v>
      </c>
      <c r="W720" s="36" t="s">
        <v>3631</v>
      </c>
      <c r="X720" s="36">
        <v>2</v>
      </c>
      <c r="Y720" s="36" t="s">
        <v>3619</v>
      </c>
      <c r="Z720" s="36">
        <v>4</v>
      </c>
      <c r="AA720" s="36" t="s">
        <v>623</v>
      </c>
      <c r="AB720" s="36">
        <v>4</v>
      </c>
      <c r="AC720" s="36" t="s">
        <v>45</v>
      </c>
      <c r="AD720" s="36"/>
      <c r="AE720" s="36">
        <f t="shared" si="11"/>
        <v>0</v>
      </c>
    </row>
    <row r="721" spans="1:31" customFormat="1" ht="81">
      <c r="A721" s="36">
        <v>720</v>
      </c>
      <c r="B721" s="36" t="s">
        <v>3408</v>
      </c>
      <c r="C721" s="36" t="s">
        <v>3605</v>
      </c>
      <c r="D721" s="36" t="s">
        <v>3775</v>
      </c>
      <c r="E721" s="36" t="s">
        <v>28</v>
      </c>
      <c r="F721" s="36" t="s">
        <v>45</v>
      </c>
      <c r="G721" s="36">
        <v>0</v>
      </c>
      <c r="H721" s="36" t="s">
        <v>82</v>
      </c>
      <c r="I721" s="36" t="s">
        <v>3776</v>
      </c>
      <c r="J721" s="36" t="s">
        <v>3777</v>
      </c>
      <c r="K721" s="36" t="s">
        <v>33</v>
      </c>
      <c r="L721" s="72" t="s">
        <v>3778</v>
      </c>
      <c r="M721" s="36" t="s">
        <v>3779</v>
      </c>
      <c r="N721" s="36" t="s">
        <v>36</v>
      </c>
      <c r="O721" s="36"/>
      <c r="P721" s="36"/>
      <c r="Q721" s="36"/>
      <c r="R721" s="36"/>
      <c r="S721" s="36" t="s">
        <v>51</v>
      </c>
      <c r="T721" s="36" t="s">
        <v>38</v>
      </c>
      <c r="U721" s="36" t="s">
        <v>39</v>
      </c>
      <c r="V721" s="36" t="s">
        <v>38</v>
      </c>
      <c r="W721" s="36" t="s">
        <v>3631</v>
      </c>
      <c r="X721" s="36">
        <v>2</v>
      </c>
      <c r="Y721" s="36" t="s">
        <v>3619</v>
      </c>
      <c r="Z721" s="36">
        <v>4</v>
      </c>
      <c r="AA721" s="36" t="s">
        <v>623</v>
      </c>
      <c r="AB721" s="36">
        <v>4</v>
      </c>
      <c r="AC721" s="36" t="s">
        <v>45</v>
      </c>
      <c r="AD721" s="36"/>
      <c r="AE721" s="36">
        <f t="shared" si="11"/>
        <v>0</v>
      </c>
    </row>
    <row r="722" spans="1:31" customFormat="1" ht="94.5">
      <c r="A722" s="36">
        <v>721</v>
      </c>
      <c r="B722" s="36" t="s">
        <v>3408</v>
      </c>
      <c r="C722" s="36" t="s">
        <v>3605</v>
      </c>
      <c r="D722" s="36" t="s">
        <v>3780</v>
      </c>
      <c r="E722" s="36" t="s">
        <v>28</v>
      </c>
      <c r="F722" s="36" t="s">
        <v>45</v>
      </c>
      <c r="G722" s="36">
        <v>0</v>
      </c>
      <c r="H722" s="36" t="s">
        <v>82</v>
      </c>
      <c r="I722" s="36" t="s">
        <v>3781</v>
      </c>
      <c r="J722" s="36" t="s">
        <v>3782</v>
      </c>
      <c r="K722" s="36" t="s">
        <v>33</v>
      </c>
      <c r="L722" s="72" t="s">
        <v>3783</v>
      </c>
      <c r="M722" s="36" t="s">
        <v>3784</v>
      </c>
      <c r="N722" s="36" t="s">
        <v>36</v>
      </c>
      <c r="O722" s="36"/>
      <c r="P722" s="36"/>
      <c r="Q722" s="36"/>
      <c r="R722" s="36"/>
      <c r="S722" s="36" t="s">
        <v>51</v>
      </c>
      <c r="T722" s="36" t="s">
        <v>38</v>
      </c>
      <c r="U722" s="36" t="s">
        <v>39</v>
      </c>
      <c r="V722" s="36" t="s">
        <v>38</v>
      </c>
      <c r="W722" s="36" t="s">
        <v>3631</v>
      </c>
      <c r="X722" s="36">
        <v>2</v>
      </c>
      <c r="Y722" s="36" t="s">
        <v>3619</v>
      </c>
      <c r="Z722" s="36">
        <v>4</v>
      </c>
      <c r="AA722" s="36" t="s">
        <v>623</v>
      </c>
      <c r="AB722" s="36">
        <v>4</v>
      </c>
      <c r="AC722" s="36" t="s">
        <v>45</v>
      </c>
      <c r="AD722" s="36"/>
      <c r="AE722" s="36">
        <f t="shared" si="11"/>
        <v>0</v>
      </c>
    </row>
    <row r="723" spans="1:31" customFormat="1" ht="81">
      <c r="A723" s="36">
        <v>722</v>
      </c>
      <c r="B723" s="36" t="s">
        <v>3408</v>
      </c>
      <c r="C723" s="36" t="s">
        <v>3605</v>
      </c>
      <c r="D723" s="36" t="s">
        <v>3785</v>
      </c>
      <c r="E723" s="36"/>
      <c r="F723" s="36" t="s">
        <v>45</v>
      </c>
      <c r="G723" s="36">
        <v>0</v>
      </c>
      <c r="H723" s="36" t="s">
        <v>82</v>
      </c>
      <c r="I723" s="36" t="s">
        <v>3786</v>
      </c>
      <c r="J723" s="36" t="s">
        <v>3787</v>
      </c>
      <c r="K723" s="36" t="s">
        <v>106</v>
      </c>
      <c r="L723" s="72"/>
      <c r="M723" s="36"/>
      <c r="N723" s="36"/>
      <c r="O723" s="36"/>
      <c r="P723" s="36"/>
      <c r="Q723" s="36"/>
      <c r="R723" s="36"/>
      <c r="S723" s="36"/>
      <c r="T723" s="36"/>
      <c r="U723" s="36"/>
      <c r="V723" s="36"/>
      <c r="W723" s="36"/>
      <c r="X723" s="36"/>
      <c r="Y723" s="36"/>
      <c r="Z723" s="36"/>
      <c r="AA723" s="36"/>
      <c r="AB723" s="36"/>
      <c r="AC723" s="36"/>
      <c r="AD723" s="36"/>
      <c r="AE723" s="36">
        <f t="shared" si="11"/>
        <v>0</v>
      </c>
    </row>
    <row r="724" spans="1:31" customFormat="1" ht="81">
      <c r="A724" s="36">
        <v>723</v>
      </c>
      <c r="B724" s="36" t="s">
        <v>3408</v>
      </c>
      <c r="C724" s="36" t="s">
        <v>3605</v>
      </c>
      <c r="D724" s="36" t="s">
        <v>3788</v>
      </c>
      <c r="E724" s="36"/>
      <c r="F724" s="36" t="s">
        <v>45</v>
      </c>
      <c r="G724" s="36">
        <v>0</v>
      </c>
      <c r="H724" s="36" t="s">
        <v>82</v>
      </c>
      <c r="I724" s="36" t="s">
        <v>3789</v>
      </c>
      <c r="J724" s="36" t="s">
        <v>3790</v>
      </c>
      <c r="K724" s="36" t="s">
        <v>33</v>
      </c>
      <c r="L724" s="72" t="s">
        <v>3791</v>
      </c>
      <c r="M724" s="36" t="s">
        <v>3792</v>
      </c>
      <c r="N724" s="36" t="s">
        <v>36</v>
      </c>
      <c r="O724" s="36"/>
      <c r="P724" s="36"/>
      <c r="Q724" s="36"/>
      <c r="R724" s="36"/>
      <c r="S724" s="36" t="s">
        <v>51</v>
      </c>
      <c r="T724" s="36" t="s">
        <v>38</v>
      </c>
      <c r="U724" s="36" t="s">
        <v>38</v>
      </c>
      <c r="V724" s="36" t="s">
        <v>38</v>
      </c>
      <c r="W724" s="36" t="s">
        <v>3631</v>
      </c>
      <c r="X724" s="36">
        <v>2</v>
      </c>
      <c r="Y724" s="36" t="s">
        <v>3619</v>
      </c>
      <c r="Z724" s="36">
        <v>4</v>
      </c>
      <c r="AA724" s="36" t="s">
        <v>623</v>
      </c>
      <c r="AB724" s="36">
        <v>4</v>
      </c>
      <c r="AC724" s="36" t="s">
        <v>45</v>
      </c>
      <c r="AD724" s="36"/>
      <c r="AE724" s="36">
        <f t="shared" si="11"/>
        <v>0</v>
      </c>
    </row>
    <row r="725" spans="1:31" customFormat="1" ht="94.5">
      <c r="A725" s="36">
        <v>724</v>
      </c>
      <c r="B725" s="36" t="s">
        <v>3408</v>
      </c>
      <c r="C725" s="36" t="s">
        <v>3605</v>
      </c>
      <c r="D725" s="36" t="s">
        <v>3793</v>
      </c>
      <c r="E725" s="36" t="s">
        <v>28</v>
      </c>
      <c r="F725" s="36" t="s">
        <v>45</v>
      </c>
      <c r="G725" s="36">
        <v>0</v>
      </c>
      <c r="H725" s="36" t="s">
        <v>82</v>
      </c>
      <c r="I725" s="36" t="s">
        <v>3794</v>
      </c>
      <c r="J725" s="36" t="s">
        <v>3795</v>
      </c>
      <c r="K725" s="36" t="s">
        <v>33</v>
      </c>
      <c r="L725" s="72" t="s">
        <v>3791</v>
      </c>
      <c r="M725" s="36" t="s">
        <v>3796</v>
      </c>
      <c r="N725" s="36" t="s">
        <v>36</v>
      </c>
      <c r="O725" s="36"/>
      <c r="P725" s="36"/>
      <c r="Q725" s="36"/>
      <c r="R725" s="36"/>
      <c r="S725" s="36" t="s">
        <v>51</v>
      </c>
      <c r="T725" s="36" t="s">
        <v>38</v>
      </c>
      <c r="U725" s="36" t="s">
        <v>38</v>
      </c>
      <c r="V725" s="36" t="s">
        <v>38</v>
      </c>
      <c r="W725" s="36" t="s">
        <v>3631</v>
      </c>
      <c r="X725" s="36">
        <v>2</v>
      </c>
      <c r="Y725" s="36" t="s">
        <v>3619</v>
      </c>
      <c r="Z725" s="36">
        <v>4</v>
      </c>
      <c r="AA725" s="36" t="s">
        <v>623</v>
      </c>
      <c r="AB725" s="36">
        <v>4</v>
      </c>
      <c r="AC725" s="36" t="s">
        <v>45</v>
      </c>
      <c r="AD725" s="36"/>
      <c r="AE725" s="36">
        <f t="shared" si="11"/>
        <v>0</v>
      </c>
    </row>
    <row r="726" spans="1:31" customFormat="1" ht="81">
      <c r="A726" s="36">
        <v>725</v>
      </c>
      <c r="B726" s="36" t="s">
        <v>3408</v>
      </c>
      <c r="C726" s="36" t="s">
        <v>3605</v>
      </c>
      <c r="D726" s="36" t="s">
        <v>3797</v>
      </c>
      <c r="E726" s="36" t="s">
        <v>28</v>
      </c>
      <c r="F726" s="36" t="s">
        <v>2866</v>
      </c>
      <c r="G726" s="36">
        <v>5</v>
      </c>
      <c r="H726" s="36" t="s">
        <v>108</v>
      </c>
      <c r="I726" s="36" t="s">
        <v>3798</v>
      </c>
      <c r="J726" s="36" t="s">
        <v>3799</v>
      </c>
      <c r="K726" s="36" t="s">
        <v>33</v>
      </c>
      <c r="L726" s="72" t="s">
        <v>3800</v>
      </c>
      <c r="M726" s="36" t="s">
        <v>3801</v>
      </c>
      <c r="N726" s="36" t="s">
        <v>36</v>
      </c>
      <c r="O726" s="36"/>
      <c r="P726" s="36"/>
      <c r="Q726" s="36"/>
      <c r="R726" s="36"/>
      <c r="S726" s="36" t="s">
        <v>51</v>
      </c>
      <c r="T726" s="36" t="s">
        <v>38</v>
      </c>
      <c r="U726" s="36" t="s">
        <v>39</v>
      </c>
      <c r="V726" s="36" t="s">
        <v>38</v>
      </c>
      <c r="W726" s="36" t="s">
        <v>3618</v>
      </c>
      <c r="X726" s="36">
        <v>1</v>
      </c>
      <c r="Y726" s="36" t="s">
        <v>3619</v>
      </c>
      <c r="Z726" s="36">
        <v>4</v>
      </c>
      <c r="AA726" s="36" t="s">
        <v>623</v>
      </c>
      <c r="AB726" s="36">
        <v>4</v>
      </c>
      <c r="AC726" s="36" t="s">
        <v>534</v>
      </c>
      <c r="AD726" s="36"/>
      <c r="AE726" s="36">
        <f t="shared" si="11"/>
        <v>0</v>
      </c>
    </row>
    <row r="727" spans="1:31" customFormat="1" ht="81">
      <c r="A727" s="36">
        <v>726</v>
      </c>
      <c r="B727" s="36" t="s">
        <v>3408</v>
      </c>
      <c r="C727" s="36" t="s">
        <v>3605</v>
      </c>
      <c r="D727" s="36" t="s">
        <v>3802</v>
      </c>
      <c r="E727" s="36"/>
      <c r="F727" s="36" t="s">
        <v>45</v>
      </c>
      <c r="G727" s="36">
        <v>0</v>
      </c>
      <c r="H727" s="36" t="s">
        <v>82</v>
      </c>
      <c r="I727" s="36" t="s">
        <v>3803</v>
      </c>
      <c r="J727" s="36" t="s">
        <v>3804</v>
      </c>
      <c r="K727" s="36" t="s">
        <v>106</v>
      </c>
      <c r="L727" s="72"/>
      <c r="M727" s="36"/>
      <c r="N727" s="36"/>
      <c r="O727" s="36"/>
      <c r="P727" s="36"/>
      <c r="Q727" s="36"/>
      <c r="R727" s="36"/>
      <c r="S727" s="36"/>
      <c r="T727" s="36"/>
      <c r="U727" s="36"/>
      <c r="V727" s="36"/>
      <c r="W727" s="36"/>
      <c r="X727" s="36"/>
      <c r="Y727" s="36"/>
      <c r="Z727" s="36"/>
      <c r="AA727" s="36"/>
      <c r="AB727" s="36"/>
      <c r="AC727" s="36"/>
      <c r="AD727" s="36"/>
      <c r="AE727" s="36">
        <f t="shared" si="11"/>
        <v>0</v>
      </c>
    </row>
    <row r="728" spans="1:31" customFormat="1" ht="67.5">
      <c r="A728" s="36">
        <v>727</v>
      </c>
      <c r="B728" s="36" t="s">
        <v>3408</v>
      </c>
      <c r="C728" s="36" t="s">
        <v>3605</v>
      </c>
      <c r="D728" s="36" t="s">
        <v>3805</v>
      </c>
      <c r="E728" s="36" t="s">
        <v>28</v>
      </c>
      <c r="F728" s="36" t="s">
        <v>45</v>
      </c>
      <c r="G728" s="36">
        <v>0</v>
      </c>
      <c r="H728" s="36" t="s">
        <v>30</v>
      </c>
      <c r="I728" s="36" t="s">
        <v>3806</v>
      </c>
      <c r="J728" s="36" t="s">
        <v>3807</v>
      </c>
      <c r="K728" s="36" t="s">
        <v>33</v>
      </c>
      <c r="L728" s="72" t="s">
        <v>3808</v>
      </c>
      <c r="M728" s="36" t="s">
        <v>3809</v>
      </c>
      <c r="N728" s="36" t="s">
        <v>36</v>
      </c>
      <c r="O728" s="36"/>
      <c r="P728" s="36"/>
      <c r="Q728" s="36"/>
      <c r="R728" s="36"/>
      <c r="S728" s="36" t="s">
        <v>51</v>
      </c>
      <c r="T728" s="36" t="s">
        <v>38</v>
      </c>
      <c r="U728" s="36" t="s">
        <v>38</v>
      </c>
      <c r="V728" s="36" t="s">
        <v>38</v>
      </c>
      <c r="W728" s="36" t="s">
        <v>3631</v>
      </c>
      <c r="X728" s="36">
        <v>2</v>
      </c>
      <c r="Y728" s="36" t="s">
        <v>3619</v>
      </c>
      <c r="Z728" s="36">
        <v>4</v>
      </c>
      <c r="AA728" s="36" t="s">
        <v>623</v>
      </c>
      <c r="AB728" s="36">
        <v>4</v>
      </c>
      <c r="AC728" s="36" t="s">
        <v>45</v>
      </c>
      <c r="AD728" s="36"/>
      <c r="AE728" s="36">
        <f t="shared" si="11"/>
        <v>0</v>
      </c>
    </row>
    <row r="729" spans="1:31" customFormat="1" ht="94.5">
      <c r="A729" s="36">
        <v>728</v>
      </c>
      <c r="B729" s="36" t="s">
        <v>3408</v>
      </c>
      <c r="C729" s="36" t="s">
        <v>3605</v>
      </c>
      <c r="D729" s="36" t="s">
        <v>3810</v>
      </c>
      <c r="E729" s="36" t="s">
        <v>28</v>
      </c>
      <c r="F729" s="36" t="s">
        <v>45</v>
      </c>
      <c r="G729" s="36">
        <v>0</v>
      </c>
      <c r="H729" s="36" t="s">
        <v>30</v>
      </c>
      <c r="I729" s="36" t="s">
        <v>3811</v>
      </c>
      <c r="J729" s="36" t="s">
        <v>3812</v>
      </c>
      <c r="K729" s="36" t="s">
        <v>33</v>
      </c>
      <c r="L729" s="72" t="s">
        <v>3813</v>
      </c>
      <c r="M729" s="36" t="s">
        <v>3814</v>
      </c>
      <c r="N729" s="36" t="s">
        <v>36</v>
      </c>
      <c r="O729" s="36"/>
      <c r="P729" s="36"/>
      <c r="Q729" s="36"/>
      <c r="R729" s="36"/>
      <c r="S729" s="36" t="s">
        <v>51</v>
      </c>
      <c r="T729" s="36" t="s">
        <v>38</v>
      </c>
      <c r="U729" s="36" t="s">
        <v>39</v>
      </c>
      <c r="V729" s="36" t="s">
        <v>38</v>
      </c>
      <c r="W729" s="36" t="s">
        <v>3611</v>
      </c>
      <c r="X729" s="36">
        <v>2</v>
      </c>
      <c r="Y729" s="36" t="s">
        <v>3815</v>
      </c>
      <c r="Z729" s="36">
        <v>1</v>
      </c>
      <c r="AA729" s="36" t="s">
        <v>3134</v>
      </c>
      <c r="AB729" s="36">
        <v>5</v>
      </c>
      <c r="AC729" s="36" t="s">
        <v>45</v>
      </c>
      <c r="AD729" s="36"/>
      <c r="AE729" s="36">
        <f t="shared" si="11"/>
        <v>0</v>
      </c>
    </row>
    <row r="730" spans="1:31" customFormat="1" ht="81">
      <c r="A730" s="36">
        <v>729</v>
      </c>
      <c r="B730" s="36" t="s">
        <v>3408</v>
      </c>
      <c r="C730" s="36" t="s">
        <v>3605</v>
      </c>
      <c r="D730" s="36" t="s">
        <v>3816</v>
      </c>
      <c r="E730" s="36" t="s">
        <v>28</v>
      </c>
      <c r="F730" s="36" t="s">
        <v>45</v>
      </c>
      <c r="G730" s="36">
        <v>0</v>
      </c>
      <c r="H730" s="36" t="s">
        <v>30</v>
      </c>
      <c r="I730" s="36" t="s">
        <v>3817</v>
      </c>
      <c r="J730" s="36" t="s">
        <v>3818</v>
      </c>
      <c r="K730" s="36" t="s">
        <v>33</v>
      </c>
      <c r="L730" s="72" t="s">
        <v>3819</v>
      </c>
      <c r="M730" s="36" t="s">
        <v>3820</v>
      </c>
      <c r="N730" s="36" t="s">
        <v>36</v>
      </c>
      <c r="O730" s="36"/>
      <c r="P730" s="36"/>
      <c r="Q730" s="36"/>
      <c r="R730" s="36"/>
      <c r="S730" s="36" t="s">
        <v>51</v>
      </c>
      <c r="T730" s="36" t="s">
        <v>38</v>
      </c>
      <c r="U730" s="36" t="s">
        <v>39</v>
      </c>
      <c r="V730" s="36" t="s">
        <v>38</v>
      </c>
      <c r="W730" s="36" t="s">
        <v>3611</v>
      </c>
      <c r="X730" s="36">
        <v>2</v>
      </c>
      <c r="Y730" s="36" t="s">
        <v>3815</v>
      </c>
      <c r="Z730" s="36">
        <v>1</v>
      </c>
      <c r="AA730" s="36" t="s">
        <v>3134</v>
      </c>
      <c r="AB730" s="36">
        <v>5</v>
      </c>
      <c r="AC730" s="36" t="s">
        <v>45</v>
      </c>
      <c r="AD730" s="36"/>
      <c r="AE730" s="36">
        <f t="shared" si="11"/>
        <v>0</v>
      </c>
    </row>
    <row r="731" spans="1:31" customFormat="1" ht="243">
      <c r="A731" s="36">
        <v>730</v>
      </c>
      <c r="B731" s="36" t="s">
        <v>3408</v>
      </c>
      <c r="C731" s="36" t="s">
        <v>3605</v>
      </c>
      <c r="D731" s="36" t="s">
        <v>3821</v>
      </c>
      <c r="E731" s="36" t="s">
        <v>3822</v>
      </c>
      <c r="F731" s="36" t="s">
        <v>126</v>
      </c>
      <c r="G731" s="36">
        <v>2</v>
      </c>
      <c r="H731" s="36" t="s">
        <v>30</v>
      </c>
      <c r="I731" s="36" t="s">
        <v>3823</v>
      </c>
      <c r="J731" s="36" t="s">
        <v>3824</v>
      </c>
      <c r="K731" s="36" t="s">
        <v>33</v>
      </c>
      <c r="L731" s="72" t="s">
        <v>3825</v>
      </c>
      <c r="M731" s="36" t="s">
        <v>3826</v>
      </c>
      <c r="N731" s="36" t="s">
        <v>36</v>
      </c>
      <c r="O731" s="36"/>
      <c r="P731" s="36"/>
      <c r="Q731" s="36"/>
      <c r="R731" s="36"/>
      <c r="S731" s="36" t="s">
        <v>38</v>
      </c>
      <c r="T731" s="36" t="s">
        <v>39</v>
      </c>
      <c r="U731" s="36" t="s">
        <v>39</v>
      </c>
      <c r="V731" s="36" t="s">
        <v>38</v>
      </c>
      <c r="W731" s="36" t="s">
        <v>3827</v>
      </c>
      <c r="X731" s="36">
        <v>1</v>
      </c>
      <c r="Y731" s="36" t="s">
        <v>3828</v>
      </c>
      <c r="Z731" s="36">
        <v>4</v>
      </c>
      <c r="AA731" s="36" t="s">
        <v>3829</v>
      </c>
      <c r="AB731" s="36">
        <v>4</v>
      </c>
      <c r="AC731" s="36" t="s">
        <v>3830</v>
      </c>
      <c r="AD731" s="36"/>
      <c r="AE731" s="36">
        <f t="shared" si="11"/>
        <v>0</v>
      </c>
    </row>
    <row r="732" spans="1:31" customFormat="1" ht="202.5">
      <c r="A732" s="36">
        <v>731</v>
      </c>
      <c r="B732" s="36" t="s">
        <v>3408</v>
      </c>
      <c r="C732" s="36" t="s">
        <v>3605</v>
      </c>
      <c r="D732" s="36" t="s">
        <v>3831</v>
      </c>
      <c r="E732" s="36" t="s">
        <v>3831</v>
      </c>
      <c r="F732" s="36" t="s">
        <v>3832</v>
      </c>
      <c r="G732" s="36">
        <v>3</v>
      </c>
      <c r="H732" s="36" t="s">
        <v>30</v>
      </c>
      <c r="I732" s="36" t="s">
        <v>3833</v>
      </c>
      <c r="J732" s="36" t="s">
        <v>3834</v>
      </c>
      <c r="K732" s="36" t="s">
        <v>33</v>
      </c>
      <c r="L732" s="72" t="s">
        <v>3835</v>
      </c>
      <c r="M732" s="36" t="s">
        <v>3836</v>
      </c>
      <c r="N732" s="36" t="s">
        <v>49</v>
      </c>
      <c r="O732" s="36"/>
      <c r="P732" s="36" t="s">
        <v>50</v>
      </c>
      <c r="Q732" s="36"/>
      <c r="R732" s="36"/>
      <c r="S732" s="36" t="s">
        <v>51</v>
      </c>
      <c r="T732" s="36" t="s">
        <v>38</v>
      </c>
      <c r="U732" s="36" t="s">
        <v>39</v>
      </c>
      <c r="V732" s="36" t="s">
        <v>38</v>
      </c>
      <c r="W732" s="36" t="s">
        <v>3837</v>
      </c>
      <c r="X732" s="36">
        <v>1</v>
      </c>
      <c r="Y732" s="36" t="s">
        <v>3838</v>
      </c>
      <c r="Z732" s="36">
        <v>4</v>
      </c>
      <c r="AA732" s="36" t="s">
        <v>3839</v>
      </c>
      <c r="AB732" s="36">
        <v>4</v>
      </c>
      <c r="AC732" s="36" t="s">
        <v>534</v>
      </c>
      <c r="AD732" s="36"/>
      <c r="AE732" s="36">
        <f t="shared" si="11"/>
        <v>1</v>
      </c>
    </row>
    <row r="733" spans="1:31" customFormat="1" ht="94.5">
      <c r="A733" s="36">
        <v>732</v>
      </c>
      <c r="B733" s="36" t="s">
        <v>3408</v>
      </c>
      <c r="C733" s="36" t="s">
        <v>3605</v>
      </c>
      <c r="D733" s="36" t="s">
        <v>3840</v>
      </c>
      <c r="E733" s="36"/>
      <c r="F733" s="36" t="s">
        <v>3832</v>
      </c>
      <c r="G733" s="36">
        <v>3</v>
      </c>
      <c r="H733" s="36" t="s">
        <v>108</v>
      </c>
      <c r="I733" s="36" t="s">
        <v>3841</v>
      </c>
      <c r="J733" s="36" t="s">
        <v>3842</v>
      </c>
      <c r="K733" s="36" t="s">
        <v>33</v>
      </c>
      <c r="L733" s="72" t="s">
        <v>3843</v>
      </c>
      <c r="M733" s="36" t="s">
        <v>3844</v>
      </c>
      <c r="N733" s="36" t="s">
        <v>49</v>
      </c>
      <c r="O733" s="36"/>
      <c r="P733" s="36" t="s">
        <v>50</v>
      </c>
      <c r="Q733" s="36"/>
      <c r="R733" s="36"/>
      <c r="S733" s="36" t="s">
        <v>51</v>
      </c>
      <c r="T733" s="36" t="s">
        <v>38</v>
      </c>
      <c r="U733" s="36" t="s">
        <v>39</v>
      </c>
      <c r="V733" s="36" t="s">
        <v>38</v>
      </c>
      <c r="W733" s="36" t="s">
        <v>3553</v>
      </c>
      <c r="X733" s="36">
        <v>1</v>
      </c>
      <c r="Y733" s="36" t="s">
        <v>3845</v>
      </c>
      <c r="Z733" s="36">
        <v>4</v>
      </c>
      <c r="AA733" s="36" t="s">
        <v>623</v>
      </c>
      <c r="AB733" s="36">
        <v>4</v>
      </c>
      <c r="AC733" s="36" t="s">
        <v>534</v>
      </c>
      <c r="AD733" s="36"/>
      <c r="AE733" s="36">
        <f t="shared" si="11"/>
        <v>1</v>
      </c>
    </row>
    <row r="734" spans="1:31" customFormat="1" ht="135">
      <c r="A734" s="36">
        <v>733</v>
      </c>
      <c r="B734" s="36" t="s">
        <v>3408</v>
      </c>
      <c r="C734" s="36" t="s">
        <v>3605</v>
      </c>
      <c r="D734" s="36" t="s">
        <v>3846</v>
      </c>
      <c r="E734" s="36" t="s">
        <v>28</v>
      </c>
      <c r="F734" s="36" t="s">
        <v>45</v>
      </c>
      <c r="G734" s="36">
        <v>0</v>
      </c>
      <c r="H734" s="36" t="s">
        <v>82</v>
      </c>
      <c r="I734" s="36" t="s">
        <v>3847</v>
      </c>
      <c r="J734" s="36" t="s">
        <v>3848</v>
      </c>
      <c r="K734" s="36" t="s">
        <v>106</v>
      </c>
      <c r="L734" s="72"/>
      <c r="M734" s="36"/>
      <c r="N734" s="36"/>
      <c r="O734" s="36"/>
      <c r="P734" s="36"/>
      <c r="Q734" s="36"/>
      <c r="R734" s="36"/>
      <c r="S734" s="36"/>
      <c r="T734" s="36"/>
      <c r="U734" s="36"/>
      <c r="V734" s="36"/>
      <c r="W734" s="36"/>
      <c r="X734" s="36"/>
      <c r="Y734" s="36"/>
      <c r="Z734" s="36"/>
      <c r="AA734" s="36"/>
      <c r="AB734" s="36"/>
      <c r="AC734" s="36"/>
      <c r="AD734" s="36"/>
      <c r="AE734" s="36">
        <f t="shared" si="11"/>
        <v>0</v>
      </c>
    </row>
    <row r="735" spans="1:31" customFormat="1" ht="135">
      <c r="A735" s="36">
        <v>734</v>
      </c>
      <c r="B735" s="36" t="s">
        <v>3408</v>
      </c>
      <c r="C735" s="36" t="s">
        <v>3605</v>
      </c>
      <c r="D735" s="36" t="s">
        <v>3849</v>
      </c>
      <c r="E735" s="36" t="s">
        <v>28</v>
      </c>
      <c r="F735" s="36" t="s">
        <v>45</v>
      </c>
      <c r="G735" s="36">
        <v>0</v>
      </c>
      <c r="H735" s="36" t="s">
        <v>30</v>
      </c>
      <c r="I735" s="36" t="s">
        <v>3850</v>
      </c>
      <c r="J735" s="36" t="s">
        <v>3851</v>
      </c>
      <c r="K735" s="36" t="s">
        <v>33</v>
      </c>
      <c r="L735" s="72" t="s">
        <v>3852</v>
      </c>
      <c r="M735" s="36" t="s">
        <v>3853</v>
      </c>
      <c r="N735" s="36" t="s">
        <v>49</v>
      </c>
      <c r="O735" s="36"/>
      <c r="P735" s="36" t="s">
        <v>50</v>
      </c>
      <c r="Q735" s="36"/>
      <c r="R735" s="36"/>
      <c r="S735" s="36" t="s">
        <v>51</v>
      </c>
      <c r="T735" s="36" t="s">
        <v>38</v>
      </c>
      <c r="U735" s="36" t="s">
        <v>39</v>
      </c>
      <c r="V735" s="36" t="s">
        <v>39</v>
      </c>
      <c r="W735" s="36" t="s">
        <v>3611</v>
      </c>
      <c r="X735" s="36">
        <v>2</v>
      </c>
      <c r="Y735" s="36" t="s">
        <v>3854</v>
      </c>
      <c r="Z735" s="36">
        <v>5</v>
      </c>
      <c r="AA735" s="36" t="s">
        <v>755</v>
      </c>
      <c r="AB735" s="36">
        <v>5</v>
      </c>
      <c r="AC735" s="36" t="s">
        <v>45</v>
      </c>
      <c r="AD735" s="36"/>
      <c r="AE735" s="36">
        <f t="shared" si="11"/>
        <v>1</v>
      </c>
    </row>
    <row r="736" spans="1:31" customFormat="1" ht="67.5">
      <c r="A736" s="36">
        <v>735</v>
      </c>
      <c r="B736" s="36" t="s">
        <v>3408</v>
      </c>
      <c r="C736" s="36" t="s">
        <v>3855</v>
      </c>
      <c r="D736" s="36" t="s">
        <v>3856</v>
      </c>
      <c r="E736" s="36" t="s">
        <v>28</v>
      </c>
      <c r="F736" s="36" t="s">
        <v>45</v>
      </c>
      <c r="G736" s="36">
        <v>0</v>
      </c>
      <c r="H736" s="36" t="s">
        <v>54</v>
      </c>
      <c r="I736" s="36" t="s">
        <v>3857</v>
      </c>
      <c r="J736" s="36" t="s">
        <v>3858</v>
      </c>
      <c r="K736" s="36" t="s">
        <v>106</v>
      </c>
      <c r="L736" s="72"/>
      <c r="M736" s="36"/>
      <c r="N736" s="36"/>
      <c r="O736" s="36"/>
      <c r="P736" s="36"/>
      <c r="Q736" s="36"/>
      <c r="R736" s="36"/>
      <c r="S736" s="36"/>
      <c r="T736" s="36"/>
      <c r="U736" s="36"/>
      <c r="V736" s="36"/>
      <c r="W736" s="36"/>
      <c r="X736" s="36"/>
      <c r="Y736" s="36"/>
      <c r="Z736" s="36"/>
      <c r="AA736" s="36"/>
      <c r="AB736" s="36"/>
      <c r="AC736" s="36"/>
      <c r="AD736" s="36"/>
      <c r="AE736" s="36">
        <f t="shared" si="11"/>
        <v>0</v>
      </c>
    </row>
    <row r="737" spans="1:31" customFormat="1" ht="135">
      <c r="A737" s="36">
        <v>736</v>
      </c>
      <c r="B737" s="36" t="s">
        <v>3408</v>
      </c>
      <c r="C737" s="36" t="s">
        <v>3855</v>
      </c>
      <c r="D737" s="36" t="s">
        <v>3859</v>
      </c>
      <c r="E737" s="36" t="s">
        <v>28</v>
      </c>
      <c r="F737" s="36" t="s">
        <v>45</v>
      </c>
      <c r="G737" s="36">
        <v>0</v>
      </c>
      <c r="H737" s="36" t="s">
        <v>30</v>
      </c>
      <c r="I737" s="36" t="s">
        <v>3860</v>
      </c>
      <c r="J737" s="36" t="s">
        <v>3861</v>
      </c>
      <c r="K737" s="36" t="s">
        <v>106</v>
      </c>
      <c r="L737" s="72"/>
      <c r="M737" s="36"/>
      <c r="N737" s="36"/>
      <c r="O737" s="36"/>
      <c r="P737" s="36"/>
      <c r="Q737" s="36"/>
      <c r="R737" s="36"/>
      <c r="S737" s="36"/>
      <c r="T737" s="36"/>
      <c r="U737" s="36"/>
      <c r="V737" s="36"/>
      <c r="W737" s="36"/>
      <c r="X737" s="36"/>
      <c r="Y737" s="36"/>
      <c r="Z737" s="36"/>
      <c r="AA737" s="36"/>
      <c r="AB737" s="36"/>
      <c r="AC737" s="36"/>
      <c r="AD737" s="36"/>
      <c r="AE737" s="36">
        <f t="shared" si="11"/>
        <v>0</v>
      </c>
    </row>
    <row r="738" spans="1:31" customFormat="1" ht="81">
      <c r="A738" s="36">
        <v>737</v>
      </c>
      <c r="B738" s="36" t="s">
        <v>3862</v>
      </c>
      <c r="C738" s="36" t="s">
        <v>3863</v>
      </c>
      <c r="D738" s="36" t="s">
        <v>3864</v>
      </c>
      <c r="E738" s="36" t="s">
        <v>28</v>
      </c>
      <c r="F738" s="36" t="s">
        <v>45</v>
      </c>
      <c r="G738" s="36">
        <v>0</v>
      </c>
      <c r="H738" s="36" t="s">
        <v>42</v>
      </c>
      <c r="I738" s="36" t="s">
        <v>3865</v>
      </c>
      <c r="J738" s="36" t="s">
        <v>3866</v>
      </c>
      <c r="K738" s="36" t="s">
        <v>106</v>
      </c>
      <c r="L738" s="72"/>
      <c r="M738" s="36"/>
      <c r="N738" s="36"/>
      <c r="O738" s="36"/>
      <c r="P738" s="36"/>
      <c r="Q738" s="36"/>
      <c r="R738" s="36"/>
      <c r="S738" s="36"/>
      <c r="T738" s="36"/>
      <c r="U738" s="36"/>
      <c r="V738" s="36"/>
      <c r="W738" s="36"/>
      <c r="X738" s="36"/>
      <c r="Y738" s="36"/>
      <c r="Z738" s="36"/>
      <c r="AA738" s="36"/>
      <c r="AB738" s="36"/>
      <c r="AC738" s="36"/>
      <c r="AD738" s="36"/>
      <c r="AE738" s="36">
        <f t="shared" si="11"/>
        <v>0</v>
      </c>
    </row>
    <row r="739" spans="1:31" customFormat="1" ht="81">
      <c r="A739" s="36">
        <v>738</v>
      </c>
      <c r="B739" s="36" t="s">
        <v>3862</v>
      </c>
      <c r="C739" s="36" t="s">
        <v>3863</v>
      </c>
      <c r="D739" s="36" t="s">
        <v>3867</v>
      </c>
      <c r="E739" s="36" t="s">
        <v>28</v>
      </c>
      <c r="F739" s="36" t="s">
        <v>45</v>
      </c>
      <c r="G739" s="36">
        <v>0</v>
      </c>
      <c r="H739" s="36" t="s">
        <v>42</v>
      </c>
      <c r="I739" s="36" t="s">
        <v>3868</v>
      </c>
      <c r="J739" s="36" t="s">
        <v>3869</v>
      </c>
      <c r="K739" s="36" t="s">
        <v>33</v>
      </c>
      <c r="L739" s="72" t="s">
        <v>3870</v>
      </c>
      <c r="M739" s="36" t="s">
        <v>3871</v>
      </c>
      <c r="N739" s="36" t="s">
        <v>49</v>
      </c>
      <c r="O739" s="36"/>
      <c r="P739" s="36" t="s">
        <v>50</v>
      </c>
      <c r="Q739" s="36"/>
      <c r="R739" s="36"/>
      <c r="S739" s="36" t="s">
        <v>51</v>
      </c>
      <c r="T739" s="36" t="s">
        <v>38</v>
      </c>
      <c r="U739" s="36" t="s">
        <v>39</v>
      </c>
      <c r="V739" s="36" t="s">
        <v>38</v>
      </c>
      <c r="W739" s="36" t="s">
        <v>38</v>
      </c>
      <c r="X739" s="36">
        <v>2</v>
      </c>
      <c r="Y739" s="36" t="s">
        <v>52</v>
      </c>
      <c r="Z739" s="36">
        <v>3</v>
      </c>
      <c r="AA739" s="36" t="s">
        <v>1715</v>
      </c>
      <c r="AB739" s="36">
        <v>1</v>
      </c>
      <c r="AC739" s="36" t="s">
        <v>3872</v>
      </c>
      <c r="AD739" s="36"/>
      <c r="AE739" s="36">
        <f t="shared" si="11"/>
        <v>1</v>
      </c>
    </row>
    <row r="740" spans="1:31" customFormat="1" ht="67.5">
      <c r="A740" s="36">
        <v>739</v>
      </c>
      <c r="B740" s="36" t="s">
        <v>3862</v>
      </c>
      <c r="C740" s="36" t="s">
        <v>3863</v>
      </c>
      <c r="D740" s="36" t="s">
        <v>3873</v>
      </c>
      <c r="E740" s="36" t="s">
        <v>28</v>
      </c>
      <c r="F740" s="36" t="s">
        <v>45</v>
      </c>
      <c r="G740" s="36">
        <v>0</v>
      </c>
      <c r="H740" s="36" t="s">
        <v>42</v>
      </c>
      <c r="I740" s="36" t="s">
        <v>3874</v>
      </c>
      <c r="J740" s="36" t="s">
        <v>3875</v>
      </c>
      <c r="K740" s="36" t="s">
        <v>33</v>
      </c>
      <c r="L740" s="72" t="s">
        <v>3876</v>
      </c>
      <c r="M740" s="36" t="s">
        <v>3877</v>
      </c>
      <c r="N740" s="36" t="s">
        <v>49</v>
      </c>
      <c r="O740" s="36"/>
      <c r="P740" s="36" t="s">
        <v>50</v>
      </c>
      <c r="Q740" s="36"/>
      <c r="R740" s="36"/>
      <c r="S740" s="36" t="s">
        <v>51</v>
      </c>
      <c r="T740" s="36" t="s">
        <v>38</v>
      </c>
      <c r="U740" s="36" t="s">
        <v>39</v>
      </c>
      <c r="V740" s="36" t="s">
        <v>38</v>
      </c>
      <c r="W740" s="36" t="s">
        <v>38</v>
      </c>
      <c r="X740" s="36">
        <v>2</v>
      </c>
      <c r="Y740" s="36" t="s">
        <v>52</v>
      </c>
      <c r="Z740" s="36">
        <v>3</v>
      </c>
      <c r="AA740" s="36" t="s">
        <v>1715</v>
      </c>
      <c r="AB740" s="36">
        <v>1</v>
      </c>
      <c r="AC740" s="36" t="s">
        <v>3872</v>
      </c>
      <c r="AD740" s="36"/>
      <c r="AE740" s="36">
        <f t="shared" si="11"/>
        <v>1</v>
      </c>
    </row>
    <row r="741" spans="1:31" customFormat="1" ht="67.5">
      <c r="A741" s="36">
        <v>740</v>
      </c>
      <c r="B741" s="36" t="s">
        <v>3862</v>
      </c>
      <c r="C741" s="36" t="s">
        <v>3863</v>
      </c>
      <c r="D741" s="36" t="s">
        <v>3878</v>
      </c>
      <c r="E741" s="36" t="s">
        <v>28</v>
      </c>
      <c r="F741" s="36" t="s">
        <v>45</v>
      </c>
      <c r="G741" s="36">
        <v>0</v>
      </c>
      <c r="H741" s="36" t="s">
        <v>42</v>
      </c>
      <c r="I741" s="36" t="s">
        <v>3879</v>
      </c>
      <c r="J741" s="36" t="s">
        <v>3880</v>
      </c>
      <c r="K741" s="36" t="s">
        <v>33</v>
      </c>
      <c r="L741" s="72" t="s">
        <v>3881</v>
      </c>
      <c r="M741" s="36" t="s">
        <v>3882</v>
      </c>
      <c r="N741" s="36" t="s">
        <v>49</v>
      </c>
      <c r="O741" s="36"/>
      <c r="P741" s="36" t="s">
        <v>50</v>
      </c>
      <c r="Q741" s="36"/>
      <c r="R741" s="36"/>
      <c r="S741" s="36" t="s">
        <v>51</v>
      </c>
      <c r="T741" s="36" t="s">
        <v>38</v>
      </c>
      <c r="U741" s="36" t="s">
        <v>39</v>
      </c>
      <c r="V741" s="36" t="s">
        <v>38</v>
      </c>
      <c r="W741" s="36" t="s">
        <v>3883</v>
      </c>
      <c r="X741" s="36">
        <v>1</v>
      </c>
      <c r="Y741" s="36" t="s">
        <v>3884</v>
      </c>
      <c r="Z741" s="36">
        <v>1</v>
      </c>
      <c r="AA741" s="36" t="s">
        <v>1715</v>
      </c>
      <c r="AB741" s="36">
        <v>1</v>
      </c>
      <c r="AC741" s="36" t="s">
        <v>3705</v>
      </c>
      <c r="AD741" s="36"/>
      <c r="AE741" s="36">
        <f t="shared" si="11"/>
        <v>1</v>
      </c>
    </row>
    <row r="742" spans="1:31" customFormat="1" ht="67.5">
      <c r="A742" s="36">
        <v>741</v>
      </c>
      <c r="B742" s="36" t="s">
        <v>3862</v>
      </c>
      <c r="C742" s="36" t="s">
        <v>3863</v>
      </c>
      <c r="D742" s="36" t="s">
        <v>3885</v>
      </c>
      <c r="E742" s="36" t="s">
        <v>28</v>
      </c>
      <c r="F742" s="36" t="s">
        <v>45</v>
      </c>
      <c r="G742" s="36">
        <v>0</v>
      </c>
      <c r="H742" s="36" t="s">
        <v>42</v>
      </c>
      <c r="I742" s="36" t="s">
        <v>3886</v>
      </c>
      <c r="J742" s="36" t="s">
        <v>3887</v>
      </c>
      <c r="K742" s="36" t="s">
        <v>33</v>
      </c>
      <c r="L742" s="72" t="s">
        <v>3888</v>
      </c>
      <c r="M742" s="36" t="s">
        <v>3889</v>
      </c>
      <c r="N742" s="36" t="s">
        <v>49</v>
      </c>
      <c r="O742" s="36"/>
      <c r="P742" s="36" t="s">
        <v>50</v>
      </c>
      <c r="Q742" s="36"/>
      <c r="R742" s="36"/>
      <c r="S742" s="36" t="s">
        <v>51</v>
      </c>
      <c r="T742" s="36" t="s">
        <v>38</v>
      </c>
      <c r="U742" s="36" t="s">
        <v>39</v>
      </c>
      <c r="V742" s="36" t="s">
        <v>38</v>
      </c>
      <c r="W742" s="36" t="s">
        <v>38</v>
      </c>
      <c r="X742" s="36">
        <v>2</v>
      </c>
      <c r="Y742" s="36" t="s">
        <v>52</v>
      </c>
      <c r="Z742" s="36">
        <v>3</v>
      </c>
      <c r="AA742" s="36" t="s">
        <v>1715</v>
      </c>
      <c r="AB742" s="36">
        <v>1</v>
      </c>
      <c r="AC742" s="36" t="s">
        <v>3872</v>
      </c>
      <c r="AD742" s="36"/>
      <c r="AE742" s="36">
        <f t="shared" si="11"/>
        <v>1</v>
      </c>
    </row>
    <row r="743" spans="1:31" customFormat="1" ht="81">
      <c r="A743" s="36">
        <v>742</v>
      </c>
      <c r="B743" s="36" t="s">
        <v>3862</v>
      </c>
      <c r="C743" s="36" t="s">
        <v>3863</v>
      </c>
      <c r="D743" s="36" t="s">
        <v>3890</v>
      </c>
      <c r="E743" s="36" t="s">
        <v>28</v>
      </c>
      <c r="F743" s="36" t="s">
        <v>45</v>
      </c>
      <c r="G743" s="36">
        <v>0</v>
      </c>
      <c r="H743" s="36" t="s">
        <v>42</v>
      </c>
      <c r="I743" s="36" t="s">
        <v>3891</v>
      </c>
      <c r="J743" s="36" t="s">
        <v>3892</v>
      </c>
      <c r="K743" s="36" t="s">
        <v>33</v>
      </c>
      <c r="L743" s="72" t="s">
        <v>3893</v>
      </c>
      <c r="M743" s="36" t="s">
        <v>3894</v>
      </c>
      <c r="N743" s="36" t="s">
        <v>49</v>
      </c>
      <c r="O743" s="36"/>
      <c r="P743" s="36" t="s">
        <v>50</v>
      </c>
      <c r="Q743" s="36"/>
      <c r="R743" s="36"/>
      <c r="S743" s="36" t="s">
        <v>51</v>
      </c>
      <c r="T743" s="36" t="s">
        <v>38</v>
      </c>
      <c r="U743" s="36" t="s">
        <v>39</v>
      </c>
      <c r="V743" s="36" t="s">
        <v>38</v>
      </c>
      <c r="W743" s="36" t="s">
        <v>38</v>
      </c>
      <c r="X743" s="36">
        <v>2</v>
      </c>
      <c r="Y743" s="36" t="s">
        <v>52</v>
      </c>
      <c r="Z743" s="36">
        <v>3</v>
      </c>
      <c r="AA743" s="36" t="s">
        <v>1715</v>
      </c>
      <c r="AB743" s="36">
        <v>1</v>
      </c>
      <c r="AC743" s="36" t="s">
        <v>3872</v>
      </c>
      <c r="AD743" s="36"/>
      <c r="AE743" s="36">
        <f t="shared" si="11"/>
        <v>1</v>
      </c>
    </row>
    <row r="744" spans="1:31" customFormat="1" ht="81">
      <c r="A744" s="36">
        <v>743</v>
      </c>
      <c r="B744" s="36" t="s">
        <v>3862</v>
      </c>
      <c r="C744" s="36" t="s">
        <v>3863</v>
      </c>
      <c r="D744" s="36" t="s">
        <v>3895</v>
      </c>
      <c r="E744" s="36" t="s">
        <v>28</v>
      </c>
      <c r="F744" s="36" t="s">
        <v>45</v>
      </c>
      <c r="G744" s="36">
        <v>0</v>
      </c>
      <c r="H744" s="36" t="s">
        <v>42</v>
      </c>
      <c r="I744" s="36" t="s">
        <v>3896</v>
      </c>
      <c r="J744" s="36" t="s">
        <v>3897</v>
      </c>
      <c r="K744" s="36" t="s">
        <v>33</v>
      </c>
      <c r="L744" s="72" t="s">
        <v>3898</v>
      </c>
      <c r="M744" s="36" t="s">
        <v>3899</v>
      </c>
      <c r="N744" s="36" t="s">
        <v>49</v>
      </c>
      <c r="O744" s="36"/>
      <c r="P744" s="36"/>
      <c r="Q744" s="36"/>
      <c r="R744" s="36" t="s">
        <v>50</v>
      </c>
      <c r="S744" s="36" t="s">
        <v>51</v>
      </c>
      <c r="T744" s="36" t="s">
        <v>38</v>
      </c>
      <c r="U744" s="36" t="s">
        <v>39</v>
      </c>
      <c r="V744" s="36" t="s">
        <v>39</v>
      </c>
      <c r="W744" s="36" t="s">
        <v>3883</v>
      </c>
      <c r="X744" s="36">
        <v>1</v>
      </c>
      <c r="Y744" s="36" t="s">
        <v>3900</v>
      </c>
      <c r="Z744" s="36">
        <v>1</v>
      </c>
      <c r="AA744" s="36" t="s">
        <v>1715</v>
      </c>
      <c r="AB744" s="36">
        <v>1</v>
      </c>
      <c r="AC744" s="36" t="s">
        <v>3901</v>
      </c>
      <c r="AD744" s="36"/>
      <c r="AE744" s="36">
        <f t="shared" si="11"/>
        <v>1</v>
      </c>
    </row>
    <row r="745" spans="1:31" customFormat="1" ht="67.5">
      <c r="A745" s="36">
        <v>744</v>
      </c>
      <c r="B745" s="36" t="s">
        <v>3862</v>
      </c>
      <c r="C745" s="36" t="s">
        <v>3863</v>
      </c>
      <c r="D745" s="36" t="s">
        <v>3902</v>
      </c>
      <c r="E745" s="36" t="s">
        <v>28</v>
      </c>
      <c r="F745" s="36" t="s">
        <v>45</v>
      </c>
      <c r="G745" s="36">
        <v>0</v>
      </c>
      <c r="H745" s="36" t="s">
        <v>42</v>
      </c>
      <c r="I745" s="36" t="s">
        <v>3903</v>
      </c>
      <c r="J745" s="36" t="s">
        <v>3904</v>
      </c>
      <c r="K745" s="36" t="s">
        <v>33</v>
      </c>
      <c r="L745" s="72" t="s">
        <v>3905</v>
      </c>
      <c r="M745" s="36" t="s">
        <v>3906</v>
      </c>
      <c r="N745" s="36" t="s">
        <v>49</v>
      </c>
      <c r="O745" s="36"/>
      <c r="P745" s="36" t="s">
        <v>50</v>
      </c>
      <c r="Q745" s="36"/>
      <c r="R745" s="36"/>
      <c r="S745" s="36" t="s">
        <v>51</v>
      </c>
      <c r="T745" s="36" t="s">
        <v>38</v>
      </c>
      <c r="U745" s="36" t="s">
        <v>39</v>
      </c>
      <c r="V745" s="36" t="s">
        <v>38</v>
      </c>
      <c r="W745" s="36" t="s">
        <v>38</v>
      </c>
      <c r="X745" s="36">
        <v>2</v>
      </c>
      <c r="Y745" s="36" t="s">
        <v>52</v>
      </c>
      <c r="Z745" s="36">
        <v>3</v>
      </c>
      <c r="AA745" s="36" t="s">
        <v>1715</v>
      </c>
      <c r="AB745" s="36">
        <v>1</v>
      </c>
      <c r="AC745" s="36" t="s">
        <v>3872</v>
      </c>
      <c r="AD745" s="36"/>
      <c r="AE745" s="36">
        <f t="shared" si="11"/>
        <v>1</v>
      </c>
    </row>
    <row r="746" spans="1:31" customFormat="1" ht="81">
      <c r="A746" s="36">
        <v>745</v>
      </c>
      <c r="B746" s="36" t="s">
        <v>3862</v>
      </c>
      <c r="C746" s="36" t="s">
        <v>3863</v>
      </c>
      <c r="D746" s="36" t="s">
        <v>3907</v>
      </c>
      <c r="E746" s="36" t="s">
        <v>28</v>
      </c>
      <c r="F746" s="36" t="s">
        <v>45</v>
      </c>
      <c r="G746" s="36">
        <v>0</v>
      </c>
      <c r="H746" s="36" t="s">
        <v>108</v>
      </c>
      <c r="I746" s="36" t="s">
        <v>3908</v>
      </c>
      <c r="J746" s="36" t="s">
        <v>3909</v>
      </c>
      <c r="K746" s="36" t="s">
        <v>33</v>
      </c>
      <c r="L746" s="72" t="s">
        <v>3910</v>
      </c>
      <c r="M746" s="36" t="s">
        <v>3911</v>
      </c>
      <c r="N746" s="36" t="s">
        <v>49</v>
      </c>
      <c r="O746" s="36"/>
      <c r="P746" s="36" t="s">
        <v>50</v>
      </c>
      <c r="Q746" s="36"/>
      <c r="R746" s="36"/>
      <c r="S746" s="36" t="s">
        <v>51</v>
      </c>
      <c r="T746" s="36" t="s">
        <v>38</v>
      </c>
      <c r="U746" s="36" t="s">
        <v>39</v>
      </c>
      <c r="V746" s="36" t="s">
        <v>38</v>
      </c>
      <c r="W746" s="36" t="s">
        <v>3883</v>
      </c>
      <c r="X746" s="36">
        <v>1</v>
      </c>
      <c r="Y746" s="36" t="s">
        <v>3912</v>
      </c>
      <c r="Z746" s="36">
        <v>1</v>
      </c>
      <c r="AA746" s="36" t="s">
        <v>1715</v>
      </c>
      <c r="AB746" s="36">
        <v>1</v>
      </c>
      <c r="AC746" s="36" t="s">
        <v>3901</v>
      </c>
      <c r="AD746" s="36"/>
      <c r="AE746" s="36">
        <f t="shared" si="11"/>
        <v>1</v>
      </c>
    </row>
    <row r="747" spans="1:31" customFormat="1" ht="81">
      <c r="A747" s="36">
        <v>746</v>
      </c>
      <c r="B747" s="36" t="s">
        <v>3862</v>
      </c>
      <c r="C747" s="36" t="s">
        <v>3863</v>
      </c>
      <c r="D747" s="36" t="s">
        <v>3913</v>
      </c>
      <c r="E747" s="36" t="s">
        <v>28</v>
      </c>
      <c r="F747" s="36" t="s">
        <v>45</v>
      </c>
      <c r="G747" s="36">
        <v>0</v>
      </c>
      <c r="H747" s="36" t="s">
        <v>42</v>
      </c>
      <c r="I747" s="36" t="s">
        <v>3914</v>
      </c>
      <c r="J747" s="36" t="s">
        <v>3915</v>
      </c>
      <c r="K747" s="36" t="s">
        <v>33</v>
      </c>
      <c r="L747" s="72" t="s">
        <v>3916</v>
      </c>
      <c r="M747" s="36" t="s">
        <v>3917</v>
      </c>
      <c r="N747" s="36" t="s">
        <v>49</v>
      </c>
      <c r="O747" s="36"/>
      <c r="P747" s="36" t="s">
        <v>50</v>
      </c>
      <c r="Q747" s="36"/>
      <c r="R747" s="36"/>
      <c r="S747" s="36" t="s">
        <v>51</v>
      </c>
      <c r="T747" s="36" t="s">
        <v>38</v>
      </c>
      <c r="U747" s="36" t="s">
        <v>39</v>
      </c>
      <c r="V747" s="36" t="s">
        <v>38</v>
      </c>
      <c r="W747" s="36" t="s">
        <v>38</v>
      </c>
      <c r="X747" s="36">
        <v>2</v>
      </c>
      <c r="Y747" s="36" t="s">
        <v>52</v>
      </c>
      <c r="Z747" s="36">
        <v>3</v>
      </c>
      <c r="AA747" s="36" t="s">
        <v>1715</v>
      </c>
      <c r="AB747" s="36">
        <v>1</v>
      </c>
      <c r="AC747" s="36" t="s">
        <v>3872</v>
      </c>
      <c r="AD747" s="36"/>
      <c r="AE747" s="36">
        <f t="shared" si="11"/>
        <v>1</v>
      </c>
    </row>
    <row r="748" spans="1:31" customFormat="1" ht="81">
      <c r="A748" s="36">
        <v>747</v>
      </c>
      <c r="B748" s="36" t="s">
        <v>3862</v>
      </c>
      <c r="C748" s="36" t="s">
        <v>3863</v>
      </c>
      <c r="D748" s="36" t="s">
        <v>3918</v>
      </c>
      <c r="E748" s="36" t="s">
        <v>28</v>
      </c>
      <c r="F748" s="36" t="s">
        <v>45</v>
      </c>
      <c r="G748" s="36">
        <v>0</v>
      </c>
      <c r="H748" s="36" t="s">
        <v>42</v>
      </c>
      <c r="I748" s="36" t="s">
        <v>3919</v>
      </c>
      <c r="J748" s="36" t="s">
        <v>3920</v>
      </c>
      <c r="K748" s="36" t="s">
        <v>33</v>
      </c>
      <c r="L748" s="72" t="s">
        <v>3921</v>
      </c>
      <c r="M748" s="36" t="s">
        <v>3922</v>
      </c>
      <c r="N748" s="36" t="s">
        <v>36</v>
      </c>
      <c r="O748" s="36"/>
      <c r="P748" s="36"/>
      <c r="Q748" s="36"/>
      <c r="R748" s="36"/>
      <c r="S748" s="36" t="s">
        <v>51</v>
      </c>
      <c r="T748" s="36" t="s">
        <v>39</v>
      </c>
      <c r="U748" s="36" t="s">
        <v>39</v>
      </c>
      <c r="V748" s="36" t="s">
        <v>39</v>
      </c>
      <c r="W748" s="36" t="s">
        <v>38</v>
      </c>
      <c r="X748" s="36">
        <v>2</v>
      </c>
      <c r="Y748" s="36" t="s">
        <v>52</v>
      </c>
      <c r="Z748" s="36">
        <v>3</v>
      </c>
      <c r="AA748" s="36" t="s">
        <v>1715</v>
      </c>
      <c r="AB748" s="36">
        <v>1</v>
      </c>
      <c r="AC748" s="36" t="s">
        <v>3872</v>
      </c>
      <c r="AD748" s="36"/>
      <c r="AE748" s="36">
        <f t="shared" si="11"/>
        <v>0</v>
      </c>
    </row>
    <row r="749" spans="1:31" customFormat="1" ht="108">
      <c r="A749" s="36">
        <v>748</v>
      </c>
      <c r="B749" s="36" t="s">
        <v>3862</v>
      </c>
      <c r="C749" s="36" t="s">
        <v>3863</v>
      </c>
      <c r="D749" s="36" t="s">
        <v>3923</v>
      </c>
      <c r="E749" s="36" t="s">
        <v>28</v>
      </c>
      <c r="F749" s="36" t="s">
        <v>45</v>
      </c>
      <c r="G749" s="36">
        <v>0</v>
      </c>
      <c r="H749" s="36" t="s">
        <v>82</v>
      </c>
      <c r="I749" s="36" t="s">
        <v>3924</v>
      </c>
      <c r="J749" s="36" t="s">
        <v>3925</v>
      </c>
      <c r="K749" s="36" t="s">
        <v>33</v>
      </c>
      <c r="L749" s="72" t="s">
        <v>3926</v>
      </c>
      <c r="M749" s="36" t="s">
        <v>3927</v>
      </c>
      <c r="N749" s="36" t="s">
        <v>49</v>
      </c>
      <c r="O749" s="36" t="s">
        <v>50</v>
      </c>
      <c r="P749" s="36"/>
      <c r="Q749" s="36"/>
      <c r="R749" s="36"/>
      <c r="S749" s="36" t="s">
        <v>51</v>
      </c>
      <c r="T749" s="36" t="s">
        <v>38</v>
      </c>
      <c r="U749" s="36" t="s">
        <v>39</v>
      </c>
      <c r="V749" s="36" t="s">
        <v>38</v>
      </c>
      <c r="W749" s="36" t="s">
        <v>38</v>
      </c>
      <c r="X749" s="36">
        <v>2</v>
      </c>
      <c r="Y749" s="36" t="s">
        <v>52</v>
      </c>
      <c r="Z749" s="36">
        <v>3</v>
      </c>
      <c r="AA749" s="36" t="s">
        <v>1715</v>
      </c>
      <c r="AB749" s="36">
        <v>1</v>
      </c>
      <c r="AC749" s="36" t="s">
        <v>3872</v>
      </c>
      <c r="AD749" s="36"/>
      <c r="AE749" s="36">
        <f t="shared" si="11"/>
        <v>1</v>
      </c>
    </row>
    <row r="750" spans="1:31" customFormat="1" ht="94.5">
      <c r="A750" s="72">
        <v>749</v>
      </c>
      <c r="B750" s="72" t="s">
        <v>3862</v>
      </c>
      <c r="C750" s="72" t="s">
        <v>3863</v>
      </c>
      <c r="D750" s="72" t="s">
        <v>3928</v>
      </c>
      <c r="E750" s="72" t="s">
        <v>28</v>
      </c>
      <c r="F750" s="72" t="s">
        <v>45</v>
      </c>
      <c r="G750" s="72">
        <v>0</v>
      </c>
      <c r="H750" s="72" t="s">
        <v>645</v>
      </c>
      <c r="I750" s="36" t="s">
        <v>3929</v>
      </c>
      <c r="J750" s="36" t="s">
        <v>3930</v>
      </c>
      <c r="K750" s="36" t="s">
        <v>33</v>
      </c>
      <c r="L750" s="72" t="s">
        <v>3931</v>
      </c>
      <c r="M750" s="36" t="s">
        <v>3932</v>
      </c>
      <c r="N750" s="36" t="s">
        <v>49</v>
      </c>
      <c r="O750" s="36"/>
      <c r="P750" s="36"/>
      <c r="Q750" s="36"/>
      <c r="R750" s="36" t="s">
        <v>50</v>
      </c>
      <c r="S750" s="36" t="s">
        <v>51</v>
      </c>
      <c r="T750" s="36" t="s">
        <v>38</v>
      </c>
      <c r="U750" s="36" t="s">
        <v>39</v>
      </c>
      <c r="V750" s="36" t="s">
        <v>38</v>
      </c>
      <c r="W750" s="36" t="s">
        <v>3933</v>
      </c>
      <c r="X750" s="36">
        <v>1</v>
      </c>
      <c r="Y750" s="36" t="s">
        <v>3934</v>
      </c>
      <c r="Z750" s="36">
        <v>1</v>
      </c>
      <c r="AA750" s="36" t="s">
        <v>1715</v>
      </c>
      <c r="AB750" s="36">
        <v>1</v>
      </c>
      <c r="AC750" s="36" t="s">
        <v>3935</v>
      </c>
      <c r="AD750" s="36"/>
      <c r="AE750" s="36">
        <f t="shared" si="11"/>
        <v>1</v>
      </c>
    </row>
    <row r="751" spans="1:31" customFormat="1" ht="81">
      <c r="A751" s="36">
        <v>750</v>
      </c>
      <c r="B751" s="36" t="s">
        <v>3862</v>
      </c>
      <c r="C751" s="36" t="s">
        <v>3936</v>
      </c>
      <c r="D751" s="36" t="s">
        <v>3937</v>
      </c>
      <c r="E751" s="36" t="s">
        <v>28</v>
      </c>
      <c r="F751" s="36" t="s">
        <v>45</v>
      </c>
      <c r="G751" s="36">
        <v>0</v>
      </c>
      <c r="H751" s="36" t="s">
        <v>30</v>
      </c>
      <c r="I751" s="36" t="s">
        <v>3938</v>
      </c>
      <c r="J751" s="36" t="s">
        <v>3939</v>
      </c>
      <c r="K751" s="36" t="s">
        <v>33</v>
      </c>
      <c r="L751" s="72" t="s">
        <v>3940</v>
      </c>
      <c r="M751" s="36" t="s">
        <v>3941</v>
      </c>
      <c r="N751" s="36" t="s">
        <v>36</v>
      </c>
      <c r="O751" s="36"/>
      <c r="P751" s="36"/>
      <c r="Q751" s="36"/>
      <c r="R751" s="36"/>
      <c r="S751" s="36" t="s">
        <v>51</v>
      </c>
      <c r="T751" s="36" t="s">
        <v>38</v>
      </c>
      <c r="U751" s="36" t="s">
        <v>38</v>
      </c>
      <c r="V751" s="36" t="s">
        <v>39</v>
      </c>
      <c r="W751" s="36" t="s">
        <v>3942</v>
      </c>
      <c r="X751" s="36">
        <v>2</v>
      </c>
      <c r="Y751" s="36" t="s">
        <v>3943</v>
      </c>
      <c r="Z751" s="36">
        <v>1</v>
      </c>
      <c r="AA751" s="36" t="s">
        <v>3943</v>
      </c>
      <c r="AB751" s="36">
        <v>1</v>
      </c>
      <c r="AC751" s="36"/>
      <c r="AD751" s="36"/>
      <c r="AE751" s="36">
        <f t="shared" si="11"/>
        <v>0</v>
      </c>
    </row>
    <row r="752" spans="1:31" customFormat="1" ht="94.5">
      <c r="A752" s="36">
        <v>751</v>
      </c>
      <c r="B752" s="36" t="s">
        <v>3862</v>
      </c>
      <c r="C752" s="36" t="s">
        <v>3936</v>
      </c>
      <c r="D752" s="36" t="s">
        <v>3944</v>
      </c>
      <c r="E752" s="36" t="s">
        <v>28</v>
      </c>
      <c r="F752" s="36" t="s">
        <v>45</v>
      </c>
      <c r="G752" s="36">
        <v>0</v>
      </c>
      <c r="H752" s="36" t="s">
        <v>82</v>
      </c>
      <c r="I752" s="36" t="s">
        <v>3945</v>
      </c>
      <c r="J752" s="36" t="s">
        <v>3946</v>
      </c>
      <c r="K752" s="36" t="s">
        <v>33</v>
      </c>
      <c r="L752" s="72" t="s">
        <v>3947</v>
      </c>
      <c r="M752" s="36" t="s">
        <v>3948</v>
      </c>
      <c r="N752" s="36" t="s">
        <v>49</v>
      </c>
      <c r="O752" s="36"/>
      <c r="P752" s="36" t="s">
        <v>50</v>
      </c>
      <c r="Q752" s="36"/>
      <c r="R752" s="36" t="s">
        <v>50</v>
      </c>
      <c r="S752" s="36" t="s">
        <v>51</v>
      </c>
      <c r="T752" s="36" t="s">
        <v>38</v>
      </c>
      <c r="U752" s="36" t="s">
        <v>39</v>
      </c>
      <c r="V752" s="36" t="s">
        <v>39</v>
      </c>
      <c r="W752" s="36" t="s">
        <v>3942</v>
      </c>
      <c r="X752" s="36">
        <v>2</v>
      </c>
      <c r="Y752" s="36" t="s">
        <v>3949</v>
      </c>
      <c r="Z752" s="36">
        <v>1</v>
      </c>
      <c r="AA752" s="36" t="s">
        <v>3949</v>
      </c>
      <c r="AB752" s="36">
        <v>1</v>
      </c>
      <c r="AC752" s="36"/>
      <c r="AD752" s="36"/>
      <c r="AE752" s="36">
        <f t="shared" si="11"/>
        <v>2</v>
      </c>
    </row>
    <row r="753" spans="1:31" customFormat="1" ht="81">
      <c r="A753" s="36">
        <v>752</v>
      </c>
      <c r="B753" s="36" t="s">
        <v>3862</v>
      </c>
      <c r="C753" s="36" t="s">
        <v>3936</v>
      </c>
      <c r="D753" s="36" t="s">
        <v>3950</v>
      </c>
      <c r="E753" s="36" t="s">
        <v>28</v>
      </c>
      <c r="F753" s="36" t="s">
        <v>45</v>
      </c>
      <c r="G753" s="36">
        <v>0</v>
      </c>
      <c r="H753" s="36" t="s">
        <v>82</v>
      </c>
      <c r="I753" s="36" t="s">
        <v>3945</v>
      </c>
      <c r="J753" s="36" t="s">
        <v>3951</v>
      </c>
      <c r="K753" s="36" t="s">
        <v>33</v>
      </c>
      <c r="L753" s="72" t="s">
        <v>3952</v>
      </c>
      <c r="M753" s="36" t="s">
        <v>3953</v>
      </c>
      <c r="N753" s="36" t="s">
        <v>49</v>
      </c>
      <c r="O753" s="36"/>
      <c r="P753" s="36" t="s">
        <v>50</v>
      </c>
      <c r="Q753" s="36"/>
      <c r="R753" s="36" t="s">
        <v>50</v>
      </c>
      <c r="S753" s="36" t="s">
        <v>51</v>
      </c>
      <c r="T753" s="36" t="s">
        <v>38</v>
      </c>
      <c r="U753" s="36" t="s">
        <v>39</v>
      </c>
      <c r="V753" s="36" t="s">
        <v>39</v>
      </c>
      <c r="W753" s="36" t="s">
        <v>3942</v>
      </c>
      <c r="X753" s="36">
        <v>2</v>
      </c>
      <c r="Y753" s="36" t="s">
        <v>3954</v>
      </c>
      <c r="Z753" s="36">
        <v>1</v>
      </c>
      <c r="AA753" s="36" t="s">
        <v>3954</v>
      </c>
      <c r="AB753" s="36">
        <v>1</v>
      </c>
      <c r="AC753" s="36"/>
      <c r="AD753" s="36"/>
      <c r="AE753" s="36">
        <f t="shared" si="11"/>
        <v>2</v>
      </c>
    </row>
    <row r="754" spans="1:31" customFormat="1" ht="81">
      <c r="A754" s="36">
        <v>753</v>
      </c>
      <c r="B754" s="36" t="s">
        <v>3862</v>
      </c>
      <c r="C754" s="36" t="s">
        <v>3936</v>
      </c>
      <c r="D754" s="36" t="s">
        <v>3955</v>
      </c>
      <c r="E754" s="36" t="s">
        <v>28</v>
      </c>
      <c r="F754" s="36" t="s">
        <v>45</v>
      </c>
      <c r="G754" s="36">
        <v>0</v>
      </c>
      <c r="H754" s="36" t="s">
        <v>82</v>
      </c>
      <c r="I754" s="36" t="s">
        <v>3956</v>
      </c>
      <c r="J754" s="36" t="s">
        <v>3957</v>
      </c>
      <c r="K754" s="36" t="s">
        <v>106</v>
      </c>
      <c r="L754" s="72"/>
      <c r="M754" s="36"/>
      <c r="N754" s="36"/>
      <c r="O754" s="36"/>
      <c r="P754" s="36"/>
      <c r="Q754" s="36"/>
      <c r="R754" s="36"/>
      <c r="S754" s="36"/>
      <c r="T754" s="36"/>
      <c r="U754" s="36"/>
      <c r="V754" s="36"/>
      <c r="W754" s="36"/>
      <c r="X754" s="36"/>
      <c r="Y754" s="36"/>
      <c r="Z754" s="36"/>
      <c r="AA754" s="36"/>
      <c r="AB754" s="36"/>
      <c r="AC754" s="36"/>
      <c r="AD754" s="36"/>
      <c r="AE754" s="36">
        <f t="shared" si="11"/>
        <v>0</v>
      </c>
    </row>
    <row r="755" spans="1:31" customFormat="1" ht="94.5">
      <c r="A755" s="36">
        <v>754</v>
      </c>
      <c r="B755" s="36" t="s">
        <v>3862</v>
      </c>
      <c r="C755" s="36" t="s">
        <v>3936</v>
      </c>
      <c r="D755" s="36" t="s">
        <v>3958</v>
      </c>
      <c r="E755" s="36" t="s">
        <v>28</v>
      </c>
      <c r="F755" s="36" t="s">
        <v>45</v>
      </c>
      <c r="G755" s="36">
        <v>0</v>
      </c>
      <c r="H755" s="36" t="s">
        <v>30</v>
      </c>
      <c r="I755" s="36" t="s">
        <v>3959</v>
      </c>
      <c r="J755" s="36" t="s">
        <v>3960</v>
      </c>
      <c r="K755" s="36" t="s">
        <v>106</v>
      </c>
      <c r="L755" s="72"/>
      <c r="M755" s="36"/>
      <c r="N755" s="36"/>
      <c r="O755" s="36"/>
      <c r="P755" s="36"/>
      <c r="Q755" s="36"/>
      <c r="R755" s="36"/>
      <c r="S755" s="36"/>
      <c r="T755" s="36"/>
      <c r="U755" s="36"/>
      <c r="V755" s="36"/>
      <c r="W755" s="36"/>
      <c r="X755" s="36"/>
      <c r="Y755" s="36"/>
      <c r="Z755" s="36"/>
      <c r="AA755" s="36"/>
      <c r="AB755" s="36"/>
      <c r="AC755" s="36"/>
      <c r="AD755" s="36"/>
      <c r="AE755" s="36">
        <f t="shared" si="11"/>
        <v>0</v>
      </c>
    </row>
    <row r="756" spans="1:31" customFormat="1" ht="94.5">
      <c r="A756" s="36">
        <v>755</v>
      </c>
      <c r="B756" s="36" t="s">
        <v>3862</v>
      </c>
      <c r="C756" s="36" t="s">
        <v>3936</v>
      </c>
      <c r="D756" s="36" t="s">
        <v>3961</v>
      </c>
      <c r="E756" s="36" t="s">
        <v>28</v>
      </c>
      <c r="F756" s="36" t="s">
        <v>45</v>
      </c>
      <c r="G756" s="36">
        <v>0</v>
      </c>
      <c r="H756" s="36" t="s">
        <v>30</v>
      </c>
      <c r="I756" s="36" t="s">
        <v>3962</v>
      </c>
      <c r="J756" s="36" t="s">
        <v>3963</v>
      </c>
      <c r="K756" s="36" t="s">
        <v>106</v>
      </c>
      <c r="L756" s="72"/>
      <c r="M756" s="36"/>
      <c r="N756" s="36"/>
      <c r="O756" s="36"/>
      <c r="P756" s="36"/>
      <c r="Q756" s="36"/>
      <c r="R756" s="36"/>
      <c r="S756" s="36"/>
      <c r="T756" s="36"/>
      <c r="U756" s="36"/>
      <c r="V756" s="36"/>
      <c r="W756" s="36"/>
      <c r="X756" s="36"/>
      <c r="Y756" s="36"/>
      <c r="Z756" s="36"/>
      <c r="AA756" s="36"/>
      <c r="AB756" s="36"/>
      <c r="AC756" s="36"/>
      <c r="AD756" s="36"/>
      <c r="AE756" s="36">
        <f t="shared" si="11"/>
        <v>0</v>
      </c>
    </row>
    <row r="757" spans="1:31" customFormat="1" ht="94.5">
      <c r="A757" s="36">
        <v>756</v>
      </c>
      <c r="B757" s="36" t="s">
        <v>3862</v>
      </c>
      <c r="C757" s="36" t="s">
        <v>3936</v>
      </c>
      <c r="D757" s="36" t="s">
        <v>3964</v>
      </c>
      <c r="E757" s="36" t="s">
        <v>28</v>
      </c>
      <c r="F757" s="36" t="s">
        <v>45</v>
      </c>
      <c r="G757" s="36">
        <v>0</v>
      </c>
      <c r="H757" s="36" t="s">
        <v>82</v>
      </c>
      <c r="I757" s="36" t="s">
        <v>3965</v>
      </c>
      <c r="J757" s="36" t="s">
        <v>3966</v>
      </c>
      <c r="K757" s="36" t="s">
        <v>106</v>
      </c>
      <c r="L757" s="72"/>
      <c r="M757" s="36"/>
      <c r="N757" s="36"/>
      <c r="O757" s="36"/>
      <c r="P757" s="36"/>
      <c r="Q757" s="36"/>
      <c r="R757" s="36"/>
      <c r="S757" s="36"/>
      <c r="T757" s="36"/>
      <c r="U757" s="36"/>
      <c r="V757" s="36"/>
      <c r="W757" s="36"/>
      <c r="X757" s="36"/>
      <c r="Y757" s="36"/>
      <c r="Z757" s="36"/>
      <c r="AA757" s="36"/>
      <c r="AB757" s="36"/>
      <c r="AC757" s="36"/>
      <c r="AD757" s="36"/>
      <c r="AE757" s="36">
        <f t="shared" si="11"/>
        <v>0</v>
      </c>
    </row>
    <row r="758" spans="1:31" customFormat="1" ht="81">
      <c r="A758" s="36">
        <v>757</v>
      </c>
      <c r="B758" s="36" t="s">
        <v>3862</v>
      </c>
      <c r="C758" s="36" t="s">
        <v>3936</v>
      </c>
      <c r="D758" s="36" t="s">
        <v>3967</v>
      </c>
      <c r="E758" s="36" t="s">
        <v>28</v>
      </c>
      <c r="F758" s="36" t="s">
        <v>45</v>
      </c>
      <c r="G758" s="36">
        <v>0</v>
      </c>
      <c r="H758" s="36" t="s">
        <v>82</v>
      </c>
      <c r="I758" s="36" t="s">
        <v>3968</v>
      </c>
      <c r="J758" s="36" t="s">
        <v>3969</v>
      </c>
      <c r="K758" s="36" t="s">
        <v>33</v>
      </c>
      <c r="L758" s="72" t="s">
        <v>3970</v>
      </c>
      <c r="M758" s="36" t="s">
        <v>3971</v>
      </c>
      <c r="N758" s="36" t="s">
        <v>49</v>
      </c>
      <c r="O758" s="36"/>
      <c r="P758" s="36" t="s">
        <v>50</v>
      </c>
      <c r="Q758" s="36"/>
      <c r="R758" s="36"/>
      <c r="S758" s="36" t="s">
        <v>51</v>
      </c>
      <c r="T758" s="36" t="s">
        <v>38</v>
      </c>
      <c r="U758" s="36" t="s">
        <v>39</v>
      </c>
      <c r="V758" s="36" t="s">
        <v>38</v>
      </c>
      <c r="W758" s="36" t="s">
        <v>3942</v>
      </c>
      <c r="X758" s="36">
        <v>2</v>
      </c>
      <c r="Y758" s="36" t="s">
        <v>3972</v>
      </c>
      <c r="Z758" s="36">
        <v>1</v>
      </c>
      <c r="AA758" s="36" t="s">
        <v>3972</v>
      </c>
      <c r="AB758" s="36">
        <v>1</v>
      </c>
      <c r="AC758" s="36"/>
      <c r="AD758" s="36"/>
      <c r="AE758" s="36">
        <f t="shared" si="11"/>
        <v>1</v>
      </c>
    </row>
    <row r="759" spans="1:31" customFormat="1" ht="94.5">
      <c r="A759" s="36">
        <v>758</v>
      </c>
      <c r="B759" s="36" t="s">
        <v>3862</v>
      </c>
      <c r="C759" s="36" t="s">
        <v>3936</v>
      </c>
      <c r="D759" s="36" t="s">
        <v>3973</v>
      </c>
      <c r="E759" s="36" t="s">
        <v>28</v>
      </c>
      <c r="F759" s="36" t="s">
        <v>45</v>
      </c>
      <c r="G759" s="36">
        <v>0</v>
      </c>
      <c r="H759" s="36" t="s">
        <v>82</v>
      </c>
      <c r="I759" s="36" t="s">
        <v>3974</v>
      </c>
      <c r="J759" s="36" t="s">
        <v>3975</v>
      </c>
      <c r="K759" s="36" t="s">
        <v>33</v>
      </c>
      <c r="L759" s="72" t="s">
        <v>3976</v>
      </c>
      <c r="M759" s="36" t="s">
        <v>3977</v>
      </c>
      <c r="N759" s="36" t="s">
        <v>49</v>
      </c>
      <c r="O759" s="36"/>
      <c r="P759" s="36" t="s">
        <v>50</v>
      </c>
      <c r="Q759" s="36"/>
      <c r="R759" s="36"/>
      <c r="S759" s="36" t="s">
        <v>51</v>
      </c>
      <c r="T759" s="36" t="s">
        <v>38</v>
      </c>
      <c r="U759" s="36" t="s">
        <v>39</v>
      </c>
      <c r="V759" s="36" t="s">
        <v>38</v>
      </c>
      <c r="W759" s="36" t="s">
        <v>3942</v>
      </c>
      <c r="X759" s="36">
        <v>2</v>
      </c>
      <c r="Y759" s="36" t="s">
        <v>3972</v>
      </c>
      <c r="Z759" s="36">
        <v>1</v>
      </c>
      <c r="AA759" s="36" t="s">
        <v>3972</v>
      </c>
      <c r="AB759" s="36">
        <v>1</v>
      </c>
      <c r="AC759" s="36"/>
      <c r="AD759" s="36"/>
      <c r="AE759" s="36">
        <f t="shared" si="11"/>
        <v>1</v>
      </c>
    </row>
    <row r="760" spans="1:31" customFormat="1" ht="108">
      <c r="A760" s="36">
        <v>759</v>
      </c>
      <c r="B760" s="36" t="s">
        <v>3862</v>
      </c>
      <c r="C760" s="36" t="s">
        <v>3936</v>
      </c>
      <c r="D760" s="36" t="s">
        <v>3978</v>
      </c>
      <c r="E760" s="36" t="s">
        <v>28</v>
      </c>
      <c r="F760" s="36" t="s">
        <v>45</v>
      </c>
      <c r="G760" s="36">
        <v>0</v>
      </c>
      <c r="H760" s="36" t="s">
        <v>30</v>
      </c>
      <c r="I760" s="36" t="s">
        <v>3979</v>
      </c>
      <c r="J760" s="36" t="s">
        <v>3980</v>
      </c>
      <c r="K760" s="36" t="s">
        <v>33</v>
      </c>
      <c r="L760" s="72" t="s">
        <v>3981</v>
      </c>
      <c r="M760" s="36" t="s">
        <v>3982</v>
      </c>
      <c r="N760" s="36" t="s">
        <v>49</v>
      </c>
      <c r="O760" s="36"/>
      <c r="P760" s="36" t="s">
        <v>50</v>
      </c>
      <c r="Q760" s="36"/>
      <c r="R760" s="36"/>
      <c r="S760" s="36" t="s">
        <v>51</v>
      </c>
      <c r="T760" s="36" t="s">
        <v>38</v>
      </c>
      <c r="U760" s="36" t="s">
        <v>39</v>
      </c>
      <c r="V760" s="36" t="s">
        <v>38</v>
      </c>
      <c r="W760" s="36" t="s">
        <v>3942</v>
      </c>
      <c r="X760" s="36">
        <v>2</v>
      </c>
      <c r="Y760" s="36" t="s">
        <v>3983</v>
      </c>
      <c r="Z760" s="36">
        <v>1</v>
      </c>
      <c r="AA760" s="36" t="s">
        <v>3983</v>
      </c>
      <c r="AB760" s="36">
        <v>1</v>
      </c>
      <c r="AC760" s="36"/>
      <c r="AD760" s="36"/>
      <c r="AE760" s="36">
        <f t="shared" si="11"/>
        <v>1</v>
      </c>
    </row>
    <row r="761" spans="1:31" customFormat="1" ht="94.5">
      <c r="A761" s="36">
        <v>760</v>
      </c>
      <c r="B761" s="36" t="s">
        <v>3862</v>
      </c>
      <c r="C761" s="36" t="s">
        <v>3936</v>
      </c>
      <c r="D761" s="36" t="s">
        <v>3984</v>
      </c>
      <c r="E761" s="36" t="s">
        <v>28</v>
      </c>
      <c r="F761" s="36" t="s">
        <v>45</v>
      </c>
      <c r="G761" s="36">
        <v>0</v>
      </c>
      <c r="H761" s="36" t="s">
        <v>82</v>
      </c>
      <c r="I761" s="36" t="s">
        <v>3985</v>
      </c>
      <c r="J761" s="36" t="s">
        <v>3986</v>
      </c>
      <c r="K761" s="36" t="s">
        <v>33</v>
      </c>
      <c r="L761" s="72" t="s">
        <v>3987</v>
      </c>
      <c r="M761" s="36" t="s">
        <v>3988</v>
      </c>
      <c r="N761" s="36" t="s">
        <v>49</v>
      </c>
      <c r="O761" s="36"/>
      <c r="P761" s="36" t="s">
        <v>50</v>
      </c>
      <c r="Q761" s="36"/>
      <c r="R761" s="36"/>
      <c r="S761" s="36" t="s">
        <v>51</v>
      </c>
      <c r="T761" s="36" t="s">
        <v>38</v>
      </c>
      <c r="U761" s="36" t="s">
        <v>39</v>
      </c>
      <c r="V761" s="36" t="s">
        <v>38</v>
      </c>
      <c r="W761" s="36" t="s">
        <v>3942</v>
      </c>
      <c r="X761" s="36">
        <v>2</v>
      </c>
      <c r="Y761" s="36" t="s">
        <v>3983</v>
      </c>
      <c r="Z761" s="36">
        <v>1</v>
      </c>
      <c r="AA761" s="36" t="s">
        <v>3983</v>
      </c>
      <c r="AB761" s="36">
        <v>1</v>
      </c>
      <c r="AC761" s="36"/>
      <c r="AD761" s="36"/>
      <c r="AE761" s="36">
        <f t="shared" si="11"/>
        <v>1</v>
      </c>
    </row>
    <row r="762" spans="1:31" customFormat="1" ht="94.5">
      <c r="A762" s="36">
        <v>761</v>
      </c>
      <c r="B762" s="36" t="s">
        <v>3862</v>
      </c>
      <c r="C762" s="36" t="s">
        <v>3936</v>
      </c>
      <c r="D762" s="36" t="s">
        <v>3989</v>
      </c>
      <c r="E762" s="36" t="s">
        <v>28</v>
      </c>
      <c r="F762" s="36" t="s">
        <v>45</v>
      </c>
      <c r="G762" s="36">
        <v>0</v>
      </c>
      <c r="H762" s="36" t="s">
        <v>82</v>
      </c>
      <c r="I762" s="36" t="s">
        <v>3990</v>
      </c>
      <c r="J762" s="36" t="s">
        <v>3991</v>
      </c>
      <c r="K762" s="36" t="s">
        <v>33</v>
      </c>
      <c r="L762" s="72" t="s">
        <v>3992</v>
      </c>
      <c r="M762" s="36" t="s">
        <v>3993</v>
      </c>
      <c r="N762" s="36" t="s">
        <v>49</v>
      </c>
      <c r="O762" s="36"/>
      <c r="P762" s="36" t="s">
        <v>50</v>
      </c>
      <c r="Q762" s="36"/>
      <c r="R762" s="36"/>
      <c r="S762" s="36" t="s">
        <v>51</v>
      </c>
      <c r="T762" s="36" t="s">
        <v>38</v>
      </c>
      <c r="U762" s="36" t="s">
        <v>39</v>
      </c>
      <c r="V762" s="36" t="s">
        <v>38</v>
      </c>
      <c r="W762" s="36" t="s">
        <v>3994</v>
      </c>
      <c r="X762" s="36">
        <v>2</v>
      </c>
      <c r="Y762" s="36" t="s">
        <v>3995</v>
      </c>
      <c r="Z762" s="36">
        <v>1</v>
      </c>
      <c r="AA762" s="36" t="s">
        <v>3995</v>
      </c>
      <c r="AB762" s="36">
        <v>1</v>
      </c>
      <c r="AC762" s="36"/>
      <c r="AD762" s="36"/>
      <c r="AE762" s="36">
        <f t="shared" si="11"/>
        <v>1</v>
      </c>
    </row>
    <row r="763" spans="1:31" customFormat="1" ht="121.5">
      <c r="A763" s="36">
        <v>762</v>
      </c>
      <c r="B763" s="36" t="s">
        <v>3862</v>
      </c>
      <c r="C763" s="36" t="s">
        <v>3936</v>
      </c>
      <c r="D763" s="36" t="s">
        <v>3996</v>
      </c>
      <c r="E763" s="36" t="s">
        <v>28</v>
      </c>
      <c r="F763" s="36" t="s">
        <v>45</v>
      </c>
      <c r="G763" s="36">
        <v>0</v>
      </c>
      <c r="H763" s="36" t="s">
        <v>82</v>
      </c>
      <c r="I763" s="36" t="s">
        <v>3997</v>
      </c>
      <c r="J763" s="36" t="s">
        <v>3998</v>
      </c>
      <c r="K763" s="36" t="s">
        <v>33</v>
      </c>
      <c r="L763" s="72" t="s">
        <v>3999</v>
      </c>
      <c r="M763" s="36" t="s">
        <v>4000</v>
      </c>
      <c r="N763" s="36" t="s">
        <v>49</v>
      </c>
      <c r="O763" s="36"/>
      <c r="P763" s="36" t="s">
        <v>50</v>
      </c>
      <c r="Q763" s="36"/>
      <c r="R763" s="36"/>
      <c r="S763" s="36" t="s">
        <v>51</v>
      </c>
      <c r="T763" s="36" t="s">
        <v>38</v>
      </c>
      <c r="U763" s="36" t="s">
        <v>39</v>
      </c>
      <c r="V763" s="36" t="s">
        <v>38</v>
      </c>
      <c r="W763" s="36" t="s">
        <v>3994</v>
      </c>
      <c r="X763" s="36">
        <v>2</v>
      </c>
      <c r="Y763" s="36" t="s">
        <v>4001</v>
      </c>
      <c r="Z763" s="36">
        <v>5</v>
      </c>
      <c r="AA763" s="36" t="s">
        <v>4001</v>
      </c>
      <c r="AB763" s="36">
        <v>5</v>
      </c>
      <c r="AC763" s="36"/>
      <c r="AD763" s="36"/>
      <c r="AE763" s="36">
        <f t="shared" si="11"/>
        <v>1</v>
      </c>
    </row>
    <row r="764" spans="1:31" customFormat="1" ht="94.5">
      <c r="A764" s="36">
        <v>763</v>
      </c>
      <c r="B764" s="36" t="s">
        <v>3862</v>
      </c>
      <c r="C764" s="36" t="s">
        <v>3936</v>
      </c>
      <c r="D764" s="36" t="s">
        <v>4002</v>
      </c>
      <c r="E764" s="36" t="s">
        <v>28</v>
      </c>
      <c r="F764" s="36" t="s">
        <v>45</v>
      </c>
      <c r="G764" s="36">
        <v>0</v>
      </c>
      <c r="H764" s="36" t="s">
        <v>82</v>
      </c>
      <c r="I764" s="36" t="s">
        <v>4003</v>
      </c>
      <c r="J764" s="36" t="s">
        <v>4004</v>
      </c>
      <c r="K764" s="36" t="s">
        <v>33</v>
      </c>
      <c r="L764" s="72" t="s">
        <v>4005</v>
      </c>
      <c r="M764" s="36" t="s">
        <v>4006</v>
      </c>
      <c r="N764" s="36" t="s">
        <v>49</v>
      </c>
      <c r="O764" s="36"/>
      <c r="P764" s="36" t="s">
        <v>50</v>
      </c>
      <c r="Q764" s="36"/>
      <c r="R764" s="36"/>
      <c r="S764" s="36" t="s">
        <v>51</v>
      </c>
      <c r="T764" s="36" t="s">
        <v>38</v>
      </c>
      <c r="U764" s="36" t="s">
        <v>39</v>
      </c>
      <c r="V764" s="36" t="s">
        <v>38</v>
      </c>
      <c r="W764" s="36" t="s">
        <v>2912</v>
      </c>
      <c r="X764" s="36">
        <v>1</v>
      </c>
      <c r="Y764" s="36" t="s">
        <v>52</v>
      </c>
      <c r="Z764" s="36">
        <v>3</v>
      </c>
      <c r="AA764" s="36" t="s">
        <v>4007</v>
      </c>
      <c r="AB764" s="36">
        <v>1</v>
      </c>
      <c r="AC764" s="36"/>
      <c r="AD764" s="36"/>
      <c r="AE764" s="36">
        <f t="shared" si="11"/>
        <v>1</v>
      </c>
    </row>
    <row r="765" spans="1:31" customFormat="1" ht="108">
      <c r="A765" s="36">
        <v>764</v>
      </c>
      <c r="B765" s="36" t="s">
        <v>3862</v>
      </c>
      <c r="C765" s="36" t="s">
        <v>3936</v>
      </c>
      <c r="D765" s="36" t="s">
        <v>4008</v>
      </c>
      <c r="E765" s="36" t="s">
        <v>28</v>
      </c>
      <c r="F765" s="36" t="s">
        <v>45</v>
      </c>
      <c r="G765" s="36">
        <v>0</v>
      </c>
      <c r="H765" s="36" t="s">
        <v>30</v>
      </c>
      <c r="I765" s="36" t="s">
        <v>4009</v>
      </c>
      <c r="J765" s="36" t="s">
        <v>4010</v>
      </c>
      <c r="K765" s="36" t="s">
        <v>33</v>
      </c>
      <c r="L765" s="72" t="s">
        <v>4011</v>
      </c>
      <c r="M765" s="36" t="s">
        <v>4012</v>
      </c>
      <c r="N765" s="36" t="s">
        <v>49</v>
      </c>
      <c r="O765" s="36"/>
      <c r="P765" s="36" t="s">
        <v>50</v>
      </c>
      <c r="Q765" s="36"/>
      <c r="R765" s="36"/>
      <c r="S765" s="36" t="s">
        <v>51</v>
      </c>
      <c r="T765" s="36" t="s">
        <v>38</v>
      </c>
      <c r="U765" s="36" t="s">
        <v>39</v>
      </c>
      <c r="V765" s="36" t="s">
        <v>38</v>
      </c>
      <c r="W765" s="36" t="s">
        <v>3942</v>
      </c>
      <c r="X765" s="36">
        <v>2</v>
      </c>
      <c r="Y765" s="36" t="s">
        <v>4013</v>
      </c>
      <c r="Z765" s="36">
        <v>1</v>
      </c>
      <c r="AA765" s="36" t="s">
        <v>4013</v>
      </c>
      <c r="AB765" s="36">
        <v>1</v>
      </c>
      <c r="AC765" s="36"/>
      <c r="AD765" s="36"/>
      <c r="AE765" s="36">
        <f t="shared" si="11"/>
        <v>1</v>
      </c>
    </row>
    <row r="766" spans="1:31" customFormat="1" ht="108">
      <c r="A766" s="36">
        <v>765</v>
      </c>
      <c r="B766" s="36" t="s">
        <v>3862</v>
      </c>
      <c r="C766" s="36" t="s">
        <v>3936</v>
      </c>
      <c r="D766" s="36" t="s">
        <v>4014</v>
      </c>
      <c r="E766" s="36" t="s">
        <v>28</v>
      </c>
      <c r="F766" s="36" t="s">
        <v>45</v>
      </c>
      <c r="G766" s="36">
        <v>0</v>
      </c>
      <c r="H766" s="36" t="s">
        <v>82</v>
      </c>
      <c r="I766" s="36" t="s">
        <v>4015</v>
      </c>
      <c r="J766" s="36" t="s">
        <v>4016</v>
      </c>
      <c r="K766" s="36" t="s">
        <v>33</v>
      </c>
      <c r="L766" s="72" t="s">
        <v>4017</v>
      </c>
      <c r="M766" s="36" t="s">
        <v>4018</v>
      </c>
      <c r="N766" s="36" t="s">
        <v>49</v>
      </c>
      <c r="O766" s="36" t="s">
        <v>50</v>
      </c>
      <c r="P766" s="36" t="s">
        <v>50</v>
      </c>
      <c r="Q766" s="36"/>
      <c r="R766" s="36"/>
      <c r="S766" s="36" t="s">
        <v>51</v>
      </c>
      <c r="T766" s="36" t="s">
        <v>38</v>
      </c>
      <c r="U766" s="36" t="s">
        <v>39</v>
      </c>
      <c r="V766" s="36" t="s">
        <v>38</v>
      </c>
      <c r="W766" s="36" t="s">
        <v>3942</v>
      </c>
      <c r="X766" s="36">
        <v>2</v>
      </c>
      <c r="Y766" s="36" t="s">
        <v>4019</v>
      </c>
      <c r="Z766" s="36">
        <v>1</v>
      </c>
      <c r="AA766" s="36" t="s">
        <v>4019</v>
      </c>
      <c r="AB766" s="36">
        <v>1</v>
      </c>
      <c r="AC766" s="36"/>
      <c r="AD766" s="36"/>
      <c r="AE766" s="36">
        <f t="shared" ref="AE766:AE829" si="12">COUNTIFS(O766:R766,"√")</f>
        <v>2</v>
      </c>
    </row>
    <row r="767" spans="1:31" customFormat="1" ht="135">
      <c r="A767" s="36">
        <v>766</v>
      </c>
      <c r="B767" s="36" t="s">
        <v>3862</v>
      </c>
      <c r="C767" s="36" t="s">
        <v>3936</v>
      </c>
      <c r="D767" s="36" t="s">
        <v>4020</v>
      </c>
      <c r="E767" s="36" t="s">
        <v>28</v>
      </c>
      <c r="F767" s="36" t="s">
        <v>45</v>
      </c>
      <c r="G767" s="36">
        <v>0</v>
      </c>
      <c r="H767" s="36" t="s">
        <v>108</v>
      </c>
      <c r="I767" s="36" t="s">
        <v>4021</v>
      </c>
      <c r="J767" s="36" t="s">
        <v>4022</v>
      </c>
      <c r="K767" s="36" t="s">
        <v>33</v>
      </c>
      <c r="L767" s="72" t="s">
        <v>4023</v>
      </c>
      <c r="M767" s="36" t="s">
        <v>4024</v>
      </c>
      <c r="N767" s="36" t="s">
        <v>49</v>
      </c>
      <c r="O767" s="36"/>
      <c r="P767" s="36" t="s">
        <v>50</v>
      </c>
      <c r="Q767" s="36"/>
      <c r="R767" s="36"/>
      <c r="S767" s="36" t="s">
        <v>51</v>
      </c>
      <c r="T767" s="36" t="s">
        <v>38</v>
      </c>
      <c r="U767" s="36" t="s">
        <v>39</v>
      </c>
      <c r="V767" s="36" t="s">
        <v>38</v>
      </c>
      <c r="W767" s="36" t="s">
        <v>3942</v>
      </c>
      <c r="X767" s="36">
        <v>2</v>
      </c>
      <c r="Y767" s="36" t="s">
        <v>52</v>
      </c>
      <c r="Z767" s="36">
        <v>3</v>
      </c>
      <c r="AA767" s="36" t="s">
        <v>4025</v>
      </c>
      <c r="AB767" s="36">
        <v>5</v>
      </c>
      <c r="AC767" s="36"/>
      <c r="AD767" s="36"/>
      <c r="AE767" s="36">
        <f t="shared" si="12"/>
        <v>1</v>
      </c>
    </row>
    <row r="768" spans="1:31" customFormat="1" ht="81">
      <c r="A768" s="36">
        <v>767</v>
      </c>
      <c r="B768" s="36" t="s">
        <v>3862</v>
      </c>
      <c r="C768" s="36" t="s">
        <v>3936</v>
      </c>
      <c r="D768" s="36" t="s">
        <v>4026</v>
      </c>
      <c r="E768" s="36" t="s">
        <v>28</v>
      </c>
      <c r="F768" s="36" t="s">
        <v>45</v>
      </c>
      <c r="G768" s="36">
        <v>0</v>
      </c>
      <c r="H768" s="36" t="s">
        <v>82</v>
      </c>
      <c r="I768" s="36" t="s">
        <v>4027</v>
      </c>
      <c r="J768" s="36" t="s">
        <v>4028</v>
      </c>
      <c r="K768" s="36" t="s">
        <v>33</v>
      </c>
      <c r="L768" s="72" t="s">
        <v>4029</v>
      </c>
      <c r="M768" s="36" t="s">
        <v>4030</v>
      </c>
      <c r="N768" s="36" t="s">
        <v>49</v>
      </c>
      <c r="O768" s="36" t="s">
        <v>50</v>
      </c>
      <c r="P768" s="36" t="s">
        <v>50</v>
      </c>
      <c r="Q768" s="36"/>
      <c r="R768" s="36"/>
      <c r="S768" s="36" t="s">
        <v>51</v>
      </c>
      <c r="T768" s="36" t="s">
        <v>38</v>
      </c>
      <c r="U768" s="36" t="s">
        <v>39</v>
      </c>
      <c r="V768" s="36" t="s">
        <v>38</v>
      </c>
      <c r="W768" s="36" t="s">
        <v>3942</v>
      </c>
      <c r="X768" s="36">
        <v>2</v>
      </c>
      <c r="Y768" s="36" t="s">
        <v>4031</v>
      </c>
      <c r="Z768" s="36">
        <v>1</v>
      </c>
      <c r="AA768" s="36" t="s">
        <v>4031</v>
      </c>
      <c r="AB768" s="36">
        <v>1</v>
      </c>
      <c r="AC768" s="36"/>
      <c r="AD768" s="36"/>
      <c r="AE768" s="36">
        <f t="shared" si="12"/>
        <v>2</v>
      </c>
    </row>
    <row r="769" spans="1:31" customFormat="1" ht="229.5">
      <c r="A769" s="36">
        <v>768</v>
      </c>
      <c r="B769" s="36" t="s">
        <v>3862</v>
      </c>
      <c r="C769" s="36" t="s">
        <v>3936</v>
      </c>
      <c r="D769" s="36" t="s">
        <v>4032</v>
      </c>
      <c r="E769" s="36" t="s">
        <v>4032</v>
      </c>
      <c r="F769" s="36" t="s">
        <v>126</v>
      </c>
      <c r="G769" s="36">
        <v>2</v>
      </c>
      <c r="H769" s="36" t="s">
        <v>30</v>
      </c>
      <c r="I769" s="36" t="s">
        <v>4033</v>
      </c>
      <c r="J769" s="36" t="s">
        <v>4034</v>
      </c>
      <c r="K769" s="36" t="s">
        <v>33</v>
      </c>
      <c r="L769" s="72" t="s">
        <v>4035</v>
      </c>
      <c r="M769" s="36" t="s">
        <v>4036</v>
      </c>
      <c r="N769" s="36" t="s">
        <v>36</v>
      </c>
      <c r="O769" s="36"/>
      <c r="P769" s="36"/>
      <c r="Q769" s="36"/>
      <c r="R769" s="36"/>
      <c r="S769" s="36" t="s">
        <v>51</v>
      </c>
      <c r="T769" s="36" t="s">
        <v>38</v>
      </c>
      <c r="U769" s="36" t="s">
        <v>39</v>
      </c>
      <c r="V769" s="36" t="s">
        <v>38</v>
      </c>
      <c r="W769" s="36" t="s">
        <v>3942</v>
      </c>
      <c r="X769" s="36">
        <v>2</v>
      </c>
      <c r="Y769" s="36" t="s">
        <v>4037</v>
      </c>
      <c r="Z769" s="36">
        <v>1</v>
      </c>
      <c r="AA769" s="36" t="s">
        <v>821</v>
      </c>
      <c r="AB769" s="36">
        <v>1</v>
      </c>
      <c r="AC769" s="36"/>
      <c r="AD769" s="36"/>
      <c r="AE769" s="36">
        <f t="shared" si="12"/>
        <v>0</v>
      </c>
    </row>
    <row r="770" spans="1:31" customFormat="1" ht="108">
      <c r="A770" s="36">
        <v>769</v>
      </c>
      <c r="B770" s="36" t="s">
        <v>3862</v>
      </c>
      <c r="C770" s="36" t="s">
        <v>3936</v>
      </c>
      <c r="D770" s="36" t="s">
        <v>4038</v>
      </c>
      <c r="E770" s="36" t="s">
        <v>28</v>
      </c>
      <c r="F770" s="36" t="s">
        <v>45</v>
      </c>
      <c r="G770" s="36">
        <v>0</v>
      </c>
      <c r="H770" s="36" t="s">
        <v>30</v>
      </c>
      <c r="I770" s="36" t="s">
        <v>4039</v>
      </c>
      <c r="J770" s="36" t="s">
        <v>4040</v>
      </c>
      <c r="K770" s="36" t="s">
        <v>33</v>
      </c>
      <c r="L770" s="72" t="s">
        <v>4041</v>
      </c>
      <c r="M770" s="36" t="s">
        <v>4042</v>
      </c>
      <c r="N770" s="36" t="s">
        <v>49</v>
      </c>
      <c r="O770" s="36"/>
      <c r="P770" s="36" t="s">
        <v>50</v>
      </c>
      <c r="Q770" s="36"/>
      <c r="R770" s="36"/>
      <c r="S770" s="36" t="s">
        <v>51</v>
      </c>
      <c r="T770" s="36" t="s">
        <v>38</v>
      </c>
      <c r="U770" s="36" t="s">
        <v>39</v>
      </c>
      <c r="V770" s="36" t="s">
        <v>38</v>
      </c>
      <c r="W770" s="36" t="s">
        <v>3942</v>
      </c>
      <c r="X770" s="36">
        <v>2</v>
      </c>
      <c r="Y770" s="36" t="s">
        <v>4043</v>
      </c>
      <c r="Z770" s="36">
        <v>1</v>
      </c>
      <c r="AA770" s="36" t="s">
        <v>821</v>
      </c>
      <c r="AB770" s="36">
        <v>1</v>
      </c>
      <c r="AC770" s="36"/>
      <c r="AD770" s="36"/>
      <c r="AE770" s="36">
        <f t="shared" si="12"/>
        <v>1</v>
      </c>
    </row>
    <row r="771" spans="1:31" customFormat="1" ht="94.5">
      <c r="A771" s="36">
        <v>770</v>
      </c>
      <c r="B771" s="36" t="s">
        <v>3862</v>
      </c>
      <c r="C771" s="36" t="s">
        <v>3936</v>
      </c>
      <c r="D771" s="36" t="s">
        <v>4044</v>
      </c>
      <c r="E771" s="36" t="s">
        <v>28</v>
      </c>
      <c r="F771" s="36" t="s">
        <v>45</v>
      </c>
      <c r="G771" s="36">
        <v>0</v>
      </c>
      <c r="H771" s="36" t="s">
        <v>82</v>
      </c>
      <c r="I771" s="36" t="s">
        <v>4045</v>
      </c>
      <c r="J771" s="36" t="s">
        <v>4046</v>
      </c>
      <c r="K771" s="36" t="s">
        <v>33</v>
      </c>
      <c r="L771" s="72" t="s">
        <v>4047</v>
      </c>
      <c r="M771" s="36" t="s">
        <v>4048</v>
      </c>
      <c r="N771" s="36" t="s">
        <v>49</v>
      </c>
      <c r="O771" s="36"/>
      <c r="P771" s="36" t="s">
        <v>50</v>
      </c>
      <c r="Q771" s="36"/>
      <c r="R771" s="36"/>
      <c r="S771" s="36" t="s">
        <v>51</v>
      </c>
      <c r="T771" s="36" t="s">
        <v>38</v>
      </c>
      <c r="U771" s="36" t="s">
        <v>39</v>
      </c>
      <c r="V771" s="36" t="s">
        <v>38</v>
      </c>
      <c r="W771" s="36" t="s">
        <v>3942</v>
      </c>
      <c r="X771" s="36">
        <v>2</v>
      </c>
      <c r="Y771" s="36" t="s">
        <v>4049</v>
      </c>
      <c r="Z771" s="36">
        <v>1</v>
      </c>
      <c r="AA771" s="36" t="s">
        <v>821</v>
      </c>
      <c r="AB771" s="36">
        <v>1</v>
      </c>
      <c r="AC771" s="36"/>
      <c r="AD771" s="36"/>
      <c r="AE771" s="36">
        <f t="shared" si="12"/>
        <v>1</v>
      </c>
    </row>
    <row r="772" spans="1:31" customFormat="1" ht="94.5">
      <c r="A772" s="36">
        <v>771</v>
      </c>
      <c r="B772" s="36" t="s">
        <v>3862</v>
      </c>
      <c r="C772" s="36" t="s">
        <v>3936</v>
      </c>
      <c r="D772" s="36" t="s">
        <v>4050</v>
      </c>
      <c r="E772" s="36" t="s">
        <v>28</v>
      </c>
      <c r="F772" s="36" t="s">
        <v>45</v>
      </c>
      <c r="G772" s="36">
        <v>0</v>
      </c>
      <c r="H772" s="36" t="s">
        <v>82</v>
      </c>
      <c r="I772" s="36" t="s">
        <v>4051</v>
      </c>
      <c r="J772" s="36" t="s">
        <v>4052</v>
      </c>
      <c r="K772" s="36" t="s">
        <v>33</v>
      </c>
      <c r="L772" s="72" t="s">
        <v>4053</v>
      </c>
      <c r="M772" s="36" t="s">
        <v>4054</v>
      </c>
      <c r="N772" s="36" t="s">
        <v>49</v>
      </c>
      <c r="O772" s="36"/>
      <c r="P772" s="36" t="s">
        <v>50</v>
      </c>
      <c r="Q772" s="36"/>
      <c r="R772" s="36"/>
      <c r="S772" s="36" t="s">
        <v>51</v>
      </c>
      <c r="T772" s="36" t="s">
        <v>38</v>
      </c>
      <c r="U772" s="36" t="s">
        <v>39</v>
      </c>
      <c r="V772" s="36" t="s">
        <v>38</v>
      </c>
      <c r="W772" s="36" t="s">
        <v>3942</v>
      </c>
      <c r="X772" s="36">
        <v>2</v>
      </c>
      <c r="Y772" s="36" t="s">
        <v>4055</v>
      </c>
      <c r="Z772" s="36">
        <v>1</v>
      </c>
      <c r="AA772" s="36" t="s">
        <v>821</v>
      </c>
      <c r="AB772" s="36">
        <v>1</v>
      </c>
      <c r="AC772" s="36"/>
      <c r="AD772" s="36"/>
      <c r="AE772" s="36">
        <f t="shared" si="12"/>
        <v>1</v>
      </c>
    </row>
    <row r="773" spans="1:31" customFormat="1" ht="162">
      <c r="A773" s="36">
        <v>772</v>
      </c>
      <c r="B773" s="36" t="s">
        <v>3862</v>
      </c>
      <c r="C773" s="36" t="s">
        <v>3936</v>
      </c>
      <c r="D773" s="36" t="s">
        <v>4056</v>
      </c>
      <c r="E773" s="36" t="s">
        <v>4057</v>
      </c>
      <c r="F773" s="36" t="s">
        <v>132</v>
      </c>
      <c r="G773" s="36">
        <v>1</v>
      </c>
      <c r="H773" s="36" t="s">
        <v>82</v>
      </c>
      <c r="I773" s="36" t="s">
        <v>4058</v>
      </c>
      <c r="J773" s="36" t="s">
        <v>4059</v>
      </c>
      <c r="K773" s="36" t="s">
        <v>33</v>
      </c>
      <c r="L773" s="72" t="s">
        <v>4060</v>
      </c>
      <c r="M773" s="36" t="s">
        <v>4061</v>
      </c>
      <c r="N773" s="36" t="s">
        <v>49</v>
      </c>
      <c r="O773" s="36"/>
      <c r="P773" s="36" t="s">
        <v>50</v>
      </c>
      <c r="Q773" s="36"/>
      <c r="R773" s="36" t="s">
        <v>50</v>
      </c>
      <c r="S773" s="36" t="s">
        <v>51</v>
      </c>
      <c r="T773" s="36" t="s">
        <v>38</v>
      </c>
      <c r="U773" s="36" t="s">
        <v>39</v>
      </c>
      <c r="V773" s="36" t="s">
        <v>38</v>
      </c>
      <c r="W773" s="36" t="s">
        <v>2912</v>
      </c>
      <c r="X773" s="36">
        <v>1</v>
      </c>
      <c r="Y773" s="36" t="s">
        <v>4062</v>
      </c>
      <c r="Z773" s="36">
        <v>1</v>
      </c>
      <c r="AA773" s="36" t="s">
        <v>4063</v>
      </c>
      <c r="AB773" s="36">
        <v>1</v>
      </c>
      <c r="AC773" s="36"/>
      <c r="AD773" s="36"/>
      <c r="AE773" s="36">
        <f t="shared" si="12"/>
        <v>2</v>
      </c>
    </row>
    <row r="774" spans="1:31" customFormat="1" ht="81">
      <c r="A774" s="36">
        <v>773</v>
      </c>
      <c r="B774" s="36" t="s">
        <v>3862</v>
      </c>
      <c r="C774" s="36" t="s">
        <v>3936</v>
      </c>
      <c r="D774" s="36" t="s">
        <v>4064</v>
      </c>
      <c r="E774" s="36" t="s">
        <v>4057</v>
      </c>
      <c r="F774" s="36" t="s">
        <v>132</v>
      </c>
      <c r="G774" s="36">
        <v>1</v>
      </c>
      <c r="H774" s="36" t="s">
        <v>108</v>
      </c>
      <c r="I774" s="36" t="s">
        <v>4065</v>
      </c>
      <c r="J774" s="36" t="s">
        <v>4066</v>
      </c>
      <c r="K774" s="36" t="s">
        <v>33</v>
      </c>
      <c r="L774" s="72" t="s">
        <v>4067</v>
      </c>
      <c r="M774" s="36" t="s">
        <v>4068</v>
      </c>
      <c r="N774" s="36" t="s">
        <v>49</v>
      </c>
      <c r="O774" s="36"/>
      <c r="P774" s="36" t="s">
        <v>50</v>
      </c>
      <c r="Q774" s="36"/>
      <c r="R774" s="36" t="s">
        <v>50</v>
      </c>
      <c r="S774" s="36" t="s">
        <v>51</v>
      </c>
      <c r="T774" s="36" t="s">
        <v>38</v>
      </c>
      <c r="U774" s="36" t="s">
        <v>39</v>
      </c>
      <c r="V774" s="36" t="s">
        <v>39</v>
      </c>
      <c r="W774" s="36" t="s">
        <v>3942</v>
      </c>
      <c r="X774" s="36">
        <v>2</v>
      </c>
      <c r="Y774" s="36" t="s">
        <v>4069</v>
      </c>
      <c r="Z774" s="36">
        <v>1</v>
      </c>
      <c r="AA774" s="36" t="s">
        <v>228</v>
      </c>
      <c r="AB774" s="36">
        <v>5</v>
      </c>
      <c r="AC774" s="36"/>
      <c r="AD774" s="36"/>
      <c r="AE774" s="36">
        <f t="shared" si="12"/>
        <v>2</v>
      </c>
    </row>
    <row r="775" spans="1:31" customFormat="1" ht="94.5">
      <c r="A775" s="36">
        <v>774</v>
      </c>
      <c r="B775" s="36" t="s">
        <v>3862</v>
      </c>
      <c r="C775" s="36" t="s">
        <v>3936</v>
      </c>
      <c r="D775" s="36" t="s">
        <v>4070</v>
      </c>
      <c r="E775" s="36" t="s">
        <v>4057</v>
      </c>
      <c r="F775" s="36" t="s">
        <v>132</v>
      </c>
      <c r="G775" s="36">
        <v>1</v>
      </c>
      <c r="H775" s="36" t="s">
        <v>108</v>
      </c>
      <c r="I775" s="36" t="s">
        <v>4071</v>
      </c>
      <c r="J775" s="36" t="s">
        <v>4072</v>
      </c>
      <c r="K775" s="36" t="s">
        <v>33</v>
      </c>
      <c r="L775" s="72" t="s">
        <v>4073</v>
      </c>
      <c r="M775" s="36" t="s">
        <v>4074</v>
      </c>
      <c r="N775" s="36" t="s">
        <v>49</v>
      </c>
      <c r="O775" s="36"/>
      <c r="P775" s="36" t="s">
        <v>50</v>
      </c>
      <c r="Q775" s="36"/>
      <c r="R775" s="36" t="s">
        <v>50</v>
      </c>
      <c r="S775" s="36" t="s">
        <v>51</v>
      </c>
      <c r="T775" s="36" t="s">
        <v>38</v>
      </c>
      <c r="U775" s="36" t="s">
        <v>39</v>
      </c>
      <c r="V775" s="36" t="s">
        <v>38</v>
      </c>
      <c r="W775" s="36" t="s">
        <v>3942</v>
      </c>
      <c r="X775" s="36">
        <v>2</v>
      </c>
      <c r="Y775" s="36" t="s">
        <v>4069</v>
      </c>
      <c r="Z775" s="36">
        <v>1</v>
      </c>
      <c r="AA775" s="36" t="s">
        <v>4063</v>
      </c>
      <c r="AB775" s="36">
        <v>1</v>
      </c>
      <c r="AC775" s="36"/>
      <c r="AD775" s="36"/>
      <c r="AE775" s="36">
        <f t="shared" si="12"/>
        <v>2</v>
      </c>
    </row>
    <row r="776" spans="1:31" customFormat="1" ht="81">
      <c r="A776" s="36">
        <v>775</v>
      </c>
      <c r="B776" s="36" t="s">
        <v>3862</v>
      </c>
      <c r="C776" s="36" t="s">
        <v>3936</v>
      </c>
      <c r="D776" s="36" t="s">
        <v>4075</v>
      </c>
      <c r="E776" s="36" t="s">
        <v>28</v>
      </c>
      <c r="F776" s="36" t="s">
        <v>45</v>
      </c>
      <c r="G776" s="36">
        <v>0</v>
      </c>
      <c r="H776" s="36" t="s">
        <v>82</v>
      </c>
      <c r="I776" s="36" t="s">
        <v>4076</v>
      </c>
      <c r="J776" s="36" t="s">
        <v>4077</v>
      </c>
      <c r="K776" s="36" t="s">
        <v>33</v>
      </c>
      <c r="L776" s="72" t="s">
        <v>4078</v>
      </c>
      <c r="M776" s="36" t="s">
        <v>4079</v>
      </c>
      <c r="N776" s="36" t="s">
        <v>49</v>
      </c>
      <c r="O776" s="36"/>
      <c r="P776" s="36" t="s">
        <v>50</v>
      </c>
      <c r="Q776" s="36"/>
      <c r="R776" s="36"/>
      <c r="S776" s="36" t="s">
        <v>51</v>
      </c>
      <c r="T776" s="36" t="s">
        <v>38</v>
      </c>
      <c r="U776" s="36" t="s">
        <v>39</v>
      </c>
      <c r="V776" s="36" t="s">
        <v>38</v>
      </c>
      <c r="W776" s="36" t="s">
        <v>4080</v>
      </c>
      <c r="X776" s="36">
        <v>2</v>
      </c>
      <c r="Y776" s="36" t="s">
        <v>4081</v>
      </c>
      <c r="Z776" s="36">
        <v>1</v>
      </c>
      <c r="AA776" s="36" t="s">
        <v>821</v>
      </c>
      <c r="AB776" s="36">
        <v>1</v>
      </c>
      <c r="AC776" s="36"/>
      <c r="AD776" s="36"/>
      <c r="AE776" s="36">
        <f t="shared" si="12"/>
        <v>1</v>
      </c>
    </row>
    <row r="777" spans="1:31" customFormat="1" ht="108">
      <c r="A777" s="36">
        <v>776</v>
      </c>
      <c r="B777" s="36" t="s">
        <v>3862</v>
      </c>
      <c r="C777" s="36" t="s">
        <v>3936</v>
      </c>
      <c r="D777" s="36" t="s">
        <v>4082</v>
      </c>
      <c r="E777" s="36" t="s">
        <v>28</v>
      </c>
      <c r="F777" s="36" t="s">
        <v>45</v>
      </c>
      <c r="G777" s="36">
        <v>0</v>
      </c>
      <c r="H777" s="36" t="s">
        <v>82</v>
      </c>
      <c r="I777" s="36" t="s">
        <v>4083</v>
      </c>
      <c r="J777" s="36" t="s">
        <v>4084</v>
      </c>
      <c r="K777" s="36" t="s">
        <v>33</v>
      </c>
      <c r="L777" s="72" t="s">
        <v>4085</v>
      </c>
      <c r="M777" s="36" t="s">
        <v>4086</v>
      </c>
      <c r="N777" s="36" t="s">
        <v>49</v>
      </c>
      <c r="O777" s="36"/>
      <c r="P777" s="36" t="s">
        <v>50</v>
      </c>
      <c r="Q777" s="36"/>
      <c r="R777" s="36"/>
      <c r="S777" s="36" t="s">
        <v>37</v>
      </c>
      <c r="T777" s="36" t="s">
        <v>38</v>
      </c>
      <c r="U777" s="36" t="s">
        <v>39</v>
      </c>
      <c r="V777" s="36" t="s">
        <v>38</v>
      </c>
      <c r="W777" s="36" t="s">
        <v>4080</v>
      </c>
      <c r="X777" s="36">
        <v>2</v>
      </c>
      <c r="Y777" s="36" t="s">
        <v>52</v>
      </c>
      <c r="Z777" s="36">
        <v>3</v>
      </c>
      <c r="AA777" s="36" t="s">
        <v>797</v>
      </c>
      <c r="AB777" s="36">
        <v>5</v>
      </c>
      <c r="AC777" s="36"/>
      <c r="AD777" s="36"/>
      <c r="AE777" s="36">
        <f t="shared" si="12"/>
        <v>1</v>
      </c>
    </row>
    <row r="778" spans="1:31" customFormat="1" ht="108">
      <c r="A778" s="36">
        <v>777</v>
      </c>
      <c r="B778" s="36" t="s">
        <v>3862</v>
      </c>
      <c r="C778" s="36" t="s">
        <v>3936</v>
      </c>
      <c r="D778" s="36" t="s">
        <v>4087</v>
      </c>
      <c r="E778" s="36" t="s">
        <v>28</v>
      </c>
      <c r="F778" s="36" t="s">
        <v>45</v>
      </c>
      <c r="G778" s="36">
        <v>0</v>
      </c>
      <c r="H778" s="36" t="s">
        <v>82</v>
      </c>
      <c r="I778" s="36" t="s">
        <v>4088</v>
      </c>
      <c r="J778" s="36" t="s">
        <v>4089</v>
      </c>
      <c r="K778" s="36" t="s">
        <v>33</v>
      </c>
      <c r="L778" s="72" t="s">
        <v>4090</v>
      </c>
      <c r="M778" s="36" t="s">
        <v>4091</v>
      </c>
      <c r="N778" s="36" t="s">
        <v>49</v>
      </c>
      <c r="O778" s="36"/>
      <c r="P778" s="36" t="s">
        <v>50</v>
      </c>
      <c r="Q778" s="36"/>
      <c r="R778" s="36"/>
      <c r="S778" s="36" t="s">
        <v>37</v>
      </c>
      <c r="T778" s="36" t="s">
        <v>38</v>
      </c>
      <c r="U778" s="36" t="s">
        <v>39</v>
      </c>
      <c r="V778" s="36" t="s">
        <v>38</v>
      </c>
      <c r="W778" s="36" t="s">
        <v>4080</v>
      </c>
      <c r="X778" s="36">
        <v>2</v>
      </c>
      <c r="Y778" s="36" t="s">
        <v>52</v>
      </c>
      <c r="Z778" s="36">
        <v>3</v>
      </c>
      <c r="AA778" s="36" t="s">
        <v>797</v>
      </c>
      <c r="AB778" s="36">
        <v>5</v>
      </c>
      <c r="AC778" s="36"/>
      <c r="AD778" s="36"/>
      <c r="AE778" s="36">
        <f t="shared" si="12"/>
        <v>1</v>
      </c>
    </row>
    <row r="779" spans="1:31" customFormat="1" ht="94.5">
      <c r="A779" s="36">
        <v>778</v>
      </c>
      <c r="B779" s="36" t="s">
        <v>3862</v>
      </c>
      <c r="C779" s="36" t="s">
        <v>3936</v>
      </c>
      <c r="D779" s="36" t="s">
        <v>4092</v>
      </c>
      <c r="E779" s="36" t="s">
        <v>28</v>
      </c>
      <c r="F779" s="36" t="s">
        <v>45</v>
      </c>
      <c r="G779" s="36">
        <v>0</v>
      </c>
      <c r="H779" s="36" t="s">
        <v>30</v>
      </c>
      <c r="I779" s="36" t="s">
        <v>4093</v>
      </c>
      <c r="J779" s="36" t="s">
        <v>4094</v>
      </c>
      <c r="K779" s="36" t="s">
        <v>33</v>
      </c>
      <c r="L779" s="72" t="s">
        <v>4095</v>
      </c>
      <c r="M779" s="36" t="s">
        <v>4096</v>
      </c>
      <c r="N779" s="36" t="s">
        <v>49</v>
      </c>
      <c r="O779" s="36"/>
      <c r="P779" s="36" t="s">
        <v>50</v>
      </c>
      <c r="Q779" s="36"/>
      <c r="R779" s="36"/>
      <c r="S779" s="36" t="s">
        <v>37</v>
      </c>
      <c r="T779" s="36" t="s">
        <v>38</v>
      </c>
      <c r="U779" s="36" t="s">
        <v>39</v>
      </c>
      <c r="V779" s="36" t="s">
        <v>38</v>
      </c>
      <c r="W779" s="36" t="s">
        <v>3942</v>
      </c>
      <c r="X779" s="36">
        <v>2</v>
      </c>
      <c r="Y779" s="36" t="s">
        <v>52</v>
      </c>
      <c r="Z779" s="36">
        <v>3</v>
      </c>
      <c r="AA779" s="36" t="s">
        <v>797</v>
      </c>
      <c r="AB779" s="36">
        <v>5</v>
      </c>
      <c r="AC779" s="36"/>
      <c r="AD779" s="36"/>
      <c r="AE779" s="36">
        <f t="shared" si="12"/>
        <v>1</v>
      </c>
    </row>
    <row r="780" spans="1:31" customFormat="1" ht="94.5">
      <c r="A780" s="36">
        <v>779</v>
      </c>
      <c r="B780" s="36" t="s">
        <v>3862</v>
      </c>
      <c r="C780" s="36" t="s">
        <v>3936</v>
      </c>
      <c r="D780" s="36" t="s">
        <v>4097</v>
      </c>
      <c r="E780" s="36" t="s">
        <v>28</v>
      </c>
      <c r="F780" s="36" t="s">
        <v>45</v>
      </c>
      <c r="G780" s="36">
        <v>0</v>
      </c>
      <c r="H780" s="36" t="s">
        <v>30</v>
      </c>
      <c r="I780" s="36" t="s">
        <v>4098</v>
      </c>
      <c r="J780" s="36" t="s">
        <v>4099</v>
      </c>
      <c r="K780" s="36" t="s">
        <v>33</v>
      </c>
      <c r="L780" s="72" t="s">
        <v>4100</v>
      </c>
      <c r="M780" s="36" t="s">
        <v>4101</v>
      </c>
      <c r="N780" s="36" t="s">
        <v>49</v>
      </c>
      <c r="O780" s="36" t="s">
        <v>50</v>
      </c>
      <c r="P780" s="36" t="s">
        <v>50</v>
      </c>
      <c r="Q780" s="36"/>
      <c r="R780" s="36"/>
      <c r="S780" s="36" t="s">
        <v>51</v>
      </c>
      <c r="T780" s="36" t="s">
        <v>38</v>
      </c>
      <c r="U780" s="36" t="s">
        <v>39</v>
      </c>
      <c r="V780" s="36" t="s">
        <v>38</v>
      </c>
      <c r="W780" s="36" t="s">
        <v>3942</v>
      </c>
      <c r="X780" s="36">
        <v>2</v>
      </c>
      <c r="Y780" s="36" t="s">
        <v>52</v>
      </c>
      <c r="Z780" s="36">
        <v>3</v>
      </c>
      <c r="AA780" s="36" t="s">
        <v>797</v>
      </c>
      <c r="AB780" s="36">
        <v>5</v>
      </c>
      <c r="AC780" s="36"/>
      <c r="AD780" s="36"/>
      <c r="AE780" s="36">
        <f t="shared" si="12"/>
        <v>2</v>
      </c>
    </row>
    <row r="781" spans="1:31" customFormat="1" ht="94.5">
      <c r="A781" s="36">
        <v>780</v>
      </c>
      <c r="B781" s="36" t="s">
        <v>3862</v>
      </c>
      <c r="C781" s="36" t="s">
        <v>3936</v>
      </c>
      <c r="D781" s="36" t="s">
        <v>4102</v>
      </c>
      <c r="E781" s="36" t="s">
        <v>28</v>
      </c>
      <c r="F781" s="36" t="s">
        <v>45</v>
      </c>
      <c r="G781" s="36">
        <v>0</v>
      </c>
      <c r="H781" s="36" t="s">
        <v>82</v>
      </c>
      <c r="I781" s="36" t="s">
        <v>4103</v>
      </c>
      <c r="J781" s="36" t="s">
        <v>4104</v>
      </c>
      <c r="K781" s="36" t="s">
        <v>106</v>
      </c>
      <c r="L781" s="72"/>
      <c r="M781" s="36"/>
      <c r="N781" s="36"/>
      <c r="O781" s="36"/>
      <c r="P781" s="36"/>
      <c r="Q781" s="36"/>
      <c r="R781" s="36"/>
      <c r="S781" s="36"/>
      <c r="T781" s="36"/>
      <c r="U781" s="36"/>
      <c r="V781" s="36"/>
      <c r="W781" s="36"/>
      <c r="X781" s="36"/>
      <c r="Y781" s="36"/>
      <c r="Z781" s="36"/>
      <c r="AA781" s="36"/>
      <c r="AB781" s="36"/>
      <c r="AC781" s="36"/>
      <c r="AD781" s="36"/>
      <c r="AE781" s="36">
        <f t="shared" si="12"/>
        <v>0</v>
      </c>
    </row>
    <row r="782" spans="1:31" customFormat="1" ht="81">
      <c r="A782" s="36">
        <v>781</v>
      </c>
      <c r="B782" s="36" t="s">
        <v>3862</v>
      </c>
      <c r="C782" s="36" t="s">
        <v>3936</v>
      </c>
      <c r="D782" s="36" t="s">
        <v>4105</v>
      </c>
      <c r="E782" s="36" t="s">
        <v>28</v>
      </c>
      <c r="F782" s="36" t="s">
        <v>45</v>
      </c>
      <c r="G782" s="36">
        <v>0</v>
      </c>
      <c r="H782" s="36" t="s">
        <v>82</v>
      </c>
      <c r="I782" s="36" t="s">
        <v>4106</v>
      </c>
      <c r="J782" s="36" t="s">
        <v>4107</v>
      </c>
      <c r="K782" s="36" t="s">
        <v>33</v>
      </c>
      <c r="L782" s="72" t="s">
        <v>4108</v>
      </c>
      <c r="M782" s="36" t="s">
        <v>4109</v>
      </c>
      <c r="N782" s="36" t="s">
        <v>49</v>
      </c>
      <c r="O782" s="36"/>
      <c r="P782" s="36" t="s">
        <v>50</v>
      </c>
      <c r="Q782" s="36"/>
      <c r="R782" s="36"/>
      <c r="S782" s="36" t="s">
        <v>51</v>
      </c>
      <c r="T782" s="36" t="s">
        <v>38</v>
      </c>
      <c r="U782" s="36" t="s">
        <v>39</v>
      </c>
      <c r="V782" s="36" t="s">
        <v>38</v>
      </c>
      <c r="W782" s="36" t="s">
        <v>4110</v>
      </c>
      <c r="X782" s="36">
        <v>2</v>
      </c>
      <c r="Y782" s="36" t="s">
        <v>4110</v>
      </c>
      <c r="Z782" s="36">
        <v>1</v>
      </c>
      <c r="AA782" s="36" t="s">
        <v>4110</v>
      </c>
      <c r="AB782" s="36">
        <v>1</v>
      </c>
      <c r="AC782" s="36"/>
      <c r="AD782" s="36"/>
      <c r="AE782" s="36">
        <f t="shared" si="12"/>
        <v>1</v>
      </c>
    </row>
    <row r="783" spans="1:31" customFormat="1" ht="108">
      <c r="A783" s="36">
        <v>782</v>
      </c>
      <c r="B783" s="36" t="s">
        <v>3862</v>
      </c>
      <c r="C783" s="36" t="s">
        <v>3936</v>
      </c>
      <c r="D783" s="36" t="s">
        <v>4111</v>
      </c>
      <c r="E783" s="36" t="s">
        <v>28</v>
      </c>
      <c r="F783" s="36" t="s">
        <v>45</v>
      </c>
      <c r="G783" s="36">
        <v>0</v>
      </c>
      <c r="H783" s="36" t="s">
        <v>82</v>
      </c>
      <c r="I783" s="36" t="s">
        <v>4106</v>
      </c>
      <c r="J783" s="36" t="s">
        <v>4112</v>
      </c>
      <c r="K783" s="36" t="s">
        <v>33</v>
      </c>
      <c r="L783" s="72" t="s">
        <v>4113</v>
      </c>
      <c r="M783" s="36" t="s">
        <v>4114</v>
      </c>
      <c r="N783" s="36" t="s">
        <v>49</v>
      </c>
      <c r="O783" s="36"/>
      <c r="P783" s="36" t="s">
        <v>50</v>
      </c>
      <c r="Q783" s="36"/>
      <c r="R783" s="36"/>
      <c r="S783" s="36" t="s">
        <v>51</v>
      </c>
      <c r="T783" s="36" t="s">
        <v>38</v>
      </c>
      <c r="U783" s="36" t="s">
        <v>39</v>
      </c>
      <c r="V783" s="36" t="s">
        <v>38</v>
      </c>
      <c r="W783" s="36" t="s">
        <v>4110</v>
      </c>
      <c r="X783" s="36">
        <v>2</v>
      </c>
      <c r="Y783" s="36" t="s">
        <v>4110</v>
      </c>
      <c r="Z783" s="36">
        <v>1</v>
      </c>
      <c r="AA783" s="36" t="s">
        <v>4110</v>
      </c>
      <c r="AB783" s="36">
        <v>1</v>
      </c>
      <c r="AC783" s="36"/>
      <c r="AD783" s="36"/>
      <c r="AE783" s="36">
        <f t="shared" si="12"/>
        <v>1</v>
      </c>
    </row>
    <row r="784" spans="1:31" customFormat="1" ht="81">
      <c r="A784" s="36">
        <v>783</v>
      </c>
      <c r="B784" s="36" t="s">
        <v>3862</v>
      </c>
      <c r="C784" s="36" t="s">
        <v>4115</v>
      </c>
      <c r="D784" s="36" t="s">
        <v>4116</v>
      </c>
      <c r="E784" s="36" t="s">
        <v>28</v>
      </c>
      <c r="F784" s="36" t="s">
        <v>45</v>
      </c>
      <c r="G784" s="36">
        <v>0</v>
      </c>
      <c r="H784" s="36" t="s">
        <v>82</v>
      </c>
      <c r="I784" s="36" t="s">
        <v>4117</v>
      </c>
      <c r="J784" s="36" t="s">
        <v>4118</v>
      </c>
      <c r="K784" s="36" t="s">
        <v>33</v>
      </c>
      <c r="L784" s="72" t="s">
        <v>4119</v>
      </c>
      <c r="M784" s="36" t="s">
        <v>4120</v>
      </c>
      <c r="N784" s="36" t="s">
        <v>49</v>
      </c>
      <c r="O784" s="36"/>
      <c r="P784" s="36" t="s">
        <v>50</v>
      </c>
      <c r="Q784" s="36"/>
      <c r="R784" s="36"/>
      <c r="S784" s="36" t="s">
        <v>51</v>
      </c>
      <c r="T784" s="36" t="s">
        <v>39</v>
      </c>
      <c r="U784" s="36" t="s">
        <v>39</v>
      </c>
      <c r="V784" s="36" t="s">
        <v>38</v>
      </c>
      <c r="W784" s="36" t="s">
        <v>38</v>
      </c>
      <c r="X784" s="36">
        <v>2</v>
      </c>
      <c r="Y784" s="36" t="s">
        <v>4121</v>
      </c>
      <c r="Z784" s="36">
        <v>1</v>
      </c>
      <c r="AA784" s="36" t="s">
        <v>4122</v>
      </c>
      <c r="AB784" s="36">
        <v>1</v>
      </c>
      <c r="AC784" s="36" t="s">
        <v>4123</v>
      </c>
      <c r="AD784" s="36"/>
      <c r="AE784" s="36">
        <f t="shared" si="12"/>
        <v>1</v>
      </c>
    </row>
    <row r="785" spans="1:31" customFormat="1" ht="108">
      <c r="A785" s="36">
        <v>784</v>
      </c>
      <c r="B785" s="36" t="s">
        <v>3862</v>
      </c>
      <c r="C785" s="36" t="s">
        <v>4115</v>
      </c>
      <c r="D785" s="36" t="s">
        <v>4124</v>
      </c>
      <c r="E785" s="36" t="s">
        <v>28</v>
      </c>
      <c r="F785" s="36" t="s">
        <v>45</v>
      </c>
      <c r="G785" s="36">
        <v>0</v>
      </c>
      <c r="H785" s="36" t="s">
        <v>82</v>
      </c>
      <c r="I785" s="36" t="s">
        <v>4125</v>
      </c>
      <c r="J785" s="36" t="s">
        <v>4126</v>
      </c>
      <c r="K785" s="36" t="s">
        <v>33</v>
      </c>
      <c r="L785" s="72" t="s">
        <v>4127</v>
      </c>
      <c r="M785" s="36" t="s">
        <v>4128</v>
      </c>
      <c r="N785" s="36" t="s">
        <v>49</v>
      </c>
      <c r="O785" s="36"/>
      <c r="P785" s="36" t="s">
        <v>50</v>
      </c>
      <c r="Q785" s="36" t="s">
        <v>50</v>
      </c>
      <c r="R785" s="36"/>
      <c r="S785" s="36" t="s">
        <v>51</v>
      </c>
      <c r="T785" s="36" t="s">
        <v>38</v>
      </c>
      <c r="U785" s="36" t="s">
        <v>38</v>
      </c>
      <c r="V785" s="36" t="s">
        <v>38</v>
      </c>
      <c r="W785" s="36" t="s">
        <v>38</v>
      </c>
      <c r="X785" s="36">
        <v>2</v>
      </c>
      <c r="Y785" s="36" t="s">
        <v>4129</v>
      </c>
      <c r="Z785" s="36">
        <v>1</v>
      </c>
      <c r="AA785" s="36" t="s">
        <v>4122</v>
      </c>
      <c r="AB785" s="36">
        <v>1</v>
      </c>
      <c r="AC785" s="36" t="s">
        <v>4130</v>
      </c>
      <c r="AD785" s="36"/>
      <c r="AE785" s="36">
        <f t="shared" si="12"/>
        <v>2</v>
      </c>
    </row>
    <row r="786" spans="1:31" customFormat="1" ht="81">
      <c r="A786" s="36">
        <v>785</v>
      </c>
      <c r="B786" s="36" t="s">
        <v>3862</v>
      </c>
      <c r="C786" s="36" t="s">
        <v>4115</v>
      </c>
      <c r="D786" s="36" t="s">
        <v>4131</v>
      </c>
      <c r="E786" s="36" t="s">
        <v>28</v>
      </c>
      <c r="F786" s="36" t="s">
        <v>45</v>
      </c>
      <c r="G786" s="36">
        <v>0</v>
      </c>
      <c r="H786" s="36" t="s">
        <v>82</v>
      </c>
      <c r="I786" s="36" t="s">
        <v>4132</v>
      </c>
      <c r="J786" s="36" t="s">
        <v>4133</v>
      </c>
      <c r="K786" s="36" t="s">
        <v>33</v>
      </c>
      <c r="L786" s="72" t="s">
        <v>4134</v>
      </c>
      <c r="M786" s="36" t="s">
        <v>4135</v>
      </c>
      <c r="N786" s="36" t="s">
        <v>49</v>
      </c>
      <c r="O786" s="36"/>
      <c r="P786" s="36" t="s">
        <v>50</v>
      </c>
      <c r="Q786" s="36"/>
      <c r="R786" s="36"/>
      <c r="S786" s="36" t="s">
        <v>51</v>
      </c>
      <c r="T786" s="36" t="s">
        <v>39</v>
      </c>
      <c r="U786" s="36" t="s">
        <v>39</v>
      </c>
      <c r="V786" s="36" t="s">
        <v>38</v>
      </c>
      <c r="W786" s="36" t="s">
        <v>38</v>
      </c>
      <c r="X786" s="36">
        <v>2</v>
      </c>
      <c r="Y786" s="36" t="s">
        <v>4136</v>
      </c>
      <c r="Z786" s="36">
        <v>1</v>
      </c>
      <c r="AA786" s="36" t="s">
        <v>4122</v>
      </c>
      <c r="AB786" s="36">
        <v>1</v>
      </c>
      <c r="AC786" s="36"/>
      <c r="AD786" s="36"/>
      <c r="AE786" s="36">
        <f t="shared" si="12"/>
        <v>1</v>
      </c>
    </row>
    <row r="787" spans="1:31" customFormat="1" ht="81">
      <c r="A787" s="36">
        <v>786</v>
      </c>
      <c r="B787" s="36" t="s">
        <v>3862</v>
      </c>
      <c r="C787" s="36" t="s">
        <v>4115</v>
      </c>
      <c r="D787" s="36" t="s">
        <v>4137</v>
      </c>
      <c r="E787" s="36" t="s">
        <v>28</v>
      </c>
      <c r="F787" s="36" t="s">
        <v>45</v>
      </c>
      <c r="G787" s="36">
        <v>0</v>
      </c>
      <c r="H787" s="36" t="s">
        <v>108</v>
      </c>
      <c r="I787" s="36" t="s">
        <v>4138</v>
      </c>
      <c r="J787" s="36" t="s">
        <v>4139</v>
      </c>
      <c r="K787" s="36" t="s">
        <v>106</v>
      </c>
      <c r="L787" s="72"/>
      <c r="M787" s="36"/>
      <c r="N787" s="36"/>
      <c r="O787" s="36"/>
      <c r="P787" s="36"/>
      <c r="Q787" s="36"/>
      <c r="R787" s="36"/>
      <c r="S787" s="36"/>
      <c r="T787" s="36"/>
      <c r="U787" s="36"/>
      <c r="V787" s="36"/>
      <c r="W787" s="36"/>
      <c r="X787" s="36"/>
      <c r="Y787" s="36"/>
      <c r="Z787" s="36"/>
      <c r="AA787" s="36"/>
      <c r="AB787" s="36"/>
      <c r="AC787" s="36"/>
      <c r="AD787" s="36"/>
      <c r="AE787" s="36">
        <f t="shared" si="12"/>
        <v>0</v>
      </c>
    </row>
    <row r="788" spans="1:31" customFormat="1" ht="81">
      <c r="A788" s="36">
        <v>787</v>
      </c>
      <c r="B788" s="36" t="s">
        <v>3862</v>
      </c>
      <c r="C788" s="36" t="s">
        <v>4115</v>
      </c>
      <c r="D788" s="36" t="s">
        <v>4140</v>
      </c>
      <c r="E788" s="36" t="s">
        <v>28</v>
      </c>
      <c r="F788" s="36" t="s">
        <v>45</v>
      </c>
      <c r="G788" s="36">
        <v>0</v>
      </c>
      <c r="H788" s="36" t="s">
        <v>82</v>
      </c>
      <c r="I788" s="36" t="s">
        <v>4141</v>
      </c>
      <c r="J788" s="36" t="s">
        <v>4142</v>
      </c>
      <c r="K788" s="36" t="s">
        <v>33</v>
      </c>
      <c r="L788" s="72" t="s">
        <v>4143</v>
      </c>
      <c r="M788" s="36" t="s">
        <v>4144</v>
      </c>
      <c r="N788" s="36" t="s">
        <v>49</v>
      </c>
      <c r="O788" s="36"/>
      <c r="P788" s="36" t="s">
        <v>50</v>
      </c>
      <c r="Q788" s="36"/>
      <c r="R788" s="36"/>
      <c r="S788" s="36" t="s">
        <v>51</v>
      </c>
      <c r="T788" s="36" t="s">
        <v>39</v>
      </c>
      <c r="U788" s="36" t="s">
        <v>39</v>
      </c>
      <c r="V788" s="36" t="s">
        <v>38</v>
      </c>
      <c r="W788" s="36" t="s">
        <v>38</v>
      </c>
      <c r="X788" s="36">
        <v>2</v>
      </c>
      <c r="Y788" s="36" t="s">
        <v>4136</v>
      </c>
      <c r="Z788" s="36">
        <v>1</v>
      </c>
      <c r="AA788" s="36" t="s">
        <v>4122</v>
      </c>
      <c r="AB788" s="36">
        <v>1</v>
      </c>
      <c r="AC788" s="36" t="s">
        <v>4145</v>
      </c>
      <c r="AD788" s="36"/>
      <c r="AE788" s="36">
        <f t="shared" si="12"/>
        <v>1</v>
      </c>
    </row>
    <row r="789" spans="1:31" customFormat="1" ht="54">
      <c r="A789" s="36">
        <v>788</v>
      </c>
      <c r="B789" s="36" t="s">
        <v>3862</v>
      </c>
      <c r="C789" s="36" t="s">
        <v>4115</v>
      </c>
      <c r="D789" s="36" t="s">
        <v>4146</v>
      </c>
      <c r="E789" s="36" t="s">
        <v>28</v>
      </c>
      <c r="F789" s="36" t="s">
        <v>45</v>
      </c>
      <c r="G789" s="36">
        <v>0</v>
      </c>
      <c r="H789" s="36" t="s">
        <v>82</v>
      </c>
      <c r="I789" s="36" t="s">
        <v>4147</v>
      </c>
      <c r="J789" s="36" t="s">
        <v>4148</v>
      </c>
      <c r="K789" s="36" t="s">
        <v>106</v>
      </c>
      <c r="L789" s="72"/>
      <c r="M789" s="36"/>
      <c r="N789" s="36"/>
      <c r="O789" s="36"/>
      <c r="P789" s="36"/>
      <c r="Q789" s="36"/>
      <c r="R789" s="36"/>
      <c r="S789" s="36"/>
      <c r="T789" s="36"/>
      <c r="U789" s="36"/>
      <c r="V789" s="36"/>
      <c r="W789" s="36"/>
      <c r="X789" s="36"/>
      <c r="Y789" s="36"/>
      <c r="Z789" s="36"/>
      <c r="AA789" s="36"/>
      <c r="AB789" s="36"/>
      <c r="AC789" s="36"/>
      <c r="AD789" s="36"/>
      <c r="AE789" s="36">
        <f t="shared" si="12"/>
        <v>0</v>
      </c>
    </row>
    <row r="790" spans="1:31" customFormat="1" ht="81">
      <c r="A790" s="36">
        <v>789</v>
      </c>
      <c r="B790" s="36" t="s">
        <v>3862</v>
      </c>
      <c r="C790" s="36" t="s">
        <v>4115</v>
      </c>
      <c r="D790" s="36" t="s">
        <v>4149</v>
      </c>
      <c r="E790" s="36" t="s">
        <v>28</v>
      </c>
      <c r="F790" s="36" t="s">
        <v>45</v>
      </c>
      <c r="G790" s="36">
        <v>0</v>
      </c>
      <c r="H790" s="36" t="s">
        <v>82</v>
      </c>
      <c r="I790" s="36" t="s">
        <v>4150</v>
      </c>
      <c r="J790" s="36" t="s">
        <v>4151</v>
      </c>
      <c r="K790" s="36" t="s">
        <v>33</v>
      </c>
      <c r="L790" s="72" t="s">
        <v>4152</v>
      </c>
      <c r="M790" s="36" t="s">
        <v>4153</v>
      </c>
      <c r="N790" s="36" t="s">
        <v>36</v>
      </c>
      <c r="O790" s="36"/>
      <c r="P790" s="36"/>
      <c r="Q790" s="36"/>
      <c r="R790" s="36"/>
      <c r="S790" s="36" t="s">
        <v>51</v>
      </c>
      <c r="T790" s="36" t="s">
        <v>38</v>
      </c>
      <c r="U790" s="36" t="s">
        <v>39</v>
      </c>
      <c r="V790" s="36" t="s">
        <v>38</v>
      </c>
      <c r="W790" s="36" t="s">
        <v>38</v>
      </c>
      <c r="X790" s="36">
        <v>2</v>
      </c>
      <c r="Y790" s="36" t="s">
        <v>4154</v>
      </c>
      <c r="Z790" s="36">
        <v>1</v>
      </c>
      <c r="AA790" s="36" t="s">
        <v>4122</v>
      </c>
      <c r="AB790" s="36">
        <v>1</v>
      </c>
      <c r="AC790" s="36" t="s">
        <v>4155</v>
      </c>
      <c r="AD790" s="36"/>
      <c r="AE790" s="36">
        <f t="shared" si="12"/>
        <v>0</v>
      </c>
    </row>
    <row r="791" spans="1:31" customFormat="1" ht="135">
      <c r="A791" s="36">
        <v>790</v>
      </c>
      <c r="B791" s="36" t="s">
        <v>3862</v>
      </c>
      <c r="C791" s="36" t="s">
        <v>4115</v>
      </c>
      <c r="D791" s="36" t="s">
        <v>4156</v>
      </c>
      <c r="E791" s="36" t="s">
        <v>28</v>
      </c>
      <c r="F791" s="36" t="s">
        <v>45</v>
      </c>
      <c r="G791" s="36">
        <v>0</v>
      </c>
      <c r="H791" s="36" t="s">
        <v>82</v>
      </c>
      <c r="I791" s="36" t="s">
        <v>4157</v>
      </c>
      <c r="J791" s="36" t="s">
        <v>4158</v>
      </c>
      <c r="K791" s="36" t="s">
        <v>33</v>
      </c>
      <c r="L791" s="72" t="s">
        <v>4159</v>
      </c>
      <c r="M791" s="36" t="s">
        <v>4160</v>
      </c>
      <c r="N791" s="36" t="s">
        <v>49</v>
      </c>
      <c r="O791" s="36"/>
      <c r="P791" s="36" t="s">
        <v>50</v>
      </c>
      <c r="Q791" s="36"/>
      <c r="R791" s="36"/>
      <c r="S791" s="36" t="s">
        <v>51</v>
      </c>
      <c r="T791" s="36" t="s">
        <v>38</v>
      </c>
      <c r="U791" s="36" t="s">
        <v>39</v>
      </c>
      <c r="V791" s="36" t="s">
        <v>38</v>
      </c>
      <c r="W791" s="36" t="s">
        <v>38</v>
      </c>
      <c r="X791" s="36">
        <v>2</v>
      </c>
      <c r="Y791" s="36" t="s">
        <v>4161</v>
      </c>
      <c r="Z791" s="36">
        <v>1</v>
      </c>
      <c r="AA791" s="36" t="s">
        <v>4122</v>
      </c>
      <c r="AB791" s="36">
        <v>1</v>
      </c>
      <c r="AC791" s="36"/>
      <c r="AD791" s="36"/>
      <c r="AE791" s="36">
        <f t="shared" si="12"/>
        <v>1</v>
      </c>
    </row>
    <row r="792" spans="1:31" customFormat="1" ht="94.5">
      <c r="A792" s="36">
        <v>791</v>
      </c>
      <c r="B792" s="36" t="s">
        <v>3862</v>
      </c>
      <c r="C792" s="36" t="s">
        <v>4115</v>
      </c>
      <c r="D792" s="36" t="s">
        <v>4162</v>
      </c>
      <c r="E792" s="36" t="s">
        <v>28</v>
      </c>
      <c r="F792" s="36" t="s">
        <v>45</v>
      </c>
      <c r="G792" s="36">
        <v>0</v>
      </c>
      <c r="H792" s="36" t="s">
        <v>42</v>
      </c>
      <c r="I792" s="36" t="s">
        <v>4163</v>
      </c>
      <c r="J792" s="36" t="s">
        <v>4164</v>
      </c>
      <c r="K792" s="36" t="s">
        <v>33</v>
      </c>
      <c r="L792" s="72" t="s">
        <v>4165</v>
      </c>
      <c r="M792" s="36" t="s">
        <v>4166</v>
      </c>
      <c r="N792" s="36" t="s">
        <v>36</v>
      </c>
      <c r="O792" s="36"/>
      <c r="P792" s="36"/>
      <c r="Q792" s="36"/>
      <c r="R792" s="36"/>
      <c r="S792" s="36" t="s">
        <v>51</v>
      </c>
      <c r="T792" s="36" t="s">
        <v>38</v>
      </c>
      <c r="U792" s="36" t="s">
        <v>39</v>
      </c>
      <c r="V792" s="36" t="s">
        <v>38</v>
      </c>
      <c r="W792" s="36" t="s">
        <v>38</v>
      </c>
      <c r="X792" s="36">
        <v>2</v>
      </c>
      <c r="Y792" s="36" t="s">
        <v>4167</v>
      </c>
      <c r="Z792" s="36">
        <v>1</v>
      </c>
      <c r="AA792" s="36" t="s">
        <v>4122</v>
      </c>
      <c r="AB792" s="36">
        <v>1</v>
      </c>
      <c r="AC792" s="36"/>
      <c r="AD792" s="36"/>
      <c r="AE792" s="36">
        <f t="shared" si="12"/>
        <v>0</v>
      </c>
    </row>
    <row r="793" spans="1:31" customFormat="1" ht="81">
      <c r="A793" s="36">
        <v>792</v>
      </c>
      <c r="B793" s="36" t="s">
        <v>3862</v>
      </c>
      <c r="C793" s="36" t="s">
        <v>4115</v>
      </c>
      <c r="D793" s="36" t="s">
        <v>4168</v>
      </c>
      <c r="E793" s="36" t="s">
        <v>28</v>
      </c>
      <c r="F793" s="36" t="s">
        <v>45</v>
      </c>
      <c r="G793" s="36">
        <v>0</v>
      </c>
      <c r="H793" s="36" t="s">
        <v>82</v>
      </c>
      <c r="I793" s="36" t="s">
        <v>4169</v>
      </c>
      <c r="J793" s="36" t="s">
        <v>4170</v>
      </c>
      <c r="K793" s="36" t="s">
        <v>33</v>
      </c>
      <c r="L793" s="72" t="s">
        <v>4171</v>
      </c>
      <c r="M793" s="36" t="s">
        <v>4172</v>
      </c>
      <c r="N793" s="36" t="s">
        <v>36</v>
      </c>
      <c r="O793" s="36"/>
      <c r="P793" s="36"/>
      <c r="Q793" s="36"/>
      <c r="R793" s="36"/>
      <c r="S793" s="36" t="s">
        <v>42</v>
      </c>
      <c r="T793" s="36" t="s">
        <v>39</v>
      </c>
      <c r="U793" s="36" t="s">
        <v>38</v>
      </c>
      <c r="V793" s="36" t="s">
        <v>38</v>
      </c>
      <c r="W793" s="36" t="s">
        <v>38</v>
      </c>
      <c r="X793" s="36">
        <v>2</v>
      </c>
      <c r="Y793" s="36" t="s">
        <v>4173</v>
      </c>
      <c r="Z793" s="36">
        <v>1</v>
      </c>
      <c r="AA793" s="36" t="s">
        <v>4122</v>
      </c>
      <c r="AB793" s="36">
        <v>1</v>
      </c>
      <c r="AC793" s="36"/>
      <c r="AD793" s="36"/>
      <c r="AE793" s="36">
        <f t="shared" si="12"/>
        <v>0</v>
      </c>
    </row>
    <row r="794" spans="1:31" customFormat="1" ht="67.5">
      <c r="A794" s="36">
        <v>793</v>
      </c>
      <c r="B794" s="36" t="s">
        <v>3862</v>
      </c>
      <c r="C794" s="36" t="s">
        <v>4115</v>
      </c>
      <c r="D794" s="36" t="s">
        <v>4174</v>
      </c>
      <c r="E794" s="36" t="s">
        <v>28</v>
      </c>
      <c r="F794" s="36" t="s">
        <v>45</v>
      </c>
      <c r="G794" s="36">
        <v>0</v>
      </c>
      <c r="H794" s="36" t="s">
        <v>82</v>
      </c>
      <c r="I794" s="36" t="s">
        <v>4175</v>
      </c>
      <c r="J794" s="36" t="s">
        <v>4176</v>
      </c>
      <c r="K794" s="36" t="s">
        <v>106</v>
      </c>
      <c r="L794" s="72"/>
      <c r="M794" s="36"/>
      <c r="N794" s="36"/>
      <c r="O794" s="36"/>
      <c r="P794" s="36"/>
      <c r="Q794" s="36"/>
      <c r="R794" s="36"/>
      <c r="S794" s="36"/>
      <c r="T794" s="36"/>
      <c r="U794" s="36"/>
      <c r="V794" s="36"/>
      <c r="W794" s="36"/>
      <c r="X794" s="36"/>
      <c r="Y794" s="36"/>
      <c r="Z794" s="36"/>
      <c r="AA794" s="36"/>
      <c r="AB794" s="36"/>
      <c r="AC794" s="36"/>
      <c r="AD794" s="36"/>
      <c r="AE794" s="36">
        <f t="shared" si="12"/>
        <v>0</v>
      </c>
    </row>
    <row r="795" spans="1:31" customFormat="1" ht="81">
      <c r="A795" s="36">
        <v>794</v>
      </c>
      <c r="B795" s="36" t="s">
        <v>3862</v>
      </c>
      <c r="C795" s="36" t="s">
        <v>4115</v>
      </c>
      <c r="D795" s="36" t="s">
        <v>4177</v>
      </c>
      <c r="E795" s="36" t="s">
        <v>28</v>
      </c>
      <c r="F795" s="36" t="s">
        <v>45</v>
      </c>
      <c r="G795" s="36">
        <v>0</v>
      </c>
      <c r="H795" s="36" t="s">
        <v>82</v>
      </c>
      <c r="I795" s="36" t="s">
        <v>4178</v>
      </c>
      <c r="J795" s="36" t="s">
        <v>4179</v>
      </c>
      <c r="K795" s="36" t="s">
        <v>33</v>
      </c>
      <c r="L795" s="72" t="s">
        <v>4180</v>
      </c>
      <c r="M795" s="36" t="s">
        <v>4181</v>
      </c>
      <c r="N795" s="36" t="s">
        <v>36</v>
      </c>
      <c r="O795" s="36"/>
      <c r="P795" s="36"/>
      <c r="Q795" s="36"/>
      <c r="R795" s="36"/>
      <c r="S795" s="36" t="s">
        <v>42</v>
      </c>
      <c r="T795" s="36" t="s">
        <v>39</v>
      </c>
      <c r="U795" s="36" t="s">
        <v>39</v>
      </c>
      <c r="V795" s="36" t="s">
        <v>38</v>
      </c>
      <c r="W795" s="36" t="s">
        <v>38</v>
      </c>
      <c r="X795" s="36">
        <v>2</v>
      </c>
      <c r="Y795" s="36" t="s">
        <v>4173</v>
      </c>
      <c r="Z795" s="36">
        <v>1</v>
      </c>
      <c r="AA795" s="36" t="s">
        <v>4122</v>
      </c>
      <c r="AB795" s="36">
        <v>1</v>
      </c>
      <c r="AC795" s="36"/>
      <c r="AD795" s="36"/>
      <c r="AE795" s="36">
        <f t="shared" si="12"/>
        <v>0</v>
      </c>
    </row>
    <row r="796" spans="1:31" customFormat="1" ht="81">
      <c r="A796" s="36">
        <v>795</v>
      </c>
      <c r="B796" s="36" t="s">
        <v>3862</v>
      </c>
      <c r="C796" s="36" t="s">
        <v>4115</v>
      </c>
      <c r="D796" s="36" t="s">
        <v>4182</v>
      </c>
      <c r="E796" s="36" t="s">
        <v>28</v>
      </c>
      <c r="F796" s="36" t="s">
        <v>45</v>
      </c>
      <c r="G796" s="36">
        <v>0</v>
      </c>
      <c r="H796" s="36" t="s">
        <v>82</v>
      </c>
      <c r="I796" s="36" t="s">
        <v>4183</v>
      </c>
      <c r="J796" s="36" t="s">
        <v>4184</v>
      </c>
      <c r="K796" s="36" t="s">
        <v>33</v>
      </c>
      <c r="L796" s="72" t="s">
        <v>4185</v>
      </c>
      <c r="M796" s="36" t="s">
        <v>4186</v>
      </c>
      <c r="N796" s="36" t="s">
        <v>36</v>
      </c>
      <c r="O796" s="36"/>
      <c r="P796" s="36"/>
      <c r="Q796" s="36"/>
      <c r="R796" s="36"/>
      <c r="S796" s="36" t="s">
        <v>42</v>
      </c>
      <c r="T796" s="36" t="s">
        <v>39</v>
      </c>
      <c r="U796" s="36" t="s">
        <v>39</v>
      </c>
      <c r="V796" s="36" t="s">
        <v>38</v>
      </c>
      <c r="W796" s="36" t="s">
        <v>38</v>
      </c>
      <c r="X796" s="36">
        <v>2</v>
      </c>
      <c r="Y796" s="36" t="s">
        <v>4173</v>
      </c>
      <c r="Z796" s="36">
        <v>1</v>
      </c>
      <c r="AA796" s="36" t="s">
        <v>4122</v>
      </c>
      <c r="AB796" s="36">
        <v>1</v>
      </c>
      <c r="AC796" s="36"/>
      <c r="AD796" s="36"/>
      <c r="AE796" s="36">
        <f t="shared" si="12"/>
        <v>0</v>
      </c>
    </row>
    <row r="797" spans="1:31" customFormat="1" ht="81">
      <c r="A797" s="36">
        <v>796</v>
      </c>
      <c r="B797" s="36" t="s">
        <v>3862</v>
      </c>
      <c r="C797" s="36" t="s">
        <v>4115</v>
      </c>
      <c r="D797" s="36" t="s">
        <v>4187</v>
      </c>
      <c r="E797" s="36" t="s">
        <v>28</v>
      </c>
      <c r="F797" s="36" t="s">
        <v>45</v>
      </c>
      <c r="G797" s="36">
        <v>0</v>
      </c>
      <c r="H797" s="36" t="s">
        <v>82</v>
      </c>
      <c r="I797" s="36" t="s">
        <v>4188</v>
      </c>
      <c r="J797" s="36" t="s">
        <v>4189</v>
      </c>
      <c r="K797" s="36" t="s">
        <v>33</v>
      </c>
      <c r="L797" s="72" t="s">
        <v>4190</v>
      </c>
      <c r="M797" s="36" t="s">
        <v>4191</v>
      </c>
      <c r="N797" s="36" t="s">
        <v>36</v>
      </c>
      <c r="O797" s="36"/>
      <c r="P797" s="36"/>
      <c r="Q797" s="36"/>
      <c r="R797" s="36"/>
      <c r="S797" s="36" t="s">
        <v>42</v>
      </c>
      <c r="T797" s="36" t="s">
        <v>39</v>
      </c>
      <c r="U797" s="36" t="s">
        <v>39</v>
      </c>
      <c r="V797" s="36" t="s">
        <v>38</v>
      </c>
      <c r="W797" s="36" t="s">
        <v>38</v>
      </c>
      <c r="X797" s="36">
        <v>2</v>
      </c>
      <c r="Y797" s="36" t="s">
        <v>4173</v>
      </c>
      <c r="Z797" s="36">
        <v>1</v>
      </c>
      <c r="AA797" s="36" t="s">
        <v>4122</v>
      </c>
      <c r="AB797" s="36">
        <v>1</v>
      </c>
      <c r="AC797" s="36"/>
      <c r="AD797" s="36"/>
      <c r="AE797" s="36">
        <f t="shared" si="12"/>
        <v>0</v>
      </c>
    </row>
    <row r="798" spans="1:31" customFormat="1" ht="81">
      <c r="A798" s="36">
        <v>797</v>
      </c>
      <c r="B798" s="36" t="s">
        <v>3862</v>
      </c>
      <c r="C798" s="36" t="s">
        <v>4115</v>
      </c>
      <c r="D798" s="36" t="s">
        <v>4192</v>
      </c>
      <c r="E798" s="36" t="s">
        <v>28</v>
      </c>
      <c r="F798" s="36" t="s">
        <v>45</v>
      </c>
      <c r="G798" s="36">
        <v>0</v>
      </c>
      <c r="H798" s="36" t="s">
        <v>82</v>
      </c>
      <c r="I798" s="36" t="s">
        <v>4193</v>
      </c>
      <c r="J798" s="36" t="s">
        <v>4194</v>
      </c>
      <c r="K798" s="36" t="s">
        <v>33</v>
      </c>
      <c r="L798" s="72" t="s">
        <v>4195</v>
      </c>
      <c r="M798" s="36" t="s">
        <v>4196</v>
      </c>
      <c r="N798" s="36" t="s">
        <v>36</v>
      </c>
      <c r="O798" s="36"/>
      <c r="P798" s="36"/>
      <c r="Q798" s="36"/>
      <c r="R798" s="36"/>
      <c r="S798" s="36" t="s">
        <v>42</v>
      </c>
      <c r="T798" s="36" t="s">
        <v>39</v>
      </c>
      <c r="U798" s="36" t="s">
        <v>39</v>
      </c>
      <c r="V798" s="36" t="s">
        <v>38</v>
      </c>
      <c r="W798" s="36" t="s">
        <v>38</v>
      </c>
      <c r="X798" s="36">
        <v>2</v>
      </c>
      <c r="Y798" s="36" t="s">
        <v>4173</v>
      </c>
      <c r="Z798" s="36">
        <v>1</v>
      </c>
      <c r="AA798" s="36" t="s">
        <v>4122</v>
      </c>
      <c r="AB798" s="36">
        <v>1</v>
      </c>
      <c r="AC798" s="36" t="s">
        <v>4197</v>
      </c>
      <c r="AD798" s="36"/>
      <c r="AE798" s="36">
        <f t="shared" si="12"/>
        <v>0</v>
      </c>
    </row>
    <row r="799" spans="1:31" customFormat="1" ht="81">
      <c r="A799" s="36">
        <v>798</v>
      </c>
      <c r="B799" s="36" t="s">
        <v>3862</v>
      </c>
      <c r="C799" s="36" t="s">
        <v>4115</v>
      </c>
      <c r="D799" s="36" t="s">
        <v>4198</v>
      </c>
      <c r="E799" s="36" t="s">
        <v>28</v>
      </c>
      <c r="F799" s="36" t="s">
        <v>45</v>
      </c>
      <c r="G799" s="36">
        <v>0</v>
      </c>
      <c r="H799" s="36" t="s">
        <v>82</v>
      </c>
      <c r="I799" s="36" t="s">
        <v>4199</v>
      </c>
      <c r="J799" s="36" t="s">
        <v>4200</v>
      </c>
      <c r="K799" s="36" t="s">
        <v>33</v>
      </c>
      <c r="L799" s="72" t="s">
        <v>4201</v>
      </c>
      <c r="M799" s="36" t="s">
        <v>4202</v>
      </c>
      <c r="N799" s="36" t="s">
        <v>36</v>
      </c>
      <c r="O799" s="36"/>
      <c r="P799" s="36"/>
      <c r="Q799" s="36"/>
      <c r="R799" s="36"/>
      <c r="S799" s="36" t="s">
        <v>51</v>
      </c>
      <c r="T799" s="36" t="s">
        <v>38</v>
      </c>
      <c r="U799" s="36" t="s">
        <v>39</v>
      </c>
      <c r="V799" s="36" t="s">
        <v>38</v>
      </c>
      <c r="W799" s="36" t="s">
        <v>38</v>
      </c>
      <c r="X799" s="36">
        <v>2</v>
      </c>
      <c r="Y799" s="36" t="s">
        <v>4203</v>
      </c>
      <c r="Z799" s="36">
        <v>1</v>
      </c>
      <c r="AA799" s="36" t="s">
        <v>4122</v>
      </c>
      <c r="AB799" s="36">
        <v>1</v>
      </c>
      <c r="AC799" s="36" t="s">
        <v>4204</v>
      </c>
      <c r="AD799" s="36"/>
      <c r="AE799" s="36">
        <f t="shared" si="12"/>
        <v>0</v>
      </c>
    </row>
    <row r="800" spans="1:31" customFormat="1" ht="94.5">
      <c r="A800" s="36">
        <v>799</v>
      </c>
      <c r="B800" s="36" t="s">
        <v>3862</v>
      </c>
      <c r="C800" s="36" t="s">
        <v>4115</v>
      </c>
      <c r="D800" s="36" t="s">
        <v>4205</v>
      </c>
      <c r="E800" s="36" t="s">
        <v>28</v>
      </c>
      <c r="F800" s="36" t="s">
        <v>45</v>
      </c>
      <c r="G800" s="36">
        <v>0</v>
      </c>
      <c r="H800" s="36" t="s">
        <v>82</v>
      </c>
      <c r="I800" s="36" t="s">
        <v>4206</v>
      </c>
      <c r="J800" s="36" t="s">
        <v>4207</v>
      </c>
      <c r="K800" s="36" t="s">
        <v>33</v>
      </c>
      <c r="L800" s="72" t="s">
        <v>4208</v>
      </c>
      <c r="M800" s="36" t="s">
        <v>4209</v>
      </c>
      <c r="N800" s="36" t="s">
        <v>36</v>
      </c>
      <c r="O800" s="36"/>
      <c r="P800" s="36"/>
      <c r="Q800" s="36"/>
      <c r="R800" s="36"/>
      <c r="S800" s="36" t="s">
        <v>51</v>
      </c>
      <c r="T800" s="36" t="s">
        <v>38</v>
      </c>
      <c r="U800" s="36" t="s">
        <v>39</v>
      </c>
      <c r="V800" s="36" t="s">
        <v>38</v>
      </c>
      <c r="W800" s="36" t="s">
        <v>38</v>
      </c>
      <c r="X800" s="36">
        <v>2</v>
      </c>
      <c r="Y800" s="36" t="s">
        <v>4210</v>
      </c>
      <c r="Z800" s="36">
        <v>5</v>
      </c>
      <c r="AA800" s="36" t="s">
        <v>4211</v>
      </c>
      <c r="AB800" s="36">
        <v>5</v>
      </c>
      <c r="AC800" s="36"/>
      <c r="AD800" s="36"/>
      <c r="AE800" s="36">
        <f t="shared" si="12"/>
        <v>0</v>
      </c>
    </row>
    <row r="801" spans="1:31" customFormat="1" ht="81">
      <c r="A801" s="36">
        <v>800</v>
      </c>
      <c r="B801" s="36" t="s">
        <v>3862</v>
      </c>
      <c r="C801" s="36" t="s">
        <v>4115</v>
      </c>
      <c r="D801" s="36" t="s">
        <v>4212</v>
      </c>
      <c r="E801" s="36" t="s">
        <v>28</v>
      </c>
      <c r="F801" s="36" t="s">
        <v>45</v>
      </c>
      <c r="G801" s="36">
        <v>0</v>
      </c>
      <c r="H801" s="36" t="s">
        <v>108</v>
      </c>
      <c r="I801" s="36" t="s">
        <v>4213</v>
      </c>
      <c r="J801" s="36" t="s">
        <v>4214</v>
      </c>
      <c r="K801" s="36" t="s">
        <v>33</v>
      </c>
      <c r="L801" s="72" t="s">
        <v>4215</v>
      </c>
      <c r="M801" s="36" t="s">
        <v>4216</v>
      </c>
      <c r="N801" s="36" t="s">
        <v>49</v>
      </c>
      <c r="O801" s="36"/>
      <c r="P801" s="36" t="s">
        <v>50</v>
      </c>
      <c r="Q801" s="36"/>
      <c r="R801" s="36"/>
      <c r="S801" s="36" t="s">
        <v>51</v>
      </c>
      <c r="T801" s="36" t="s">
        <v>38</v>
      </c>
      <c r="U801" s="36" t="s">
        <v>39</v>
      </c>
      <c r="V801" s="36" t="s">
        <v>38</v>
      </c>
      <c r="W801" s="36" t="s">
        <v>38</v>
      </c>
      <c r="X801" s="36">
        <v>2</v>
      </c>
      <c r="Y801" s="36" t="s">
        <v>4217</v>
      </c>
      <c r="Z801" s="36">
        <v>1</v>
      </c>
      <c r="AA801" s="36" t="s">
        <v>4122</v>
      </c>
      <c r="AB801" s="36">
        <v>1</v>
      </c>
      <c r="AC801" s="36"/>
      <c r="AD801" s="36"/>
      <c r="AE801" s="36">
        <f t="shared" si="12"/>
        <v>1</v>
      </c>
    </row>
    <row r="802" spans="1:31" customFormat="1" ht="54">
      <c r="A802" s="36">
        <v>801</v>
      </c>
      <c r="B802" s="36" t="s">
        <v>3862</v>
      </c>
      <c r="C802" s="36" t="s">
        <v>4115</v>
      </c>
      <c r="D802" s="36" t="s">
        <v>4218</v>
      </c>
      <c r="E802" s="36" t="s">
        <v>28</v>
      </c>
      <c r="F802" s="36" t="s">
        <v>45</v>
      </c>
      <c r="G802" s="36">
        <v>0</v>
      </c>
      <c r="H802" s="36" t="s">
        <v>82</v>
      </c>
      <c r="I802" s="36" t="s">
        <v>4219</v>
      </c>
      <c r="J802" s="36" t="s">
        <v>4220</v>
      </c>
      <c r="K802" s="36" t="s">
        <v>33</v>
      </c>
      <c r="L802" s="72" t="s">
        <v>4221</v>
      </c>
      <c r="M802" s="36" t="s">
        <v>4222</v>
      </c>
      <c r="N802" s="36" t="s">
        <v>36</v>
      </c>
      <c r="O802" s="36"/>
      <c r="P802" s="36"/>
      <c r="Q802" s="36"/>
      <c r="R802" s="36"/>
      <c r="S802" s="36" t="s">
        <v>51</v>
      </c>
      <c r="T802" s="36" t="s">
        <v>38</v>
      </c>
      <c r="U802" s="36" t="s">
        <v>39</v>
      </c>
      <c r="V802" s="36" t="s">
        <v>38</v>
      </c>
      <c r="W802" s="36" t="s">
        <v>38</v>
      </c>
      <c r="X802" s="36">
        <v>2</v>
      </c>
      <c r="Y802" s="36" t="s">
        <v>4167</v>
      </c>
      <c r="Z802" s="36">
        <v>1</v>
      </c>
      <c r="AA802" s="36" t="s">
        <v>4122</v>
      </c>
      <c r="AB802" s="36">
        <v>1</v>
      </c>
      <c r="AC802" s="36"/>
      <c r="AD802" s="36"/>
      <c r="AE802" s="36">
        <f t="shared" si="12"/>
        <v>0</v>
      </c>
    </row>
    <row r="803" spans="1:31" customFormat="1" ht="81">
      <c r="A803" s="36">
        <v>802</v>
      </c>
      <c r="B803" s="36" t="s">
        <v>3862</v>
      </c>
      <c r="C803" s="36" t="s">
        <v>4115</v>
      </c>
      <c r="D803" s="36" t="s">
        <v>4223</v>
      </c>
      <c r="E803" s="36" t="s">
        <v>28</v>
      </c>
      <c r="F803" s="36" t="s">
        <v>45</v>
      </c>
      <c r="G803" s="36">
        <v>0</v>
      </c>
      <c r="H803" s="36" t="s">
        <v>82</v>
      </c>
      <c r="I803" s="36" t="s">
        <v>4224</v>
      </c>
      <c r="J803" s="36" t="s">
        <v>4225</v>
      </c>
      <c r="K803" s="36" t="s">
        <v>106</v>
      </c>
      <c r="L803" s="72"/>
      <c r="M803" s="36"/>
      <c r="N803" s="36"/>
      <c r="O803" s="36"/>
      <c r="P803" s="36"/>
      <c r="Q803" s="36"/>
      <c r="R803" s="36"/>
      <c r="S803" s="36"/>
      <c r="T803" s="36"/>
      <c r="U803" s="36"/>
      <c r="V803" s="36"/>
      <c r="W803" s="36"/>
      <c r="X803" s="36"/>
      <c r="Y803" s="36"/>
      <c r="Z803" s="36"/>
      <c r="AA803" s="36"/>
      <c r="AB803" s="36"/>
      <c r="AC803" s="36"/>
      <c r="AD803" s="36"/>
      <c r="AE803" s="36">
        <f t="shared" si="12"/>
        <v>0</v>
      </c>
    </row>
    <row r="804" spans="1:31" customFormat="1" ht="81">
      <c r="A804" s="36">
        <v>803</v>
      </c>
      <c r="B804" s="36" t="s">
        <v>3862</v>
      </c>
      <c r="C804" s="36" t="s">
        <v>4115</v>
      </c>
      <c r="D804" s="36" t="s">
        <v>4226</v>
      </c>
      <c r="E804" s="36" t="s">
        <v>28</v>
      </c>
      <c r="F804" s="36" t="s">
        <v>45</v>
      </c>
      <c r="G804" s="36">
        <v>0</v>
      </c>
      <c r="H804" s="36" t="s">
        <v>42</v>
      </c>
      <c r="I804" s="36" t="s">
        <v>4227</v>
      </c>
      <c r="J804" s="36" t="s">
        <v>4228</v>
      </c>
      <c r="K804" s="36" t="s">
        <v>106</v>
      </c>
      <c r="L804" s="72"/>
      <c r="M804" s="36"/>
      <c r="N804" s="36"/>
      <c r="O804" s="36"/>
      <c r="P804" s="36"/>
      <c r="Q804" s="36"/>
      <c r="R804" s="36"/>
      <c r="S804" s="36"/>
      <c r="T804" s="36"/>
      <c r="U804" s="36"/>
      <c r="V804" s="36"/>
      <c r="W804" s="36"/>
      <c r="X804" s="36"/>
      <c r="Y804" s="36"/>
      <c r="Z804" s="36"/>
      <c r="AA804" s="36"/>
      <c r="AB804" s="36"/>
      <c r="AC804" s="36"/>
      <c r="AD804" s="36"/>
      <c r="AE804" s="36">
        <f t="shared" si="12"/>
        <v>0</v>
      </c>
    </row>
    <row r="805" spans="1:31" customFormat="1" ht="81">
      <c r="A805" s="36">
        <v>804</v>
      </c>
      <c r="B805" s="36" t="s">
        <v>3862</v>
      </c>
      <c r="C805" s="36" t="s">
        <v>4115</v>
      </c>
      <c r="D805" s="36" t="s">
        <v>4229</v>
      </c>
      <c r="E805" s="36" t="s">
        <v>28</v>
      </c>
      <c r="F805" s="36" t="s">
        <v>45</v>
      </c>
      <c r="G805" s="36">
        <v>0</v>
      </c>
      <c r="H805" s="36" t="s">
        <v>42</v>
      </c>
      <c r="I805" s="36" t="s">
        <v>4230</v>
      </c>
      <c r="J805" s="36" t="s">
        <v>4231</v>
      </c>
      <c r="K805" s="36" t="s">
        <v>33</v>
      </c>
      <c r="L805" s="72" t="s">
        <v>4232</v>
      </c>
      <c r="M805" s="36" t="s">
        <v>4233</v>
      </c>
      <c r="N805" s="36" t="s">
        <v>36</v>
      </c>
      <c r="O805" s="36"/>
      <c r="P805" s="36"/>
      <c r="Q805" s="36"/>
      <c r="R805" s="36"/>
      <c r="S805" s="36" t="s">
        <v>42</v>
      </c>
      <c r="T805" s="36" t="s">
        <v>39</v>
      </c>
      <c r="U805" s="36" t="s">
        <v>39</v>
      </c>
      <c r="V805" s="36" t="s">
        <v>38</v>
      </c>
      <c r="W805" s="36" t="s">
        <v>38</v>
      </c>
      <c r="X805" s="36">
        <v>2</v>
      </c>
      <c r="Y805" s="36" t="s">
        <v>4234</v>
      </c>
      <c r="Z805" s="36">
        <v>1</v>
      </c>
      <c r="AA805" s="36" t="s">
        <v>4122</v>
      </c>
      <c r="AB805" s="36">
        <v>1</v>
      </c>
      <c r="AC805" s="36"/>
      <c r="AD805" s="36"/>
      <c r="AE805" s="36">
        <f t="shared" si="12"/>
        <v>0</v>
      </c>
    </row>
    <row r="806" spans="1:31" customFormat="1" ht="108">
      <c r="A806" s="36">
        <v>805</v>
      </c>
      <c r="B806" s="36" t="s">
        <v>3862</v>
      </c>
      <c r="C806" s="36" t="s">
        <v>4115</v>
      </c>
      <c r="D806" s="36" t="s">
        <v>4235</v>
      </c>
      <c r="E806" s="36" t="s">
        <v>28</v>
      </c>
      <c r="F806" s="36" t="s">
        <v>45</v>
      </c>
      <c r="G806" s="36">
        <v>0</v>
      </c>
      <c r="H806" s="36" t="s">
        <v>82</v>
      </c>
      <c r="I806" s="36" t="s">
        <v>4236</v>
      </c>
      <c r="J806" s="36" t="s">
        <v>4237</v>
      </c>
      <c r="K806" s="36" t="s">
        <v>33</v>
      </c>
      <c r="L806" s="72" t="s">
        <v>4238</v>
      </c>
      <c r="M806" s="36" t="s">
        <v>4239</v>
      </c>
      <c r="N806" s="36" t="s">
        <v>49</v>
      </c>
      <c r="O806" s="36"/>
      <c r="P806" s="36" t="s">
        <v>50</v>
      </c>
      <c r="Q806" s="36"/>
      <c r="R806" s="36"/>
      <c r="S806" s="36" t="s">
        <v>51</v>
      </c>
      <c r="T806" s="36" t="s">
        <v>38</v>
      </c>
      <c r="U806" s="36" t="s">
        <v>38</v>
      </c>
      <c r="V806" s="36" t="s">
        <v>38</v>
      </c>
      <c r="W806" s="36" t="s">
        <v>38</v>
      </c>
      <c r="X806" s="36">
        <v>2</v>
      </c>
      <c r="Y806" s="36" t="s">
        <v>4234</v>
      </c>
      <c r="Z806" s="36">
        <v>1</v>
      </c>
      <c r="AA806" s="36" t="s">
        <v>4122</v>
      </c>
      <c r="AB806" s="36">
        <v>1</v>
      </c>
      <c r="AC806" s="36" t="s">
        <v>4240</v>
      </c>
      <c r="AD806" s="36"/>
      <c r="AE806" s="36">
        <f t="shared" si="12"/>
        <v>1</v>
      </c>
    </row>
    <row r="807" spans="1:31" customFormat="1" ht="108">
      <c r="A807" s="36">
        <v>806</v>
      </c>
      <c r="B807" s="36" t="s">
        <v>3862</v>
      </c>
      <c r="C807" s="36" t="s">
        <v>4115</v>
      </c>
      <c r="D807" s="36" t="s">
        <v>4241</v>
      </c>
      <c r="E807" s="36" t="s">
        <v>28</v>
      </c>
      <c r="F807" s="36" t="s">
        <v>45</v>
      </c>
      <c r="G807" s="36">
        <v>0</v>
      </c>
      <c r="H807" s="36" t="s">
        <v>82</v>
      </c>
      <c r="I807" s="36" t="s">
        <v>4242</v>
      </c>
      <c r="J807" s="36" t="s">
        <v>4243</v>
      </c>
      <c r="K807" s="36" t="s">
        <v>33</v>
      </c>
      <c r="L807" s="72" t="s">
        <v>4244</v>
      </c>
      <c r="M807" s="36" t="s">
        <v>4245</v>
      </c>
      <c r="N807" s="36" t="s">
        <v>49</v>
      </c>
      <c r="O807" s="36"/>
      <c r="P807" s="36" t="s">
        <v>50</v>
      </c>
      <c r="Q807" s="36"/>
      <c r="R807" s="36"/>
      <c r="S807" s="36" t="s">
        <v>51</v>
      </c>
      <c r="T807" s="36" t="s">
        <v>38</v>
      </c>
      <c r="U807" s="36" t="s">
        <v>38</v>
      </c>
      <c r="V807" s="36" t="s">
        <v>38</v>
      </c>
      <c r="W807" s="36" t="s">
        <v>38</v>
      </c>
      <c r="X807" s="36">
        <v>2</v>
      </c>
      <c r="Y807" s="36" t="s">
        <v>4246</v>
      </c>
      <c r="Z807" s="36">
        <v>1</v>
      </c>
      <c r="AA807" s="36" t="s">
        <v>4122</v>
      </c>
      <c r="AB807" s="36">
        <v>1</v>
      </c>
      <c r="AC807" s="36"/>
      <c r="AD807" s="36"/>
      <c r="AE807" s="36">
        <f t="shared" si="12"/>
        <v>1</v>
      </c>
    </row>
    <row r="808" spans="1:31" customFormat="1" ht="135">
      <c r="A808" s="36">
        <v>807</v>
      </c>
      <c r="B808" s="36" t="s">
        <v>3862</v>
      </c>
      <c r="C808" s="36" t="s">
        <v>4115</v>
      </c>
      <c r="D808" s="36" t="s">
        <v>4247</v>
      </c>
      <c r="E808" s="36" t="s">
        <v>28</v>
      </c>
      <c r="F808" s="36" t="s">
        <v>45</v>
      </c>
      <c r="G808" s="36">
        <v>0</v>
      </c>
      <c r="H808" s="36" t="s">
        <v>108</v>
      </c>
      <c r="I808" s="36" t="s">
        <v>4248</v>
      </c>
      <c r="J808" s="36" t="s">
        <v>4249</v>
      </c>
      <c r="K808" s="36" t="s">
        <v>33</v>
      </c>
      <c r="L808" s="72" t="s">
        <v>4250</v>
      </c>
      <c r="M808" s="36" t="s">
        <v>4251</v>
      </c>
      <c r="N808" s="36" t="s">
        <v>36</v>
      </c>
      <c r="O808" s="36"/>
      <c r="P808" s="36"/>
      <c r="Q808" s="36"/>
      <c r="R808" s="36"/>
      <c r="S808" s="36" t="s">
        <v>51</v>
      </c>
      <c r="T808" s="36" t="s">
        <v>38</v>
      </c>
      <c r="U808" s="36" t="s">
        <v>39</v>
      </c>
      <c r="V808" s="36" t="s">
        <v>38</v>
      </c>
      <c r="W808" s="36" t="s">
        <v>38</v>
      </c>
      <c r="X808" s="36">
        <v>2</v>
      </c>
      <c r="Y808" s="36" t="s">
        <v>4252</v>
      </c>
      <c r="Z808" s="36">
        <v>1</v>
      </c>
      <c r="AA808" s="36" t="s">
        <v>4122</v>
      </c>
      <c r="AB808" s="36">
        <v>1</v>
      </c>
      <c r="AC808" s="36" t="s">
        <v>4253</v>
      </c>
      <c r="AD808" s="36"/>
      <c r="AE808" s="36">
        <f t="shared" si="12"/>
        <v>0</v>
      </c>
    </row>
    <row r="809" spans="1:31" customFormat="1" ht="94.5">
      <c r="A809" s="36">
        <v>808</v>
      </c>
      <c r="B809" s="36" t="s">
        <v>3862</v>
      </c>
      <c r="C809" s="36" t="s">
        <v>4115</v>
      </c>
      <c r="D809" s="36" t="s">
        <v>4254</v>
      </c>
      <c r="E809" s="36" t="s">
        <v>28</v>
      </c>
      <c r="F809" s="36" t="s">
        <v>45</v>
      </c>
      <c r="G809" s="36">
        <v>0</v>
      </c>
      <c r="H809" s="36" t="s">
        <v>82</v>
      </c>
      <c r="I809" s="36" t="s">
        <v>4255</v>
      </c>
      <c r="J809" s="36" t="s">
        <v>4256</v>
      </c>
      <c r="K809" s="36" t="s">
        <v>33</v>
      </c>
      <c r="L809" s="72" t="s">
        <v>4257</v>
      </c>
      <c r="M809" s="36" t="s">
        <v>4258</v>
      </c>
      <c r="N809" s="36" t="s">
        <v>49</v>
      </c>
      <c r="O809" s="36"/>
      <c r="P809" s="36" t="s">
        <v>50</v>
      </c>
      <c r="Q809" s="36"/>
      <c r="R809" s="36"/>
      <c r="S809" s="36" t="s">
        <v>51</v>
      </c>
      <c r="T809" s="36" t="s">
        <v>38</v>
      </c>
      <c r="U809" s="36" t="s">
        <v>39</v>
      </c>
      <c r="V809" s="36" t="s">
        <v>38</v>
      </c>
      <c r="W809" s="36" t="s">
        <v>38</v>
      </c>
      <c r="X809" s="36">
        <v>2</v>
      </c>
      <c r="Y809" s="36" t="s">
        <v>4252</v>
      </c>
      <c r="Z809" s="36">
        <v>1</v>
      </c>
      <c r="AA809" s="36" t="s">
        <v>4122</v>
      </c>
      <c r="AB809" s="36">
        <v>1</v>
      </c>
      <c r="AC809" s="36" t="s">
        <v>4259</v>
      </c>
      <c r="AD809" s="36"/>
      <c r="AE809" s="36">
        <f t="shared" si="12"/>
        <v>1</v>
      </c>
    </row>
    <row r="810" spans="1:31" customFormat="1" ht="94.5">
      <c r="A810" s="36">
        <v>809</v>
      </c>
      <c r="B810" s="36" t="s">
        <v>3862</v>
      </c>
      <c r="C810" s="36" t="s">
        <v>4115</v>
      </c>
      <c r="D810" s="36" t="s">
        <v>4260</v>
      </c>
      <c r="E810" s="36" t="s">
        <v>28</v>
      </c>
      <c r="F810" s="36" t="s">
        <v>45</v>
      </c>
      <c r="G810" s="36">
        <v>0</v>
      </c>
      <c r="H810" s="36" t="s">
        <v>82</v>
      </c>
      <c r="I810" s="36" t="s">
        <v>4261</v>
      </c>
      <c r="J810" s="36" t="s">
        <v>4262</v>
      </c>
      <c r="K810" s="36" t="s">
        <v>33</v>
      </c>
      <c r="L810" s="72" t="s">
        <v>4263</v>
      </c>
      <c r="M810" s="36" t="s">
        <v>4264</v>
      </c>
      <c r="N810" s="36" t="s">
        <v>49</v>
      </c>
      <c r="O810" s="36"/>
      <c r="P810" s="36" t="s">
        <v>50</v>
      </c>
      <c r="Q810" s="36"/>
      <c r="R810" s="36"/>
      <c r="S810" s="36" t="s">
        <v>51</v>
      </c>
      <c r="T810" s="36" t="s">
        <v>38</v>
      </c>
      <c r="U810" s="36" t="s">
        <v>39</v>
      </c>
      <c r="V810" s="36" t="s">
        <v>38</v>
      </c>
      <c r="W810" s="36" t="s">
        <v>38</v>
      </c>
      <c r="X810" s="36">
        <v>2</v>
      </c>
      <c r="Y810" s="36" t="s">
        <v>4265</v>
      </c>
      <c r="Z810" s="36">
        <v>1</v>
      </c>
      <c r="AA810" s="36" t="s">
        <v>4122</v>
      </c>
      <c r="AB810" s="36">
        <v>1</v>
      </c>
      <c r="AC810" s="36"/>
      <c r="AD810" s="36"/>
      <c r="AE810" s="36">
        <f t="shared" si="12"/>
        <v>1</v>
      </c>
    </row>
    <row r="811" spans="1:31" customFormat="1" ht="108">
      <c r="A811" s="36">
        <v>810</v>
      </c>
      <c r="B811" s="36" t="s">
        <v>3862</v>
      </c>
      <c r="C811" s="36" t="s">
        <v>4115</v>
      </c>
      <c r="D811" s="36" t="s">
        <v>4266</v>
      </c>
      <c r="E811" s="36" t="s">
        <v>28</v>
      </c>
      <c r="F811" s="36" t="s">
        <v>45</v>
      </c>
      <c r="G811" s="36">
        <v>0</v>
      </c>
      <c r="H811" s="36" t="s">
        <v>82</v>
      </c>
      <c r="I811" s="36" t="s">
        <v>4267</v>
      </c>
      <c r="J811" s="36" t="s">
        <v>4268</v>
      </c>
      <c r="K811" s="36" t="s">
        <v>33</v>
      </c>
      <c r="L811" s="72" t="s">
        <v>4269</v>
      </c>
      <c r="M811" s="36" t="s">
        <v>4270</v>
      </c>
      <c r="N811" s="36" t="s">
        <v>36</v>
      </c>
      <c r="O811" s="36"/>
      <c r="P811" s="36"/>
      <c r="Q811" s="36"/>
      <c r="R811" s="36"/>
      <c r="S811" s="36" t="s">
        <v>37</v>
      </c>
      <c r="T811" s="36" t="s">
        <v>39</v>
      </c>
      <c r="U811" s="36" t="s">
        <v>39</v>
      </c>
      <c r="V811" s="36" t="s">
        <v>38</v>
      </c>
      <c r="W811" s="36" t="s">
        <v>38</v>
      </c>
      <c r="X811" s="36">
        <v>2</v>
      </c>
      <c r="Y811" s="36" t="s">
        <v>4271</v>
      </c>
      <c r="Z811" s="36">
        <v>5</v>
      </c>
      <c r="AA811" s="36" t="s">
        <v>4211</v>
      </c>
      <c r="AB811" s="36">
        <v>5</v>
      </c>
      <c r="AC811" s="36"/>
      <c r="AD811" s="36"/>
      <c r="AE811" s="36">
        <f t="shared" si="12"/>
        <v>0</v>
      </c>
    </row>
    <row r="812" spans="1:31" customFormat="1" ht="94.5">
      <c r="A812" s="36">
        <v>811</v>
      </c>
      <c r="B812" s="36" t="s">
        <v>3862</v>
      </c>
      <c r="C812" s="36" t="s">
        <v>4115</v>
      </c>
      <c r="D812" s="36" t="s">
        <v>4272</v>
      </c>
      <c r="E812" s="36" t="s">
        <v>28</v>
      </c>
      <c r="F812" s="36" t="s">
        <v>45</v>
      </c>
      <c r="G812" s="36">
        <v>0</v>
      </c>
      <c r="H812" s="36" t="s">
        <v>82</v>
      </c>
      <c r="I812" s="36" t="s">
        <v>4273</v>
      </c>
      <c r="J812" s="36" t="s">
        <v>4274</v>
      </c>
      <c r="K812" s="36" t="s">
        <v>33</v>
      </c>
      <c r="L812" s="72" t="s">
        <v>4275</v>
      </c>
      <c r="M812" s="36" t="s">
        <v>4276</v>
      </c>
      <c r="N812" s="36" t="s">
        <v>49</v>
      </c>
      <c r="O812" s="36"/>
      <c r="P812" s="36" t="s">
        <v>50</v>
      </c>
      <c r="Q812" s="36"/>
      <c r="R812" s="36"/>
      <c r="S812" s="36" t="s">
        <v>51</v>
      </c>
      <c r="T812" s="36" t="s">
        <v>38</v>
      </c>
      <c r="U812" s="36" t="s">
        <v>39</v>
      </c>
      <c r="V812" s="36" t="s">
        <v>38</v>
      </c>
      <c r="W812" s="36" t="s">
        <v>38</v>
      </c>
      <c r="X812" s="36">
        <v>2</v>
      </c>
      <c r="Y812" s="36" t="s">
        <v>4277</v>
      </c>
      <c r="Z812" s="36">
        <v>1</v>
      </c>
      <c r="AA812" s="36" t="s">
        <v>4122</v>
      </c>
      <c r="AB812" s="36">
        <v>2</v>
      </c>
      <c r="AC812" s="36"/>
      <c r="AD812" s="36"/>
      <c r="AE812" s="36">
        <f t="shared" si="12"/>
        <v>1</v>
      </c>
    </row>
    <row r="813" spans="1:31" customFormat="1" ht="135">
      <c r="A813" s="36">
        <v>812</v>
      </c>
      <c r="B813" s="36" t="s">
        <v>3862</v>
      </c>
      <c r="C813" s="36" t="s">
        <v>4115</v>
      </c>
      <c r="D813" s="36" t="s">
        <v>4278</v>
      </c>
      <c r="E813" s="36" t="s">
        <v>28</v>
      </c>
      <c r="F813" s="36" t="s">
        <v>45</v>
      </c>
      <c r="G813" s="36">
        <v>0</v>
      </c>
      <c r="H813" s="36" t="s">
        <v>82</v>
      </c>
      <c r="I813" s="36" t="s">
        <v>4279</v>
      </c>
      <c r="J813" s="36" t="s">
        <v>4280</v>
      </c>
      <c r="K813" s="36" t="s">
        <v>33</v>
      </c>
      <c r="L813" s="72" t="s">
        <v>4281</v>
      </c>
      <c r="M813" s="36" t="s">
        <v>4282</v>
      </c>
      <c r="N813" s="36" t="s">
        <v>36</v>
      </c>
      <c r="O813" s="36"/>
      <c r="P813" s="36"/>
      <c r="Q813" s="36"/>
      <c r="R813" s="36"/>
      <c r="S813" s="36" t="s">
        <v>51</v>
      </c>
      <c r="T813" s="36" t="s">
        <v>38</v>
      </c>
      <c r="U813" s="36" t="s">
        <v>39</v>
      </c>
      <c r="V813" s="36" t="s">
        <v>38</v>
      </c>
      <c r="W813" s="36" t="s">
        <v>38</v>
      </c>
      <c r="X813" s="36">
        <v>2</v>
      </c>
      <c r="Y813" s="36" t="s">
        <v>4277</v>
      </c>
      <c r="Z813" s="36">
        <v>1</v>
      </c>
      <c r="AA813" s="36" t="s">
        <v>4122</v>
      </c>
      <c r="AB813" s="36">
        <v>2</v>
      </c>
      <c r="AC813" s="36" t="s">
        <v>4283</v>
      </c>
      <c r="AD813" s="36"/>
      <c r="AE813" s="36">
        <f t="shared" si="12"/>
        <v>0</v>
      </c>
    </row>
    <row r="814" spans="1:31" customFormat="1" ht="81">
      <c r="A814" s="36">
        <v>813</v>
      </c>
      <c r="B814" s="36" t="s">
        <v>3862</v>
      </c>
      <c r="C814" s="36" t="s">
        <v>4115</v>
      </c>
      <c r="D814" s="36" t="s">
        <v>4284</v>
      </c>
      <c r="E814" s="36" t="s">
        <v>28</v>
      </c>
      <c r="F814" s="36" t="s">
        <v>45</v>
      </c>
      <c r="G814" s="36">
        <v>0</v>
      </c>
      <c r="H814" s="36" t="s">
        <v>108</v>
      </c>
      <c r="I814" s="36" t="s">
        <v>4285</v>
      </c>
      <c r="J814" s="36" t="s">
        <v>4286</v>
      </c>
      <c r="K814" s="36" t="s">
        <v>33</v>
      </c>
      <c r="L814" s="72" t="s">
        <v>4287</v>
      </c>
      <c r="M814" s="36" t="s">
        <v>4288</v>
      </c>
      <c r="N814" s="36" t="s">
        <v>49</v>
      </c>
      <c r="O814" s="36"/>
      <c r="P814" s="36" t="s">
        <v>50</v>
      </c>
      <c r="Q814" s="36"/>
      <c r="R814" s="36"/>
      <c r="S814" s="36" t="s">
        <v>51</v>
      </c>
      <c r="T814" s="36" t="s">
        <v>38</v>
      </c>
      <c r="U814" s="36" t="s">
        <v>39</v>
      </c>
      <c r="V814" s="36" t="s">
        <v>38</v>
      </c>
      <c r="W814" s="36" t="s">
        <v>38</v>
      </c>
      <c r="X814" s="36">
        <v>2</v>
      </c>
      <c r="Y814" s="36" t="s">
        <v>4289</v>
      </c>
      <c r="Z814" s="36">
        <v>1</v>
      </c>
      <c r="AA814" s="36" t="s">
        <v>4122</v>
      </c>
      <c r="AB814" s="36">
        <v>2</v>
      </c>
      <c r="AC814" s="36"/>
      <c r="AD814" s="36"/>
      <c r="AE814" s="36">
        <f t="shared" si="12"/>
        <v>1</v>
      </c>
    </row>
    <row r="815" spans="1:31" customFormat="1" ht="94.5">
      <c r="A815" s="36">
        <v>814</v>
      </c>
      <c r="B815" s="36" t="s">
        <v>3862</v>
      </c>
      <c r="C815" s="36" t="s">
        <v>4115</v>
      </c>
      <c r="D815" s="36" t="s">
        <v>4290</v>
      </c>
      <c r="E815" s="36" t="s">
        <v>28</v>
      </c>
      <c r="F815" s="36" t="s">
        <v>45</v>
      </c>
      <c r="G815" s="36">
        <v>0</v>
      </c>
      <c r="H815" s="36" t="s">
        <v>108</v>
      </c>
      <c r="I815" s="36" t="s">
        <v>4291</v>
      </c>
      <c r="J815" s="36" t="s">
        <v>4292</v>
      </c>
      <c r="K815" s="36" t="s">
        <v>33</v>
      </c>
      <c r="L815" s="72" t="s">
        <v>4293</v>
      </c>
      <c r="M815" s="36" t="s">
        <v>4294</v>
      </c>
      <c r="N815" s="36" t="s">
        <v>49</v>
      </c>
      <c r="O815" s="36"/>
      <c r="P815" s="36" t="s">
        <v>50</v>
      </c>
      <c r="Q815" s="36"/>
      <c r="R815" s="36"/>
      <c r="S815" s="36" t="s">
        <v>51</v>
      </c>
      <c r="T815" s="36" t="s">
        <v>38</v>
      </c>
      <c r="U815" s="36" t="s">
        <v>39</v>
      </c>
      <c r="V815" s="36" t="s">
        <v>38</v>
      </c>
      <c r="W815" s="36" t="s">
        <v>38</v>
      </c>
      <c r="X815" s="36">
        <v>2</v>
      </c>
      <c r="Y815" s="36" t="s">
        <v>4289</v>
      </c>
      <c r="Z815" s="36">
        <v>1</v>
      </c>
      <c r="AA815" s="36" t="s">
        <v>4122</v>
      </c>
      <c r="AB815" s="36">
        <v>2</v>
      </c>
      <c r="AC815" s="36"/>
      <c r="AD815" s="36"/>
      <c r="AE815" s="36">
        <f t="shared" si="12"/>
        <v>1</v>
      </c>
    </row>
    <row r="816" spans="1:31" customFormat="1" ht="108">
      <c r="A816" s="36">
        <v>815</v>
      </c>
      <c r="B816" s="36" t="s">
        <v>3862</v>
      </c>
      <c r="C816" s="36" t="s">
        <v>4115</v>
      </c>
      <c r="D816" s="36" t="s">
        <v>4295</v>
      </c>
      <c r="E816" s="36" t="s">
        <v>28</v>
      </c>
      <c r="F816" s="36" t="s">
        <v>45</v>
      </c>
      <c r="G816" s="36">
        <v>0</v>
      </c>
      <c r="H816" s="36" t="s">
        <v>108</v>
      </c>
      <c r="I816" s="36" t="s">
        <v>4296</v>
      </c>
      <c r="J816" s="36" t="s">
        <v>4297</v>
      </c>
      <c r="K816" s="36" t="s">
        <v>33</v>
      </c>
      <c r="L816" s="72" t="s">
        <v>4298</v>
      </c>
      <c r="M816" s="36" t="s">
        <v>4299</v>
      </c>
      <c r="N816" s="36" t="s">
        <v>49</v>
      </c>
      <c r="O816" s="36"/>
      <c r="P816" s="36" t="s">
        <v>50</v>
      </c>
      <c r="Q816" s="36"/>
      <c r="R816" s="36"/>
      <c r="S816" s="36" t="s">
        <v>51</v>
      </c>
      <c r="T816" s="36" t="s">
        <v>38</v>
      </c>
      <c r="U816" s="36" t="s">
        <v>38</v>
      </c>
      <c r="V816" s="36" t="s">
        <v>38</v>
      </c>
      <c r="W816" s="36" t="s">
        <v>38</v>
      </c>
      <c r="X816" s="36">
        <v>2</v>
      </c>
      <c r="Y816" s="36" t="s">
        <v>4289</v>
      </c>
      <c r="Z816" s="36">
        <v>1</v>
      </c>
      <c r="AA816" s="36" t="s">
        <v>4122</v>
      </c>
      <c r="AB816" s="36">
        <v>2</v>
      </c>
      <c r="AC816" s="36"/>
      <c r="AD816" s="36"/>
      <c r="AE816" s="36">
        <f t="shared" si="12"/>
        <v>1</v>
      </c>
    </row>
    <row r="817" spans="1:31" customFormat="1" ht="135">
      <c r="A817" s="36">
        <v>816</v>
      </c>
      <c r="B817" s="36" t="s">
        <v>3862</v>
      </c>
      <c r="C817" s="36" t="s">
        <v>4115</v>
      </c>
      <c r="D817" s="36" t="s">
        <v>4300</v>
      </c>
      <c r="E817" s="36" t="s">
        <v>28</v>
      </c>
      <c r="F817" s="36" t="s">
        <v>45</v>
      </c>
      <c r="G817" s="36">
        <v>0</v>
      </c>
      <c r="H817" s="36" t="s">
        <v>82</v>
      </c>
      <c r="I817" s="36" t="s">
        <v>4301</v>
      </c>
      <c r="J817" s="36" t="s">
        <v>4302</v>
      </c>
      <c r="K817" s="36" t="s">
        <v>33</v>
      </c>
      <c r="L817" s="72" t="s">
        <v>4303</v>
      </c>
      <c r="M817" s="36" t="s">
        <v>4304</v>
      </c>
      <c r="N817" s="36" t="s">
        <v>49</v>
      </c>
      <c r="O817" s="36"/>
      <c r="P817" s="36"/>
      <c r="Q817" s="36"/>
      <c r="R817" s="36" t="s">
        <v>50</v>
      </c>
      <c r="S817" s="36" t="s">
        <v>51</v>
      </c>
      <c r="T817" s="36" t="s">
        <v>38</v>
      </c>
      <c r="U817" s="36" t="s">
        <v>38</v>
      </c>
      <c r="V817" s="36" t="s">
        <v>38</v>
      </c>
      <c r="W817" s="36" t="s">
        <v>38</v>
      </c>
      <c r="X817" s="36">
        <v>2</v>
      </c>
      <c r="Y817" s="36" t="s">
        <v>4305</v>
      </c>
      <c r="Z817" s="36">
        <v>4</v>
      </c>
      <c r="AA817" s="36" t="s">
        <v>4306</v>
      </c>
      <c r="AB817" s="36">
        <v>4</v>
      </c>
      <c r="AC817" s="36"/>
      <c r="AD817" s="36"/>
      <c r="AE817" s="36">
        <f t="shared" si="12"/>
        <v>1</v>
      </c>
    </row>
    <row r="818" spans="1:31" customFormat="1" ht="148.5">
      <c r="A818" s="36">
        <v>817</v>
      </c>
      <c r="B818" s="36" t="s">
        <v>3862</v>
      </c>
      <c r="C818" s="36" t="s">
        <v>4115</v>
      </c>
      <c r="D818" s="36" t="s">
        <v>4307</v>
      </c>
      <c r="E818" s="36" t="s">
        <v>28</v>
      </c>
      <c r="F818" s="36" t="s">
        <v>45</v>
      </c>
      <c r="G818" s="36">
        <v>0</v>
      </c>
      <c r="H818" s="36" t="s">
        <v>30</v>
      </c>
      <c r="I818" s="36" t="s">
        <v>4308</v>
      </c>
      <c r="J818" s="36" t="s">
        <v>4309</v>
      </c>
      <c r="K818" s="36" t="s">
        <v>33</v>
      </c>
      <c r="L818" s="72" t="s">
        <v>4310</v>
      </c>
      <c r="M818" s="36" t="s">
        <v>4311</v>
      </c>
      <c r="N818" s="36" t="s">
        <v>36</v>
      </c>
      <c r="O818" s="36"/>
      <c r="P818" s="36"/>
      <c r="Q818" s="36"/>
      <c r="R818" s="36"/>
      <c r="S818" s="36" t="s">
        <v>37</v>
      </c>
      <c r="T818" s="36" t="s">
        <v>39</v>
      </c>
      <c r="U818" s="36" t="s">
        <v>38</v>
      </c>
      <c r="V818" s="36" t="s">
        <v>38</v>
      </c>
      <c r="W818" s="36" t="s">
        <v>38</v>
      </c>
      <c r="X818" s="36">
        <v>2</v>
      </c>
      <c r="Y818" s="36" t="s">
        <v>4305</v>
      </c>
      <c r="Z818" s="36">
        <v>4</v>
      </c>
      <c r="AA818" s="36" t="s">
        <v>4306</v>
      </c>
      <c r="AB818" s="36">
        <v>4</v>
      </c>
      <c r="AC818" s="36"/>
      <c r="AD818" s="36"/>
      <c r="AE818" s="36">
        <f t="shared" si="12"/>
        <v>0</v>
      </c>
    </row>
    <row r="819" spans="1:31" customFormat="1" ht="108">
      <c r="A819" s="36">
        <v>818</v>
      </c>
      <c r="B819" s="36" t="s">
        <v>3862</v>
      </c>
      <c r="C819" s="36" t="s">
        <v>4115</v>
      </c>
      <c r="D819" s="36" t="s">
        <v>4312</v>
      </c>
      <c r="E819" s="36" t="s">
        <v>28</v>
      </c>
      <c r="F819" s="36" t="s">
        <v>45</v>
      </c>
      <c r="G819" s="36">
        <v>0</v>
      </c>
      <c r="H819" s="36" t="s">
        <v>82</v>
      </c>
      <c r="I819" s="36" t="s">
        <v>4313</v>
      </c>
      <c r="J819" s="36" t="s">
        <v>4314</v>
      </c>
      <c r="K819" s="36" t="s">
        <v>33</v>
      </c>
      <c r="L819" s="72" t="s">
        <v>4315</v>
      </c>
      <c r="M819" s="36" t="s">
        <v>4316</v>
      </c>
      <c r="N819" s="36" t="s">
        <v>49</v>
      </c>
      <c r="O819" s="36"/>
      <c r="P819" s="36" t="s">
        <v>50</v>
      </c>
      <c r="Q819" s="36"/>
      <c r="R819" s="36"/>
      <c r="S819" s="36" t="s">
        <v>51</v>
      </c>
      <c r="T819" s="36" t="s">
        <v>38</v>
      </c>
      <c r="U819" s="36" t="s">
        <v>39</v>
      </c>
      <c r="V819" s="36" t="s">
        <v>38</v>
      </c>
      <c r="W819" s="36" t="s">
        <v>38</v>
      </c>
      <c r="X819" s="36">
        <v>2</v>
      </c>
      <c r="Y819" s="36" t="s">
        <v>4305</v>
      </c>
      <c r="Z819" s="36">
        <v>4</v>
      </c>
      <c r="AA819" s="36" t="s">
        <v>4306</v>
      </c>
      <c r="AB819" s="36">
        <v>4</v>
      </c>
      <c r="AC819" s="36"/>
      <c r="AD819" s="36"/>
      <c r="AE819" s="36">
        <f t="shared" si="12"/>
        <v>1</v>
      </c>
    </row>
    <row r="820" spans="1:31" customFormat="1" ht="175.5">
      <c r="A820" s="36">
        <v>819</v>
      </c>
      <c r="B820" s="36" t="s">
        <v>3862</v>
      </c>
      <c r="C820" s="36" t="s">
        <v>4115</v>
      </c>
      <c r="D820" s="36" t="s">
        <v>4317</v>
      </c>
      <c r="E820" s="36" t="s">
        <v>28</v>
      </c>
      <c r="F820" s="36" t="s">
        <v>45</v>
      </c>
      <c r="G820" s="36">
        <v>0</v>
      </c>
      <c r="H820" s="36" t="s">
        <v>82</v>
      </c>
      <c r="I820" s="36" t="s">
        <v>4318</v>
      </c>
      <c r="J820" s="36" t="s">
        <v>4319</v>
      </c>
      <c r="K820" s="36" t="s">
        <v>33</v>
      </c>
      <c r="L820" s="72" t="s">
        <v>4320</v>
      </c>
      <c r="M820" s="36" t="s">
        <v>4321</v>
      </c>
      <c r="N820" s="36" t="s">
        <v>49</v>
      </c>
      <c r="O820" s="36"/>
      <c r="P820" s="36"/>
      <c r="Q820" s="36"/>
      <c r="R820" s="36" t="s">
        <v>50</v>
      </c>
      <c r="S820" s="36" t="s">
        <v>51</v>
      </c>
      <c r="T820" s="36" t="s">
        <v>38</v>
      </c>
      <c r="U820" s="36" t="s">
        <v>39</v>
      </c>
      <c r="V820" s="36" t="s">
        <v>38</v>
      </c>
      <c r="W820" s="36" t="s">
        <v>38</v>
      </c>
      <c r="X820" s="36">
        <v>2</v>
      </c>
      <c r="Y820" s="36" t="s">
        <v>4305</v>
      </c>
      <c r="Z820" s="36">
        <v>4</v>
      </c>
      <c r="AA820" s="36" t="s">
        <v>4306</v>
      </c>
      <c r="AB820" s="36">
        <v>4</v>
      </c>
      <c r="AC820" s="36"/>
      <c r="AD820" s="36"/>
      <c r="AE820" s="36">
        <f t="shared" si="12"/>
        <v>1</v>
      </c>
    </row>
    <row r="821" spans="1:31" customFormat="1" ht="108">
      <c r="A821" s="36">
        <v>820</v>
      </c>
      <c r="B821" s="36" t="s">
        <v>3862</v>
      </c>
      <c r="C821" s="36" t="s">
        <v>4115</v>
      </c>
      <c r="D821" s="36" t="s">
        <v>4322</v>
      </c>
      <c r="E821" s="36" t="s">
        <v>28</v>
      </c>
      <c r="F821" s="36" t="s">
        <v>45</v>
      </c>
      <c r="G821" s="36">
        <v>0</v>
      </c>
      <c r="H821" s="36" t="s">
        <v>108</v>
      </c>
      <c r="I821" s="36" t="s">
        <v>4323</v>
      </c>
      <c r="J821" s="36" t="s">
        <v>4324</v>
      </c>
      <c r="K821" s="36" t="s">
        <v>33</v>
      </c>
      <c r="L821" s="72" t="s">
        <v>4325</v>
      </c>
      <c r="M821" s="36" t="s">
        <v>4326</v>
      </c>
      <c r="N821" s="36" t="s">
        <v>36</v>
      </c>
      <c r="O821" s="36"/>
      <c r="P821" s="36"/>
      <c r="Q821" s="36"/>
      <c r="R821" s="36"/>
      <c r="S821" s="36" t="s">
        <v>37</v>
      </c>
      <c r="T821" s="36" t="s">
        <v>39</v>
      </c>
      <c r="U821" s="36" t="s">
        <v>39</v>
      </c>
      <c r="V821" s="36" t="s">
        <v>38</v>
      </c>
      <c r="W821" s="36" t="s">
        <v>38</v>
      </c>
      <c r="X821" s="36">
        <v>2</v>
      </c>
      <c r="Y821" s="36" t="s">
        <v>4305</v>
      </c>
      <c r="Z821" s="36">
        <v>4</v>
      </c>
      <c r="AA821" s="36" t="s">
        <v>4306</v>
      </c>
      <c r="AB821" s="36">
        <v>4</v>
      </c>
      <c r="AC821" s="36"/>
      <c r="AD821" s="36"/>
      <c r="AE821" s="36">
        <f t="shared" si="12"/>
        <v>0</v>
      </c>
    </row>
    <row r="822" spans="1:31" customFormat="1" ht="108">
      <c r="A822" s="36">
        <v>821</v>
      </c>
      <c r="B822" s="36" t="s">
        <v>3862</v>
      </c>
      <c r="C822" s="36" t="s">
        <v>4115</v>
      </c>
      <c r="D822" s="36" t="s">
        <v>4327</v>
      </c>
      <c r="E822" s="36" t="s">
        <v>28</v>
      </c>
      <c r="F822" s="36" t="s">
        <v>45</v>
      </c>
      <c r="G822" s="36">
        <v>0</v>
      </c>
      <c r="H822" s="36" t="s">
        <v>108</v>
      </c>
      <c r="I822" s="36" t="s">
        <v>4328</v>
      </c>
      <c r="J822" s="36" t="s">
        <v>4329</v>
      </c>
      <c r="K822" s="36" t="s">
        <v>33</v>
      </c>
      <c r="L822" s="72" t="s">
        <v>4330</v>
      </c>
      <c r="M822" s="36" t="s">
        <v>4331</v>
      </c>
      <c r="N822" s="36" t="s">
        <v>36</v>
      </c>
      <c r="O822" s="36"/>
      <c r="P822" s="36"/>
      <c r="Q822" s="36"/>
      <c r="R822" s="36"/>
      <c r="S822" s="36" t="s">
        <v>42</v>
      </c>
      <c r="T822" s="36" t="s">
        <v>39</v>
      </c>
      <c r="U822" s="36" t="s">
        <v>39</v>
      </c>
      <c r="V822" s="36" t="s">
        <v>38</v>
      </c>
      <c r="W822" s="36" t="s">
        <v>38</v>
      </c>
      <c r="X822" s="36">
        <v>2</v>
      </c>
      <c r="Y822" s="36" t="s">
        <v>4305</v>
      </c>
      <c r="Z822" s="36">
        <v>4</v>
      </c>
      <c r="AA822" s="36" t="s">
        <v>4306</v>
      </c>
      <c r="AB822" s="36">
        <v>4</v>
      </c>
      <c r="AC822" s="36"/>
      <c r="AD822" s="36"/>
      <c r="AE822" s="36">
        <f t="shared" si="12"/>
        <v>0</v>
      </c>
    </row>
    <row r="823" spans="1:31" customFormat="1" ht="108">
      <c r="A823" s="36">
        <v>822</v>
      </c>
      <c r="B823" s="36" t="s">
        <v>3862</v>
      </c>
      <c r="C823" s="36" t="s">
        <v>4115</v>
      </c>
      <c r="D823" s="36" t="s">
        <v>4332</v>
      </c>
      <c r="E823" s="36" t="s">
        <v>28</v>
      </c>
      <c r="F823" s="36" t="s">
        <v>45</v>
      </c>
      <c r="G823" s="36">
        <v>0</v>
      </c>
      <c r="H823" s="36" t="s">
        <v>108</v>
      </c>
      <c r="I823" s="36" t="s">
        <v>4333</v>
      </c>
      <c r="J823" s="36" t="s">
        <v>4334</v>
      </c>
      <c r="K823" s="36" t="s">
        <v>106</v>
      </c>
      <c r="L823" s="72"/>
      <c r="M823" s="36"/>
      <c r="N823" s="36"/>
      <c r="O823" s="36"/>
      <c r="P823" s="36"/>
      <c r="Q823" s="36"/>
      <c r="R823" s="36"/>
      <c r="S823" s="36"/>
      <c r="T823" s="36"/>
      <c r="U823" s="36"/>
      <c r="V823" s="36"/>
      <c r="W823" s="36"/>
      <c r="X823" s="36"/>
      <c r="Y823" s="36"/>
      <c r="Z823" s="36"/>
      <c r="AA823" s="36"/>
      <c r="AB823" s="36"/>
      <c r="AC823" s="36"/>
      <c r="AD823" s="36"/>
      <c r="AE823" s="36">
        <f t="shared" si="12"/>
        <v>0</v>
      </c>
    </row>
    <row r="824" spans="1:31" customFormat="1" ht="81">
      <c r="A824" s="36">
        <v>823</v>
      </c>
      <c r="B824" s="36" t="s">
        <v>3862</v>
      </c>
      <c r="C824" s="36" t="s">
        <v>4115</v>
      </c>
      <c r="D824" s="36" t="s">
        <v>4335</v>
      </c>
      <c r="E824" s="36" t="s">
        <v>28</v>
      </c>
      <c r="F824" s="36" t="s">
        <v>45</v>
      </c>
      <c r="G824" s="36">
        <v>0</v>
      </c>
      <c r="H824" s="36" t="s">
        <v>108</v>
      </c>
      <c r="I824" s="36" t="s">
        <v>4336</v>
      </c>
      <c r="J824" s="36" t="s">
        <v>4337</v>
      </c>
      <c r="K824" s="36" t="s">
        <v>106</v>
      </c>
      <c r="L824" s="72"/>
      <c r="M824" s="36"/>
      <c r="N824" s="36"/>
      <c r="O824" s="36"/>
      <c r="P824" s="36"/>
      <c r="Q824" s="36"/>
      <c r="R824" s="36"/>
      <c r="S824" s="36"/>
      <c r="T824" s="36"/>
      <c r="U824" s="36"/>
      <c r="V824" s="36"/>
      <c r="W824" s="36"/>
      <c r="X824" s="36"/>
      <c r="Y824" s="36"/>
      <c r="Z824" s="36"/>
      <c r="AA824" s="36"/>
      <c r="AB824" s="36"/>
      <c r="AC824" s="36"/>
      <c r="AD824" s="36"/>
      <c r="AE824" s="36">
        <f t="shared" si="12"/>
        <v>0</v>
      </c>
    </row>
    <row r="825" spans="1:31" customFormat="1" ht="94.5">
      <c r="A825" s="36">
        <v>824</v>
      </c>
      <c r="B825" s="36" t="s">
        <v>3862</v>
      </c>
      <c r="C825" s="36" t="s">
        <v>4115</v>
      </c>
      <c r="D825" s="36" t="s">
        <v>4338</v>
      </c>
      <c r="E825" s="36" t="s">
        <v>28</v>
      </c>
      <c r="F825" s="36" t="s">
        <v>45</v>
      </c>
      <c r="G825" s="36">
        <v>0</v>
      </c>
      <c r="H825" s="36" t="s">
        <v>108</v>
      </c>
      <c r="I825" s="36" t="s">
        <v>4339</v>
      </c>
      <c r="J825" s="36" t="s">
        <v>4340</v>
      </c>
      <c r="K825" s="36" t="s">
        <v>33</v>
      </c>
      <c r="L825" s="72" t="s">
        <v>4341</v>
      </c>
      <c r="M825" s="36" t="s">
        <v>4342</v>
      </c>
      <c r="N825" s="36" t="s">
        <v>49</v>
      </c>
      <c r="O825" s="36"/>
      <c r="P825" s="36"/>
      <c r="Q825" s="36"/>
      <c r="R825" s="36" t="s">
        <v>50</v>
      </c>
      <c r="S825" s="36" t="s">
        <v>51</v>
      </c>
      <c r="T825" s="36" t="s">
        <v>38</v>
      </c>
      <c r="U825" s="36" t="s">
        <v>39</v>
      </c>
      <c r="V825" s="36" t="s">
        <v>38</v>
      </c>
      <c r="W825" s="36" t="s">
        <v>38</v>
      </c>
      <c r="X825" s="36">
        <v>2</v>
      </c>
      <c r="Y825" s="36" t="s">
        <v>4305</v>
      </c>
      <c r="Z825" s="36">
        <v>4</v>
      </c>
      <c r="AA825" s="36" t="s">
        <v>4306</v>
      </c>
      <c r="AB825" s="36">
        <v>4</v>
      </c>
      <c r="AC825" s="36"/>
      <c r="AD825" s="36"/>
      <c r="AE825" s="36">
        <f t="shared" si="12"/>
        <v>1</v>
      </c>
    </row>
    <row r="826" spans="1:31" customFormat="1" ht="135">
      <c r="A826" s="36">
        <v>825</v>
      </c>
      <c r="B826" s="36" t="s">
        <v>3862</v>
      </c>
      <c r="C826" s="36" t="s">
        <v>4115</v>
      </c>
      <c r="D826" s="36" t="s">
        <v>4343</v>
      </c>
      <c r="E826" s="36" t="s">
        <v>28</v>
      </c>
      <c r="F826" s="36" t="s">
        <v>45</v>
      </c>
      <c r="G826" s="36">
        <v>0</v>
      </c>
      <c r="H826" s="36" t="s">
        <v>108</v>
      </c>
      <c r="I826" s="36" t="s">
        <v>4344</v>
      </c>
      <c r="J826" s="36" t="s">
        <v>4345</v>
      </c>
      <c r="K826" s="36" t="s">
        <v>33</v>
      </c>
      <c r="L826" s="72" t="s">
        <v>4346</v>
      </c>
      <c r="M826" s="36" t="s">
        <v>4347</v>
      </c>
      <c r="N826" s="36" t="s">
        <v>36</v>
      </c>
      <c r="O826" s="36"/>
      <c r="P826" s="36"/>
      <c r="Q826" s="36"/>
      <c r="R826" s="36"/>
      <c r="S826" s="36" t="s">
        <v>37</v>
      </c>
      <c r="T826" s="36" t="s">
        <v>39</v>
      </c>
      <c r="U826" s="36" t="s">
        <v>39</v>
      </c>
      <c r="V826" s="36" t="s">
        <v>38</v>
      </c>
      <c r="W826" s="36" t="s">
        <v>38</v>
      </c>
      <c r="X826" s="36">
        <v>2</v>
      </c>
      <c r="Y826" s="36" t="s">
        <v>4348</v>
      </c>
      <c r="Z826" s="36">
        <v>2</v>
      </c>
      <c r="AA826" s="36" t="s">
        <v>4122</v>
      </c>
      <c r="AB826" s="36">
        <v>2</v>
      </c>
      <c r="AC826" s="36"/>
      <c r="AD826" s="36"/>
      <c r="AE826" s="36">
        <f t="shared" si="12"/>
        <v>0</v>
      </c>
    </row>
    <row r="827" spans="1:31" customFormat="1" ht="94.5">
      <c r="A827" s="36">
        <v>826</v>
      </c>
      <c r="B827" s="36" t="s">
        <v>3862</v>
      </c>
      <c r="C827" s="36" t="s">
        <v>4115</v>
      </c>
      <c r="D827" s="36" t="s">
        <v>4349</v>
      </c>
      <c r="E827" s="36" t="s">
        <v>28</v>
      </c>
      <c r="F827" s="36" t="s">
        <v>45</v>
      </c>
      <c r="G827" s="36">
        <v>0</v>
      </c>
      <c r="H827" s="36" t="s">
        <v>108</v>
      </c>
      <c r="I827" s="36" t="s">
        <v>4350</v>
      </c>
      <c r="J827" s="36" t="s">
        <v>4351</v>
      </c>
      <c r="K827" s="36" t="s">
        <v>33</v>
      </c>
      <c r="L827" s="72" t="s">
        <v>4352</v>
      </c>
      <c r="M827" s="36" t="s">
        <v>4353</v>
      </c>
      <c r="N827" s="36" t="s">
        <v>36</v>
      </c>
      <c r="O827" s="36"/>
      <c r="P827" s="36"/>
      <c r="Q827" s="36"/>
      <c r="R827" s="36"/>
      <c r="S827" s="36" t="s">
        <v>37</v>
      </c>
      <c r="T827" s="36" t="s">
        <v>39</v>
      </c>
      <c r="U827" s="36" t="s">
        <v>39</v>
      </c>
      <c r="V827" s="36" t="s">
        <v>38</v>
      </c>
      <c r="W827" s="36" t="s">
        <v>38</v>
      </c>
      <c r="X827" s="36">
        <v>2</v>
      </c>
      <c r="Y827" s="36" t="s">
        <v>4348</v>
      </c>
      <c r="Z827" s="36">
        <v>2</v>
      </c>
      <c r="AA827" s="36" t="s">
        <v>4122</v>
      </c>
      <c r="AB827" s="36">
        <v>2</v>
      </c>
      <c r="AC827" s="36"/>
      <c r="AD827" s="36"/>
      <c r="AE827" s="36">
        <f t="shared" si="12"/>
        <v>0</v>
      </c>
    </row>
    <row r="828" spans="1:31" customFormat="1" ht="121.5">
      <c r="A828" s="36">
        <v>827</v>
      </c>
      <c r="B828" s="36" t="s">
        <v>3862</v>
      </c>
      <c r="C828" s="36" t="s">
        <v>4115</v>
      </c>
      <c r="D828" s="36" t="s">
        <v>4354</v>
      </c>
      <c r="E828" s="36" t="s">
        <v>28</v>
      </c>
      <c r="F828" s="36" t="s">
        <v>45</v>
      </c>
      <c r="G828" s="36">
        <v>0</v>
      </c>
      <c r="H828" s="36" t="s">
        <v>108</v>
      </c>
      <c r="I828" s="36" t="s">
        <v>4355</v>
      </c>
      <c r="J828" s="36" t="s">
        <v>4356</v>
      </c>
      <c r="K828" s="36" t="s">
        <v>33</v>
      </c>
      <c r="L828" s="72" t="s">
        <v>4357</v>
      </c>
      <c r="M828" s="36" t="s">
        <v>4358</v>
      </c>
      <c r="N828" s="36" t="s">
        <v>36</v>
      </c>
      <c r="O828" s="36"/>
      <c r="P828" s="36"/>
      <c r="Q828" s="36"/>
      <c r="R828" s="36"/>
      <c r="S828" s="36" t="s">
        <v>51</v>
      </c>
      <c r="T828" s="36" t="s">
        <v>38</v>
      </c>
      <c r="U828" s="36" t="s">
        <v>39</v>
      </c>
      <c r="V828" s="36" t="s">
        <v>38</v>
      </c>
      <c r="W828" s="36" t="s">
        <v>38</v>
      </c>
      <c r="X828" s="36">
        <v>2</v>
      </c>
      <c r="Y828" s="36" t="s">
        <v>4359</v>
      </c>
      <c r="Z828" s="36">
        <v>1</v>
      </c>
      <c r="AA828" s="36" t="s">
        <v>4122</v>
      </c>
      <c r="AB828" s="36">
        <v>1</v>
      </c>
      <c r="AC828" s="36" t="s">
        <v>4360</v>
      </c>
      <c r="AD828" s="36"/>
      <c r="AE828" s="36">
        <f t="shared" si="12"/>
        <v>0</v>
      </c>
    </row>
    <row r="829" spans="1:31" customFormat="1" ht="405">
      <c r="A829" s="36">
        <v>828</v>
      </c>
      <c r="B829" s="36" t="s">
        <v>3862</v>
      </c>
      <c r="C829" s="36" t="s">
        <v>4115</v>
      </c>
      <c r="D829" s="36" t="s">
        <v>4361</v>
      </c>
      <c r="E829" s="36" t="s">
        <v>4361</v>
      </c>
      <c r="F829" s="36" t="s">
        <v>2866</v>
      </c>
      <c r="G829" s="36">
        <v>5</v>
      </c>
      <c r="H829" s="36" t="s">
        <v>82</v>
      </c>
      <c r="I829" s="36" t="s">
        <v>4362</v>
      </c>
      <c r="J829" s="36" t="s">
        <v>4363</v>
      </c>
      <c r="K829" s="36" t="s">
        <v>33</v>
      </c>
      <c r="L829" s="72" t="s">
        <v>4364</v>
      </c>
      <c r="M829" s="36" t="s">
        <v>4365</v>
      </c>
      <c r="N829" s="36" t="s">
        <v>49</v>
      </c>
      <c r="O829" s="36" t="s">
        <v>50</v>
      </c>
      <c r="P829" s="36" t="s">
        <v>50</v>
      </c>
      <c r="Q829" s="36"/>
      <c r="R829" s="36"/>
      <c r="S829" s="36" t="s">
        <v>51</v>
      </c>
      <c r="T829" s="36" t="s">
        <v>38</v>
      </c>
      <c r="U829" s="36" t="s">
        <v>39</v>
      </c>
      <c r="V829" s="36" t="s">
        <v>38</v>
      </c>
      <c r="W829" s="36" t="s">
        <v>4366</v>
      </c>
      <c r="X829" s="36">
        <v>1</v>
      </c>
      <c r="Y829" s="36" t="s">
        <v>4367</v>
      </c>
      <c r="Z829" s="36">
        <v>2</v>
      </c>
      <c r="AA829" s="36" t="s">
        <v>4306</v>
      </c>
      <c r="AB829" s="36">
        <v>4</v>
      </c>
      <c r="AC829" s="36"/>
      <c r="AD829" s="36"/>
      <c r="AE829" s="36">
        <f t="shared" si="12"/>
        <v>2</v>
      </c>
    </row>
    <row r="830" spans="1:31" customFormat="1" ht="270">
      <c r="A830" s="36">
        <v>829</v>
      </c>
      <c r="B830" s="36" t="s">
        <v>3862</v>
      </c>
      <c r="C830" s="36" t="s">
        <v>4115</v>
      </c>
      <c r="D830" s="36" t="s">
        <v>4368</v>
      </c>
      <c r="E830" s="36"/>
      <c r="F830" s="36" t="s">
        <v>45</v>
      </c>
      <c r="G830" s="36">
        <v>0</v>
      </c>
      <c r="H830" s="36" t="s">
        <v>30</v>
      </c>
      <c r="I830" s="36" t="s">
        <v>4369</v>
      </c>
      <c r="J830" s="36" t="s">
        <v>4370</v>
      </c>
      <c r="K830" s="36" t="s">
        <v>33</v>
      </c>
      <c r="L830" s="72" t="s">
        <v>4371</v>
      </c>
      <c r="M830" s="36" t="s">
        <v>4372</v>
      </c>
      <c r="N830" s="36" t="s">
        <v>49</v>
      </c>
      <c r="O830" s="36"/>
      <c r="P830" s="36"/>
      <c r="Q830" s="36"/>
      <c r="R830" s="36" t="s">
        <v>50</v>
      </c>
      <c r="S830" s="36" t="s">
        <v>51</v>
      </c>
      <c r="T830" s="36" t="s">
        <v>38</v>
      </c>
      <c r="U830" s="36" t="s">
        <v>39</v>
      </c>
      <c r="V830" s="36" t="s">
        <v>38</v>
      </c>
      <c r="W830" s="36" t="s">
        <v>38</v>
      </c>
      <c r="X830" s="36">
        <v>2</v>
      </c>
      <c r="Y830" s="36" t="s">
        <v>4373</v>
      </c>
      <c r="Z830" s="36">
        <v>5</v>
      </c>
      <c r="AA830" s="36" t="s">
        <v>4211</v>
      </c>
      <c r="AB830" s="36">
        <v>5</v>
      </c>
      <c r="AC830" s="36"/>
      <c r="AD830" s="36"/>
      <c r="AE830" s="36">
        <f t="shared" ref="AE830:AE851" si="13">COUNTIFS(O830:R830,"√")</f>
        <v>1</v>
      </c>
    </row>
    <row r="831" spans="1:31" customFormat="1" ht="94.5">
      <c r="A831" s="36">
        <v>830</v>
      </c>
      <c r="B831" s="36" t="s">
        <v>3862</v>
      </c>
      <c r="C831" s="36" t="s">
        <v>4115</v>
      </c>
      <c r="D831" s="36" t="s">
        <v>4374</v>
      </c>
      <c r="E831" s="36"/>
      <c r="F831" s="36" t="s">
        <v>45</v>
      </c>
      <c r="G831" s="36">
        <v>0</v>
      </c>
      <c r="H831" s="36" t="s">
        <v>82</v>
      </c>
      <c r="I831" s="36" t="s">
        <v>4375</v>
      </c>
      <c r="J831" s="36" t="s">
        <v>4376</v>
      </c>
      <c r="K831" s="36" t="s">
        <v>33</v>
      </c>
      <c r="L831" s="72" t="s">
        <v>4377</v>
      </c>
      <c r="M831" s="36" t="s">
        <v>4378</v>
      </c>
      <c r="N831" s="36" t="s">
        <v>49</v>
      </c>
      <c r="O831" s="36"/>
      <c r="P831" s="36"/>
      <c r="Q831" s="36"/>
      <c r="R831" s="36" t="s">
        <v>50</v>
      </c>
      <c r="S831" s="36" t="s">
        <v>51</v>
      </c>
      <c r="T831" s="36" t="s">
        <v>38</v>
      </c>
      <c r="U831" s="36" t="s">
        <v>39</v>
      </c>
      <c r="V831" s="36" t="s">
        <v>38</v>
      </c>
      <c r="W831" s="36" t="s">
        <v>38</v>
      </c>
      <c r="X831" s="36">
        <v>2</v>
      </c>
      <c r="Y831" s="36" t="s">
        <v>4379</v>
      </c>
      <c r="Z831" s="36">
        <v>1</v>
      </c>
      <c r="AA831" s="36" t="s">
        <v>4122</v>
      </c>
      <c r="AB831" s="36">
        <v>1</v>
      </c>
      <c r="AC831" s="36"/>
      <c r="AD831" s="36"/>
      <c r="AE831" s="36">
        <f t="shared" si="13"/>
        <v>1</v>
      </c>
    </row>
    <row r="832" spans="1:31" customFormat="1" ht="81">
      <c r="A832" s="36">
        <v>831</v>
      </c>
      <c r="B832" s="36" t="s">
        <v>3862</v>
      </c>
      <c r="C832" s="36" t="s">
        <v>4115</v>
      </c>
      <c r="D832" s="36" t="s">
        <v>4380</v>
      </c>
      <c r="E832" s="36" t="s">
        <v>28</v>
      </c>
      <c r="F832" s="36" t="s">
        <v>45</v>
      </c>
      <c r="G832" s="36">
        <v>0</v>
      </c>
      <c r="H832" s="36" t="s">
        <v>82</v>
      </c>
      <c r="I832" s="36" t="s">
        <v>4381</v>
      </c>
      <c r="J832" s="36" t="s">
        <v>4382</v>
      </c>
      <c r="K832" s="36" t="s">
        <v>33</v>
      </c>
      <c r="L832" s="72" t="s">
        <v>4383</v>
      </c>
      <c r="M832" s="36" t="s">
        <v>4384</v>
      </c>
      <c r="N832" s="36" t="s">
        <v>49</v>
      </c>
      <c r="O832" s="36"/>
      <c r="P832" s="36"/>
      <c r="Q832" s="36"/>
      <c r="R832" s="36" t="s">
        <v>50</v>
      </c>
      <c r="S832" s="36" t="s">
        <v>51</v>
      </c>
      <c r="T832" s="36" t="s">
        <v>38</v>
      </c>
      <c r="U832" s="36" t="s">
        <v>39</v>
      </c>
      <c r="V832" s="36" t="s">
        <v>38</v>
      </c>
      <c r="W832" s="36" t="s">
        <v>38</v>
      </c>
      <c r="X832" s="36">
        <v>2</v>
      </c>
      <c r="Y832" s="36" t="s">
        <v>4379</v>
      </c>
      <c r="Z832" s="36">
        <v>1</v>
      </c>
      <c r="AA832" s="36" t="s">
        <v>4122</v>
      </c>
      <c r="AB832" s="36">
        <v>1</v>
      </c>
      <c r="AC832" s="36" t="s">
        <v>4385</v>
      </c>
      <c r="AD832" s="36"/>
      <c r="AE832" s="36">
        <f t="shared" si="13"/>
        <v>1</v>
      </c>
    </row>
    <row r="833" spans="1:31" customFormat="1" ht="94.5">
      <c r="A833" s="36">
        <v>832</v>
      </c>
      <c r="B833" s="36" t="s">
        <v>3862</v>
      </c>
      <c r="C833" s="36" t="s">
        <v>4115</v>
      </c>
      <c r="D833" s="36" t="s">
        <v>4386</v>
      </c>
      <c r="E833" s="36"/>
      <c r="F833" s="36" t="s">
        <v>45</v>
      </c>
      <c r="G833" s="36">
        <v>0</v>
      </c>
      <c r="H833" s="36" t="s">
        <v>82</v>
      </c>
      <c r="I833" s="36" t="s">
        <v>4387</v>
      </c>
      <c r="J833" s="36" t="s">
        <v>4388</v>
      </c>
      <c r="K833" s="36" t="s">
        <v>33</v>
      </c>
      <c r="L833" s="72" t="s">
        <v>4389</v>
      </c>
      <c r="M833" s="36" t="s">
        <v>4390</v>
      </c>
      <c r="N833" s="36" t="s">
        <v>49</v>
      </c>
      <c r="O833" s="36"/>
      <c r="P833" s="36"/>
      <c r="Q833" s="36"/>
      <c r="R833" s="36" t="s">
        <v>50</v>
      </c>
      <c r="S833" s="36" t="s">
        <v>51</v>
      </c>
      <c r="T833" s="36" t="s">
        <v>42</v>
      </c>
      <c r="U833" s="36" t="s">
        <v>39</v>
      </c>
      <c r="V833" s="36" t="s">
        <v>38</v>
      </c>
      <c r="W833" s="36" t="s">
        <v>38</v>
      </c>
      <c r="X833" s="36">
        <v>2</v>
      </c>
      <c r="Y833" s="36" t="s">
        <v>4379</v>
      </c>
      <c r="Z833" s="36">
        <v>1</v>
      </c>
      <c r="AA833" s="36" t="s">
        <v>4122</v>
      </c>
      <c r="AB833" s="36">
        <v>1</v>
      </c>
      <c r="AC833" s="36"/>
      <c r="AD833" s="36"/>
      <c r="AE833" s="36">
        <f t="shared" si="13"/>
        <v>1</v>
      </c>
    </row>
    <row r="834" spans="1:31" customFormat="1" ht="175.5">
      <c r="A834" s="36">
        <v>833</v>
      </c>
      <c r="B834" s="36" t="s">
        <v>3862</v>
      </c>
      <c r="C834" s="36" t="s">
        <v>4115</v>
      </c>
      <c r="D834" s="36" t="s">
        <v>4391</v>
      </c>
      <c r="E834" s="36"/>
      <c r="F834" s="36" t="s">
        <v>45</v>
      </c>
      <c r="G834" s="36">
        <v>0</v>
      </c>
      <c r="H834" s="36" t="s">
        <v>30</v>
      </c>
      <c r="I834" s="36" t="s">
        <v>4392</v>
      </c>
      <c r="J834" s="36" t="s">
        <v>4393</v>
      </c>
      <c r="K834" s="36" t="s">
        <v>33</v>
      </c>
      <c r="L834" s="72" t="s">
        <v>4394</v>
      </c>
      <c r="M834" s="36" t="s">
        <v>4395</v>
      </c>
      <c r="N834" s="36" t="s">
        <v>49</v>
      </c>
      <c r="O834" s="36"/>
      <c r="P834" s="36" t="s">
        <v>50</v>
      </c>
      <c r="Q834" s="36"/>
      <c r="R834" s="36"/>
      <c r="S834" s="36" t="s">
        <v>51</v>
      </c>
      <c r="T834" s="36" t="s">
        <v>38</v>
      </c>
      <c r="U834" s="36" t="s">
        <v>39</v>
      </c>
      <c r="V834" s="36" t="s">
        <v>38</v>
      </c>
      <c r="W834" s="36" t="s">
        <v>38</v>
      </c>
      <c r="X834" s="36">
        <v>2</v>
      </c>
      <c r="Y834" s="36" t="s">
        <v>4396</v>
      </c>
      <c r="Z834" s="36">
        <v>5</v>
      </c>
      <c r="AA834" s="36" t="s">
        <v>4211</v>
      </c>
      <c r="AB834" s="36">
        <v>5</v>
      </c>
      <c r="AC834" s="36"/>
      <c r="AD834" s="36"/>
      <c r="AE834" s="36">
        <f t="shared" si="13"/>
        <v>1</v>
      </c>
    </row>
    <row r="835" spans="1:31" customFormat="1" ht="108">
      <c r="A835" s="36">
        <v>834</v>
      </c>
      <c r="B835" s="36" t="s">
        <v>3862</v>
      </c>
      <c r="C835" s="36" t="s">
        <v>4115</v>
      </c>
      <c r="D835" s="36" t="s">
        <v>4397</v>
      </c>
      <c r="E835" s="36"/>
      <c r="F835" s="36" t="s">
        <v>45</v>
      </c>
      <c r="G835" s="36">
        <v>0</v>
      </c>
      <c r="H835" s="36" t="s">
        <v>82</v>
      </c>
      <c r="I835" s="36" t="s">
        <v>4398</v>
      </c>
      <c r="J835" s="36" t="s">
        <v>4399</v>
      </c>
      <c r="K835" s="36" t="s">
        <v>33</v>
      </c>
      <c r="L835" s="72" t="s">
        <v>4400</v>
      </c>
      <c r="M835" s="36" t="s">
        <v>4401</v>
      </c>
      <c r="N835" s="36" t="s">
        <v>49</v>
      </c>
      <c r="O835" s="36"/>
      <c r="P835" s="36" t="s">
        <v>50</v>
      </c>
      <c r="Q835" s="36"/>
      <c r="R835" s="36"/>
      <c r="S835" s="36" t="s">
        <v>51</v>
      </c>
      <c r="T835" s="36" t="s">
        <v>42</v>
      </c>
      <c r="U835" s="36" t="s">
        <v>38</v>
      </c>
      <c r="V835" s="36" t="s">
        <v>38</v>
      </c>
      <c r="W835" s="36" t="s">
        <v>38</v>
      </c>
      <c r="X835" s="36">
        <v>2</v>
      </c>
      <c r="Y835" s="36" t="s">
        <v>4402</v>
      </c>
      <c r="Z835" s="36">
        <v>1</v>
      </c>
      <c r="AA835" s="36" t="s">
        <v>4122</v>
      </c>
      <c r="AB835" s="36">
        <v>1</v>
      </c>
      <c r="AC835" s="36"/>
      <c r="AD835" s="36"/>
      <c r="AE835" s="36">
        <f t="shared" si="13"/>
        <v>1</v>
      </c>
    </row>
    <row r="836" spans="1:31" customFormat="1" ht="202.5">
      <c r="A836" s="36">
        <v>835</v>
      </c>
      <c r="B836" s="36" t="s">
        <v>3862</v>
      </c>
      <c r="C836" s="36" t="s">
        <v>4115</v>
      </c>
      <c r="D836" s="36" t="s">
        <v>4403</v>
      </c>
      <c r="E836" s="36"/>
      <c r="F836" s="36" t="s">
        <v>45</v>
      </c>
      <c r="G836" s="36">
        <v>0</v>
      </c>
      <c r="H836" s="36" t="s">
        <v>82</v>
      </c>
      <c r="I836" s="36" t="s">
        <v>4404</v>
      </c>
      <c r="J836" s="36" t="s">
        <v>4405</v>
      </c>
      <c r="K836" s="36" t="s">
        <v>33</v>
      </c>
      <c r="L836" s="72" t="s">
        <v>4406</v>
      </c>
      <c r="M836" s="36" t="s">
        <v>4407</v>
      </c>
      <c r="N836" s="36" t="s">
        <v>49</v>
      </c>
      <c r="O836" s="36"/>
      <c r="P836" s="36"/>
      <c r="Q836" s="36"/>
      <c r="R836" s="36" t="s">
        <v>50</v>
      </c>
      <c r="S836" s="36" t="s">
        <v>51</v>
      </c>
      <c r="T836" s="36" t="s">
        <v>38</v>
      </c>
      <c r="U836" s="36" t="s">
        <v>39</v>
      </c>
      <c r="V836" s="36" t="s">
        <v>38</v>
      </c>
      <c r="W836" s="36" t="s">
        <v>38</v>
      </c>
      <c r="X836" s="36">
        <v>2</v>
      </c>
      <c r="Y836" s="36" t="s">
        <v>4408</v>
      </c>
      <c r="Z836" s="36">
        <v>1</v>
      </c>
      <c r="AA836" s="36" t="s">
        <v>4122</v>
      </c>
      <c r="AB836" s="36">
        <v>1</v>
      </c>
      <c r="AC836" s="36"/>
      <c r="AD836" s="36"/>
      <c r="AE836" s="36">
        <f t="shared" si="13"/>
        <v>1</v>
      </c>
    </row>
    <row r="837" spans="1:31" customFormat="1" ht="148.5">
      <c r="A837" s="36">
        <v>836</v>
      </c>
      <c r="B837" s="36" t="s">
        <v>3862</v>
      </c>
      <c r="C837" s="36" t="s">
        <v>4115</v>
      </c>
      <c r="D837" s="36" t="s">
        <v>4409</v>
      </c>
      <c r="E837" s="36"/>
      <c r="F837" s="36" t="s">
        <v>45</v>
      </c>
      <c r="G837" s="36">
        <v>0</v>
      </c>
      <c r="H837" s="36" t="s">
        <v>108</v>
      </c>
      <c r="I837" s="36" t="s">
        <v>4410</v>
      </c>
      <c r="J837" s="36" t="s">
        <v>4411</v>
      </c>
      <c r="K837" s="36" t="s">
        <v>33</v>
      </c>
      <c r="L837" s="72" t="s">
        <v>4412</v>
      </c>
      <c r="M837" s="36" t="s">
        <v>4413</v>
      </c>
      <c r="N837" s="36" t="s">
        <v>49</v>
      </c>
      <c r="O837" s="36"/>
      <c r="P837" s="36" t="s">
        <v>50</v>
      </c>
      <c r="Q837" s="36"/>
      <c r="R837" s="36"/>
      <c r="S837" s="36" t="s">
        <v>51</v>
      </c>
      <c r="T837" s="36" t="s">
        <v>38</v>
      </c>
      <c r="U837" s="36" t="s">
        <v>39</v>
      </c>
      <c r="V837" s="36" t="s">
        <v>38</v>
      </c>
      <c r="W837" s="36" t="s">
        <v>38</v>
      </c>
      <c r="X837" s="36">
        <v>2</v>
      </c>
      <c r="Y837" s="36" t="s">
        <v>4414</v>
      </c>
      <c r="Z837" s="36">
        <v>1</v>
      </c>
      <c r="AA837" s="36" t="s">
        <v>4122</v>
      </c>
      <c r="AB837" s="36">
        <v>1</v>
      </c>
      <c r="AC837" s="36" t="s">
        <v>4415</v>
      </c>
      <c r="AD837" s="36"/>
      <c r="AE837" s="36">
        <f t="shared" si="13"/>
        <v>1</v>
      </c>
    </row>
    <row r="838" spans="1:31" customFormat="1" ht="162">
      <c r="A838" s="36">
        <v>837</v>
      </c>
      <c r="B838" s="36" t="s">
        <v>3862</v>
      </c>
      <c r="C838" s="36" t="s">
        <v>4115</v>
      </c>
      <c r="D838" s="36" t="s">
        <v>4416</v>
      </c>
      <c r="E838" s="36" t="s">
        <v>28</v>
      </c>
      <c r="F838" s="36" t="s">
        <v>45</v>
      </c>
      <c r="G838" s="36">
        <v>0</v>
      </c>
      <c r="H838" s="36" t="s">
        <v>82</v>
      </c>
      <c r="I838" s="36" t="s">
        <v>4417</v>
      </c>
      <c r="J838" s="36" t="s">
        <v>4418</v>
      </c>
      <c r="K838" s="36" t="s">
        <v>33</v>
      </c>
      <c r="L838" s="72" t="s">
        <v>4419</v>
      </c>
      <c r="M838" s="36" t="s">
        <v>4420</v>
      </c>
      <c r="N838" s="36" t="s">
        <v>49</v>
      </c>
      <c r="O838" s="36" t="s">
        <v>50</v>
      </c>
      <c r="P838" s="36"/>
      <c r="Q838" s="36"/>
      <c r="R838" s="36"/>
      <c r="S838" s="36" t="s">
        <v>51</v>
      </c>
      <c r="T838" s="36" t="s">
        <v>38</v>
      </c>
      <c r="U838" s="36" t="s">
        <v>39</v>
      </c>
      <c r="V838" s="36" t="s">
        <v>38</v>
      </c>
      <c r="W838" s="36" t="s">
        <v>38</v>
      </c>
      <c r="X838" s="36">
        <v>2</v>
      </c>
      <c r="Y838" s="36" t="s">
        <v>4421</v>
      </c>
      <c r="Z838" s="36">
        <v>1</v>
      </c>
      <c r="AA838" s="36" t="s">
        <v>4122</v>
      </c>
      <c r="AB838" s="36">
        <v>1</v>
      </c>
      <c r="AC838" s="36" t="s">
        <v>4422</v>
      </c>
      <c r="AD838" s="36"/>
      <c r="AE838" s="36">
        <f t="shared" si="13"/>
        <v>1</v>
      </c>
    </row>
    <row r="839" spans="1:31" customFormat="1" ht="283.5">
      <c r="A839" s="36">
        <v>838</v>
      </c>
      <c r="B839" s="36" t="s">
        <v>3862</v>
      </c>
      <c r="C839" s="36" t="s">
        <v>4115</v>
      </c>
      <c r="D839" s="36" t="s">
        <v>4423</v>
      </c>
      <c r="E839" s="36" t="s">
        <v>28</v>
      </c>
      <c r="F839" s="36" t="s">
        <v>45</v>
      </c>
      <c r="G839" s="36">
        <v>0</v>
      </c>
      <c r="H839" s="36" t="s">
        <v>82</v>
      </c>
      <c r="I839" s="36" t="s">
        <v>4424</v>
      </c>
      <c r="J839" s="36" t="s">
        <v>4425</v>
      </c>
      <c r="K839" s="36" t="s">
        <v>33</v>
      </c>
      <c r="L839" s="72" t="s">
        <v>4426</v>
      </c>
      <c r="M839" s="36" t="s">
        <v>4427</v>
      </c>
      <c r="N839" s="36" t="s">
        <v>49</v>
      </c>
      <c r="O839" s="36"/>
      <c r="P839" s="36" t="s">
        <v>50</v>
      </c>
      <c r="Q839" s="36"/>
      <c r="R839" s="36"/>
      <c r="S839" s="36" t="s">
        <v>51</v>
      </c>
      <c r="T839" s="36" t="s">
        <v>38</v>
      </c>
      <c r="U839" s="36" t="s">
        <v>38</v>
      </c>
      <c r="V839" s="36" t="s">
        <v>38</v>
      </c>
      <c r="W839" s="36" t="s">
        <v>38</v>
      </c>
      <c r="X839" s="36">
        <v>2</v>
      </c>
      <c r="Y839" s="36" t="s">
        <v>4428</v>
      </c>
      <c r="Z839" s="36">
        <v>1</v>
      </c>
      <c r="AA839" s="36" t="s">
        <v>4122</v>
      </c>
      <c r="AB839" s="36">
        <v>1</v>
      </c>
      <c r="AC839" s="36"/>
      <c r="AD839" s="36"/>
      <c r="AE839" s="36">
        <f t="shared" si="13"/>
        <v>1</v>
      </c>
    </row>
    <row r="840" spans="1:31" customFormat="1" ht="189">
      <c r="A840" s="36">
        <v>839</v>
      </c>
      <c r="B840" s="36" t="s">
        <v>3862</v>
      </c>
      <c r="C840" s="36" t="s">
        <v>4115</v>
      </c>
      <c r="D840" s="36" t="s">
        <v>4429</v>
      </c>
      <c r="E840" s="36" t="s">
        <v>28</v>
      </c>
      <c r="F840" s="36" t="s">
        <v>45</v>
      </c>
      <c r="G840" s="36">
        <v>0</v>
      </c>
      <c r="H840" s="36" t="s">
        <v>82</v>
      </c>
      <c r="I840" s="36" t="s">
        <v>4430</v>
      </c>
      <c r="J840" s="36" t="s">
        <v>4431</v>
      </c>
      <c r="K840" s="36" t="s">
        <v>33</v>
      </c>
      <c r="L840" s="72" t="s">
        <v>4432</v>
      </c>
      <c r="M840" s="36" t="s">
        <v>4433</v>
      </c>
      <c r="N840" s="36" t="s">
        <v>36</v>
      </c>
      <c r="O840" s="36"/>
      <c r="P840" s="36"/>
      <c r="Q840" s="36"/>
      <c r="R840" s="36"/>
      <c r="S840" s="36" t="s">
        <v>37</v>
      </c>
      <c r="T840" s="36" t="s">
        <v>38</v>
      </c>
      <c r="U840" s="36" t="s">
        <v>38</v>
      </c>
      <c r="V840" s="36" t="s">
        <v>38</v>
      </c>
      <c r="W840" s="36" t="s">
        <v>38</v>
      </c>
      <c r="X840" s="36">
        <v>2</v>
      </c>
      <c r="Y840" s="36" t="s">
        <v>4434</v>
      </c>
      <c r="Z840" s="36">
        <v>5</v>
      </c>
      <c r="AA840" s="36" t="s">
        <v>4211</v>
      </c>
      <c r="AB840" s="36">
        <v>5</v>
      </c>
      <c r="AC840" s="36"/>
      <c r="AD840" s="36"/>
      <c r="AE840" s="36">
        <f t="shared" si="13"/>
        <v>0</v>
      </c>
    </row>
    <row r="841" spans="1:31" customFormat="1" ht="108">
      <c r="A841" s="36">
        <v>840</v>
      </c>
      <c r="B841" s="36" t="s">
        <v>3862</v>
      </c>
      <c r="C841" s="36" t="s">
        <v>4115</v>
      </c>
      <c r="D841" s="36" t="s">
        <v>4435</v>
      </c>
      <c r="E841" s="36" t="s">
        <v>28</v>
      </c>
      <c r="F841" s="36" t="s">
        <v>45</v>
      </c>
      <c r="G841" s="36">
        <v>0</v>
      </c>
      <c r="H841" s="36" t="s">
        <v>82</v>
      </c>
      <c r="I841" s="36" t="s">
        <v>4436</v>
      </c>
      <c r="J841" s="36" t="s">
        <v>4437</v>
      </c>
      <c r="K841" s="36" t="s">
        <v>33</v>
      </c>
      <c r="L841" s="72" t="s">
        <v>4438</v>
      </c>
      <c r="M841" s="36" t="s">
        <v>4439</v>
      </c>
      <c r="N841" s="36" t="s">
        <v>49</v>
      </c>
      <c r="O841" s="36"/>
      <c r="P841" s="36" t="s">
        <v>50</v>
      </c>
      <c r="Q841" s="36"/>
      <c r="R841" s="36"/>
      <c r="S841" s="36" t="s">
        <v>51</v>
      </c>
      <c r="T841" s="36" t="s">
        <v>38</v>
      </c>
      <c r="U841" s="36" t="s">
        <v>38</v>
      </c>
      <c r="V841" s="36" t="s">
        <v>38</v>
      </c>
      <c r="W841" s="36" t="s">
        <v>38</v>
      </c>
      <c r="X841" s="36">
        <v>2</v>
      </c>
      <c r="Y841" s="36" t="s">
        <v>4440</v>
      </c>
      <c r="Z841" s="36">
        <v>1</v>
      </c>
      <c r="AA841" s="36" t="s">
        <v>4122</v>
      </c>
      <c r="AB841" s="36">
        <v>1</v>
      </c>
      <c r="AC841" s="36" t="s">
        <v>4441</v>
      </c>
      <c r="AD841" s="36"/>
      <c r="AE841" s="36">
        <f t="shared" si="13"/>
        <v>1</v>
      </c>
    </row>
    <row r="842" spans="1:31" customFormat="1" ht="175.5">
      <c r="A842" s="36">
        <v>841</v>
      </c>
      <c r="B842" s="36" t="s">
        <v>3862</v>
      </c>
      <c r="C842" s="36" t="s">
        <v>4115</v>
      </c>
      <c r="D842" s="36" t="s">
        <v>4442</v>
      </c>
      <c r="E842" s="36" t="s">
        <v>28</v>
      </c>
      <c r="F842" s="36" t="s">
        <v>45</v>
      </c>
      <c r="G842" s="36">
        <v>0</v>
      </c>
      <c r="H842" s="36" t="s">
        <v>4443</v>
      </c>
      <c r="I842" s="36" t="s">
        <v>4444</v>
      </c>
      <c r="J842" s="36" t="s">
        <v>4445</v>
      </c>
      <c r="K842" s="36" t="s">
        <v>33</v>
      </c>
      <c r="L842" s="72" t="s">
        <v>4446</v>
      </c>
      <c r="M842" s="36" t="s">
        <v>4447</v>
      </c>
      <c r="N842" s="36" t="s">
        <v>49</v>
      </c>
      <c r="O842" s="36" t="s">
        <v>50</v>
      </c>
      <c r="P842" s="36" t="s">
        <v>50</v>
      </c>
      <c r="Q842" s="36"/>
      <c r="R842" s="36"/>
      <c r="S842" s="36" t="s">
        <v>51</v>
      </c>
      <c r="T842" s="36" t="s">
        <v>38</v>
      </c>
      <c r="U842" s="36" t="s">
        <v>39</v>
      </c>
      <c r="V842" s="36" t="s">
        <v>38</v>
      </c>
      <c r="W842" s="36" t="s">
        <v>38</v>
      </c>
      <c r="X842" s="36">
        <v>2</v>
      </c>
      <c r="Y842" s="36" t="s">
        <v>4448</v>
      </c>
      <c r="Z842" s="36">
        <v>1</v>
      </c>
      <c r="AA842" s="36" t="s">
        <v>4122</v>
      </c>
      <c r="AB842" s="36">
        <v>1</v>
      </c>
      <c r="AC842" s="36" t="s">
        <v>4449</v>
      </c>
      <c r="AD842" s="36"/>
      <c r="AE842" s="36">
        <f t="shared" si="13"/>
        <v>2</v>
      </c>
    </row>
    <row r="843" spans="1:31" customFormat="1" ht="81">
      <c r="A843" s="36">
        <v>842</v>
      </c>
      <c r="B843" s="36" t="s">
        <v>3862</v>
      </c>
      <c r="C843" s="36" t="s">
        <v>4115</v>
      </c>
      <c r="D843" s="36" t="s">
        <v>4450</v>
      </c>
      <c r="E843" s="36" t="s">
        <v>28</v>
      </c>
      <c r="F843" s="36" t="s">
        <v>45</v>
      </c>
      <c r="G843" s="36">
        <v>0</v>
      </c>
      <c r="H843" s="36" t="s">
        <v>30</v>
      </c>
      <c r="I843" s="36" t="s">
        <v>4451</v>
      </c>
      <c r="J843" s="36" t="s">
        <v>4452</v>
      </c>
      <c r="K843" s="36" t="s">
        <v>106</v>
      </c>
      <c r="L843" s="72"/>
      <c r="M843" s="36"/>
      <c r="N843" s="36"/>
      <c r="O843" s="36"/>
      <c r="P843" s="36"/>
      <c r="Q843" s="36"/>
      <c r="R843" s="36"/>
      <c r="S843" s="36"/>
      <c r="T843" s="36"/>
      <c r="U843" s="36"/>
      <c r="V843" s="36"/>
      <c r="W843" s="36"/>
      <c r="X843" s="36"/>
      <c r="Y843" s="36"/>
      <c r="Z843" s="36"/>
      <c r="AA843" s="36"/>
      <c r="AB843" s="36"/>
      <c r="AC843" s="36"/>
      <c r="AD843" s="36"/>
      <c r="AE843" s="36">
        <f t="shared" si="13"/>
        <v>0</v>
      </c>
    </row>
    <row r="844" spans="1:31" customFormat="1" ht="162">
      <c r="A844" s="36">
        <v>843</v>
      </c>
      <c r="B844" s="36" t="s">
        <v>3862</v>
      </c>
      <c r="C844" s="36" t="s">
        <v>4115</v>
      </c>
      <c r="D844" s="36" t="s">
        <v>4453</v>
      </c>
      <c r="E844" s="36" t="s">
        <v>28</v>
      </c>
      <c r="F844" s="36" t="s">
        <v>45</v>
      </c>
      <c r="G844" s="36">
        <v>0</v>
      </c>
      <c r="H844" s="36" t="s">
        <v>814</v>
      </c>
      <c r="I844" s="36" t="s">
        <v>4454</v>
      </c>
      <c r="J844" s="36" t="s">
        <v>4455</v>
      </c>
      <c r="K844" s="36" t="s">
        <v>33</v>
      </c>
      <c r="L844" s="72" t="s">
        <v>4456</v>
      </c>
      <c r="M844" s="36" t="s">
        <v>4457</v>
      </c>
      <c r="N844" s="36" t="s">
        <v>36</v>
      </c>
      <c r="O844" s="36"/>
      <c r="P844" s="36"/>
      <c r="Q844" s="36"/>
      <c r="R844" s="36"/>
      <c r="S844" s="36" t="s">
        <v>37</v>
      </c>
      <c r="T844" s="36" t="s">
        <v>39</v>
      </c>
      <c r="U844" s="36" t="s">
        <v>38</v>
      </c>
      <c r="V844" s="36" t="s">
        <v>38</v>
      </c>
      <c r="W844" s="36" t="s">
        <v>4458</v>
      </c>
      <c r="X844" s="36">
        <v>1</v>
      </c>
      <c r="Y844" s="36" t="s">
        <v>4459</v>
      </c>
      <c r="Z844" s="36">
        <v>1</v>
      </c>
      <c r="AA844" s="36" t="s">
        <v>4122</v>
      </c>
      <c r="AB844" s="36">
        <v>1</v>
      </c>
      <c r="AC844" s="36" t="s">
        <v>4460</v>
      </c>
      <c r="AD844" s="36"/>
      <c r="AE844" s="36">
        <f t="shared" si="13"/>
        <v>0</v>
      </c>
    </row>
    <row r="845" spans="1:31" customFormat="1" ht="81">
      <c r="A845" s="36">
        <v>844</v>
      </c>
      <c r="B845" s="36" t="s">
        <v>3862</v>
      </c>
      <c r="C845" s="36" t="s">
        <v>4115</v>
      </c>
      <c r="D845" s="36" t="s">
        <v>4461</v>
      </c>
      <c r="E845" s="36" t="s">
        <v>28</v>
      </c>
      <c r="F845" s="36" t="s">
        <v>45</v>
      </c>
      <c r="G845" s="36">
        <v>0</v>
      </c>
      <c r="H845" s="36" t="s">
        <v>30</v>
      </c>
      <c r="I845" s="36" t="s">
        <v>4462</v>
      </c>
      <c r="J845" s="36" t="s">
        <v>4463</v>
      </c>
      <c r="K845" s="36" t="s">
        <v>33</v>
      </c>
      <c r="L845" s="72" t="s">
        <v>4464</v>
      </c>
      <c r="M845" s="36" t="s">
        <v>4465</v>
      </c>
      <c r="N845" s="36" t="s">
        <v>36</v>
      </c>
      <c r="O845" s="36"/>
      <c r="P845" s="36"/>
      <c r="Q845" s="36"/>
      <c r="R845" s="36"/>
      <c r="S845" s="36" t="s">
        <v>51</v>
      </c>
      <c r="T845" s="36" t="s">
        <v>38</v>
      </c>
      <c r="U845" s="36" t="s">
        <v>39</v>
      </c>
      <c r="V845" s="36" t="s">
        <v>38</v>
      </c>
      <c r="W845" s="36" t="s">
        <v>38</v>
      </c>
      <c r="X845" s="36">
        <v>2</v>
      </c>
      <c r="Y845" s="36" t="s">
        <v>4466</v>
      </c>
      <c r="Z845" s="36">
        <v>5</v>
      </c>
      <c r="AA845" s="36" t="s">
        <v>4211</v>
      </c>
      <c r="AB845" s="36">
        <v>5</v>
      </c>
      <c r="AC845" s="36"/>
      <c r="AD845" s="36"/>
      <c r="AE845" s="36">
        <f t="shared" si="13"/>
        <v>0</v>
      </c>
    </row>
    <row r="846" spans="1:31" customFormat="1" ht="162">
      <c r="A846" s="36">
        <v>845</v>
      </c>
      <c r="B846" s="36" t="s">
        <v>3862</v>
      </c>
      <c r="C846" s="36" t="s">
        <v>4115</v>
      </c>
      <c r="D846" s="36" t="s">
        <v>4467</v>
      </c>
      <c r="E846" s="36" t="s">
        <v>4467</v>
      </c>
      <c r="F846" s="36" t="s">
        <v>2866</v>
      </c>
      <c r="G846" s="36">
        <v>5</v>
      </c>
      <c r="H846" s="36" t="s">
        <v>82</v>
      </c>
      <c r="I846" s="36" t="s">
        <v>4468</v>
      </c>
      <c r="J846" s="36" t="s">
        <v>4469</v>
      </c>
      <c r="K846" s="36" t="s">
        <v>33</v>
      </c>
      <c r="L846" s="72" t="s">
        <v>4470</v>
      </c>
      <c r="M846" s="36" t="s">
        <v>4471</v>
      </c>
      <c r="N846" s="36" t="s">
        <v>49</v>
      </c>
      <c r="O846" s="36"/>
      <c r="P846" s="36"/>
      <c r="Q846" s="36"/>
      <c r="R846" s="36" t="s">
        <v>50</v>
      </c>
      <c r="S846" s="36" t="s">
        <v>51</v>
      </c>
      <c r="T846" s="36" t="s">
        <v>38</v>
      </c>
      <c r="U846" s="36" t="s">
        <v>39</v>
      </c>
      <c r="V846" s="36" t="s">
        <v>38</v>
      </c>
      <c r="W846" s="36" t="s">
        <v>38</v>
      </c>
      <c r="X846" s="36">
        <v>2</v>
      </c>
      <c r="Y846" s="36" t="s">
        <v>4472</v>
      </c>
      <c r="Z846" s="36">
        <v>4</v>
      </c>
      <c r="AA846" s="36" t="s">
        <v>4306</v>
      </c>
      <c r="AB846" s="36">
        <v>4</v>
      </c>
      <c r="AC846" s="36"/>
      <c r="AD846" s="36"/>
      <c r="AE846" s="36">
        <f t="shared" si="13"/>
        <v>1</v>
      </c>
    </row>
    <row r="847" spans="1:31" customFormat="1" ht="67.5">
      <c r="A847" s="36">
        <v>846</v>
      </c>
      <c r="B847" s="36" t="s">
        <v>3862</v>
      </c>
      <c r="C847" s="36" t="s">
        <v>3863</v>
      </c>
      <c r="D847" s="36" t="s">
        <v>4473</v>
      </c>
      <c r="E847" s="36" t="s">
        <v>28</v>
      </c>
      <c r="F847" s="36" t="s">
        <v>45</v>
      </c>
      <c r="G847" s="36">
        <v>0</v>
      </c>
      <c r="H847" s="36" t="s">
        <v>82</v>
      </c>
      <c r="I847" s="36" t="s">
        <v>4474</v>
      </c>
      <c r="J847" s="36" t="s">
        <v>4475</v>
      </c>
      <c r="K847" s="36" t="s">
        <v>33</v>
      </c>
      <c r="L847" s="72" t="s">
        <v>4476</v>
      </c>
      <c r="M847" s="36" t="s">
        <v>4477</v>
      </c>
      <c r="N847" s="36" t="s">
        <v>36</v>
      </c>
      <c r="O847" s="36"/>
      <c r="P847" s="36"/>
      <c r="Q847" s="36"/>
      <c r="R847" s="36"/>
      <c r="S847" s="36" t="s">
        <v>51</v>
      </c>
      <c r="T847" s="36" t="s">
        <v>38</v>
      </c>
      <c r="U847" s="36" t="s">
        <v>39</v>
      </c>
      <c r="V847" s="36" t="s">
        <v>38</v>
      </c>
      <c r="W847" s="36" t="s">
        <v>4478</v>
      </c>
      <c r="X847" s="36">
        <v>1</v>
      </c>
      <c r="Y847" s="36" t="s">
        <v>4479</v>
      </c>
      <c r="Z847" s="36">
        <v>1</v>
      </c>
      <c r="AA847" s="36" t="s">
        <v>4479</v>
      </c>
      <c r="AB847" s="36">
        <v>1</v>
      </c>
      <c r="AC847" s="36"/>
      <c r="AD847" s="36"/>
      <c r="AE847" s="36">
        <f t="shared" si="13"/>
        <v>0</v>
      </c>
    </row>
    <row r="848" spans="1:31" customFormat="1" ht="67.5">
      <c r="A848" s="36">
        <v>847</v>
      </c>
      <c r="B848" s="36" t="s">
        <v>3862</v>
      </c>
      <c r="C848" s="36" t="s">
        <v>3863</v>
      </c>
      <c r="D848" s="36" t="s">
        <v>4480</v>
      </c>
      <c r="E848" s="36" t="s">
        <v>28</v>
      </c>
      <c r="F848" s="36" t="s">
        <v>45</v>
      </c>
      <c r="G848" s="36">
        <v>0</v>
      </c>
      <c r="H848" s="36" t="s">
        <v>82</v>
      </c>
      <c r="I848" s="36" t="s">
        <v>4481</v>
      </c>
      <c r="J848" s="36" t="s">
        <v>4482</v>
      </c>
      <c r="K848" s="36" t="s">
        <v>33</v>
      </c>
      <c r="L848" s="72" t="s">
        <v>4483</v>
      </c>
      <c r="M848" s="36" t="s">
        <v>4484</v>
      </c>
      <c r="N848" s="36" t="s">
        <v>36</v>
      </c>
      <c r="O848" s="36"/>
      <c r="P848" s="36"/>
      <c r="Q848" s="36"/>
      <c r="R848" s="36"/>
      <c r="S848" s="36" t="s">
        <v>42</v>
      </c>
      <c r="T848" s="36" t="s">
        <v>39</v>
      </c>
      <c r="U848" s="36" t="s">
        <v>39</v>
      </c>
      <c r="V848" s="36" t="s">
        <v>38</v>
      </c>
      <c r="W848" s="36" t="s">
        <v>38</v>
      </c>
      <c r="X848" s="36">
        <v>2</v>
      </c>
      <c r="Y848" s="36" t="s">
        <v>4485</v>
      </c>
      <c r="Z848" s="36">
        <v>1</v>
      </c>
      <c r="AA848" s="36" t="s">
        <v>4485</v>
      </c>
      <c r="AB848" s="36">
        <v>1</v>
      </c>
      <c r="AC848" s="36"/>
      <c r="AD848" s="36"/>
      <c r="AE848" s="36">
        <f t="shared" si="13"/>
        <v>0</v>
      </c>
    </row>
    <row r="849" spans="1:31" customFormat="1" ht="94.5">
      <c r="A849" s="36">
        <v>848</v>
      </c>
      <c r="B849" s="36" t="s">
        <v>3862</v>
      </c>
      <c r="C849" s="36" t="s">
        <v>3863</v>
      </c>
      <c r="D849" s="36" t="s">
        <v>4486</v>
      </c>
      <c r="E849" s="36" t="s">
        <v>28</v>
      </c>
      <c r="F849" s="36" t="s">
        <v>45</v>
      </c>
      <c r="G849" s="36">
        <v>0</v>
      </c>
      <c r="H849" s="36" t="s">
        <v>82</v>
      </c>
      <c r="I849" s="36" t="s">
        <v>4487</v>
      </c>
      <c r="J849" s="36" t="s">
        <v>4488</v>
      </c>
      <c r="K849" s="36" t="s">
        <v>33</v>
      </c>
      <c r="L849" s="72" t="s">
        <v>4489</v>
      </c>
      <c r="M849" s="36" t="s">
        <v>4490</v>
      </c>
      <c r="N849" s="36" t="s">
        <v>49</v>
      </c>
      <c r="O849" s="36"/>
      <c r="P849" s="36" t="s">
        <v>50</v>
      </c>
      <c r="Q849" s="36"/>
      <c r="R849" s="36"/>
      <c r="S849" s="36" t="s">
        <v>51</v>
      </c>
      <c r="T849" s="36" t="s">
        <v>38</v>
      </c>
      <c r="U849" s="36" t="s">
        <v>39</v>
      </c>
      <c r="V849" s="36" t="s">
        <v>38</v>
      </c>
      <c r="W849" s="36" t="s">
        <v>38</v>
      </c>
      <c r="X849" s="36">
        <v>2</v>
      </c>
      <c r="Y849" s="36" t="s">
        <v>4491</v>
      </c>
      <c r="Z849" s="36">
        <v>1</v>
      </c>
      <c r="AA849" s="36" t="s">
        <v>4491</v>
      </c>
      <c r="AB849" s="36">
        <v>1</v>
      </c>
      <c r="AC849" s="36"/>
      <c r="AD849" s="36"/>
      <c r="AE849" s="36">
        <f t="shared" si="13"/>
        <v>1</v>
      </c>
    </row>
    <row r="850" spans="1:31" customFormat="1" ht="81">
      <c r="A850" s="36">
        <v>849</v>
      </c>
      <c r="B850" s="36" t="s">
        <v>3862</v>
      </c>
      <c r="C850" s="36" t="s">
        <v>3863</v>
      </c>
      <c r="D850" s="36" t="s">
        <v>4492</v>
      </c>
      <c r="E850" s="36" t="s">
        <v>4493</v>
      </c>
      <c r="F850" s="36" t="s">
        <v>132</v>
      </c>
      <c r="G850" s="36">
        <v>1</v>
      </c>
      <c r="H850" s="36" t="s">
        <v>108</v>
      </c>
      <c r="I850" s="36" t="s">
        <v>4494</v>
      </c>
      <c r="J850" s="36" t="s">
        <v>4495</v>
      </c>
      <c r="K850" s="36" t="s">
        <v>33</v>
      </c>
      <c r="L850" s="72" t="s">
        <v>4496</v>
      </c>
      <c r="M850" s="36" t="s">
        <v>4495</v>
      </c>
      <c r="N850" s="36" t="s">
        <v>49</v>
      </c>
      <c r="O850" s="36"/>
      <c r="P850" s="36" t="s">
        <v>50</v>
      </c>
      <c r="Q850" s="36"/>
      <c r="R850" s="36"/>
      <c r="S850" s="36" t="s">
        <v>51</v>
      </c>
      <c r="T850" s="36" t="s">
        <v>38</v>
      </c>
      <c r="U850" s="36" t="s">
        <v>39</v>
      </c>
      <c r="V850" s="36" t="s">
        <v>38</v>
      </c>
      <c r="W850" s="36" t="s">
        <v>4497</v>
      </c>
      <c r="X850" s="36">
        <v>1</v>
      </c>
      <c r="Y850" s="36" t="s">
        <v>4498</v>
      </c>
      <c r="Z850" s="36">
        <v>1</v>
      </c>
      <c r="AA850" s="36" t="s">
        <v>4498</v>
      </c>
      <c r="AB850" s="36">
        <v>1</v>
      </c>
      <c r="AC850" s="36"/>
      <c r="AD850" s="36"/>
      <c r="AE850" s="36">
        <f t="shared" si="13"/>
        <v>1</v>
      </c>
    </row>
    <row r="851" spans="1:31" customFormat="1" ht="67.5">
      <c r="A851" s="36">
        <v>850</v>
      </c>
      <c r="B851" s="36" t="s">
        <v>3862</v>
      </c>
      <c r="C851" s="36" t="s">
        <v>3863</v>
      </c>
      <c r="D851" s="36" t="s">
        <v>4499</v>
      </c>
      <c r="E851" s="36" t="s">
        <v>28</v>
      </c>
      <c r="F851" s="36" t="s">
        <v>45</v>
      </c>
      <c r="G851" s="36">
        <v>0</v>
      </c>
      <c r="H851" s="36" t="s">
        <v>42</v>
      </c>
      <c r="I851" s="36" t="s">
        <v>4500</v>
      </c>
      <c r="J851" s="36" t="s">
        <v>4501</v>
      </c>
      <c r="K851" s="36" t="s">
        <v>33</v>
      </c>
      <c r="L851" s="72" t="s">
        <v>4502</v>
      </c>
      <c r="M851" s="36" t="s">
        <v>4501</v>
      </c>
      <c r="N851" s="36" t="s">
        <v>49</v>
      </c>
      <c r="O851" s="36"/>
      <c r="P851" s="36"/>
      <c r="Q851" s="36"/>
      <c r="R851" s="36" t="s">
        <v>50</v>
      </c>
      <c r="S851" s="36" t="s">
        <v>51</v>
      </c>
      <c r="T851" s="36" t="s">
        <v>38</v>
      </c>
      <c r="U851" s="36" t="s">
        <v>39</v>
      </c>
      <c r="V851" s="36" t="s">
        <v>38</v>
      </c>
      <c r="W851" s="36" t="s">
        <v>38</v>
      </c>
      <c r="X851" s="36">
        <v>2</v>
      </c>
      <c r="Y851" s="36" t="s">
        <v>4503</v>
      </c>
      <c r="Z851" s="36">
        <v>1</v>
      </c>
      <c r="AA851" s="36" t="s">
        <v>4503</v>
      </c>
      <c r="AB851" s="36">
        <v>1</v>
      </c>
      <c r="AC851" s="36"/>
      <c r="AD851" s="36"/>
      <c r="AE851" s="36">
        <f t="shared" si="13"/>
        <v>1</v>
      </c>
    </row>
    <row r="852" spans="1:31" s="65" customFormat="1" ht="94.5">
      <c r="A852" s="72">
        <v>851</v>
      </c>
      <c r="B852" s="72" t="s">
        <v>3862</v>
      </c>
      <c r="C852" s="72" t="s">
        <v>3863</v>
      </c>
      <c r="D852" s="72" t="s">
        <v>4504</v>
      </c>
      <c r="E852" s="72" t="s">
        <v>28</v>
      </c>
      <c r="F852" s="72" t="s">
        <v>45</v>
      </c>
      <c r="G852" s="72">
        <v>0</v>
      </c>
      <c r="H852" s="72" t="s">
        <v>645</v>
      </c>
      <c r="I852" s="36" t="s">
        <v>4505</v>
      </c>
      <c r="J852" s="36" t="s">
        <v>4506</v>
      </c>
      <c r="K852" s="36" t="s">
        <v>33</v>
      </c>
      <c r="L852" s="72" t="s">
        <v>4507</v>
      </c>
      <c r="M852" s="36" t="s">
        <v>4508</v>
      </c>
      <c r="N852" s="36" t="s">
        <v>49</v>
      </c>
      <c r="O852" s="36"/>
      <c r="P852" s="36"/>
      <c r="Q852" s="36"/>
      <c r="R852" s="36" t="s">
        <v>50</v>
      </c>
      <c r="S852" s="36" t="s">
        <v>51</v>
      </c>
      <c r="T852" s="36" t="s">
        <v>38</v>
      </c>
      <c r="U852" s="36" t="s">
        <v>39</v>
      </c>
      <c r="V852" s="36" t="s">
        <v>39</v>
      </c>
      <c r="W852" s="36" t="s">
        <v>39</v>
      </c>
      <c r="X852" s="36">
        <v>1</v>
      </c>
      <c r="Y852" s="36" t="s">
        <v>4509</v>
      </c>
      <c r="Z852" s="36">
        <v>4</v>
      </c>
      <c r="AA852" s="36" t="s">
        <v>623</v>
      </c>
      <c r="AB852" s="36">
        <v>4</v>
      </c>
      <c r="AC852" s="36"/>
      <c r="AD852" s="36"/>
      <c r="AE852" s="36">
        <v>1</v>
      </c>
    </row>
    <row r="853" spans="1:31" s="65" customFormat="1" ht="135">
      <c r="A853" s="36">
        <v>852</v>
      </c>
      <c r="B853" s="36" t="s">
        <v>3862</v>
      </c>
      <c r="C853" s="36" t="s">
        <v>3863</v>
      </c>
      <c r="D853" s="36" t="s">
        <v>4510</v>
      </c>
      <c r="E853" s="36" t="s">
        <v>28</v>
      </c>
      <c r="F853" s="36" t="s">
        <v>45</v>
      </c>
      <c r="G853" s="36">
        <v>0</v>
      </c>
      <c r="H853" s="36" t="s">
        <v>42</v>
      </c>
      <c r="I853" s="36" t="s">
        <v>4511</v>
      </c>
      <c r="J853" s="36" t="s">
        <v>4512</v>
      </c>
      <c r="K853" s="36" t="s">
        <v>33</v>
      </c>
      <c r="L853" s="72" t="s">
        <v>4513</v>
      </c>
      <c r="M853" s="36" t="s">
        <v>4514</v>
      </c>
      <c r="N853" s="36" t="s">
        <v>49</v>
      </c>
      <c r="O853" s="36"/>
      <c r="P853" s="36"/>
      <c r="Q853" s="36"/>
      <c r="R853" s="36" t="s">
        <v>50</v>
      </c>
      <c r="S853" s="36" t="s">
        <v>51</v>
      </c>
      <c r="T853" s="36" t="s">
        <v>38</v>
      </c>
      <c r="U853" s="36" t="s">
        <v>39</v>
      </c>
      <c r="V853" s="36" t="s">
        <v>39</v>
      </c>
      <c r="W853" s="36" t="s">
        <v>39</v>
      </c>
      <c r="X853" s="36">
        <v>1</v>
      </c>
      <c r="Y853" s="36" t="s">
        <v>4509</v>
      </c>
      <c r="Z853" s="36">
        <v>4</v>
      </c>
      <c r="AA853" s="36" t="s">
        <v>623</v>
      </c>
      <c r="AB853" s="36">
        <v>4</v>
      </c>
      <c r="AC853" s="36"/>
      <c r="AD853" s="36"/>
      <c r="AE853" s="36">
        <v>1</v>
      </c>
    </row>
    <row r="854" spans="1:31" s="65" customFormat="1" ht="121.5">
      <c r="A854" s="36">
        <v>853</v>
      </c>
      <c r="B854" s="36" t="s">
        <v>3862</v>
      </c>
      <c r="C854" s="36" t="s">
        <v>3863</v>
      </c>
      <c r="D854" s="36" t="s">
        <v>4515</v>
      </c>
      <c r="E854" s="36" t="s">
        <v>28</v>
      </c>
      <c r="F854" s="36" t="s">
        <v>45</v>
      </c>
      <c r="G854" s="36">
        <v>0</v>
      </c>
      <c r="H854" s="36" t="s">
        <v>82</v>
      </c>
      <c r="I854" s="36" t="s">
        <v>4516</v>
      </c>
      <c r="J854" s="36" t="s">
        <v>4517</v>
      </c>
      <c r="K854" s="36" t="s">
        <v>33</v>
      </c>
      <c r="L854" s="72" t="s">
        <v>4518</v>
      </c>
      <c r="M854" s="36" t="s">
        <v>4519</v>
      </c>
      <c r="N854" s="36" t="s">
        <v>49</v>
      </c>
      <c r="O854" s="36"/>
      <c r="P854" s="36"/>
      <c r="Q854" s="36"/>
      <c r="R854" s="36" t="s">
        <v>50</v>
      </c>
      <c r="S854" s="36" t="s">
        <v>51</v>
      </c>
      <c r="T854" s="36" t="s">
        <v>38</v>
      </c>
      <c r="U854" s="36" t="s">
        <v>39</v>
      </c>
      <c r="V854" s="36" t="s">
        <v>39</v>
      </c>
      <c r="W854" s="36" t="s">
        <v>39</v>
      </c>
      <c r="X854" s="36">
        <v>1</v>
      </c>
      <c r="Y854" s="36" t="s">
        <v>4509</v>
      </c>
      <c r="Z854" s="36">
        <v>4</v>
      </c>
      <c r="AA854" s="36" t="s">
        <v>623</v>
      </c>
      <c r="AB854" s="36">
        <v>4</v>
      </c>
      <c r="AC854" s="36"/>
      <c r="AD854" s="36"/>
      <c r="AE854" s="36">
        <v>1</v>
      </c>
    </row>
    <row r="855" spans="1:31" s="65" customFormat="1" ht="94.5">
      <c r="A855" s="36">
        <v>854</v>
      </c>
      <c r="B855" s="36" t="s">
        <v>3862</v>
      </c>
      <c r="C855" s="36" t="s">
        <v>3863</v>
      </c>
      <c r="D855" s="36" t="s">
        <v>4520</v>
      </c>
      <c r="E855" s="36" t="s">
        <v>28</v>
      </c>
      <c r="F855" s="36" t="s">
        <v>45</v>
      </c>
      <c r="G855" s="36">
        <v>0</v>
      </c>
      <c r="H855" s="36" t="s">
        <v>108</v>
      </c>
      <c r="I855" s="36" t="s">
        <v>4521</v>
      </c>
      <c r="J855" s="36" t="s">
        <v>4522</v>
      </c>
      <c r="K855" s="36" t="s">
        <v>33</v>
      </c>
      <c r="L855" s="72" t="s">
        <v>4523</v>
      </c>
      <c r="M855" s="36" t="s">
        <v>4524</v>
      </c>
      <c r="N855" s="36" t="s">
        <v>49</v>
      </c>
      <c r="O855" s="36"/>
      <c r="P855" s="36"/>
      <c r="Q855" s="36"/>
      <c r="R855" s="36" t="s">
        <v>50</v>
      </c>
      <c r="S855" s="36" t="s">
        <v>51</v>
      </c>
      <c r="T855" s="36" t="s">
        <v>38</v>
      </c>
      <c r="U855" s="36" t="s">
        <v>39</v>
      </c>
      <c r="V855" s="36" t="s">
        <v>39</v>
      </c>
      <c r="W855" s="36" t="s">
        <v>39</v>
      </c>
      <c r="X855" s="36">
        <v>1</v>
      </c>
      <c r="Y855" s="36" t="s">
        <v>4509</v>
      </c>
      <c r="Z855" s="36">
        <v>4</v>
      </c>
      <c r="AA855" s="36" t="s">
        <v>623</v>
      </c>
      <c r="AB855" s="36">
        <v>4</v>
      </c>
      <c r="AC855" s="36"/>
      <c r="AD855" s="36"/>
      <c r="AE855" s="36">
        <v>1</v>
      </c>
    </row>
    <row r="856" spans="1:31" s="65" customFormat="1" ht="94.5">
      <c r="A856" s="36">
        <v>855</v>
      </c>
      <c r="B856" s="36" t="s">
        <v>3862</v>
      </c>
      <c r="C856" s="36" t="s">
        <v>3863</v>
      </c>
      <c r="D856" s="36" t="s">
        <v>4525</v>
      </c>
      <c r="E856" s="36" t="s">
        <v>28</v>
      </c>
      <c r="F856" s="36" t="s">
        <v>45</v>
      </c>
      <c r="G856" s="36">
        <v>0</v>
      </c>
      <c r="H856" s="36" t="s">
        <v>645</v>
      </c>
      <c r="I856" s="36" t="s">
        <v>4526</v>
      </c>
      <c r="J856" s="36" t="s">
        <v>4527</v>
      </c>
      <c r="K856" s="36" t="s">
        <v>33</v>
      </c>
      <c r="L856" s="72" t="s">
        <v>4528</v>
      </c>
      <c r="M856" s="36" t="s">
        <v>4529</v>
      </c>
      <c r="N856" s="36" t="s">
        <v>36</v>
      </c>
      <c r="O856" s="36"/>
      <c r="P856" s="36"/>
      <c r="Q856" s="36"/>
      <c r="R856" s="36"/>
      <c r="S856" s="36" t="s">
        <v>42</v>
      </c>
      <c r="T856" s="36" t="s">
        <v>42</v>
      </c>
      <c r="U856" s="36" t="s">
        <v>42</v>
      </c>
      <c r="V856" s="36" t="s">
        <v>42</v>
      </c>
      <c r="W856" s="36" t="s">
        <v>39</v>
      </c>
      <c r="X856" s="36">
        <v>1</v>
      </c>
      <c r="Y856" s="36" t="s">
        <v>4530</v>
      </c>
      <c r="Z856" s="36">
        <v>4</v>
      </c>
      <c r="AA856" s="36" t="s">
        <v>623</v>
      </c>
      <c r="AB856" s="36">
        <v>4</v>
      </c>
      <c r="AC856" s="36" t="s">
        <v>4531</v>
      </c>
      <c r="AD856" s="36"/>
      <c r="AE856" s="36">
        <v>0</v>
      </c>
    </row>
    <row r="857" spans="1:31" s="65" customFormat="1" ht="94.5">
      <c r="A857" s="36">
        <v>856</v>
      </c>
      <c r="B857" s="36" t="s">
        <v>3862</v>
      </c>
      <c r="C857" s="36" t="s">
        <v>3863</v>
      </c>
      <c r="D857" s="36" t="s">
        <v>4532</v>
      </c>
      <c r="E857" s="36" t="s">
        <v>28</v>
      </c>
      <c r="F857" s="36" t="s">
        <v>45</v>
      </c>
      <c r="G857" s="36">
        <v>0</v>
      </c>
      <c r="H857" s="36" t="s">
        <v>108</v>
      </c>
      <c r="I857" s="36" t="s">
        <v>4533</v>
      </c>
      <c r="J857" s="36" t="s">
        <v>4534</v>
      </c>
      <c r="K857" s="36" t="s">
        <v>33</v>
      </c>
      <c r="L857" s="72" t="s">
        <v>4535</v>
      </c>
      <c r="M857" s="36" t="s">
        <v>4536</v>
      </c>
      <c r="N857" s="36" t="s">
        <v>49</v>
      </c>
      <c r="O857" s="36"/>
      <c r="P857" s="36"/>
      <c r="Q857" s="36"/>
      <c r="R857" s="36" t="s">
        <v>50</v>
      </c>
      <c r="S857" s="36" t="s">
        <v>42</v>
      </c>
      <c r="T857" s="36" t="s">
        <v>42</v>
      </c>
      <c r="U857" s="36" t="s">
        <v>39</v>
      </c>
      <c r="V857" s="36" t="s">
        <v>39</v>
      </c>
      <c r="W857" s="36" t="s">
        <v>39</v>
      </c>
      <c r="X857" s="36">
        <v>1</v>
      </c>
      <c r="Y857" s="36" t="s">
        <v>4537</v>
      </c>
      <c r="Z857" s="36">
        <v>1</v>
      </c>
      <c r="AA857" s="36" t="s">
        <v>623</v>
      </c>
      <c r="AB857" s="36">
        <v>4</v>
      </c>
      <c r="AC857" s="36" t="s">
        <v>4538</v>
      </c>
      <c r="AD857" s="36"/>
      <c r="AE857" s="36">
        <v>1</v>
      </c>
    </row>
    <row r="858" spans="1:31" s="65" customFormat="1" ht="108">
      <c r="A858" s="36">
        <v>857</v>
      </c>
      <c r="B858" s="36" t="s">
        <v>3862</v>
      </c>
      <c r="C858" s="36" t="s">
        <v>3863</v>
      </c>
      <c r="D858" s="36" t="s">
        <v>4539</v>
      </c>
      <c r="E858" s="36" t="s">
        <v>28</v>
      </c>
      <c r="F858" s="36" t="s">
        <v>45</v>
      </c>
      <c r="G858" s="36">
        <v>0</v>
      </c>
      <c r="H858" s="36" t="s">
        <v>82</v>
      </c>
      <c r="I858" s="36" t="s">
        <v>4540</v>
      </c>
      <c r="J858" s="36" t="s">
        <v>4541</v>
      </c>
      <c r="K858" s="36" t="s">
        <v>106</v>
      </c>
      <c r="L858" s="72"/>
      <c r="M858" s="36"/>
      <c r="N858" s="36"/>
      <c r="O858" s="36"/>
      <c r="P858" s="36"/>
      <c r="Q858" s="36"/>
      <c r="R858" s="36"/>
      <c r="S858" s="36"/>
      <c r="T858" s="36"/>
      <c r="U858" s="36"/>
      <c r="V858" s="36"/>
      <c r="W858" s="36"/>
      <c r="X858" s="36"/>
      <c r="Y858" s="36"/>
      <c r="Z858" s="36"/>
      <c r="AA858" s="36"/>
      <c r="AB858" s="36"/>
      <c r="AC858" s="36"/>
      <c r="AD858" s="36"/>
      <c r="AE858" s="36">
        <v>0</v>
      </c>
    </row>
    <row r="859" spans="1:31" s="65" customFormat="1" ht="108">
      <c r="A859" s="36">
        <v>858</v>
      </c>
      <c r="B859" s="36" t="s">
        <v>3862</v>
      </c>
      <c r="C859" s="36" t="s">
        <v>3863</v>
      </c>
      <c r="D859" s="36" t="s">
        <v>4542</v>
      </c>
      <c r="E859" s="36" t="s">
        <v>28</v>
      </c>
      <c r="F859" s="36" t="s">
        <v>45</v>
      </c>
      <c r="G859" s="36">
        <v>0</v>
      </c>
      <c r="H859" s="36" t="s">
        <v>82</v>
      </c>
      <c r="I859" s="36" t="s">
        <v>4543</v>
      </c>
      <c r="J859" s="36" t="s">
        <v>4544</v>
      </c>
      <c r="K859" s="36" t="s">
        <v>33</v>
      </c>
      <c r="L859" s="72" t="s">
        <v>4545</v>
      </c>
      <c r="M859" s="36" t="s">
        <v>4546</v>
      </c>
      <c r="N859" s="36" t="s">
        <v>49</v>
      </c>
      <c r="O859" s="36"/>
      <c r="P859" s="36"/>
      <c r="Q859" s="36"/>
      <c r="R859" s="36" t="s">
        <v>50</v>
      </c>
      <c r="S859" s="36" t="s">
        <v>42</v>
      </c>
      <c r="T859" s="36" t="s">
        <v>38</v>
      </c>
      <c r="U859" s="36" t="s">
        <v>38</v>
      </c>
      <c r="V859" s="36" t="s">
        <v>38</v>
      </c>
      <c r="W859" s="36" t="s">
        <v>39</v>
      </c>
      <c r="X859" s="36">
        <v>1</v>
      </c>
      <c r="Y859" s="36" t="s">
        <v>4547</v>
      </c>
      <c r="Z859" s="36">
        <v>1</v>
      </c>
      <c r="AA859" s="36" t="s">
        <v>623</v>
      </c>
      <c r="AB859" s="36">
        <v>4</v>
      </c>
      <c r="AC859" s="36"/>
      <c r="AD859" s="36"/>
      <c r="AE859" s="36">
        <v>1</v>
      </c>
    </row>
    <row r="860" spans="1:31" s="65" customFormat="1" ht="135">
      <c r="A860" s="36">
        <v>859</v>
      </c>
      <c r="B860" s="36" t="s">
        <v>3862</v>
      </c>
      <c r="C860" s="36" t="s">
        <v>3863</v>
      </c>
      <c r="D860" s="36" t="s">
        <v>4548</v>
      </c>
      <c r="E860" s="36" t="s">
        <v>28</v>
      </c>
      <c r="F860" s="36" t="s">
        <v>2866</v>
      </c>
      <c r="G860" s="36">
        <v>5</v>
      </c>
      <c r="H860" s="36" t="s">
        <v>645</v>
      </c>
      <c r="I860" s="36" t="s">
        <v>4549</v>
      </c>
      <c r="J860" s="36" t="s">
        <v>4550</v>
      </c>
      <c r="K860" s="36" t="s">
        <v>33</v>
      </c>
      <c r="L860" s="72" t="s">
        <v>4551</v>
      </c>
      <c r="M860" s="36" t="s">
        <v>4552</v>
      </c>
      <c r="N860" s="36" t="s">
        <v>49</v>
      </c>
      <c r="O860" s="36"/>
      <c r="P860" s="36"/>
      <c r="Q860" s="36"/>
      <c r="R860" s="36" t="s">
        <v>50</v>
      </c>
      <c r="S860" s="36" t="s">
        <v>51</v>
      </c>
      <c r="T860" s="36" t="s">
        <v>38</v>
      </c>
      <c r="U860" s="36" t="s">
        <v>39</v>
      </c>
      <c r="V860" s="36" t="s">
        <v>39</v>
      </c>
      <c r="W860" s="36" t="s">
        <v>39</v>
      </c>
      <c r="X860" s="36">
        <v>1</v>
      </c>
      <c r="Y860" s="36" t="s">
        <v>4553</v>
      </c>
      <c r="Z860" s="36">
        <v>4</v>
      </c>
      <c r="AA860" s="36" t="s">
        <v>623</v>
      </c>
      <c r="AB860" s="36">
        <v>4</v>
      </c>
      <c r="AC860" s="36"/>
      <c r="AD860" s="36"/>
      <c r="AE860" s="36">
        <v>1</v>
      </c>
    </row>
    <row r="861" spans="1:31" s="65" customFormat="1" ht="94.5">
      <c r="A861" s="36">
        <v>860</v>
      </c>
      <c r="B861" s="36" t="s">
        <v>3862</v>
      </c>
      <c r="C861" s="36" t="s">
        <v>3863</v>
      </c>
      <c r="D861" s="36" t="s">
        <v>4554</v>
      </c>
      <c r="E861" s="36" t="s">
        <v>28</v>
      </c>
      <c r="F861" s="36" t="s">
        <v>45</v>
      </c>
      <c r="G861" s="36">
        <v>0</v>
      </c>
      <c r="H861" s="36" t="s">
        <v>82</v>
      </c>
      <c r="I861" s="36" t="s">
        <v>4555</v>
      </c>
      <c r="J861" s="36" t="s">
        <v>4556</v>
      </c>
      <c r="K861" s="36" t="s">
        <v>106</v>
      </c>
      <c r="L861" s="72"/>
      <c r="M861" s="36"/>
      <c r="N861" s="36"/>
      <c r="O861" s="36"/>
      <c r="P861" s="36"/>
      <c r="Q861" s="36"/>
      <c r="R861" s="36"/>
      <c r="S861" s="36"/>
      <c r="T861" s="36"/>
      <c r="U861" s="36"/>
      <c r="V861" s="36"/>
      <c r="W861" s="36"/>
      <c r="X861" s="36"/>
      <c r="Y861" s="36"/>
      <c r="Z861" s="36"/>
      <c r="AA861" s="36"/>
      <c r="AB861" s="36"/>
      <c r="AC861" s="36"/>
      <c r="AD861" s="36"/>
      <c r="AE861" s="36">
        <v>0</v>
      </c>
    </row>
    <row r="862" spans="1:31" customFormat="1" ht="67.5">
      <c r="A862" s="36">
        <v>861</v>
      </c>
      <c r="B862" s="36" t="s">
        <v>3862</v>
      </c>
      <c r="C862" s="36" t="s">
        <v>3863</v>
      </c>
      <c r="D862" s="36" t="s">
        <v>4557</v>
      </c>
      <c r="E862" s="36" t="s">
        <v>28</v>
      </c>
      <c r="F862" s="36" t="s">
        <v>45</v>
      </c>
      <c r="G862" s="36">
        <v>0</v>
      </c>
      <c r="H862" s="36" t="s">
        <v>82</v>
      </c>
      <c r="I862" s="36" t="s">
        <v>4558</v>
      </c>
      <c r="J862" s="36" t="s">
        <v>4559</v>
      </c>
      <c r="K862" s="36" t="s">
        <v>33</v>
      </c>
      <c r="L862" s="72" t="s">
        <v>4560</v>
      </c>
      <c r="M862" s="36" t="s">
        <v>4561</v>
      </c>
      <c r="N862" s="36" t="s">
        <v>49</v>
      </c>
      <c r="O862" s="36"/>
      <c r="P862" s="36" t="s">
        <v>50</v>
      </c>
      <c r="Q862" s="36"/>
      <c r="R862" s="36"/>
      <c r="S862" s="36" t="s">
        <v>51</v>
      </c>
      <c r="T862" s="36" t="s">
        <v>38</v>
      </c>
      <c r="U862" s="36" t="s">
        <v>39</v>
      </c>
      <c r="V862" s="36" t="s">
        <v>38</v>
      </c>
      <c r="W862" s="36" t="s">
        <v>38</v>
      </c>
      <c r="X862" s="36">
        <v>2</v>
      </c>
      <c r="Y862" s="36" t="s">
        <v>4562</v>
      </c>
      <c r="Z862" s="36">
        <v>1</v>
      </c>
      <c r="AA862" s="36" t="s">
        <v>4122</v>
      </c>
      <c r="AB862" s="36">
        <v>1</v>
      </c>
      <c r="AC862" s="36" t="s">
        <v>4563</v>
      </c>
      <c r="AD862" s="36"/>
      <c r="AE862" s="36">
        <f t="shared" ref="AE862:AE903" si="14">COUNTIFS(O862:R862,"√")</f>
        <v>1</v>
      </c>
    </row>
    <row r="863" spans="1:31" customFormat="1" ht="81">
      <c r="A863" s="36">
        <v>862</v>
      </c>
      <c r="B863" s="36" t="s">
        <v>3862</v>
      </c>
      <c r="C863" s="36" t="s">
        <v>3863</v>
      </c>
      <c r="D863" s="36" t="s">
        <v>4564</v>
      </c>
      <c r="E863" s="36" t="s">
        <v>28</v>
      </c>
      <c r="F863" s="36" t="s">
        <v>45</v>
      </c>
      <c r="G863" s="36">
        <v>0</v>
      </c>
      <c r="H863" s="36" t="s">
        <v>82</v>
      </c>
      <c r="I863" s="36" t="s">
        <v>4565</v>
      </c>
      <c r="J863" s="36" t="s">
        <v>4566</v>
      </c>
      <c r="K863" s="36" t="s">
        <v>33</v>
      </c>
      <c r="L863" s="72" t="s">
        <v>4567</v>
      </c>
      <c r="M863" s="36" t="s">
        <v>4568</v>
      </c>
      <c r="N863" s="36" t="s">
        <v>49</v>
      </c>
      <c r="O863" s="36"/>
      <c r="P863" s="36"/>
      <c r="Q863" s="36" t="s">
        <v>50</v>
      </c>
      <c r="R863" s="36"/>
      <c r="S863" s="36" t="s">
        <v>51</v>
      </c>
      <c r="T863" s="36" t="s">
        <v>38</v>
      </c>
      <c r="U863" s="36" t="s">
        <v>39</v>
      </c>
      <c r="V863" s="36" t="s">
        <v>38</v>
      </c>
      <c r="W863" s="36" t="s">
        <v>38</v>
      </c>
      <c r="X863" s="36">
        <v>2</v>
      </c>
      <c r="Y863" s="36" t="s">
        <v>4562</v>
      </c>
      <c r="Z863" s="36">
        <v>1</v>
      </c>
      <c r="AA863" s="36" t="s">
        <v>4122</v>
      </c>
      <c r="AB863" s="36">
        <v>1</v>
      </c>
      <c r="AC863" s="36" t="s">
        <v>4563</v>
      </c>
      <c r="AD863" s="36"/>
      <c r="AE863" s="36">
        <f t="shared" si="14"/>
        <v>1</v>
      </c>
    </row>
    <row r="864" spans="1:31" customFormat="1" ht="67.5">
      <c r="A864" s="36">
        <v>863</v>
      </c>
      <c r="B864" s="36" t="s">
        <v>3862</v>
      </c>
      <c r="C864" s="36" t="s">
        <v>4569</v>
      </c>
      <c r="D864" s="36" t="s">
        <v>4570</v>
      </c>
      <c r="E864" s="36" t="s">
        <v>28</v>
      </c>
      <c r="F864" s="36" t="s">
        <v>45</v>
      </c>
      <c r="G864" s="36">
        <v>0</v>
      </c>
      <c r="H864" s="36" t="s">
        <v>54</v>
      </c>
      <c r="I864" s="36" t="s">
        <v>4571</v>
      </c>
      <c r="J864" s="36" t="s">
        <v>4572</v>
      </c>
      <c r="K864" s="36" t="s">
        <v>33</v>
      </c>
      <c r="L864" s="72" t="s">
        <v>4573</v>
      </c>
      <c r="M864" s="36" t="s">
        <v>4574</v>
      </c>
      <c r="N864" s="36" t="s">
        <v>49</v>
      </c>
      <c r="O864" s="36"/>
      <c r="P864" s="36" t="s">
        <v>50</v>
      </c>
      <c r="Q864" s="36"/>
      <c r="R864" s="36"/>
      <c r="S864" s="36" t="s">
        <v>51</v>
      </c>
      <c r="T864" s="36" t="s">
        <v>39</v>
      </c>
      <c r="U864" s="36" t="s">
        <v>39</v>
      </c>
      <c r="V864" s="36" t="s">
        <v>38</v>
      </c>
      <c r="W864" s="36" t="s">
        <v>38</v>
      </c>
      <c r="X864" s="36">
        <v>2</v>
      </c>
      <c r="Y864" s="36" t="s">
        <v>4575</v>
      </c>
      <c r="Z864" s="36">
        <v>1</v>
      </c>
      <c r="AA864" s="36" t="s">
        <v>4575</v>
      </c>
      <c r="AB864" s="36">
        <v>1</v>
      </c>
      <c r="AC864" s="36"/>
      <c r="AD864" s="36"/>
      <c r="AE864" s="36">
        <f t="shared" si="14"/>
        <v>1</v>
      </c>
    </row>
    <row r="865" spans="1:31" customFormat="1" ht="81">
      <c r="A865" s="36">
        <v>864</v>
      </c>
      <c r="B865" s="36" t="s">
        <v>3862</v>
      </c>
      <c r="C865" s="36" t="s">
        <v>4569</v>
      </c>
      <c r="D865" s="36" t="s">
        <v>4576</v>
      </c>
      <c r="E865" s="36" t="s">
        <v>28</v>
      </c>
      <c r="F865" s="36" t="s">
        <v>45</v>
      </c>
      <c r="G865" s="36">
        <v>0</v>
      </c>
      <c r="H865" s="36" t="s">
        <v>30</v>
      </c>
      <c r="I865" s="36" t="s">
        <v>4577</v>
      </c>
      <c r="J865" s="36" t="s">
        <v>4578</v>
      </c>
      <c r="K865" s="36" t="s">
        <v>33</v>
      </c>
      <c r="L865" s="72" t="s">
        <v>4579</v>
      </c>
      <c r="M865" s="36" t="s">
        <v>4580</v>
      </c>
      <c r="N865" s="36" t="s">
        <v>49</v>
      </c>
      <c r="O865" s="36" t="s">
        <v>50</v>
      </c>
      <c r="P865" s="36" t="s">
        <v>50</v>
      </c>
      <c r="Q865" s="36"/>
      <c r="R865" s="36"/>
      <c r="S865" s="36" t="s">
        <v>51</v>
      </c>
      <c r="T865" s="36" t="s">
        <v>38</v>
      </c>
      <c r="U865" s="36" t="s">
        <v>39</v>
      </c>
      <c r="V865" s="36" t="s">
        <v>39</v>
      </c>
      <c r="W865" s="36" t="s">
        <v>711</v>
      </c>
      <c r="X865" s="36">
        <v>1</v>
      </c>
      <c r="Y865" s="36" t="s">
        <v>4581</v>
      </c>
      <c r="Z865" s="36">
        <v>1</v>
      </c>
      <c r="AA865" s="36" t="s">
        <v>4581</v>
      </c>
      <c r="AB865" s="36">
        <v>1</v>
      </c>
      <c r="AC865" s="36"/>
      <c r="AD865" s="36"/>
      <c r="AE865" s="36">
        <f t="shared" si="14"/>
        <v>2</v>
      </c>
    </row>
    <row r="866" spans="1:31" customFormat="1" ht="94.5">
      <c r="A866" s="36">
        <v>865</v>
      </c>
      <c r="B866" s="36" t="s">
        <v>3862</v>
      </c>
      <c r="C866" s="36" t="s">
        <v>4569</v>
      </c>
      <c r="D866" s="36" t="s">
        <v>4582</v>
      </c>
      <c r="E866" s="36" t="s">
        <v>28</v>
      </c>
      <c r="F866" s="36" t="s">
        <v>45</v>
      </c>
      <c r="G866" s="36">
        <v>0</v>
      </c>
      <c r="H866" s="36" t="s">
        <v>30</v>
      </c>
      <c r="I866" s="36" t="s">
        <v>4583</v>
      </c>
      <c r="J866" s="36" t="s">
        <v>4584</v>
      </c>
      <c r="K866" s="36" t="s">
        <v>33</v>
      </c>
      <c r="L866" s="72" t="s">
        <v>4585</v>
      </c>
      <c r="M866" s="36" t="s">
        <v>4586</v>
      </c>
      <c r="N866" s="36" t="s">
        <v>49</v>
      </c>
      <c r="O866" s="36" t="s">
        <v>50</v>
      </c>
      <c r="P866" s="36" t="s">
        <v>50</v>
      </c>
      <c r="Q866" s="36"/>
      <c r="R866" s="36"/>
      <c r="S866" s="36" t="s">
        <v>51</v>
      </c>
      <c r="T866" s="36" t="s">
        <v>38</v>
      </c>
      <c r="U866" s="36" t="s">
        <v>39</v>
      </c>
      <c r="V866" s="36" t="s">
        <v>38</v>
      </c>
      <c r="W866" s="36" t="s">
        <v>4587</v>
      </c>
      <c r="X866" s="36">
        <v>1</v>
      </c>
      <c r="Y866" s="36" t="s">
        <v>4588</v>
      </c>
      <c r="Z866" s="36">
        <v>1</v>
      </c>
      <c r="AA866" s="36" t="s">
        <v>4588</v>
      </c>
      <c r="AB866" s="36">
        <v>1</v>
      </c>
      <c r="AC866" s="36"/>
      <c r="AD866" s="36"/>
      <c r="AE866" s="36">
        <f t="shared" si="14"/>
        <v>2</v>
      </c>
    </row>
    <row r="867" spans="1:31" customFormat="1" ht="81">
      <c r="A867" s="36">
        <v>866</v>
      </c>
      <c r="B867" s="36" t="s">
        <v>3862</v>
      </c>
      <c r="C867" s="36" t="s">
        <v>4569</v>
      </c>
      <c r="D867" s="36" t="s">
        <v>4589</v>
      </c>
      <c r="E867" s="36" t="s">
        <v>28</v>
      </c>
      <c r="F867" s="36" t="s">
        <v>45</v>
      </c>
      <c r="G867" s="36">
        <v>0</v>
      </c>
      <c r="H867" s="36" t="s">
        <v>814</v>
      </c>
      <c r="I867" s="36" t="s">
        <v>4590</v>
      </c>
      <c r="J867" s="36" t="s">
        <v>4591</v>
      </c>
      <c r="K867" s="36" t="s">
        <v>33</v>
      </c>
      <c r="L867" s="72" t="s">
        <v>4592</v>
      </c>
      <c r="M867" s="36" t="s">
        <v>4593</v>
      </c>
      <c r="N867" s="36" t="s">
        <v>49</v>
      </c>
      <c r="O867" s="36" t="s">
        <v>50</v>
      </c>
      <c r="P867" s="36" t="s">
        <v>50</v>
      </c>
      <c r="Q867" s="36"/>
      <c r="R867" s="36"/>
      <c r="S867" s="36" t="s">
        <v>51</v>
      </c>
      <c r="T867" s="36" t="s">
        <v>38</v>
      </c>
      <c r="U867" s="36" t="s">
        <v>39</v>
      </c>
      <c r="V867" s="36" t="s">
        <v>39</v>
      </c>
      <c r="W867" s="36" t="s">
        <v>4587</v>
      </c>
      <c r="X867" s="36">
        <v>1</v>
      </c>
      <c r="Y867" s="36" t="s">
        <v>4594</v>
      </c>
      <c r="Z867" s="36">
        <v>1</v>
      </c>
      <c r="AA867" s="36" t="s">
        <v>4594</v>
      </c>
      <c r="AB867" s="36">
        <v>1</v>
      </c>
      <c r="AC867" s="36"/>
      <c r="AD867" s="36"/>
      <c r="AE867" s="36">
        <f t="shared" si="14"/>
        <v>2</v>
      </c>
    </row>
    <row r="868" spans="1:31" customFormat="1" ht="67.5">
      <c r="A868" s="36">
        <v>867</v>
      </c>
      <c r="B868" s="36" t="s">
        <v>3862</v>
      </c>
      <c r="C868" s="36" t="s">
        <v>4569</v>
      </c>
      <c r="D868" s="36" t="s">
        <v>4595</v>
      </c>
      <c r="E868" s="36" t="s">
        <v>28</v>
      </c>
      <c r="F868" s="36" t="s">
        <v>45</v>
      </c>
      <c r="G868" s="36">
        <v>0</v>
      </c>
      <c r="H868" s="36" t="s">
        <v>54</v>
      </c>
      <c r="I868" s="36" t="s">
        <v>4596</v>
      </c>
      <c r="J868" s="36" t="s">
        <v>4597</v>
      </c>
      <c r="K868" s="36" t="s">
        <v>33</v>
      </c>
      <c r="L868" s="72" t="s">
        <v>4598</v>
      </c>
      <c r="M868" s="36" t="s">
        <v>4599</v>
      </c>
      <c r="N868" s="36" t="s">
        <v>49</v>
      </c>
      <c r="O868" s="36" t="s">
        <v>50</v>
      </c>
      <c r="P868" s="36" t="s">
        <v>50</v>
      </c>
      <c r="Q868" s="36"/>
      <c r="R868" s="36"/>
      <c r="S868" s="36" t="s">
        <v>51</v>
      </c>
      <c r="T868" s="36" t="s">
        <v>38</v>
      </c>
      <c r="U868" s="36" t="s">
        <v>39</v>
      </c>
      <c r="V868" s="36" t="s">
        <v>38</v>
      </c>
      <c r="W868" s="36" t="s">
        <v>38</v>
      </c>
      <c r="X868" s="36">
        <v>2</v>
      </c>
      <c r="Y868" s="36" t="s">
        <v>4600</v>
      </c>
      <c r="Z868" s="36">
        <v>1</v>
      </c>
      <c r="AA868" s="36" t="s">
        <v>4600</v>
      </c>
      <c r="AB868" s="36">
        <v>1</v>
      </c>
      <c r="AC868" s="36"/>
      <c r="AD868" s="36"/>
      <c r="AE868" s="36">
        <f t="shared" si="14"/>
        <v>2</v>
      </c>
    </row>
    <row r="869" spans="1:31" customFormat="1" ht="135">
      <c r="A869" s="36">
        <v>868</v>
      </c>
      <c r="B869" s="36" t="s">
        <v>3862</v>
      </c>
      <c r="C869" s="36" t="s">
        <v>4569</v>
      </c>
      <c r="D869" s="36" t="s">
        <v>4601</v>
      </c>
      <c r="E869" s="36" t="s">
        <v>28</v>
      </c>
      <c r="F869" s="36" t="s">
        <v>45</v>
      </c>
      <c r="G869" s="36">
        <v>0</v>
      </c>
      <c r="H869" s="36" t="s">
        <v>30</v>
      </c>
      <c r="I869" s="36" t="s">
        <v>4602</v>
      </c>
      <c r="J869" s="36" t="s">
        <v>4603</v>
      </c>
      <c r="K869" s="36" t="s">
        <v>33</v>
      </c>
      <c r="L869" s="72" t="s">
        <v>4604</v>
      </c>
      <c r="M869" s="36" t="s">
        <v>4605</v>
      </c>
      <c r="N869" s="36" t="s">
        <v>36</v>
      </c>
      <c r="O869" s="36"/>
      <c r="P869" s="36"/>
      <c r="Q869" s="36"/>
      <c r="R869" s="36"/>
      <c r="S869" s="36" t="s">
        <v>51</v>
      </c>
      <c r="T869" s="36" t="s">
        <v>42</v>
      </c>
      <c r="U869" s="36" t="s">
        <v>38</v>
      </c>
      <c r="V869" s="36" t="s">
        <v>39</v>
      </c>
      <c r="W869" s="36" t="s">
        <v>38</v>
      </c>
      <c r="X869" s="36">
        <v>2</v>
      </c>
      <c r="Y869" s="36" t="s">
        <v>4606</v>
      </c>
      <c r="Z869" s="36">
        <v>4</v>
      </c>
      <c r="AA869" s="36" t="s">
        <v>4606</v>
      </c>
      <c r="AB869" s="36">
        <v>4</v>
      </c>
      <c r="AC869" s="36"/>
      <c r="AD869" s="36"/>
      <c r="AE869" s="36">
        <f t="shared" si="14"/>
        <v>0</v>
      </c>
    </row>
    <row r="870" spans="1:31" customFormat="1" ht="81">
      <c r="A870" s="36">
        <v>869</v>
      </c>
      <c r="B870" s="36" t="s">
        <v>3862</v>
      </c>
      <c r="C870" s="36" t="s">
        <v>4569</v>
      </c>
      <c r="D870" s="36" t="s">
        <v>4607</v>
      </c>
      <c r="E870" s="36" t="s">
        <v>28</v>
      </c>
      <c r="F870" s="36" t="s">
        <v>45</v>
      </c>
      <c r="G870" s="36">
        <v>0</v>
      </c>
      <c r="H870" s="36" t="s">
        <v>4608</v>
      </c>
      <c r="I870" s="36" t="s">
        <v>4609</v>
      </c>
      <c r="J870" s="36" t="s">
        <v>4610</v>
      </c>
      <c r="K870" s="36" t="s">
        <v>33</v>
      </c>
      <c r="L870" s="72" t="s">
        <v>4611</v>
      </c>
      <c r="M870" s="36" t="s">
        <v>4612</v>
      </c>
      <c r="N870" s="36" t="s">
        <v>49</v>
      </c>
      <c r="O870" s="36"/>
      <c r="P870" s="36" t="s">
        <v>50</v>
      </c>
      <c r="Q870" s="36"/>
      <c r="R870" s="36"/>
      <c r="S870" s="36" t="s">
        <v>51</v>
      </c>
      <c r="T870" s="36" t="s">
        <v>38</v>
      </c>
      <c r="U870" s="36" t="s">
        <v>39</v>
      </c>
      <c r="V870" s="36" t="s">
        <v>38</v>
      </c>
      <c r="W870" s="36" t="s">
        <v>38</v>
      </c>
      <c r="X870" s="36">
        <v>2</v>
      </c>
      <c r="Y870" s="36" t="s">
        <v>4613</v>
      </c>
      <c r="Z870" s="36">
        <v>1</v>
      </c>
      <c r="AA870" s="36" t="s">
        <v>4613</v>
      </c>
      <c r="AB870" s="36">
        <v>1</v>
      </c>
      <c r="AC870" s="36"/>
      <c r="AD870" s="36"/>
      <c r="AE870" s="36">
        <f t="shared" si="14"/>
        <v>1</v>
      </c>
    </row>
    <row r="871" spans="1:31" customFormat="1" ht="81">
      <c r="A871" s="36">
        <v>870</v>
      </c>
      <c r="B871" s="36" t="s">
        <v>3862</v>
      </c>
      <c r="C871" s="36" t="s">
        <v>4569</v>
      </c>
      <c r="D871" s="36" t="s">
        <v>4614</v>
      </c>
      <c r="E871" s="36" t="s">
        <v>28</v>
      </c>
      <c r="F871" s="36" t="s">
        <v>45</v>
      </c>
      <c r="G871" s="36">
        <v>0</v>
      </c>
      <c r="H871" s="36" t="s">
        <v>4608</v>
      </c>
      <c r="I871" s="36" t="s">
        <v>4615</v>
      </c>
      <c r="J871" s="36" t="s">
        <v>4616</v>
      </c>
      <c r="K871" s="36" t="s">
        <v>33</v>
      </c>
      <c r="L871" s="72" t="s">
        <v>4617</v>
      </c>
      <c r="M871" s="36" t="s">
        <v>4618</v>
      </c>
      <c r="N871" s="36" t="s">
        <v>49</v>
      </c>
      <c r="O871" s="36"/>
      <c r="P871" s="36" t="s">
        <v>50</v>
      </c>
      <c r="Q871" s="36"/>
      <c r="R871" s="36"/>
      <c r="S871" s="36" t="s">
        <v>51</v>
      </c>
      <c r="T871" s="36" t="s">
        <v>38</v>
      </c>
      <c r="U871" s="36" t="s">
        <v>39</v>
      </c>
      <c r="V871" s="36" t="s">
        <v>38</v>
      </c>
      <c r="W871" s="36" t="s">
        <v>38</v>
      </c>
      <c r="X871" s="36">
        <v>2</v>
      </c>
      <c r="Y871" s="36" t="s">
        <v>4613</v>
      </c>
      <c r="Z871" s="36">
        <v>1</v>
      </c>
      <c r="AA871" s="36" t="s">
        <v>4613</v>
      </c>
      <c r="AB871" s="36">
        <v>1</v>
      </c>
      <c r="AC871" s="36"/>
      <c r="AD871" s="36"/>
      <c r="AE871" s="36">
        <f t="shared" si="14"/>
        <v>1</v>
      </c>
    </row>
    <row r="872" spans="1:31" customFormat="1" ht="67.5">
      <c r="A872" s="36">
        <v>871</v>
      </c>
      <c r="B872" s="36" t="s">
        <v>3862</v>
      </c>
      <c r="C872" s="36" t="s">
        <v>4569</v>
      </c>
      <c r="D872" s="36" t="s">
        <v>4619</v>
      </c>
      <c r="E872" s="36" t="s">
        <v>28</v>
      </c>
      <c r="F872" s="36" t="s">
        <v>45</v>
      </c>
      <c r="G872" s="36">
        <v>0</v>
      </c>
      <c r="H872" s="36" t="s">
        <v>4608</v>
      </c>
      <c r="I872" s="36" t="s">
        <v>4620</v>
      </c>
      <c r="J872" s="36" t="s">
        <v>4621</v>
      </c>
      <c r="K872" s="36" t="s">
        <v>33</v>
      </c>
      <c r="L872" s="72" t="s">
        <v>4622</v>
      </c>
      <c r="M872" s="36" t="s">
        <v>4623</v>
      </c>
      <c r="N872" s="36" t="s">
        <v>36</v>
      </c>
      <c r="O872" s="36"/>
      <c r="P872" s="36"/>
      <c r="Q872" s="36"/>
      <c r="R872" s="36"/>
      <c r="S872" s="36" t="s">
        <v>51</v>
      </c>
      <c r="T872" s="36" t="s">
        <v>38</v>
      </c>
      <c r="U872" s="36" t="s">
        <v>38</v>
      </c>
      <c r="V872" s="36" t="s">
        <v>39</v>
      </c>
      <c r="W872" s="36" t="s">
        <v>38</v>
      </c>
      <c r="X872" s="36">
        <v>2</v>
      </c>
      <c r="Y872" s="36" t="s">
        <v>4624</v>
      </c>
      <c r="Z872" s="36">
        <v>1</v>
      </c>
      <c r="AA872" s="36" t="s">
        <v>4624</v>
      </c>
      <c r="AB872" s="36">
        <v>1</v>
      </c>
      <c r="AC872" s="36"/>
      <c r="AD872" s="36"/>
      <c r="AE872" s="36">
        <f t="shared" si="14"/>
        <v>0</v>
      </c>
    </row>
    <row r="873" spans="1:31" customFormat="1" ht="81">
      <c r="A873" s="36">
        <v>872</v>
      </c>
      <c r="B873" s="36" t="s">
        <v>3862</v>
      </c>
      <c r="C873" s="36" t="s">
        <v>4569</v>
      </c>
      <c r="D873" s="36" t="s">
        <v>4625</v>
      </c>
      <c r="E873" s="36" t="s">
        <v>28</v>
      </c>
      <c r="F873" s="36" t="s">
        <v>45</v>
      </c>
      <c r="G873" s="36">
        <v>0</v>
      </c>
      <c r="H873" s="36" t="s">
        <v>814</v>
      </c>
      <c r="I873" s="36" t="s">
        <v>4626</v>
      </c>
      <c r="J873" s="36" t="s">
        <v>4627</v>
      </c>
      <c r="K873" s="36" t="s">
        <v>33</v>
      </c>
      <c r="L873" s="72" t="s">
        <v>4628</v>
      </c>
      <c r="M873" s="36" t="s">
        <v>4629</v>
      </c>
      <c r="N873" s="36" t="s">
        <v>49</v>
      </c>
      <c r="O873" s="36"/>
      <c r="P873" s="36" t="s">
        <v>50</v>
      </c>
      <c r="Q873" s="36"/>
      <c r="R873" s="36"/>
      <c r="S873" s="36" t="s">
        <v>51</v>
      </c>
      <c r="T873" s="36" t="s">
        <v>38</v>
      </c>
      <c r="U873" s="36" t="s">
        <v>38</v>
      </c>
      <c r="V873" s="36" t="s">
        <v>38</v>
      </c>
      <c r="W873" s="36" t="s">
        <v>38</v>
      </c>
      <c r="X873" s="36">
        <v>2</v>
      </c>
      <c r="Y873" s="36" t="s">
        <v>4624</v>
      </c>
      <c r="Z873" s="36">
        <v>1</v>
      </c>
      <c r="AA873" s="36" t="s">
        <v>4624</v>
      </c>
      <c r="AB873" s="36">
        <v>1</v>
      </c>
      <c r="AC873" s="36"/>
      <c r="AD873" s="36"/>
      <c r="AE873" s="36">
        <f t="shared" si="14"/>
        <v>1</v>
      </c>
    </row>
    <row r="874" spans="1:31" customFormat="1" ht="67.5">
      <c r="A874" s="36">
        <v>873</v>
      </c>
      <c r="B874" s="36" t="s">
        <v>3862</v>
      </c>
      <c r="C874" s="36" t="s">
        <v>4569</v>
      </c>
      <c r="D874" s="36" t="s">
        <v>4630</v>
      </c>
      <c r="E874" s="36" t="s">
        <v>28</v>
      </c>
      <c r="F874" s="36" t="s">
        <v>45</v>
      </c>
      <c r="G874" s="36">
        <v>0</v>
      </c>
      <c r="H874" s="36" t="s">
        <v>54</v>
      </c>
      <c r="I874" s="36" t="s">
        <v>4631</v>
      </c>
      <c r="J874" s="36" t="s">
        <v>4632</v>
      </c>
      <c r="K874" s="36" t="s">
        <v>33</v>
      </c>
      <c r="L874" s="72" t="s">
        <v>4633</v>
      </c>
      <c r="M874" s="36" t="s">
        <v>4634</v>
      </c>
      <c r="N874" s="36" t="s">
        <v>49</v>
      </c>
      <c r="O874" s="36"/>
      <c r="P874" s="36" t="s">
        <v>50</v>
      </c>
      <c r="Q874" s="36"/>
      <c r="R874" s="36"/>
      <c r="S874" s="36" t="s">
        <v>51</v>
      </c>
      <c r="T874" s="36" t="s">
        <v>38</v>
      </c>
      <c r="U874" s="36" t="s">
        <v>39</v>
      </c>
      <c r="V874" s="36" t="s">
        <v>38</v>
      </c>
      <c r="W874" s="36" t="s">
        <v>38</v>
      </c>
      <c r="X874" s="36">
        <v>2</v>
      </c>
      <c r="Y874" s="36" t="s">
        <v>4624</v>
      </c>
      <c r="Z874" s="36">
        <v>1</v>
      </c>
      <c r="AA874" s="36" t="s">
        <v>4624</v>
      </c>
      <c r="AB874" s="36">
        <v>1</v>
      </c>
      <c r="AC874" s="36"/>
      <c r="AD874" s="36"/>
      <c r="AE874" s="36">
        <f t="shared" si="14"/>
        <v>1</v>
      </c>
    </row>
    <row r="875" spans="1:31" customFormat="1" ht="81">
      <c r="A875" s="36">
        <v>874</v>
      </c>
      <c r="B875" s="36" t="s">
        <v>3862</v>
      </c>
      <c r="C875" s="36" t="s">
        <v>4569</v>
      </c>
      <c r="D875" s="36" t="s">
        <v>4635</v>
      </c>
      <c r="E875" s="36" t="s">
        <v>28</v>
      </c>
      <c r="F875" s="36" t="s">
        <v>45</v>
      </c>
      <c r="G875" s="36">
        <v>0</v>
      </c>
      <c r="H875" s="36" t="s">
        <v>82</v>
      </c>
      <c r="I875" s="36" t="s">
        <v>4636</v>
      </c>
      <c r="J875" s="36" t="s">
        <v>4637</v>
      </c>
      <c r="K875" s="36" t="s">
        <v>33</v>
      </c>
      <c r="L875" s="72" t="s">
        <v>4638</v>
      </c>
      <c r="M875" s="36" t="s">
        <v>4639</v>
      </c>
      <c r="N875" s="36" t="s">
        <v>49</v>
      </c>
      <c r="O875" s="36"/>
      <c r="P875" s="36" t="s">
        <v>50</v>
      </c>
      <c r="Q875" s="36"/>
      <c r="R875" s="36"/>
      <c r="S875" s="36" t="s">
        <v>51</v>
      </c>
      <c r="T875" s="36" t="s">
        <v>38</v>
      </c>
      <c r="U875" s="36" t="s">
        <v>39</v>
      </c>
      <c r="V875" s="36" t="s">
        <v>38</v>
      </c>
      <c r="W875" s="36" t="s">
        <v>38</v>
      </c>
      <c r="X875" s="36">
        <v>2</v>
      </c>
      <c r="Y875" s="36" t="s">
        <v>4640</v>
      </c>
      <c r="Z875" s="36">
        <v>1</v>
      </c>
      <c r="AA875" s="36" t="s">
        <v>4640</v>
      </c>
      <c r="AB875" s="36">
        <v>1</v>
      </c>
      <c r="AC875" s="36"/>
      <c r="AD875" s="36"/>
      <c r="AE875" s="36">
        <f t="shared" si="14"/>
        <v>1</v>
      </c>
    </row>
    <row r="876" spans="1:31" customFormat="1" ht="81">
      <c r="A876" s="36">
        <v>875</v>
      </c>
      <c r="B876" s="36" t="s">
        <v>3862</v>
      </c>
      <c r="C876" s="36" t="s">
        <v>4569</v>
      </c>
      <c r="D876" s="36" t="s">
        <v>4641</v>
      </c>
      <c r="E876" s="36" t="s">
        <v>28</v>
      </c>
      <c r="F876" s="36" t="s">
        <v>45</v>
      </c>
      <c r="G876" s="36">
        <v>0</v>
      </c>
      <c r="H876" s="36" t="s">
        <v>54</v>
      </c>
      <c r="I876" s="36" t="s">
        <v>4642</v>
      </c>
      <c r="J876" s="36" t="s">
        <v>4643</v>
      </c>
      <c r="K876" s="36" t="s">
        <v>33</v>
      </c>
      <c r="L876" s="72" t="s">
        <v>4644</v>
      </c>
      <c r="M876" s="36" t="s">
        <v>4645</v>
      </c>
      <c r="N876" s="36" t="s">
        <v>49</v>
      </c>
      <c r="O876" s="36"/>
      <c r="P876" s="36" t="s">
        <v>50</v>
      </c>
      <c r="Q876" s="36"/>
      <c r="R876" s="36"/>
      <c r="S876" s="36" t="s">
        <v>51</v>
      </c>
      <c r="T876" s="36" t="s">
        <v>38</v>
      </c>
      <c r="U876" s="36" t="s">
        <v>39</v>
      </c>
      <c r="V876" s="36" t="s">
        <v>39</v>
      </c>
      <c r="W876" s="36" t="s">
        <v>38</v>
      </c>
      <c r="X876" s="36">
        <v>2</v>
      </c>
      <c r="Y876" s="36" t="s">
        <v>4646</v>
      </c>
      <c r="Z876" s="36">
        <v>1</v>
      </c>
      <c r="AA876" s="36" t="s">
        <v>4646</v>
      </c>
      <c r="AB876" s="36">
        <v>1</v>
      </c>
      <c r="AC876" s="36"/>
      <c r="AD876" s="36"/>
      <c r="AE876" s="36">
        <f t="shared" si="14"/>
        <v>1</v>
      </c>
    </row>
    <row r="877" spans="1:31" customFormat="1" ht="94.5">
      <c r="A877" s="36">
        <v>876</v>
      </c>
      <c r="B877" s="36" t="s">
        <v>3862</v>
      </c>
      <c r="C877" s="36" t="s">
        <v>4569</v>
      </c>
      <c r="D877" s="36" t="s">
        <v>4647</v>
      </c>
      <c r="E877" s="36" t="s">
        <v>28</v>
      </c>
      <c r="F877" s="36" t="s">
        <v>45</v>
      </c>
      <c r="G877" s="36">
        <v>0</v>
      </c>
      <c r="H877" s="36" t="s">
        <v>82</v>
      </c>
      <c r="I877" s="36" t="s">
        <v>4648</v>
      </c>
      <c r="J877" s="36" t="s">
        <v>4649</v>
      </c>
      <c r="K877" s="36" t="s">
        <v>33</v>
      </c>
      <c r="L877" s="72" t="s">
        <v>4650</v>
      </c>
      <c r="M877" s="36" t="s">
        <v>4651</v>
      </c>
      <c r="N877" s="36" t="s">
        <v>49</v>
      </c>
      <c r="O877" s="36" t="s">
        <v>50</v>
      </c>
      <c r="P877" s="36" t="s">
        <v>50</v>
      </c>
      <c r="Q877" s="36"/>
      <c r="R877" s="36"/>
      <c r="S877" s="36" t="s">
        <v>51</v>
      </c>
      <c r="T877" s="36" t="s">
        <v>39</v>
      </c>
      <c r="U877" s="36" t="s">
        <v>39</v>
      </c>
      <c r="V877" s="36" t="s">
        <v>38</v>
      </c>
      <c r="W877" s="36" t="s">
        <v>38</v>
      </c>
      <c r="X877" s="36">
        <v>2</v>
      </c>
      <c r="Y877" s="36" t="s">
        <v>4652</v>
      </c>
      <c r="Z877" s="36">
        <v>1</v>
      </c>
      <c r="AA877" s="36" t="s">
        <v>4652</v>
      </c>
      <c r="AB877" s="36">
        <v>1</v>
      </c>
      <c r="AC877" s="36"/>
      <c r="AD877" s="36"/>
      <c r="AE877" s="36">
        <f t="shared" si="14"/>
        <v>2</v>
      </c>
    </row>
    <row r="878" spans="1:31" customFormat="1" ht="81">
      <c r="A878" s="36">
        <v>877</v>
      </c>
      <c r="B878" s="36" t="s">
        <v>3862</v>
      </c>
      <c r="C878" s="36" t="s">
        <v>4569</v>
      </c>
      <c r="D878" s="36" t="s">
        <v>4653</v>
      </c>
      <c r="E878" s="36" t="s">
        <v>28</v>
      </c>
      <c r="F878" s="36" t="s">
        <v>45</v>
      </c>
      <c r="G878" s="36">
        <v>0</v>
      </c>
      <c r="H878" s="36" t="s">
        <v>82</v>
      </c>
      <c r="I878" s="36" t="s">
        <v>4654</v>
      </c>
      <c r="J878" s="36" t="s">
        <v>4655</v>
      </c>
      <c r="K878" s="36" t="s">
        <v>33</v>
      </c>
      <c r="L878" s="72" t="s">
        <v>4656</v>
      </c>
      <c r="M878" s="36" t="s">
        <v>4657</v>
      </c>
      <c r="N878" s="36" t="s">
        <v>49</v>
      </c>
      <c r="O878" s="36"/>
      <c r="P878" s="36"/>
      <c r="Q878" s="36"/>
      <c r="R878" s="36" t="s">
        <v>50</v>
      </c>
      <c r="S878" s="36" t="s">
        <v>51</v>
      </c>
      <c r="T878" s="36" t="s">
        <v>39</v>
      </c>
      <c r="U878" s="36" t="s">
        <v>39</v>
      </c>
      <c r="V878" s="36" t="s">
        <v>39</v>
      </c>
      <c r="W878" s="36" t="s">
        <v>38</v>
      </c>
      <c r="X878" s="36">
        <v>2</v>
      </c>
      <c r="Y878" s="36" t="s">
        <v>4658</v>
      </c>
      <c r="Z878" s="36">
        <v>1</v>
      </c>
      <c r="AA878" s="36" t="s">
        <v>4652</v>
      </c>
      <c r="AB878" s="36">
        <v>1</v>
      </c>
      <c r="AC878" s="36"/>
      <c r="AD878" s="36"/>
      <c r="AE878" s="36">
        <f t="shared" si="14"/>
        <v>1</v>
      </c>
    </row>
    <row r="879" spans="1:31" customFormat="1" ht="81">
      <c r="A879" s="36">
        <v>878</v>
      </c>
      <c r="B879" s="36" t="s">
        <v>3862</v>
      </c>
      <c r="C879" s="36" t="s">
        <v>4569</v>
      </c>
      <c r="D879" s="36" t="s">
        <v>4659</v>
      </c>
      <c r="E879" s="36" t="s">
        <v>28</v>
      </c>
      <c r="F879" s="36" t="s">
        <v>45</v>
      </c>
      <c r="G879" s="36">
        <v>0</v>
      </c>
      <c r="H879" s="36" t="s">
        <v>82</v>
      </c>
      <c r="I879" s="36" t="s">
        <v>4660</v>
      </c>
      <c r="J879" s="36" t="s">
        <v>4661</v>
      </c>
      <c r="K879" s="36" t="s">
        <v>33</v>
      </c>
      <c r="L879" s="72" t="s">
        <v>4662</v>
      </c>
      <c r="M879" s="36" t="s">
        <v>4663</v>
      </c>
      <c r="N879" s="36" t="s">
        <v>49</v>
      </c>
      <c r="O879" s="36" t="s">
        <v>50</v>
      </c>
      <c r="P879" s="36"/>
      <c r="Q879" s="36"/>
      <c r="R879" s="36"/>
      <c r="S879" s="36" t="s">
        <v>51</v>
      </c>
      <c r="T879" s="36" t="s">
        <v>39</v>
      </c>
      <c r="U879" s="36" t="s">
        <v>39</v>
      </c>
      <c r="V879" s="36" t="s">
        <v>38</v>
      </c>
      <c r="W879" s="36" t="s">
        <v>39</v>
      </c>
      <c r="X879" s="36">
        <v>1</v>
      </c>
      <c r="Y879" s="36" t="s">
        <v>4664</v>
      </c>
      <c r="Z879" s="36">
        <v>1</v>
      </c>
      <c r="AA879" s="36" t="s">
        <v>4664</v>
      </c>
      <c r="AB879" s="36">
        <v>1</v>
      </c>
      <c r="AC879" s="36"/>
      <c r="AD879" s="36"/>
      <c r="AE879" s="36">
        <f t="shared" si="14"/>
        <v>1</v>
      </c>
    </row>
    <row r="880" spans="1:31" customFormat="1" ht="94.5">
      <c r="A880" s="36">
        <v>879</v>
      </c>
      <c r="B880" s="36" t="s">
        <v>3862</v>
      </c>
      <c r="C880" s="36" t="s">
        <v>4569</v>
      </c>
      <c r="D880" s="36" t="s">
        <v>4665</v>
      </c>
      <c r="E880" s="36" t="s">
        <v>28</v>
      </c>
      <c r="F880" s="36" t="s">
        <v>45</v>
      </c>
      <c r="G880" s="36">
        <v>0</v>
      </c>
      <c r="H880" s="36" t="s">
        <v>108</v>
      </c>
      <c r="I880" s="36" t="s">
        <v>4666</v>
      </c>
      <c r="J880" s="36" t="s">
        <v>4667</v>
      </c>
      <c r="K880" s="36" t="s">
        <v>33</v>
      </c>
      <c r="L880" s="72" t="s">
        <v>4668</v>
      </c>
      <c r="M880" s="36" t="s">
        <v>4669</v>
      </c>
      <c r="N880" s="36" t="s">
        <v>49</v>
      </c>
      <c r="O880" s="36"/>
      <c r="P880" s="36" t="s">
        <v>50</v>
      </c>
      <c r="Q880" s="36"/>
      <c r="R880" s="36"/>
      <c r="S880" s="36" t="s">
        <v>51</v>
      </c>
      <c r="T880" s="36" t="s">
        <v>39</v>
      </c>
      <c r="U880" s="36" t="s">
        <v>39</v>
      </c>
      <c r="V880" s="36" t="s">
        <v>39</v>
      </c>
      <c r="W880" s="36" t="s">
        <v>38</v>
      </c>
      <c r="X880" s="36">
        <v>2</v>
      </c>
      <c r="Y880" s="36" t="s">
        <v>4670</v>
      </c>
      <c r="Z880" s="36">
        <v>1</v>
      </c>
      <c r="AA880" s="36" t="s">
        <v>4670</v>
      </c>
      <c r="AB880" s="36">
        <v>1</v>
      </c>
      <c r="AC880" s="36"/>
      <c r="AD880" s="36"/>
      <c r="AE880" s="36">
        <f t="shared" si="14"/>
        <v>1</v>
      </c>
    </row>
    <row r="881" spans="1:31" customFormat="1" ht="67.5">
      <c r="A881" s="36">
        <v>880</v>
      </c>
      <c r="B881" s="36" t="s">
        <v>3862</v>
      </c>
      <c r="C881" s="36" t="s">
        <v>4569</v>
      </c>
      <c r="D881" s="36" t="s">
        <v>4671</v>
      </c>
      <c r="E881" s="36" t="s">
        <v>28</v>
      </c>
      <c r="F881" s="36" t="s">
        <v>45</v>
      </c>
      <c r="G881" s="36">
        <v>0</v>
      </c>
      <c r="H881" s="36" t="s">
        <v>82</v>
      </c>
      <c r="I881" s="36" t="s">
        <v>4672</v>
      </c>
      <c r="J881" s="36" t="s">
        <v>4673</v>
      </c>
      <c r="K881" s="36" t="s">
        <v>33</v>
      </c>
      <c r="L881" s="72" t="s">
        <v>4674</v>
      </c>
      <c r="M881" s="36" t="s">
        <v>4675</v>
      </c>
      <c r="N881" s="36" t="s">
        <v>49</v>
      </c>
      <c r="O881" s="36"/>
      <c r="P881" s="36"/>
      <c r="Q881" s="36"/>
      <c r="R881" s="36" t="s">
        <v>50</v>
      </c>
      <c r="S881" s="36" t="s">
        <v>51</v>
      </c>
      <c r="T881" s="36" t="s">
        <v>39</v>
      </c>
      <c r="U881" s="36" t="s">
        <v>39</v>
      </c>
      <c r="V881" s="36" t="s">
        <v>39</v>
      </c>
      <c r="W881" s="36" t="s">
        <v>38</v>
      </c>
      <c r="X881" s="36">
        <v>2</v>
      </c>
      <c r="Y881" s="36" t="s">
        <v>4676</v>
      </c>
      <c r="Z881" s="36">
        <v>1</v>
      </c>
      <c r="AA881" s="36" t="s">
        <v>4676</v>
      </c>
      <c r="AB881" s="36">
        <v>1</v>
      </c>
      <c r="AC881" s="36"/>
      <c r="AD881" s="36"/>
      <c r="AE881" s="36">
        <f t="shared" si="14"/>
        <v>1</v>
      </c>
    </row>
    <row r="882" spans="1:31" customFormat="1" ht="81">
      <c r="A882" s="36">
        <v>881</v>
      </c>
      <c r="B882" s="36" t="s">
        <v>3862</v>
      </c>
      <c r="C882" s="36" t="s">
        <v>4569</v>
      </c>
      <c r="D882" s="36" t="s">
        <v>4677</v>
      </c>
      <c r="E882" s="36" t="s">
        <v>28</v>
      </c>
      <c r="F882" s="36" t="s">
        <v>45</v>
      </c>
      <c r="G882" s="36">
        <v>0</v>
      </c>
      <c r="H882" s="36" t="s">
        <v>82</v>
      </c>
      <c r="I882" s="36" t="s">
        <v>4678</v>
      </c>
      <c r="J882" s="36" t="s">
        <v>4679</v>
      </c>
      <c r="K882" s="36" t="s">
        <v>33</v>
      </c>
      <c r="L882" s="72" t="s">
        <v>4680</v>
      </c>
      <c r="M882" s="36" t="s">
        <v>4681</v>
      </c>
      <c r="N882" s="36" t="s">
        <v>49</v>
      </c>
      <c r="O882" s="36" t="s">
        <v>50</v>
      </c>
      <c r="P882" s="36"/>
      <c r="Q882" s="36"/>
      <c r="R882" s="36"/>
      <c r="S882" s="36" t="s">
        <v>51</v>
      </c>
      <c r="T882" s="36" t="s">
        <v>38</v>
      </c>
      <c r="U882" s="36" t="s">
        <v>39</v>
      </c>
      <c r="V882" s="36" t="s">
        <v>38</v>
      </c>
      <c r="W882" s="36" t="s">
        <v>38</v>
      </c>
      <c r="X882" s="36">
        <v>2</v>
      </c>
      <c r="Y882" s="36" t="s">
        <v>4682</v>
      </c>
      <c r="Z882" s="36">
        <v>1</v>
      </c>
      <c r="AA882" s="36" t="s">
        <v>4682</v>
      </c>
      <c r="AB882" s="36">
        <v>1</v>
      </c>
      <c r="AC882" s="36"/>
      <c r="AD882" s="36"/>
      <c r="AE882" s="36">
        <f t="shared" si="14"/>
        <v>1</v>
      </c>
    </row>
    <row r="883" spans="1:31" customFormat="1" ht="94.5">
      <c r="A883" s="36">
        <v>882</v>
      </c>
      <c r="B883" s="36" t="s">
        <v>3862</v>
      </c>
      <c r="C883" s="36" t="s">
        <v>4569</v>
      </c>
      <c r="D883" s="36" t="s">
        <v>4683</v>
      </c>
      <c r="E883" s="36" t="s">
        <v>28</v>
      </c>
      <c r="F883" s="36" t="s">
        <v>45</v>
      </c>
      <c r="G883" s="36">
        <v>0</v>
      </c>
      <c r="H883" s="36" t="s">
        <v>82</v>
      </c>
      <c r="I883" s="36" t="s">
        <v>4684</v>
      </c>
      <c r="J883" s="36" t="s">
        <v>4685</v>
      </c>
      <c r="K883" s="36" t="s">
        <v>33</v>
      </c>
      <c r="L883" s="72" t="s">
        <v>4686</v>
      </c>
      <c r="M883" s="36" t="s">
        <v>4687</v>
      </c>
      <c r="N883" s="36" t="s">
        <v>49</v>
      </c>
      <c r="O883" s="36" t="s">
        <v>50</v>
      </c>
      <c r="P883" s="36" t="s">
        <v>50</v>
      </c>
      <c r="Q883" s="36"/>
      <c r="R883" s="36"/>
      <c r="S883" s="36" t="s">
        <v>51</v>
      </c>
      <c r="T883" s="36" t="s">
        <v>38</v>
      </c>
      <c r="U883" s="36" t="s">
        <v>39</v>
      </c>
      <c r="V883" s="36" t="s">
        <v>38</v>
      </c>
      <c r="W883" s="36" t="s">
        <v>39</v>
      </c>
      <c r="X883" s="36">
        <v>1</v>
      </c>
      <c r="Y883" s="36" t="s">
        <v>4688</v>
      </c>
      <c r="Z883" s="36">
        <v>1</v>
      </c>
      <c r="AA883" s="36" t="s">
        <v>4688</v>
      </c>
      <c r="AB883" s="36">
        <v>1</v>
      </c>
      <c r="AC883" s="36"/>
      <c r="AD883" s="36"/>
      <c r="AE883" s="36">
        <f t="shared" si="14"/>
        <v>2</v>
      </c>
    </row>
    <row r="884" spans="1:31" customFormat="1" ht="94.5">
      <c r="A884" s="36">
        <v>883</v>
      </c>
      <c r="B884" s="36" t="s">
        <v>3862</v>
      </c>
      <c r="C884" s="36" t="s">
        <v>4569</v>
      </c>
      <c r="D884" s="36" t="s">
        <v>4689</v>
      </c>
      <c r="E884" s="36" t="s">
        <v>28</v>
      </c>
      <c r="F884" s="36" t="s">
        <v>45</v>
      </c>
      <c r="G884" s="36">
        <v>0</v>
      </c>
      <c r="H884" s="36" t="s">
        <v>82</v>
      </c>
      <c r="I884" s="36" t="s">
        <v>4690</v>
      </c>
      <c r="J884" s="36" t="s">
        <v>4691</v>
      </c>
      <c r="K884" s="36" t="s">
        <v>33</v>
      </c>
      <c r="L884" s="72" t="s">
        <v>4692</v>
      </c>
      <c r="M884" s="36" t="s">
        <v>4693</v>
      </c>
      <c r="N884" s="36" t="s">
        <v>49</v>
      </c>
      <c r="O884" s="36"/>
      <c r="P884" s="36" t="s">
        <v>50</v>
      </c>
      <c r="Q884" s="36"/>
      <c r="R884" s="36"/>
      <c r="S884" s="36" t="s">
        <v>51</v>
      </c>
      <c r="T884" s="36" t="s">
        <v>38</v>
      </c>
      <c r="U884" s="36" t="s">
        <v>39</v>
      </c>
      <c r="V884" s="36" t="s">
        <v>38</v>
      </c>
      <c r="W884" s="36" t="s">
        <v>38</v>
      </c>
      <c r="X884" s="36">
        <v>2</v>
      </c>
      <c r="Y884" s="36" t="s">
        <v>4688</v>
      </c>
      <c r="Z884" s="36">
        <v>1</v>
      </c>
      <c r="AA884" s="36" t="s">
        <v>4688</v>
      </c>
      <c r="AB884" s="36">
        <v>1</v>
      </c>
      <c r="AC884" s="36"/>
      <c r="AD884" s="36"/>
      <c r="AE884" s="36">
        <f t="shared" si="14"/>
        <v>1</v>
      </c>
    </row>
    <row r="885" spans="1:31" customFormat="1" ht="67.5">
      <c r="A885" s="36">
        <v>884</v>
      </c>
      <c r="B885" s="36" t="s">
        <v>3862</v>
      </c>
      <c r="C885" s="36" t="s">
        <v>4569</v>
      </c>
      <c r="D885" s="36" t="s">
        <v>4694</v>
      </c>
      <c r="E885" s="36" t="s">
        <v>28</v>
      </c>
      <c r="F885" s="36" t="s">
        <v>45</v>
      </c>
      <c r="G885" s="36">
        <v>0</v>
      </c>
      <c r="H885" s="36" t="s">
        <v>42</v>
      </c>
      <c r="I885" s="36" t="s">
        <v>4695</v>
      </c>
      <c r="J885" s="36" t="s">
        <v>4696</v>
      </c>
      <c r="K885" s="36" t="s">
        <v>33</v>
      </c>
      <c r="L885" s="72" t="s">
        <v>4697</v>
      </c>
      <c r="M885" s="36" t="s">
        <v>4698</v>
      </c>
      <c r="N885" s="36" t="s">
        <v>49</v>
      </c>
      <c r="O885" s="36"/>
      <c r="P885" s="36" t="s">
        <v>50</v>
      </c>
      <c r="Q885" s="36"/>
      <c r="R885" s="36"/>
      <c r="S885" s="36" t="s">
        <v>51</v>
      </c>
      <c r="T885" s="36" t="s">
        <v>38</v>
      </c>
      <c r="U885" s="36" t="s">
        <v>39</v>
      </c>
      <c r="V885" s="36" t="s">
        <v>38</v>
      </c>
      <c r="W885" s="36" t="s">
        <v>38</v>
      </c>
      <c r="X885" s="36">
        <v>2</v>
      </c>
      <c r="Y885" s="36" t="s">
        <v>4699</v>
      </c>
      <c r="Z885" s="36">
        <v>1</v>
      </c>
      <c r="AA885" s="36" t="s">
        <v>4699</v>
      </c>
      <c r="AB885" s="36">
        <v>1</v>
      </c>
      <c r="AC885" s="36"/>
      <c r="AD885" s="36"/>
      <c r="AE885" s="36">
        <f t="shared" si="14"/>
        <v>1</v>
      </c>
    </row>
    <row r="886" spans="1:31" customFormat="1" ht="81">
      <c r="A886" s="36">
        <v>885</v>
      </c>
      <c r="B886" s="36" t="s">
        <v>3862</v>
      </c>
      <c r="C886" s="36" t="s">
        <v>4569</v>
      </c>
      <c r="D886" s="36" t="s">
        <v>4700</v>
      </c>
      <c r="E886" s="36" t="s">
        <v>28</v>
      </c>
      <c r="F886" s="36" t="s">
        <v>45</v>
      </c>
      <c r="G886" s="36">
        <v>0</v>
      </c>
      <c r="H886" s="36" t="s">
        <v>82</v>
      </c>
      <c r="I886" s="36" t="s">
        <v>4701</v>
      </c>
      <c r="J886" s="36" t="s">
        <v>4702</v>
      </c>
      <c r="K886" s="36" t="s">
        <v>33</v>
      </c>
      <c r="L886" s="72" t="s">
        <v>4703</v>
      </c>
      <c r="M886" s="36" t="s">
        <v>4704</v>
      </c>
      <c r="N886" s="36" t="s">
        <v>49</v>
      </c>
      <c r="O886" s="36"/>
      <c r="P886" s="36" t="s">
        <v>50</v>
      </c>
      <c r="Q886" s="36"/>
      <c r="R886" s="36"/>
      <c r="S886" s="36" t="s">
        <v>51</v>
      </c>
      <c r="T886" s="36" t="s">
        <v>38</v>
      </c>
      <c r="U886" s="36" t="s">
        <v>39</v>
      </c>
      <c r="V886" s="36" t="s">
        <v>38</v>
      </c>
      <c r="W886" s="36" t="s">
        <v>38</v>
      </c>
      <c r="X886" s="36">
        <v>2</v>
      </c>
      <c r="Y886" s="36" t="s">
        <v>4705</v>
      </c>
      <c r="Z886" s="36">
        <v>1</v>
      </c>
      <c r="AA886" s="36" t="s">
        <v>4705</v>
      </c>
      <c r="AB886" s="36">
        <v>1</v>
      </c>
      <c r="AC886" s="36"/>
      <c r="AD886" s="36"/>
      <c r="AE886" s="36">
        <f t="shared" si="14"/>
        <v>1</v>
      </c>
    </row>
    <row r="887" spans="1:31" customFormat="1" ht="94.5">
      <c r="A887" s="36">
        <v>886</v>
      </c>
      <c r="B887" s="36" t="s">
        <v>3862</v>
      </c>
      <c r="C887" s="36" t="s">
        <v>4569</v>
      </c>
      <c r="D887" s="36" t="s">
        <v>4706</v>
      </c>
      <c r="E887" s="36" t="s">
        <v>28</v>
      </c>
      <c r="F887" s="36" t="s">
        <v>45</v>
      </c>
      <c r="G887" s="36">
        <v>0</v>
      </c>
      <c r="H887" s="36" t="s">
        <v>82</v>
      </c>
      <c r="I887" s="36" t="s">
        <v>4707</v>
      </c>
      <c r="J887" s="36" t="s">
        <v>4708</v>
      </c>
      <c r="K887" s="36" t="s">
        <v>33</v>
      </c>
      <c r="L887" s="72" t="s">
        <v>4709</v>
      </c>
      <c r="M887" s="36" t="s">
        <v>4710</v>
      </c>
      <c r="N887" s="36" t="s">
        <v>49</v>
      </c>
      <c r="O887" s="36"/>
      <c r="P887" s="36" t="s">
        <v>50</v>
      </c>
      <c r="Q887" s="36"/>
      <c r="R887" s="36"/>
      <c r="S887" s="36" t="s">
        <v>51</v>
      </c>
      <c r="T887" s="36" t="s">
        <v>38</v>
      </c>
      <c r="U887" s="36" t="s">
        <v>39</v>
      </c>
      <c r="V887" s="36" t="s">
        <v>38</v>
      </c>
      <c r="W887" s="36" t="s">
        <v>38</v>
      </c>
      <c r="X887" s="36">
        <v>2</v>
      </c>
      <c r="Y887" s="36" t="s">
        <v>4711</v>
      </c>
      <c r="Z887" s="36">
        <v>1</v>
      </c>
      <c r="AA887" s="36" t="s">
        <v>4711</v>
      </c>
      <c r="AB887" s="36">
        <v>1</v>
      </c>
      <c r="AC887" s="36"/>
      <c r="AD887" s="36"/>
      <c r="AE887" s="36">
        <f t="shared" si="14"/>
        <v>1</v>
      </c>
    </row>
    <row r="888" spans="1:31" customFormat="1" ht="67.5">
      <c r="A888" s="36">
        <v>887</v>
      </c>
      <c r="B888" s="36" t="s">
        <v>3862</v>
      </c>
      <c r="C888" s="36" t="s">
        <v>4569</v>
      </c>
      <c r="D888" s="36" t="s">
        <v>4712</v>
      </c>
      <c r="E888" s="36" t="s">
        <v>28</v>
      </c>
      <c r="F888" s="36" t="s">
        <v>45</v>
      </c>
      <c r="G888" s="36">
        <v>0</v>
      </c>
      <c r="H888" s="36" t="s">
        <v>82</v>
      </c>
      <c r="I888" s="36" t="s">
        <v>4713</v>
      </c>
      <c r="J888" s="36" t="s">
        <v>4714</v>
      </c>
      <c r="K888" s="36" t="s">
        <v>33</v>
      </c>
      <c r="L888" s="72" t="s">
        <v>4715</v>
      </c>
      <c r="M888" s="36" t="s">
        <v>4716</v>
      </c>
      <c r="N888" s="36" t="s">
        <v>49</v>
      </c>
      <c r="O888" s="36"/>
      <c r="P888" s="36" t="s">
        <v>50</v>
      </c>
      <c r="Q888" s="36"/>
      <c r="R888" s="36"/>
      <c r="S888" s="36" t="s">
        <v>51</v>
      </c>
      <c r="T888" s="36" t="s">
        <v>38</v>
      </c>
      <c r="U888" s="36" t="s">
        <v>39</v>
      </c>
      <c r="V888" s="36" t="s">
        <v>38</v>
      </c>
      <c r="W888" s="36" t="s">
        <v>38</v>
      </c>
      <c r="X888" s="36">
        <v>2</v>
      </c>
      <c r="Y888" s="36" t="s">
        <v>4717</v>
      </c>
      <c r="Z888" s="36">
        <v>1</v>
      </c>
      <c r="AA888" s="36" t="s">
        <v>4717</v>
      </c>
      <c r="AB888" s="36">
        <v>1</v>
      </c>
      <c r="AC888" s="36"/>
      <c r="AD888" s="36"/>
      <c r="AE888" s="36">
        <f t="shared" si="14"/>
        <v>1</v>
      </c>
    </row>
    <row r="889" spans="1:31" customFormat="1" ht="81">
      <c r="A889" s="36">
        <v>888</v>
      </c>
      <c r="B889" s="36" t="s">
        <v>3862</v>
      </c>
      <c r="C889" s="36" t="s">
        <v>4569</v>
      </c>
      <c r="D889" s="36" t="s">
        <v>4718</v>
      </c>
      <c r="E889" s="36" t="s">
        <v>28</v>
      </c>
      <c r="F889" s="36" t="s">
        <v>45</v>
      </c>
      <c r="G889" s="36">
        <v>0</v>
      </c>
      <c r="H889" s="36" t="s">
        <v>108</v>
      </c>
      <c r="I889" s="36" t="s">
        <v>4719</v>
      </c>
      <c r="J889" s="36" t="s">
        <v>4720</v>
      </c>
      <c r="K889" s="36" t="s">
        <v>33</v>
      </c>
      <c r="L889" s="72" t="s">
        <v>4721</v>
      </c>
      <c r="M889" s="36" t="s">
        <v>4722</v>
      </c>
      <c r="N889" s="36" t="s">
        <v>49</v>
      </c>
      <c r="O889" s="36"/>
      <c r="P889" s="36" t="s">
        <v>50</v>
      </c>
      <c r="Q889" s="36"/>
      <c r="R889" s="36"/>
      <c r="S889" s="36" t="s">
        <v>51</v>
      </c>
      <c r="T889" s="36" t="s">
        <v>38</v>
      </c>
      <c r="U889" s="36" t="s">
        <v>39</v>
      </c>
      <c r="V889" s="36" t="s">
        <v>38</v>
      </c>
      <c r="W889" s="36" t="s">
        <v>38</v>
      </c>
      <c r="X889" s="36">
        <v>2</v>
      </c>
      <c r="Y889" s="36" t="s">
        <v>4723</v>
      </c>
      <c r="Z889" s="36">
        <v>1</v>
      </c>
      <c r="AA889" s="36" t="s">
        <v>4723</v>
      </c>
      <c r="AB889" s="36">
        <v>1</v>
      </c>
      <c r="AC889" s="36"/>
      <c r="AD889" s="36"/>
      <c r="AE889" s="36">
        <f t="shared" si="14"/>
        <v>1</v>
      </c>
    </row>
    <row r="890" spans="1:31" customFormat="1" ht="94.5">
      <c r="A890" s="36">
        <v>889</v>
      </c>
      <c r="B890" s="36" t="s">
        <v>3862</v>
      </c>
      <c r="C890" s="36" t="s">
        <v>4569</v>
      </c>
      <c r="D890" s="36" t="s">
        <v>4724</v>
      </c>
      <c r="E890" s="36" t="s">
        <v>28</v>
      </c>
      <c r="F890" s="36" t="s">
        <v>45</v>
      </c>
      <c r="G890" s="36">
        <v>0</v>
      </c>
      <c r="H890" s="36" t="s">
        <v>42</v>
      </c>
      <c r="I890" s="36" t="s">
        <v>4725</v>
      </c>
      <c r="J890" s="36" t="s">
        <v>4726</v>
      </c>
      <c r="K890" s="36" t="s">
        <v>33</v>
      </c>
      <c r="L890" s="72" t="s">
        <v>4727</v>
      </c>
      <c r="M890" s="36" t="s">
        <v>4728</v>
      </c>
      <c r="N890" s="36" t="s">
        <v>36</v>
      </c>
      <c r="O890" s="36"/>
      <c r="P890" s="36"/>
      <c r="Q890" s="36"/>
      <c r="R890" s="36"/>
      <c r="S890" s="36" t="s">
        <v>37</v>
      </c>
      <c r="T890" s="36" t="s">
        <v>39</v>
      </c>
      <c r="U890" s="36" t="s">
        <v>39</v>
      </c>
      <c r="V890" s="36" t="s">
        <v>38</v>
      </c>
      <c r="W890" s="36" t="s">
        <v>38</v>
      </c>
      <c r="X890" s="36">
        <v>2</v>
      </c>
      <c r="Y890" s="36" t="s">
        <v>4729</v>
      </c>
      <c r="Z890" s="36">
        <v>1</v>
      </c>
      <c r="AA890" s="36" t="s">
        <v>4729</v>
      </c>
      <c r="AB890" s="36">
        <v>1</v>
      </c>
      <c r="AC890" s="36"/>
      <c r="AD890" s="36"/>
      <c r="AE890" s="36">
        <f t="shared" si="14"/>
        <v>0</v>
      </c>
    </row>
    <row r="891" spans="1:31" customFormat="1" ht="94.5">
      <c r="A891" s="36">
        <v>890</v>
      </c>
      <c r="B891" s="36" t="s">
        <v>3862</v>
      </c>
      <c r="C891" s="36" t="s">
        <v>4569</v>
      </c>
      <c r="D891" s="36" t="s">
        <v>4730</v>
      </c>
      <c r="E891" s="36" t="s">
        <v>28</v>
      </c>
      <c r="F891" s="36" t="s">
        <v>45</v>
      </c>
      <c r="G891" s="36">
        <v>0</v>
      </c>
      <c r="H891" s="36" t="s">
        <v>82</v>
      </c>
      <c r="I891" s="36" t="s">
        <v>4731</v>
      </c>
      <c r="J891" s="36" t="s">
        <v>4732</v>
      </c>
      <c r="K891" s="36" t="s">
        <v>33</v>
      </c>
      <c r="L891" s="72" t="s">
        <v>4733</v>
      </c>
      <c r="M891" s="36" t="s">
        <v>4734</v>
      </c>
      <c r="N891" s="36" t="s">
        <v>36</v>
      </c>
      <c r="O891" s="36"/>
      <c r="P891" s="36"/>
      <c r="Q891" s="36"/>
      <c r="R891" s="36"/>
      <c r="S891" s="36" t="s">
        <v>42</v>
      </c>
      <c r="T891" s="36" t="s">
        <v>42</v>
      </c>
      <c r="U891" s="36" t="s">
        <v>38</v>
      </c>
      <c r="V891" s="36" t="s">
        <v>38</v>
      </c>
      <c r="W891" s="36" t="s">
        <v>38</v>
      </c>
      <c r="X891" s="36">
        <v>2</v>
      </c>
      <c r="Y891" s="36" t="s">
        <v>4735</v>
      </c>
      <c r="Z891" s="36">
        <v>1</v>
      </c>
      <c r="AA891" s="36" t="s">
        <v>4735</v>
      </c>
      <c r="AB891" s="36">
        <v>1</v>
      </c>
      <c r="AC891" s="36"/>
      <c r="AD891" s="36"/>
      <c r="AE891" s="36">
        <f t="shared" si="14"/>
        <v>0</v>
      </c>
    </row>
    <row r="892" spans="1:31" customFormat="1" ht="67.5">
      <c r="A892" s="36">
        <v>891</v>
      </c>
      <c r="B892" s="36" t="s">
        <v>3862</v>
      </c>
      <c r="C892" s="36" t="s">
        <v>4569</v>
      </c>
      <c r="D892" s="36" t="s">
        <v>4736</v>
      </c>
      <c r="E892" s="36" t="s">
        <v>28</v>
      </c>
      <c r="F892" s="36" t="s">
        <v>45</v>
      </c>
      <c r="G892" s="36">
        <v>0</v>
      </c>
      <c r="H892" s="36" t="s">
        <v>108</v>
      </c>
      <c r="I892" s="36" t="s">
        <v>4737</v>
      </c>
      <c r="J892" s="36" t="s">
        <v>4738</v>
      </c>
      <c r="K892" s="36" t="s">
        <v>33</v>
      </c>
      <c r="L892" s="72" t="s">
        <v>4739</v>
      </c>
      <c r="M892" s="36" t="s">
        <v>4740</v>
      </c>
      <c r="N892" s="36" t="s">
        <v>36</v>
      </c>
      <c r="O892" s="36"/>
      <c r="P892" s="36"/>
      <c r="Q892" s="36"/>
      <c r="R892" s="36"/>
      <c r="S892" s="36" t="s">
        <v>37</v>
      </c>
      <c r="T892" s="36" t="s">
        <v>39</v>
      </c>
      <c r="U892" s="36" t="s">
        <v>39</v>
      </c>
      <c r="V892" s="36" t="s">
        <v>38</v>
      </c>
      <c r="W892" s="36" t="s">
        <v>38</v>
      </c>
      <c r="X892" s="36">
        <v>2</v>
      </c>
      <c r="Y892" s="36" t="s">
        <v>4741</v>
      </c>
      <c r="Z892" s="36">
        <v>1</v>
      </c>
      <c r="AA892" s="36" t="s">
        <v>4741</v>
      </c>
      <c r="AB892" s="36">
        <v>1</v>
      </c>
      <c r="AC892" s="36"/>
      <c r="AD892" s="36"/>
      <c r="AE892" s="36">
        <f t="shared" si="14"/>
        <v>0</v>
      </c>
    </row>
    <row r="893" spans="1:31" customFormat="1" ht="67.5">
      <c r="A893" s="36">
        <v>892</v>
      </c>
      <c r="B893" s="36" t="s">
        <v>3862</v>
      </c>
      <c r="C893" s="36" t="s">
        <v>4569</v>
      </c>
      <c r="D893" s="36" t="s">
        <v>4742</v>
      </c>
      <c r="E893" s="36" t="s">
        <v>28</v>
      </c>
      <c r="F893" s="36" t="s">
        <v>45</v>
      </c>
      <c r="G893" s="36">
        <v>0</v>
      </c>
      <c r="H893" s="36" t="s">
        <v>82</v>
      </c>
      <c r="I893" s="36" t="s">
        <v>4743</v>
      </c>
      <c r="J893" s="36" t="s">
        <v>4744</v>
      </c>
      <c r="K893" s="36" t="s">
        <v>33</v>
      </c>
      <c r="L893" s="72" t="s">
        <v>4745</v>
      </c>
      <c r="M893" s="36" t="s">
        <v>4746</v>
      </c>
      <c r="N893" s="36" t="s">
        <v>36</v>
      </c>
      <c r="O893" s="36"/>
      <c r="P893" s="36"/>
      <c r="Q893" s="36"/>
      <c r="R893" s="36"/>
      <c r="S893" s="36" t="s">
        <v>37</v>
      </c>
      <c r="T893" s="36" t="s">
        <v>39</v>
      </c>
      <c r="U893" s="36" t="s">
        <v>39</v>
      </c>
      <c r="V893" s="36" t="s">
        <v>38</v>
      </c>
      <c r="W893" s="36" t="s">
        <v>38</v>
      </c>
      <c r="X893" s="36">
        <v>2</v>
      </c>
      <c r="Y893" s="36" t="s">
        <v>4747</v>
      </c>
      <c r="Z893" s="36">
        <v>1</v>
      </c>
      <c r="AA893" s="36" t="s">
        <v>4748</v>
      </c>
      <c r="AB893" s="36">
        <v>1</v>
      </c>
      <c r="AC893" s="36"/>
      <c r="AD893" s="36"/>
      <c r="AE893" s="36">
        <f t="shared" si="14"/>
        <v>0</v>
      </c>
    </row>
    <row r="894" spans="1:31" customFormat="1" ht="94.5">
      <c r="A894" s="36">
        <v>893</v>
      </c>
      <c r="B894" s="36" t="s">
        <v>3862</v>
      </c>
      <c r="C894" s="36" t="s">
        <v>4569</v>
      </c>
      <c r="D894" s="36" t="s">
        <v>4749</v>
      </c>
      <c r="E894" s="36" t="s">
        <v>28</v>
      </c>
      <c r="F894" s="36" t="s">
        <v>45</v>
      </c>
      <c r="G894" s="36">
        <v>0</v>
      </c>
      <c r="H894" s="36" t="s">
        <v>82</v>
      </c>
      <c r="I894" s="36" t="s">
        <v>4750</v>
      </c>
      <c r="J894" s="36" t="s">
        <v>4751</v>
      </c>
      <c r="K894" s="36" t="s">
        <v>33</v>
      </c>
      <c r="L894" s="72" t="s">
        <v>4752</v>
      </c>
      <c r="M894" s="36" t="s">
        <v>4753</v>
      </c>
      <c r="N894" s="36" t="s">
        <v>49</v>
      </c>
      <c r="O894" s="36"/>
      <c r="P894" s="36" t="s">
        <v>50</v>
      </c>
      <c r="Q894" s="36"/>
      <c r="R894" s="36"/>
      <c r="S894" s="36" t="s">
        <v>51</v>
      </c>
      <c r="T894" s="36" t="s">
        <v>38</v>
      </c>
      <c r="U894" s="36" t="s">
        <v>39</v>
      </c>
      <c r="V894" s="36" t="s">
        <v>38</v>
      </c>
      <c r="W894" s="36" t="s">
        <v>38</v>
      </c>
      <c r="X894" s="36">
        <v>2</v>
      </c>
      <c r="Y894" s="36" t="s">
        <v>4754</v>
      </c>
      <c r="Z894" s="36">
        <v>1</v>
      </c>
      <c r="AA894" s="36" t="s">
        <v>4754</v>
      </c>
      <c r="AB894" s="36">
        <v>1</v>
      </c>
      <c r="AC894" s="36"/>
      <c r="AD894" s="36"/>
      <c r="AE894" s="36">
        <f t="shared" si="14"/>
        <v>1</v>
      </c>
    </row>
    <row r="895" spans="1:31" customFormat="1" ht="94.5">
      <c r="A895" s="36">
        <v>894</v>
      </c>
      <c r="B895" s="36" t="s">
        <v>3862</v>
      </c>
      <c r="C895" s="36" t="s">
        <v>4569</v>
      </c>
      <c r="D895" s="36" t="s">
        <v>4755</v>
      </c>
      <c r="E895" s="36" t="s">
        <v>28</v>
      </c>
      <c r="F895" s="36" t="s">
        <v>45</v>
      </c>
      <c r="G895" s="36">
        <v>0</v>
      </c>
      <c r="H895" s="36" t="s">
        <v>108</v>
      </c>
      <c r="I895" s="36" t="s">
        <v>4756</v>
      </c>
      <c r="J895" s="36" t="s">
        <v>4757</v>
      </c>
      <c r="K895" s="36" t="s">
        <v>33</v>
      </c>
      <c r="L895" s="72" t="s">
        <v>4758</v>
      </c>
      <c r="M895" s="36" t="s">
        <v>4759</v>
      </c>
      <c r="N895" s="36" t="s">
        <v>36</v>
      </c>
      <c r="O895" s="36"/>
      <c r="P895" s="36"/>
      <c r="Q895" s="36"/>
      <c r="R895" s="36"/>
      <c r="S895" s="36" t="s">
        <v>51</v>
      </c>
      <c r="T895" s="36" t="s">
        <v>38</v>
      </c>
      <c r="U895" s="36" t="s">
        <v>39</v>
      </c>
      <c r="V895" s="36" t="s">
        <v>38</v>
      </c>
      <c r="W895" s="36" t="s">
        <v>4760</v>
      </c>
      <c r="X895" s="36">
        <v>1</v>
      </c>
      <c r="Y895" s="36" t="s">
        <v>4761</v>
      </c>
      <c r="Z895" s="36">
        <v>1</v>
      </c>
      <c r="AA895" s="36" t="s">
        <v>4761</v>
      </c>
      <c r="AB895" s="36">
        <v>1</v>
      </c>
      <c r="AC895" s="36"/>
      <c r="AD895" s="36"/>
      <c r="AE895" s="36">
        <f t="shared" si="14"/>
        <v>0</v>
      </c>
    </row>
    <row r="896" spans="1:31" customFormat="1" ht="81">
      <c r="A896" s="36">
        <v>895</v>
      </c>
      <c r="B896" s="36" t="s">
        <v>3862</v>
      </c>
      <c r="C896" s="36" t="s">
        <v>4569</v>
      </c>
      <c r="D896" s="36" t="s">
        <v>4762</v>
      </c>
      <c r="E896" s="36" t="s">
        <v>28</v>
      </c>
      <c r="F896" s="36" t="s">
        <v>45</v>
      </c>
      <c r="G896" s="36">
        <v>0</v>
      </c>
      <c r="H896" s="36" t="s">
        <v>82</v>
      </c>
      <c r="I896" s="36" t="s">
        <v>4763</v>
      </c>
      <c r="J896" s="36" t="s">
        <v>4764</v>
      </c>
      <c r="K896" s="36" t="s">
        <v>33</v>
      </c>
      <c r="L896" s="72" t="s">
        <v>4765</v>
      </c>
      <c r="M896" s="36" t="s">
        <v>4766</v>
      </c>
      <c r="N896" s="36" t="s">
        <v>36</v>
      </c>
      <c r="O896" s="36"/>
      <c r="P896" s="36"/>
      <c r="Q896" s="36"/>
      <c r="R896" s="36"/>
      <c r="S896" s="36" t="s">
        <v>51</v>
      </c>
      <c r="T896" s="36" t="s">
        <v>38</v>
      </c>
      <c r="U896" s="36" t="s">
        <v>39</v>
      </c>
      <c r="V896" s="36" t="s">
        <v>38</v>
      </c>
      <c r="W896" s="36" t="s">
        <v>38</v>
      </c>
      <c r="X896" s="36">
        <v>2</v>
      </c>
      <c r="Y896" s="36" t="s">
        <v>4767</v>
      </c>
      <c r="Z896" s="36">
        <v>1</v>
      </c>
      <c r="AA896" s="36" t="s">
        <v>4767</v>
      </c>
      <c r="AB896" s="36">
        <v>1</v>
      </c>
      <c r="AC896" s="36"/>
      <c r="AD896" s="36"/>
      <c r="AE896" s="36">
        <f t="shared" si="14"/>
        <v>0</v>
      </c>
    </row>
    <row r="897" spans="1:31" customFormat="1" ht="81">
      <c r="A897" s="36">
        <v>896</v>
      </c>
      <c r="B897" s="36" t="s">
        <v>3862</v>
      </c>
      <c r="C897" s="36" t="s">
        <v>4569</v>
      </c>
      <c r="D897" s="36" t="s">
        <v>4768</v>
      </c>
      <c r="E897" s="36" t="s">
        <v>28</v>
      </c>
      <c r="F897" s="36" t="s">
        <v>45</v>
      </c>
      <c r="G897" s="36">
        <v>0</v>
      </c>
      <c r="H897" s="36" t="s">
        <v>82</v>
      </c>
      <c r="I897" s="36" t="s">
        <v>4769</v>
      </c>
      <c r="J897" s="36" t="s">
        <v>4770</v>
      </c>
      <c r="K897" s="36" t="s">
        <v>33</v>
      </c>
      <c r="L897" s="72" t="s">
        <v>4771</v>
      </c>
      <c r="M897" s="36" t="s">
        <v>4772</v>
      </c>
      <c r="N897" s="36" t="s">
        <v>36</v>
      </c>
      <c r="O897" s="36"/>
      <c r="P897" s="36"/>
      <c r="Q897" s="36"/>
      <c r="R897" s="36"/>
      <c r="S897" s="36" t="s">
        <v>51</v>
      </c>
      <c r="T897" s="36" t="s">
        <v>38</v>
      </c>
      <c r="U897" s="36" t="s">
        <v>39</v>
      </c>
      <c r="V897" s="36" t="s">
        <v>38</v>
      </c>
      <c r="W897" s="36" t="s">
        <v>38</v>
      </c>
      <c r="X897" s="36">
        <v>2</v>
      </c>
      <c r="Y897" s="36" t="s">
        <v>4767</v>
      </c>
      <c r="Z897" s="36">
        <v>1</v>
      </c>
      <c r="AA897" s="36" t="s">
        <v>4767</v>
      </c>
      <c r="AB897" s="36">
        <v>1</v>
      </c>
      <c r="AC897" s="36"/>
      <c r="AD897" s="36"/>
      <c r="AE897" s="36">
        <f t="shared" si="14"/>
        <v>0</v>
      </c>
    </row>
    <row r="898" spans="1:31" customFormat="1" ht="94.5">
      <c r="A898" s="36">
        <v>897</v>
      </c>
      <c r="B898" s="36" t="s">
        <v>3862</v>
      </c>
      <c r="C898" s="36" t="s">
        <v>4569</v>
      </c>
      <c r="D898" s="36" t="s">
        <v>4773</v>
      </c>
      <c r="E898" s="36" t="s">
        <v>28</v>
      </c>
      <c r="F898" s="36" t="s">
        <v>45</v>
      </c>
      <c r="G898" s="36">
        <v>0</v>
      </c>
      <c r="H898" s="36" t="s">
        <v>82</v>
      </c>
      <c r="I898" s="36" t="s">
        <v>4774</v>
      </c>
      <c r="J898" s="36" t="s">
        <v>4775</v>
      </c>
      <c r="K898" s="36" t="s">
        <v>33</v>
      </c>
      <c r="L898" s="72" t="s">
        <v>4776</v>
      </c>
      <c r="M898" s="36" t="s">
        <v>4777</v>
      </c>
      <c r="N898" s="36" t="s">
        <v>49</v>
      </c>
      <c r="O898" s="36"/>
      <c r="P898" s="36" t="s">
        <v>50</v>
      </c>
      <c r="Q898" s="36"/>
      <c r="R898" s="36"/>
      <c r="S898" s="36" t="s">
        <v>51</v>
      </c>
      <c r="T898" s="36" t="s">
        <v>38</v>
      </c>
      <c r="U898" s="36" t="s">
        <v>39</v>
      </c>
      <c r="V898" s="36" t="s">
        <v>39</v>
      </c>
      <c r="W898" s="36" t="s">
        <v>4778</v>
      </c>
      <c r="X898" s="36">
        <v>1</v>
      </c>
      <c r="Y898" s="36" t="s">
        <v>4779</v>
      </c>
      <c r="Z898" s="36">
        <v>1</v>
      </c>
      <c r="AA898" s="36" t="s">
        <v>4779</v>
      </c>
      <c r="AB898" s="36">
        <v>1</v>
      </c>
      <c r="AC898" s="36"/>
      <c r="AD898" s="36"/>
      <c r="AE898" s="36">
        <f t="shared" si="14"/>
        <v>1</v>
      </c>
    </row>
    <row r="899" spans="1:31" customFormat="1" ht="81">
      <c r="A899" s="36">
        <v>898</v>
      </c>
      <c r="B899" s="36" t="s">
        <v>3862</v>
      </c>
      <c r="C899" s="36" t="s">
        <v>4569</v>
      </c>
      <c r="D899" s="36" t="s">
        <v>4780</v>
      </c>
      <c r="E899" s="36" t="s">
        <v>28</v>
      </c>
      <c r="F899" s="36" t="s">
        <v>45</v>
      </c>
      <c r="G899" s="36">
        <v>0</v>
      </c>
      <c r="H899" s="36" t="s">
        <v>108</v>
      </c>
      <c r="I899" s="36" t="s">
        <v>4781</v>
      </c>
      <c r="J899" s="36" t="s">
        <v>4782</v>
      </c>
      <c r="K899" s="36" t="s">
        <v>33</v>
      </c>
      <c r="L899" s="72" t="s">
        <v>4783</v>
      </c>
      <c r="M899" s="36" t="s">
        <v>4784</v>
      </c>
      <c r="N899" s="36" t="s">
        <v>36</v>
      </c>
      <c r="O899" s="36"/>
      <c r="P899" s="36"/>
      <c r="Q899" s="36"/>
      <c r="R899" s="36"/>
      <c r="S899" s="36" t="s">
        <v>42</v>
      </c>
      <c r="T899" s="36" t="s">
        <v>39</v>
      </c>
      <c r="U899" s="36" t="s">
        <v>39</v>
      </c>
      <c r="V899" s="36" t="s">
        <v>38</v>
      </c>
      <c r="W899" s="36" t="s">
        <v>38</v>
      </c>
      <c r="X899" s="36">
        <v>2</v>
      </c>
      <c r="Y899" s="36" t="s">
        <v>4785</v>
      </c>
      <c r="Z899" s="36">
        <v>1</v>
      </c>
      <c r="AA899" s="36" t="s">
        <v>4785</v>
      </c>
      <c r="AB899" s="36">
        <v>1</v>
      </c>
      <c r="AC899" s="36"/>
      <c r="AD899" s="36"/>
      <c r="AE899" s="36">
        <f t="shared" si="14"/>
        <v>0</v>
      </c>
    </row>
    <row r="900" spans="1:31" customFormat="1" ht="54">
      <c r="A900" s="36">
        <v>899</v>
      </c>
      <c r="B900" s="36" t="s">
        <v>3862</v>
      </c>
      <c r="C900" s="36" t="s">
        <v>4569</v>
      </c>
      <c r="D900" s="36" t="s">
        <v>4786</v>
      </c>
      <c r="E900" s="36" t="s">
        <v>28</v>
      </c>
      <c r="F900" s="36" t="s">
        <v>45</v>
      </c>
      <c r="G900" s="36">
        <v>0</v>
      </c>
      <c r="H900" s="36" t="s">
        <v>82</v>
      </c>
      <c r="I900" s="36" t="s">
        <v>4787</v>
      </c>
      <c r="J900" s="36" t="s">
        <v>4788</v>
      </c>
      <c r="K900" s="36" t="s">
        <v>33</v>
      </c>
      <c r="L900" s="72" t="s">
        <v>4789</v>
      </c>
      <c r="M900" s="36" t="s">
        <v>4790</v>
      </c>
      <c r="N900" s="36" t="s">
        <v>49</v>
      </c>
      <c r="O900" s="36" t="s">
        <v>50</v>
      </c>
      <c r="P900" s="36"/>
      <c r="Q900" s="36"/>
      <c r="R900" s="36"/>
      <c r="S900" s="36" t="s">
        <v>51</v>
      </c>
      <c r="T900" s="36" t="s">
        <v>38</v>
      </c>
      <c r="U900" s="36" t="s">
        <v>39</v>
      </c>
      <c r="V900" s="36" t="s">
        <v>38</v>
      </c>
      <c r="W900" s="36" t="s">
        <v>38</v>
      </c>
      <c r="X900" s="36">
        <v>2</v>
      </c>
      <c r="Y900" s="36" t="s">
        <v>4791</v>
      </c>
      <c r="Z900" s="36">
        <v>1</v>
      </c>
      <c r="AA900" s="36" t="s">
        <v>4791</v>
      </c>
      <c r="AB900" s="36">
        <v>1</v>
      </c>
      <c r="AC900" s="36"/>
      <c r="AD900" s="36"/>
      <c r="AE900" s="36">
        <f t="shared" si="14"/>
        <v>1</v>
      </c>
    </row>
    <row r="901" spans="1:31" customFormat="1" ht="67.5">
      <c r="A901" s="36">
        <v>900</v>
      </c>
      <c r="B901" s="36" t="s">
        <v>3862</v>
      </c>
      <c r="C901" s="36" t="s">
        <v>4569</v>
      </c>
      <c r="D901" s="36" t="s">
        <v>4792</v>
      </c>
      <c r="E901" s="36" t="s">
        <v>28</v>
      </c>
      <c r="F901" s="36" t="s">
        <v>45</v>
      </c>
      <c r="G901" s="36">
        <v>0</v>
      </c>
      <c r="H901" s="36" t="s">
        <v>108</v>
      </c>
      <c r="I901" s="36" t="s">
        <v>4793</v>
      </c>
      <c r="J901" s="36" t="s">
        <v>4794</v>
      </c>
      <c r="K901" s="36" t="s">
        <v>33</v>
      </c>
      <c r="L901" s="72" t="s">
        <v>4795</v>
      </c>
      <c r="M901" s="36" t="s">
        <v>4796</v>
      </c>
      <c r="N901" s="36" t="s">
        <v>49</v>
      </c>
      <c r="O901" s="36" t="s">
        <v>50</v>
      </c>
      <c r="P901" s="36" t="s">
        <v>50</v>
      </c>
      <c r="Q901" s="36"/>
      <c r="R901" s="36"/>
      <c r="S901" s="36" t="s">
        <v>51</v>
      </c>
      <c r="T901" s="36" t="s">
        <v>38</v>
      </c>
      <c r="U901" s="36" t="s">
        <v>39</v>
      </c>
      <c r="V901" s="36" t="s">
        <v>38</v>
      </c>
      <c r="W901" s="36" t="s">
        <v>38</v>
      </c>
      <c r="X901" s="36">
        <v>2</v>
      </c>
      <c r="Y901" s="36" t="s">
        <v>4797</v>
      </c>
      <c r="Z901" s="36">
        <v>1</v>
      </c>
      <c r="AA901" s="36" t="s">
        <v>4797</v>
      </c>
      <c r="AB901" s="36">
        <v>1</v>
      </c>
      <c r="AC901" s="36"/>
      <c r="AD901" s="36"/>
      <c r="AE901" s="36">
        <f t="shared" si="14"/>
        <v>2</v>
      </c>
    </row>
    <row r="902" spans="1:31" customFormat="1" ht="67.5">
      <c r="A902" s="36">
        <v>901</v>
      </c>
      <c r="B902" s="36" t="s">
        <v>3862</v>
      </c>
      <c r="C902" s="36" t="s">
        <v>4569</v>
      </c>
      <c r="D902" s="36" t="s">
        <v>4798</v>
      </c>
      <c r="E902" s="36" t="s">
        <v>28</v>
      </c>
      <c r="F902" s="36" t="s">
        <v>45</v>
      </c>
      <c r="G902" s="36">
        <v>0</v>
      </c>
      <c r="H902" s="36" t="s">
        <v>108</v>
      </c>
      <c r="I902" s="36" t="s">
        <v>4799</v>
      </c>
      <c r="J902" s="36" t="s">
        <v>4800</v>
      </c>
      <c r="K902" s="36" t="s">
        <v>33</v>
      </c>
      <c r="L902" s="72" t="s">
        <v>4801</v>
      </c>
      <c r="M902" s="36" t="s">
        <v>4802</v>
      </c>
      <c r="N902" s="36" t="s">
        <v>49</v>
      </c>
      <c r="O902" s="36" t="s">
        <v>50</v>
      </c>
      <c r="P902" s="36" t="s">
        <v>50</v>
      </c>
      <c r="Q902" s="36"/>
      <c r="R902" s="36"/>
      <c r="S902" s="36" t="s">
        <v>51</v>
      </c>
      <c r="T902" s="36" t="s">
        <v>38</v>
      </c>
      <c r="U902" s="36" t="s">
        <v>39</v>
      </c>
      <c r="V902" s="36" t="s">
        <v>39</v>
      </c>
      <c r="W902" s="36" t="s">
        <v>38</v>
      </c>
      <c r="X902" s="36">
        <v>2</v>
      </c>
      <c r="Y902" s="36" t="s">
        <v>4803</v>
      </c>
      <c r="Z902" s="36">
        <v>1</v>
      </c>
      <c r="AA902" s="36" t="s">
        <v>4803</v>
      </c>
      <c r="AB902" s="36">
        <v>1</v>
      </c>
      <c r="AC902" s="36"/>
      <c r="AD902" s="36"/>
      <c r="AE902" s="36">
        <f t="shared" si="14"/>
        <v>2</v>
      </c>
    </row>
    <row r="903" spans="1:31" customFormat="1" ht="81">
      <c r="A903" s="36">
        <v>902</v>
      </c>
      <c r="B903" s="36" t="s">
        <v>3862</v>
      </c>
      <c r="C903" s="36" t="s">
        <v>4569</v>
      </c>
      <c r="D903" s="36" t="s">
        <v>4804</v>
      </c>
      <c r="E903" s="36" t="s">
        <v>28</v>
      </c>
      <c r="F903" s="36" t="s">
        <v>45</v>
      </c>
      <c r="G903" s="36">
        <v>0</v>
      </c>
      <c r="H903" s="36" t="s">
        <v>82</v>
      </c>
      <c r="I903" s="36" t="s">
        <v>4805</v>
      </c>
      <c r="J903" s="36" t="s">
        <v>4806</v>
      </c>
      <c r="K903" s="36" t="s">
        <v>33</v>
      </c>
      <c r="L903" s="72" t="s">
        <v>4807</v>
      </c>
      <c r="M903" s="36" t="s">
        <v>4808</v>
      </c>
      <c r="N903" s="36" t="s">
        <v>49</v>
      </c>
      <c r="O903" s="36"/>
      <c r="P903" s="36" t="s">
        <v>50</v>
      </c>
      <c r="Q903" s="36"/>
      <c r="R903" s="36"/>
      <c r="S903" s="36" t="s">
        <v>51</v>
      </c>
      <c r="T903" s="36" t="s">
        <v>38</v>
      </c>
      <c r="U903" s="36" t="s">
        <v>39</v>
      </c>
      <c r="V903" s="36" t="s">
        <v>38</v>
      </c>
      <c r="W903" s="36" t="s">
        <v>711</v>
      </c>
      <c r="X903" s="36">
        <v>1</v>
      </c>
      <c r="Y903" s="36" t="s">
        <v>4809</v>
      </c>
      <c r="Z903" s="36">
        <v>1</v>
      </c>
      <c r="AA903" s="36" t="s">
        <v>4809</v>
      </c>
      <c r="AB903" s="36">
        <v>1</v>
      </c>
      <c r="AC903" s="36"/>
      <c r="AD903" s="36"/>
      <c r="AE903" s="36">
        <f t="shared" si="14"/>
        <v>1</v>
      </c>
    </row>
    <row r="904" spans="1:31" customFormat="1" ht="81">
      <c r="A904" s="36">
        <v>903</v>
      </c>
      <c r="B904" s="36" t="s">
        <v>3862</v>
      </c>
      <c r="C904" s="36" t="s">
        <v>4569</v>
      </c>
      <c r="D904" s="36" t="s">
        <v>4810</v>
      </c>
      <c r="E904" s="36" t="s">
        <v>28</v>
      </c>
      <c r="F904" s="36" t="s">
        <v>45</v>
      </c>
      <c r="G904" s="36">
        <v>0</v>
      </c>
      <c r="H904" s="36" t="s">
        <v>82</v>
      </c>
      <c r="I904" s="36" t="s">
        <v>4811</v>
      </c>
      <c r="J904" s="36" t="s">
        <v>4812</v>
      </c>
      <c r="K904" s="36" t="s">
        <v>33</v>
      </c>
      <c r="L904" s="72" t="s">
        <v>4813</v>
      </c>
      <c r="M904" s="36" t="s">
        <v>4814</v>
      </c>
      <c r="N904" s="36" t="s">
        <v>49</v>
      </c>
      <c r="O904" s="36"/>
      <c r="P904" s="36" t="s">
        <v>50</v>
      </c>
      <c r="Q904" s="36"/>
      <c r="R904" s="36"/>
      <c r="S904" s="36" t="s">
        <v>51</v>
      </c>
      <c r="T904" s="36" t="s">
        <v>38</v>
      </c>
      <c r="U904" s="36" t="s">
        <v>39</v>
      </c>
      <c r="V904" s="36" t="s">
        <v>38</v>
      </c>
      <c r="W904" s="36" t="s">
        <v>38</v>
      </c>
      <c r="X904" s="36">
        <v>2</v>
      </c>
      <c r="Y904" s="36" t="s">
        <v>4809</v>
      </c>
      <c r="Z904" s="36">
        <v>1</v>
      </c>
      <c r="AA904" s="36" t="s">
        <v>4809</v>
      </c>
      <c r="AB904" s="36">
        <v>1</v>
      </c>
      <c r="AC904" s="36"/>
      <c r="AD904" s="36"/>
      <c r="AE904" s="36">
        <f t="shared" ref="AE904:AE967" si="15">COUNTIFS(O904:R904,"√")</f>
        <v>1</v>
      </c>
    </row>
    <row r="905" spans="1:31" customFormat="1" ht="94.5">
      <c r="A905" s="36">
        <v>904</v>
      </c>
      <c r="B905" s="36" t="s">
        <v>3862</v>
      </c>
      <c r="C905" s="36" t="s">
        <v>4569</v>
      </c>
      <c r="D905" s="36" t="s">
        <v>4815</v>
      </c>
      <c r="E905" s="36" t="s">
        <v>28</v>
      </c>
      <c r="F905" s="36" t="s">
        <v>45</v>
      </c>
      <c r="G905" s="36">
        <v>0</v>
      </c>
      <c r="H905" s="36" t="s">
        <v>82</v>
      </c>
      <c r="I905" s="36" t="s">
        <v>4816</v>
      </c>
      <c r="J905" s="36" t="s">
        <v>4817</v>
      </c>
      <c r="K905" s="36" t="s">
        <v>33</v>
      </c>
      <c r="L905" s="72" t="s">
        <v>4818</v>
      </c>
      <c r="M905" s="36" t="s">
        <v>4819</v>
      </c>
      <c r="N905" s="36" t="s">
        <v>49</v>
      </c>
      <c r="O905" s="36"/>
      <c r="P905" s="36" t="s">
        <v>50</v>
      </c>
      <c r="Q905" s="36"/>
      <c r="R905" s="36"/>
      <c r="S905" s="36" t="s">
        <v>51</v>
      </c>
      <c r="T905" s="36" t="s">
        <v>38</v>
      </c>
      <c r="U905" s="36" t="s">
        <v>39</v>
      </c>
      <c r="V905" s="36" t="s">
        <v>38</v>
      </c>
      <c r="W905" s="36" t="s">
        <v>38</v>
      </c>
      <c r="X905" s="36">
        <v>2</v>
      </c>
      <c r="Y905" s="36" t="s">
        <v>4809</v>
      </c>
      <c r="Z905" s="36">
        <v>1</v>
      </c>
      <c r="AA905" s="36" t="s">
        <v>4809</v>
      </c>
      <c r="AB905" s="36">
        <v>1</v>
      </c>
      <c r="AC905" s="36"/>
      <c r="AD905" s="36"/>
      <c r="AE905" s="36">
        <f t="shared" si="15"/>
        <v>1</v>
      </c>
    </row>
    <row r="906" spans="1:31" customFormat="1" ht="81">
      <c r="A906" s="36">
        <v>905</v>
      </c>
      <c r="B906" s="36" t="s">
        <v>3862</v>
      </c>
      <c r="C906" s="36" t="s">
        <v>4569</v>
      </c>
      <c r="D906" s="36" t="s">
        <v>4820</v>
      </c>
      <c r="E906" s="36" t="s">
        <v>28</v>
      </c>
      <c r="F906" s="36" t="s">
        <v>45</v>
      </c>
      <c r="G906" s="36">
        <v>0</v>
      </c>
      <c r="H906" s="36" t="s">
        <v>108</v>
      </c>
      <c r="I906" s="36" t="s">
        <v>4821</v>
      </c>
      <c r="J906" s="36" t="s">
        <v>4822</v>
      </c>
      <c r="K906" s="36" t="s">
        <v>33</v>
      </c>
      <c r="L906" s="72" t="s">
        <v>4823</v>
      </c>
      <c r="M906" s="36" t="s">
        <v>4824</v>
      </c>
      <c r="N906" s="36" t="s">
        <v>36</v>
      </c>
      <c r="O906" s="36"/>
      <c r="P906" s="36"/>
      <c r="Q906" s="36"/>
      <c r="R906" s="36"/>
      <c r="S906" s="36" t="s">
        <v>51</v>
      </c>
      <c r="T906" s="36" t="s">
        <v>38</v>
      </c>
      <c r="U906" s="36" t="s">
        <v>39</v>
      </c>
      <c r="V906" s="36" t="s">
        <v>39</v>
      </c>
      <c r="W906" s="36" t="s">
        <v>38</v>
      </c>
      <c r="X906" s="36">
        <v>2</v>
      </c>
      <c r="Y906" s="36" t="s">
        <v>4825</v>
      </c>
      <c r="Z906" s="36">
        <v>1</v>
      </c>
      <c r="AA906" s="36" t="s">
        <v>4825</v>
      </c>
      <c r="AB906" s="36">
        <v>1</v>
      </c>
      <c r="AC906" s="36"/>
      <c r="AD906" s="36"/>
      <c r="AE906" s="36">
        <f t="shared" si="15"/>
        <v>0</v>
      </c>
    </row>
    <row r="907" spans="1:31" customFormat="1" ht="94.5">
      <c r="A907" s="36">
        <v>906</v>
      </c>
      <c r="B907" s="36" t="s">
        <v>3862</v>
      </c>
      <c r="C907" s="36" t="s">
        <v>4569</v>
      </c>
      <c r="D907" s="36" t="s">
        <v>4826</v>
      </c>
      <c r="E907" s="36" t="s">
        <v>28</v>
      </c>
      <c r="F907" s="36" t="s">
        <v>45</v>
      </c>
      <c r="G907" s="36">
        <v>0</v>
      </c>
      <c r="H907" s="36" t="s">
        <v>108</v>
      </c>
      <c r="I907" s="36" t="s">
        <v>4827</v>
      </c>
      <c r="J907" s="36" t="s">
        <v>4828</v>
      </c>
      <c r="K907" s="36" t="s">
        <v>33</v>
      </c>
      <c r="L907" s="72" t="s">
        <v>4829</v>
      </c>
      <c r="M907" s="36" t="s">
        <v>4830</v>
      </c>
      <c r="N907" s="36" t="s">
        <v>49</v>
      </c>
      <c r="O907" s="36"/>
      <c r="P907" s="36" t="s">
        <v>50</v>
      </c>
      <c r="Q907" s="36"/>
      <c r="R907" s="36"/>
      <c r="S907" s="36" t="s">
        <v>51</v>
      </c>
      <c r="T907" s="36" t="s">
        <v>38</v>
      </c>
      <c r="U907" s="36" t="s">
        <v>39</v>
      </c>
      <c r="V907" s="36" t="s">
        <v>38</v>
      </c>
      <c r="W907" s="36" t="s">
        <v>711</v>
      </c>
      <c r="X907" s="36">
        <v>1</v>
      </c>
      <c r="Y907" s="36" t="s">
        <v>4831</v>
      </c>
      <c r="Z907" s="36">
        <v>1</v>
      </c>
      <c r="AA907" s="36" t="s">
        <v>4831</v>
      </c>
      <c r="AB907" s="36">
        <v>1</v>
      </c>
      <c r="AC907" s="36"/>
      <c r="AD907" s="36"/>
      <c r="AE907" s="36">
        <f t="shared" si="15"/>
        <v>1</v>
      </c>
    </row>
    <row r="908" spans="1:31" customFormat="1" ht="81">
      <c r="A908" s="36">
        <v>907</v>
      </c>
      <c r="B908" s="36" t="s">
        <v>3862</v>
      </c>
      <c r="C908" s="36" t="s">
        <v>4569</v>
      </c>
      <c r="D908" s="36" t="s">
        <v>4832</v>
      </c>
      <c r="E908" s="36" t="s">
        <v>28</v>
      </c>
      <c r="F908" s="36" t="s">
        <v>45</v>
      </c>
      <c r="G908" s="36">
        <v>0</v>
      </c>
      <c r="H908" s="36" t="s">
        <v>82</v>
      </c>
      <c r="I908" s="36" t="s">
        <v>4833</v>
      </c>
      <c r="J908" s="36" t="s">
        <v>4834</v>
      </c>
      <c r="K908" s="36" t="s">
        <v>33</v>
      </c>
      <c r="L908" s="72" t="s">
        <v>4835</v>
      </c>
      <c r="M908" s="36" t="s">
        <v>4836</v>
      </c>
      <c r="N908" s="36" t="s">
        <v>49</v>
      </c>
      <c r="O908" s="36"/>
      <c r="P908" s="36" t="s">
        <v>50</v>
      </c>
      <c r="Q908" s="36"/>
      <c r="R908" s="36"/>
      <c r="S908" s="36" t="s">
        <v>51</v>
      </c>
      <c r="T908" s="36" t="s">
        <v>38</v>
      </c>
      <c r="U908" s="36" t="s">
        <v>39</v>
      </c>
      <c r="V908" s="36" t="s">
        <v>38</v>
      </c>
      <c r="W908" s="36" t="s">
        <v>38</v>
      </c>
      <c r="X908" s="36">
        <v>2</v>
      </c>
      <c r="Y908" s="36" t="s">
        <v>4837</v>
      </c>
      <c r="Z908" s="36">
        <v>1</v>
      </c>
      <c r="AA908" s="36" t="s">
        <v>4837</v>
      </c>
      <c r="AB908" s="36">
        <v>1</v>
      </c>
      <c r="AC908" s="36"/>
      <c r="AD908" s="36"/>
      <c r="AE908" s="36">
        <f t="shared" si="15"/>
        <v>1</v>
      </c>
    </row>
    <row r="909" spans="1:31" customFormat="1" ht="81">
      <c r="A909" s="36">
        <v>908</v>
      </c>
      <c r="B909" s="36" t="s">
        <v>3862</v>
      </c>
      <c r="C909" s="36" t="s">
        <v>4569</v>
      </c>
      <c r="D909" s="36" t="s">
        <v>4838</v>
      </c>
      <c r="E909" s="36" t="s">
        <v>28</v>
      </c>
      <c r="F909" s="36" t="s">
        <v>45</v>
      </c>
      <c r="G909" s="36">
        <v>0</v>
      </c>
      <c r="H909" s="36" t="s">
        <v>108</v>
      </c>
      <c r="I909" s="36" t="s">
        <v>4839</v>
      </c>
      <c r="J909" s="36" t="s">
        <v>4840</v>
      </c>
      <c r="K909" s="36" t="s">
        <v>33</v>
      </c>
      <c r="L909" s="72" t="s">
        <v>4841</v>
      </c>
      <c r="M909" s="36" t="s">
        <v>4842</v>
      </c>
      <c r="N909" s="36" t="s">
        <v>49</v>
      </c>
      <c r="O909" s="36"/>
      <c r="P909" s="36" t="s">
        <v>50</v>
      </c>
      <c r="Q909" s="36"/>
      <c r="R909" s="36"/>
      <c r="S909" s="36" t="s">
        <v>51</v>
      </c>
      <c r="T909" s="36" t="s">
        <v>38</v>
      </c>
      <c r="U909" s="36" t="s">
        <v>39</v>
      </c>
      <c r="V909" s="36" t="s">
        <v>38</v>
      </c>
      <c r="W909" s="36" t="s">
        <v>38</v>
      </c>
      <c r="X909" s="36">
        <v>2</v>
      </c>
      <c r="Y909" s="36" t="s">
        <v>4843</v>
      </c>
      <c r="Z909" s="36">
        <v>1</v>
      </c>
      <c r="AA909" s="36" t="s">
        <v>4843</v>
      </c>
      <c r="AB909" s="36">
        <v>1</v>
      </c>
      <c r="AC909" s="36"/>
      <c r="AD909" s="36"/>
      <c r="AE909" s="36">
        <f t="shared" si="15"/>
        <v>1</v>
      </c>
    </row>
    <row r="910" spans="1:31" customFormat="1" ht="81">
      <c r="A910" s="36">
        <v>909</v>
      </c>
      <c r="B910" s="36" t="s">
        <v>3862</v>
      </c>
      <c r="C910" s="36" t="s">
        <v>4569</v>
      </c>
      <c r="D910" s="36" t="s">
        <v>4844</v>
      </c>
      <c r="E910" s="36" t="s">
        <v>28</v>
      </c>
      <c r="F910" s="36" t="s">
        <v>45</v>
      </c>
      <c r="G910" s="36">
        <v>0</v>
      </c>
      <c r="H910" s="36" t="s">
        <v>108</v>
      </c>
      <c r="I910" s="36" t="s">
        <v>4845</v>
      </c>
      <c r="J910" s="36" t="s">
        <v>4846</v>
      </c>
      <c r="K910" s="36" t="s">
        <v>33</v>
      </c>
      <c r="L910" s="72" t="s">
        <v>4847</v>
      </c>
      <c r="M910" s="36" t="s">
        <v>4848</v>
      </c>
      <c r="N910" s="36" t="s">
        <v>49</v>
      </c>
      <c r="O910" s="36" t="s">
        <v>50</v>
      </c>
      <c r="P910" s="36"/>
      <c r="Q910" s="36"/>
      <c r="R910" s="36"/>
      <c r="S910" s="36" t="s">
        <v>51</v>
      </c>
      <c r="T910" s="36" t="s">
        <v>38</v>
      </c>
      <c r="U910" s="36" t="s">
        <v>39</v>
      </c>
      <c r="V910" s="36" t="s">
        <v>39</v>
      </c>
      <c r="W910" s="36" t="s">
        <v>38</v>
      </c>
      <c r="X910" s="36">
        <v>2</v>
      </c>
      <c r="Y910" s="36" t="s">
        <v>4849</v>
      </c>
      <c r="Z910" s="36">
        <v>1</v>
      </c>
      <c r="AA910" s="36" t="s">
        <v>4849</v>
      </c>
      <c r="AB910" s="36">
        <v>1</v>
      </c>
      <c r="AC910" s="36"/>
      <c r="AD910" s="36"/>
      <c r="AE910" s="36">
        <f t="shared" si="15"/>
        <v>1</v>
      </c>
    </row>
    <row r="911" spans="1:31" customFormat="1" ht="67.5">
      <c r="A911" s="36">
        <v>910</v>
      </c>
      <c r="B911" s="36" t="s">
        <v>3862</v>
      </c>
      <c r="C911" s="36" t="s">
        <v>4569</v>
      </c>
      <c r="D911" s="36" t="s">
        <v>4850</v>
      </c>
      <c r="E911" s="36" t="s">
        <v>28</v>
      </c>
      <c r="F911" s="36" t="s">
        <v>45</v>
      </c>
      <c r="G911" s="36">
        <v>0</v>
      </c>
      <c r="H911" s="36" t="s">
        <v>82</v>
      </c>
      <c r="I911" s="36" t="s">
        <v>4851</v>
      </c>
      <c r="J911" s="36" t="s">
        <v>4852</v>
      </c>
      <c r="K911" s="36" t="s">
        <v>33</v>
      </c>
      <c r="L911" s="72" t="s">
        <v>4853</v>
      </c>
      <c r="M911" s="36" t="s">
        <v>4854</v>
      </c>
      <c r="N911" s="36" t="s">
        <v>49</v>
      </c>
      <c r="O911" s="36"/>
      <c r="P911" s="36" t="s">
        <v>50</v>
      </c>
      <c r="Q911" s="36"/>
      <c r="R911" s="36"/>
      <c r="S911" s="36" t="s">
        <v>51</v>
      </c>
      <c r="T911" s="36" t="s">
        <v>38</v>
      </c>
      <c r="U911" s="36" t="s">
        <v>39</v>
      </c>
      <c r="V911" s="36" t="s">
        <v>38</v>
      </c>
      <c r="W911" s="36" t="s">
        <v>38</v>
      </c>
      <c r="X911" s="36">
        <v>2</v>
      </c>
      <c r="Y911" s="36" t="s">
        <v>4855</v>
      </c>
      <c r="Z911" s="36">
        <v>1</v>
      </c>
      <c r="AA911" s="36" t="s">
        <v>4855</v>
      </c>
      <c r="AB911" s="36">
        <v>1</v>
      </c>
      <c r="AC911" s="36"/>
      <c r="AD911" s="36"/>
      <c r="AE911" s="36">
        <f t="shared" si="15"/>
        <v>1</v>
      </c>
    </row>
    <row r="912" spans="1:31" customFormat="1" ht="81">
      <c r="A912" s="36">
        <v>911</v>
      </c>
      <c r="B912" s="36" t="s">
        <v>3862</v>
      </c>
      <c r="C912" s="36" t="s">
        <v>4569</v>
      </c>
      <c r="D912" s="36" t="s">
        <v>4856</v>
      </c>
      <c r="E912" s="36" t="s">
        <v>28</v>
      </c>
      <c r="F912" s="36" t="s">
        <v>45</v>
      </c>
      <c r="G912" s="36">
        <v>0</v>
      </c>
      <c r="H912" s="36" t="s">
        <v>82</v>
      </c>
      <c r="I912" s="36" t="s">
        <v>4857</v>
      </c>
      <c r="J912" s="36" t="s">
        <v>4858</v>
      </c>
      <c r="K912" s="36" t="s">
        <v>33</v>
      </c>
      <c r="L912" s="72" t="s">
        <v>4859</v>
      </c>
      <c r="M912" s="36" t="s">
        <v>4860</v>
      </c>
      <c r="N912" s="36" t="s">
        <v>49</v>
      </c>
      <c r="O912" s="36"/>
      <c r="P912" s="36" t="s">
        <v>50</v>
      </c>
      <c r="Q912" s="36"/>
      <c r="R912" s="36"/>
      <c r="S912" s="36" t="s">
        <v>51</v>
      </c>
      <c r="T912" s="36" t="s">
        <v>38</v>
      </c>
      <c r="U912" s="36" t="s">
        <v>39</v>
      </c>
      <c r="V912" s="36" t="s">
        <v>38</v>
      </c>
      <c r="W912" s="36" t="s">
        <v>38</v>
      </c>
      <c r="X912" s="36">
        <v>2</v>
      </c>
      <c r="Y912" s="36" t="s">
        <v>4861</v>
      </c>
      <c r="Z912" s="36">
        <v>1</v>
      </c>
      <c r="AA912" s="36" t="s">
        <v>4861</v>
      </c>
      <c r="AB912" s="36">
        <v>1</v>
      </c>
      <c r="AC912" s="36"/>
      <c r="AD912" s="36"/>
      <c r="AE912" s="36">
        <f t="shared" si="15"/>
        <v>1</v>
      </c>
    </row>
    <row r="913" spans="1:31" customFormat="1" ht="67.5">
      <c r="A913" s="36">
        <v>912</v>
      </c>
      <c r="B913" s="36" t="s">
        <v>3862</v>
      </c>
      <c r="C913" s="36" t="s">
        <v>4569</v>
      </c>
      <c r="D913" s="36" t="s">
        <v>4862</v>
      </c>
      <c r="E913" s="36" t="s">
        <v>28</v>
      </c>
      <c r="F913" s="36" t="s">
        <v>45</v>
      </c>
      <c r="G913" s="36">
        <v>0</v>
      </c>
      <c r="H913" s="36" t="s">
        <v>82</v>
      </c>
      <c r="I913" s="36" t="s">
        <v>4863</v>
      </c>
      <c r="J913" s="36" t="s">
        <v>4864</v>
      </c>
      <c r="K913" s="36" t="s">
        <v>33</v>
      </c>
      <c r="L913" s="72" t="s">
        <v>4865</v>
      </c>
      <c r="M913" s="36" t="s">
        <v>4866</v>
      </c>
      <c r="N913" s="36" t="s">
        <v>49</v>
      </c>
      <c r="O913" s="36"/>
      <c r="P913" s="36" t="s">
        <v>50</v>
      </c>
      <c r="Q913" s="36"/>
      <c r="R913" s="36"/>
      <c r="S913" s="36" t="s">
        <v>51</v>
      </c>
      <c r="T913" s="36" t="s">
        <v>38</v>
      </c>
      <c r="U913" s="36" t="s">
        <v>39</v>
      </c>
      <c r="V913" s="36" t="s">
        <v>38</v>
      </c>
      <c r="W913" s="36" t="s">
        <v>38</v>
      </c>
      <c r="X913" s="36">
        <v>2</v>
      </c>
      <c r="Y913" s="36" t="s">
        <v>4861</v>
      </c>
      <c r="Z913" s="36">
        <v>1</v>
      </c>
      <c r="AA913" s="36" t="s">
        <v>4861</v>
      </c>
      <c r="AB913" s="36">
        <v>1</v>
      </c>
      <c r="AC913" s="36"/>
      <c r="AD913" s="36"/>
      <c r="AE913" s="36">
        <f t="shared" si="15"/>
        <v>1</v>
      </c>
    </row>
    <row r="914" spans="1:31" customFormat="1" ht="67.5">
      <c r="A914" s="36">
        <v>913</v>
      </c>
      <c r="B914" s="36" t="s">
        <v>3862</v>
      </c>
      <c r="C914" s="36" t="s">
        <v>4569</v>
      </c>
      <c r="D914" s="36" t="s">
        <v>4867</v>
      </c>
      <c r="E914" s="36" t="s">
        <v>28</v>
      </c>
      <c r="F914" s="36" t="s">
        <v>45</v>
      </c>
      <c r="G914" s="36">
        <v>0</v>
      </c>
      <c r="H914" s="36" t="s">
        <v>82</v>
      </c>
      <c r="I914" s="36" t="s">
        <v>4868</v>
      </c>
      <c r="J914" s="36" t="s">
        <v>4869</v>
      </c>
      <c r="K914" s="36" t="s">
        <v>33</v>
      </c>
      <c r="L914" s="72" t="s">
        <v>4870</v>
      </c>
      <c r="M914" s="36" t="s">
        <v>4871</v>
      </c>
      <c r="N914" s="36" t="s">
        <v>49</v>
      </c>
      <c r="O914" s="36"/>
      <c r="P914" s="36" t="s">
        <v>50</v>
      </c>
      <c r="Q914" s="36"/>
      <c r="R914" s="36"/>
      <c r="S914" s="36" t="s">
        <v>51</v>
      </c>
      <c r="T914" s="36" t="s">
        <v>38</v>
      </c>
      <c r="U914" s="36" t="s">
        <v>39</v>
      </c>
      <c r="V914" s="36" t="s">
        <v>38</v>
      </c>
      <c r="W914" s="36" t="s">
        <v>38</v>
      </c>
      <c r="X914" s="36">
        <v>2</v>
      </c>
      <c r="Y914" s="36" t="s">
        <v>4872</v>
      </c>
      <c r="Z914" s="36">
        <v>1</v>
      </c>
      <c r="AA914" s="36" t="s">
        <v>4872</v>
      </c>
      <c r="AB914" s="36">
        <v>1</v>
      </c>
      <c r="AC914" s="36"/>
      <c r="AD914" s="36"/>
      <c r="AE914" s="36">
        <f t="shared" si="15"/>
        <v>1</v>
      </c>
    </row>
    <row r="915" spans="1:31" customFormat="1" ht="108">
      <c r="A915" s="36">
        <v>914</v>
      </c>
      <c r="B915" s="36" t="s">
        <v>3862</v>
      </c>
      <c r="C915" s="36" t="s">
        <v>4569</v>
      </c>
      <c r="D915" s="36" t="s">
        <v>4873</v>
      </c>
      <c r="E915" s="36" t="s">
        <v>28</v>
      </c>
      <c r="F915" s="36" t="s">
        <v>45</v>
      </c>
      <c r="G915" s="36">
        <v>0</v>
      </c>
      <c r="H915" s="36" t="s">
        <v>82</v>
      </c>
      <c r="I915" s="36" t="s">
        <v>4874</v>
      </c>
      <c r="J915" s="36" t="s">
        <v>4875</v>
      </c>
      <c r="K915" s="36" t="s">
        <v>33</v>
      </c>
      <c r="L915" s="72" t="s">
        <v>4876</v>
      </c>
      <c r="M915" s="36" t="s">
        <v>4877</v>
      </c>
      <c r="N915" s="36" t="s">
        <v>49</v>
      </c>
      <c r="O915" s="36" t="s">
        <v>50</v>
      </c>
      <c r="P915" s="36" t="s">
        <v>50</v>
      </c>
      <c r="Q915" s="36"/>
      <c r="R915" s="36"/>
      <c r="S915" s="36" t="s">
        <v>51</v>
      </c>
      <c r="T915" s="36" t="s">
        <v>38</v>
      </c>
      <c r="U915" s="36" t="s">
        <v>39</v>
      </c>
      <c r="V915" s="36" t="s">
        <v>38</v>
      </c>
      <c r="W915" s="36" t="s">
        <v>38</v>
      </c>
      <c r="X915" s="36">
        <v>2</v>
      </c>
      <c r="Y915" s="36" t="s">
        <v>4878</v>
      </c>
      <c r="Z915" s="36">
        <v>1</v>
      </c>
      <c r="AA915" s="36" t="s">
        <v>4878</v>
      </c>
      <c r="AB915" s="36">
        <v>1</v>
      </c>
      <c r="AC915" s="36"/>
      <c r="AD915" s="36"/>
      <c r="AE915" s="36">
        <f t="shared" si="15"/>
        <v>2</v>
      </c>
    </row>
    <row r="916" spans="1:31" customFormat="1" ht="81">
      <c r="A916" s="36">
        <v>915</v>
      </c>
      <c r="B916" s="36" t="s">
        <v>3862</v>
      </c>
      <c r="C916" s="36" t="s">
        <v>4569</v>
      </c>
      <c r="D916" s="36" t="s">
        <v>4879</v>
      </c>
      <c r="E916" s="36" t="s">
        <v>28</v>
      </c>
      <c r="F916" s="36" t="s">
        <v>45</v>
      </c>
      <c r="G916" s="36">
        <v>0</v>
      </c>
      <c r="H916" s="36" t="s">
        <v>645</v>
      </c>
      <c r="I916" s="36" t="s">
        <v>4880</v>
      </c>
      <c r="J916" s="36" t="s">
        <v>4881</v>
      </c>
      <c r="K916" s="36" t="s">
        <v>33</v>
      </c>
      <c r="L916" s="72" t="s">
        <v>4882</v>
      </c>
      <c r="M916" s="36" t="s">
        <v>4883</v>
      </c>
      <c r="N916" s="36" t="s">
        <v>49</v>
      </c>
      <c r="O916" s="36" t="s">
        <v>50</v>
      </c>
      <c r="P916" s="36" t="s">
        <v>50</v>
      </c>
      <c r="Q916" s="36"/>
      <c r="R916" s="36"/>
      <c r="S916" s="36" t="s">
        <v>51</v>
      </c>
      <c r="T916" s="36" t="s">
        <v>39</v>
      </c>
      <c r="U916" s="36" t="s">
        <v>39</v>
      </c>
      <c r="V916" s="36" t="s">
        <v>38</v>
      </c>
      <c r="W916" s="36" t="s">
        <v>38</v>
      </c>
      <c r="X916" s="36">
        <v>2</v>
      </c>
      <c r="Y916" s="36" t="s">
        <v>4884</v>
      </c>
      <c r="Z916" s="36">
        <v>1</v>
      </c>
      <c r="AA916" s="36" t="s">
        <v>4884</v>
      </c>
      <c r="AB916" s="36">
        <v>1</v>
      </c>
      <c r="AC916" s="36"/>
      <c r="AD916" s="36"/>
      <c r="AE916" s="36">
        <f t="shared" si="15"/>
        <v>2</v>
      </c>
    </row>
    <row r="917" spans="1:31" customFormat="1" ht="121.5">
      <c r="A917" s="36">
        <v>916</v>
      </c>
      <c r="B917" s="36" t="s">
        <v>3862</v>
      </c>
      <c r="C917" s="36" t="s">
        <v>4569</v>
      </c>
      <c r="D917" s="36" t="s">
        <v>4885</v>
      </c>
      <c r="E917" s="36" t="s">
        <v>28</v>
      </c>
      <c r="F917" s="36" t="s">
        <v>45</v>
      </c>
      <c r="G917" s="36">
        <v>0</v>
      </c>
      <c r="H917" s="36" t="s">
        <v>82</v>
      </c>
      <c r="I917" s="36" t="s">
        <v>4886</v>
      </c>
      <c r="J917" s="36" t="s">
        <v>4887</v>
      </c>
      <c r="K917" s="36" t="s">
        <v>33</v>
      </c>
      <c r="L917" s="72" t="s">
        <v>4888</v>
      </c>
      <c r="M917" s="36" t="s">
        <v>4889</v>
      </c>
      <c r="N917" s="36" t="s">
        <v>49</v>
      </c>
      <c r="O917" s="36"/>
      <c r="P917" s="36" t="s">
        <v>50</v>
      </c>
      <c r="Q917" s="36"/>
      <c r="R917" s="36"/>
      <c r="S917" s="36" t="s">
        <v>51</v>
      </c>
      <c r="T917" s="36" t="s">
        <v>39</v>
      </c>
      <c r="U917" s="36" t="s">
        <v>39</v>
      </c>
      <c r="V917" s="36" t="s">
        <v>38</v>
      </c>
      <c r="W917" s="36" t="s">
        <v>38</v>
      </c>
      <c r="X917" s="36">
        <v>2</v>
      </c>
      <c r="Y917" s="36" t="s">
        <v>4890</v>
      </c>
      <c r="Z917" s="36">
        <v>4</v>
      </c>
      <c r="AA917" s="36" t="s">
        <v>4891</v>
      </c>
      <c r="AB917" s="36">
        <v>4</v>
      </c>
      <c r="AC917" s="36"/>
      <c r="AD917" s="36"/>
      <c r="AE917" s="36">
        <f t="shared" si="15"/>
        <v>1</v>
      </c>
    </row>
    <row r="918" spans="1:31" customFormat="1" ht="81">
      <c r="A918" s="36">
        <v>917</v>
      </c>
      <c r="B918" s="36" t="s">
        <v>3862</v>
      </c>
      <c r="C918" s="36" t="s">
        <v>4569</v>
      </c>
      <c r="D918" s="36" t="s">
        <v>4892</v>
      </c>
      <c r="E918" s="36" t="s">
        <v>28</v>
      </c>
      <c r="F918" s="36" t="s">
        <v>45</v>
      </c>
      <c r="G918" s="36">
        <v>0</v>
      </c>
      <c r="H918" s="36" t="s">
        <v>82</v>
      </c>
      <c r="I918" s="36" t="s">
        <v>4893</v>
      </c>
      <c r="J918" s="36" t="s">
        <v>4894</v>
      </c>
      <c r="K918" s="36" t="s">
        <v>106</v>
      </c>
      <c r="L918" s="72"/>
      <c r="M918" s="36"/>
      <c r="N918" s="36"/>
      <c r="O918" s="36"/>
      <c r="P918" s="36"/>
      <c r="Q918" s="36"/>
      <c r="R918" s="36"/>
      <c r="S918" s="36"/>
      <c r="T918" s="36"/>
      <c r="U918" s="36"/>
      <c r="V918" s="36"/>
      <c r="W918" s="36"/>
      <c r="X918" s="36"/>
      <c r="Y918" s="36"/>
      <c r="Z918" s="36"/>
      <c r="AA918" s="36"/>
      <c r="AB918" s="36"/>
      <c r="AC918" s="36"/>
      <c r="AD918" s="36"/>
      <c r="AE918" s="36">
        <f t="shared" si="15"/>
        <v>0</v>
      </c>
    </row>
    <row r="919" spans="1:31" customFormat="1" ht="108">
      <c r="A919" s="36">
        <v>918</v>
      </c>
      <c r="B919" s="36" t="s">
        <v>3862</v>
      </c>
      <c r="C919" s="36" t="s">
        <v>4569</v>
      </c>
      <c r="D919" s="36" t="s">
        <v>4895</v>
      </c>
      <c r="E919" s="36" t="s">
        <v>28</v>
      </c>
      <c r="F919" s="36" t="s">
        <v>2866</v>
      </c>
      <c r="G919" s="36">
        <v>5</v>
      </c>
      <c r="H919" s="36" t="s">
        <v>82</v>
      </c>
      <c r="I919" s="36" t="s">
        <v>4896</v>
      </c>
      <c r="J919" s="36" t="s">
        <v>4897</v>
      </c>
      <c r="K919" s="36" t="s">
        <v>33</v>
      </c>
      <c r="L919" s="72" t="s">
        <v>4898</v>
      </c>
      <c r="M919" s="36" t="s">
        <v>4899</v>
      </c>
      <c r="N919" s="36" t="s">
        <v>36</v>
      </c>
      <c r="O919" s="36"/>
      <c r="P919" s="36"/>
      <c r="Q919" s="36"/>
      <c r="R919" s="36"/>
      <c r="S919" s="36" t="s">
        <v>42</v>
      </c>
      <c r="T919" s="36" t="s">
        <v>42</v>
      </c>
      <c r="U919" s="36" t="s">
        <v>38</v>
      </c>
      <c r="V919" s="36" t="s">
        <v>39</v>
      </c>
      <c r="W919" s="36" t="s">
        <v>38</v>
      </c>
      <c r="X919" s="36">
        <v>2</v>
      </c>
      <c r="Y919" s="36" t="s">
        <v>4890</v>
      </c>
      <c r="Z919" s="36">
        <v>4</v>
      </c>
      <c r="AA919" s="36" t="s">
        <v>4891</v>
      </c>
      <c r="AB919" s="36">
        <v>4</v>
      </c>
      <c r="AC919" s="36"/>
      <c r="AD919" s="36"/>
      <c r="AE919" s="36">
        <f t="shared" si="15"/>
        <v>0</v>
      </c>
    </row>
    <row r="920" spans="1:31" customFormat="1" ht="81">
      <c r="A920" s="36">
        <v>919</v>
      </c>
      <c r="B920" s="36" t="s">
        <v>3862</v>
      </c>
      <c r="C920" s="36" t="s">
        <v>4569</v>
      </c>
      <c r="D920" s="36" t="s">
        <v>4900</v>
      </c>
      <c r="E920" s="36" t="s">
        <v>28</v>
      </c>
      <c r="F920" s="36" t="s">
        <v>45</v>
      </c>
      <c r="G920" s="36">
        <v>0</v>
      </c>
      <c r="H920" s="36" t="s">
        <v>108</v>
      </c>
      <c r="I920" s="36" t="s">
        <v>4901</v>
      </c>
      <c r="J920" s="36" t="s">
        <v>4902</v>
      </c>
      <c r="K920" s="36" t="s">
        <v>33</v>
      </c>
      <c r="L920" s="72" t="s">
        <v>4903</v>
      </c>
      <c r="M920" s="36" t="s">
        <v>4904</v>
      </c>
      <c r="N920" s="36" t="s">
        <v>49</v>
      </c>
      <c r="O920" s="36" t="s">
        <v>50</v>
      </c>
      <c r="P920" s="36" t="s">
        <v>50</v>
      </c>
      <c r="Q920" s="36"/>
      <c r="R920" s="36"/>
      <c r="S920" s="36" t="s">
        <v>51</v>
      </c>
      <c r="T920" s="36" t="s">
        <v>38</v>
      </c>
      <c r="U920" s="36" t="s">
        <v>39</v>
      </c>
      <c r="V920" s="36" t="s">
        <v>39</v>
      </c>
      <c r="W920" s="36" t="s">
        <v>38</v>
      </c>
      <c r="X920" s="36">
        <v>2</v>
      </c>
      <c r="Y920" s="36" t="s">
        <v>4905</v>
      </c>
      <c r="Z920" s="36">
        <v>1</v>
      </c>
      <c r="AA920" s="36" t="s">
        <v>4905</v>
      </c>
      <c r="AB920" s="36">
        <v>1</v>
      </c>
      <c r="AC920" s="36"/>
      <c r="AD920" s="36"/>
      <c r="AE920" s="36">
        <f t="shared" si="15"/>
        <v>2</v>
      </c>
    </row>
    <row r="921" spans="1:31" customFormat="1" ht="54">
      <c r="A921" s="36">
        <v>920</v>
      </c>
      <c r="B921" s="36" t="s">
        <v>3862</v>
      </c>
      <c r="C921" s="36" t="s">
        <v>4569</v>
      </c>
      <c r="D921" s="36" t="s">
        <v>4906</v>
      </c>
      <c r="E921" s="36" t="s">
        <v>28</v>
      </c>
      <c r="F921" s="36" t="s">
        <v>45</v>
      </c>
      <c r="G921" s="36">
        <v>0</v>
      </c>
      <c r="H921" s="36" t="s">
        <v>82</v>
      </c>
      <c r="I921" s="36" t="s">
        <v>4907</v>
      </c>
      <c r="J921" s="36" t="s">
        <v>4908</v>
      </c>
      <c r="K921" s="36" t="s">
        <v>33</v>
      </c>
      <c r="L921" s="72" t="s">
        <v>4909</v>
      </c>
      <c r="M921" s="36" t="s">
        <v>4910</v>
      </c>
      <c r="N921" s="36" t="s">
        <v>49</v>
      </c>
      <c r="O921" s="36" t="s">
        <v>50</v>
      </c>
      <c r="P921" s="36" t="s">
        <v>50</v>
      </c>
      <c r="Q921" s="36"/>
      <c r="R921" s="36"/>
      <c r="S921" s="36" t="s">
        <v>51</v>
      </c>
      <c r="T921" s="36" t="s">
        <v>38</v>
      </c>
      <c r="U921" s="36" t="s">
        <v>39</v>
      </c>
      <c r="V921" s="36" t="s">
        <v>39</v>
      </c>
      <c r="W921" s="36" t="s">
        <v>38</v>
      </c>
      <c r="X921" s="36">
        <v>2</v>
      </c>
      <c r="Y921" s="36" t="s">
        <v>4911</v>
      </c>
      <c r="Z921" s="36">
        <v>1</v>
      </c>
      <c r="AA921" s="36" t="s">
        <v>4911</v>
      </c>
      <c r="AB921" s="36">
        <v>1</v>
      </c>
      <c r="AC921" s="36"/>
      <c r="AD921" s="36"/>
      <c r="AE921" s="36">
        <f t="shared" si="15"/>
        <v>2</v>
      </c>
    </row>
    <row r="922" spans="1:31" customFormat="1" ht="94.5">
      <c r="A922" s="36">
        <v>921</v>
      </c>
      <c r="B922" s="36" t="s">
        <v>3862</v>
      </c>
      <c r="C922" s="36" t="s">
        <v>4569</v>
      </c>
      <c r="D922" s="36" t="s">
        <v>4912</v>
      </c>
      <c r="E922" s="36" t="s">
        <v>28</v>
      </c>
      <c r="F922" s="36" t="s">
        <v>45</v>
      </c>
      <c r="G922" s="36">
        <v>0</v>
      </c>
      <c r="H922" s="36" t="s">
        <v>82</v>
      </c>
      <c r="I922" s="36" t="s">
        <v>4913</v>
      </c>
      <c r="J922" s="36" t="s">
        <v>4914</v>
      </c>
      <c r="K922" s="36" t="s">
        <v>33</v>
      </c>
      <c r="L922" s="72" t="s">
        <v>4915</v>
      </c>
      <c r="M922" s="36" t="s">
        <v>4916</v>
      </c>
      <c r="N922" s="36" t="s">
        <v>49</v>
      </c>
      <c r="O922" s="36" t="s">
        <v>50</v>
      </c>
      <c r="P922" s="36" t="s">
        <v>50</v>
      </c>
      <c r="Q922" s="36"/>
      <c r="R922" s="36"/>
      <c r="S922" s="36" t="s">
        <v>51</v>
      </c>
      <c r="T922" s="36" t="s">
        <v>38</v>
      </c>
      <c r="U922" s="36" t="s">
        <v>39</v>
      </c>
      <c r="V922" s="36" t="s">
        <v>39</v>
      </c>
      <c r="W922" s="36" t="s">
        <v>38</v>
      </c>
      <c r="X922" s="36">
        <v>2</v>
      </c>
      <c r="Y922" s="36" t="s">
        <v>4917</v>
      </c>
      <c r="Z922" s="36">
        <v>1</v>
      </c>
      <c r="AA922" s="36" t="s">
        <v>4917</v>
      </c>
      <c r="AB922" s="36">
        <v>1</v>
      </c>
      <c r="AC922" s="36"/>
      <c r="AD922" s="36"/>
      <c r="AE922" s="36">
        <f t="shared" si="15"/>
        <v>2</v>
      </c>
    </row>
    <row r="923" spans="1:31" customFormat="1" ht="81">
      <c r="A923" s="36">
        <v>922</v>
      </c>
      <c r="B923" s="36" t="s">
        <v>3862</v>
      </c>
      <c r="C923" s="36" t="s">
        <v>4569</v>
      </c>
      <c r="D923" s="36" t="s">
        <v>4918</v>
      </c>
      <c r="E923" s="36" t="s">
        <v>28</v>
      </c>
      <c r="F923" s="36" t="s">
        <v>45</v>
      </c>
      <c r="G923" s="36">
        <v>0</v>
      </c>
      <c r="H923" s="36" t="s">
        <v>82</v>
      </c>
      <c r="I923" s="36" t="s">
        <v>4919</v>
      </c>
      <c r="J923" s="36" t="s">
        <v>4920</v>
      </c>
      <c r="K923" s="36" t="s">
        <v>33</v>
      </c>
      <c r="L923" s="72" t="s">
        <v>4921</v>
      </c>
      <c r="M923" s="36" t="s">
        <v>4922</v>
      </c>
      <c r="N923" s="36" t="s">
        <v>49</v>
      </c>
      <c r="O923" s="36" t="s">
        <v>50</v>
      </c>
      <c r="P923" s="36" t="s">
        <v>50</v>
      </c>
      <c r="Q923" s="36"/>
      <c r="R923" s="36"/>
      <c r="S923" s="36" t="s">
        <v>51</v>
      </c>
      <c r="T923" s="36" t="s">
        <v>38</v>
      </c>
      <c r="U923" s="36" t="s">
        <v>39</v>
      </c>
      <c r="V923" s="36" t="s">
        <v>38</v>
      </c>
      <c r="W923" s="36" t="s">
        <v>38</v>
      </c>
      <c r="X923" s="36">
        <v>2</v>
      </c>
      <c r="Y923" s="36" t="s">
        <v>4917</v>
      </c>
      <c r="Z923" s="36">
        <v>1</v>
      </c>
      <c r="AA923" s="36" t="s">
        <v>4917</v>
      </c>
      <c r="AB923" s="36">
        <v>1</v>
      </c>
      <c r="AC923" s="36"/>
      <c r="AD923" s="36"/>
      <c r="AE923" s="36">
        <f t="shared" si="15"/>
        <v>2</v>
      </c>
    </row>
    <row r="924" spans="1:31" customFormat="1" ht="67.5">
      <c r="A924" s="36">
        <v>923</v>
      </c>
      <c r="B924" s="36" t="s">
        <v>3862</v>
      </c>
      <c r="C924" s="36" t="s">
        <v>4569</v>
      </c>
      <c r="D924" s="36" t="s">
        <v>4923</v>
      </c>
      <c r="E924" s="36" t="s">
        <v>28</v>
      </c>
      <c r="F924" s="36" t="s">
        <v>45</v>
      </c>
      <c r="G924" s="36">
        <v>0</v>
      </c>
      <c r="H924" s="36" t="s">
        <v>82</v>
      </c>
      <c r="I924" s="36" t="s">
        <v>4924</v>
      </c>
      <c r="J924" s="36" t="s">
        <v>4925</v>
      </c>
      <c r="K924" s="36" t="s">
        <v>33</v>
      </c>
      <c r="L924" s="72" t="s">
        <v>4926</v>
      </c>
      <c r="M924" s="36" t="s">
        <v>4927</v>
      </c>
      <c r="N924" s="36" t="s">
        <v>49</v>
      </c>
      <c r="O924" s="36" t="s">
        <v>50</v>
      </c>
      <c r="P924" s="36"/>
      <c r="Q924" s="36"/>
      <c r="R924" s="36"/>
      <c r="S924" s="36" t="s">
        <v>37</v>
      </c>
      <c r="T924" s="36" t="s">
        <v>38</v>
      </c>
      <c r="U924" s="36" t="s">
        <v>39</v>
      </c>
      <c r="V924" s="36" t="s">
        <v>38</v>
      </c>
      <c r="W924" s="36" t="s">
        <v>38</v>
      </c>
      <c r="X924" s="36">
        <v>2</v>
      </c>
      <c r="Y924" s="36" t="s">
        <v>4928</v>
      </c>
      <c r="Z924" s="36">
        <v>1</v>
      </c>
      <c r="AA924" s="36" t="s">
        <v>4928</v>
      </c>
      <c r="AB924" s="36">
        <v>1</v>
      </c>
      <c r="AC924" s="36"/>
      <c r="AD924" s="36"/>
      <c r="AE924" s="36">
        <f t="shared" si="15"/>
        <v>1</v>
      </c>
    </row>
    <row r="925" spans="1:31" customFormat="1" ht="67.5">
      <c r="A925" s="36">
        <v>924</v>
      </c>
      <c r="B925" s="36" t="s">
        <v>3862</v>
      </c>
      <c r="C925" s="36" t="s">
        <v>4569</v>
      </c>
      <c r="D925" s="36" t="s">
        <v>4929</v>
      </c>
      <c r="E925" s="36" t="s">
        <v>28</v>
      </c>
      <c r="F925" s="36" t="s">
        <v>45</v>
      </c>
      <c r="G925" s="36">
        <v>0</v>
      </c>
      <c r="H925" s="36" t="s">
        <v>82</v>
      </c>
      <c r="I925" s="36" t="s">
        <v>4930</v>
      </c>
      <c r="J925" s="36" t="s">
        <v>4931</v>
      </c>
      <c r="K925" s="36" t="s">
        <v>33</v>
      </c>
      <c r="L925" s="72" t="s">
        <v>4932</v>
      </c>
      <c r="M925" s="36" t="s">
        <v>4933</v>
      </c>
      <c r="N925" s="36" t="s">
        <v>49</v>
      </c>
      <c r="O925" s="36" t="s">
        <v>50</v>
      </c>
      <c r="P925" s="36" t="s">
        <v>50</v>
      </c>
      <c r="Q925" s="36" t="s">
        <v>50</v>
      </c>
      <c r="R925" s="36"/>
      <c r="S925" s="36" t="s">
        <v>51</v>
      </c>
      <c r="T925" s="36" t="s">
        <v>38</v>
      </c>
      <c r="U925" s="36" t="s">
        <v>39</v>
      </c>
      <c r="V925" s="36" t="s">
        <v>38</v>
      </c>
      <c r="W925" s="36" t="s">
        <v>38</v>
      </c>
      <c r="X925" s="36">
        <v>2</v>
      </c>
      <c r="Y925" s="36" t="s">
        <v>4600</v>
      </c>
      <c r="Z925" s="36">
        <v>1</v>
      </c>
      <c r="AA925" s="36" t="s">
        <v>4600</v>
      </c>
      <c r="AB925" s="36">
        <v>1</v>
      </c>
      <c r="AC925" s="36"/>
      <c r="AD925" s="36"/>
      <c r="AE925" s="36">
        <f t="shared" si="15"/>
        <v>3</v>
      </c>
    </row>
    <row r="926" spans="1:31" customFormat="1" ht="94.5">
      <c r="A926" s="72">
        <v>925</v>
      </c>
      <c r="B926" s="72" t="s">
        <v>3862</v>
      </c>
      <c r="C926" s="72" t="s">
        <v>4569</v>
      </c>
      <c r="D926" s="72" t="s">
        <v>4934</v>
      </c>
      <c r="E926" s="72" t="s">
        <v>28</v>
      </c>
      <c r="F926" s="72" t="s">
        <v>45</v>
      </c>
      <c r="G926" s="72">
        <v>0</v>
      </c>
      <c r="H926" s="72" t="s">
        <v>645</v>
      </c>
      <c r="I926" s="36" t="s">
        <v>4935</v>
      </c>
      <c r="J926" s="36" t="s">
        <v>4936</v>
      </c>
      <c r="K926" s="36" t="s">
        <v>33</v>
      </c>
      <c r="L926" s="72" t="s">
        <v>4937</v>
      </c>
      <c r="M926" s="36" t="s">
        <v>4938</v>
      </c>
      <c r="N926" s="36" t="s">
        <v>49</v>
      </c>
      <c r="O926" s="36"/>
      <c r="P926" s="36" t="s">
        <v>50</v>
      </c>
      <c r="Q926" s="36"/>
      <c r="R926" s="36"/>
      <c r="S926" s="36" t="s">
        <v>51</v>
      </c>
      <c r="T926" s="36" t="s">
        <v>38</v>
      </c>
      <c r="U926" s="36" t="s">
        <v>39</v>
      </c>
      <c r="V926" s="36" t="s">
        <v>39</v>
      </c>
      <c r="W926" s="36" t="s">
        <v>4939</v>
      </c>
      <c r="X926" s="36">
        <v>1</v>
      </c>
      <c r="Y926" s="36" t="s">
        <v>4940</v>
      </c>
      <c r="Z926" s="36">
        <v>1</v>
      </c>
      <c r="AA926" s="36" t="s">
        <v>4940</v>
      </c>
      <c r="AB926" s="36">
        <v>1</v>
      </c>
      <c r="AC926" s="36"/>
      <c r="AD926" s="36"/>
      <c r="AE926" s="36">
        <f t="shared" si="15"/>
        <v>1</v>
      </c>
    </row>
    <row r="927" spans="1:31" customFormat="1" ht="67.5">
      <c r="A927" s="72">
        <v>926</v>
      </c>
      <c r="B927" s="72" t="s">
        <v>3862</v>
      </c>
      <c r="C927" s="72" t="s">
        <v>4569</v>
      </c>
      <c r="D927" s="72" t="s">
        <v>4941</v>
      </c>
      <c r="E927" s="72" t="s">
        <v>28</v>
      </c>
      <c r="F927" s="72" t="s">
        <v>45</v>
      </c>
      <c r="G927" s="72">
        <v>0</v>
      </c>
      <c r="H927" s="72" t="s">
        <v>645</v>
      </c>
      <c r="I927" s="36" t="s">
        <v>4942</v>
      </c>
      <c r="J927" s="36" t="s">
        <v>4943</v>
      </c>
      <c r="K927" s="36" t="s">
        <v>33</v>
      </c>
      <c r="L927" s="72" t="s">
        <v>4944</v>
      </c>
      <c r="M927" s="36" t="s">
        <v>4945</v>
      </c>
      <c r="N927" s="36" t="s">
        <v>36</v>
      </c>
      <c r="O927" s="36"/>
      <c r="P927" s="36"/>
      <c r="Q927" s="36"/>
      <c r="R927" s="36"/>
      <c r="S927" s="36" t="s">
        <v>37</v>
      </c>
      <c r="T927" s="36" t="s">
        <v>42</v>
      </c>
      <c r="U927" s="36" t="s">
        <v>39</v>
      </c>
      <c r="V927" s="36" t="s">
        <v>38</v>
      </c>
      <c r="W927" s="36" t="s">
        <v>38</v>
      </c>
      <c r="X927" s="36">
        <v>2</v>
      </c>
      <c r="Y927" s="36" t="s">
        <v>4946</v>
      </c>
      <c r="Z927" s="36">
        <v>1</v>
      </c>
      <c r="AA927" s="36" t="s">
        <v>4946</v>
      </c>
      <c r="AB927" s="36">
        <v>1</v>
      </c>
      <c r="AC927" s="36"/>
      <c r="AD927" s="36"/>
      <c r="AE927" s="36">
        <f t="shared" si="15"/>
        <v>0</v>
      </c>
    </row>
    <row r="928" spans="1:31" customFormat="1" ht="81">
      <c r="A928" s="36">
        <v>927</v>
      </c>
      <c r="B928" s="36" t="s">
        <v>3862</v>
      </c>
      <c r="C928" s="36" t="s">
        <v>4569</v>
      </c>
      <c r="D928" s="36" t="s">
        <v>4947</v>
      </c>
      <c r="E928" s="36" t="s">
        <v>28</v>
      </c>
      <c r="F928" s="36" t="s">
        <v>45</v>
      </c>
      <c r="G928" s="36">
        <v>0</v>
      </c>
      <c r="H928" s="36" t="s">
        <v>82</v>
      </c>
      <c r="I928" s="36" t="s">
        <v>4948</v>
      </c>
      <c r="J928" s="36" t="s">
        <v>4949</v>
      </c>
      <c r="K928" s="36" t="s">
        <v>33</v>
      </c>
      <c r="L928" s="72" t="s">
        <v>4950</v>
      </c>
      <c r="M928" s="36" t="s">
        <v>4951</v>
      </c>
      <c r="N928" s="36" t="s">
        <v>36</v>
      </c>
      <c r="O928" s="36"/>
      <c r="P928" s="36"/>
      <c r="Q928" s="36"/>
      <c r="R928" s="36"/>
      <c r="S928" s="36" t="s">
        <v>37</v>
      </c>
      <c r="T928" s="36" t="s">
        <v>38</v>
      </c>
      <c r="U928" s="36" t="s">
        <v>39</v>
      </c>
      <c r="V928" s="36" t="s">
        <v>39</v>
      </c>
      <c r="W928" s="36" t="s">
        <v>711</v>
      </c>
      <c r="X928" s="36">
        <v>1</v>
      </c>
      <c r="Y928" s="36" t="s">
        <v>4952</v>
      </c>
      <c r="Z928" s="36">
        <v>1</v>
      </c>
      <c r="AA928" s="36" t="s">
        <v>4952</v>
      </c>
      <c r="AB928" s="36">
        <v>1</v>
      </c>
      <c r="AC928" s="36"/>
      <c r="AD928" s="36"/>
      <c r="AE928" s="36">
        <f t="shared" si="15"/>
        <v>0</v>
      </c>
    </row>
    <row r="929" spans="1:31" customFormat="1" ht="108">
      <c r="A929" s="72">
        <v>928</v>
      </c>
      <c r="B929" s="72" t="s">
        <v>3862</v>
      </c>
      <c r="C929" s="72" t="s">
        <v>4569</v>
      </c>
      <c r="D929" s="72" t="s">
        <v>4953</v>
      </c>
      <c r="E929" s="72" t="s">
        <v>28</v>
      </c>
      <c r="F929" s="72" t="s">
        <v>45</v>
      </c>
      <c r="G929" s="72">
        <v>0</v>
      </c>
      <c r="H929" s="72" t="s">
        <v>645</v>
      </c>
      <c r="I929" s="36" t="s">
        <v>4954</v>
      </c>
      <c r="J929" s="36" t="s">
        <v>4955</v>
      </c>
      <c r="K929" s="36" t="s">
        <v>33</v>
      </c>
      <c r="L929" s="72" t="s">
        <v>4956</v>
      </c>
      <c r="M929" s="36" t="s">
        <v>4957</v>
      </c>
      <c r="N929" s="36" t="s">
        <v>49</v>
      </c>
      <c r="O929" s="36" t="s">
        <v>50</v>
      </c>
      <c r="P929" s="36"/>
      <c r="Q929" s="36"/>
      <c r="R929" s="36"/>
      <c r="S929" s="36" t="s">
        <v>51</v>
      </c>
      <c r="T929" s="36" t="s">
        <v>38</v>
      </c>
      <c r="U929" s="36" t="s">
        <v>39</v>
      </c>
      <c r="V929" s="36" t="s">
        <v>38</v>
      </c>
      <c r="W929" s="36" t="s">
        <v>4958</v>
      </c>
      <c r="X929" s="36">
        <v>1</v>
      </c>
      <c r="Y929" s="36" t="s">
        <v>4959</v>
      </c>
      <c r="Z929" s="36">
        <v>1</v>
      </c>
      <c r="AA929" s="36" t="s">
        <v>4959</v>
      </c>
      <c r="AB929" s="36">
        <v>1</v>
      </c>
      <c r="AC929" s="36"/>
      <c r="AD929" s="36"/>
      <c r="AE929" s="36">
        <f t="shared" si="15"/>
        <v>1</v>
      </c>
    </row>
    <row r="930" spans="1:31" customFormat="1" ht="81">
      <c r="A930" s="36">
        <v>929</v>
      </c>
      <c r="B930" s="36" t="s">
        <v>3862</v>
      </c>
      <c r="C930" s="36" t="s">
        <v>4569</v>
      </c>
      <c r="D930" s="36" t="s">
        <v>4960</v>
      </c>
      <c r="E930" s="36" t="s">
        <v>28</v>
      </c>
      <c r="F930" s="36" t="s">
        <v>45</v>
      </c>
      <c r="G930" s="36">
        <v>0</v>
      </c>
      <c r="H930" s="36" t="s">
        <v>82</v>
      </c>
      <c r="I930" s="36" t="s">
        <v>4961</v>
      </c>
      <c r="J930" s="36" t="s">
        <v>4962</v>
      </c>
      <c r="K930" s="36" t="s">
        <v>33</v>
      </c>
      <c r="L930" s="72" t="s">
        <v>4963</v>
      </c>
      <c r="M930" s="36" t="s">
        <v>4964</v>
      </c>
      <c r="N930" s="36" t="s">
        <v>49</v>
      </c>
      <c r="O930" s="36" t="s">
        <v>50</v>
      </c>
      <c r="P930" s="36"/>
      <c r="Q930" s="36"/>
      <c r="R930" s="36"/>
      <c r="S930" s="36" t="s">
        <v>51</v>
      </c>
      <c r="T930" s="36" t="s">
        <v>38</v>
      </c>
      <c r="U930" s="36" t="s">
        <v>39</v>
      </c>
      <c r="V930" s="36" t="s">
        <v>38</v>
      </c>
      <c r="W930" s="36" t="s">
        <v>38</v>
      </c>
      <c r="X930" s="36">
        <v>2</v>
      </c>
      <c r="Y930" s="36" t="s">
        <v>4965</v>
      </c>
      <c r="Z930" s="36">
        <v>1</v>
      </c>
      <c r="AA930" s="36" t="s">
        <v>4965</v>
      </c>
      <c r="AB930" s="36">
        <v>1</v>
      </c>
      <c r="AC930" s="36"/>
      <c r="AD930" s="36"/>
      <c r="AE930" s="36">
        <f t="shared" si="15"/>
        <v>1</v>
      </c>
    </row>
    <row r="931" spans="1:31" customFormat="1" ht="81">
      <c r="A931" s="36">
        <v>930</v>
      </c>
      <c r="B931" s="36" t="s">
        <v>3862</v>
      </c>
      <c r="C931" s="36" t="s">
        <v>4569</v>
      </c>
      <c r="D931" s="36" t="s">
        <v>4966</v>
      </c>
      <c r="E931" s="36" t="s">
        <v>28</v>
      </c>
      <c r="F931" s="36" t="s">
        <v>45</v>
      </c>
      <c r="G931" s="36">
        <v>0</v>
      </c>
      <c r="H931" s="36" t="s">
        <v>645</v>
      </c>
      <c r="I931" s="36" t="s">
        <v>4967</v>
      </c>
      <c r="J931" s="36" t="s">
        <v>4968</v>
      </c>
      <c r="K931" s="36" t="s">
        <v>33</v>
      </c>
      <c r="L931" s="72" t="s">
        <v>4969</v>
      </c>
      <c r="M931" s="36" t="s">
        <v>4970</v>
      </c>
      <c r="N931" s="36" t="s">
        <v>49</v>
      </c>
      <c r="O931" s="36"/>
      <c r="P931" s="36" t="s">
        <v>50</v>
      </c>
      <c r="Q931" s="36"/>
      <c r="R931" s="36"/>
      <c r="S931" s="36" t="s">
        <v>51</v>
      </c>
      <c r="T931" s="36" t="s">
        <v>38</v>
      </c>
      <c r="U931" s="36" t="s">
        <v>39</v>
      </c>
      <c r="V931" s="36" t="s">
        <v>38</v>
      </c>
      <c r="W931" s="36" t="s">
        <v>38</v>
      </c>
      <c r="X931" s="36">
        <v>2</v>
      </c>
      <c r="Y931" s="36" t="s">
        <v>4971</v>
      </c>
      <c r="Z931" s="36">
        <v>1</v>
      </c>
      <c r="AA931" s="36" t="s">
        <v>4971</v>
      </c>
      <c r="AB931" s="36">
        <v>1</v>
      </c>
      <c r="AC931" s="36"/>
      <c r="AD931" s="36"/>
      <c r="AE931" s="36">
        <f t="shared" si="15"/>
        <v>1</v>
      </c>
    </row>
    <row r="932" spans="1:31" customFormat="1" ht="67.5">
      <c r="A932" s="36">
        <v>931</v>
      </c>
      <c r="B932" s="36" t="s">
        <v>3862</v>
      </c>
      <c r="C932" s="36" t="s">
        <v>4569</v>
      </c>
      <c r="D932" s="36" t="s">
        <v>4972</v>
      </c>
      <c r="E932" s="36" t="s">
        <v>28</v>
      </c>
      <c r="F932" s="36" t="s">
        <v>45</v>
      </c>
      <c r="G932" s="36">
        <v>0</v>
      </c>
      <c r="H932" s="36" t="s">
        <v>82</v>
      </c>
      <c r="I932" s="36" t="s">
        <v>4973</v>
      </c>
      <c r="J932" s="36" t="s">
        <v>4974</v>
      </c>
      <c r="K932" s="36" t="s">
        <v>33</v>
      </c>
      <c r="L932" s="72" t="s">
        <v>4975</v>
      </c>
      <c r="M932" s="36" t="s">
        <v>4976</v>
      </c>
      <c r="N932" s="36" t="s">
        <v>49</v>
      </c>
      <c r="O932" s="36" t="s">
        <v>50</v>
      </c>
      <c r="P932" s="36" t="s">
        <v>50</v>
      </c>
      <c r="Q932" s="36"/>
      <c r="R932" s="36"/>
      <c r="S932" s="36" t="s">
        <v>37</v>
      </c>
      <c r="T932" s="36" t="s">
        <v>39</v>
      </c>
      <c r="U932" s="36" t="s">
        <v>39</v>
      </c>
      <c r="V932" s="36" t="s">
        <v>38</v>
      </c>
      <c r="W932" s="36" t="s">
        <v>38</v>
      </c>
      <c r="X932" s="36">
        <v>2</v>
      </c>
      <c r="Y932" s="36" t="s">
        <v>4977</v>
      </c>
      <c r="Z932" s="36">
        <v>1</v>
      </c>
      <c r="AA932" s="36" t="s">
        <v>4977</v>
      </c>
      <c r="AB932" s="36">
        <v>1</v>
      </c>
      <c r="AC932" s="36"/>
      <c r="AD932" s="36"/>
      <c r="AE932" s="36">
        <f t="shared" si="15"/>
        <v>2</v>
      </c>
    </row>
    <row r="933" spans="1:31" customFormat="1" ht="54">
      <c r="A933" s="36">
        <v>932</v>
      </c>
      <c r="B933" s="36" t="s">
        <v>3862</v>
      </c>
      <c r="C933" s="36" t="s">
        <v>4569</v>
      </c>
      <c r="D933" s="36" t="s">
        <v>4978</v>
      </c>
      <c r="E933" s="36" t="s">
        <v>28</v>
      </c>
      <c r="F933" s="36" t="s">
        <v>45</v>
      </c>
      <c r="G933" s="36">
        <v>0</v>
      </c>
      <c r="H933" s="36" t="s">
        <v>108</v>
      </c>
      <c r="I933" s="36" t="s">
        <v>4979</v>
      </c>
      <c r="J933" s="36" t="s">
        <v>4980</v>
      </c>
      <c r="K933" s="36" t="s">
        <v>106</v>
      </c>
      <c r="L933" s="72"/>
      <c r="M933" s="36"/>
      <c r="N933" s="36"/>
      <c r="O933" s="36"/>
      <c r="P933" s="36"/>
      <c r="Q933" s="36"/>
      <c r="R933" s="36"/>
      <c r="S933" s="36"/>
      <c r="T933" s="36"/>
      <c r="U933" s="36"/>
      <c r="V933" s="36"/>
      <c r="W933" s="36"/>
      <c r="X933" s="36"/>
      <c r="Y933" s="36"/>
      <c r="Z933" s="36"/>
      <c r="AA933" s="36"/>
      <c r="AB933" s="36"/>
      <c r="AC933" s="36"/>
      <c r="AD933" s="36"/>
      <c r="AE933" s="36">
        <f t="shared" si="15"/>
        <v>0</v>
      </c>
    </row>
    <row r="934" spans="1:31" customFormat="1" ht="81">
      <c r="A934" s="36">
        <v>933</v>
      </c>
      <c r="B934" s="36" t="s">
        <v>3862</v>
      </c>
      <c r="C934" s="36" t="s">
        <v>4569</v>
      </c>
      <c r="D934" s="36" t="s">
        <v>4981</v>
      </c>
      <c r="E934" s="36" t="s">
        <v>28</v>
      </c>
      <c r="F934" s="36" t="s">
        <v>45</v>
      </c>
      <c r="G934" s="36">
        <v>0</v>
      </c>
      <c r="H934" s="36" t="s">
        <v>82</v>
      </c>
      <c r="I934" s="36" t="s">
        <v>4982</v>
      </c>
      <c r="J934" s="36" t="s">
        <v>4983</v>
      </c>
      <c r="K934" s="36" t="s">
        <v>33</v>
      </c>
      <c r="L934" s="72" t="s">
        <v>4984</v>
      </c>
      <c r="M934" s="36" t="s">
        <v>4985</v>
      </c>
      <c r="N934" s="36" t="s">
        <v>49</v>
      </c>
      <c r="O934" s="36" t="s">
        <v>50</v>
      </c>
      <c r="P934" s="36" t="s">
        <v>50</v>
      </c>
      <c r="Q934" s="36"/>
      <c r="R934" s="36"/>
      <c r="S934" s="36" t="s">
        <v>51</v>
      </c>
      <c r="T934" s="36" t="s">
        <v>39</v>
      </c>
      <c r="U934" s="36" t="s">
        <v>39</v>
      </c>
      <c r="V934" s="36" t="s">
        <v>38</v>
      </c>
      <c r="W934" s="36" t="s">
        <v>38</v>
      </c>
      <c r="X934" s="36">
        <v>2</v>
      </c>
      <c r="Y934" s="36" t="s">
        <v>4986</v>
      </c>
      <c r="Z934" s="36">
        <v>1</v>
      </c>
      <c r="AA934" s="36" t="s">
        <v>4986</v>
      </c>
      <c r="AB934" s="36">
        <v>1</v>
      </c>
      <c r="AC934" s="36"/>
      <c r="AD934" s="36"/>
      <c r="AE934" s="36">
        <f t="shared" si="15"/>
        <v>2</v>
      </c>
    </row>
    <row r="935" spans="1:31" customFormat="1" ht="81">
      <c r="A935" s="36">
        <v>934</v>
      </c>
      <c r="B935" s="36" t="s">
        <v>3862</v>
      </c>
      <c r="C935" s="36" t="s">
        <v>4569</v>
      </c>
      <c r="D935" s="36" t="s">
        <v>4987</v>
      </c>
      <c r="E935" s="36" t="s">
        <v>28</v>
      </c>
      <c r="F935" s="36" t="s">
        <v>45</v>
      </c>
      <c r="G935" s="36">
        <v>0</v>
      </c>
      <c r="H935" s="36" t="s">
        <v>82</v>
      </c>
      <c r="I935" s="36" t="s">
        <v>4988</v>
      </c>
      <c r="J935" s="36" t="s">
        <v>4989</v>
      </c>
      <c r="K935" s="36" t="s">
        <v>33</v>
      </c>
      <c r="L935" s="72" t="s">
        <v>4990</v>
      </c>
      <c r="M935" s="36" t="s">
        <v>4991</v>
      </c>
      <c r="N935" s="36" t="s">
        <v>49</v>
      </c>
      <c r="O935" s="36" t="s">
        <v>50</v>
      </c>
      <c r="P935" s="36"/>
      <c r="Q935" s="36"/>
      <c r="R935" s="36"/>
      <c r="S935" s="36" t="s">
        <v>51</v>
      </c>
      <c r="T935" s="36" t="s">
        <v>39</v>
      </c>
      <c r="U935" s="36" t="s">
        <v>39</v>
      </c>
      <c r="V935" s="36" t="s">
        <v>38</v>
      </c>
      <c r="W935" s="36" t="s">
        <v>38</v>
      </c>
      <c r="X935" s="36">
        <v>2</v>
      </c>
      <c r="Y935" s="36" t="s">
        <v>4992</v>
      </c>
      <c r="Z935" s="36">
        <v>1</v>
      </c>
      <c r="AA935" s="36" t="s">
        <v>4992</v>
      </c>
      <c r="AB935" s="36">
        <v>1</v>
      </c>
      <c r="AC935" s="36"/>
      <c r="AD935" s="36"/>
      <c r="AE935" s="36">
        <f t="shared" si="15"/>
        <v>1</v>
      </c>
    </row>
    <row r="936" spans="1:31" customFormat="1" ht="81">
      <c r="A936" s="36">
        <v>935</v>
      </c>
      <c r="B936" s="36" t="s">
        <v>3862</v>
      </c>
      <c r="C936" s="36" t="s">
        <v>4569</v>
      </c>
      <c r="D936" s="36" t="s">
        <v>4993</v>
      </c>
      <c r="E936" s="36" t="s">
        <v>28</v>
      </c>
      <c r="F936" s="36" t="s">
        <v>45</v>
      </c>
      <c r="G936" s="36">
        <v>0</v>
      </c>
      <c r="H936" s="36" t="s">
        <v>82</v>
      </c>
      <c r="I936" s="36" t="s">
        <v>4994</v>
      </c>
      <c r="J936" s="36" t="s">
        <v>4995</v>
      </c>
      <c r="K936" s="36" t="s">
        <v>106</v>
      </c>
      <c r="L936" s="72"/>
      <c r="M936" s="36"/>
      <c r="N936" s="36"/>
      <c r="O936" s="36"/>
      <c r="P936" s="36"/>
      <c r="Q936" s="36"/>
      <c r="R936" s="36"/>
      <c r="S936" s="36"/>
      <c r="T936" s="36"/>
      <c r="U936" s="36"/>
      <c r="V936" s="36"/>
      <c r="W936" s="36"/>
      <c r="X936" s="36"/>
      <c r="Y936" s="36"/>
      <c r="Z936" s="36"/>
      <c r="AA936" s="36"/>
      <c r="AB936" s="36"/>
      <c r="AC936" s="36"/>
      <c r="AD936" s="36"/>
      <c r="AE936" s="36">
        <f t="shared" si="15"/>
        <v>0</v>
      </c>
    </row>
    <row r="937" spans="1:31" customFormat="1" ht="81">
      <c r="A937" s="72">
        <v>936</v>
      </c>
      <c r="B937" s="72" t="s">
        <v>3862</v>
      </c>
      <c r="C937" s="72" t="s">
        <v>4569</v>
      </c>
      <c r="D937" s="72" t="s">
        <v>4996</v>
      </c>
      <c r="E937" s="72" t="s">
        <v>28</v>
      </c>
      <c r="F937" s="72" t="s">
        <v>45</v>
      </c>
      <c r="G937" s="72">
        <v>0</v>
      </c>
      <c r="H937" s="72" t="s">
        <v>645</v>
      </c>
      <c r="I937" s="36" t="s">
        <v>4997</v>
      </c>
      <c r="J937" s="36" t="s">
        <v>4998</v>
      </c>
      <c r="K937" s="36" t="s">
        <v>33</v>
      </c>
      <c r="L937" s="72" t="s">
        <v>4999</v>
      </c>
      <c r="M937" s="36" t="s">
        <v>5000</v>
      </c>
      <c r="N937" s="36" t="s">
        <v>49</v>
      </c>
      <c r="O937" s="36"/>
      <c r="P937" s="36"/>
      <c r="Q937" s="36" t="s">
        <v>50</v>
      </c>
      <c r="R937" s="36"/>
      <c r="S937" s="36" t="s">
        <v>51</v>
      </c>
      <c r="T937" s="36" t="s">
        <v>39</v>
      </c>
      <c r="U937" s="36" t="s">
        <v>39</v>
      </c>
      <c r="V937" s="36" t="s">
        <v>38</v>
      </c>
      <c r="W937" s="36" t="s">
        <v>5001</v>
      </c>
      <c r="X937" s="36">
        <v>1</v>
      </c>
      <c r="Y937" s="36" t="s">
        <v>5002</v>
      </c>
      <c r="Z937" s="36">
        <v>1</v>
      </c>
      <c r="AA937" s="36" t="s">
        <v>5002</v>
      </c>
      <c r="AB937" s="36">
        <v>1</v>
      </c>
      <c r="AC937" s="36"/>
      <c r="AD937" s="36"/>
      <c r="AE937" s="36">
        <f t="shared" si="15"/>
        <v>1</v>
      </c>
    </row>
    <row r="938" spans="1:31" customFormat="1" ht="67.5">
      <c r="A938" s="36">
        <v>937</v>
      </c>
      <c r="B938" s="36" t="s">
        <v>3862</v>
      </c>
      <c r="C938" s="36" t="s">
        <v>4569</v>
      </c>
      <c r="D938" s="36" t="s">
        <v>5003</v>
      </c>
      <c r="E938" s="36" t="s">
        <v>28</v>
      </c>
      <c r="F938" s="36" t="s">
        <v>45</v>
      </c>
      <c r="G938" s="36">
        <v>0</v>
      </c>
      <c r="H938" s="36" t="s">
        <v>82</v>
      </c>
      <c r="I938" s="36" t="s">
        <v>5004</v>
      </c>
      <c r="J938" s="36" t="s">
        <v>5005</v>
      </c>
      <c r="K938" s="36" t="s">
        <v>33</v>
      </c>
      <c r="L938" s="72" t="s">
        <v>5006</v>
      </c>
      <c r="M938" s="36" t="s">
        <v>5007</v>
      </c>
      <c r="N938" s="36" t="s">
        <v>49</v>
      </c>
      <c r="O938" s="36" t="s">
        <v>50</v>
      </c>
      <c r="P938" s="36"/>
      <c r="Q938" s="36"/>
      <c r="R938" s="36"/>
      <c r="S938" s="36" t="s">
        <v>51</v>
      </c>
      <c r="T938" s="36" t="s">
        <v>38</v>
      </c>
      <c r="U938" s="36" t="s">
        <v>39</v>
      </c>
      <c r="V938" s="36" t="s">
        <v>38</v>
      </c>
      <c r="W938" s="36" t="s">
        <v>39</v>
      </c>
      <c r="X938" s="36">
        <v>1</v>
      </c>
      <c r="Y938" s="36" t="s">
        <v>5008</v>
      </c>
      <c r="Z938" s="36">
        <v>1</v>
      </c>
      <c r="AA938" s="36" t="s">
        <v>5008</v>
      </c>
      <c r="AB938" s="36">
        <v>1</v>
      </c>
      <c r="AC938" s="36"/>
      <c r="AD938" s="36"/>
      <c r="AE938" s="36">
        <f t="shared" si="15"/>
        <v>1</v>
      </c>
    </row>
    <row r="939" spans="1:31" customFormat="1" ht="81">
      <c r="A939" s="36">
        <v>938</v>
      </c>
      <c r="B939" s="36" t="s">
        <v>3862</v>
      </c>
      <c r="C939" s="36" t="s">
        <v>4569</v>
      </c>
      <c r="D939" s="36" t="s">
        <v>5009</v>
      </c>
      <c r="E939" s="36" t="s">
        <v>28</v>
      </c>
      <c r="F939" s="36" t="s">
        <v>45</v>
      </c>
      <c r="G939" s="36">
        <v>0</v>
      </c>
      <c r="H939" s="36" t="s">
        <v>82</v>
      </c>
      <c r="I939" s="36" t="s">
        <v>5010</v>
      </c>
      <c r="J939" s="36" t="s">
        <v>5011</v>
      </c>
      <c r="K939" s="36" t="s">
        <v>33</v>
      </c>
      <c r="L939" s="72" t="s">
        <v>5012</v>
      </c>
      <c r="M939" s="36" t="s">
        <v>5013</v>
      </c>
      <c r="N939" s="36" t="s">
        <v>49</v>
      </c>
      <c r="O939" s="36" t="s">
        <v>50</v>
      </c>
      <c r="P939" s="36"/>
      <c r="Q939" s="36"/>
      <c r="R939" s="36"/>
      <c r="S939" s="36" t="s">
        <v>51</v>
      </c>
      <c r="T939" s="36" t="s">
        <v>38</v>
      </c>
      <c r="U939" s="36" t="s">
        <v>39</v>
      </c>
      <c r="V939" s="36" t="s">
        <v>38</v>
      </c>
      <c r="W939" s="36" t="s">
        <v>38</v>
      </c>
      <c r="X939" s="36">
        <v>2</v>
      </c>
      <c r="Y939" s="36" t="s">
        <v>5014</v>
      </c>
      <c r="Z939" s="36">
        <v>1</v>
      </c>
      <c r="AA939" s="36" t="s">
        <v>5014</v>
      </c>
      <c r="AB939" s="36">
        <v>1</v>
      </c>
      <c r="AC939" s="36"/>
      <c r="AD939" s="36"/>
      <c r="AE939" s="36">
        <f t="shared" si="15"/>
        <v>1</v>
      </c>
    </row>
    <row r="940" spans="1:31" customFormat="1" ht="81">
      <c r="A940" s="36">
        <v>939</v>
      </c>
      <c r="B940" s="36" t="s">
        <v>3862</v>
      </c>
      <c r="C940" s="36" t="s">
        <v>4569</v>
      </c>
      <c r="D940" s="36" t="s">
        <v>5015</v>
      </c>
      <c r="E940" s="36" t="s">
        <v>28</v>
      </c>
      <c r="F940" s="36" t="s">
        <v>45</v>
      </c>
      <c r="G940" s="36">
        <v>0</v>
      </c>
      <c r="H940" s="36" t="s">
        <v>82</v>
      </c>
      <c r="I940" s="36" t="s">
        <v>5016</v>
      </c>
      <c r="J940" s="36" t="s">
        <v>5017</v>
      </c>
      <c r="K940" s="36" t="s">
        <v>33</v>
      </c>
      <c r="L940" s="72" t="s">
        <v>5018</v>
      </c>
      <c r="M940" s="36" t="s">
        <v>5019</v>
      </c>
      <c r="N940" s="36" t="s">
        <v>49</v>
      </c>
      <c r="O940" s="36"/>
      <c r="P940" s="36" t="s">
        <v>50</v>
      </c>
      <c r="Q940" s="36"/>
      <c r="R940" s="36"/>
      <c r="S940" s="36" t="s">
        <v>51</v>
      </c>
      <c r="T940" s="36" t="s">
        <v>39</v>
      </c>
      <c r="U940" s="36" t="s">
        <v>38</v>
      </c>
      <c r="V940" s="36" t="s">
        <v>38</v>
      </c>
      <c r="W940" s="36" t="s">
        <v>38</v>
      </c>
      <c r="X940" s="36">
        <v>2</v>
      </c>
      <c r="Y940" s="36" t="s">
        <v>5020</v>
      </c>
      <c r="Z940" s="36">
        <v>1</v>
      </c>
      <c r="AA940" s="36" t="s">
        <v>5020</v>
      </c>
      <c r="AB940" s="36">
        <v>1</v>
      </c>
      <c r="AC940" s="36"/>
      <c r="AD940" s="36"/>
      <c r="AE940" s="36">
        <f t="shared" si="15"/>
        <v>1</v>
      </c>
    </row>
    <row r="941" spans="1:31" customFormat="1" ht="67.5">
      <c r="A941" s="36">
        <v>940</v>
      </c>
      <c r="B941" s="36" t="s">
        <v>3862</v>
      </c>
      <c r="C941" s="36" t="s">
        <v>4569</v>
      </c>
      <c r="D941" s="36" t="s">
        <v>5021</v>
      </c>
      <c r="E941" s="36" t="s">
        <v>28</v>
      </c>
      <c r="F941" s="36" t="s">
        <v>45</v>
      </c>
      <c r="G941" s="36">
        <v>0</v>
      </c>
      <c r="H941" s="36" t="s">
        <v>82</v>
      </c>
      <c r="I941" s="36" t="s">
        <v>5022</v>
      </c>
      <c r="J941" s="36" t="s">
        <v>5023</v>
      </c>
      <c r="K941" s="36" t="s">
        <v>33</v>
      </c>
      <c r="L941" s="72" t="s">
        <v>5024</v>
      </c>
      <c r="M941" s="36" t="s">
        <v>5025</v>
      </c>
      <c r="N941" s="36" t="s">
        <v>49</v>
      </c>
      <c r="O941" s="36"/>
      <c r="P941" s="36" t="s">
        <v>50</v>
      </c>
      <c r="Q941" s="36"/>
      <c r="R941" s="36"/>
      <c r="S941" s="36" t="s">
        <v>51</v>
      </c>
      <c r="T941" s="36" t="s">
        <v>39</v>
      </c>
      <c r="U941" s="36" t="s">
        <v>38</v>
      </c>
      <c r="V941" s="36" t="s">
        <v>38</v>
      </c>
      <c r="W941" s="36" t="s">
        <v>38</v>
      </c>
      <c r="X941" s="36">
        <v>2</v>
      </c>
      <c r="Y941" s="36" t="s">
        <v>5026</v>
      </c>
      <c r="Z941" s="36">
        <v>1</v>
      </c>
      <c r="AA941" s="36" t="s">
        <v>5026</v>
      </c>
      <c r="AB941" s="36">
        <v>1</v>
      </c>
      <c r="AC941" s="36"/>
      <c r="AD941" s="36"/>
      <c r="AE941" s="36">
        <f t="shared" si="15"/>
        <v>1</v>
      </c>
    </row>
    <row r="942" spans="1:31" customFormat="1" ht="108">
      <c r="A942" s="36">
        <v>941</v>
      </c>
      <c r="B942" s="36" t="s">
        <v>3862</v>
      </c>
      <c r="C942" s="36" t="s">
        <v>4569</v>
      </c>
      <c r="D942" s="36" t="s">
        <v>5027</v>
      </c>
      <c r="E942" s="36" t="s">
        <v>5028</v>
      </c>
      <c r="F942" s="36" t="s">
        <v>132</v>
      </c>
      <c r="G942" s="36">
        <v>1</v>
      </c>
      <c r="H942" s="36" t="s">
        <v>82</v>
      </c>
      <c r="I942" s="36" t="s">
        <v>5029</v>
      </c>
      <c r="J942" s="36" t="s">
        <v>5030</v>
      </c>
      <c r="K942" s="36" t="s">
        <v>33</v>
      </c>
      <c r="L942" s="72" t="s">
        <v>5031</v>
      </c>
      <c r="M942" s="36" t="s">
        <v>5032</v>
      </c>
      <c r="N942" s="36" t="s">
        <v>49</v>
      </c>
      <c r="O942" s="36"/>
      <c r="P942" s="36" t="s">
        <v>50</v>
      </c>
      <c r="Q942" s="36"/>
      <c r="R942" s="36"/>
      <c r="S942" s="36" t="s">
        <v>51</v>
      </c>
      <c r="T942" s="36" t="s">
        <v>38</v>
      </c>
      <c r="U942" s="36" t="s">
        <v>39</v>
      </c>
      <c r="V942" s="36" t="s">
        <v>38</v>
      </c>
      <c r="W942" s="36" t="s">
        <v>39</v>
      </c>
      <c r="X942" s="36">
        <v>1</v>
      </c>
      <c r="Y942" s="36" t="s">
        <v>4613</v>
      </c>
      <c r="Z942" s="36">
        <v>1</v>
      </c>
      <c r="AA942" s="36" t="s">
        <v>4613</v>
      </c>
      <c r="AB942" s="36">
        <v>1</v>
      </c>
      <c r="AC942" s="36"/>
      <c r="AD942" s="36"/>
      <c r="AE942" s="36">
        <f t="shared" si="15"/>
        <v>1</v>
      </c>
    </row>
    <row r="943" spans="1:31" customFormat="1" ht="81">
      <c r="A943" s="36">
        <v>942</v>
      </c>
      <c r="B943" s="36" t="s">
        <v>3862</v>
      </c>
      <c r="C943" s="36" t="s">
        <v>4569</v>
      </c>
      <c r="D943" s="36" t="s">
        <v>5033</v>
      </c>
      <c r="E943" s="36" t="s">
        <v>28</v>
      </c>
      <c r="F943" s="36" t="s">
        <v>45</v>
      </c>
      <c r="G943" s="36">
        <v>0</v>
      </c>
      <c r="H943" s="36" t="s">
        <v>82</v>
      </c>
      <c r="I943" s="36" t="s">
        <v>5034</v>
      </c>
      <c r="J943" s="36" t="s">
        <v>5035</v>
      </c>
      <c r="K943" s="36" t="s">
        <v>33</v>
      </c>
      <c r="L943" s="72" t="s">
        <v>5036</v>
      </c>
      <c r="M943" s="36" t="s">
        <v>5037</v>
      </c>
      <c r="N943" s="36" t="s">
        <v>36</v>
      </c>
      <c r="O943" s="36"/>
      <c r="P943" s="36"/>
      <c r="Q943" s="36"/>
      <c r="R943" s="36"/>
      <c r="S943" s="36" t="s">
        <v>42</v>
      </c>
      <c r="T943" s="36" t="s">
        <v>42</v>
      </c>
      <c r="U943" s="36" t="s">
        <v>38</v>
      </c>
      <c r="V943" s="36" t="s">
        <v>38</v>
      </c>
      <c r="W943" s="36" t="s">
        <v>38</v>
      </c>
      <c r="X943" s="36">
        <v>2</v>
      </c>
      <c r="Y943" s="36" t="s">
        <v>52</v>
      </c>
      <c r="Z943" s="36">
        <v>3</v>
      </c>
      <c r="AA943" s="36" t="s">
        <v>52</v>
      </c>
      <c r="AB943" s="36">
        <v>3</v>
      </c>
      <c r="AC943" s="36"/>
      <c r="AD943" s="36"/>
      <c r="AE943" s="36">
        <f t="shared" si="15"/>
        <v>0</v>
      </c>
    </row>
    <row r="944" spans="1:31" customFormat="1" ht="67.5">
      <c r="A944" s="36">
        <v>943</v>
      </c>
      <c r="B944" s="36" t="s">
        <v>3862</v>
      </c>
      <c r="C944" s="36" t="s">
        <v>4569</v>
      </c>
      <c r="D944" s="36" t="s">
        <v>5038</v>
      </c>
      <c r="E944" s="36" t="s">
        <v>28</v>
      </c>
      <c r="F944" s="36" t="s">
        <v>45</v>
      </c>
      <c r="G944" s="36">
        <v>0</v>
      </c>
      <c r="H944" s="36" t="s">
        <v>82</v>
      </c>
      <c r="I944" s="36" t="s">
        <v>5039</v>
      </c>
      <c r="J944" s="36" t="s">
        <v>5040</v>
      </c>
      <c r="K944" s="36" t="s">
        <v>33</v>
      </c>
      <c r="L944" s="72" t="s">
        <v>5041</v>
      </c>
      <c r="M944" s="36" t="s">
        <v>5042</v>
      </c>
      <c r="N944" s="36" t="s">
        <v>49</v>
      </c>
      <c r="O944" s="36" t="s">
        <v>50</v>
      </c>
      <c r="P944" s="36"/>
      <c r="Q944" s="36"/>
      <c r="R944" s="36"/>
      <c r="S944" s="36" t="s">
        <v>51</v>
      </c>
      <c r="T944" s="36" t="s">
        <v>38</v>
      </c>
      <c r="U944" s="36" t="s">
        <v>39</v>
      </c>
      <c r="V944" s="36" t="s">
        <v>38</v>
      </c>
      <c r="W944" s="36" t="s">
        <v>38</v>
      </c>
      <c r="X944" s="36">
        <v>2</v>
      </c>
      <c r="Y944" s="36" t="s">
        <v>5043</v>
      </c>
      <c r="Z944" s="36">
        <v>1</v>
      </c>
      <c r="AA944" s="36" t="s">
        <v>5043</v>
      </c>
      <c r="AB944" s="36">
        <v>1</v>
      </c>
      <c r="AC944" s="36"/>
      <c r="AD944" s="36"/>
      <c r="AE944" s="36">
        <f t="shared" si="15"/>
        <v>1</v>
      </c>
    </row>
    <row r="945" spans="1:31" customFormat="1" ht="81">
      <c r="A945" s="72">
        <v>944</v>
      </c>
      <c r="B945" s="72" t="s">
        <v>3862</v>
      </c>
      <c r="C945" s="72" t="s">
        <v>4569</v>
      </c>
      <c r="D945" s="72" t="s">
        <v>5044</v>
      </c>
      <c r="E945" s="72" t="s">
        <v>28</v>
      </c>
      <c r="F945" s="72" t="s">
        <v>45</v>
      </c>
      <c r="G945" s="72">
        <v>0</v>
      </c>
      <c r="H945" s="72" t="s">
        <v>460</v>
      </c>
      <c r="I945" s="36" t="s">
        <v>5045</v>
      </c>
      <c r="J945" s="36" t="s">
        <v>5046</v>
      </c>
      <c r="K945" s="36" t="s">
        <v>33</v>
      </c>
      <c r="L945" s="72" t="s">
        <v>5047</v>
      </c>
      <c r="M945" s="36" t="s">
        <v>5048</v>
      </c>
      <c r="N945" s="36" t="s">
        <v>49</v>
      </c>
      <c r="O945" s="36" t="s">
        <v>50</v>
      </c>
      <c r="P945" s="36" t="s">
        <v>50</v>
      </c>
      <c r="Q945" s="36"/>
      <c r="R945" s="36"/>
      <c r="S945" s="36" t="s">
        <v>51</v>
      </c>
      <c r="T945" s="36" t="s">
        <v>38</v>
      </c>
      <c r="U945" s="36" t="s">
        <v>39</v>
      </c>
      <c r="V945" s="36" t="s">
        <v>38</v>
      </c>
      <c r="W945" s="36" t="s">
        <v>5049</v>
      </c>
      <c r="X945" s="36">
        <v>1</v>
      </c>
      <c r="Y945" s="36" t="s">
        <v>5050</v>
      </c>
      <c r="Z945" s="36">
        <v>1</v>
      </c>
      <c r="AA945" s="36" t="s">
        <v>5050</v>
      </c>
      <c r="AB945" s="36">
        <v>1</v>
      </c>
      <c r="AC945" s="36"/>
      <c r="AD945" s="36"/>
      <c r="AE945" s="36">
        <f t="shared" si="15"/>
        <v>2</v>
      </c>
    </row>
    <row r="946" spans="1:31" customFormat="1" ht="67.5">
      <c r="A946" s="36">
        <v>945</v>
      </c>
      <c r="B946" s="36" t="s">
        <v>3862</v>
      </c>
      <c r="C946" s="36" t="s">
        <v>4569</v>
      </c>
      <c r="D946" s="36" t="s">
        <v>5051</v>
      </c>
      <c r="E946" s="36" t="s">
        <v>28</v>
      </c>
      <c r="F946" s="36" t="s">
        <v>45</v>
      </c>
      <c r="G946" s="36">
        <v>0</v>
      </c>
      <c r="H946" s="36" t="s">
        <v>82</v>
      </c>
      <c r="I946" s="36" t="s">
        <v>5052</v>
      </c>
      <c r="J946" s="36" t="s">
        <v>5053</v>
      </c>
      <c r="K946" s="36" t="s">
        <v>33</v>
      </c>
      <c r="L946" s="72" t="s">
        <v>5054</v>
      </c>
      <c r="M946" s="36" t="s">
        <v>5055</v>
      </c>
      <c r="N946" s="36" t="s">
        <v>36</v>
      </c>
      <c r="O946" s="36"/>
      <c r="P946" s="36"/>
      <c r="Q946" s="36"/>
      <c r="R946" s="36"/>
      <c r="S946" s="36" t="s">
        <v>51</v>
      </c>
      <c r="T946" s="36" t="s">
        <v>38</v>
      </c>
      <c r="U946" s="36" t="s">
        <v>38</v>
      </c>
      <c r="V946" s="36" t="s">
        <v>39</v>
      </c>
      <c r="W946" s="36" t="s">
        <v>38</v>
      </c>
      <c r="X946" s="36">
        <v>2</v>
      </c>
      <c r="Y946" s="36" t="s">
        <v>5056</v>
      </c>
      <c r="Z946" s="36">
        <v>1</v>
      </c>
      <c r="AA946" s="36" t="s">
        <v>5056</v>
      </c>
      <c r="AB946" s="36">
        <v>1</v>
      </c>
      <c r="AC946" s="36"/>
      <c r="AD946" s="36"/>
      <c r="AE946" s="36">
        <f t="shared" si="15"/>
        <v>0</v>
      </c>
    </row>
    <row r="947" spans="1:31" customFormat="1" ht="67.5">
      <c r="A947" s="36">
        <v>946</v>
      </c>
      <c r="B947" s="36" t="s">
        <v>3862</v>
      </c>
      <c r="C947" s="36" t="s">
        <v>4569</v>
      </c>
      <c r="D947" s="36" t="s">
        <v>5057</v>
      </c>
      <c r="E947" s="36" t="s">
        <v>28</v>
      </c>
      <c r="F947" s="36" t="s">
        <v>45</v>
      </c>
      <c r="G947" s="36">
        <v>0</v>
      </c>
      <c r="H947" s="36" t="s">
        <v>108</v>
      </c>
      <c r="I947" s="36" t="s">
        <v>5058</v>
      </c>
      <c r="J947" s="36" t="s">
        <v>5059</v>
      </c>
      <c r="K947" s="36" t="s">
        <v>33</v>
      </c>
      <c r="L947" s="72" t="s">
        <v>5060</v>
      </c>
      <c r="M947" s="36" t="s">
        <v>5061</v>
      </c>
      <c r="N947" s="36" t="s">
        <v>49</v>
      </c>
      <c r="O947" s="36"/>
      <c r="P947" s="36" t="s">
        <v>50</v>
      </c>
      <c r="Q947" s="36"/>
      <c r="R947" s="36"/>
      <c r="S947" s="36" t="s">
        <v>51</v>
      </c>
      <c r="T947" s="36" t="s">
        <v>38</v>
      </c>
      <c r="U947" s="36" t="s">
        <v>39</v>
      </c>
      <c r="V947" s="36" t="s">
        <v>38</v>
      </c>
      <c r="W947" s="36" t="s">
        <v>38</v>
      </c>
      <c r="X947" s="36">
        <v>2</v>
      </c>
      <c r="Y947" s="36" t="s">
        <v>5062</v>
      </c>
      <c r="Z947" s="36">
        <v>1</v>
      </c>
      <c r="AA947" s="36" t="s">
        <v>5062</v>
      </c>
      <c r="AB947" s="36">
        <v>1</v>
      </c>
      <c r="AC947" s="36"/>
      <c r="AD947" s="36"/>
      <c r="AE947" s="36">
        <f t="shared" si="15"/>
        <v>1</v>
      </c>
    </row>
    <row r="948" spans="1:31" customFormat="1" ht="81">
      <c r="A948" s="36">
        <v>947</v>
      </c>
      <c r="B948" s="36" t="s">
        <v>3862</v>
      </c>
      <c r="C948" s="36" t="s">
        <v>4569</v>
      </c>
      <c r="D948" s="36" t="s">
        <v>5063</v>
      </c>
      <c r="E948" s="36" t="s">
        <v>28</v>
      </c>
      <c r="F948" s="36" t="s">
        <v>45</v>
      </c>
      <c r="G948" s="36">
        <v>0</v>
      </c>
      <c r="H948" s="36" t="s">
        <v>108</v>
      </c>
      <c r="I948" s="36" t="s">
        <v>5064</v>
      </c>
      <c r="J948" s="36" t="s">
        <v>5065</v>
      </c>
      <c r="K948" s="36" t="s">
        <v>106</v>
      </c>
      <c r="L948" s="72"/>
      <c r="M948" s="36"/>
      <c r="N948" s="36"/>
      <c r="O948" s="36"/>
      <c r="P948" s="36"/>
      <c r="Q948" s="36"/>
      <c r="R948" s="36"/>
      <c r="S948" s="36"/>
      <c r="T948" s="36"/>
      <c r="U948" s="36"/>
      <c r="V948" s="36"/>
      <c r="W948" s="36"/>
      <c r="X948" s="36"/>
      <c r="Y948" s="36"/>
      <c r="Z948" s="36"/>
      <c r="AA948" s="36"/>
      <c r="AB948" s="36"/>
      <c r="AC948" s="36"/>
      <c r="AD948" s="36"/>
      <c r="AE948" s="36">
        <f t="shared" si="15"/>
        <v>0</v>
      </c>
    </row>
    <row r="949" spans="1:31" customFormat="1" ht="81">
      <c r="A949" s="36">
        <v>948</v>
      </c>
      <c r="B949" s="36" t="s">
        <v>3862</v>
      </c>
      <c r="C949" s="36" t="s">
        <v>4569</v>
      </c>
      <c r="D949" s="36" t="s">
        <v>5066</v>
      </c>
      <c r="E949" s="36" t="s">
        <v>28</v>
      </c>
      <c r="F949" s="36" t="s">
        <v>45</v>
      </c>
      <c r="G949" s="36">
        <v>0</v>
      </c>
      <c r="H949" s="36" t="s">
        <v>82</v>
      </c>
      <c r="I949" s="36" t="s">
        <v>5067</v>
      </c>
      <c r="J949" s="36" t="s">
        <v>5068</v>
      </c>
      <c r="K949" s="36" t="s">
        <v>33</v>
      </c>
      <c r="L949" s="72" t="s">
        <v>5069</v>
      </c>
      <c r="M949" s="36" t="s">
        <v>4623</v>
      </c>
      <c r="N949" s="36" t="s">
        <v>49</v>
      </c>
      <c r="O949" s="36"/>
      <c r="P949" s="36" t="s">
        <v>50</v>
      </c>
      <c r="Q949" s="36"/>
      <c r="R949" s="36"/>
      <c r="S949" s="36" t="s">
        <v>51</v>
      </c>
      <c r="T949" s="36" t="s">
        <v>38</v>
      </c>
      <c r="U949" s="36" t="s">
        <v>38</v>
      </c>
      <c r="V949" s="36" t="s">
        <v>39</v>
      </c>
      <c r="W949" s="36" t="s">
        <v>38</v>
      </c>
      <c r="X949" s="36">
        <v>2</v>
      </c>
      <c r="Y949" s="36" t="s">
        <v>5070</v>
      </c>
      <c r="Z949" s="36">
        <v>1</v>
      </c>
      <c r="AA949" s="36" t="s">
        <v>5070</v>
      </c>
      <c r="AB949" s="36">
        <v>1</v>
      </c>
      <c r="AC949" s="36"/>
      <c r="AD949" s="36"/>
      <c r="AE949" s="36">
        <f t="shared" si="15"/>
        <v>1</v>
      </c>
    </row>
    <row r="950" spans="1:31" customFormat="1" ht="81">
      <c r="A950" s="36">
        <v>949</v>
      </c>
      <c r="B950" s="36" t="s">
        <v>3862</v>
      </c>
      <c r="C950" s="36" t="s">
        <v>4569</v>
      </c>
      <c r="D950" s="36" t="s">
        <v>5071</v>
      </c>
      <c r="E950" s="36" t="s">
        <v>28</v>
      </c>
      <c r="F950" s="36" t="s">
        <v>45</v>
      </c>
      <c r="G950" s="36">
        <v>0</v>
      </c>
      <c r="H950" s="36" t="s">
        <v>82</v>
      </c>
      <c r="I950" s="36" t="s">
        <v>5072</v>
      </c>
      <c r="J950" s="36" t="s">
        <v>5073</v>
      </c>
      <c r="K950" s="36" t="s">
        <v>33</v>
      </c>
      <c r="L950" s="72" t="s">
        <v>5074</v>
      </c>
      <c r="M950" s="36" t="s">
        <v>5075</v>
      </c>
      <c r="N950" s="36" t="s">
        <v>49</v>
      </c>
      <c r="O950" s="36" t="s">
        <v>50</v>
      </c>
      <c r="P950" s="36" t="s">
        <v>50</v>
      </c>
      <c r="Q950" s="36"/>
      <c r="R950" s="36"/>
      <c r="S950" s="36" t="s">
        <v>51</v>
      </c>
      <c r="T950" s="36" t="s">
        <v>38</v>
      </c>
      <c r="U950" s="36" t="s">
        <v>39</v>
      </c>
      <c r="V950" s="36" t="s">
        <v>39</v>
      </c>
      <c r="W950" s="36" t="s">
        <v>39</v>
      </c>
      <c r="X950" s="36">
        <v>1</v>
      </c>
      <c r="Y950" s="36" t="s">
        <v>5076</v>
      </c>
      <c r="Z950" s="36">
        <v>1</v>
      </c>
      <c r="AA950" s="36" t="s">
        <v>5076</v>
      </c>
      <c r="AB950" s="36">
        <v>1</v>
      </c>
      <c r="AC950" s="36"/>
      <c r="AD950" s="36"/>
      <c r="AE950" s="36">
        <f t="shared" si="15"/>
        <v>2</v>
      </c>
    </row>
    <row r="951" spans="1:31" customFormat="1" ht="94.5">
      <c r="A951" s="36">
        <v>950</v>
      </c>
      <c r="B951" s="36" t="s">
        <v>3862</v>
      </c>
      <c r="C951" s="36" t="s">
        <v>4569</v>
      </c>
      <c r="D951" s="36" t="s">
        <v>5077</v>
      </c>
      <c r="E951" s="36" t="s">
        <v>28</v>
      </c>
      <c r="F951" s="36" t="s">
        <v>45</v>
      </c>
      <c r="G951" s="36">
        <v>0</v>
      </c>
      <c r="H951" s="36" t="s">
        <v>82</v>
      </c>
      <c r="I951" s="36" t="s">
        <v>5078</v>
      </c>
      <c r="J951" s="36" t="s">
        <v>5079</v>
      </c>
      <c r="K951" s="36" t="s">
        <v>33</v>
      </c>
      <c r="L951" s="72" t="s">
        <v>5080</v>
      </c>
      <c r="M951" s="36" t="s">
        <v>5081</v>
      </c>
      <c r="N951" s="36" t="s">
        <v>49</v>
      </c>
      <c r="O951" s="36" t="s">
        <v>50</v>
      </c>
      <c r="P951" s="36" t="s">
        <v>50</v>
      </c>
      <c r="Q951" s="36"/>
      <c r="R951" s="36"/>
      <c r="S951" s="36" t="s">
        <v>51</v>
      </c>
      <c r="T951" s="36" t="s">
        <v>38</v>
      </c>
      <c r="U951" s="36" t="s">
        <v>39</v>
      </c>
      <c r="V951" s="36" t="s">
        <v>39</v>
      </c>
      <c r="W951" s="36" t="s">
        <v>39</v>
      </c>
      <c r="X951" s="36">
        <v>1</v>
      </c>
      <c r="Y951" s="36" t="s">
        <v>5082</v>
      </c>
      <c r="Z951" s="36">
        <v>1</v>
      </c>
      <c r="AA951" s="36" t="s">
        <v>5082</v>
      </c>
      <c r="AB951" s="36">
        <v>1</v>
      </c>
      <c r="AC951" s="36"/>
      <c r="AD951" s="36"/>
      <c r="AE951" s="36">
        <f t="shared" si="15"/>
        <v>2</v>
      </c>
    </row>
    <row r="952" spans="1:31" customFormat="1" ht="81">
      <c r="A952" s="36">
        <v>951</v>
      </c>
      <c r="B952" s="36" t="s">
        <v>3862</v>
      </c>
      <c r="C952" s="36" t="s">
        <v>4569</v>
      </c>
      <c r="D952" s="36" t="s">
        <v>5083</v>
      </c>
      <c r="E952" s="36" t="s">
        <v>28</v>
      </c>
      <c r="F952" s="36" t="s">
        <v>45</v>
      </c>
      <c r="G952" s="36">
        <v>0</v>
      </c>
      <c r="H952" s="36" t="s">
        <v>82</v>
      </c>
      <c r="I952" s="36" t="s">
        <v>5084</v>
      </c>
      <c r="J952" s="36" t="s">
        <v>5085</v>
      </c>
      <c r="K952" s="36" t="s">
        <v>33</v>
      </c>
      <c r="L952" s="72" t="s">
        <v>5086</v>
      </c>
      <c r="M952" s="36" t="s">
        <v>5087</v>
      </c>
      <c r="N952" s="36" t="s">
        <v>49</v>
      </c>
      <c r="O952" s="36" t="s">
        <v>50</v>
      </c>
      <c r="P952" s="36" t="s">
        <v>50</v>
      </c>
      <c r="Q952" s="36"/>
      <c r="R952" s="36"/>
      <c r="S952" s="36" t="s">
        <v>51</v>
      </c>
      <c r="T952" s="36" t="s">
        <v>38</v>
      </c>
      <c r="U952" s="36" t="s">
        <v>39</v>
      </c>
      <c r="V952" s="36" t="s">
        <v>38</v>
      </c>
      <c r="W952" s="36" t="s">
        <v>38</v>
      </c>
      <c r="X952" s="36">
        <v>2</v>
      </c>
      <c r="Y952" s="36" t="s">
        <v>5088</v>
      </c>
      <c r="Z952" s="36">
        <v>1</v>
      </c>
      <c r="AA952" s="36" t="s">
        <v>5088</v>
      </c>
      <c r="AB952" s="36">
        <v>1</v>
      </c>
      <c r="AC952" s="36"/>
      <c r="AD952" s="36"/>
      <c r="AE952" s="36">
        <f t="shared" si="15"/>
        <v>2</v>
      </c>
    </row>
    <row r="953" spans="1:31" customFormat="1" ht="94.5">
      <c r="A953" s="36">
        <v>952</v>
      </c>
      <c r="B953" s="36" t="s">
        <v>3862</v>
      </c>
      <c r="C953" s="36" t="s">
        <v>4569</v>
      </c>
      <c r="D953" s="36" t="s">
        <v>5089</v>
      </c>
      <c r="E953" s="36" t="s">
        <v>28</v>
      </c>
      <c r="F953" s="36" t="s">
        <v>45</v>
      </c>
      <c r="G953" s="36">
        <v>0</v>
      </c>
      <c r="H953" s="36" t="s">
        <v>82</v>
      </c>
      <c r="I953" s="36" t="s">
        <v>5090</v>
      </c>
      <c r="J953" s="36" t="s">
        <v>5091</v>
      </c>
      <c r="K953" s="36" t="s">
        <v>33</v>
      </c>
      <c r="L953" s="72" t="s">
        <v>5092</v>
      </c>
      <c r="M953" s="36" t="s">
        <v>5093</v>
      </c>
      <c r="N953" s="36" t="s">
        <v>49</v>
      </c>
      <c r="O953" s="36" t="s">
        <v>50</v>
      </c>
      <c r="P953" s="36" t="s">
        <v>50</v>
      </c>
      <c r="Q953" s="36"/>
      <c r="R953" s="36"/>
      <c r="S953" s="36" t="s">
        <v>51</v>
      </c>
      <c r="T953" s="36" t="s">
        <v>38</v>
      </c>
      <c r="U953" s="36" t="s">
        <v>39</v>
      </c>
      <c r="V953" s="36" t="s">
        <v>38</v>
      </c>
      <c r="W953" s="36" t="s">
        <v>38</v>
      </c>
      <c r="X953" s="36">
        <v>2</v>
      </c>
      <c r="Y953" s="36" t="s">
        <v>5088</v>
      </c>
      <c r="Z953" s="36">
        <v>1</v>
      </c>
      <c r="AA953" s="36" t="s">
        <v>5088</v>
      </c>
      <c r="AB953" s="36">
        <v>1</v>
      </c>
      <c r="AC953" s="36"/>
      <c r="AD953" s="36"/>
      <c r="AE953" s="36">
        <f t="shared" si="15"/>
        <v>2</v>
      </c>
    </row>
    <row r="954" spans="1:31" customFormat="1" ht="81">
      <c r="A954" s="36">
        <v>953</v>
      </c>
      <c r="B954" s="36" t="s">
        <v>3862</v>
      </c>
      <c r="C954" s="36" t="s">
        <v>4569</v>
      </c>
      <c r="D954" s="36" t="s">
        <v>5094</v>
      </c>
      <c r="E954" s="36" t="s">
        <v>28</v>
      </c>
      <c r="F954" s="36" t="s">
        <v>45</v>
      </c>
      <c r="G954" s="36">
        <v>0</v>
      </c>
      <c r="H954" s="36" t="s">
        <v>82</v>
      </c>
      <c r="I954" s="36" t="s">
        <v>5095</v>
      </c>
      <c r="J954" s="36" t="s">
        <v>5096</v>
      </c>
      <c r="K954" s="36" t="s">
        <v>33</v>
      </c>
      <c r="L954" s="72" t="s">
        <v>5097</v>
      </c>
      <c r="M954" s="36" t="s">
        <v>5098</v>
      </c>
      <c r="N954" s="36" t="s">
        <v>49</v>
      </c>
      <c r="O954" s="36" t="s">
        <v>50</v>
      </c>
      <c r="P954" s="36" t="s">
        <v>50</v>
      </c>
      <c r="Q954" s="36"/>
      <c r="R954" s="36"/>
      <c r="S954" s="36" t="s">
        <v>51</v>
      </c>
      <c r="T954" s="36" t="s">
        <v>38</v>
      </c>
      <c r="U954" s="36" t="s">
        <v>39</v>
      </c>
      <c r="V954" s="36" t="s">
        <v>38</v>
      </c>
      <c r="W954" s="36" t="s">
        <v>5099</v>
      </c>
      <c r="X954" s="36">
        <v>1</v>
      </c>
      <c r="Y954" s="36" t="s">
        <v>5088</v>
      </c>
      <c r="Z954" s="36">
        <v>1</v>
      </c>
      <c r="AA954" s="36" t="s">
        <v>5088</v>
      </c>
      <c r="AB954" s="36">
        <v>1</v>
      </c>
      <c r="AC954" s="36"/>
      <c r="AD954" s="36"/>
      <c r="AE954" s="36">
        <f t="shared" si="15"/>
        <v>2</v>
      </c>
    </row>
    <row r="955" spans="1:31" customFormat="1" ht="81">
      <c r="A955" s="36">
        <v>954</v>
      </c>
      <c r="B955" s="36" t="s">
        <v>3862</v>
      </c>
      <c r="C955" s="36" t="s">
        <v>4569</v>
      </c>
      <c r="D955" s="36" t="s">
        <v>5100</v>
      </c>
      <c r="E955" s="36" t="s">
        <v>28</v>
      </c>
      <c r="F955" s="36" t="s">
        <v>45</v>
      </c>
      <c r="G955" s="36">
        <v>0</v>
      </c>
      <c r="H955" s="36" t="s">
        <v>82</v>
      </c>
      <c r="I955" s="36" t="s">
        <v>5101</v>
      </c>
      <c r="J955" s="36" t="s">
        <v>5102</v>
      </c>
      <c r="K955" s="36" t="s">
        <v>33</v>
      </c>
      <c r="L955" s="72" t="s">
        <v>5103</v>
      </c>
      <c r="M955" s="36" t="s">
        <v>5104</v>
      </c>
      <c r="N955" s="36" t="s">
        <v>49</v>
      </c>
      <c r="O955" s="36" t="s">
        <v>50</v>
      </c>
      <c r="P955" s="36" t="s">
        <v>50</v>
      </c>
      <c r="Q955" s="36"/>
      <c r="R955" s="36"/>
      <c r="S955" s="36" t="s">
        <v>51</v>
      </c>
      <c r="T955" s="36" t="s">
        <v>38</v>
      </c>
      <c r="U955" s="36" t="s">
        <v>39</v>
      </c>
      <c r="V955" s="36" t="s">
        <v>39</v>
      </c>
      <c r="W955" s="36" t="s">
        <v>38</v>
      </c>
      <c r="X955" s="36">
        <v>2</v>
      </c>
      <c r="Y955" s="36" t="s">
        <v>5088</v>
      </c>
      <c r="Z955" s="36">
        <v>1</v>
      </c>
      <c r="AA955" s="36" t="s">
        <v>5088</v>
      </c>
      <c r="AB955" s="36">
        <v>1</v>
      </c>
      <c r="AC955" s="36"/>
      <c r="AD955" s="36"/>
      <c r="AE955" s="36">
        <f t="shared" si="15"/>
        <v>2</v>
      </c>
    </row>
    <row r="956" spans="1:31" customFormat="1" ht="94.5">
      <c r="A956" s="36">
        <v>955</v>
      </c>
      <c r="B956" s="36" t="s">
        <v>3862</v>
      </c>
      <c r="C956" s="36" t="s">
        <v>4569</v>
      </c>
      <c r="D956" s="36" t="s">
        <v>5105</v>
      </c>
      <c r="E956" s="36" t="s">
        <v>28</v>
      </c>
      <c r="F956" s="36" t="s">
        <v>45</v>
      </c>
      <c r="G956" s="36">
        <v>0</v>
      </c>
      <c r="H956" s="36" t="s">
        <v>82</v>
      </c>
      <c r="I956" s="36" t="s">
        <v>5106</v>
      </c>
      <c r="J956" s="36" t="s">
        <v>5107</v>
      </c>
      <c r="K956" s="36" t="s">
        <v>33</v>
      </c>
      <c r="L956" s="72" t="s">
        <v>5108</v>
      </c>
      <c r="M956" s="36" t="s">
        <v>5109</v>
      </c>
      <c r="N956" s="36" t="s">
        <v>49</v>
      </c>
      <c r="O956" s="36" t="s">
        <v>50</v>
      </c>
      <c r="P956" s="36" t="s">
        <v>50</v>
      </c>
      <c r="Q956" s="36"/>
      <c r="R956" s="36"/>
      <c r="S956" s="36" t="s">
        <v>51</v>
      </c>
      <c r="T956" s="36" t="s">
        <v>38</v>
      </c>
      <c r="U956" s="36" t="s">
        <v>39</v>
      </c>
      <c r="V956" s="36" t="s">
        <v>38</v>
      </c>
      <c r="W956" s="36" t="s">
        <v>38</v>
      </c>
      <c r="X956" s="36">
        <v>2</v>
      </c>
      <c r="Y956" s="36" t="s">
        <v>5088</v>
      </c>
      <c r="Z956" s="36">
        <v>1</v>
      </c>
      <c r="AA956" s="36" t="s">
        <v>5088</v>
      </c>
      <c r="AB956" s="36">
        <v>1</v>
      </c>
      <c r="AC956" s="36"/>
      <c r="AD956" s="36"/>
      <c r="AE956" s="36">
        <f t="shared" si="15"/>
        <v>2</v>
      </c>
    </row>
    <row r="957" spans="1:31" customFormat="1" ht="81">
      <c r="A957" s="36">
        <v>956</v>
      </c>
      <c r="B957" s="36" t="s">
        <v>3862</v>
      </c>
      <c r="C957" s="36" t="s">
        <v>4569</v>
      </c>
      <c r="D957" s="36" t="s">
        <v>5110</v>
      </c>
      <c r="E957" s="36" t="s">
        <v>28</v>
      </c>
      <c r="F957" s="36" t="s">
        <v>45</v>
      </c>
      <c r="G957" s="36">
        <v>0</v>
      </c>
      <c r="H957" s="36" t="s">
        <v>82</v>
      </c>
      <c r="I957" s="36" t="s">
        <v>5111</v>
      </c>
      <c r="J957" s="36" t="s">
        <v>5112</v>
      </c>
      <c r="K957" s="36" t="s">
        <v>33</v>
      </c>
      <c r="L957" s="72" t="s">
        <v>5113</v>
      </c>
      <c r="M957" s="36" t="s">
        <v>5114</v>
      </c>
      <c r="N957" s="36" t="s">
        <v>49</v>
      </c>
      <c r="O957" s="36" t="s">
        <v>50</v>
      </c>
      <c r="P957" s="36" t="s">
        <v>50</v>
      </c>
      <c r="Q957" s="36"/>
      <c r="R957" s="36"/>
      <c r="S957" s="36" t="s">
        <v>51</v>
      </c>
      <c r="T957" s="36" t="s">
        <v>38</v>
      </c>
      <c r="U957" s="36" t="s">
        <v>39</v>
      </c>
      <c r="V957" s="36" t="s">
        <v>38</v>
      </c>
      <c r="W957" s="36" t="s">
        <v>38</v>
      </c>
      <c r="X957" s="36">
        <v>2</v>
      </c>
      <c r="Y957" s="36" t="s">
        <v>5115</v>
      </c>
      <c r="Z957" s="36">
        <v>1</v>
      </c>
      <c r="AA957" s="36" t="s">
        <v>5115</v>
      </c>
      <c r="AB957" s="36">
        <v>1</v>
      </c>
      <c r="AC957" s="36"/>
      <c r="AD957" s="36"/>
      <c r="AE957" s="36">
        <f t="shared" si="15"/>
        <v>2</v>
      </c>
    </row>
    <row r="958" spans="1:31" customFormat="1" ht="94.5">
      <c r="A958" s="36">
        <v>957</v>
      </c>
      <c r="B958" s="36" t="s">
        <v>3862</v>
      </c>
      <c r="C958" s="36" t="s">
        <v>4569</v>
      </c>
      <c r="D958" s="36" t="s">
        <v>5116</v>
      </c>
      <c r="E958" s="36" t="s">
        <v>28</v>
      </c>
      <c r="F958" s="36" t="s">
        <v>45</v>
      </c>
      <c r="G958" s="36">
        <v>0</v>
      </c>
      <c r="H958" s="36" t="s">
        <v>82</v>
      </c>
      <c r="I958" s="36" t="s">
        <v>5117</v>
      </c>
      <c r="J958" s="36" t="s">
        <v>5118</v>
      </c>
      <c r="K958" s="36" t="s">
        <v>33</v>
      </c>
      <c r="L958" s="72" t="s">
        <v>5119</v>
      </c>
      <c r="M958" s="36" t="s">
        <v>5120</v>
      </c>
      <c r="N958" s="36" t="s">
        <v>49</v>
      </c>
      <c r="O958" s="36" t="s">
        <v>50</v>
      </c>
      <c r="P958" s="36" t="s">
        <v>50</v>
      </c>
      <c r="Q958" s="36"/>
      <c r="R958" s="36"/>
      <c r="S958" s="36" t="s">
        <v>51</v>
      </c>
      <c r="T958" s="36" t="s">
        <v>38</v>
      </c>
      <c r="U958" s="36" t="s">
        <v>39</v>
      </c>
      <c r="V958" s="36" t="s">
        <v>38</v>
      </c>
      <c r="W958" s="36" t="s">
        <v>38</v>
      </c>
      <c r="X958" s="36">
        <v>2</v>
      </c>
      <c r="Y958" s="36" t="s">
        <v>5121</v>
      </c>
      <c r="Z958" s="36">
        <v>1</v>
      </c>
      <c r="AA958" s="36" t="s">
        <v>5121</v>
      </c>
      <c r="AB958" s="36">
        <v>1</v>
      </c>
      <c r="AC958" s="36"/>
      <c r="AD958" s="36"/>
      <c r="AE958" s="36">
        <f t="shared" si="15"/>
        <v>2</v>
      </c>
    </row>
    <row r="959" spans="1:31" customFormat="1" ht="94.5">
      <c r="A959" s="36">
        <v>958</v>
      </c>
      <c r="B959" s="36" t="s">
        <v>3862</v>
      </c>
      <c r="C959" s="36" t="s">
        <v>4569</v>
      </c>
      <c r="D959" s="36" t="s">
        <v>5122</v>
      </c>
      <c r="E959" s="36" t="s">
        <v>28</v>
      </c>
      <c r="F959" s="36" t="s">
        <v>45</v>
      </c>
      <c r="G959" s="36">
        <v>0</v>
      </c>
      <c r="H959" s="36" t="s">
        <v>108</v>
      </c>
      <c r="I959" s="36" t="s">
        <v>5123</v>
      </c>
      <c r="J959" s="36" t="s">
        <v>5124</v>
      </c>
      <c r="K959" s="36" t="s">
        <v>33</v>
      </c>
      <c r="L959" s="72" t="s">
        <v>5125</v>
      </c>
      <c r="M959" s="36" t="s">
        <v>5126</v>
      </c>
      <c r="N959" s="36" t="s">
        <v>49</v>
      </c>
      <c r="O959" s="36" t="s">
        <v>50</v>
      </c>
      <c r="P959" s="36" t="s">
        <v>50</v>
      </c>
      <c r="Q959" s="36"/>
      <c r="R959" s="36"/>
      <c r="S959" s="36" t="s">
        <v>51</v>
      </c>
      <c r="T959" s="36" t="s">
        <v>38</v>
      </c>
      <c r="U959" s="36" t="s">
        <v>39</v>
      </c>
      <c r="V959" s="36" t="s">
        <v>38</v>
      </c>
      <c r="W959" s="36" t="s">
        <v>38</v>
      </c>
      <c r="X959" s="36">
        <v>2</v>
      </c>
      <c r="Y959" s="36" t="s">
        <v>5127</v>
      </c>
      <c r="Z959" s="36">
        <v>1</v>
      </c>
      <c r="AA959" s="36" t="s">
        <v>5127</v>
      </c>
      <c r="AB959" s="36">
        <v>1</v>
      </c>
      <c r="AC959" s="36"/>
      <c r="AD959" s="36"/>
      <c r="AE959" s="36">
        <f t="shared" si="15"/>
        <v>2</v>
      </c>
    </row>
    <row r="960" spans="1:31" customFormat="1" ht="81">
      <c r="A960" s="36">
        <v>959</v>
      </c>
      <c r="B960" s="36" t="s">
        <v>3862</v>
      </c>
      <c r="C960" s="36" t="s">
        <v>4569</v>
      </c>
      <c r="D960" s="36" t="s">
        <v>5128</v>
      </c>
      <c r="E960" s="36" t="s">
        <v>28</v>
      </c>
      <c r="F960" s="36" t="s">
        <v>45</v>
      </c>
      <c r="G960" s="36">
        <v>0</v>
      </c>
      <c r="H960" s="36" t="s">
        <v>82</v>
      </c>
      <c r="I960" s="36" t="s">
        <v>5129</v>
      </c>
      <c r="J960" s="36" t="s">
        <v>5130</v>
      </c>
      <c r="K960" s="36" t="s">
        <v>33</v>
      </c>
      <c r="L960" s="72" t="s">
        <v>5131</v>
      </c>
      <c r="M960" s="36" t="s">
        <v>5132</v>
      </c>
      <c r="N960" s="36" t="s">
        <v>49</v>
      </c>
      <c r="O960" s="36" t="s">
        <v>50</v>
      </c>
      <c r="P960" s="36" t="s">
        <v>50</v>
      </c>
      <c r="Q960" s="36"/>
      <c r="R960" s="36"/>
      <c r="S960" s="36" t="s">
        <v>51</v>
      </c>
      <c r="T960" s="36" t="s">
        <v>38</v>
      </c>
      <c r="U960" s="36" t="s">
        <v>39</v>
      </c>
      <c r="V960" s="36" t="s">
        <v>38</v>
      </c>
      <c r="W960" s="36" t="s">
        <v>38</v>
      </c>
      <c r="X960" s="36">
        <v>2</v>
      </c>
      <c r="Y960" s="36" t="s">
        <v>5127</v>
      </c>
      <c r="Z960" s="36">
        <v>1</v>
      </c>
      <c r="AA960" s="36" t="s">
        <v>5127</v>
      </c>
      <c r="AB960" s="36">
        <v>1</v>
      </c>
      <c r="AC960" s="36"/>
      <c r="AD960" s="36"/>
      <c r="AE960" s="36">
        <f t="shared" si="15"/>
        <v>2</v>
      </c>
    </row>
    <row r="961" spans="1:31" customFormat="1" ht="67.5">
      <c r="A961" s="36">
        <v>960</v>
      </c>
      <c r="B961" s="36" t="s">
        <v>3862</v>
      </c>
      <c r="C961" s="36" t="s">
        <v>4569</v>
      </c>
      <c r="D961" s="36" t="s">
        <v>5133</v>
      </c>
      <c r="E961" s="36" t="s">
        <v>28</v>
      </c>
      <c r="F961" s="36" t="s">
        <v>45</v>
      </c>
      <c r="G961" s="36">
        <v>0</v>
      </c>
      <c r="H961" s="36" t="s">
        <v>82</v>
      </c>
      <c r="I961" s="36" t="s">
        <v>5134</v>
      </c>
      <c r="J961" s="36" t="s">
        <v>5135</v>
      </c>
      <c r="K961" s="36" t="s">
        <v>33</v>
      </c>
      <c r="L961" s="72" t="s">
        <v>5136</v>
      </c>
      <c r="M961" s="36" t="s">
        <v>5137</v>
      </c>
      <c r="N961" s="36" t="s">
        <v>36</v>
      </c>
      <c r="O961" s="36"/>
      <c r="P961" s="36"/>
      <c r="Q961" s="36"/>
      <c r="R961" s="36"/>
      <c r="S961" s="36" t="s">
        <v>37</v>
      </c>
      <c r="T961" s="36" t="s">
        <v>38</v>
      </c>
      <c r="U961" s="36" t="s">
        <v>39</v>
      </c>
      <c r="V961" s="36" t="s">
        <v>38</v>
      </c>
      <c r="W961" s="36" t="s">
        <v>4958</v>
      </c>
      <c r="X961" s="36">
        <v>1</v>
      </c>
      <c r="Y961" s="36" t="s">
        <v>5138</v>
      </c>
      <c r="Z961" s="36">
        <v>1</v>
      </c>
      <c r="AA961" s="36" t="s">
        <v>5138</v>
      </c>
      <c r="AB961" s="36">
        <v>1</v>
      </c>
      <c r="AC961" s="36"/>
      <c r="AD961" s="36"/>
      <c r="AE961" s="36">
        <f t="shared" si="15"/>
        <v>0</v>
      </c>
    </row>
    <row r="962" spans="1:31" customFormat="1" ht="94.5">
      <c r="A962" s="36">
        <v>961</v>
      </c>
      <c r="B962" s="36" t="s">
        <v>3862</v>
      </c>
      <c r="C962" s="36" t="s">
        <v>4569</v>
      </c>
      <c r="D962" s="36" t="s">
        <v>5139</v>
      </c>
      <c r="E962" s="36" t="s">
        <v>28</v>
      </c>
      <c r="F962" s="36" t="s">
        <v>45</v>
      </c>
      <c r="G962" s="36">
        <v>0</v>
      </c>
      <c r="H962" s="36" t="s">
        <v>82</v>
      </c>
      <c r="I962" s="36" t="s">
        <v>5140</v>
      </c>
      <c r="J962" s="36" t="s">
        <v>5141</v>
      </c>
      <c r="K962" s="36" t="s">
        <v>33</v>
      </c>
      <c r="L962" s="72" t="s">
        <v>5142</v>
      </c>
      <c r="M962" s="36" t="s">
        <v>5143</v>
      </c>
      <c r="N962" s="36" t="s">
        <v>49</v>
      </c>
      <c r="O962" s="36" t="s">
        <v>50</v>
      </c>
      <c r="P962" s="36"/>
      <c r="Q962" s="36"/>
      <c r="R962" s="36"/>
      <c r="S962" s="36" t="s">
        <v>51</v>
      </c>
      <c r="T962" s="36" t="s">
        <v>38</v>
      </c>
      <c r="U962" s="36" t="s">
        <v>39</v>
      </c>
      <c r="V962" s="36" t="s">
        <v>38</v>
      </c>
      <c r="W962" s="36" t="s">
        <v>4958</v>
      </c>
      <c r="X962" s="36">
        <v>1</v>
      </c>
      <c r="Y962" s="36" t="s">
        <v>5144</v>
      </c>
      <c r="Z962" s="36">
        <v>1</v>
      </c>
      <c r="AA962" s="36" t="s">
        <v>5144</v>
      </c>
      <c r="AB962" s="36">
        <v>1</v>
      </c>
      <c r="AC962" s="36"/>
      <c r="AD962" s="36"/>
      <c r="AE962" s="36">
        <f t="shared" si="15"/>
        <v>1</v>
      </c>
    </row>
    <row r="963" spans="1:31" customFormat="1" ht="67.5">
      <c r="A963" s="36">
        <v>962</v>
      </c>
      <c r="B963" s="36" t="s">
        <v>3862</v>
      </c>
      <c r="C963" s="36" t="s">
        <v>4569</v>
      </c>
      <c r="D963" s="36" t="s">
        <v>5145</v>
      </c>
      <c r="E963" s="36" t="s">
        <v>28</v>
      </c>
      <c r="F963" s="36" t="s">
        <v>45</v>
      </c>
      <c r="G963" s="36">
        <v>0</v>
      </c>
      <c r="H963" s="36" t="s">
        <v>82</v>
      </c>
      <c r="I963" s="36" t="s">
        <v>5146</v>
      </c>
      <c r="J963" s="36" t="s">
        <v>5147</v>
      </c>
      <c r="K963" s="36" t="s">
        <v>106</v>
      </c>
      <c r="L963" s="72"/>
      <c r="M963" s="36"/>
      <c r="N963" s="36"/>
      <c r="O963" s="36"/>
      <c r="P963" s="36"/>
      <c r="Q963" s="36"/>
      <c r="R963" s="36"/>
      <c r="S963" s="36"/>
      <c r="T963" s="36"/>
      <c r="U963" s="36"/>
      <c r="V963" s="36"/>
      <c r="W963" s="36"/>
      <c r="X963" s="36"/>
      <c r="Y963" s="36"/>
      <c r="Z963" s="36"/>
      <c r="AA963" s="36"/>
      <c r="AB963" s="36"/>
      <c r="AC963" s="36"/>
      <c r="AD963" s="36"/>
      <c r="AE963" s="36">
        <f t="shared" si="15"/>
        <v>0</v>
      </c>
    </row>
    <row r="964" spans="1:31" customFormat="1" ht="94.5">
      <c r="A964" s="36">
        <v>963</v>
      </c>
      <c r="B964" s="36" t="s">
        <v>3862</v>
      </c>
      <c r="C964" s="36" t="s">
        <v>4569</v>
      </c>
      <c r="D964" s="36" t="s">
        <v>5148</v>
      </c>
      <c r="E964" s="36" t="s">
        <v>28</v>
      </c>
      <c r="F964" s="36" t="s">
        <v>45</v>
      </c>
      <c r="G964" s="36">
        <v>0</v>
      </c>
      <c r="H964" s="36" t="s">
        <v>82</v>
      </c>
      <c r="I964" s="36" t="s">
        <v>5149</v>
      </c>
      <c r="J964" s="36" t="s">
        <v>5150</v>
      </c>
      <c r="K964" s="36" t="s">
        <v>33</v>
      </c>
      <c r="L964" s="72" t="s">
        <v>5151</v>
      </c>
      <c r="M964" s="36" t="s">
        <v>5152</v>
      </c>
      <c r="N964" s="36" t="s">
        <v>36</v>
      </c>
      <c r="O964" s="36"/>
      <c r="P964" s="36"/>
      <c r="Q964" s="36"/>
      <c r="R964" s="36"/>
      <c r="S964" s="36" t="s">
        <v>51</v>
      </c>
      <c r="T964" s="36" t="s">
        <v>38</v>
      </c>
      <c r="U964" s="36" t="s">
        <v>39</v>
      </c>
      <c r="V964" s="36" t="s">
        <v>38</v>
      </c>
      <c r="W964" s="36" t="s">
        <v>4958</v>
      </c>
      <c r="X964" s="36">
        <v>1</v>
      </c>
      <c r="Y964" s="36" t="s">
        <v>5153</v>
      </c>
      <c r="Z964" s="36">
        <v>1</v>
      </c>
      <c r="AA964" s="36" t="s">
        <v>5153</v>
      </c>
      <c r="AB964" s="36">
        <v>1</v>
      </c>
      <c r="AC964" s="36"/>
      <c r="AD964" s="36"/>
      <c r="AE964" s="36">
        <f t="shared" si="15"/>
        <v>0</v>
      </c>
    </row>
    <row r="965" spans="1:31" customFormat="1" ht="81">
      <c r="A965" s="36">
        <v>964</v>
      </c>
      <c r="B965" s="36" t="s">
        <v>3862</v>
      </c>
      <c r="C965" s="36" t="s">
        <v>4569</v>
      </c>
      <c r="D965" s="36" t="s">
        <v>5154</v>
      </c>
      <c r="E965" s="36" t="s">
        <v>28</v>
      </c>
      <c r="F965" s="36" t="s">
        <v>45</v>
      </c>
      <c r="G965" s="36">
        <v>0</v>
      </c>
      <c r="H965" s="36" t="s">
        <v>82</v>
      </c>
      <c r="I965" s="36" t="s">
        <v>5155</v>
      </c>
      <c r="J965" s="36" t="s">
        <v>5156</v>
      </c>
      <c r="K965" s="36" t="s">
        <v>33</v>
      </c>
      <c r="L965" s="72" t="s">
        <v>5157</v>
      </c>
      <c r="M965" s="36" t="s">
        <v>5158</v>
      </c>
      <c r="N965" s="36" t="s">
        <v>49</v>
      </c>
      <c r="O965" s="36"/>
      <c r="P965" s="36" t="s">
        <v>50</v>
      </c>
      <c r="Q965" s="36"/>
      <c r="R965" s="36"/>
      <c r="S965" s="36" t="s">
        <v>51</v>
      </c>
      <c r="T965" s="36" t="s">
        <v>38</v>
      </c>
      <c r="U965" s="36" t="s">
        <v>38</v>
      </c>
      <c r="V965" s="36" t="s">
        <v>38</v>
      </c>
      <c r="W965" s="36" t="s">
        <v>38</v>
      </c>
      <c r="X965" s="36">
        <v>2</v>
      </c>
      <c r="Y965" s="36" t="s">
        <v>5159</v>
      </c>
      <c r="Z965" s="36">
        <v>1</v>
      </c>
      <c r="AA965" s="36" t="s">
        <v>5159</v>
      </c>
      <c r="AB965" s="36">
        <v>1</v>
      </c>
      <c r="AC965" s="36"/>
      <c r="AD965" s="36"/>
      <c r="AE965" s="36">
        <f t="shared" si="15"/>
        <v>1</v>
      </c>
    </row>
    <row r="966" spans="1:31" customFormat="1" ht="94.5">
      <c r="A966" s="36">
        <v>965</v>
      </c>
      <c r="B966" s="36" t="s">
        <v>3862</v>
      </c>
      <c r="C966" s="36" t="s">
        <v>4569</v>
      </c>
      <c r="D966" s="36" t="s">
        <v>5160</v>
      </c>
      <c r="E966" s="36" t="s">
        <v>28</v>
      </c>
      <c r="F966" s="36" t="s">
        <v>45</v>
      </c>
      <c r="G966" s="36">
        <v>0</v>
      </c>
      <c r="H966" s="36" t="s">
        <v>108</v>
      </c>
      <c r="I966" s="36" t="s">
        <v>5161</v>
      </c>
      <c r="J966" s="36" t="s">
        <v>5162</v>
      </c>
      <c r="K966" s="36" t="s">
        <v>33</v>
      </c>
      <c r="L966" s="72" t="s">
        <v>5163</v>
      </c>
      <c r="M966" s="36" t="s">
        <v>5164</v>
      </c>
      <c r="N966" s="36" t="s">
        <v>49</v>
      </c>
      <c r="O966" s="36"/>
      <c r="P966" s="36" t="s">
        <v>50</v>
      </c>
      <c r="Q966" s="36"/>
      <c r="R966" s="36"/>
      <c r="S966" s="36" t="s">
        <v>51</v>
      </c>
      <c r="T966" s="36" t="s">
        <v>38</v>
      </c>
      <c r="U966" s="36" t="s">
        <v>39</v>
      </c>
      <c r="V966" s="36" t="s">
        <v>38</v>
      </c>
      <c r="W966" s="36" t="s">
        <v>38</v>
      </c>
      <c r="X966" s="36">
        <v>2</v>
      </c>
      <c r="Y966" s="36" t="s">
        <v>5165</v>
      </c>
      <c r="Z966" s="36">
        <v>1</v>
      </c>
      <c r="AA966" s="36" t="s">
        <v>5165</v>
      </c>
      <c r="AB966" s="36">
        <v>1</v>
      </c>
      <c r="AC966" s="36"/>
      <c r="AD966" s="36"/>
      <c r="AE966" s="36">
        <f t="shared" si="15"/>
        <v>1</v>
      </c>
    </row>
    <row r="967" spans="1:31" customFormat="1" ht="81">
      <c r="A967" s="36">
        <v>966</v>
      </c>
      <c r="B967" s="36" t="s">
        <v>3862</v>
      </c>
      <c r="C967" s="36" t="s">
        <v>4569</v>
      </c>
      <c r="D967" s="36" t="s">
        <v>5166</v>
      </c>
      <c r="E967" s="36" t="s">
        <v>28</v>
      </c>
      <c r="F967" s="36" t="s">
        <v>45</v>
      </c>
      <c r="G967" s="36">
        <v>0</v>
      </c>
      <c r="H967" s="36" t="s">
        <v>82</v>
      </c>
      <c r="I967" s="36" t="s">
        <v>5167</v>
      </c>
      <c r="J967" s="36" t="s">
        <v>5168</v>
      </c>
      <c r="K967" s="36" t="s">
        <v>106</v>
      </c>
      <c r="L967" s="72"/>
      <c r="M967" s="36"/>
      <c r="N967" s="36"/>
      <c r="O967" s="36"/>
      <c r="P967" s="36"/>
      <c r="Q967" s="36"/>
      <c r="R967" s="36"/>
      <c r="S967" s="36"/>
      <c r="T967" s="36"/>
      <c r="U967" s="36"/>
      <c r="V967" s="36"/>
      <c r="W967" s="36"/>
      <c r="X967" s="36"/>
      <c r="Y967" s="36"/>
      <c r="Z967" s="36"/>
      <c r="AA967" s="36"/>
      <c r="AB967" s="36"/>
      <c r="AC967" s="36"/>
      <c r="AD967" s="36"/>
      <c r="AE967" s="36">
        <f t="shared" si="15"/>
        <v>0</v>
      </c>
    </row>
    <row r="968" spans="1:31" customFormat="1" ht="81">
      <c r="A968" s="36">
        <v>967</v>
      </c>
      <c r="B968" s="36" t="s">
        <v>3862</v>
      </c>
      <c r="C968" s="36" t="s">
        <v>4569</v>
      </c>
      <c r="D968" s="36" t="s">
        <v>5169</v>
      </c>
      <c r="E968" s="36" t="s">
        <v>28</v>
      </c>
      <c r="F968" s="36" t="s">
        <v>45</v>
      </c>
      <c r="G968" s="36">
        <v>0</v>
      </c>
      <c r="H968" s="36" t="s">
        <v>108</v>
      </c>
      <c r="I968" s="36" t="s">
        <v>5170</v>
      </c>
      <c r="J968" s="36" t="s">
        <v>5171</v>
      </c>
      <c r="K968" s="36" t="s">
        <v>33</v>
      </c>
      <c r="L968" s="72" t="s">
        <v>5172</v>
      </c>
      <c r="M968" s="36" t="s">
        <v>5173</v>
      </c>
      <c r="N968" s="36" t="s">
        <v>49</v>
      </c>
      <c r="O968" s="36"/>
      <c r="P968" s="36" t="s">
        <v>50</v>
      </c>
      <c r="Q968" s="36"/>
      <c r="R968" s="36"/>
      <c r="S968" s="36" t="s">
        <v>51</v>
      </c>
      <c r="T968" s="36" t="s">
        <v>38</v>
      </c>
      <c r="U968" s="36" t="s">
        <v>39</v>
      </c>
      <c r="V968" s="36" t="s">
        <v>38</v>
      </c>
      <c r="W968" s="36" t="s">
        <v>38</v>
      </c>
      <c r="X968" s="36">
        <v>2</v>
      </c>
      <c r="Y968" s="36" t="s">
        <v>5174</v>
      </c>
      <c r="Z968" s="36">
        <v>1</v>
      </c>
      <c r="AA968" s="36" t="s">
        <v>5174</v>
      </c>
      <c r="AB968" s="36">
        <v>1</v>
      </c>
      <c r="AC968" s="36"/>
      <c r="AD968" s="36"/>
      <c r="AE968" s="36">
        <f t="shared" ref="AE968:AE1031" si="16">COUNTIFS(O968:R968,"√")</f>
        <v>1</v>
      </c>
    </row>
    <row r="969" spans="1:31" customFormat="1" ht="81">
      <c r="A969" s="36">
        <v>968</v>
      </c>
      <c r="B969" s="36" t="s">
        <v>3862</v>
      </c>
      <c r="C969" s="36" t="s">
        <v>4569</v>
      </c>
      <c r="D969" s="36" t="s">
        <v>5175</v>
      </c>
      <c r="E969" s="36" t="s">
        <v>28</v>
      </c>
      <c r="F969" s="36" t="s">
        <v>45</v>
      </c>
      <c r="G969" s="36">
        <v>0</v>
      </c>
      <c r="H969" s="36" t="s">
        <v>108</v>
      </c>
      <c r="I969" s="36" t="s">
        <v>5176</v>
      </c>
      <c r="J969" s="36" t="s">
        <v>5177</v>
      </c>
      <c r="K969" s="36" t="s">
        <v>33</v>
      </c>
      <c r="L969" s="72" t="s">
        <v>5178</v>
      </c>
      <c r="M969" s="36" t="s">
        <v>5179</v>
      </c>
      <c r="N969" s="36" t="s">
        <v>49</v>
      </c>
      <c r="O969" s="36"/>
      <c r="P969" s="36" t="s">
        <v>50</v>
      </c>
      <c r="Q969" s="36"/>
      <c r="R969" s="36"/>
      <c r="S969" s="36" t="s">
        <v>51</v>
      </c>
      <c r="T969" s="36" t="s">
        <v>38</v>
      </c>
      <c r="U969" s="36" t="s">
        <v>39</v>
      </c>
      <c r="V969" s="36" t="s">
        <v>38</v>
      </c>
      <c r="W969" s="36" t="s">
        <v>38</v>
      </c>
      <c r="X969" s="36">
        <v>2</v>
      </c>
      <c r="Y969" s="36" t="s">
        <v>5180</v>
      </c>
      <c r="Z969" s="36">
        <v>1</v>
      </c>
      <c r="AA969" s="36" t="s">
        <v>5180</v>
      </c>
      <c r="AB969" s="36">
        <v>1</v>
      </c>
      <c r="AC969" s="36"/>
      <c r="AD969" s="36"/>
      <c r="AE969" s="36">
        <f t="shared" si="16"/>
        <v>1</v>
      </c>
    </row>
    <row r="970" spans="1:31" customFormat="1" ht="81">
      <c r="A970" s="36">
        <v>969</v>
      </c>
      <c r="B970" s="36" t="s">
        <v>3862</v>
      </c>
      <c r="C970" s="36" t="s">
        <v>4569</v>
      </c>
      <c r="D970" s="36" t="s">
        <v>5181</v>
      </c>
      <c r="E970" s="36" t="s">
        <v>28</v>
      </c>
      <c r="F970" s="36" t="s">
        <v>45</v>
      </c>
      <c r="G970" s="36">
        <v>0</v>
      </c>
      <c r="H970" s="36" t="s">
        <v>108</v>
      </c>
      <c r="I970" s="36" t="s">
        <v>5182</v>
      </c>
      <c r="J970" s="36" t="s">
        <v>5183</v>
      </c>
      <c r="K970" s="36" t="s">
        <v>33</v>
      </c>
      <c r="L970" s="72" t="s">
        <v>5184</v>
      </c>
      <c r="M970" s="36" t="s">
        <v>5185</v>
      </c>
      <c r="N970" s="36" t="s">
        <v>49</v>
      </c>
      <c r="O970" s="36"/>
      <c r="P970" s="36" t="s">
        <v>50</v>
      </c>
      <c r="Q970" s="36"/>
      <c r="R970" s="36"/>
      <c r="S970" s="36" t="s">
        <v>51</v>
      </c>
      <c r="T970" s="36" t="s">
        <v>38</v>
      </c>
      <c r="U970" s="36" t="s">
        <v>39</v>
      </c>
      <c r="V970" s="36" t="s">
        <v>38</v>
      </c>
      <c r="W970" s="36" t="s">
        <v>38</v>
      </c>
      <c r="X970" s="36">
        <v>2</v>
      </c>
      <c r="Y970" s="36" t="s">
        <v>5180</v>
      </c>
      <c r="Z970" s="36">
        <v>1</v>
      </c>
      <c r="AA970" s="36" t="s">
        <v>5180</v>
      </c>
      <c r="AB970" s="36">
        <v>1</v>
      </c>
      <c r="AC970" s="36"/>
      <c r="AD970" s="36"/>
      <c r="AE970" s="36">
        <f t="shared" si="16"/>
        <v>1</v>
      </c>
    </row>
    <row r="971" spans="1:31" customFormat="1" ht="67.5">
      <c r="A971" s="36">
        <v>970</v>
      </c>
      <c r="B971" s="36" t="s">
        <v>3862</v>
      </c>
      <c r="C971" s="36" t="s">
        <v>4569</v>
      </c>
      <c r="D971" s="36" t="s">
        <v>5186</v>
      </c>
      <c r="E971" s="36" t="s">
        <v>28</v>
      </c>
      <c r="F971" s="36" t="s">
        <v>45</v>
      </c>
      <c r="G971" s="36">
        <v>0</v>
      </c>
      <c r="H971" s="36" t="s">
        <v>82</v>
      </c>
      <c r="I971" s="36" t="s">
        <v>5187</v>
      </c>
      <c r="J971" s="36" t="s">
        <v>5188</v>
      </c>
      <c r="K971" s="36" t="s">
        <v>33</v>
      </c>
      <c r="L971" s="72" t="s">
        <v>5189</v>
      </c>
      <c r="M971" s="36" t="s">
        <v>5190</v>
      </c>
      <c r="N971" s="36" t="s">
        <v>49</v>
      </c>
      <c r="O971" s="36"/>
      <c r="P971" s="36" t="s">
        <v>50</v>
      </c>
      <c r="Q971" s="36"/>
      <c r="R971" s="36"/>
      <c r="S971" s="36" t="s">
        <v>51</v>
      </c>
      <c r="T971" s="36" t="s">
        <v>38</v>
      </c>
      <c r="U971" s="36" t="s">
        <v>39</v>
      </c>
      <c r="V971" s="36" t="s">
        <v>38</v>
      </c>
      <c r="W971" s="36" t="s">
        <v>5001</v>
      </c>
      <c r="X971" s="36">
        <v>1</v>
      </c>
      <c r="Y971" s="36" t="s">
        <v>5191</v>
      </c>
      <c r="Z971" s="36">
        <v>4</v>
      </c>
      <c r="AA971" s="36" t="s">
        <v>5192</v>
      </c>
      <c r="AB971" s="36">
        <v>4</v>
      </c>
      <c r="AC971" s="36"/>
      <c r="AD971" s="36"/>
      <c r="AE971" s="36">
        <f t="shared" si="16"/>
        <v>1</v>
      </c>
    </row>
    <row r="972" spans="1:31" customFormat="1" ht="81">
      <c r="A972" s="36">
        <v>971</v>
      </c>
      <c r="B972" s="36" t="s">
        <v>3862</v>
      </c>
      <c r="C972" s="36" t="s">
        <v>4569</v>
      </c>
      <c r="D972" s="36" t="s">
        <v>5193</v>
      </c>
      <c r="E972" s="36" t="s">
        <v>28</v>
      </c>
      <c r="F972" s="36" t="s">
        <v>45</v>
      </c>
      <c r="G972" s="36">
        <v>0</v>
      </c>
      <c r="H972" s="36" t="s">
        <v>82</v>
      </c>
      <c r="I972" s="36" t="s">
        <v>5194</v>
      </c>
      <c r="J972" s="36" t="s">
        <v>5195</v>
      </c>
      <c r="K972" s="36" t="s">
        <v>33</v>
      </c>
      <c r="L972" s="72" t="s">
        <v>5196</v>
      </c>
      <c r="M972" s="36" t="s">
        <v>5197</v>
      </c>
      <c r="N972" s="36" t="s">
        <v>49</v>
      </c>
      <c r="O972" s="36"/>
      <c r="P972" s="36" t="s">
        <v>50</v>
      </c>
      <c r="Q972" s="36"/>
      <c r="R972" s="36"/>
      <c r="S972" s="36" t="s">
        <v>51</v>
      </c>
      <c r="T972" s="36" t="s">
        <v>38</v>
      </c>
      <c r="U972" s="36" t="s">
        <v>39</v>
      </c>
      <c r="V972" s="36" t="s">
        <v>39</v>
      </c>
      <c r="W972" s="36" t="s">
        <v>38</v>
      </c>
      <c r="X972" s="36">
        <v>2</v>
      </c>
      <c r="Y972" s="36" t="s">
        <v>5198</v>
      </c>
      <c r="Z972" s="36">
        <v>1</v>
      </c>
      <c r="AA972" s="36" t="s">
        <v>5198</v>
      </c>
      <c r="AB972" s="36">
        <v>1</v>
      </c>
      <c r="AC972" s="36"/>
      <c r="AD972" s="36"/>
      <c r="AE972" s="36">
        <f t="shared" si="16"/>
        <v>1</v>
      </c>
    </row>
    <row r="973" spans="1:31" customFormat="1" ht="67.5">
      <c r="A973" s="36">
        <v>972</v>
      </c>
      <c r="B973" s="36" t="s">
        <v>3862</v>
      </c>
      <c r="C973" s="36" t="s">
        <v>4569</v>
      </c>
      <c r="D973" s="36" t="s">
        <v>5199</v>
      </c>
      <c r="E973" s="36" t="s">
        <v>28</v>
      </c>
      <c r="F973" s="36" t="s">
        <v>45</v>
      </c>
      <c r="G973" s="36">
        <v>0</v>
      </c>
      <c r="H973" s="36" t="s">
        <v>82</v>
      </c>
      <c r="I973" s="36" t="s">
        <v>5200</v>
      </c>
      <c r="J973" s="36" t="s">
        <v>5201</v>
      </c>
      <c r="K973" s="36" t="s">
        <v>33</v>
      </c>
      <c r="L973" s="72" t="s">
        <v>5202</v>
      </c>
      <c r="M973" s="36" t="s">
        <v>5203</v>
      </c>
      <c r="N973" s="36" t="s">
        <v>36</v>
      </c>
      <c r="O973" s="36"/>
      <c r="P973" s="36"/>
      <c r="Q973" s="36"/>
      <c r="R973" s="36"/>
      <c r="S973" s="36" t="s">
        <v>51</v>
      </c>
      <c r="T973" s="36" t="s">
        <v>38</v>
      </c>
      <c r="U973" s="36" t="s">
        <v>39</v>
      </c>
      <c r="V973" s="36" t="s">
        <v>39</v>
      </c>
      <c r="W973" s="36" t="s">
        <v>38</v>
      </c>
      <c r="X973" s="36">
        <v>2</v>
      </c>
      <c r="Y973" s="36" t="s">
        <v>5204</v>
      </c>
      <c r="Z973" s="36">
        <v>1</v>
      </c>
      <c r="AA973" s="36" t="s">
        <v>5204</v>
      </c>
      <c r="AB973" s="36">
        <v>1</v>
      </c>
      <c r="AC973" s="36"/>
      <c r="AD973" s="36"/>
      <c r="AE973" s="36">
        <f t="shared" si="16"/>
        <v>0</v>
      </c>
    </row>
    <row r="974" spans="1:31" customFormat="1" ht="94.5">
      <c r="A974" s="36">
        <v>973</v>
      </c>
      <c r="B974" s="36" t="s">
        <v>3862</v>
      </c>
      <c r="C974" s="36" t="s">
        <v>4569</v>
      </c>
      <c r="D974" s="36" t="s">
        <v>5205</v>
      </c>
      <c r="E974" s="36" t="s">
        <v>28</v>
      </c>
      <c r="F974" s="36" t="s">
        <v>45</v>
      </c>
      <c r="G974" s="36">
        <v>0</v>
      </c>
      <c r="H974" s="36" t="s">
        <v>82</v>
      </c>
      <c r="I974" s="36" t="s">
        <v>5206</v>
      </c>
      <c r="J974" s="36" t="s">
        <v>5207</v>
      </c>
      <c r="K974" s="36" t="s">
        <v>33</v>
      </c>
      <c r="L974" s="72" t="s">
        <v>5208</v>
      </c>
      <c r="M974" s="36" t="s">
        <v>5209</v>
      </c>
      <c r="N974" s="36" t="s">
        <v>49</v>
      </c>
      <c r="O974" s="36"/>
      <c r="P974" s="36" t="s">
        <v>50</v>
      </c>
      <c r="Q974" s="36"/>
      <c r="R974" s="36"/>
      <c r="S974" s="36" t="s">
        <v>51</v>
      </c>
      <c r="T974" s="36" t="s">
        <v>38</v>
      </c>
      <c r="U974" s="36" t="s">
        <v>39</v>
      </c>
      <c r="V974" s="36" t="s">
        <v>39</v>
      </c>
      <c r="W974" s="36" t="s">
        <v>38</v>
      </c>
      <c r="X974" s="36">
        <v>2</v>
      </c>
      <c r="Y974" s="36" t="s">
        <v>5210</v>
      </c>
      <c r="Z974" s="36">
        <v>1</v>
      </c>
      <c r="AA974" s="36" t="s">
        <v>5210</v>
      </c>
      <c r="AB974" s="36">
        <v>1</v>
      </c>
      <c r="AC974" s="36"/>
      <c r="AD974" s="36"/>
      <c r="AE974" s="36">
        <f t="shared" si="16"/>
        <v>1</v>
      </c>
    </row>
    <row r="975" spans="1:31" customFormat="1" ht="81">
      <c r="A975" s="36">
        <v>974</v>
      </c>
      <c r="B975" s="36" t="s">
        <v>3862</v>
      </c>
      <c r="C975" s="36" t="s">
        <v>4569</v>
      </c>
      <c r="D975" s="36" t="s">
        <v>5211</v>
      </c>
      <c r="E975" s="36" t="s">
        <v>28</v>
      </c>
      <c r="F975" s="36" t="s">
        <v>45</v>
      </c>
      <c r="G975" s="36">
        <v>0</v>
      </c>
      <c r="H975" s="36" t="s">
        <v>82</v>
      </c>
      <c r="I975" s="36" t="s">
        <v>5212</v>
      </c>
      <c r="J975" s="36" t="s">
        <v>5213</v>
      </c>
      <c r="K975" s="36" t="s">
        <v>33</v>
      </c>
      <c r="L975" s="72" t="s">
        <v>5214</v>
      </c>
      <c r="M975" s="36" t="s">
        <v>5215</v>
      </c>
      <c r="N975" s="36" t="s">
        <v>49</v>
      </c>
      <c r="O975" s="36" t="s">
        <v>50</v>
      </c>
      <c r="P975" s="36"/>
      <c r="Q975" s="36"/>
      <c r="R975" s="36"/>
      <c r="S975" s="36" t="s">
        <v>51</v>
      </c>
      <c r="T975" s="36" t="s">
        <v>38</v>
      </c>
      <c r="U975" s="36" t="s">
        <v>39</v>
      </c>
      <c r="V975" s="36" t="s">
        <v>38</v>
      </c>
      <c r="W975" s="36" t="s">
        <v>38</v>
      </c>
      <c r="X975" s="36">
        <v>2</v>
      </c>
      <c r="Y975" s="36" t="s">
        <v>5216</v>
      </c>
      <c r="Z975" s="36">
        <v>1</v>
      </c>
      <c r="AA975" s="36" t="s">
        <v>5216</v>
      </c>
      <c r="AB975" s="36">
        <v>1</v>
      </c>
      <c r="AC975" s="36"/>
      <c r="AD975" s="36"/>
      <c r="AE975" s="36">
        <f t="shared" si="16"/>
        <v>1</v>
      </c>
    </row>
    <row r="976" spans="1:31" customFormat="1" ht="81">
      <c r="A976" s="36">
        <v>975</v>
      </c>
      <c r="B976" s="36" t="s">
        <v>3862</v>
      </c>
      <c r="C976" s="36" t="s">
        <v>4569</v>
      </c>
      <c r="D976" s="36" t="s">
        <v>5217</v>
      </c>
      <c r="E976" s="36" t="s">
        <v>28</v>
      </c>
      <c r="F976" s="36" t="s">
        <v>45</v>
      </c>
      <c r="G976" s="36">
        <v>0</v>
      </c>
      <c r="H976" s="36" t="s">
        <v>82</v>
      </c>
      <c r="I976" s="36" t="s">
        <v>5218</v>
      </c>
      <c r="J976" s="36" t="s">
        <v>5219</v>
      </c>
      <c r="K976" s="36" t="s">
        <v>33</v>
      </c>
      <c r="L976" s="72" t="s">
        <v>5220</v>
      </c>
      <c r="M976" s="36" t="s">
        <v>5221</v>
      </c>
      <c r="N976" s="36" t="s">
        <v>49</v>
      </c>
      <c r="O976" s="36" t="s">
        <v>50</v>
      </c>
      <c r="P976" s="36"/>
      <c r="Q976" s="36"/>
      <c r="R976" s="36"/>
      <c r="S976" s="36" t="s">
        <v>51</v>
      </c>
      <c r="T976" s="36" t="s">
        <v>38</v>
      </c>
      <c r="U976" s="36" t="s">
        <v>39</v>
      </c>
      <c r="V976" s="36" t="s">
        <v>38</v>
      </c>
      <c r="W976" s="36" t="s">
        <v>38</v>
      </c>
      <c r="X976" s="36">
        <v>2</v>
      </c>
      <c r="Y976" s="36" t="s">
        <v>4646</v>
      </c>
      <c r="Z976" s="36">
        <v>1</v>
      </c>
      <c r="AA976" s="36" t="s">
        <v>4646</v>
      </c>
      <c r="AB976" s="36">
        <v>1</v>
      </c>
      <c r="AC976" s="36"/>
      <c r="AD976" s="36"/>
      <c r="AE976" s="36">
        <f t="shared" si="16"/>
        <v>1</v>
      </c>
    </row>
    <row r="977" spans="1:31" customFormat="1" ht="54">
      <c r="A977" s="36">
        <v>976</v>
      </c>
      <c r="B977" s="36" t="s">
        <v>3862</v>
      </c>
      <c r="C977" s="36" t="s">
        <v>4569</v>
      </c>
      <c r="D977" s="36" t="s">
        <v>5222</v>
      </c>
      <c r="E977" s="36" t="s">
        <v>28</v>
      </c>
      <c r="F977" s="36" t="s">
        <v>45</v>
      </c>
      <c r="G977" s="36">
        <v>0</v>
      </c>
      <c r="H977" s="36" t="s">
        <v>108</v>
      </c>
      <c r="I977" s="36" t="s">
        <v>5223</v>
      </c>
      <c r="J977" s="36" t="s">
        <v>5224</v>
      </c>
      <c r="K977" s="36" t="s">
        <v>33</v>
      </c>
      <c r="L977" s="72" t="s">
        <v>5225</v>
      </c>
      <c r="M977" s="36" t="s">
        <v>5226</v>
      </c>
      <c r="N977" s="36" t="s">
        <v>49</v>
      </c>
      <c r="O977" s="36" t="s">
        <v>50</v>
      </c>
      <c r="P977" s="36" t="s">
        <v>50</v>
      </c>
      <c r="Q977" s="36"/>
      <c r="R977" s="36"/>
      <c r="S977" s="36" t="s">
        <v>51</v>
      </c>
      <c r="T977" s="36" t="s">
        <v>38</v>
      </c>
      <c r="U977" s="36" t="s">
        <v>39</v>
      </c>
      <c r="V977" s="36" t="s">
        <v>39</v>
      </c>
      <c r="W977" s="36" t="s">
        <v>38</v>
      </c>
      <c r="X977" s="36">
        <v>2</v>
      </c>
      <c r="Y977" s="36" t="s">
        <v>4646</v>
      </c>
      <c r="Z977" s="36">
        <v>1</v>
      </c>
      <c r="AA977" s="36" t="s">
        <v>4646</v>
      </c>
      <c r="AB977" s="36">
        <v>1</v>
      </c>
      <c r="AC977" s="36"/>
      <c r="AD977" s="36"/>
      <c r="AE977" s="36">
        <f t="shared" si="16"/>
        <v>2</v>
      </c>
    </row>
    <row r="978" spans="1:31" customFormat="1" ht="81">
      <c r="A978" s="36">
        <v>977</v>
      </c>
      <c r="B978" s="36" t="s">
        <v>3862</v>
      </c>
      <c r="C978" s="36" t="s">
        <v>4569</v>
      </c>
      <c r="D978" s="36" t="s">
        <v>5227</v>
      </c>
      <c r="E978" s="36" t="s">
        <v>28</v>
      </c>
      <c r="F978" s="36" t="s">
        <v>45</v>
      </c>
      <c r="G978" s="36">
        <v>0</v>
      </c>
      <c r="H978" s="36" t="s">
        <v>108</v>
      </c>
      <c r="I978" s="36" t="s">
        <v>5228</v>
      </c>
      <c r="J978" s="36" t="s">
        <v>5229</v>
      </c>
      <c r="K978" s="36" t="s">
        <v>33</v>
      </c>
      <c r="L978" s="72" t="s">
        <v>5230</v>
      </c>
      <c r="M978" s="36" t="s">
        <v>5231</v>
      </c>
      <c r="N978" s="36" t="s">
        <v>49</v>
      </c>
      <c r="O978" s="36"/>
      <c r="P978" s="36" t="s">
        <v>50</v>
      </c>
      <c r="Q978" s="36"/>
      <c r="R978" s="36"/>
      <c r="S978" s="36" t="s">
        <v>51</v>
      </c>
      <c r="T978" s="36" t="s">
        <v>38</v>
      </c>
      <c r="U978" s="36" t="s">
        <v>39</v>
      </c>
      <c r="V978" s="36" t="s">
        <v>38</v>
      </c>
      <c r="W978" s="36" t="s">
        <v>38</v>
      </c>
      <c r="X978" s="36">
        <v>2</v>
      </c>
      <c r="Y978" s="36" t="s">
        <v>5232</v>
      </c>
      <c r="Z978" s="36">
        <v>1</v>
      </c>
      <c r="AA978" s="36" t="s">
        <v>5232</v>
      </c>
      <c r="AB978" s="36">
        <v>1</v>
      </c>
      <c r="AC978" s="36"/>
      <c r="AD978" s="36"/>
      <c r="AE978" s="36">
        <f t="shared" si="16"/>
        <v>1</v>
      </c>
    </row>
    <row r="979" spans="1:31" customFormat="1" ht="94.5">
      <c r="A979" s="36">
        <v>978</v>
      </c>
      <c r="B979" s="36" t="s">
        <v>3862</v>
      </c>
      <c r="C979" s="36" t="s">
        <v>4569</v>
      </c>
      <c r="D979" s="36" t="s">
        <v>5233</v>
      </c>
      <c r="E979" s="36" t="s">
        <v>28</v>
      </c>
      <c r="F979" s="36" t="s">
        <v>45</v>
      </c>
      <c r="G979" s="36">
        <v>0</v>
      </c>
      <c r="H979" s="36" t="s">
        <v>82</v>
      </c>
      <c r="I979" s="36" t="s">
        <v>5234</v>
      </c>
      <c r="J979" s="36" t="s">
        <v>5235</v>
      </c>
      <c r="K979" s="36" t="s">
        <v>33</v>
      </c>
      <c r="L979" s="72" t="s">
        <v>5236</v>
      </c>
      <c r="M979" s="36" t="s">
        <v>5237</v>
      </c>
      <c r="N979" s="36" t="s">
        <v>36</v>
      </c>
      <c r="O979" s="36"/>
      <c r="P979" s="36"/>
      <c r="Q979" s="36"/>
      <c r="R979" s="36"/>
      <c r="S979" s="36" t="s">
        <v>37</v>
      </c>
      <c r="T979" s="36" t="s">
        <v>38</v>
      </c>
      <c r="U979" s="36" t="s">
        <v>39</v>
      </c>
      <c r="V979" s="36" t="s">
        <v>39</v>
      </c>
      <c r="W979" s="36" t="s">
        <v>38</v>
      </c>
      <c r="X979" s="36">
        <v>2</v>
      </c>
      <c r="Y979" s="36" t="s">
        <v>5238</v>
      </c>
      <c r="Z979" s="36">
        <v>4</v>
      </c>
      <c r="AA979" s="36" t="s">
        <v>5239</v>
      </c>
      <c r="AB979" s="36">
        <v>1</v>
      </c>
      <c r="AC979" s="36"/>
      <c r="AD979" s="36"/>
      <c r="AE979" s="36">
        <f t="shared" si="16"/>
        <v>0</v>
      </c>
    </row>
    <row r="980" spans="1:31" customFormat="1" ht="94.5">
      <c r="A980" s="36">
        <v>979</v>
      </c>
      <c r="B980" s="36" t="s">
        <v>3862</v>
      </c>
      <c r="C980" s="36" t="s">
        <v>5240</v>
      </c>
      <c r="D980" s="36" t="s">
        <v>5241</v>
      </c>
      <c r="E980" s="36" t="s">
        <v>28</v>
      </c>
      <c r="F980" s="36" t="s">
        <v>45</v>
      </c>
      <c r="G980" s="36">
        <v>0</v>
      </c>
      <c r="H980" s="36" t="s">
        <v>814</v>
      </c>
      <c r="I980" s="36" t="s">
        <v>5242</v>
      </c>
      <c r="J980" s="36" t="s">
        <v>5243</v>
      </c>
      <c r="K980" s="36" t="s">
        <v>33</v>
      </c>
      <c r="L980" s="72" t="s">
        <v>5244</v>
      </c>
      <c r="M980" s="36" t="s">
        <v>5245</v>
      </c>
      <c r="N980" s="36" t="s">
        <v>49</v>
      </c>
      <c r="O980" s="36"/>
      <c r="P980" s="36" t="s">
        <v>50</v>
      </c>
      <c r="Q980" s="36"/>
      <c r="R980" s="36"/>
      <c r="S980" s="36" t="s">
        <v>51</v>
      </c>
      <c r="T980" s="36" t="s">
        <v>38</v>
      </c>
      <c r="U980" s="36" t="s">
        <v>39</v>
      </c>
      <c r="V980" s="36" t="s">
        <v>38</v>
      </c>
      <c r="W980" s="36" t="s">
        <v>5246</v>
      </c>
      <c r="X980" s="36">
        <v>1</v>
      </c>
      <c r="Y980" s="36" t="s">
        <v>5247</v>
      </c>
      <c r="Z980" s="36">
        <v>1</v>
      </c>
      <c r="AA980" s="36" t="s">
        <v>5247</v>
      </c>
      <c r="AB980" s="36">
        <v>1</v>
      </c>
      <c r="AC980" s="36"/>
      <c r="AD980" s="36"/>
      <c r="AE980" s="36">
        <f t="shared" si="16"/>
        <v>1</v>
      </c>
    </row>
    <row r="981" spans="1:31" customFormat="1" ht="94.5">
      <c r="A981" s="36">
        <v>980</v>
      </c>
      <c r="B981" s="36" t="s">
        <v>3862</v>
      </c>
      <c r="C981" s="36" t="s">
        <v>5240</v>
      </c>
      <c r="D981" s="36" t="s">
        <v>5248</v>
      </c>
      <c r="E981" s="36" t="s">
        <v>28</v>
      </c>
      <c r="F981" s="36" t="s">
        <v>45</v>
      </c>
      <c r="G981" s="36">
        <v>0</v>
      </c>
      <c r="H981" s="36" t="s">
        <v>82</v>
      </c>
      <c r="I981" s="36" t="s">
        <v>5249</v>
      </c>
      <c r="J981" s="36" t="s">
        <v>5250</v>
      </c>
      <c r="K981" s="36" t="s">
        <v>33</v>
      </c>
      <c r="L981" s="72" t="s">
        <v>5251</v>
      </c>
      <c r="M981" s="36" t="s">
        <v>5252</v>
      </c>
      <c r="N981" s="36" t="s">
        <v>49</v>
      </c>
      <c r="O981" s="36"/>
      <c r="P981" s="36" t="s">
        <v>50</v>
      </c>
      <c r="Q981" s="36"/>
      <c r="R981" s="36"/>
      <c r="S981" s="36" t="s">
        <v>51</v>
      </c>
      <c r="T981" s="36" t="s">
        <v>38</v>
      </c>
      <c r="U981" s="36" t="s">
        <v>39</v>
      </c>
      <c r="V981" s="36" t="s">
        <v>38</v>
      </c>
      <c r="W981" s="36" t="s">
        <v>754</v>
      </c>
      <c r="X981" s="36">
        <v>1</v>
      </c>
      <c r="Y981" s="36" t="s">
        <v>5253</v>
      </c>
      <c r="Z981" s="36">
        <v>1</v>
      </c>
      <c r="AA981" s="36" t="s">
        <v>5253</v>
      </c>
      <c r="AB981" s="36">
        <v>1</v>
      </c>
      <c r="AC981" s="36"/>
      <c r="AD981" s="36"/>
      <c r="AE981" s="36">
        <f t="shared" si="16"/>
        <v>1</v>
      </c>
    </row>
    <row r="982" spans="1:31" customFormat="1" ht="108">
      <c r="A982" s="36">
        <v>981</v>
      </c>
      <c r="B982" s="36" t="s">
        <v>3862</v>
      </c>
      <c r="C982" s="36" t="s">
        <v>5240</v>
      </c>
      <c r="D982" s="36" t="s">
        <v>5254</v>
      </c>
      <c r="E982" s="36" t="s">
        <v>28</v>
      </c>
      <c r="F982" s="36" t="s">
        <v>45</v>
      </c>
      <c r="G982" s="36">
        <v>0</v>
      </c>
      <c r="H982" s="36" t="s">
        <v>82</v>
      </c>
      <c r="I982" s="36" t="s">
        <v>5255</v>
      </c>
      <c r="J982" s="36" t="s">
        <v>5256</v>
      </c>
      <c r="K982" s="36" t="s">
        <v>33</v>
      </c>
      <c r="L982" s="72" t="s">
        <v>5257</v>
      </c>
      <c r="M982" s="36" t="s">
        <v>5258</v>
      </c>
      <c r="N982" s="36" t="s">
        <v>49</v>
      </c>
      <c r="O982" s="36"/>
      <c r="P982" s="36" t="s">
        <v>50</v>
      </c>
      <c r="Q982" s="36"/>
      <c r="R982" s="36"/>
      <c r="S982" s="36" t="s">
        <v>51</v>
      </c>
      <c r="T982" s="36" t="s">
        <v>38</v>
      </c>
      <c r="U982" s="36" t="s">
        <v>39</v>
      </c>
      <c r="V982" s="36" t="s">
        <v>38</v>
      </c>
      <c r="W982" s="36" t="s">
        <v>5246</v>
      </c>
      <c r="X982" s="36">
        <v>1</v>
      </c>
      <c r="Y982" s="36" t="s">
        <v>5259</v>
      </c>
      <c r="Z982" s="36">
        <v>1</v>
      </c>
      <c r="AA982" s="36" t="s">
        <v>5259</v>
      </c>
      <c r="AB982" s="36">
        <v>1</v>
      </c>
      <c r="AC982" s="36"/>
      <c r="AD982" s="36"/>
      <c r="AE982" s="36">
        <f t="shared" si="16"/>
        <v>1</v>
      </c>
    </row>
    <row r="983" spans="1:31" customFormat="1" ht="81">
      <c r="A983" s="36">
        <v>982</v>
      </c>
      <c r="B983" s="36" t="s">
        <v>3862</v>
      </c>
      <c r="C983" s="36" t="s">
        <v>5240</v>
      </c>
      <c r="D983" s="36" t="s">
        <v>5260</v>
      </c>
      <c r="E983" s="36" t="s">
        <v>28</v>
      </c>
      <c r="F983" s="36" t="s">
        <v>45</v>
      </c>
      <c r="G983" s="36">
        <v>0</v>
      </c>
      <c r="H983" s="36" t="s">
        <v>82</v>
      </c>
      <c r="I983" s="36" t="s">
        <v>5261</v>
      </c>
      <c r="J983" s="36" t="s">
        <v>5262</v>
      </c>
      <c r="K983" s="36" t="s">
        <v>33</v>
      </c>
      <c r="L983" s="72" t="s">
        <v>5263</v>
      </c>
      <c r="M983" s="36" t="s">
        <v>5264</v>
      </c>
      <c r="N983" s="36" t="s">
        <v>49</v>
      </c>
      <c r="O983" s="36"/>
      <c r="P983" s="36" t="s">
        <v>50</v>
      </c>
      <c r="Q983" s="36"/>
      <c r="R983" s="36"/>
      <c r="S983" s="36" t="s">
        <v>51</v>
      </c>
      <c r="T983" s="36" t="s">
        <v>38</v>
      </c>
      <c r="U983" s="36" t="s">
        <v>39</v>
      </c>
      <c r="V983" s="36" t="s">
        <v>38</v>
      </c>
      <c r="W983" s="36" t="s">
        <v>754</v>
      </c>
      <c r="X983" s="36">
        <v>2</v>
      </c>
      <c r="Y983" s="36" t="s">
        <v>5265</v>
      </c>
      <c r="Z983" s="36">
        <v>1</v>
      </c>
      <c r="AA983" s="36" t="s">
        <v>5265</v>
      </c>
      <c r="AB983" s="36">
        <v>1</v>
      </c>
      <c r="AC983" s="36"/>
      <c r="AD983" s="36"/>
      <c r="AE983" s="36">
        <f t="shared" si="16"/>
        <v>1</v>
      </c>
    </row>
    <row r="984" spans="1:31" customFormat="1" ht="94.5">
      <c r="A984" s="36">
        <v>983</v>
      </c>
      <c r="B984" s="36" t="s">
        <v>3862</v>
      </c>
      <c r="C984" s="36" t="s">
        <v>5240</v>
      </c>
      <c r="D984" s="36" t="s">
        <v>5266</v>
      </c>
      <c r="E984" s="36" t="s">
        <v>28</v>
      </c>
      <c r="F984" s="36" t="s">
        <v>45</v>
      </c>
      <c r="G984" s="36">
        <v>0</v>
      </c>
      <c r="H984" s="36" t="s">
        <v>82</v>
      </c>
      <c r="I984" s="36" t="s">
        <v>5267</v>
      </c>
      <c r="J984" s="36" t="s">
        <v>5268</v>
      </c>
      <c r="K984" s="36" t="s">
        <v>33</v>
      </c>
      <c r="L984" s="72" t="s">
        <v>5269</v>
      </c>
      <c r="M984" s="36" t="s">
        <v>5270</v>
      </c>
      <c r="N984" s="36" t="s">
        <v>49</v>
      </c>
      <c r="O984" s="36"/>
      <c r="P984" s="36"/>
      <c r="Q984" s="36" t="s">
        <v>50</v>
      </c>
      <c r="R984" s="36"/>
      <c r="S984" s="36" t="s">
        <v>37</v>
      </c>
      <c r="T984" s="36" t="s">
        <v>38</v>
      </c>
      <c r="U984" s="36" t="s">
        <v>39</v>
      </c>
      <c r="V984" s="36" t="s">
        <v>38</v>
      </c>
      <c r="W984" s="36" t="s">
        <v>754</v>
      </c>
      <c r="X984" s="36">
        <v>2</v>
      </c>
      <c r="Y984" s="36" t="s">
        <v>5271</v>
      </c>
      <c r="Z984" s="36">
        <v>1</v>
      </c>
      <c r="AA984" s="36" t="s">
        <v>5271</v>
      </c>
      <c r="AB984" s="36">
        <v>1</v>
      </c>
      <c r="AC984" s="36"/>
      <c r="AD984" s="36"/>
      <c r="AE984" s="36">
        <f t="shared" si="16"/>
        <v>1</v>
      </c>
    </row>
    <row r="985" spans="1:31" customFormat="1" ht="108">
      <c r="A985" s="36">
        <v>984</v>
      </c>
      <c r="B985" s="36" t="s">
        <v>3862</v>
      </c>
      <c r="C985" s="36" t="s">
        <v>5240</v>
      </c>
      <c r="D985" s="36" t="s">
        <v>5272</v>
      </c>
      <c r="E985" s="36" t="s">
        <v>28</v>
      </c>
      <c r="F985" s="36" t="s">
        <v>45</v>
      </c>
      <c r="G985" s="36">
        <v>0</v>
      </c>
      <c r="H985" s="36" t="s">
        <v>82</v>
      </c>
      <c r="I985" s="36" t="s">
        <v>5273</v>
      </c>
      <c r="J985" s="36" t="s">
        <v>5274</v>
      </c>
      <c r="K985" s="36" t="s">
        <v>33</v>
      </c>
      <c r="L985" s="72" t="s">
        <v>5275</v>
      </c>
      <c r="M985" s="36" t="s">
        <v>5276</v>
      </c>
      <c r="N985" s="36" t="s">
        <v>49</v>
      </c>
      <c r="O985" s="36"/>
      <c r="P985" s="36" t="s">
        <v>50</v>
      </c>
      <c r="Q985" s="36"/>
      <c r="R985" s="36"/>
      <c r="S985" s="36" t="s">
        <v>51</v>
      </c>
      <c r="T985" s="36" t="s">
        <v>38</v>
      </c>
      <c r="U985" s="36" t="s">
        <v>39</v>
      </c>
      <c r="V985" s="36" t="s">
        <v>38</v>
      </c>
      <c r="W985" s="36" t="s">
        <v>754</v>
      </c>
      <c r="X985" s="36">
        <v>2</v>
      </c>
      <c r="Y985" s="36" t="s">
        <v>5271</v>
      </c>
      <c r="Z985" s="36">
        <v>1</v>
      </c>
      <c r="AA985" s="36" t="s">
        <v>5271</v>
      </c>
      <c r="AB985" s="36">
        <v>1</v>
      </c>
      <c r="AC985" s="36"/>
      <c r="AD985" s="36"/>
      <c r="AE985" s="36">
        <f t="shared" si="16"/>
        <v>1</v>
      </c>
    </row>
    <row r="986" spans="1:31" customFormat="1" ht="94.5">
      <c r="A986" s="36">
        <v>985</v>
      </c>
      <c r="B986" s="36" t="s">
        <v>3862</v>
      </c>
      <c r="C986" s="36" t="s">
        <v>5240</v>
      </c>
      <c r="D986" s="36" t="s">
        <v>5277</v>
      </c>
      <c r="E986" s="36" t="s">
        <v>28</v>
      </c>
      <c r="F986" s="36" t="s">
        <v>45</v>
      </c>
      <c r="G986" s="36">
        <v>0</v>
      </c>
      <c r="H986" s="36" t="s">
        <v>82</v>
      </c>
      <c r="I986" s="36" t="s">
        <v>5278</v>
      </c>
      <c r="J986" s="36" t="s">
        <v>5279</v>
      </c>
      <c r="K986" s="36" t="s">
        <v>33</v>
      </c>
      <c r="L986" s="72" t="s">
        <v>5280</v>
      </c>
      <c r="M986" s="36" t="s">
        <v>5281</v>
      </c>
      <c r="N986" s="36" t="s">
        <v>49</v>
      </c>
      <c r="O986" s="36"/>
      <c r="P986" s="36"/>
      <c r="Q986" s="36"/>
      <c r="R986" s="36" t="s">
        <v>50</v>
      </c>
      <c r="S986" s="36" t="s">
        <v>51</v>
      </c>
      <c r="T986" s="36" t="s">
        <v>38</v>
      </c>
      <c r="U986" s="36" t="s">
        <v>39</v>
      </c>
      <c r="V986" s="36" t="s">
        <v>38</v>
      </c>
      <c r="W986" s="36" t="s">
        <v>754</v>
      </c>
      <c r="X986" s="36">
        <v>2</v>
      </c>
      <c r="Y986" s="36" t="s">
        <v>5282</v>
      </c>
      <c r="Z986" s="36">
        <v>1</v>
      </c>
      <c r="AA986" s="36" t="s">
        <v>5282</v>
      </c>
      <c r="AB986" s="36">
        <v>1</v>
      </c>
      <c r="AC986" s="36"/>
      <c r="AD986" s="36"/>
      <c r="AE986" s="36">
        <f t="shared" si="16"/>
        <v>1</v>
      </c>
    </row>
    <row r="987" spans="1:31" customFormat="1" ht="108">
      <c r="A987" s="36">
        <v>986</v>
      </c>
      <c r="B987" s="36" t="s">
        <v>3862</v>
      </c>
      <c r="C987" s="36" t="s">
        <v>5240</v>
      </c>
      <c r="D987" s="36" t="s">
        <v>5283</v>
      </c>
      <c r="E987" s="36" t="s">
        <v>28</v>
      </c>
      <c r="F987" s="36" t="s">
        <v>45</v>
      </c>
      <c r="G987" s="36">
        <v>0</v>
      </c>
      <c r="H987" s="36" t="s">
        <v>82</v>
      </c>
      <c r="I987" s="36" t="s">
        <v>5278</v>
      </c>
      <c r="J987" s="36" t="s">
        <v>5284</v>
      </c>
      <c r="K987" s="36" t="s">
        <v>33</v>
      </c>
      <c r="L987" s="72" t="s">
        <v>5285</v>
      </c>
      <c r="M987" s="36" t="s">
        <v>5286</v>
      </c>
      <c r="N987" s="36" t="s">
        <v>49</v>
      </c>
      <c r="O987" s="36"/>
      <c r="P987" s="36" t="s">
        <v>50</v>
      </c>
      <c r="Q987" s="36"/>
      <c r="R987" s="36"/>
      <c r="S987" s="36" t="s">
        <v>51</v>
      </c>
      <c r="T987" s="36" t="s">
        <v>38</v>
      </c>
      <c r="U987" s="36" t="s">
        <v>39</v>
      </c>
      <c r="V987" s="36" t="s">
        <v>38</v>
      </c>
      <c r="W987" s="36" t="s">
        <v>754</v>
      </c>
      <c r="X987" s="36">
        <v>2</v>
      </c>
      <c r="Y987" s="36" t="s">
        <v>5282</v>
      </c>
      <c r="Z987" s="36">
        <v>1</v>
      </c>
      <c r="AA987" s="36" t="s">
        <v>5282</v>
      </c>
      <c r="AB987" s="36">
        <v>1</v>
      </c>
      <c r="AC987" s="36"/>
      <c r="AD987" s="36"/>
      <c r="AE987" s="36">
        <f t="shared" si="16"/>
        <v>1</v>
      </c>
    </row>
    <row r="988" spans="1:31" customFormat="1" ht="94.5">
      <c r="A988" s="36">
        <v>987</v>
      </c>
      <c r="B988" s="36" t="s">
        <v>3862</v>
      </c>
      <c r="C988" s="36" t="s">
        <v>5240</v>
      </c>
      <c r="D988" s="36" t="s">
        <v>5287</v>
      </c>
      <c r="E988" s="36" t="s">
        <v>28</v>
      </c>
      <c r="F988" s="36" t="s">
        <v>45</v>
      </c>
      <c r="G988" s="36">
        <v>0</v>
      </c>
      <c r="H988" s="36" t="s">
        <v>82</v>
      </c>
      <c r="I988" s="36" t="s">
        <v>5288</v>
      </c>
      <c r="J988" s="36" t="s">
        <v>5289</v>
      </c>
      <c r="K988" s="36" t="s">
        <v>106</v>
      </c>
      <c r="L988" s="72"/>
      <c r="M988" s="36"/>
      <c r="N988" s="36"/>
      <c r="O988" s="36"/>
      <c r="P988" s="36"/>
      <c r="Q988" s="36"/>
      <c r="R988" s="36"/>
      <c r="S988" s="36"/>
      <c r="T988" s="36"/>
      <c r="U988" s="36"/>
      <c r="V988" s="36"/>
      <c r="W988" s="36"/>
      <c r="X988" s="36"/>
      <c r="Y988" s="36"/>
      <c r="Z988" s="36"/>
      <c r="AA988" s="36"/>
      <c r="AB988" s="36"/>
      <c r="AC988" s="36"/>
      <c r="AD988" s="36"/>
      <c r="AE988" s="36">
        <f t="shared" si="16"/>
        <v>0</v>
      </c>
    </row>
    <row r="989" spans="1:31" customFormat="1" ht="108">
      <c r="A989" s="36">
        <v>988</v>
      </c>
      <c r="B989" s="36" t="s">
        <v>3862</v>
      </c>
      <c r="C989" s="36" t="s">
        <v>5240</v>
      </c>
      <c r="D989" s="36" t="s">
        <v>5290</v>
      </c>
      <c r="E989" s="36" t="s">
        <v>28</v>
      </c>
      <c r="F989" s="36" t="s">
        <v>45</v>
      </c>
      <c r="G989" s="36">
        <v>0</v>
      </c>
      <c r="H989" s="36" t="s">
        <v>82</v>
      </c>
      <c r="I989" s="36" t="s">
        <v>5291</v>
      </c>
      <c r="J989" s="36" t="s">
        <v>5292</v>
      </c>
      <c r="K989" s="36" t="s">
        <v>33</v>
      </c>
      <c r="L989" s="72" t="s">
        <v>5293</v>
      </c>
      <c r="M989" s="36" t="s">
        <v>5294</v>
      </c>
      <c r="N989" s="36" t="s">
        <v>49</v>
      </c>
      <c r="O989" s="36"/>
      <c r="P989" s="36"/>
      <c r="Q989" s="36"/>
      <c r="R989" s="36" t="s">
        <v>50</v>
      </c>
      <c r="S989" s="36" t="s">
        <v>51</v>
      </c>
      <c r="T989" s="36" t="s">
        <v>38</v>
      </c>
      <c r="U989" s="36" t="s">
        <v>39</v>
      </c>
      <c r="V989" s="36" t="s">
        <v>38</v>
      </c>
      <c r="W989" s="36" t="s">
        <v>754</v>
      </c>
      <c r="X989" s="36">
        <v>2</v>
      </c>
      <c r="Y989" s="36" t="s">
        <v>5295</v>
      </c>
      <c r="Z989" s="36">
        <v>1</v>
      </c>
      <c r="AA989" s="36" t="s">
        <v>5295</v>
      </c>
      <c r="AB989" s="36">
        <v>1</v>
      </c>
      <c r="AC989" s="36"/>
      <c r="AD989" s="36"/>
      <c r="AE989" s="36">
        <f t="shared" si="16"/>
        <v>1</v>
      </c>
    </row>
    <row r="990" spans="1:31" customFormat="1" ht="108">
      <c r="A990" s="36">
        <v>989</v>
      </c>
      <c r="B990" s="36" t="s">
        <v>3862</v>
      </c>
      <c r="C990" s="36" t="s">
        <v>5240</v>
      </c>
      <c r="D990" s="36" t="s">
        <v>5296</v>
      </c>
      <c r="E990" s="36" t="s">
        <v>28</v>
      </c>
      <c r="F990" s="36" t="s">
        <v>45</v>
      </c>
      <c r="G990" s="36">
        <v>0</v>
      </c>
      <c r="H990" s="36" t="s">
        <v>82</v>
      </c>
      <c r="I990" s="36" t="s">
        <v>5297</v>
      </c>
      <c r="J990" s="36" t="s">
        <v>5298</v>
      </c>
      <c r="K990" s="36" t="s">
        <v>106</v>
      </c>
      <c r="L990" s="72"/>
      <c r="M990" s="36"/>
      <c r="N990" s="36"/>
      <c r="O990" s="36"/>
      <c r="P990" s="36"/>
      <c r="Q990" s="36"/>
      <c r="R990" s="36"/>
      <c r="S990" s="36"/>
      <c r="T990" s="36"/>
      <c r="U990" s="36"/>
      <c r="V990" s="36"/>
      <c r="W990" s="36"/>
      <c r="X990" s="36"/>
      <c r="Y990" s="36"/>
      <c r="Z990" s="36"/>
      <c r="AA990" s="36"/>
      <c r="AB990" s="36"/>
      <c r="AC990" s="36"/>
      <c r="AD990" s="36"/>
      <c r="AE990" s="36">
        <f t="shared" si="16"/>
        <v>0</v>
      </c>
    </row>
    <row r="991" spans="1:31" customFormat="1" ht="135">
      <c r="A991" s="36">
        <v>990</v>
      </c>
      <c r="B991" s="36" t="s">
        <v>3862</v>
      </c>
      <c r="C991" s="36" t="s">
        <v>5240</v>
      </c>
      <c r="D991" s="36" t="s">
        <v>5299</v>
      </c>
      <c r="E991" s="36" t="s">
        <v>28</v>
      </c>
      <c r="F991" s="36" t="s">
        <v>45</v>
      </c>
      <c r="G991" s="36">
        <v>0</v>
      </c>
      <c r="H991" s="36" t="s">
        <v>82</v>
      </c>
      <c r="I991" s="36" t="s">
        <v>5300</v>
      </c>
      <c r="J991" s="36" t="s">
        <v>5301</v>
      </c>
      <c r="K991" s="36" t="s">
        <v>33</v>
      </c>
      <c r="L991" s="72" t="s">
        <v>5302</v>
      </c>
      <c r="M991" s="36" t="s">
        <v>5303</v>
      </c>
      <c r="N991" s="36" t="s">
        <v>49</v>
      </c>
      <c r="O991" s="36"/>
      <c r="P991" s="36" t="s">
        <v>50</v>
      </c>
      <c r="Q991" s="36"/>
      <c r="R991" s="36"/>
      <c r="S991" s="36" t="s">
        <v>51</v>
      </c>
      <c r="T991" s="36" t="s">
        <v>38</v>
      </c>
      <c r="U991" s="36" t="s">
        <v>38</v>
      </c>
      <c r="V991" s="36" t="s">
        <v>38</v>
      </c>
      <c r="W991" s="36" t="s">
        <v>754</v>
      </c>
      <c r="X991" s="36">
        <v>2</v>
      </c>
      <c r="Y991" s="36" t="s">
        <v>5304</v>
      </c>
      <c r="Z991" s="36">
        <v>1</v>
      </c>
      <c r="AA991" s="36" t="s">
        <v>5304</v>
      </c>
      <c r="AB991" s="36">
        <v>1</v>
      </c>
      <c r="AC991" s="36"/>
      <c r="AD991" s="36"/>
      <c r="AE991" s="36">
        <f t="shared" si="16"/>
        <v>1</v>
      </c>
    </row>
    <row r="992" spans="1:31" customFormat="1" ht="108">
      <c r="A992" s="36">
        <v>991</v>
      </c>
      <c r="B992" s="36" t="s">
        <v>3862</v>
      </c>
      <c r="C992" s="36" t="s">
        <v>5240</v>
      </c>
      <c r="D992" s="36" t="s">
        <v>5305</v>
      </c>
      <c r="E992" s="36" t="s">
        <v>28</v>
      </c>
      <c r="F992" s="36" t="s">
        <v>45</v>
      </c>
      <c r="G992" s="36">
        <v>0</v>
      </c>
      <c r="H992" s="36" t="s">
        <v>82</v>
      </c>
      <c r="I992" s="36" t="s">
        <v>5306</v>
      </c>
      <c r="J992" s="36" t="s">
        <v>5307</v>
      </c>
      <c r="K992" s="36" t="s">
        <v>33</v>
      </c>
      <c r="L992" s="72" t="s">
        <v>5308</v>
      </c>
      <c r="M992" s="36" t="s">
        <v>5309</v>
      </c>
      <c r="N992" s="36" t="s">
        <v>49</v>
      </c>
      <c r="O992" s="36"/>
      <c r="P992" s="36" t="s">
        <v>50</v>
      </c>
      <c r="Q992" s="36"/>
      <c r="R992" s="36"/>
      <c r="S992" s="36" t="s">
        <v>51</v>
      </c>
      <c r="T992" s="36" t="s">
        <v>38</v>
      </c>
      <c r="U992" s="36" t="s">
        <v>39</v>
      </c>
      <c r="V992" s="36" t="s">
        <v>38</v>
      </c>
      <c r="W992" s="36" t="s">
        <v>3441</v>
      </c>
      <c r="X992" s="36">
        <v>1</v>
      </c>
      <c r="Y992" s="36" t="s">
        <v>5310</v>
      </c>
      <c r="Z992" s="36">
        <v>1</v>
      </c>
      <c r="AA992" s="36" t="s">
        <v>5310</v>
      </c>
      <c r="AB992" s="36">
        <v>1</v>
      </c>
      <c r="AC992" s="36"/>
      <c r="AD992" s="36"/>
      <c r="AE992" s="36">
        <f t="shared" si="16"/>
        <v>1</v>
      </c>
    </row>
    <row r="993" spans="1:31" customFormat="1" ht="94.5">
      <c r="A993" s="36">
        <v>992</v>
      </c>
      <c r="B993" s="36" t="s">
        <v>3862</v>
      </c>
      <c r="C993" s="36" t="s">
        <v>5240</v>
      </c>
      <c r="D993" s="36" t="s">
        <v>5311</v>
      </c>
      <c r="E993" s="36" t="s">
        <v>28</v>
      </c>
      <c r="F993" s="36" t="s">
        <v>45</v>
      </c>
      <c r="G993" s="36">
        <v>0</v>
      </c>
      <c r="H993" s="36" t="s">
        <v>82</v>
      </c>
      <c r="I993" s="36" t="s">
        <v>5312</v>
      </c>
      <c r="J993" s="36" t="s">
        <v>5313</v>
      </c>
      <c r="K993" s="36" t="s">
        <v>33</v>
      </c>
      <c r="L993" s="72" t="s">
        <v>5314</v>
      </c>
      <c r="M993" s="36" t="s">
        <v>5315</v>
      </c>
      <c r="N993" s="36" t="s">
        <v>49</v>
      </c>
      <c r="O993" s="36"/>
      <c r="P993" s="36" t="s">
        <v>50</v>
      </c>
      <c r="Q993" s="36"/>
      <c r="R993" s="36"/>
      <c r="S993" s="36" t="s">
        <v>51</v>
      </c>
      <c r="T993" s="36" t="s">
        <v>38</v>
      </c>
      <c r="U993" s="36" t="s">
        <v>39</v>
      </c>
      <c r="V993" s="36" t="s">
        <v>39</v>
      </c>
      <c r="W993" s="36" t="s">
        <v>3102</v>
      </c>
      <c r="X993" s="36">
        <v>1</v>
      </c>
      <c r="Y993" s="36" t="s">
        <v>5316</v>
      </c>
      <c r="Z993" s="36">
        <v>1</v>
      </c>
      <c r="AA993" s="36" t="s">
        <v>5316</v>
      </c>
      <c r="AB993" s="36">
        <v>1</v>
      </c>
      <c r="AC993" s="36"/>
      <c r="AD993" s="36"/>
      <c r="AE993" s="36">
        <f t="shared" si="16"/>
        <v>1</v>
      </c>
    </row>
    <row r="994" spans="1:31" customFormat="1" ht="189">
      <c r="A994" s="36">
        <v>993</v>
      </c>
      <c r="B994" s="36" t="s">
        <v>3862</v>
      </c>
      <c r="C994" s="36" t="s">
        <v>5240</v>
      </c>
      <c r="D994" s="36" t="s">
        <v>5317</v>
      </c>
      <c r="E994" s="36" t="s">
        <v>28</v>
      </c>
      <c r="F994" s="36" t="s">
        <v>45</v>
      </c>
      <c r="G994" s="36">
        <v>0</v>
      </c>
      <c r="H994" s="36" t="s">
        <v>108</v>
      </c>
      <c r="I994" s="36" t="s">
        <v>5318</v>
      </c>
      <c r="J994" s="36" t="s">
        <v>5319</v>
      </c>
      <c r="K994" s="36" t="s">
        <v>33</v>
      </c>
      <c r="L994" s="72" t="s">
        <v>5320</v>
      </c>
      <c r="M994" s="36" t="s">
        <v>5321</v>
      </c>
      <c r="N994" s="36" t="s">
        <v>49</v>
      </c>
      <c r="O994" s="36"/>
      <c r="P994" s="36" t="s">
        <v>50</v>
      </c>
      <c r="Q994" s="36"/>
      <c r="R994" s="36"/>
      <c r="S994" s="36" t="s">
        <v>51</v>
      </c>
      <c r="T994" s="36" t="s">
        <v>38</v>
      </c>
      <c r="U994" s="36" t="s">
        <v>39</v>
      </c>
      <c r="V994" s="36" t="s">
        <v>38</v>
      </c>
      <c r="W994" s="36" t="s">
        <v>754</v>
      </c>
      <c r="X994" s="36">
        <v>2</v>
      </c>
      <c r="Y994" s="36" t="s">
        <v>5322</v>
      </c>
      <c r="Z994" s="36">
        <v>1</v>
      </c>
      <c r="AA994" s="36" t="s">
        <v>5322</v>
      </c>
      <c r="AB994" s="36">
        <v>1</v>
      </c>
      <c r="AC994" s="36"/>
      <c r="AD994" s="36"/>
      <c r="AE994" s="36">
        <f t="shared" si="16"/>
        <v>1</v>
      </c>
    </row>
    <row r="995" spans="1:31" customFormat="1" ht="94.5">
      <c r="A995" s="36">
        <v>994</v>
      </c>
      <c r="B995" s="36" t="s">
        <v>3862</v>
      </c>
      <c r="C995" s="36" t="s">
        <v>5240</v>
      </c>
      <c r="D995" s="36" t="s">
        <v>5323</v>
      </c>
      <c r="E995" s="36" t="s">
        <v>28</v>
      </c>
      <c r="F995" s="36" t="s">
        <v>45</v>
      </c>
      <c r="G995" s="36">
        <v>0</v>
      </c>
      <c r="H995" s="36" t="s">
        <v>82</v>
      </c>
      <c r="I995" s="36" t="s">
        <v>5324</v>
      </c>
      <c r="J995" s="36" t="s">
        <v>5325</v>
      </c>
      <c r="K995" s="36" t="s">
        <v>33</v>
      </c>
      <c r="L995" s="72" t="s">
        <v>5326</v>
      </c>
      <c r="M995" s="36" t="s">
        <v>5327</v>
      </c>
      <c r="N995" s="36" t="s">
        <v>36</v>
      </c>
      <c r="O995" s="36"/>
      <c r="P995" s="36"/>
      <c r="Q995" s="36"/>
      <c r="R995" s="36"/>
      <c r="S995" s="36" t="s">
        <v>51</v>
      </c>
      <c r="T995" s="36" t="s">
        <v>38</v>
      </c>
      <c r="U995" s="36" t="s">
        <v>39</v>
      </c>
      <c r="V995" s="36" t="s">
        <v>38</v>
      </c>
      <c r="W995" s="36" t="s">
        <v>754</v>
      </c>
      <c r="X995" s="36">
        <v>2</v>
      </c>
      <c r="Y995" s="36" t="s">
        <v>5328</v>
      </c>
      <c r="Z995" s="36">
        <v>1</v>
      </c>
      <c r="AA995" s="36" t="s">
        <v>5328</v>
      </c>
      <c r="AB995" s="36">
        <v>1</v>
      </c>
      <c r="AC995" s="36"/>
      <c r="AD995" s="36"/>
      <c r="AE995" s="36">
        <f t="shared" si="16"/>
        <v>0</v>
      </c>
    </row>
    <row r="996" spans="1:31" customFormat="1" ht="108">
      <c r="A996" s="36">
        <v>995</v>
      </c>
      <c r="B996" s="36" t="s">
        <v>3862</v>
      </c>
      <c r="C996" s="36" t="s">
        <v>5240</v>
      </c>
      <c r="D996" s="36" t="s">
        <v>5329</v>
      </c>
      <c r="E996" s="36" t="s">
        <v>28</v>
      </c>
      <c r="F996" s="36" t="s">
        <v>45</v>
      </c>
      <c r="G996" s="36">
        <v>0</v>
      </c>
      <c r="H996" s="36" t="s">
        <v>108</v>
      </c>
      <c r="I996" s="36" t="s">
        <v>5330</v>
      </c>
      <c r="J996" s="36" t="s">
        <v>5331</v>
      </c>
      <c r="K996" s="36" t="s">
        <v>33</v>
      </c>
      <c r="L996" s="72" t="s">
        <v>5332</v>
      </c>
      <c r="M996" s="36" t="s">
        <v>5333</v>
      </c>
      <c r="N996" s="36" t="s">
        <v>36</v>
      </c>
      <c r="O996" s="36"/>
      <c r="P996" s="36"/>
      <c r="Q996" s="36"/>
      <c r="R996" s="36"/>
      <c r="S996" s="36" t="s">
        <v>51</v>
      </c>
      <c r="T996" s="36" t="s">
        <v>38</v>
      </c>
      <c r="U996" s="36" t="s">
        <v>39</v>
      </c>
      <c r="V996" s="36" t="s">
        <v>38</v>
      </c>
      <c r="W996" s="36" t="s">
        <v>754</v>
      </c>
      <c r="X996" s="36">
        <v>2</v>
      </c>
      <c r="Y996" s="36" t="s">
        <v>5334</v>
      </c>
      <c r="Z996" s="36">
        <v>1</v>
      </c>
      <c r="AA996" s="36" t="s">
        <v>5334</v>
      </c>
      <c r="AB996" s="36">
        <v>1</v>
      </c>
      <c r="AC996" s="36"/>
      <c r="AD996" s="36"/>
      <c r="AE996" s="36">
        <f t="shared" si="16"/>
        <v>0</v>
      </c>
    </row>
    <row r="997" spans="1:31" customFormat="1" ht="94.5">
      <c r="A997" s="36">
        <v>996</v>
      </c>
      <c r="B997" s="36" t="s">
        <v>3862</v>
      </c>
      <c r="C997" s="36" t="s">
        <v>5240</v>
      </c>
      <c r="D997" s="36" t="s">
        <v>5335</v>
      </c>
      <c r="E997" s="36" t="s">
        <v>28</v>
      </c>
      <c r="F997" s="36" t="s">
        <v>45</v>
      </c>
      <c r="G997" s="36">
        <v>0</v>
      </c>
      <c r="H997" s="36" t="s">
        <v>82</v>
      </c>
      <c r="I997" s="36" t="s">
        <v>5336</v>
      </c>
      <c r="J997" s="36" t="s">
        <v>5337</v>
      </c>
      <c r="K997" s="36" t="s">
        <v>33</v>
      </c>
      <c r="L997" s="72" t="s">
        <v>5338</v>
      </c>
      <c r="M997" s="36" t="s">
        <v>5339</v>
      </c>
      <c r="N997" s="36" t="s">
        <v>49</v>
      </c>
      <c r="O997" s="36"/>
      <c r="P997" s="36" t="s">
        <v>50</v>
      </c>
      <c r="Q997" s="36"/>
      <c r="R997" s="36"/>
      <c r="S997" s="36" t="s">
        <v>51</v>
      </c>
      <c r="T997" s="36" t="s">
        <v>38</v>
      </c>
      <c r="U997" s="36" t="s">
        <v>39</v>
      </c>
      <c r="V997" s="36" t="s">
        <v>38</v>
      </c>
      <c r="W997" s="36" t="s">
        <v>754</v>
      </c>
      <c r="X997" s="36">
        <v>2</v>
      </c>
      <c r="Y997" s="36" t="s">
        <v>5340</v>
      </c>
      <c r="Z997" s="36">
        <v>1</v>
      </c>
      <c r="AA997" s="36" t="s">
        <v>5340</v>
      </c>
      <c r="AB997" s="36">
        <v>1</v>
      </c>
      <c r="AC997" s="36"/>
      <c r="AD997" s="36"/>
      <c r="AE997" s="36">
        <f t="shared" si="16"/>
        <v>1</v>
      </c>
    </row>
    <row r="998" spans="1:31" customFormat="1" ht="81">
      <c r="A998" s="36">
        <v>997</v>
      </c>
      <c r="B998" s="36" t="s">
        <v>3862</v>
      </c>
      <c r="C998" s="36" t="s">
        <v>5240</v>
      </c>
      <c r="D998" s="36" t="s">
        <v>5341</v>
      </c>
      <c r="E998" s="36" t="s">
        <v>28</v>
      </c>
      <c r="F998" s="36" t="s">
        <v>45</v>
      </c>
      <c r="G998" s="36">
        <v>0</v>
      </c>
      <c r="H998" s="36" t="s">
        <v>82</v>
      </c>
      <c r="I998" s="36" t="s">
        <v>5342</v>
      </c>
      <c r="J998" s="36" t="s">
        <v>5343</v>
      </c>
      <c r="K998" s="36" t="s">
        <v>33</v>
      </c>
      <c r="L998" s="72" t="s">
        <v>5344</v>
      </c>
      <c r="M998" s="36" t="s">
        <v>5345</v>
      </c>
      <c r="N998" s="36" t="s">
        <v>49</v>
      </c>
      <c r="O998" s="36"/>
      <c r="P998" s="36" t="s">
        <v>50</v>
      </c>
      <c r="Q998" s="36"/>
      <c r="R998" s="36"/>
      <c r="S998" s="36" t="s">
        <v>51</v>
      </c>
      <c r="T998" s="36" t="s">
        <v>38</v>
      </c>
      <c r="U998" s="36" t="s">
        <v>39</v>
      </c>
      <c r="V998" s="36" t="s">
        <v>38</v>
      </c>
      <c r="W998" s="36" t="s">
        <v>754</v>
      </c>
      <c r="X998" s="36">
        <v>2</v>
      </c>
      <c r="Y998" s="36" t="s">
        <v>5346</v>
      </c>
      <c r="Z998" s="36">
        <v>1</v>
      </c>
      <c r="AA998" s="36" t="s">
        <v>5346</v>
      </c>
      <c r="AB998" s="36">
        <v>1</v>
      </c>
      <c r="AC998" s="36"/>
      <c r="AD998" s="36"/>
      <c r="AE998" s="36">
        <f t="shared" si="16"/>
        <v>1</v>
      </c>
    </row>
    <row r="999" spans="1:31" customFormat="1" ht="81">
      <c r="A999" s="36">
        <v>998</v>
      </c>
      <c r="B999" s="36" t="s">
        <v>3862</v>
      </c>
      <c r="C999" s="36" t="s">
        <v>5240</v>
      </c>
      <c r="D999" s="36" t="s">
        <v>5347</v>
      </c>
      <c r="E999" s="36" t="s">
        <v>28</v>
      </c>
      <c r="F999" s="36" t="s">
        <v>45</v>
      </c>
      <c r="G999" s="36">
        <v>0</v>
      </c>
      <c r="H999" s="36" t="s">
        <v>82</v>
      </c>
      <c r="I999" s="36" t="s">
        <v>5348</v>
      </c>
      <c r="J999" s="36" t="s">
        <v>5349</v>
      </c>
      <c r="K999" s="36" t="s">
        <v>33</v>
      </c>
      <c r="L999" s="72" t="s">
        <v>5350</v>
      </c>
      <c r="M999" s="36" t="s">
        <v>5351</v>
      </c>
      <c r="N999" s="36" t="s">
        <v>49</v>
      </c>
      <c r="O999" s="36"/>
      <c r="P999" s="36" t="s">
        <v>50</v>
      </c>
      <c r="Q999" s="36"/>
      <c r="R999" s="36"/>
      <c r="S999" s="36" t="s">
        <v>51</v>
      </c>
      <c r="T999" s="36" t="s">
        <v>38</v>
      </c>
      <c r="U999" s="36" t="s">
        <v>39</v>
      </c>
      <c r="V999" s="36" t="s">
        <v>38</v>
      </c>
      <c r="W999" s="36" t="s">
        <v>754</v>
      </c>
      <c r="X999" s="36">
        <v>2</v>
      </c>
      <c r="Y999" s="36" t="s">
        <v>5346</v>
      </c>
      <c r="Z999" s="36">
        <v>1</v>
      </c>
      <c r="AA999" s="36" t="s">
        <v>5346</v>
      </c>
      <c r="AB999" s="36">
        <v>1</v>
      </c>
      <c r="AC999" s="36"/>
      <c r="AD999" s="36"/>
      <c r="AE999" s="36">
        <f t="shared" si="16"/>
        <v>1</v>
      </c>
    </row>
    <row r="1000" spans="1:31" customFormat="1" ht="81">
      <c r="A1000" s="36">
        <v>999</v>
      </c>
      <c r="B1000" s="36" t="s">
        <v>3862</v>
      </c>
      <c r="C1000" s="36" t="s">
        <v>5240</v>
      </c>
      <c r="D1000" s="36" t="s">
        <v>5352</v>
      </c>
      <c r="E1000" s="36" t="s">
        <v>28</v>
      </c>
      <c r="F1000" s="36" t="s">
        <v>45</v>
      </c>
      <c r="G1000" s="36">
        <v>0</v>
      </c>
      <c r="H1000" s="36" t="s">
        <v>82</v>
      </c>
      <c r="I1000" s="36" t="s">
        <v>5353</v>
      </c>
      <c r="J1000" s="36" t="s">
        <v>5354</v>
      </c>
      <c r="K1000" s="36" t="s">
        <v>33</v>
      </c>
      <c r="L1000" s="72" t="s">
        <v>5355</v>
      </c>
      <c r="M1000" s="36" t="s">
        <v>5356</v>
      </c>
      <c r="N1000" s="36" t="s">
        <v>36</v>
      </c>
      <c r="O1000" s="36"/>
      <c r="P1000" s="36"/>
      <c r="Q1000" s="36"/>
      <c r="R1000" s="36"/>
      <c r="S1000" s="36" t="s">
        <v>51</v>
      </c>
      <c r="T1000" s="36" t="s">
        <v>39</v>
      </c>
      <c r="U1000" s="36" t="s">
        <v>39</v>
      </c>
      <c r="V1000" s="36" t="s">
        <v>38</v>
      </c>
      <c r="W1000" s="36" t="s">
        <v>754</v>
      </c>
      <c r="X1000" s="36">
        <v>2</v>
      </c>
      <c r="Y1000" s="36" t="s">
        <v>5357</v>
      </c>
      <c r="Z1000" s="36">
        <v>1</v>
      </c>
      <c r="AA1000" s="36" t="s">
        <v>5357</v>
      </c>
      <c r="AB1000" s="36">
        <v>1</v>
      </c>
      <c r="AC1000" s="36"/>
      <c r="AD1000" s="36"/>
      <c r="AE1000" s="36">
        <f t="shared" si="16"/>
        <v>0</v>
      </c>
    </row>
    <row r="1001" spans="1:31" customFormat="1" ht="81">
      <c r="A1001" s="36">
        <v>1000</v>
      </c>
      <c r="B1001" s="36" t="s">
        <v>3862</v>
      </c>
      <c r="C1001" s="36" t="s">
        <v>5240</v>
      </c>
      <c r="D1001" s="36" t="s">
        <v>5358</v>
      </c>
      <c r="E1001" s="36" t="s">
        <v>28</v>
      </c>
      <c r="F1001" s="36" t="s">
        <v>45</v>
      </c>
      <c r="G1001" s="36">
        <v>0</v>
      </c>
      <c r="H1001" s="36" t="s">
        <v>82</v>
      </c>
      <c r="I1001" s="36" t="s">
        <v>5359</v>
      </c>
      <c r="J1001" s="36" t="s">
        <v>5360</v>
      </c>
      <c r="K1001" s="36" t="s">
        <v>33</v>
      </c>
      <c r="L1001" s="72" t="s">
        <v>5361</v>
      </c>
      <c r="M1001" s="36" t="s">
        <v>5362</v>
      </c>
      <c r="N1001" s="36" t="s">
        <v>49</v>
      </c>
      <c r="O1001" s="36"/>
      <c r="P1001" s="36" t="s">
        <v>50</v>
      </c>
      <c r="Q1001" s="36"/>
      <c r="R1001" s="36"/>
      <c r="S1001" s="36" t="s">
        <v>51</v>
      </c>
      <c r="T1001" s="36" t="s">
        <v>38</v>
      </c>
      <c r="U1001" s="36" t="s">
        <v>39</v>
      </c>
      <c r="V1001" s="36" t="s">
        <v>38</v>
      </c>
      <c r="W1001" s="36" t="s">
        <v>754</v>
      </c>
      <c r="X1001" s="36">
        <v>2</v>
      </c>
      <c r="Y1001" s="36" t="s">
        <v>5363</v>
      </c>
      <c r="Z1001" s="36">
        <v>1</v>
      </c>
      <c r="AA1001" s="36" t="s">
        <v>5363</v>
      </c>
      <c r="AB1001" s="36">
        <v>1</v>
      </c>
      <c r="AC1001" s="36"/>
      <c r="AD1001" s="36"/>
      <c r="AE1001" s="36">
        <f t="shared" si="16"/>
        <v>1</v>
      </c>
    </row>
    <row r="1002" spans="1:31" customFormat="1" ht="175.5">
      <c r="A1002" s="36">
        <v>1001</v>
      </c>
      <c r="B1002" s="36" t="s">
        <v>3862</v>
      </c>
      <c r="C1002" s="36" t="s">
        <v>5240</v>
      </c>
      <c r="D1002" s="36" t="s">
        <v>5364</v>
      </c>
      <c r="E1002" s="36" t="s">
        <v>28</v>
      </c>
      <c r="F1002" s="36" t="s">
        <v>45</v>
      </c>
      <c r="G1002" s="36">
        <v>0</v>
      </c>
      <c r="H1002" s="36" t="s">
        <v>108</v>
      </c>
      <c r="I1002" s="36" t="s">
        <v>5365</v>
      </c>
      <c r="J1002" s="36" t="s">
        <v>5366</v>
      </c>
      <c r="K1002" s="36" t="s">
        <v>33</v>
      </c>
      <c r="L1002" s="72" t="s">
        <v>5367</v>
      </c>
      <c r="M1002" s="36" t="s">
        <v>5368</v>
      </c>
      <c r="N1002" s="36" t="s">
        <v>49</v>
      </c>
      <c r="O1002" s="36"/>
      <c r="P1002" s="36" t="s">
        <v>50</v>
      </c>
      <c r="Q1002" s="36"/>
      <c r="R1002" s="36"/>
      <c r="S1002" s="36" t="s">
        <v>51</v>
      </c>
      <c r="T1002" s="36" t="s">
        <v>38</v>
      </c>
      <c r="U1002" s="36" t="s">
        <v>39</v>
      </c>
      <c r="V1002" s="36" t="s">
        <v>38</v>
      </c>
      <c r="W1002" s="36" t="s">
        <v>3441</v>
      </c>
      <c r="X1002" s="36">
        <v>1</v>
      </c>
      <c r="Y1002" s="36" t="s">
        <v>5369</v>
      </c>
      <c r="Z1002" s="36">
        <v>1</v>
      </c>
      <c r="AA1002" s="36" t="s">
        <v>5369</v>
      </c>
      <c r="AB1002" s="36">
        <v>1</v>
      </c>
      <c r="AC1002" s="36"/>
      <c r="AD1002" s="36"/>
      <c r="AE1002" s="36">
        <f t="shared" si="16"/>
        <v>1</v>
      </c>
    </row>
    <row r="1003" spans="1:31" customFormat="1" ht="108">
      <c r="A1003" s="36">
        <v>1002</v>
      </c>
      <c r="B1003" s="36" t="s">
        <v>3862</v>
      </c>
      <c r="C1003" s="36" t="s">
        <v>5240</v>
      </c>
      <c r="D1003" s="36" t="s">
        <v>5370</v>
      </c>
      <c r="E1003" s="36" t="s">
        <v>28</v>
      </c>
      <c r="F1003" s="36" t="s">
        <v>45</v>
      </c>
      <c r="G1003" s="36">
        <v>0</v>
      </c>
      <c r="H1003" s="36" t="s">
        <v>82</v>
      </c>
      <c r="I1003" s="36" t="s">
        <v>5371</v>
      </c>
      <c r="J1003" s="36" t="s">
        <v>5372</v>
      </c>
      <c r="K1003" s="36" t="s">
        <v>33</v>
      </c>
      <c r="L1003" s="72" t="s">
        <v>5302</v>
      </c>
      <c r="M1003" s="36" t="s">
        <v>5373</v>
      </c>
      <c r="N1003" s="36" t="s">
        <v>49</v>
      </c>
      <c r="O1003" s="36"/>
      <c r="P1003" s="36" t="s">
        <v>50</v>
      </c>
      <c r="Q1003" s="36"/>
      <c r="R1003" s="36"/>
      <c r="S1003" s="36" t="s">
        <v>51</v>
      </c>
      <c r="T1003" s="36" t="s">
        <v>38</v>
      </c>
      <c r="U1003" s="36" t="s">
        <v>39</v>
      </c>
      <c r="V1003" s="36" t="s">
        <v>38</v>
      </c>
      <c r="W1003" s="36" t="s">
        <v>754</v>
      </c>
      <c r="X1003" s="36">
        <v>2</v>
      </c>
      <c r="Y1003" s="36" t="s">
        <v>5374</v>
      </c>
      <c r="Z1003" s="36">
        <v>1</v>
      </c>
      <c r="AA1003" s="36" t="s">
        <v>5374</v>
      </c>
      <c r="AB1003" s="36">
        <v>1</v>
      </c>
      <c r="AC1003" s="36"/>
      <c r="AD1003" s="36"/>
      <c r="AE1003" s="36">
        <f t="shared" si="16"/>
        <v>1</v>
      </c>
    </row>
    <row r="1004" spans="1:31" customFormat="1" ht="243">
      <c r="A1004" s="36">
        <v>1003</v>
      </c>
      <c r="B1004" s="36" t="s">
        <v>3862</v>
      </c>
      <c r="C1004" s="36" t="s">
        <v>5240</v>
      </c>
      <c r="D1004" s="36" t="s">
        <v>5375</v>
      </c>
      <c r="E1004" s="36" t="s">
        <v>28</v>
      </c>
      <c r="F1004" s="36" t="s">
        <v>45</v>
      </c>
      <c r="G1004" s="36">
        <v>0</v>
      </c>
      <c r="H1004" s="36" t="s">
        <v>82</v>
      </c>
      <c r="I1004" s="36" t="s">
        <v>5376</v>
      </c>
      <c r="J1004" s="36" t="s">
        <v>5377</v>
      </c>
      <c r="K1004" s="36" t="s">
        <v>33</v>
      </c>
      <c r="L1004" s="72" t="s">
        <v>5378</v>
      </c>
      <c r="M1004" s="36" t="s">
        <v>5379</v>
      </c>
      <c r="N1004" s="36" t="s">
        <v>49</v>
      </c>
      <c r="O1004" s="36"/>
      <c r="P1004" s="36"/>
      <c r="Q1004" s="36" t="s">
        <v>50</v>
      </c>
      <c r="R1004" s="36"/>
      <c r="S1004" s="36" t="s">
        <v>51</v>
      </c>
      <c r="T1004" s="36" t="s">
        <v>38</v>
      </c>
      <c r="U1004" s="36" t="s">
        <v>39</v>
      </c>
      <c r="V1004" s="36" t="s">
        <v>39</v>
      </c>
      <c r="W1004" s="36" t="s">
        <v>754</v>
      </c>
      <c r="X1004" s="36">
        <v>2</v>
      </c>
      <c r="Y1004" s="36" t="s">
        <v>5380</v>
      </c>
      <c r="Z1004" s="36">
        <v>1</v>
      </c>
      <c r="AA1004" s="36" t="s">
        <v>5380</v>
      </c>
      <c r="AB1004" s="36">
        <v>1</v>
      </c>
      <c r="AC1004" s="36"/>
      <c r="AD1004" s="36"/>
      <c r="AE1004" s="36">
        <f t="shared" si="16"/>
        <v>1</v>
      </c>
    </row>
    <row r="1005" spans="1:31" customFormat="1" ht="121.5">
      <c r="A1005" s="36">
        <v>1004</v>
      </c>
      <c r="B1005" s="36" t="s">
        <v>3862</v>
      </c>
      <c r="C1005" s="36" t="s">
        <v>5240</v>
      </c>
      <c r="D1005" s="36" t="s">
        <v>5381</v>
      </c>
      <c r="E1005" s="36" t="s">
        <v>28</v>
      </c>
      <c r="F1005" s="36" t="s">
        <v>45</v>
      </c>
      <c r="G1005" s="36">
        <v>0</v>
      </c>
      <c r="H1005" s="36" t="s">
        <v>82</v>
      </c>
      <c r="I1005" s="36" t="s">
        <v>5382</v>
      </c>
      <c r="J1005" s="36" t="s">
        <v>5383</v>
      </c>
      <c r="K1005" s="36" t="s">
        <v>33</v>
      </c>
      <c r="L1005" s="72" t="s">
        <v>5384</v>
      </c>
      <c r="M1005" s="36" t="s">
        <v>5385</v>
      </c>
      <c r="N1005" s="36" t="s">
        <v>49</v>
      </c>
      <c r="O1005" s="36"/>
      <c r="P1005" s="36"/>
      <c r="Q1005" s="36" t="s">
        <v>50</v>
      </c>
      <c r="R1005" s="36"/>
      <c r="S1005" s="36" t="s">
        <v>51</v>
      </c>
      <c r="T1005" s="36" t="s">
        <v>38</v>
      </c>
      <c r="U1005" s="36" t="s">
        <v>39</v>
      </c>
      <c r="V1005" s="36" t="s">
        <v>38</v>
      </c>
      <c r="W1005" s="36" t="s">
        <v>3102</v>
      </c>
      <c r="X1005" s="36">
        <v>1</v>
      </c>
      <c r="Y1005" s="36" t="s">
        <v>5380</v>
      </c>
      <c r="Z1005" s="36">
        <v>1</v>
      </c>
      <c r="AA1005" s="36" t="s">
        <v>5380</v>
      </c>
      <c r="AB1005" s="36">
        <v>1</v>
      </c>
      <c r="AC1005" s="36"/>
      <c r="AD1005" s="36"/>
      <c r="AE1005" s="36">
        <f t="shared" si="16"/>
        <v>1</v>
      </c>
    </row>
    <row r="1006" spans="1:31" customFormat="1" ht="121.5">
      <c r="A1006" s="36">
        <v>1005</v>
      </c>
      <c r="B1006" s="36" t="s">
        <v>3862</v>
      </c>
      <c r="C1006" s="36" t="s">
        <v>5240</v>
      </c>
      <c r="D1006" s="36" t="s">
        <v>5386</v>
      </c>
      <c r="E1006" s="36" t="s">
        <v>28</v>
      </c>
      <c r="F1006" s="36" t="s">
        <v>45</v>
      </c>
      <c r="G1006" s="36">
        <v>0</v>
      </c>
      <c r="H1006" s="36" t="s">
        <v>82</v>
      </c>
      <c r="I1006" s="36" t="s">
        <v>5387</v>
      </c>
      <c r="J1006" s="36" t="s">
        <v>5388</v>
      </c>
      <c r="K1006" s="36" t="s">
        <v>33</v>
      </c>
      <c r="L1006" s="72" t="s">
        <v>5389</v>
      </c>
      <c r="M1006" s="36" t="s">
        <v>5390</v>
      </c>
      <c r="N1006" s="36" t="s">
        <v>49</v>
      </c>
      <c r="O1006" s="36"/>
      <c r="P1006" s="36"/>
      <c r="Q1006" s="36" t="s">
        <v>50</v>
      </c>
      <c r="R1006" s="36"/>
      <c r="S1006" s="36" t="s">
        <v>37</v>
      </c>
      <c r="T1006" s="36" t="s">
        <v>38</v>
      </c>
      <c r="U1006" s="36" t="s">
        <v>39</v>
      </c>
      <c r="V1006" s="36" t="s">
        <v>38</v>
      </c>
      <c r="W1006" s="36" t="s">
        <v>3441</v>
      </c>
      <c r="X1006" s="36">
        <v>1</v>
      </c>
      <c r="Y1006" s="36" t="s">
        <v>5391</v>
      </c>
      <c r="Z1006" s="36">
        <v>1</v>
      </c>
      <c r="AA1006" s="36" t="s">
        <v>5391</v>
      </c>
      <c r="AB1006" s="36">
        <v>1</v>
      </c>
      <c r="AC1006" s="36"/>
      <c r="AD1006" s="36"/>
      <c r="AE1006" s="36">
        <f t="shared" si="16"/>
        <v>1</v>
      </c>
    </row>
    <row r="1007" spans="1:31" customFormat="1" ht="108">
      <c r="A1007" s="36">
        <v>1006</v>
      </c>
      <c r="B1007" s="36" t="s">
        <v>3862</v>
      </c>
      <c r="C1007" s="36" t="s">
        <v>5240</v>
      </c>
      <c r="D1007" s="36" t="s">
        <v>5392</v>
      </c>
      <c r="E1007" s="36" t="s">
        <v>28</v>
      </c>
      <c r="F1007" s="36" t="s">
        <v>45</v>
      </c>
      <c r="G1007" s="36">
        <v>0</v>
      </c>
      <c r="H1007" s="36" t="s">
        <v>82</v>
      </c>
      <c r="I1007" s="36" t="s">
        <v>5393</v>
      </c>
      <c r="J1007" s="36" t="s">
        <v>5394</v>
      </c>
      <c r="K1007" s="36" t="s">
        <v>33</v>
      </c>
      <c r="L1007" s="72" t="s">
        <v>5395</v>
      </c>
      <c r="M1007" s="36" t="s">
        <v>5396</v>
      </c>
      <c r="N1007" s="36" t="s">
        <v>49</v>
      </c>
      <c r="O1007" s="36"/>
      <c r="P1007" s="36"/>
      <c r="Q1007" s="36" t="s">
        <v>50</v>
      </c>
      <c r="R1007" s="36"/>
      <c r="S1007" s="36" t="s">
        <v>37</v>
      </c>
      <c r="T1007" s="36" t="s">
        <v>38</v>
      </c>
      <c r="U1007" s="36" t="s">
        <v>39</v>
      </c>
      <c r="V1007" s="36" t="s">
        <v>38</v>
      </c>
      <c r="W1007" s="36" t="s">
        <v>754</v>
      </c>
      <c r="X1007" s="36">
        <v>2</v>
      </c>
      <c r="Y1007" s="36" t="s">
        <v>5397</v>
      </c>
      <c r="Z1007" s="36">
        <v>1</v>
      </c>
      <c r="AA1007" s="36" t="s">
        <v>5397</v>
      </c>
      <c r="AB1007" s="36">
        <v>1</v>
      </c>
      <c r="AC1007" s="36"/>
      <c r="AD1007" s="36"/>
      <c r="AE1007" s="36">
        <f t="shared" si="16"/>
        <v>1</v>
      </c>
    </row>
    <row r="1008" spans="1:31" customFormat="1" ht="81">
      <c r="A1008" s="36">
        <v>1007</v>
      </c>
      <c r="B1008" s="36" t="s">
        <v>3862</v>
      </c>
      <c r="C1008" s="36" t="s">
        <v>5240</v>
      </c>
      <c r="D1008" s="36" t="s">
        <v>5398</v>
      </c>
      <c r="E1008" s="36" t="s">
        <v>28</v>
      </c>
      <c r="F1008" s="36" t="s">
        <v>45</v>
      </c>
      <c r="G1008" s="36">
        <v>0</v>
      </c>
      <c r="H1008" s="36" t="s">
        <v>82</v>
      </c>
      <c r="I1008" s="36" t="s">
        <v>5399</v>
      </c>
      <c r="J1008" s="36" t="s">
        <v>5400</v>
      </c>
      <c r="K1008" s="36" t="s">
        <v>33</v>
      </c>
      <c r="L1008" s="72" t="s">
        <v>5401</v>
      </c>
      <c r="M1008" s="36" t="s">
        <v>5402</v>
      </c>
      <c r="N1008" s="36" t="s">
        <v>49</v>
      </c>
      <c r="O1008" s="36"/>
      <c r="P1008" s="36" t="s">
        <v>50</v>
      </c>
      <c r="Q1008" s="36"/>
      <c r="R1008" s="36"/>
      <c r="S1008" s="36" t="s">
        <v>51</v>
      </c>
      <c r="T1008" s="36" t="s">
        <v>38</v>
      </c>
      <c r="U1008" s="36" t="s">
        <v>39</v>
      </c>
      <c r="V1008" s="36" t="s">
        <v>38</v>
      </c>
      <c r="W1008" s="36" t="s">
        <v>754</v>
      </c>
      <c r="X1008" s="36">
        <v>2</v>
      </c>
      <c r="Y1008" s="36" t="s">
        <v>5403</v>
      </c>
      <c r="Z1008" s="36">
        <v>1</v>
      </c>
      <c r="AA1008" s="36" t="s">
        <v>5403</v>
      </c>
      <c r="AB1008" s="36">
        <v>1</v>
      </c>
      <c r="AC1008" s="36"/>
      <c r="AD1008" s="36"/>
      <c r="AE1008" s="36">
        <f t="shared" si="16"/>
        <v>1</v>
      </c>
    </row>
    <row r="1009" spans="1:31" customFormat="1" ht="67.5">
      <c r="A1009" s="36">
        <v>1008</v>
      </c>
      <c r="B1009" s="36" t="s">
        <v>3862</v>
      </c>
      <c r="C1009" s="36" t="s">
        <v>5240</v>
      </c>
      <c r="D1009" s="36" t="s">
        <v>5404</v>
      </c>
      <c r="E1009" s="36" t="s">
        <v>28</v>
      </c>
      <c r="F1009" s="36" t="s">
        <v>45</v>
      </c>
      <c r="G1009" s="36">
        <v>0</v>
      </c>
      <c r="H1009" s="36" t="s">
        <v>82</v>
      </c>
      <c r="I1009" s="36" t="s">
        <v>5405</v>
      </c>
      <c r="J1009" s="36" t="s">
        <v>5406</v>
      </c>
      <c r="K1009" s="36" t="s">
        <v>33</v>
      </c>
      <c r="L1009" s="72" t="s">
        <v>5407</v>
      </c>
      <c r="M1009" s="36" t="s">
        <v>5408</v>
      </c>
      <c r="N1009" s="36" t="s">
        <v>36</v>
      </c>
      <c r="O1009" s="36"/>
      <c r="P1009" s="36"/>
      <c r="Q1009" s="36"/>
      <c r="R1009" s="36"/>
      <c r="S1009" s="36" t="s">
        <v>51</v>
      </c>
      <c r="T1009" s="36" t="s">
        <v>38</v>
      </c>
      <c r="U1009" s="36" t="s">
        <v>39</v>
      </c>
      <c r="V1009" s="36" t="s">
        <v>38</v>
      </c>
      <c r="W1009" s="36" t="s">
        <v>754</v>
      </c>
      <c r="X1009" s="36">
        <v>2</v>
      </c>
      <c r="Y1009" s="36" t="s">
        <v>5409</v>
      </c>
      <c r="Z1009" s="36">
        <v>1</v>
      </c>
      <c r="AA1009" s="36" t="s">
        <v>5409</v>
      </c>
      <c r="AB1009" s="36">
        <v>1</v>
      </c>
      <c r="AC1009" s="36"/>
      <c r="AD1009" s="36"/>
      <c r="AE1009" s="36">
        <f t="shared" si="16"/>
        <v>0</v>
      </c>
    </row>
    <row r="1010" spans="1:31" customFormat="1" ht="94.5">
      <c r="A1010" s="36">
        <v>1009</v>
      </c>
      <c r="B1010" s="36" t="s">
        <v>3862</v>
      </c>
      <c r="C1010" s="36" t="s">
        <v>5240</v>
      </c>
      <c r="D1010" s="36" t="s">
        <v>5410</v>
      </c>
      <c r="E1010" s="36" t="s">
        <v>28</v>
      </c>
      <c r="F1010" s="36" t="s">
        <v>45</v>
      </c>
      <c r="G1010" s="36">
        <v>0</v>
      </c>
      <c r="H1010" s="36" t="s">
        <v>82</v>
      </c>
      <c r="I1010" s="36" t="s">
        <v>5411</v>
      </c>
      <c r="J1010" s="36" t="s">
        <v>5412</v>
      </c>
      <c r="K1010" s="36" t="s">
        <v>33</v>
      </c>
      <c r="L1010" s="72" t="s">
        <v>5413</v>
      </c>
      <c r="M1010" s="36" t="s">
        <v>5414</v>
      </c>
      <c r="N1010" s="36" t="s">
        <v>49</v>
      </c>
      <c r="O1010" s="36"/>
      <c r="P1010" s="36" t="s">
        <v>50</v>
      </c>
      <c r="Q1010" s="36"/>
      <c r="R1010" s="36"/>
      <c r="S1010" s="36" t="s">
        <v>37</v>
      </c>
      <c r="T1010" s="36" t="s">
        <v>38</v>
      </c>
      <c r="U1010" s="36" t="s">
        <v>39</v>
      </c>
      <c r="V1010" s="36" t="s">
        <v>38</v>
      </c>
      <c r="W1010" s="36" t="s">
        <v>754</v>
      </c>
      <c r="X1010" s="36">
        <v>2</v>
      </c>
      <c r="Y1010" s="36" t="s">
        <v>5415</v>
      </c>
      <c r="Z1010" s="36">
        <v>1</v>
      </c>
      <c r="AA1010" s="36" t="s">
        <v>5415</v>
      </c>
      <c r="AB1010" s="36">
        <v>1</v>
      </c>
      <c r="AC1010" s="36"/>
      <c r="AD1010" s="36"/>
      <c r="AE1010" s="36">
        <f t="shared" si="16"/>
        <v>1</v>
      </c>
    </row>
    <row r="1011" spans="1:31" customFormat="1" ht="94.5">
      <c r="A1011" s="36">
        <v>1010</v>
      </c>
      <c r="B1011" s="36" t="s">
        <v>3862</v>
      </c>
      <c r="C1011" s="36" t="s">
        <v>5240</v>
      </c>
      <c r="D1011" s="36" t="s">
        <v>5416</v>
      </c>
      <c r="E1011" s="36" t="s">
        <v>28</v>
      </c>
      <c r="F1011" s="36" t="s">
        <v>45</v>
      </c>
      <c r="G1011" s="36">
        <v>0</v>
      </c>
      <c r="H1011" s="36" t="s">
        <v>82</v>
      </c>
      <c r="I1011" s="36" t="s">
        <v>5417</v>
      </c>
      <c r="J1011" s="36" t="s">
        <v>5418</v>
      </c>
      <c r="K1011" s="36" t="s">
        <v>106</v>
      </c>
      <c r="L1011" s="72"/>
      <c r="M1011" s="36"/>
      <c r="N1011" s="36"/>
      <c r="O1011" s="36"/>
      <c r="P1011" s="36"/>
      <c r="Q1011" s="36"/>
      <c r="R1011" s="36"/>
      <c r="S1011" s="36"/>
      <c r="T1011" s="36"/>
      <c r="U1011" s="36"/>
      <c r="V1011" s="36"/>
      <c r="W1011" s="36"/>
      <c r="X1011" s="36"/>
      <c r="Y1011" s="36"/>
      <c r="Z1011" s="36"/>
      <c r="AA1011" s="36"/>
      <c r="AB1011" s="36"/>
      <c r="AC1011" s="36"/>
      <c r="AD1011" s="36"/>
      <c r="AE1011" s="36">
        <f t="shared" si="16"/>
        <v>0</v>
      </c>
    </row>
    <row r="1012" spans="1:31" customFormat="1" ht="81">
      <c r="A1012" s="36">
        <v>1011</v>
      </c>
      <c r="B1012" s="36" t="s">
        <v>3862</v>
      </c>
      <c r="C1012" s="36" t="s">
        <v>5240</v>
      </c>
      <c r="D1012" s="36" t="s">
        <v>5419</v>
      </c>
      <c r="E1012" s="36" t="s">
        <v>28</v>
      </c>
      <c r="F1012" s="36" t="s">
        <v>45</v>
      </c>
      <c r="G1012" s="36">
        <v>0</v>
      </c>
      <c r="H1012" s="36" t="s">
        <v>82</v>
      </c>
      <c r="I1012" s="36" t="s">
        <v>5420</v>
      </c>
      <c r="J1012" s="36" t="s">
        <v>5421</v>
      </c>
      <c r="K1012" s="36" t="s">
        <v>106</v>
      </c>
      <c r="L1012" s="72"/>
      <c r="M1012" s="36"/>
      <c r="N1012" s="36"/>
      <c r="O1012" s="36"/>
      <c r="P1012" s="36"/>
      <c r="Q1012" s="36"/>
      <c r="R1012" s="36"/>
      <c r="S1012" s="36"/>
      <c r="T1012" s="36"/>
      <c r="U1012" s="36"/>
      <c r="V1012" s="36"/>
      <c r="W1012" s="36"/>
      <c r="X1012" s="36"/>
      <c r="Y1012" s="36"/>
      <c r="Z1012" s="36"/>
      <c r="AA1012" s="36"/>
      <c r="AB1012" s="36"/>
      <c r="AC1012" s="36"/>
      <c r="AD1012" s="36"/>
      <c r="AE1012" s="36">
        <f t="shared" si="16"/>
        <v>0</v>
      </c>
    </row>
    <row r="1013" spans="1:31" customFormat="1" ht="81">
      <c r="A1013" s="36">
        <v>1012</v>
      </c>
      <c r="B1013" s="36" t="s">
        <v>3862</v>
      </c>
      <c r="C1013" s="36" t="s">
        <v>5422</v>
      </c>
      <c r="D1013" s="36" t="s">
        <v>5423</v>
      </c>
      <c r="E1013" s="36" t="s">
        <v>28</v>
      </c>
      <c r="F1013" s="36" t="s">
        <v>45</v>
      </c>
      <c r="G1013" s="36">
        <v>0</v>
      </c>
      <c r="H1013" s="36" t="s">
        <v>30</v>
      </c>
      <c r="I1013" s="36" t="s">
        <v>5424</v>
      </c>
      <c r="J1013" s="36" t="s">
        <v>5425</v>
      </c>
      <c r="K1013" s="36" t="s">
        <v>33</v>
      </c>
      <c r="L1013" s="72" t="s">
        <v>5426</v>
      </c>
      <c r="M1013" s="36" t="s">
        <v>5427</v>
      </c>
      <c r="N1013" s="36" t="s">
        <v>36</v>
      </c>
      <c r="O1013" s="36"/>
      <c r="P1013" s="36"/>
      <c r="Q1013" s="36"/>
      <c r="R1013" s="36"/>
      <c r="S1013" s="36" t="s">
        <v>51</v>
      </c>
      <c r="T1013" s="36" t="s">
        <v>39</v>
      </c>
      <c r="U1013" s="36" t="s">
        <v>39</v>
      </c>
      <c r="V1013" s="36" t="s">
        <v>38</v>
      </c>
      <c r="W1013" s="36" t="s">
        <v>5428</v>
      </c>
      <c r="X1013" s="36">
        <v>2</v>
      </c>
      <c r="Y1013" s="36" t="s">
        <v>5429</v>
      </c>
      <c r="Z1013" s="36">
        <v>1</v>
      </c>
      <c r="AA1013" s="36" t="s">
        <v>1715</v>
      </c>
      <c r="AB1013" s="36">
        <v>1</v>
      </c>
      <c r="AC1013" s="36"/>
      <c r="AD1013" s="36"/>
      <c r="AE1013" s="36">
        <f t="shared" si="16"/>
        <v>0</v>
      </c>
    </row>
    <row r="1014" spans="1:31" customFormat="1" ht="81">
      <c r="A1014" s="36">
        <v>1013</v>
      </c>
      <c r="B1014" s="36" t="s">
        <v>3862</v>
      </c>
      <c r="C1014" s="36" t="s">
        <v>5422</v>
      </c>
      <c r="D1014" s="36" t="s">
        <v>5430</v>
      </c>
      <c r="E1014" s="36" t="s">
        <v>28</v>
      </c>
      <c r="F1014" s="36" t="s">
        <v>45</v>
      </c>
      <c r="G1014" s="36">
        <v>0</v>
      </c>
      <c r="H1014" s="36" t="s">
        <v>30</v>
      </c>
      <c r="I1014" s="36" t="s">
        <v>5424</v>
      </c>
      <c r="J1014" s="36" t="s">
        <v>5431</v>
      </c>
      <c r="K1014" s="36" t="s">
        <v>33</v>
      </c>
      <c r="L1014" s="72" t="s">
        <v>5432</v>
      </c>
      <c r="M1014" s="36" t="s">
        <v>5433</v>
      </c>
      <c r="N1014" s="36" t="s">
        <v>36</v>
      </c>
      <c r="O1014" s="36"/>
      <c r="P1014" s="36"/>
      <c r="Q1014" s="36"/>
      <c r="R1014" s="36"/>
      <c r="S1014" s="36" t="s">
        <v>51</v>
      </c>
      <c r="T1014" s="36" t="s">
        <v>39</v>
      </c>
      <c r="U1014" s="36" t="s">
        <v>39</v>
      </c>
      <c r="V1014" s="36" t="s">
        <v>38</v>
      </c>
      <c r="W1014" s="36" t="s">
        <v>5428</v>
      </c>
      <c r="X1014" s="36">
        <v>2</v>
      </c>
      <c r="Y1014" s="36" t="s">
        <v>5429</v>
      </c>
      <c r="Z1014" s="36">
        <v>1</v>
      </c>
      <c r="AA1014" s="36" t="s">
        <v>1715</v>
      </c>
      <c r="AB1014" s="36">
        <v>1</v>
      </c>
      <c r="AC1014" s="36"/>
      <c r="AD1014" s="36"/>
      <c r="AE1014" s="36">
        <f t="shared" si="16"/>
        <v>0</v>
      </c>
    </row>
    <row r="1015" spans="1:31" customFormat="1" ht="94.5">
      <c r="A1015" s="36">
        <v>1014</v>
      </c>
      <c r="B1015" s="36" t="s">
        <v>3862</v>
      </c>
      <c r="C1015" s="36" t="s">
        <v>5422</v>
      </c>
      <c r="D1015" s="36" t="s">
        <v>5434</v>
      </c>
      <c r="E1015" s="36" t="s">
        <v>28</v>
      </c>
      <c r="F1015" s="36" t="s">
        <v>45</v>
      </c>
      <c r="G1015" s="36">
        <v>0</v>
      </c>
      <c r="H1015" s="36" t="s">
        <v>30</v>
      </c>
      <c r="I1015" s="36" t="s">
        <v>5435</v>
      </c>
      <c r="J1015" s="36" t="s">
        <v>5436</v>
      </c>
      <c r="K1015" s="36" t="s">
        <v>33</v>
      </c>
      <c r="L1015" s="72" t="s">
        <v>5437</v>
      </c>
      <c r="M1015" s="36" t="s">
        <v>5438</v>
      </c>
      <c r="N1015" s="36" t="s">
        <v>49</v>
      </c>
      <c r="O1015" s="36" t="s">
        <v>50</v>
      </c>
      <c r="P1015" s="36" t="s">
        <v>50</v>
      </c>
      <c r="Q1015" s="36"/>
      <c r="R1015" s="36"/>
      <c r="S1015" s="36" t="s">
        <v>51</v>
      </c>
      <c r="T1015" s="36" t="s">
        <v>38</v>
      </c>
      <c r="U1015" s="36" t="s">
        <v>39</v>
      </c>
      <c r="V1015" s="36" t="s">
        <v>39</v>
      </c>
      <c r="W1015" s="36" t="s">
        <v>38</v>
      </c>
      <c r="X1015" s="36">
        <v>2</v>
      </c>
      <c r="Y1015" s="36" t="s">
        <v>5439</v>
      </c>
      <c r="Z1015" s="36">
        <v>1</v>
      </c>
      <c r="AA1015" s="36" t="s">
        <v>5440</v>
      </c>
      <c r="AB1015" s="36">
        <v>1</v>
      </c>
      <c r="AC1015" s="36"/>
      <c r="AD1015" s="36"/>
      <c r="AE1015" s="36">
        <f t="shared" si="16"/>
        <v>2</v>
      </c>
    </row>
    <row r="1016" spans="1:31" customFormat="1" ht="94.5">
      <c r="A1016" s="36">
        <v>1015</v>
      </c>
      <c r="B1016" s="36" t="s">
        <v>3862</v>
      </c>
      <c r="C1016" s="36" t="s">
        <v>5422</v>
      </c>
      <c r="D1016" s="36" t="s">
        <v>5441</v>
      </c>
      <c r="E1016" s="36" t="s">
        <v>28</v>
      </c>
      <c r="F1016" s="36" t="s">
        <v>45</v>
      </c>
      <c r="G1016" s="36">
        <v>0</v>
      </c>
      <c r="H1016" s="36" t="s">
        <v>30</v>
      </c>
      <c r="I1016" s="36" t="s">
        <v>5442</v>
      </c>
      <c r="J1016" s="36" t="s">
        <v>5443</v>
      </c>
      <c r="K1016" s="36" t="s">
        <v>33</v>
      </c>
      <c r="L1016" s="72" t="s">
        <v>5444</v>
      </c>
      <c r="M1016" s="36" t="s">
        <v>5445</v>
      </c>
      <c r="N1016" s="36" t="s">
        <v>49</v>
      </c>
      <c r="O1016" s="36"/>
      <c r="P1016" s="36" t="s">
        <v>50</v>
      </c>
      <c r="Q1016" s="36"/>
      <c r="R1016" s="36"/>
      <c r="S1016" s="36" t="s">
        <v>51</v>
      </c>
      <c r="T1016" s="36" t="s">
        <v>38</v>
      </c>
      <c r="U1016" s="36" t="s">
        <v>39</v>
      </c>
      <c r="V1016" s="36" t="s">
        <v>38</v>
      </c>
      <c r="W1016" s="36" t="s">
        <v>38</v>
      </c>
      <c r="X1016" s="36">
        <v>2</v>
      </c>
      <c r="Y1016" s="36" t="s">
        <v>5446</v>
      </c>
      <c r="Z1016" s="36">
        <v>1</v>
      </c>
      <c r="AA1016" s="36" t="s">
        <v>5446</v>
      </c>
      <c r="AB1016" s="36">
        <v>1</v>
      </c>
      <c r="AC1016" s="36"/>
      <c r="AD1016" s="36"/>
      <c r="AE1016" s="36">
        <f t="shared" si="16"/>
        <v>1</v>
      </c>
    </row>
    <row r="1017" spans="1:31" customFormat="1" ht="94.5">
      <c r="A1017" s="36">
        <v>1016</v>
      </c>
      <c r="B1017" s="36" t="s">
        <v>3862</v>
      </c>
      <c r="C1017" s="36" t="s">
        <v>5422</v>
      </c>
      <c r="D1017" s="36" t="s">
        <v>5447</v>
      </c>
      <c r="E1017" s="36" t="s">
        <v>28</v>
      </c>
      <c r="F1017" s="36" t="s">
        <v>45</v>
      </c>
      <c r="G1017" s="36">
        <v>0</v>
      </c>
      <c r="H1017" s="36" t="s">
        <v>30</v>
      </c>
      <c r="I1017" s="36" t="s">
        <v>5448</v>
      </c>
      <c r="J1017" s="36" t="s">
        <v>5449</v>
      </c>
      <c r="K1017" s="36" t="s">
        <v>33</v>
      </c>
      <c r="L1017" s="72" t="s">
        <v>5450</v>
      </c>
      <c r="M1017" s="36" t="s">
        <v>5451</v>
      </c>
      <c r="N1017" s="36" t="s">
        <v>36</v>
      </c>
      <c r="O1017" s="36"/>
      <c r="P1017" s="36"/>
      <c r="Q1017" s="36"/>
      <c r="R1017" s="36"/>
      <c r="S1017" s="36" t="s">
        <v>51</v>
      </c>
      <c r="T1017" s="36" t="s">
        <v>42</v>
      </c>
      <c r="U1017" s="36" t="s">
        <v>39</v>
      </c>
      <c r="V1017" s="36" t="s">
        <v>39</v>
      </c>
      <c r="W1017" s="36" t="s">
        <v>3243</v>
      </c>
      <c r="X1017" s="36">
        <v>2</v>
      </c>
      <c r="Y1017" s="36" t="s">
        <v>5452</v>
      </c>
      <c r="Z1017" s="36">
        <v>1</v>
      </c>
      <c r="AA1017" s="36" t="s">
        <v>5452</v>
      </c>
      <c r="AB1017" s="36">
        <v>1</v>
      </c>
      <c r="AC1017" s="36"/>
      <c r="AD1017" s="36"/>
      <c r="AE1017" s="36">
        <f t="shared" si="16"/>
        <v>0</v>
      </c>
    </row>
    <row r="1018" spans="1:31" customFormat="1" ht="94.5">
      <c r="A1018" s="36">
        <v>1017</v>
      </c>
      <c r="B1018" s="36" t="s">
        <v>3862</v>
      </c>
      <c r="C1018" s="36" t="s">
        <v>5422</v>
      </c>
      <c r="D1018" s="36" t="s">
        <v>5453</v>
      </c>
      <c r="E1018" s="36" t="s">
        <v>28</v>
      </c>
      <c r="F1018" s="36" t="s">
        <v>45</v>
      </c>
      <c r="G1018" s="36">
        <v>0</v>
      </c>
      <c r="H1018" s="36" t="s">
        <v>30</v>
      </c>
      <c r="I1018" s="36" t="s">
        <v>5454</v>
      </c>
      <c r="J1018" s="36" t="s">
        <v>5455</v>
      </c>
      <c r="K1018" s="36" t="s">
        <v>33</v>
      </c>
      <c r="L1018" s="72" t="s">
        <v>5456</v>
      </c>
      <c r="M1018" s="36" t="s">
        <v>5457</v>
      </c>
      <c r="N1018" s="36" t="s">
        <v>36</v>
      </c>
      <c r="O1018" s="36"/>
      <c r="P1018" s="36"/>
      <c r="Q1018" s="36"/>
      <c r="R1018" s="36"/>
      <c r="S1018" s="36" t="s">
        <v>51</v>
      </c>
      <c r="T1018" s="36" t="s">
        <v>38</v>
      </c>
      <c r="U1018" s="36" t="s">
        <v>39</v>
      </c>
      <c r="V1018" s="36" t="s">
        <v>39</v>
      </c>
      <c r="W1018" s="36" t="s">
        <v>38</v>
      </c>
      <c r="X1018" s="36">
        <v>2</v>
      </c>
      <c r="Y1018" s="36" t="s">
        <v>5458</v>
      </c>
      <c r="Z1018" s="36">
        <v>1</v>
      </c>
      <c r="AA1018" s="36" t="s">
        <v>5458</v>
      </c>
      <c r="AB1018" s="36">
        <v>1</v>
      </c>
      <c r="AC1018" s="36"/>
      <c r="AD1018" s="36"/>
      <c r="AE1018" s="36">
        <f t="shared" si="16"/>
        <v>0</v>
      </c>
    </row>
    <row r="1019" spans="1:31" customFormat="1" ht="108">
      <c r="A1019" s="36">
        <v>1018</v>
      </c>
      <c r="B1019" s="36" t="s">
        <v>3862</v>
      </c>
      <c r="C1019" s="36" t="s">
        <v>5422</v>
      </c>
      <c r="D1019" s="36" t="s">
        <v>5459</v>
      </c>
      <c r="E1019" s="36" t="s">
        <v>28</v>
      </c>
      <c r="F1019" s="36" t="s">
        <v>45</v>
      </c>
      <c r="G1019" s="36">
        <v>0</v>
      </c>
      <c r="H1019" s="36" t="s">
        <v>108</v>
      </c>
      <c r="I1019" s="36" t="s">
        <v>5460</v>
      </c>
      <c r="J1019" s="36" t="s">
        <v>5461</v>
      </c>
      <c r="K1019" s="36" t="s">
        <v>33</v>
      </c>
      <c r="L1019" s="72" t="s">
        <v>5462</v>
      </c>
      <c r="M1019" s="36" t="s">
        <v>5463</v>
      </c>
      <c r="N1019" s="36" t="s">
        <v>49</v>
      </c>
      <c r="O1019" s="36"/>
      <c r="P1019" s="36" t="s">
        <v>50</v>
      </c>
      <c r="Q1019" s="36"/>
      <c r="R1019" s="36"/>
      <c r="S1019" s="36" t="s">
        <v>51</v>
      </c>
      <c r="T1019" s="36" t="s">
        <v>38</v>
      </c>
      <c r="U1019" s="36" t="s">
        <v>39</v>
      </c>
      <c r="V1019" s="36" t="s">
        <v>38</v>
      </c>
      <c r="W1019" s="36" t="s">
        <v>38</v>
      </c>
      <c r="X1019" s="36">
        <v>2</v>
      </c>
      <c r="Y1019" s="36" t="s">
        <v>5464</v>
      </c>
      <c r="Z1019" s="36">
        <v>1</v>
      </c>
      <c r="AA1019" s="36" t="s">
        <v>5465</v>
      </c>
      <c r="AB1019" s="36">
        <v>1</v>
      </c>
      <c r="AC1019" s="36"/>
      <c r="AD1019" s="36"/>
      <c r="AE1019" s="36">
        <f t="shared" si="16"/>
        <v>1</v>
      </c>
    </row>
    <row r="1020" spans="1:31" customFormat="1" ht="108">
      <c r="A1020" s="72">
        <v>1019</v>
      </c>
      <c r="B1020" s="72" t="s">
        <v>3862</v>
      </c>
      <c r="C1020" s="72" t="s">
        <v>5422</v>
      </c>
      <c r="D1020" s="72" t="s">
        <v>5466</v>
      </c>
      <c r="E1020" s="72" t="s">
        <v>28</v>
      </c>
      <c r="F1020" s="72" t="s">
        <v>45</v>
      </c>
      <c r="G1020" s="72">
        <v>0</v>
      </c>
      <c r="H1020" s="72" t="s">
        <v>645</v>
      </c>
      <c r="I1020" s="36" t="s">
        <v>5467</v>
      </c>
      <c r="J1020" s="36" t="s">
        <v>5468</v>
      </c>
      <c r="K1020" s="36" t="s">
        <v>33</v>
      </c>
      <c r="L1020" s="72" t="s">
        <v>5469</v>
      </c>
      <c r="M1020" s="36" t="s">
        <v>5470</v>
      </c>
      <c r="N1020" s="36" t="s">
        <v>49</v>
      </c>
      <c r="O1020" s="36"/>
      <c r="P1020" s="36" t="s">
        <v>50</v>
      </c>
      <c r="Q1020" s="36"/>
      <c r="R1020" s="36"/>
      <c r="S1020" s="36" t="s">
        <v>51</v>
      </c>
      <c r="T1020" s="36" t="s">
        <v>38</v>
      </c>
      <c r="U1020" s="36" t="s">
        <v>39</v>
      </c>
      <c r="V1020" s="36" t="s">
        <v>38</v>
      </c>
      <c r="W1020" s="36" t="s">
        <v>38</v>
      </c>
      <c r="X1020" s="36">
        <v>2</v>
      </c>
      <c r="Y1020" s="36" t="s">
        <v>5464</v>
      </c>
      <c r="Z1020" s="36">
        <v>1</v>
      </c>
      <c r="AA1020" s="36" t="s">
        <v>5465</v>
      </c>
      <c r="AB1020" s="36">
        <v>1</v>
      </c>
      <c r="AC1020" s="36"/>
      <c r="AD1020" s="36"/>
      <c r="AE1020" s="36">
        <f t="shared" si="16"/>
        <v>1</v>
      </c>
    </row>
    <row r="1021" spans="1:31" customFormat="1" ht="108">
      <c r="A1021" s="36">
        <v>1020</v>
      </c>
      <c r="B1021" s="36" t="s">
        <v>3862</v>
      </c>
      <c r="C1021" s="36" t="s">
        <v>5422</v>
      </c>
      <c r="D1021" s="36" t="s">
        <v>5471</v>
      </c>
      <c r="E1021" s="36" t="s">
        <v>28</v>
      </c>
      <c r="F1021" s="36" t="s">
        <v>45</v>
      </c>
      <c r="G1021" s="36">
        <v>0</v>
      </c>
      <c r="H1021" s="36" t="s">
        <v>42</v>
      </c>
      <c r="I1021" s="36" t="s">
        <v>5472</v>
      </c>
      <c r="J1021" s="36" t="s">
        <v>5473</v>
      </c>
      <c r="K1021" s="36" t="s">
        <v>33</v>
      </c>
      <c r="L1021" s="72" t="s">
        <v>5474</v>
      </c>
      <c r="M1021" s="36" t="s">
        <v>5475</v>
      </c>
      <c r="N1021" s="36" t="s">
        <v>49</v>
      </c>
      <c r="O1021" s="36"/>
      <c r="P1021" s="36" t="s">
        <v>50</v>
      </c>
      <c r="Q1021" s="36"/>
      <c r="R1021" s="36"/>
      <c r="S1021" s="36" t="s">
        <v>51</v>
      </c>
      <c r="T1021" s="36" t="s">
        <v>38</v>
      </c>
      <c r="U1021" s="36" t="s">
        <v>39</v>
      </c>
      <c r="V1021" s="36" t="s">
        <v>38</v>
      </c>
      <c r="W1021" s="36" t="s">
        <v>38</v>
      </c>
      <c r="X1021" s="36">
        <v>2</v>
      </c>
      <c r="Y1021" s="36" t="s">
        <v>5464</v>
      </c>
      <c r="Z1021" s="36">
        <v>1</v>
      </c>
      <c r="AA1021" s="36" t="s">
        <v>5465</v>
      </c>
      <c r="AB1021" s="36">
        <v>1</v>
      </c>
      <c r="AC1021" s="36"/>
      <c r="AD1021" s="36"/>
      <c r="AE1021" s="36">
        <f t="shared" si="16"/>
        <v>1</v>
      </c>
    </row>
    <row r="1022" spans="1:31" customFormat="1" ht="94.5">
      <c r="A1022" s="36">
        <v>1021</v>
      </c>
      <c r="B1022" s="36" t="s">
        <v>3862</v>
      </c>
      <c r="C1022" s="36" t="s">
        <v>5422</v>
      </c>
      <c r="D1022" s="36" t="s">
        <v>5476</v>
      </c>
      <c r="E1022" s="36" t="s">
        <v>28</v>
      </c>
      <c r="F1022" s="36" t="s">
        <v>45</v>
      </c>
      <c r="G1022" s="36">
        <v>0</v>
      </c>
      <c r="H1022" s="36" t="s">
        <v>108</v>
      </c>
      <c r="I1022" s="36" t="s">
        <v>5477</v>
      </c>
      <c r="J1022" s="36" t="s">
        <v>5478</v>
      </c>
      <c r="K1022" s="36" t="s">
        <v>33</v>
      </c>
      <c r="L1022" s="72" t="s">
        <v>5479</v>
      </c>
      <c r="M1022" s="36" t="s">
        <v>5480</v>
      </c>
      <c r="N1022" s="36" t="s">
        <v>49</v>
      </c>
      <c r="O1022" s="36"/>
      <c r="P1022" s="36" t="s">
        <v>50</v>
      </c>
      <c r="Q1022" s="36"/>
      <c r="R1022" s="36"/>
      <c r="S1022" s="36" t="s">
        <v>51</v>
      </c>
      <c r="T1022" s="36" t="s">
        <v>38</v>
      </c>
      <c r="U1022" s="36" t="s">
        <v>39</v>
      </c>
      <c r="V1022" s="36" t="s">
        <v>38</v>
      </c>
      <c r="W1022" s="36" t="s">
        <v>38</v>
      </c>
      <c r="X1022" s="36">
        <v>2</v>
      </c>
      <c r="Y1022" s="36" t="s">
        <v>5464</v>
      </c>
      <c r="Z1022" s="36">
        <v>1</v>
      </c>
      <c r="AA1022" s="36" t="s">
        <v>5465</v>
      </c>
      <c r="AB1022" s="36">
        <v>1</v>
      </c>
      <c r="AC1022" s="36"/>
      <c r="AD1022" s="36"/>
      <c r="AE1022" s="36">
        <f t="shared" si="16"/>
        <v>1</v>
      </c>
    </row>
    <row r="1023" spans="1:31" customFormat="1" ht="94.5">
      <c r="A1023" s="36">
        <v>1022</v>
      </c>
      <c r="B1023" s="36" t="s">
        <v>3862</v>
      </c>
      <c r="C1023" s="36" t="s">
        <v>5422</v>
      </c>
      <c r="D1023" s="36" t="s">
        <v>5481</v>
      </c>
      <c r="E1023" s="36" t="s">
        <v>28</v>
      </c>
      <c r="F1023" s="36" t="s">
        <v>45</v>
      </c>
      <c r="G1023" s="36">
        <v>0</v>
      </c>
      <c r="H1023" s="36" t="s">
        <v>108</v>
      </c>
      <c r="I1023" s="36" t="s">
        <v>5482</v>
      </c>
      <c r="J1023" s="36" t="s">
        <v>5483</v>
      </c>
      <c r="K1023" s="36" t="s">
        <v>33</v>
      </c>
      <c r="L1023" s="72" t="s">
        <v>5484</v>
      </c>
      <c r="M1023" s="36" t="s">
        <v>5485</v>
      </c>
      <c r="N1023" s="36" t="s">
        <v>49</v>
      </c>
      <c r="O1023" s="36"/>
      <c r="P1023" s="36" t="s">
        <v>50</v>
      </c>
      <c r="Q1023" s="36"/>
      <c r="R1023" s="36"/>
      <c r="S1023" s="36" t="s">
        <v>51</v>
      </c>
      <c r="T1023" s="36" t="s">
        <v>38</v>
      </c>
      <c r="U1023" s="36" t="s">
        <v>39</v>
      </c>
      <c r="V1023" s="36" t="s">
        <v>38</v>
      </c>
      <c r="W1023" s="36" t="s">
        <v>38</v>
      </c>
      <c r="X1023" s="36">
        <v>2</v>
      </c>
      <c r="Y1023" s="36" t="s">
        <v>5464</v>
      </c>
      <c r="Z1023" s="36">
        <v>1</v>
      </c>
      <c r="AA1023" s="36" t="s">
        <v>5465</v>
      </c>
      <c r="AB1023" s="36">
        <v>1</v>
      </c>
      <c r="AC1023" s="36"/>
      <c r="AD1023" s="36"/>
      <c r="AE1023" s="36">
        <f t="shared" si="16"/>
        <v>1</v>
      </c>
    </row>
    <row r="1024" spans="1:31" customFormat="1" ht="81">
      <c r="A1024" s="36">
        <v>1023</v>
      </c>
      <c r="B1024" s="36" t="s">
        <v>3862</v>
      </c>
      <c r="C1024" s="36" t="s">
        <v>5422</v>
      </c>
      <c r="D1024" s="36" t="s">
        <v>5486</v>
      </c>
      <c r="E1024" s="36" t="s">
        <v>28</v>
      </c>
      <c r="F1024" s="36" t="s">
        <v>45</v>
      </c>
      <c r="G1024" s="36">
        <v>0</v>
      </c>
      <c r="H1024" s="36" t="s">
        <v>82</v>
      </c>
      <c r="I1024" s="36" t="s">
        <v>5487</v>
      </c>
      <c r="J1024" s="36" t="s">
        <v>5488</v>
      </c>
      <c r="K1024" s="36" t="s">
        <v>33</v>
      </c>
      <c r="L1024" s="72" t="s">
        <v>5489</v>
      </c>
      <c r="M1024" s="36" t="s">
        <v>5490</v>
      </c>
      <c r="N1024" s="36" t="s">
        <v>49</v>
      </c>
      <c r="O1024" s="36"/>
      <c r="P1024" s="36" t="s">
        <v>50</v>
      </c>
      <c r="Q1024" s="36"/>
      <c r="R1024" s="36"/>
      <c r="S1024" s="36" t="s">
        <v>51</v>
      </c>
      <c r="T1024" s="36" t="s">
        <v>38</v>
      </c>
      <c r="U1024" s="36" t="s">
        <v>39</v>
      </c>
      <c r="V1024" s="36" t="s">
        <v>38</v>
      </c>
      <c r="W1024" s="36" t="s">
        <v>38</v>
      </c>
      <c r="X1024" s="36">
        <v>2</v>
      </c>
      <c r="Y1024" s="36" t="s">
        <v>5464</v>
      </c>
      <c r="Z1024" s="36">
        <v>1</v>
      </c>
      <c r="AA1024" s="36" t="s">
        <v>5465</v>
      </c>
      <c r="AB1024" s="36">
        <v>1</v>
      </c>
      <c r="AC1024" s="36"/>
      <c r="AD1024" s="36"/>
      <c r="AE1024" s="36">
        <f t="shared" si="16"/>
        <v>1</v>
      </c>
    </row>
    <row r="1025" spans="1:31" customFormat="1" ht="94.5">
      <c r="A1025" s="36">
        <v>1024</v>
      </c>
      <c r="B1025" s="36" t="s">
        <v>3862</v>
      </c>
      <c r="C1025" s="36" t="s">
        <v>5422</v>
      </c>
      <c r="D1025" s="36" t="s">
        <v>5491</v>
      </c>
      <c r="E1025" s="36" t="s">
        <v>28</v>
      </c>
      <c r="F1025" s="36" t="s">
        <v>45</v>
      </c>
      <c r="G1025" s="36">
        <v>0</v>
      </c>
      <c r="H1025" s="36" t="s">
        <v>42</v>
      </c>
      <c r="I1025" s="36" t="s">
        <v>5492</v>
      </c>
      <c r="J1025" s="36" t="s">
        <v>5493</v>
      </c>
      <c r="K1025" s="36" t="s">
        <v>33</v>
      </c>
      <c r="L1025" s="72" t="s">
        <v>5494</v>
      </c>
      <c r="M1025" s="36" t="s">
        <v>5495</v>
      </c>
      <c r="N1025" s="36" t="s">
        <v>49</v>
      </c>
      <c r="O1025" s="36"/>
      <c r="P1025" s="36" t="s">
        <v>50</v>
      </c>
      <c r="Q1025" s="36"/>
      <c r="R1025" s="36"/>
      <c r="S1025" s="36" t="s">
        <v>51</v>
      </c>
      <c r="T1025" s="36" t="s">
        <v>38</v>
      </c>
      <c r="U1025" s="36" t="s">
        <v>39</v>
      </c>
      <c r="V1025" s="36" t="s">
        <v>38</v>
      </c>
      <c r="W1025" s="36" t="s">
        <v>38</v>
      </c>
      <c r="X1025" s="36">
        <v>2</v>
      </c>
      <c r="Y1025" s="36" t="s">
        <v>5464</v>
      </c>
      <c r="Z1025" s="36">
        <v>1</v>
      </c>
      <c r="AA1025" s="36" t="s">
        <v>5465</v>
      </c>
      <c r="AB1025" s="36">
        <v>1</v>
      </c>
      <c r="AC1025" s="36"/>
      <c r="AD1025" s="36"/>
      <c r="AE1025" s="36">
        <f t="shared" si="16"/>
        <v>1</v>
      </c>
    </row>
    <row r="1026" spans="1:31" customFormat="1" ht="108">
      <c r="A1026" s="36">
        <v>1025</v>
      </c>
      <c r="B1026" s="36" t="s">
        <v>3862</v>
      </c>
      <c r="C1026" s="36" t="s">
        <v>5422</v>
      </c>
      <c r="D1026" s="36" t="s">
        <v>5496</v>
      </c>
      <c r="E1026" s="36" t="s">
        <v>28</v>
      </c>
      <c r="F1026" s="36" t="s">
        <v>2866</v>
      </c>
      <c r="G1026" s="36">
        <v>5</v>
      </c>
      <c r="H1026" s="36" t="s">
        <v>82</v>
      </c>
      <c r="I1026" s="36" t="s">
        <v>5497</v>
      </c>
      <c r="J1026" s="36" t="s">
        <v>5498</v>
      </c>
      <c r="K1026" s="36" t="s">
        <v>33</v>
      </c>
      <c r="L1026" s="72" t="s">
        <v>5499</v>
      </c>
      <c r="M1026" s="36" t="s">
        <v>5500</v>
      </c>
      <c r="N1026" s="36" t="s">
        <v>49</v>
      </c>
      <c r="O1026" s="36"/>
      <c r="P1026" s="36" t="s">
        <v>50</v>
      </c>
      <c r="Q1026" s="36"/>
      <c r="R1026" s="36"/>
      <c r="S1026" s="36" t="s">
        <v>51</v>
      </c>
      <c r="T1026" s="36" t="s">
        <v>38</v>
      </c>
      <c r="U1026" s="36" t="s">
        <v>39</v>
      </c>
      <c r="V1026" s="36" t="s">
        <v>38</v>
      </c>
      <c r="W1026" s="36" t="s">
        <v>38</v>
      </c>
      <c r="X1026" s="36">
        <v>2</v>
      </c>
      <c r="Y1026" s="36" t="s">
        <v>5464</v>
      </c>
      <c r="Z1026" s="36">
        <v>1</v>
      </c>
      <c r="AA1026" s="36" t="s">
        <v>5465</v>
      </c>
      <c r="AB1026" s="36">
        <v>1</v>
      </c>
      <c r="AC1026" s="36"/>
      <c r="AD1026" s="36"/>
      <c r="AE1026" s="36">
        <f t="shared" si="16"/>
        <v>1</v>
      </c>
    </row>
    <row r="1027" spans="1:31" customFormat="1" ht="135">
      <c r="A1027" s="36">
        <v>1026</v>
      </c>
      <c r="B1027" s="36" t="s">
        <v>3862</v>
      </c>
      <c r="C1027" s="36" t="s">
        <v>5422</v>
      </c>
      <c r="D1027" s="36" t="s">
        <v>2944</v>
      </c>
      <c r="E1027" s="36" t="s">
        <v>28</v>
      </c>
      <c r="F1027" s="36" t="s">
        <v>45</v>
      </c>
      <c r="G1027" s="36">
        <v>0</v>
      </c>
      <c r="H1027" s="36" t="s">
        <v>645</v>
      </c>
      <c r="I1027" s="36" t="s">
        <v>5501</v>
      </c>
      <c r="J1027" s="36" t="s">
        <v>5502</v>
      </c>
      <c r="K1027" s="36" t="s">
        <v>33</v>
      </c>
      <c r="L1027" s="72" t="s">
        <v>5503</v>
      </c>
      <c r="M1027" s="36" t="s">
        <v>5504</v>
      </c>
      <c r="N1027" s="36" t="s">
        <v>36</v>
      </c>
      <c r="O1027" s="36"/>
      <c r="P1027" s="36"/>
      <c r="Q1027" s="36"/>
      <c r="R1027" s="36"/>
      <c r="S1027" s="36" t="s">
        <v>37</v>
      </c>
      <c r="T1027" s="36" t="s">
        <v>39</v>
      </c>
      <c r="U1027" s="36" t="s">
        <v>39</v>
      </c>
      <c r="V1027" s="36" t="s">
        <v>38</v>
      </c>
      <c r="W1027" s="36" t="s">
        <v>38</v>
      </c>
      <c r="X1027" s="36">
        <v>2</v>
      </c>
      <c r="Y1027" s="36" t="s">
        <v>5464</v>
      </c>
      <c r="Z1027" s="36">
        <v>1</v>
      </c>
      <c r="AA1027" s="36" t="s">
        <v>5465</v>
      </c>
      <c r="AB1027" s="36">
        <v>1</v>
      </c>
      <c r="AC1027" s="36"/>
      <c r="AD1027" s="36"/>
      <c r="AE1027" s="36">
        <f t="shared" si="16"/>
        <v>0</v>
      </c>
    </row>
    <row r="1028" spans="1:31" customFormat="1" ht="121.5">
      <c r="A1028" s="36">
        <v>1027</v>
      </c>
      <c r="B1028" s="36" t="s">
        <v>3862</v>
      </c>
      <c r="C1028" s="36" t="s">
        <v>5422</v>
      </c>
      <c r="D1028" s="36" t="s">
        <v>5505</v>
      </c>
      <c r="E1028" s="36" t="s">
        <v>28</v>
      </c>
      <c r="F1028" s="36" t="s">
        <v>45</v>
      </c>
      <c r="G1028" s="36">
        <v>0</v>
      </c>
      <c r="H1028" s="36" t="s">
        <v>42</v>
      </c>
      <c r="I1028" s="36" t="s">
        <v>5506</v>
      </c>
      <c r="J1028" s="36" t="s">
        <v>5507</v>
      </c>
      <c r="K1028" s="36" t="s">
        <v>33</v>
      </c>
      <c r="L1028" s="72" t="s">
        <v>5508</v>
      </c>
      <c r="M1028" s="36" t="s">
        <v>5509</v>
      </c>
      <c r="N1028" s="36" t="s">
        <v>49</v>
      </c>
      <c r="O1028" s="36"/>
      <c r="P1028" s="36"/>
      <c r="Q1028" s="36"/>
      <c r="R1028" s="36" t="s">
        <v>50</v>
      </c>
      <c r="S1028" s="36" t="s">
        <v>51</v>
      </c>
      <c r="T1028" s="36" t="s">
        <v>38</v>
      </c>
      <c r="U1028" s="36" t="s">
        <v>39</v>
      </c>
      <c r="V1028" s="36" t="s">
        <v>39</v>
      </c>
      <c r="W1028" s="36" t="s">
        <v>40</v>
      </c>
      <c r="X1028" s="36">
        <v>2</v>
      </c>
      <c r="Y1028" s="36" t="s">
        <v>5510</v>
      </c>
      <c r="Z1028" s="36">
        <v>1</v>
      </c>
      <c r="AA1028" s="36" t="s">
        <v>5510</v>
      </c>
      <c r="AB1028" s="36">
        <v>1</v>
      </c>
      <c r="AC1028" s="36"/>
      <c r="AD1028" s="36"/>
      <c r="AE1028" s="36">
        <f t="shared" si="16"/>
        <v>1</v>
      </c>
    </row>
    <row r="1029" spans="1:31" customFormat="1" ht="148.5">
      <c r="A1029" s="36">
        <v>1028</v>
      </c>
      <c r="B1029" s="36" t="s">
        <v>3862</v>
      </c>
      <c r="C1029" s="36" t="s">
        <v>5422</v>
      </c>
      <c r="D1029" s="36" t="s">
        <v>5511</v>
      </c>
      <c r="E1029" s="36" t="s">
        <v>28</v>
      </c>
      <c r="F1029" s="36" t="s">
        <v>45</v>
      </c>
      <c r="G1029" s="36">
        <v>0</v>
      </c>
      <c r="H1029" s="36" t="s">
        <v>82</v>
      </c>
      <c r="I1029" s="36" t="s">
        <v>5512</v>
      </c>
      <c r="J1029" s="36" t="s">
        <v>5513</v>
      </c>
      <c r="K1029" s="36" t="s">
        <v>33</v>
      </c>
      <c r="L1029" s="72" t="s">
        <v>5514</v>
      </c>
      <c r="M1029" s="36" t="s">
        <v>5515</v>
      </c>
      <c r="N1029" s="36" t="s">
        <v>36</v>
      </c>
      <c r="O1029" s="36"/>
      <c r="P1029" s="36"/>
      <c r="Q1029" s="36"/>
      <c r="R1029" s="36"/>
      <c r="S1029" s="36" t="s">
        <v>42</v>
      </c>
      <c r="T1029" s="36" t="s">
        <v>42</v>
      </c>
      <c r="U1029" s="36" t="s">
        <v>39</v>
      </c>
      <c r="V1029" s="36" t="s">
        <v>39</v>
      </c>
      <c r="W1029" s="36" t="s">
        <v>5516</v>
      </c>
      <c r="X1029" s="36">
        <v>2</v>
      </c>
      <c r="Y1029" s="36" t="s">
        <v>5517</v>
      </c>
      <c r="Z1029" s="36">
        <v>1</v>
      </c>
      <c r="AA1029" s="36" t="s">
        <v>1715</v>
      </c>
      <c r="AB1029" s="36">
        <v>1</v>
      </c>
      <c r="AC1029" s="36"/>
      <c r="AD1029" s="36"/>
      <c r="AE1029" s="36">
        <f t="shared" si="16"/>
        <v>0</v>
      </c>
    </row>
    <row r="1030" spans="1:31" customFormat="1" ht="94.5">
      <c r="A1030" s="36">
        <v>1029</v>
      </c>
      <c r="B1030" s="36" t="s">
        <v>3862</v>
      </c>
      <c r="C1030" s="36" t="s">
        <v>5422</v>
      </c>
      <c r="D1030" s="36" t="s">
        <v>5518</v>
      </c>
      <c r="E1030" s="36" t="s">
        <v>28</v>
      </c>
      <c r="F1030" s="36" t="s">
        <v>45</v>
      </c>
      <c r="G1030" s="36">
        <v>0</v>
      </c>
      <c r="H1030" s="36" t="s">
        <v>82</v>
      </c>
      <c r="I1030" s="36" t="s">
        <v>5519</v>
      </c>
      <c r="J1030" s="36" t="s">
        <v>5520</v>
      </c>
      <c r="K1030" s="36" t="s">
        <v>33</v>
      </c>
      <c r="L1030" s="72" t="s">
        <v>5521</v>
      </c>
      <c r="M1030" s="36" t="s">
        <v>5522</v>
      </c>
      <c r="N1030" s="36" t="s">
        <v>49</v>
      </c>
      <c r="O1030" s="36"/>
      <c r="P1030" s="36" t="s">
        <v>50</v>
      </c>
      <c r="Q1030" s="36"/>
      <c r="R1030" s="36"/>
      <c r="S1030" s="36" t="s">
        <v>37</v>
      </c>
      <c r="T1030" s="36" t="s">
        <v>42</v>
      </c>
      <c r="U1030" s="36" t="s">
        <v>39</v>
      </c>
      <c r="V1030" s="36" t="s">
        <v>39</v>
      </c>
      <c r="W1030" s="36" t="s">
        <v>5516</v>
      </c>
      <c r="X1030" s="36">
        <v>2</v>
      </c>
      <c r="Y1030" s="36" t="s">
        <v>5523</v>
      </c>
      <c r="Z1030" s="36">
        <v>1</v>
      </c>
      <c r="AA1030" s="36" t="s">
        <v>1715</v>
      </c>
      <c r="AB1030" s="36">
        <v>1</v>
      </c>
      <c r="AC1030" s="36"/>
      <c r="AD1030" s="36"/>
      <c r="AE1030" s="36">
        <f t="shared" si="16"/>
        <v>1</v>
      </c>
    </row>
    <row r="1031" spans="1:31" customFormat="1" ht="81">
      <c r="A1031" s="36">
        <v>1030</v>
      </c>
      <c r="B1031" s="36" t="s">
        <v>3862</v>
      </c>
      <c r="C1031" s="36" t="s">
        <v>5422</v>
      </c>
      <c r="D1031" s="36" t="s">
        <v>5524</v>
      </c>
      <c r="E1031" s="36" t="s">
        <v>28</v>
      </c>
      <c r="F1031" s="36" t="s">
        <v>45</v>
      </c>
      <c r="G1031" s="36">
        <v>0</v>
      </c>
      <c r="H1031" s="36" t="s">
        <v>82</v>
      </c>
      <c r="I1031" s="36" t="s">
        <v>5525</v>
      </c>
      <c r="J1031" s="36" t="s">
        <v>5526</v>
      </c>
      <c r="K1031" s="36" t="s">
        <v>33</v>
      </c>
      <c r="L1031" s="72" t="s">
        <v>5527</v>
      </c>
      <c r="M1031" s="36" t="s">
        <v>5528</v>
      </c>
      <c r="N1031" s="36" t="s">
        <v>36</v>
      </c>
      <c r="O1031" s="36"/>
      <c r="P1031" s="36"/>
      <c r="Q1031" s="36"/>
      <c r="R1031" s="36"/>
      <c r="S1031" s="36" t="s">
        <v>42</v>
      </c>
      <c r="T1031" s="36" t="s">
        <v>42</v>
      </c>
      <c r="U1031" s="36" t="s">
        <v>39</v>
      </c>
      <c r="V1031" s="36" t="s">
        <v>39</v>
      </c>
      <c r="W1031" s="36" t="s">
        <v>5516</v>
      </c>
      <c r="X1031" s="36">
        <v>2</v>
      </c>
      <c r="Y1031" s="36" t="s">
        <v>5529</v>
      </c>
      <c r="Z1031" s="36">
        <v>1</v>
      </c>
      <c r="AA1031" s="36" t="s">
        <v>1715</v>
      </c>
      <c r="AB1031" s="36">
        <v>1</v>
      </c>
      <c r="AC1031" s="36"/>
      <c r="AD1031" s="36"/>
      <c r="AE1031" s="36">
        <f t="shared" si="16"/>
        <v>0</v>
      </c>
    </row>
    <row r="1032" spans="1:31" customFormat="1" ht="81">
      <c r="A1032" s="36">
        <v>1031</v>
      </c>
      <c r="B1032" s="36" t="s">
        <v>3862</v>
      </c>
      <c r="C1032" s="36" t="s">
        <v>5422</v>
      </c>
      <c r="D1032" s="36" t="s">
        <v>5530</v>
      </c>
      <c r="E1032" s="36" t="s">
        <v>28</v>
      </c>
      <c r="F1032" s="36" t="s">
        <v>45</v>
      </c>
      <c r="G1032" s="36">
        <v>0</v>
      </c>
      <c r="H1032" s="36" t="s">
        <v>42</v>
      </c>
      <c r="I1032" s="36" t="s">
        <v>5531</v>
      </c>
      <c r="J1032" s="36" t="s">
        <v>5532</v>
      </c>
      <c r="K1032" s="36" t="s">
        <v>33</v>
      </c>
      <c r="L1032" s="72" t="s">
        <v>5533</v>
      </c>
      <c r="M1032" s="36" t="s">
        <v>5534</v>
      </c>
      <c r="N1032" s="36" t="s">
        <v>49</v>
      </c>
      <c r="O1032" s="36"/>
      <c r="P1032" s="36" t="s">
        <v>50</v>
      </c>
      <c r="Q1032" s="36"/>
      <c r="R1032" s="36"/>
      <c r="S1032" s="36" t="s">
        <v>51</v>
      </c>
      <c r="T1032" s="36" t="s">
        <v>38</v>
      </c>
      <c r="U1032" s="36" t="s">
        <v>39</v>
      </c>
      <c r="V1032" s="36" t="s">
        <v>38</v>
      </c>
      <c r="W1032" s="36" t="s">
        <v>38</v>
      </c>
      <c r="X1032" s="36">
        <v>2</v>
      </c>
      <c r="Y1032" s="36" t="s">
        <v>5535</v>
      </c>
      <c r="Z1032" s="36">
        <v>1</v>
      </c>
      <c r="AA1032" s="36" t="s">
        <v>5535</v>
      </c>
      <c r="AB1032" s="36">
        <v>1</v>
      </c>
      <c r="AC1032" s="36"/>
      <c r="AD1032" s="36"/>
      <c r="AE1032" s="36">
        <f t="shared" ref="AE1032:AE1095" si="17">COUNTIFS(O1032:R1032,"√")</f>
        <v>1</v>
      </c>
    </row>
    <row r="1033" spans="1:31" customFormat="1" ht="108">
      <c r="A1033" s="36">
        <v>1032</v>
      </c>
      <c r="B1033" s="36" t="s">
        <v>3862</v>
      </c>
      <c r="C1033" s="36" t="s">
        <v>5422</v>
      </c>
      <c r="D1033" s="36" t="s">
        <v>5536</v>
      </c>
      <c r="E1033" s="36" t="s">
        <v>28</v>
      </c>
      <c r="F1033" s="36" t="s">
        <v>45</v>
      </c>
      <c r="G1033" s="36">
        <v>0</v>
      </c>
      <c r="H1033" s="36" t="s">
        <v>108</v>
      </c>
      <c r="I1033" s="36" t="s">
        <v>5537</v>
      </c>
      <c r="J1033" s="36" t="s">
        <v>5538</v>
      </c>
      <c r="K1033" s="36" t="s">
        <v>33</v>
      </c>
      <c r="L1033" s="72" t="s">
        <v>5539</v>
      </c>
      <c r="M1033" s="36" t="s">
        <v>5540</v>
      </c>
      <c r="N1033" s="36" t="s">
        <v>49</v>
      </c>
      <c r="O1033" s="36"/>
      <c r="P1033" s="36" t="s">
        <v>50</v>
      </c>
      <c r="Q1033" s="36"/>
      <c r="R1033" s="36"/>
      <c r="S1033" s="36" t="s">
        <v>51</v>
      </c>
      <c r="T1033" s="36" t="s">
        <v>38</v>
      </c>
      <c r="U1033" s="36" t="s">
        <v>39</v>
      </c>
      <c r="V1033" s="36" t="s">
        <v>38</v>
      </c>
      <c r="W1033" s="36" t="s">
        <v>38</v>
      </c>
      <c r="X1033" s="36">
        <v>2</v>
      </c>
      <c r="Y1033" s="36" t="s">
        <v>5541</v>
      </c>
      <c r="Z1033" s="36">
        <v>1</v>
      </c>
      <c r="AA1033" s="36" t="s">
        <v>5541</v>
      </c>
      <c r="AB1033" s="36">
        <v>1</v>
      </c>
      <c r="AC1033" s="36"/>
      <c r="AD1033" s="36"/>
      <c r="AE1033" s="36">
        <f t="shared" si="17"/>
        <v>1</v>
      </c>
    </row>
    <row r="1034" spans="1:31" customFormat="1" ht="94.5">
      <c r="A1034" s="36">
        <v>1033</v>
      </c>
      <c r="B1034" s="36" t="s">
        <v>3862</v>
      </c>
      <c r="C1034" s="36" t="s">
        <v>5422</v>
      </c>
      <c r="D1034" s="36" t="s">
        <v>5542</v>
      </c>
      <c r="E1034" s="36" t="s">
        <v>28</v>
      </c>
      <c r="F1034" s="36" t="s">
        <v>45</v>
      </c>
      <c r="G1034" s="36">
        <v>0</v>
      </c>
      <c r="H1034" s="36" t="s">
        <v>108</v>
      </c>
      <c r="I1034" s="36" t="s">
        <v>5543</v>
      </c>
      <c r="J1034" s="36" t="s">
        <v>5544</v>
      </c>
      <c r="K1034" s="36" t="s">
        <v>33</v>
      </c>
      <c r="L1034" s="72" t="s">
        <v>5545</v>
      </c>
      <c r="M1034" s="36" t="s">
        <v>5546</v>
      </c>
      <c r="N1034" s="36" t="s">
        <v>36</v>
      </c>
      <c r="O1034" s="36"/>
      <c r="P1034" s="36"/>
      <c r="Q1034" s="36"/>
      <c r="R1034" s="36"/>
      <c r="S1034" s="36" t="s">
        <v>51</v>
      </c>
      <c r="T1034" s="36" t="s">
        <v>38</v>
      </c>
      <c r="U1034" s="36" t="s">
        <v>39</v>
      </c>
      <c r="V1034" s="36" t="s">
        <v>39</v>
      </c>
      <c r="W1034" s="36" t="s">
        <v>38</v>
      </c>
      <c r="X1034" s="36">
        <v>2</v>
      </c>
      <c r="Y1034" s="36" t="s">
        <v>5547</v>
      </c>
      <c r="Z1034" s="36">
        <v>1</v>
      </c>
      <c r="AA1034" s="36" t="s">
        <v>5547</v>
      </c>
      <c r="AB1034" s="36">
        <v>1</v>
      </c>
      <c r="AC1034" s="36"/>
      <c r="AD1034" s="36"/>
      <c r="AE1034" s="36">
        <f t="shared" si="17"/>
        <v>0</v>
      </c>
    </row>
    <row r="1035" spans="1:31" customFormat="1" ht="121.5">
      <c r="A1035" s="36">
        <v>1034</v>
      </c>
      <c r="B1035" s="36" t="s">
        <v>3862</v>
      </c>
      <c r="C1035" s="36" t="s">
        <v>5422</v>
      </c>
      <c r="D1035" s="36" t="s">
        <v>5548</v>
      </c>
      <c r="E1035" s="36" t="s">
        <v>28</v>
      </c>
      <c r="F1035" s="36" t="s">
        <v>45</v>
      </c>
      <c r="G1035" s="36">
        <v>0</v>
      </c>
      <c r="H1035" s="36" t="s">
        <v>108</v>
      </c>
      <c r="I1035" s="36" t="s">
        <v>5549</v>
      </c>
      <c r="J1035" s="36" t="s">
        <v>5550</v>
      </c>
      <c r="K1035" s="36" t="s">
        <v>33</v>
      </c>
      <c r="L1035" s="72" t="s">
        <v>5551</v>
      </c>
      <c r="M1035" s="36" t="s">
        <v>5552</v>
      </c>
      <c r="N1035" s="36" t="s">
        <v>49</v>
      </c>
      <c r="O1035" s="36"/>
      <c r="P1035" s="36" t="s">
        <v>50</v>
      </c>
      <c r="Q1035" s="36"/>
      <c r="R1035" s="36"/>
      <c r="S1035" s="36" t="s">
        <v>51</v>
      </c>
      <c r="T1035" s="36" t="s">
        <v>38</v>
      </c>
      <c r="U1035" s="36" t="s">
        <v>39</v>
      </c>
      <c r="V1035" s="36" t="s">
        <v>38</v>
      </c>
      <c r="W1035" s="36" t="s">
        <v>38</v>
      </c>
      <c r="X1035" s="36">
        <v>2</v>
      </c>
      <c r="Y1035" s="36" t="s">
        <v>5547</v>
      </c>
      <c r="Z1035" s="36">
        <v>1</v>
      </c>
      <c r="AA1035" s="36" t="s">
        <v>5547</v>
      </c>
      <c r="AB1035" s="36">
        <v>1</v>
      </c>
      <c r="AC1035" s="36"/>
      <c r="AD1035" s="36"/>
      <c r="AE1035" s="36">
        <f t="shared" si="17"/>
        <v>1</v>
      </c>
    </row>
    <row r="1036" spans="1:31" customFormat="1" ht="94.5">
      <c r="A1036" s="36">
        <v>1035</v>
      </c>
      <c r="B1036" s="36" t="s">
        <v>3862</v>
      </c>
      <c r="C1036" s="36" t="s">
        <v>5422</v>
      </c>
      <c r="D1036" s="36" t="s">
        <v>5553</v>
      </c>
      <c r="E1036" s="36" t="s">
        <v>28</v>
      </c>
      <c r="F1036" s="36" t="s">
        <v>45</v>
      </c>
      <c r="G1036" s="36">
        <v>0</v>
      </c>
      <c r="H1036" s="36" t="s">
        <v>108</v>
      </c>
      <c r="I1036" s="36" t="s">
        <v>5554</v>
      </c>
      <c r="J1036" s="36" t="s">
        <v>5555</v>
      </c>
      <c r="K1036" s="36" t="s">
        <v>33</v>
      </c>
      <c r="L1036" s="72" t="s">
        <v>5556</v>
      </c>
      <c r="M1036" s="36" t="s">
        <v>5557</v>
      </c>
      <c r="N1036" s="36" t="s">
        <v>49</v>
      </c>
      <c r="O1036" s="36"/>
      <c r="P1036" s="36" t="s">
        <v>50</v>
      </c>
      <c r="Q1036" s="36"/>
      <c r="R1036" s="36"/>
      <c r="S1036" s="36" t="s">
        <v>51</v>
      </c>
      <c r="T1036" s="36" t="s">
        <v>38</v>
      </c>
      <c r="U1036" s="36" t="s">
        <v>39</v>
      </c>
      <c r="V1036" s="36" t="s">
        <v>38</v>
      </c>
      <c r="W1036" s="36" t="s">
        <v>38</v>
      </c>
      <c r="X1036" s="36">
        <v>2</v>
      </c>
      <c r="Y1036" s="36" t="s">
        <v>5558</v>
      </c>
      <c r="Z1036" s="36">
        <v>1</v>
      </c>
      <c r="AA1036" s="36" t="s">
        <v>5558</v>
      </c>
      <c r="AB1036" s="36">
        <v>1</v>
      </c>
      <c r="AC1036" s="36"/>
      <c r="AD1036" s="36"/>
      <c r="AE1036" s="36">
        <f t="shared" si="17"/>
        <v>1</v>
      </c>
    </row>
    <row r="1037" spans="1:31" customFormat="1" ht="94.5">
      <c r="A1037" s="36">
        <v>1036</v>
      </c>
      <c r="B1037" s="36" t="s">
        <v>3862</v>
      </c>
      <c r="C1037" s="36" t="s">
        <v>5422</v>
      </c>
      <c r="D1037" s="36" t="s">
        <v>5559</v>
      </c>
      <c r="E1037" s="36" t="s">
        <v>28</v>
      </c>
      <c r="F1037" s="36" t="s">
        <v>45</v>
      </c>
      <c r="G1037" s="36">
        <v>0</v>
      </c>
      <c r="H1037" s="36" t="s">
        <v>82</v>
      </c>
      <c r="I1037" s="36" t="s">
        <v>5560</v>
      </c>
      <c r="J1037" s="36" t="s">
        <v>5561</v>
      </c>
      <c r="K1037" s="36" t="s">
        <v>33</v>
      </c>
      <c r="L1037" s="72" t="s">
        <v>5562</v>
      </c>
      <c r="M1037" s="36" t="s">
        <v>5563</v>
      </c>
      <c r="N1037" s="36" t="s">
        <v>36</v>
      </c>
      <c r="O1037" s="36"/>
      <c r="P1037" s="36"/>
      <c r="Q1037" s="36"/>
      <c r="R1037" s="36"/>
      <c r="S1037" s="36" t="s">
        <v>51</v>
      </c>
      <c r="T1037" s="36" t="s">
        <v>38</v>
      </c>
      <c r="U1037" s="36" t="s">
        <v>39</v>
      </c>
      <c r="V1037" s="36" t="s">
        <v>38</v>
      </c>
      <c r="W1037" s="36" t="s">
        <v>38</v>
      </c>
      <c r="X1037" s="36">
        <v>2</v>
      </c>
      <c r="Y1037" s="36" t="s">
        <v>5564</v>
      </c>
      <c r="Z1037" s="36">
        <v>1</v>
      </c>
      <c r="AA1037" s="36" t="s">
        <v>5564</v>
      </c>
      <c r="AB1037" s="36">
        <v>1</v>
      </c>
      <c r="AC1037" s="36"/>
      <c r="AD1037" s="36"/>
      <c r="AE1037" s="36">
        <f t="shared" si="17"/>
        <v>0</v>
      </c>
    </row>
    <row r="1038" spans="1:31" customFormat="1" ht="94.5">
      <c r="A1038" s="36">
        <v>1037</v>
      </c>
      <c r="B1038" s="36" t="s">
        <v>3862</v>
      </c>
      <c r="C1038" s="36" t="s">
        <v>5422</v>
      </c>
      <c r="D1038" s="36" t="s">
        <v>5565</v>
      </c>
      <c r="E1038" s="36" t="s">
        <v>28</v>
      </c>
      <c r="F1038" s="36" t="s">
        <v>45</v>
      </c>
      <c r="G1038" s="36">
        <v>0</v>
      </c>
      <c r="H1038" s="36" t="s">
        <v>82</v>
      </c>
      <c r="I1038" s="36" t="s">
        <v>5566</v>
      </c>
      <c r="J1038" s="36" t="s">
        <v>5567</v>
      </c>
      <c r="K1038" s="36" t="s">
        <v>33</v>
      </c>
      <c r="L1038" s="72" t="s">
        <v>5568</v>
      </c>
      <c r="M1038" s="36" t="s">
        <v>5569</v>
      </c>
      <c r="N1038" s="36" t="s">
        <v>36</v>
      </c>
      <c r="O1038" s="36"/>
      <c r="P1038" s="36"/>
      <c r="Q1038" s="36"/>
      <c r="R1038" s="36"/>
      <c r="S1038" s="36" t="s">
        <v>51</v>
      </c>
      <c r="T1038" s="36" t="s">
        <v>38</v>
      </c>
      <c r="U1038" s="36" t="s">
        <v>39</v>
      </c>
      <c r="V1038" s="36" t="s">
        <v>39</v>
      </c>
      <c r="W1038" s="36" t="s">
        <v>38</v>
      </c>
      <c r="X1038" s="36">
        <v>2</v>
      </c>
      <c r="Y1038" s="36" t="s">
        <v>5570</v>
      </c>
      <c r="Z1038" s="36">
        <v>1</v>
      </c>
      <c r="AA1038" s="36" t="s">
        <v>5570</v>
      </c>
      <c r="AB1038" s="36">
        <v>1</v>
      </c>
      <c r="AC1038" s="36"/>
      <c r="AD1038" s="36"/>
      <c r="AE1038" s="36">
        <f t="shared" si="17"/>
        <v>0</v>
      </c>
    </row>
    <row r="1039" spans="1:31" customFormat="1" ht="94.5">
      <c r="A1039" s="36">
        <v>1038</v>
      </c>
      <c r="B1039" s="36" t="s">
        <v>3862</v>
      </c>
      <c r="C1039" s="36" t="s">
        <v>5422</v>
      </c>
      <c r="D1039" s="36" t="s">
        <v>5571</v>
      </c>
      <c r="E1039" s="36" t="s">
        <v>28</v>
      </c>
      <c r="F1039" s="36" t="s">
        <v>45</v>
      </c>
      <c r="G1039" s="36">
        <v>0</v>
      </c>
      <c r="H1039" s="36" t="s">
        <v>82</v>
      </c>
      <c r="I1039" s="36" t="s">
        <v>5572</v>
      </c>
      <c r="J1039" s="36" t="s">
        <v>5573</v>
      </c>
      <c r="K1039" s="36" t="s">
        <v>33</v>
      </c>
      <c r="L1039" s="72" t="s">
        <v>5574</v>
      </c>
      <c r="M1039" s="36" t="s">
        <v>5575</v>
      </c>
      <c r="N1039" s="36" t="s">
        <v>49</v>
      </c>
      <c r="O1039" s="36"/>
      <c r="P1039" s="36" t="s">
        <v>50</v>
      </c>
      <c r="Q1039" s="36"/>
      <c r="R1039" s="36"/>
      <c r="S1039" s="36" t="s">
        <v>51</v>
      </c>
      <c r="T1039" s="36" t="s">
        <v>38</v>
      </c>
      <c r="U1039" s="36" t="s">
        <v>39</v>
      </c>
      <c r="V1039" s="36" t="s">
        <v>38</v>
      </c>
      <c r="W1039" s="36" t="s">
        <v>38</v>
      </c>
      <c r="X1039" s="36">
        <v>2</v>
      </c>
      <c r="Y1039" s="36" t="s">
        <v>5576</v>
      </c>
      <c r="Z1039" s="36">
        <v>1</v>
      </c>
      <c r="AA1039" s="36" t="s">
        <v>5576</v>
      </c>
      <c r="AB1039" s="36">
        <v>1</v>
      </c>
      <c r="AC1039" s="36"/>
      <c r="AD1039" s="36"/>
      <c r="AE1039" s="36">
        <f t="shared" si="17"/>
        <v>1</v>
      </c>
    </row>
    <row r="1040" spans="1:31" customFormat="1" ht="94.5">
      <c r="A1040" s="36">
        <v>1039</v>
      </c>
      <c r="B1040" s="36" t="s">
        <v>3862</v>
      </c>
      <c r="C1040" s="36" t="s">
        <v>5422</v>
      </c>
      <c r="D1040" s="36" t="s">
        <v>5577</v>
      </c>
      <c r="E1040" s="36" t="s">
        <v>28</v>
      </c>
      <c r="F1040" s="36" t="s">
        <v>45</v>
      </c>
      <c r="G1040" s="36">
        <v>0</v>
      </c>
      <c r="H1040" s="36" t="s">
        <v>82</v>
      </c>
      <c r="I1040" s="36" t="s">
        <v>5578</v>
      </c>
      <c r="J1040" s="36" t="s">
        <v>5579</v>
      </c>
      <c r="K1040" s="36" t="s">
        <v>33</v>
      </c>
      <c r="L1040" s="72" t="s">
        <v>5580</v>
      </c>
      <c r="M1040" s="36" t="s">
        <v>5581</v>
      </c>
      <c r="N1040" s="36" t="s">
        <v>49</v>
      </c>
      <c r="O1040" s="36"/>
      <c r="P1040" s="36" t="s">
        <v>50</v>
      </c>
      <c r="Q1040" s="36"/>
      <c r="R1040" s="36"/>
      <c r="S1040" s="36" t="s">
        <v>51</v>
      </c>
      <c r="T1040" s="36" t="s">
        <v>38</v>
      </c>
      <c r="U1040" s="36" t="s">
        <v>39</v>
      </c>
      <c r="V1040" s="36" t="s">
        <v>38</v>
      </c>
      <c r="W1040" s="36" t="s">
        <v>38</v>
      </c>
      <c r="X1040" s="36">
        <v>2</v>
      </c>
      <c r="Y1040" s="36" t="s">
        <v>5582</v>
      </c>
      <c r="Z1040" s="36">
        <v>1</v>
      </c>
      <c r="AA1040" s="36" t="s">
        <v>5582</v>
      </c>
      <c r="AB1040" s="36">
        <v>1</v>
      </c>
      <c r="AC1040" s="36"/>
      <c r="AD1040" s="36"/>
      <c r="AE1040" s="36">
        <f t="shared" si="17"/>
        <v>1</v>
      </c>
    </row>
    <row r="1041" spans="1:31" customFormat="1" ht="81">
      <c r="A1041" s="36">
        <v>1040</v>
      </c>
      <c r="B1041" s="36" t="s">
        <v>3862</v>
      </c>
      <c r="C1041" s="36" t="s">
        <v>5422</v>
      </c>
      <c r="D1041" s="36" t="s">
        <v>5583</v>
      </c>
      <c r="E1041" s="36" t="s">
        <v>28</v>
      </c>
      <c r="F1041" s="36" t="s">
        <v>45</v>
      </c>
      <c r="G1041" s="36">
        <v>0</v>
      </c>
      <c r="H1041" s="36" t="s">
        <v>82</v>
      </c>
      <c r="I1041" s="36" t="s">
        <v>5584</v>
      </c>
      <c r="J1041" s="36" t="s">
        <v>5585</v>
      </c>
      <c r="K1041" s="36" t="s">
        <v>33</v>
      </c>
      <c r="L1041" s="72" t="s">
        <v>5586</v>
      </c>
      <c r="M1041" s="36" t="s">
        <v>5587</v>
      </c>
      <c r="N1041" s="36" t="s">
        <v>49</v>
      </c>
      <c r="O1041" s="36"/>
      <c r="P1041" s="36" t="s">
        <v>50</v>
      </c>
      <c r="Q1041" s="36"/>
      <c r="R1041" s="36"/>
      <c r="S1041" s="36" t="s">
        <v>51</v>
      </c>
      <c r="T1041" s="36" t="s">
        <v>38</v>
      </c>
      <c r="U1041" s="36" t="s">
        <v>39</v>
      </c>
      <c r="V1041" s="36" t="s">
        <v>38</v>
      </c>
      <c r="W1041" s="36" t="s">
        <v>5588</v>
      </c>
      <c r="X1041" s="36">
        <v>1</v>
      </c>
      <c r="Y1041" s="36" t="s">
        <v>5589</v>
      </c>
      <c r="Z1041" s="36">
        <v>1</v>
      </c>
      <c r="AA1041" s="36" t="s">
        <v>5589</v>
      </c>
      <c r="AB1041" s="36">
        <v>1</v>
      </c>
      <c r="AC1041" s="36"/>
      <c r="AD1041" s="36"/>
      <c r="AE1041" s="36">
        <f t="shared" si="17"/>
        <v>1</v>
      </c>
    </row>
    <row r="1042" spans="1:31" customFormat="1" ht="108">
      <c r="A1042" s="36">
        <v>1041</v>
      </c>
      <c r="B1042" s="36" t="s">
        <v>3862</v>
      </c>
      <c r="C1042" s="36" t="s">
        <v>5422</v>
      </c>
      <c r="D1042" s="36" t="s">
        <v>5590</v>
      </c>
      <c r="E1042" s="36" t="s">
        <v>28</v>
      </c>
      <c r="F1042" s="36" t="s">
        <v>2866</v>
      </c>
      <c r="G1042" s="36">
        <v>5</v>
      </c>
      <c r="H1042" s="36" t="s">
        <v>133</v>
      </c>
      <c r="I1042" s="36" t="s">
        <v>5591</v>
      </c>
      <c r="J1042" s="36" t="s">
        <v>5592</v>
      </c>
      <c r="K1042" s="36" t="s">
        <v>33</v>
      </c>
      <c r="L1042" s="72" t="s">
        <v>5593</v>
      </c>
      <c r="M1042" s="36" t="s">
        <v>5594</v>
      </c>
      <c r="N1042" s="36" t="s">
        <v>49</v>
      </c>
      <c r="O1042" s="36"/>
      <c r="P1042" s="36" t="s">
        <v>50</v>
      </c>
      <c r="Q1042" s="36"/>
      <c r="R1042" s="36"/>
      <c r="S1042" s="36" t="s">
        <v>51</v>
      </c>
      <c r="T1042" s="36" t="s">
        <v>38</v>
      </c>
      <c r="U1042" s="36" t="s">
        <v>39</v>
      </c>
      <c r="V1042" s="36" t="s">
        <v>38</v>
      </c>
      <c r="W1042" s="36" t="s">
        <v>3268</v>
      </c>
      <c r="X1042" s="36">
        <v>2</v>
      </c>
      <c r="Y1042" s="36" t="s">
        <v>5595</v>
      </c>
      <c r="Z1042" s="36">
        <v>1</v>
      </c>
      <c r="AA1042" s="36" t="s">
        <v>5595</v>
      </c>
      <c r="AB1042" s="36">
        <v>1</v>
      </c>
      <c r="AC1042" s="36"/>
      <c r="AD1042" s="36"/>
      <c r="AE1042" s="36">
        <f t="shared" si="17"/>
        <v>1</v>
      </c>
    </row>
    <row r="1043" spans="1:31" customFormat="1" ht="94.5">
      <c r="A1043" s="36">
        <v>1042</v>
      </c>
      <c r="B1043" s="36" t="s">
        <v>3862</v>
      </c>
      <c r="C1043" s="36" t="s">
        <v>5422</v>
      </c>
      <c r="D1043" s="36" t="s">
        <v>5596</v>
      </c>
      <c r="E1043" s="36" t="s">
        <v>28</v>
      </c>
      <c r="F1043" s="36" t="s">
        <v>2866</v>
      </c>
      <c r="G1043" s="36">
        <v>5</v>
      </c>
      <c r="H1043" s="36" t="s">
        <v>82</v>
      </c>
      <c r="I1043" s="36" t="s">
        <v>5597</v>
      </c>
      <c r="J1043" s="36" t="s">
        <v>5598</v>
      </c>
      <c r="K1043" s="36" t="s">
        <v>33</v>
      </c>
      <c r="L1043" s="72" t="s">
        <v>5599</v>
      </c>
      <c r="M1043" s="36" t="s">
        <v>5600</v>
      </c>
      <c r="N1043" s="36" t="s">
        <v>49</v>
      </c>
      <c r="O1043" s="36"/>
      <c r="P1043" s="36" t="s">
        <v>50</v>
      </c>
      <c r="Q1043" s="36"/>
      <c r="R1043" s="36"/>
      <c r="S1043" s="36" t="s">
        <v>51</v>
      </c>
      <c r="T1043" s="36" t="s">
        <v>38</v>
      </c>
      <c r="U1043" s="36" t="s">
        <v>39</v>
      </c>
      <c r="V1043" s="36" t="s">
        <v>38</v>
      </c>
      <c r="W1043" s="36" t="s">
        <v>3268</v>
      </c>
      <c r="X1043" s="36">
        <v>2</v>
      </c>
      <c r="Y1043" s="36" t="s">
        <v>5595</v>
      </c>
      <c r="Z1043" s="36">
        <v>1</v>
      </c>
      <c r="AA1043" s="36" t="s">
        <v>5595</v>
      </c>
      <c r="AB1043" s="36">
        <v>1</v>
      </c>
      <c r="AC1043" s="36"/>
      <c r="AD1043" s="36"/>
      <c r="AE1043" s="36">
        <f t="shared" si="17"/>
        <v>1</v>
      </c>
    </row>
    <row r="1044" spans="1:31" customFormat="1" ht="94.5">
      <c r="A1044" s="36">
        <v>1043</v>
      </c>
      <c r="B1044" s="36" t="s">
        <v>3862</v>
      </c>
      <c r="C1044" s="36" t="s">
        <v>5422</v>
      </c>
      <c r="D1044" s="36" t="s">
        <v>5601</v>
      </c>
      <c r="E1044" s="36" t="s">
        <v>28</v>
      </c>
      <c r="F1044" s="36" t="s">
        <v>45</v>
      </c>
      <c r="G1044" s="36">
        <v>0</v>
      </c>
      <c r="H1044" s="36" t="s">
        <v>82</v>
      </c>
      <c r="I1044" s="36" t="s">
        <v>5602</v>
      </c>
      <c r="J1044" s="36" t="s">
        <v>5603</v>
      </c>
      <c r="K1044" s="36" t="s">
        <v>33</v>
      </c>
      <c r="L1044" s="72" t="s">
        <v>5604</v>
      </c>
      <c r="M1044" s="36" t="s">
        <v>5605</v>
      </c>
      <c r="N1044" s="36" t="s">
        <v>36</v>
      </c>
      <c r="O1044" s="36"/>
      <c r="P1044" s="36"/>
      <c r="Q1044" s="36"/>
      <c r="R1044" s="36"/>
      <c r="S1044" s="36" t="s">
        <v>51</v>
      </c>
      <c r="T1044" s="36" t="s">
        <v>39</v>
      </c>
      <c r="U1044" s="36" t="s">
        <v>39</v>
      </c>
      <c r="V1044" s="36" t="s">
        <v>38</v>
      </c>
      <c r="W1044" s="36" t="s">
        <v>38</v>
      </c>
      <c r="X1044" s="36">
        <v>2</v>
      </c>
      <c r="Y1044" s="36" t="s">
        <v>5606</v>
      </c>
      <c r="Z1044" s="36">
        <v>1</v>
      </c>
      <c r="AA1044" s="36" t="s">
        <v>5606</v>
      </c>
      <c r="AB1044" s="36">
        <v>1</v>
      </c>
      <c r="AC1044" s="36"/>
      <c r="AD1044" s="36"/>
      <c r="AE1044" s="36">
        <f t="shared" si="17"/>
        <v>0</v>
      </c>
    </row>
    <row r="1045" spans="1:31" customFormat="1" ht="94.5">
      <c r="A1045" s="36">
        <v>1044</v>
      </c>
      <c r="B1045" s="36" t="s">
        <v>3862</v>
      </c>
      <c r="C1045" s="36" t="s">
        <v>5422</v>
      </c>
      <c r="D1045" s="36" t="s">
        <v>5607</v>
      </c>
      <c r="E1045" s="36" t="s">
        <v>28</v>
      </c>
      <c r="F1045" s="36" t="s">
        <v>45</v>
      </c>
      <c r="G1045" s="36">
        <v>0</v>
      </c>
      <c r="H1045" s="36" t="s">
        <v>82</v>
      </c>
      <c r="I1045" s="36" t="s">
        <v>5608</v>
      </c>
      <c r="J1045" s="36" t="s">
        <v>5609</v>
      </c>
      <c r="K1045" s="36" t="s">
        <v>33</v>
      </c>
      <c r="L1045" s="72" t="s">
        <v>5610</v>
      </c>
      <c r="M1045" s="36" t="s">
        <v>5611</v>
      </c>
      <c r="N1045" s="36" t="s">
        <v>36</v>
      </c>
      <c r="O1045" s="36"/>
      <c r="P1045" s="36"/>
      <c r="Q1045" s="36"/>
      <c r="R1045" s="36"/>
      <c r="S1045" s="36" t="s">
        <v>51</v>
      </c>
      <c r="T1045" s="36" t="s">
        <v>39</v>
      </c>
      <c r="U1045" s="36" t="s">
        <v>39</v>
      </c>
      <c r="V1045" s="36" t="s">
        <v>38</v>
      </c>
      <c r="W1045" s="36" t="s">
        <v>38</v>
      </c>
      <c r="X1045" s="36">
        <v>2</v>
      </c>
      <c r="Y1045" s="36" t="s">
        <v>5612</v>
      </c>
      <c r="Z1045" s="36">
        <v>1</v>
      </c>
      <c r="AA1045" s="36" t="s">
        <v>5612</v>
      </c>
      <c r="AB1045" s="36">
        <v>1</v>
      </c>
      <c r="AC1045" s="36"/>
      <c r="AD1045" s="36"/>
      <c r="AE1045" s="36">
        <f t="shared" si="17"/>
        <v>0</v>
      </c>
    </row>
    <row r="1046" spans="1:31" customFormat="1" ht="81">
      <c r="A1046" s="36">
        <v>1045</v>
      </c>
      <c r="B1046" s="36" t="s">
        <v>3862</v>
      </c>
      <c r="C1046" s="36" t="s">
        <v>5422</v>
      </c>
      <c r="D1046" s="36" t="s">
        <v>5613</v>
      </c>
      <c r="E1046" s="36" t="s">
        <v>28</v>
      </c>
      <c r="F1046" s="36" t="s">
        <v>45</v>
      </c>
      <c r="G1046" s="36">
        <v>0</v>
      </c>
      <c r="H1046" s="36" t="s">
        <v>82</v>
      </c>
      <c r="I1046" s="36" t="s">
        <v>5614</v>
      </c>
      <c r="J1046" s="36" t="s">
        <v>5615</v>
      </c>
      <c r="K1046" s="36" t="s">
        <v>33</v>
      </c>
      <c r="L1046" s="72" t="s">
        <v>5616</v>
      </c>
      <c r="M1046" s="36" t="s">
        <v>5617</v>
      </c>
      <c r="N1046" s="36" t="s">
        <v>36</v>
      </c>
      <c r="O1046" s="36"/>
      <c r="P1046" s="36"/>
      <c r="Q1046" s="36"/>
      <c r="R1046" s="36"/>
      <c r="S1046" s="36" t="s">
        <v>51</v>
      </c>
      <c r="T1046" s="36" t="s">
        <v>38</v>
      </c>
      <c r="U1046" s="36" t="s">
        <v>39</v>
      </c>
      <c r="V1046" s="36" t="s">
        <v>39</v>
      </c>
      <c r="W1046" s="36" t="s">
        <v>39</v>
      </c>
      <c r="X1046" s="36">
        <v>2</v>
      </c>
      <c r="Y1046" s="36" t="s">
        <v>5618</v>
      </c>
      <c r="Z1046" s="36">
        <v>1</v>
      </c>
      <c r="AA1046" s="36" t="s">
        <v>5619</v>
      </c>
      <c r="AB1046" s="36">
        <v>1</v>
      </c>
      <c r="AC1046" s="36"/>
      <c r="AD1046" s="36"/>
      <c r="AE1046" s="36">
        <f t="shared" si="17"/>
        <v>0</v>
      </c>
    </row>
    <row r="1047" spans="1:31" customFormat="1" ht="81">
      <c r="A1047" s="36">
        <v>1046</v>
      </c>
      <c r="B1047" s="36" t="s">
        <v>3862</v>
      </c>
      <c r="C1047" s="36" t="s">
        <v>5422</v>
      </c>
      <c r="D1047" s="36" t="s">
        <v>5620</v>
      </c>
      <c r="E1047" s="36" t="s">
        <v>28</v>
      </c>
      <c r="F1047" s="36" t="s">
        <v>45</v>
      </c>
      <c r="G1047" s="36">
        <v>0</v>
      </c>
      <c r="H1047" s="36" t="s">
        <v>82</v>
      </c>
      <c r="I1047" s="36" t="s">
        <v>5621</v>
      </c>
      <c r="J1047" s="36" t="s">
        <v>5622</v>
      </c>
      <c r="K1047" s="36" t="s">
        <v>33</v>
      </c>
      <c r="L1047" s="72" t="s">
        <v>5623</v>
      </c>
      <c r="M1047" s="36" t="s">
        <v>5624</v>
      </c>
      <c r="N1047" s="36" t="s">
        <v>49</v>
      </c>
      <c r="O1047" s="36" t="s">
        <v>50</v>
      </c>
      <c r="P1047" s="36"/>
      <c r="Q1047" s="36"/>
      <c r="R1047" s="36"/>
      <c r="S1047" s="36" t="s">
        <v>51</v>
      </c>
      <c r="T1047" s="36" t="s">
        <v>38</v>
      </c>
      <c r="U1047" s="36" t="s">
        <v>39</v>
      </c>
      <c r="V1047" s="36" t="s">
        <v>38</v>
      </c>
      <c r="W1047" s="36" t="s">
        <v>38</v>
      </c>
      <c r="X1047" s="36">
        <v>2</v>
      </c>
      <c r="Y1047" s="36" t="s">
        <v>5446</v>
      </c>
      <c r="Z1047" s="36">
        <v>1</v>
      </c>
      <c r="AA1047" s="36" t="s">
        <v>5446</v>
      </c>
      <c r="AB1047" s="36">
        <v>1</v>
      </c>
      <c r="AC1047" s="36"/>
      <c r="AD1047" s="36"/>
      <c r="AE1047" s="36">
        <f t="shared" si="17"/>
        <v>1</v>
      </c>
    </row>
    <row r="1048" spans="1:31" customFormat="1" ht="81">
      <c r="A1048" s="36">
        <v>1047</v>
      </c>
      <c r="B1048" s="36" t="s">
        <v>3862</v>
      </c>
      <c r="C1048" s="36" t="s">
        <v>5422</v>
      </c>
      <c r="D1048" s="36" t="s">
        <v>5625</v>
      </c>
      <c r="E1048" s="36" t="s">
        <v>28</v>
      </c>
      <c r="F1048" s="36" t="s">
        <v>45</v>
      </c>
      <c r="G1048" s="36">
        <v>0</v>
      </c>
      <c r="H1048" s="36" t="s">
        <v>82</v>
      </c>
      <c r="I1048" s="36" t="s">
        <v>5626</v>
      </c>
      <c r="J1048" s="36" t="s">
        <v>5627</v>
      </c>
      <c r="K1048" s="36" t="s">
        <v>33</v>
      </c>
      <c r="L1048" s="72" t="s">
        <v>5437</v>
      </c>
      <c r="M1048" s="36" t="s">
        <v>5628</v>
      </c>
      <c r="N1048" s="36" t="s">
        <v>49</v>
      </c>
      <c r="O1048" s="36"/>
      <c r="P1048" s="36" t="s">
        <v>50</v>
      </c>
      <c r="Q1048" s="36"/>
      <c r="R1048" s="36"/>
      <c r="S1048" s="36" t="s">
        <v>51</v>
      </c>
      <c r="T1048" s="36" t="s">
        <v>38</v>
      </c>
      <c r="U1048" s="36" t="s">
        <v>39</v>
      </c>
      <c r="V1048" s="36" t="s">
        <v>38</v>
      </c>
      <c r="W1048" s="36" t="s">
        <v>38</v>
      </c>
      <c r="X1048" s="36">
        <v>2</v>
      </c>
      <c r="Y1048" s="36" t="s">
        <v>5446</v>
      </c>
      <c r="Z1048" s="36">
        <v>1</v>
      </c>
      <c r="AA1048" s="36" t="s">
        <v>5446</v>
      </c>
      <c r="AB1048" s="36">
        <v>1</v>
      </c>
      <c r="AC1048" s="36"/>
      <c r="AD1048" s="36"/>
      <c r="AE1048" s="36">
        <f t="shared" si="17"/>
        <v>1</v>
      </c>
    </row>
    <row r="1049" spans="1:31" customFormat="1" ht="108">
      <c r="A1049" s="36">
        <v>1048</v>
      </c>
      <c r="B1049" s="36" t="s">
        <v>3862</v>
      </c>
      <c r="C1049" s="36" t="s">
        <v>5422</v>
      </c>
      <c r="D1049" s="36" t="s">
        <v>5629</v>
      </c>
      <c r="E1049" s="36" t="s">
        <v>28</v>
      </c>
      <c r="F1049" s="36" t="s">
        <v>45</v>
      </c>
      <c r="G1049" s="36">
        <v>0</v>
      </c>
      <c r="H1049" s="36" t="s">
        <v>42</v>
      </c>
      <c r="I1049" s="36" t="s">
        <v>5630</v>
      </c>
      <c r="J1049" s="36" t="s">
        <v>5631</v>
      </c>
      <c r="K1049" s="36" t="s">
        <v>33</v>
      </c>
      <c r="L1049" s="72" t="s">
        <v>5632</v>
      </c>
      <c r="M1049" s="36" t="s">
        <v>5633</v>
      </c>
      <c r="N1049" s="36" t="s">
        <v>49</v>
      </c>
      <c r="O1049" s="36"/>
      <c r="P1049" s="36" t="s">
        <v>50</v>
      </c>
      <c r="Q1049" s="36"/>
      <c r="R1049" s="36"/>
      <c r="S1049" s="36" t="s">
        <v>51</v>
      </c>
      <c r="T1049" s="36" t="s">
        <v>39</v>
      </c>
      <c r="U1049" s="36" t="s">
        <v>39</v>
      </c>
      <c r="V1049" s="36" t="s">
        <v>39</v>
      </c>
      <c r="W1049" s="36" t="s">
        <v>38</v>
      </c>
      <c r="X1049" s="36">
        <v>2</v>
      </c>
      <c r="Y1049" s="36" t="s">
        <v>5634</v>
      </c>
      <c r="Z1049" s="36">
        <v>1</v>
      </c>
      <c r="AA1049" s="36" t="s">
        <v>5634</v>
      </c>
      <c r="AB1049" s="36">
        <v>1</v>
      </c>
      <c r="AC1049" s="36"/>
      <c r="AD1049" s="36"/>
      <c r="AE1049" s="36">
        <f t="shared" si="17"/>
        <v>1</v>
      </c>
    </row>
    <row r="1050" spans="1:31" customFormat="1" ht="98.25">
      <c r="A1050" s="36">
        <v>1049</v>
      </c>
      <c r="B1050" s="36" t="s">
        <v>3862</v>
      </c>
      <c r="C1050" s="36" t="s">
        <v>5422</v>
      </c>
      <c r="D1050" s="36" t="s">
        <v>5635</v>
      </c>
      <c r="E1050" s="36" t="s">
        <v>28</v>
      </c>
      <c r="F1050" s="36" t="s">
        <v>45</v>
      </c>
      <c r="G1050" s="36">
        <v>0</v>
      </c>
      <c r="H1050" s="36" t="s">
        <v>42</v>
      </c>
      <c r="I1050" s="36" t="s">
        <v>5636</v>
      </c>
      <c r="J1050" s="36" t="s">
        <v>5637</v>
      </c>
      <c r="K1050" s="36" t="s">
        <v>33</v>
      </c>
      <c r="L1050" s="72" t="s">
        <v>5638</v>
      </c>
      <c r="M1050" s="36" t="s">
        <v>5633</v>
      </c>
      <c r="N1050" s="36" t="s">
        <v>36</v>
      </c>
      <c r="O1050" s="36"/>
      <c r="P1050" s="36"/>
      <c r="Q1050" s="36"/>
      <c r="R1050" s="36"/>
      <c r="S1050" s="36" t="s">
        <v>37</v>
      </c>
      <c r="T1050" s="36" t="s">
        <v>39</v>
      </c>
      <c r="U1050" s="36" t="s">
        <v>39</v>
      </c>
      <c r="V1050" s="36" t="s">
        <v>39</v>
      </c>
      <c r="W1050" s="36" t="s">
        <v>38</v>
      </c>
      <c r="X1050" s="36">
        <v>2</v>
      </c>
      <c r="Y1050" s="36" t="s">
        <v>5639</v>
      </c>
      <c r="Z1050" s="36">
        <v>1</v>
      </c>
      <c r="AA1050" s="36" t="s">
        <v>5639</v>
      </c>
      <c r="AB1050" s="36">
        <v>1</v>
      </c>
      <c r="AC1050" s="36"/>
      <c r="AD1050" s="36"/>
      <c r="AE1050" s="36">
        <f t="shared" si="17"/>
        <v>0</v>
      </c>
    </row>
    <row r="1051" spans="1:31" customFormat="1" ht="81">
      <c r="A1051" s="36">
        <v>1050</v>
      </c>
      <c r="B1051" s="36" t="s">
        <v>3862</v>
      </c>
      <c r="C1051" s="36" t="s">
        <v>5422</v>
      </c>
      <c r="D1051" s="36" t="s">
        <v>5640</v>
      </c>
      <c r="E1051" s="36" t="s">
        <v>28</v>
      </c>
      <c r="F1051" s="36" t="s">
        <v>45</v>
      </c>
      <c r="G1051" s="36">
        <v>0</v>
      </c>
      <c r="H1051" s="36" t="s">
        <v>42</v>
      </c>
      <c r="I1051" s="36" t="s">
        <v>5641</v>
      </c>
      <c r="J1051" s="36" t="s">
        <v>5642</v>
      </c>
      <c r="K1051" s="36" t="s">
        <v>33</v>
      </c>
      <c r="L1051" s="72" t="s">
        <v>5643</v>
      </c>
      <c r="M1051" s="36" t="s">
        <v>5633</v>
      </c>
      <c r="N1051" s="36" t="s">
        <v>49</v>
      </c>
      <c r="O1051" s="36"/>
      <c r="P1051" s="36" t="s">
        <v>50</v>
      </c>
      <c r="Q1051" s="36"/>
      <c r="R1051" s="36"/>
      <c r="S1051" s="36" t="s">
        <v>51</v>
      </c>
      <c r="T1051" s="36" t="s">
        <v>39</v>
      </c>
      <c r="U1051" s="36" t="s">
        <v>39</v>
      </c>
      <c r="V1051" s="36" t="s">
        <v>38</v>
      </c>
      <c r="W1051" s="36" t="s">
        <v>38</v>
      </c>
      <c r="X1051" s="36">
        <v>2</v>
      </c>
      <c r="Y1051" s="36" t="s">
        <v>5644</v>
      </c>
      <c r="Z1051" s="36">
        <v>1</v>
      </c>
      <c r="AA1051" s="36" t="s">
        <v>5644</v>
      </c>
      <c r="AB1051" s="36">
        <v>1</v>
      </c>
      <c r="AC1051" s="36"/>
      <c r="AD1051" s="36"/>
      <c r="AE1051" s="36">
        <f t="shared" si="17"/>
        <v>1</v>
      </c>
    </row>
    <row r="1052" spans="1:31" customFormat="1" ht="108">
      <c r="A1052" s="36">
        <v>1051</v>
      </c>
      <c r="B1052" s="36" t="s">
        <v>3862</v>
      </c>
      <c r="C1052" s="36" t="s">
        <v>5422</v>
      </c>
      <c r="D1052" s="36" t="s">
        <v>5645</v>
      </c>
      <c r="E1052" s="36" t="s">
        <v>28</v>
      </c>
      <c r="F1052" s="36" t="s">
        <v>45</v>
      </c>
      <c r="G1052" s="36">
        <v>0</v>
      </c>
      <c r="H1052" s="36" t="s">
        <v>42</v>
      </c>
      <c r="I1052" s="36" t="s">
        <v>5646</v>
      </c>
      <c r="J1052" s="36" t="s">
        <v>5647</v>
      </c>
      <c r="K1052" s="36" t="s">
        <v>33</v>
      </c>
      <c r="L1052" s="72" t="s">
        <v>5648</v>
      </c>
      <c r="M1052" s="36" t="s">
        <v>5633</v>
      </c>
      <c r="N1052" s="36" t="s">
        <v>49</v>
      </c>
      <c r="O1052" s="36"/>
      <c r="P1052" s="36" t="s">
        <v>50</v>
      </c>
      <c r="Q1052" s="36"/>
      <c r="R1052" s="36"/>
      <c r="S1052" s="36" t="s">
        <v>51</v>
      </c>
      <c r="T1052" s="36" t="s">
        <v>39</v>
      </c>
      <c r="U1052" s="36" t="s">
        <v>39</v>
      </c>
      <c r="V1052" s="36" t="s">
        <v>38</v>
      </c>
      <c r="W1052" s="36" t="s">
        <v>38</v>
      </c>
      <c r="X1052" s="36">
        <v>2</v>
      </c>
      <c r="Y1052" s="36" t="s">
        <v>5649</v>
      </c>
      <c r="Z1052" s="36">
        <v>1</v>
      </c>
      <c r="AA1052" s="36" t="s">
        <v>5649</v>
      </c>
      <c r="AB1052" s="36">
        <v>1</v>
      </c>
      <c r="AC1052" s="36"/>
      <c r="AD1052" s="36"/>
      <c r="AE1052" s="36">
        <f t="shared" si="17"/>
        <v>1</v>
      </c>
    </row>
    <row r="1053" spans="1:31" customFormat="1" ht="94.5">
      <c r="A1053" s="36">
        <v>1052</v>
      </c>
      <c r="B1053" s="36" t="s">
        <v>3862</v>
      </c>
      <c r="C1053" s="36" t="s">
        <v>5422</v>
      </c>
      <c r="D1053" s="36" t="s">
        <v>5650</v>
      </c>
      <c r="E1053" s="36" t="s">
        <v>28</v>
      </c>
      <c r="F1053" s="36" t="s">
        <v>45</v>
      </c>
      <c r="G1053" s="36">
        <v>0</v>
      </c>
      <c r="H1053" s="36" t="s">
        <v>42</v>
      </c>
      <c r="I1053" s="36" t="s">
        <v>5651</v>
      </c>
      <c r="J1053" s="36" t="s">
        <v>5652</v>
      </c>
      <c r="K1053" s="36" t="s">
        <v>33</v>
      </c>
      <c r="L1053" s="72" t="s">
        <v>5653</v>
      </c>
      <c r="M1053" s="36" t="s">
        <v>5633</v>
      </c>
      <c r="N1053" s="36" t="s">
        <v>49</v>
      </c>
      <c r="O1053" s="36"/>
      <c r="P1053" s="36" t="s">
        <v>50</v>
      </c>
      <c r="Q1053" s="36"/>
      <c r="R1053" s="36"/>
      <c r="S1053" s="36" t="s">
        <v>51</v>
      </c>
      <c r="T1053" s="36" t="s">
        <v>39</v>
      </c>
      <c r="U1053" s="36" t="s">
        <v>39</v>
      </c>
      <c r="V1053" s="36" t="s">
        <v>39</v>
      </c>
      <c r="W1053" s="36" t="s">
        <v>38</v>
      </c>
      <c r="X1053" s="36">
        <v>2</v>
      </c>
      <c r="Y1053" s="36" t="s">
        <v>5654</v>
      </c>
      <c r="Z1053" s="36">
        <v>1</v>
      </c>
      <c r="AA1053" s="36" t="s">
        <v>5654</v>
      </c>
      <c r="AB1053" s="36">
        <v>1</v>
      </c>
      <c r="AC1053" s="36"/>
      <c r="AD1053" s="36"/>
      <c r="AE1053" s="36">
        <f t="shared" si="17"/>
        <v>1</v>
      </c>
    </row>
    <row r="1054" spans="1:31" customFormat="1" ht="94.5">
      <c r="A1054" s="36">
        <v>1053</v>
      </c>
      <c r="B1054" s="36" t="s">
        <v>3862</v>
      </c>
      <c r="C1054" s="36" t="s">
        <v>5422</v>
      </c>
      <c r="D1054" s="36" t="s">
        <v>5655</v>
      </c>
      <c r="E1054" s="36" t="s">
        <v>28</v>
      </c>
      <c r="F1054" s="36" t="s">
        <v>45</v>
      </c>
      <c r="G1054" s="36">
        <v>0</v>
      </c>
      <c r="H1054" s="36" t="s">
        <v>42</v>
      </c>
      <c r="I1054" s="36" t="s">
        <v>5656</v>
      </c>
      <c r="J1054" s="36" t="s">
        <v>5657</v>
      </c>
      <c r="K1054" s="36" t="s">
        <v>33</v>
      </c>
      <c r="L1054" s="72" t="s">
        <v>5658</v>
      </c>
      <c r="M1054" s="36" t="s">
        <v>5659</v>
      </c>
      <c r="N1054" s="36" t="s">
        <v>49</v>
      </c>
      <c r="O1054" s="36" t="s">
        <v>50</v>
      </c>
      <c r="P1054" s="36"/>
      <c r="Q1054" s="36"/>
      <c r="R1054" s="36"/>
      <c r="S1054" s="36" t="s">
        <v>51</v>
      </c>
      <c r="T1054" s="36" t="s">
        <v>38</v>
      </c>
      <c r="U1054" s="36" t="s">
        <v>39</v>
      </c>
      <c r="V1054" s="36" t="s">
        <v>38</v>
      </c>
      <c r="W1054" s="36" t="s">
        <v>5660</v>
      </c>
      <c r="X1054" s="36">
        <v>1</v>
      </c>
      <c r="Y1054" s="36" t="s">
        <v>3983</v>
      </c>
      <c r="Z1054" s="36">
        <v>1</v>
      </c>
      <c r="AA1054" s="36" t="s">
        <v>3983</v>
      </c>
      <c r="AB1054" s="36">
        <v>1</v>
      </c>
      <c r="AC1054" s="36"/>
      <c r="AD1054" s="36"/>
      <c r="AE1054" s="36">
        <f t="shared" si="17"/>
        <v>1</v>
      </c>
    </row>
    <row r="1055" spans="1:31" customFormat="1" ht="94.5">
      <c r="A1055" s="36">
        <v>1054</v>
      </c>
      <c r="B1055" s="36" t="s">
        <v>3862</v>
      </c>
      <c r="C1055" s="36" t="s">
        <v>5422</v>
      </c>
      <c r="D1055" s="36" t="s">
        <v>5661</v>
      </c>
      <c r="E1055" s="36" t="s">
        <v>28</v>
      </c>
      <c r="F1055" s="36" t="s">
        <v>45</v>
      </c>
      <c r="G1055" s="36">
        <v>0</v>
      </c>
      <c r="H1055" s="36" t="s">
        <v>82</v>
      </c>
      <c r="I1055" s="36" t="s">
        <v>5662</v>
      </c>
      <c r="J1055" s="36" t="s">
        <v>5663</v>
      </c>
      <c r="K1055" s="36" t="s">
        <v>33</v>
      </c>
      <c r="L1055" s="72" t="s">
        <v>5664</v>
      </c>
      <c r="M1055" s="36" t="s">
        <v>5665</v>
      </c>
      <c r="N1055" s="36" t="s">
        <v>49</v>
      </c>
      <c r="O1055" s="36"/>
      <c r="P1055" s="36" t="s">
        <v>50</v>
      </c>
      <c r="Q1055" s="36"/>
      <c r="R1055" s="36"/>
      <c r="S1055" s="36" t="s">
        <v>51</v>
      </c>
      <c r="T1055" s="36" t="s">
        <v>38</v>
      </c>
      <c r="U1055" s="36" t="s">
        <v>39</v>
      </c>
      <c r="V1055" s="36" t="s">
        <v>39</v>
      </c>
      <c r="W1055" s="36" t="s">
        <v>5246</v>
      </c>
      <c r="X1055" s="36">
        <v>1</v>
      </c>
      <c r="Y1055" s="36" t="s">
        <v>5666</v>
      </c>
      <c r="Z1055" s="36">
        <v>1</v>
      </c>
      <c r="AA1055" s="36" t="s">
        <v>5666</v>
      </c>
      <c r="AB1055" s="36">
        <v>1</v>
      </c>
      <c r="AC1055" s="36"/>
      <c r="AD1055" s="36"/>
      <c r="AE1055" s="36">
        <f t="shared" si="17"/>
        <v>1</v>
      </c>
    </row>
    <row r="1056" spans="1:31" customFormat="1" ht="94.5">
      <c r="A1056" s="36">
        <v>1055</v>
      </c>
      <c r="B1056" s="36" t="s">
        <v>3862</v>
      </c>
      <c r="C1056" s="36" t="s">
        <v>5422</v>
      </c>
      <c r="D1056" s="36" t="s">
        <v>5667</v>
      </c>
      <c r="E1056" s="36" t="s">
        <v>28</v>
      </c>
      <c r="F1056" s="36" t="s">
        <v>45</v>
      </c>
      <c r="G1056" s="36">
        <v>0</v>
      </c>
      <c r="H1056" s="36" t="s">
        <v>82</v>
      </c>
      <c r="I1056" s="36" t="s">
        <v>5668</v>
      </c>
      <c r="J1056" s="36" t="s">
        <v>5669</v>
      </c>
      <c r="K1056" s="36" t="s">
        <v>33</v>
      </c>
      <c r="L1056" s="72" t="s">
        <v>5670</v>
      </c>
      <c r="M1056" s="36" t="s">
        <v>5671</v>
      </c>
      <c r="N1056" s="36" t="s">
        <v>36</v>
      </c>
      <c r="O1056" s="36"/>
      <c r="P1056" s="36"/>
      <c r="Q1056" s="36"/>
      <c r="R1056" s="36"/>
      <c r="S1056" s="36" t="s">
        <v>51</v>
      </c>
      <c r="T1056" s="36" t="s">
        <v>39</v>
      </c>
      <c r="U1056" s="36" t="s">
        <v>38</v>
      </c>
      <c r="V1056" s="36" t="s">
        <v>38</v>
      </c>
      <c r="W1056" s="36" t="s">
        <v>158</v>
      </c>
      <c r="X1056" s="36">
        <v>2</v>
      </c>
      <c r="Y1056" s="36" t="s">
        <v>52</v>
      </c>
      <c r="Z1056" s="36">
        <v>3</v>
      </c>
      <c r="AA1056" s="36" t="s">
        <v>52</v>
      </c>
      <c r="AB1056" s="36">
        <v>3</v>
      </c>
      <c r="AC1056" s="36"/>
      <c r="AD1056" s="36"/>
      <c r="AE1056" s="36">
        <f t="shared" si="17"/>
        <v>0</v>
      </c>
    </row>
    <row r="1057" spans="1:31" customFormat="1" ht="94.5">
      <c r="A1057" s="36">
        <v>1056</v>
      </c>
      <c r="B1057" s="36" t="s">
        <v>3862</v>
      </c>
      <c r="C1057" s="36" t="s">
        <v>5422</v>
      </c>
      <c r="D1057" s="36" t="s">
        <v>5672</v>
      </c>
      <c r="E1057" s="36" t="s">
        <v>28</v>
      </c>
      <c r="F1057" s="36" t="s">
        <v>45</v>
      </c>
      <c r="G1057" s="36">
        <v>0</v>
      </c>
      <c r="H1057" s="36" t="s">
        <v>82</v>
      </c>
      <c r="I1057" s="36" t="s">
        <v>5673</v>
      </c>
      <c r="J1057" s="36" t="s">
        <v>5674</v>
      </c>
      <c r="K1057" s="36" t="s">
        <v>33</v>
      </c>
      <c r="L1057" s="72" t="s">
        <v>5675</v>
      </c>
      <c r="M1057" s="36" t="s">
        <v>5676</v>
      </c>
      <c r="N1057" s="36" t="s">
        <v>49</v>
      </c>
      <c r="O1057" s="36"/>
      <c r="P1057" s="36"/>
      <c r="Q1057" s="36"/>
      <c r="R1057" s="36" t="s">
        <v>50</v>
      </c>
      <c r="S1057" s="36" t="s">
        <v>51</v>
      </c>
      <c r="T1057" s="36" t="s">
        <v>39</v>
      </c>
      <c r="U1057" s="36" t="s">
        <v>39</v>
      </c>
      <c r="V1057" s="36" t="s">
        <v>38</v>
      </c>
      <c r="W1057" s="36" t="s">
        <v>158</v>
      </c>
      <c r="X1057" s="36">
        <v>2</v>
      </c>
      <c r="Y1057" s="36" t="s">
        <v>52</v>
      </c>
      <c r="Z1057" s="36">
        <v>3</v>
      </c>
      <c r="AA1057" s="36" t="s">
        <v>52</v>
      </c>
      <c r="AB1057" s="36">
        <v>3</v>
      </c>
      <c r="AC1057" s="36"/>
      <c r="AD1057" s="36"/>
      <c r="AE1057" s="36">
        <f t="shared" si="17"/>
        <v>1</v>
      </c>
    </row>
    <row r="1058" spans="1:31" customFormat="1" ht="94.5">
      <c r="A1058" s="36">
        <v>1057</v>
      </c>
      <c r="B1058" s="36" t="s">
        <v>3862</v>
      </c>
      <c r="C1058" s="36" t="s">
        <v>5422</v>
      </c>
      <c r="D1058" s="36" t="s">
        <v>5677</v>
      </c>
      <c r="E1058" s="36" t="s">
        <v>28</v>
      </c>
      <c r="F1058" s="36" t="s">
        <v>45</v>
      </c>
      <c r="G1058" s="36">
        <v>0</v>
      </c>
      <c r="H1058" s="36" t="s">
        <v>645</v>
      </c>
      <c r="I1058" s="36" t="s">
        <v>5678</v>
      </c>
      <c r="J1058" s="36" t="s">
        <v>5679</v>
      </c>
      <c r="K1058" s="36" t="s">
        <v>33</v>
      </c>
      <c r="L1058" s="72" t="s">
        <v>5680</v>
      </c>
      <c r="M1058" s="36" t="s">
        <v>5681</v>
      </c>
      <c r="N1058" s="36" t="s">
        <v>36</v>
      </c>
      <c r="O1058" s="36"/>
      <c r="P1058" s="36"/>
      <c r="Q1058" s="36"/>
      <c r="R1058" s="36"/>
      <c r="S1058" s="36" t="s">
        <v>51</v>
      </c>
      <c r="T1058" s="36" t="s">
        <v>38</v>
      </c>
      <c r="U1058" s="36" t="s">
        <v>39</v>
      </c>
      <c r="V1058" s="36" t="s">
        <v>38</v>
      </c>
      <c r="W1058" s="36" t="s">
        <v>158</v>
      </c>
      <c r="X1058" s="36">
        <v>2</v>
      </c>
      <c r="Y1058" s="36" t="s">
        <v>52</v>
      </c>
      <c r="Z1058" s="36">
        <v>1</v>
      </c>
      <c r="AA1058" s="36" t="s">
        <v>52</v>
      </c>
      <c r="AB1058" s="36">
        <v>3</v>
      </c>
      <c r="AC1058" s="36"/>
      <c r="AD1058" s="36"/>
      <c r="AE1058" s="36">
        <f t="shared" si="17"/>
        <v>0</v>
      </c>
    </row>
    <row r="1059" spans="1:31" customFormat="1" ht="94.5">
      <c r="A1059" s="36">
        <v>1058</v>
      </c>
      <c r="B1059" s="36" t="s">
        <v>3862</v>
      </c>
      <c r="C1059" s="36" t="s">
        <v>5422</v>
      </c>
      <c r="D1059" s="36" t="s">
        <v>5682</v>
      </c>
      <c r="E1059" s="36" t="s">
        <v>28</v>
      </c>
      <c r="F1059" s="36" t="s">
        <v>45</v>
      </c>
      <c r="G1059" s="36">
        <v>0</v>
      </c>
      <c r="H1059" s="36" t="s">
        <v>42</v>
      </c>
      <c r="I1059" s="36" t="s">
        <v>5683</v>
      </c>
      <c r="J1059" s="36" t="s">
        <v>5684</v>
      </c>
      <c r="K1059" s="36" t="s">
        <v>33</v>
      </c>
      <c r="L1059" s="72" t="s">
        <v>5685</v>
      </c>
      <c r="M1059" s="36" t="s">
        <v>5676</v>
      </c>
      <c r="N1059" s="36" t="s">
        <v>49</v>
      </c>
      <c r="O1059" s="36"/>
      <c r="P1059" s="36" t="s">
        <v>50</v>
      </c>
      <c r="Q1059" s="36"/>
      <c r="R1059" s="36"/>
      <c r="S1059" s="36" t="s">
        <v>51</v>
      </c>
      <c r="T1059" s="36" t="s">
        <v>38</v>
      </c>
      <c r="U1059" s="36" t="s">
        <v>39</v>
      </c>
      <c r="V1059" s="36" t="s">
        <v>38</v>
      </c>
      <c r="W1059" s="36" t="s">
        <v>5686</v>
      </c>
      <c r="X1059" s="36">
        <v>2</v>
      </c>
      <c r="Y1059" s="36" t="s">
        <v>5687</v>
      </c>
      <c r="Z1059" s="36">
        <v>1</v>
      </c>
      <c r="AA1059" s="36" t="s">
        <v>5687</v>
      </c>
      <c r="AB1059" s="36">
        <v>1</v>
      </c>
      <c r="AC1059" s="36"/>
      <c r="AD1059" s="36"/>
      <c r="AE1059" s="36">
        <f t="shared" si="17"/>
        <v>1</v>
      </c>
    </row>
    <row r="1060" spans="1:31" customFormat="1" ht="81">
      <c r="A1060" s="36">
        <v>1059</v>
      </c>
      <c r="B1060" s="36" t="s">
        <v>3862</v>
      </c>
      <c r="C1060" s="36" t="s">
        <v>5422</v>
      </c>
      <c r="D1060" s="36" t="s">
        <v>5688</v>
      </c>
      <c r="E1060" s="36" t="s">
        <v>28</v>
      </c>
      <c r="F1060" s="36" t="s">
        <v>45</v>
      </c>
      <c r="G1060" s="36">
        <v>0</v>
      </c>
      <c r="H1060" s="36" t="s">
        <v>82</v>
      </c>
      <c r="I1060" s="36" t="s">
        <v>5689</v>
      </c>
      <c r="J1060" s="36" t="s">
        <v>5690</v>
      </c>
      <c r="K1060" s="36" t="s">
        <v>33</v>
      </c>
      <c r="L1060" s="72" t="s">
        <v>5691</v>
      </c>
      <c r="M1060" s="36" t="s">
        <v>5692</v>
      </c>
      <c r="N1060" s="36" t="s">
        <v>49</v>
      </c>
      <c r="O1060" s="36"/>
      <c r="P1060" s="36" t="s">
        <v>50</v>
      </c>
      <c r="Q1060" s="36"/>
      <c r="R1060" s="36"/>
      <c r="S1060" s="36" t="s">
        <v>51</v>
      </c>
      <c r="T1060" s="36" t="s">
        <v>38</v>
      </c>
      <c r="U1060" s="36" t="s">
        <v>39</v>
      </c>
      <c r="V1060" s="36" t="s">
        <v>38</v>
      </c>
      <c r="W1060" s="36" t="s">
        <v>40</v>
      </c>
      <c r="X1060" s="36">
        <v>2</v>
      </c>
      <c r="Y1060" s="36" t="s">
        <v>5693</v>
      </c>
      <c r="Z1060" s="36">
        <v>1</v>
      </c>
      <c r="AA1060" s="36" t="s">
        <v>5693</v>
      </c>
      <c r="AB1060" s="36">
        <v>1</v>
      </c>
      <c r="AC1060" s="36"/>
      <c r="AD1060" s="36"/>
      <c r="AE1060" s="36">
        <f t="shared" si="17"/>
        <v>1</v>
      </c>
    </row>
    <row r="1061" spans="1:31" customFormat="1" ht="81">
      <c r="A1061" s="36">
        <v>1060</v>
      </c>
      <c r="B1061" s="36" t="s">
        <v>3862</v>
      </c>
      <c r="C1061" s="36" t="s">
        <v>5422</v>
      </c>
      <c r="D1061" s="36" t="s">
        <v>5694</v>
      </c>
      <c r="E1061" s="36" t="s">
        <v>28</v>
      </c>
      <c r="F1061" s="36" t="s">
        <v>2866</v>
      </c>
      <c r="G1061" s="36">
        <v>5</v>
      </c>
      <c r="H1061" s="36" t="s">
        <v>108</v>
      </c>
      <c r="I1061" s="36" t="s">
        <v>5695</v>
      </c>
      <c r="J1061" s="36" t="s">
        <v>5696</v>
      </c>
      <c r="K1061" s="36" t="s">
        <v>33</v>
      </c>
      <c r="L1061" s="72" t="s">
        <v>5697</v>
      </c>
      <c r="M1061" s="36" t="s">
        <v>5698</v>
      </c>
      <c r="N1061" s="36" t="s">
        <v>49</v>
      </c>
      <c r="O1061" s="36"/>
      <c r="P1061" s="36" t="s">
        <v>50</v>
      </c>
      <c r="Q1061" s="36"/>
      <c r="R1061" s="36"/>
      <c r="S1061" s="36" t="s">
        <v>51</v>
      </c>
      <c r="T1061" s="36" t="s">
        <v>38</v>
      </c>
      <c r="U1061" s="36" t="s">
        <v>39</v>
      </c>
      <c r="V1061" s="36" t="s">
        <v>38</v>
      </c>
      <c r="W1061" s="36" t="s">
        <v>38</v>
      </c>
      <c r="X1061" s="36">
        <v>2</v>
      </c>
      <c r="Y1061" s="36" t="s">
        <v>5699</v>
      </c>
      <c r="Z1061" s="36">
        <v>1</v>
      </c>
      <c r="AA1061" s="36" t="s">
        <v>5699</v>
      </c>
      <c r="AB1061" s="36">
        <v>1</v>
      </c>
      <c r="AC1061" s="36"/>
      <c r="AD1061" s="36"/>
      <c r="AE1061" s="36">
        <f t="shared" si="17"/>
        <v>1</v>
      </c>
    </row>
    <row r="1062" spans="1:31" customFormat="1" ht="108">
      <c r="A1062" s="36">
        <v>1061</v>
      </c>
      <c r="B1062" s="36" t="s">
        <v>3862</v>
      </c>
      <c r="C1062" s="36" t="s">
        <v>5422</v>
      </c>
      <c r="D1062" s="36" t="s">
        <v>5700</v>
      </c>
      <c r="E1062" s="36" t="s">
        <v>28</v>
      </c>
      <c r="F1062" s="36" t="s">
        <v>2866</v>
      </c>
      <c r="G1062" s="36">
        <v>5</v>
      </c>
      <c r="H1062" s="36" t="s">
        <v>42</v>
      </c>
      <c r="I1062" s="36" t="s">
        <v>5701</v>
      </c>
      <c r="J1062" s="36" t="s">
        <v>5702</v>
      </c>
      <c r="K1062" s="36" t="s">
        <v>33</v>
      </c>
      <c r="L1062" s="72" t="s">
        <v>5703</v>
      </c>
      <c r="M1062" s="36" t="s">
        <v>5704</v>
      </c>
      <c r="N1062" s="36" t="s">
        <v>49</v>
      </c>
      <c r="O1062" s="36"/>
      <c r="P1062" s="36" t="s">
        <v>50</v>
      </c>
      <c r="Q1062" s="36" t="s">
        <v>50</v>
      </c>
      <c r="R1062" s="36"/>
      <c r="S1062" s="36" t="s">
        <v>51</v>
      </c>
      <c r="T1062" s="36" t="s">
        <v>38</v>
      </c>
      <c r="U1062" s="36" t="s">
        <v>39</v>
      </c>
      <c r="V1062" s="36" t="s">
        <v>38</v>
      </c>
      <c r="W1062" s="36" t="s">
        <v>5705</v>
      </c>
      <c r="X1062" s="36">
        <v>1</v>
      </c>
      <c r="Y1062" s="36" t="s">
        <v>5706</v>
      </c>
      <c r="Z1062" s="36">
        <v>2</v>
      </c>
      <c r="AA1062" s="36" t="s">
        <v>5706</v>
      </c>
      <c r="AB1062" s="36">
        <v>2</v>
      </c>
      <c r="AC1062" s="36"/>
      <c r="AD1062" s="36"/>
      <c r="AE1062" s="36">
        <f t="shared" si="17"/>
        <v>2</v>
      </c>
    </row>
    <row r="1063" spans="1:31" customFormat="1" ht="94.5">
      <c r="A1063" s="36">
        <v>1062</v>
      </c>
      <c r="B1063" s="36" t="s">
        <v>3862</v>
      </c>
      <c r="C1063" s="36" t="s">
        <v>5422</v>
      </c>
      <c r="D1063" s="36" t="s">
        <v>5707</v>
      </c>
      <c r="E1063" s="36" t="s">
        <v>28</v>
      </c>
      <c r="F1063" s="36" t="s">
        <v>45</v>
      </c>
      <c r="G1063" s="36">
        <v>0</v>
      </c>
      <c r="H1063" s="36" t="s">
        <v>82</v>
      </c>
      <c r="I1063" s="36" t="s">
        <v>5708</v>
      </c>
      <c r="J1063" s="36" t="s">
        <v>5709</v>
      </c>
      <c r="K1063" s="36" t="s">
        <v>33</v>
      </c>
      <c r="L1063" s="72" t="s">
        <v>5710</v>
      </c>
      <c r="M1063" s="36" t="s">
        <v>5711</v>
      </c>
      <c r="N1063" s="36" t="s">
        <v>36</v>
      </c>
      <c r="O1063" s="36"/>
      <c r="P1063" s="36"/>
      <c r="Q1063" s="36"/>
      <c r="R1063" s="36"/>
      <c r="S1063" s="36" t="s">
        <v>42</v>
      </c>
      <c r="T1063" s="36" t="s">
        <v>42</v>
      </c>
      <c r="U1063" s="36" t="s">
        <v>39</v>
      </c>
      <c r="V1063" s="36" t="s">
        <v>38</v>
      </c>
      <c r="W1063" s="36" t="s">
        <v>5712</v>
      </c>
      <c r="X1063" s="36">
        <v>2</v>
      </c>
      <c r="Y1063" s="36" t="s">
        <v>52</v>
      </c>
      <c r="Z1063" s="36">
        <v>3</v>
      </c>
      <c r="AA1063" s="36" t="s">
        <v>52</v>
      </c>
      <c r="AB1063" s="36">
        <v>3</v>
      </c>
      <c r="AC1063" s="36"/>
      <c r="AD1063" s="36"/>
      <c r="AE1063" s="36">
        <f t="shared" si="17"/>
        <v>0</v>
      </c>
    </row>
    <row r="1064" spans="1:31" customFormat="1" ht="94.5">
      <c r="A1064" s="36">
        <v>1063</v>
      </c>
      <c r="B1064" s="36" t="s">
        <v>3862</v>
      </c>
      <c r="C1064" s="36" t="s">
        <v>5422</v>
      </c>
      <c r="D1064" s="36" t="s">
        <v>5713</v>
      </c>
      <c r="E1064" s="36" t="s">
        <v>28</v>
      </c>
      <c r="F1064" s="36" t="s">
        <v>45</v>
      </c>
      <c r="G1064" s="36">
        <v>0</v>
      </c>
      <c r="H1064" s="36" t="s">
        <v>82</v>
      </c>
      <c r="I1064" s="36" t="s">
        <v>5714</v>
      </c>
      <c r="J1064" s="36" t="s">
        <v>5715</v>
      </c>
      <c r="K1064" s="36" t="s">
        <v>33</v>
      </c>
      <c r="L1064" s="72" t="s">
        <v>5716</v>
      </c>
      <c r="M1064" s="36" t="s">
        <v>5717</v>
      </c>
      <c r="N1064" s="36" t="s">
        <v>49</v>
      </c>
      <c r="O1064" s="36"/>
      <c r="P1064" s="36" t="s">
        <v>50</v>
      </c>
      <c r="Q1064" s="36"/>
      <c r="R1064" s="36"/>
      <c r="S1064" s="36" t="s">
        <v>51</v>
      </c>
      <c r="T1064" s="36" t="s">
        <v>38</v>
      </c>
      <c r="U1064" s="36" t="s">
        <v>39</v>
      </c>
      <c r="V1064" s="36" t="s">
        <v>38</v>
      </c>
      <c r="W1064" s="36" t="s">
        <v>3337</v>
      </c>
      <c r="X1064" s="36">
        <v>2</v>
      </c>
      <c r="Y1064" s="36" t="s">
        <v>52</v>
      </c>
      <c r="Z1064" s="36">
        <v>3</v>
      </c>
      <c r="AA1064" s="36" t="s">
        <v>52</v>
      </c>
      <c r="AB1064" s="36">
        <v>3</v>
      </c>
      <c r="AC1064" s="36"/>
      <c r="AD1064" s="36"/>
      <c r="AE1064" s="36">
        <f t="shared" si="17"/>
        <v>1</v>
      </c>
    </row>
    <row r="1065" spans="1:31" customFormat="1" ht="81">
      <c r="A1065" s="36">
        <v>1064</v>
      </c>
      <c r="B1065" s="36" t="s">
        <v>3862</v>
      </c>
      <c r="C1065" s="36" t="s">
        <v>5422</v>
      </c>
      <c r="D1065" s="36" t="s">
        <v>5718</v>
      </c>
      <c r="E1065" s="36" t="s">
        <v>28</v>
      </c>
      <c r="F1065" s="36" t="s">
        <v>45</v>
      </c>
      <c r="G1065" s="36">
        <v>0</v>
      </c>
      <c r="H1065" s="36" t="s">
        <v>82</v>
      </c>
      <c r="I1065" s="36" t="s">
        <v>5719</v>
      </c>
      <c r="J1065" s="36" t="s">
        <v>5720</v>
      </c>
      <c r="K1065" s="36" t="s">
        <v>33</v>
      </c>
      <c r="L1065" s="72" t="s">
        <v>5721</v>
      </c>
      <c r="M1065" s="36" t="s">
        <v>5717</v>
      </c>
      <c r="N1065" s="36" t="s">
        <v>49</v>
      </c>
      <c r="O1065" s="36"/>
      <c r="P1065" s="36" t="s">
        <v>50</v>
      </c>
      <c r="Q1065" s="36"/>
      <c r="R1065" s="36"/>
      <c r="S1065" s="36" t="s">
        <v>51</v>
      </c>
      <c r="T1065" s="36" t="s">
        <v>38</v>
      </c>
      <c r="U1065" s="36" t="s">
        <v>39</v>
      </c>
      <c r="V1065" s="36" t="s">
        <v>38</v>
      </c>
      <c r="W1065" s="36" t="s">
        <v>3337</v>
      </c>
      <c r="X1065" s="36">
        <v>2</v>
      </c>
      <c r="Y1065" s="36" t="s">
        <v>52</v>
      </c>
      <c r="Z1065" s="36">
        <v>3</v>
      </c>
      <c r="AA1065" s="36" t="s">
        <v>52</v>
      </c>
      <c r="AB1065" s="36">
        <v>3</v>
      </c>
      <c r="AC1065" s="36"/>
      <c r="AD1065" s="36"/>
      <c r="AE1065" s="36">
        <f t="shared" si="17"/>
        <v>1</v>
      </c>
    </row>
    <row r="1066" spans="1:31" customFormat="1" ht="94.5">
      <c r="A1066" s="36">
        <v>1065</v>
      </c>
      <c r="B1066" s="36" t="s">
        <v>3862</v>
      </c>
      <c r="C1066" s="36" t="s">
        <v>5422</v>
      </c>
      <c r="D1066" s="36" t="s">
        <v>5722</v>
      </c>
      <c r="E1066" s="36" t="s">
        <v>28</v>
      </c>
      <c r="F1066" s="36" t="s">
        <v>45</v>
      </c>
      <c r="G1066" s="36">
        <v>0</v>
      </c>
      <c r="H1066" s="36" t="s">
        <v>82</v>
      </c>
      <c r="I1066" s="36" t="s">
        <v>5723</v>
      </c>
      <c r="J1066" s="36" t="s">
        <v>5724</v>
      </c>
      <c r="K1066" s="36" t="s">
        <v>33</v>
      </c>
      <c r="L1066" s="72" t="s">
        <v>5725</v>
      </c>
      <c r="M1066" s="36" t="s">
        <v>5726</v>
      </c>
      <c r="N1066" s="36" t="s">
        <v>36</v>
      </c>
      <c r="O1066" s="36"/>
      <c r="P1066" s="36"/>
      <c r="Q1066" s="36"/>
      <c r="R1066" s="36"/>
      <c r="S1066" s="36" t="s">
        <v>42</v>
      </c>
      <c r="T1066" s="36" t="s">
        <v>38</v>
      </c>
      <c r="U1066" s="36" t="s">
        <v>39</v>
      </c>
      <c r="V1066" s="36" t="s">
        <v>38</v>
      </c>
      <c r="W1066" s="36" t="s">
        <v>483</v>
      </c>
      <c r="X1066" s="36">
        <v>2</v>
      </c>
      <c r="Y1066" s="36" t="s">
        <v>5727</v>
      </c>
      <c r="Z1066" s="36">
        <v>4</v>
      </c>
      <c r="AA1066" s="36" t="s">
        <v>5727</v>
      </c>
      <c r="AB1066" s="36">
        <v>4</v>
      </c>
      <c r="AC1066" s="36"/>
      <c r="AD1066" s="36"/>
      <c r="AE1066" s="36">
        <f t="shared" si="17"/>
        <v>0</v>
      </c>
    </row>
    <row r="1067" spans="1:31" customFormat="1" ht="94.5">
      <c r="A1067" s="36">
        <v>1066</v>
      </c>
      <c r="B1067" s="36" t="s">
        <v>3862</v>
      </c>
      <c r="C1067" s="36" t="s">
        <v>5422</v>
      </c>
      <c r="D1067" s="36" t="s">
        <v>5728</v>
      </c>
      <c r="E1067" s="36" t="s">
        <v>28</v>
      </c>
      <c r="F1067" s="36" t="s">
        <v>45</v>
      </c>
      <c r="G1067" s="36">
        <v>0</v>
      </c>
      <c r="H1067" s="36" t="s">
        <v>82</v>
      </c>
      <c r="I1067" s="36" t="s">
        <v>5729</v>
      </c>
      <c r="J1067" s="36" t="s">
        <v>5730</v>
      </c>
      <c r="K1067" s="36" t="s">
        <v>33</v>
      </c>
      <c r="L1067" s="72" t="s">
        <v>5731</v>
      </c>
      <c r="M1067" s="36" t="s">
        <v>5732</v>
      </c>
      <c r="N1067" s="36" t="s">
        <v>49</v>
      </c>
      <c r="O1067" s="36"/>
      <c r="P1067" s="36" t="s">
        <v>50</v>
      </c>
      <c r="Q1067" s="36"/>
      <c r="R1067" s="36"/>
      <c r="S1067" s="36" t="s">
        <v>37</v>
      </c>
      <c r="T1067" s="36" t="s">
        <v>38</v>
      </c>
      <c r="U1067" s="36" t="s">
        <v>38</v>
      </c>
      <c r="V1067" s="36" t="s">
        <v>38</v>
      </c>
      <c r="W1067" s="36" t="s">
        <v>5733</v>
      </c>
      <c r="X1067" s="36">
        <v>1</v>
      </c>
      <c r="Y1067" s="36" t="s">
        <v>5734</v>
      </c>
      <c r="Z1067" s="36">
        <v>1</v>
      </c>
      <c r="AA1067" s="36" t="s">
        <v>5734</v>
      </c>
      <c r="AB1067" s="36">
        <v>1</v>
      </c>
      <c r="AC1067" s="36"/>
      <c r="AD1067" s="36"/>
      <c r="AE1067" s="36">
        <f t="shared" si="17"/>
        <v>1</v>
      </c>
    </row>
    <row r="1068" spans="1:31" customFormat="1" ht="94.5">
      <c r="A1068" s="36">
        <v>1067</v>
      </c>
      <c r="B1068" s="36" t="s">
        <v>3862</v>
      </c>
      <c r="C1068" s="36" t="s">
        <v>5422</v>
      </c>
      <c r="D1068" s="36" t="s">
        <v>5735</v>
      </c>
      <c r="E1068" s="36" t="s">
        <v>28</v>
      </c>
      <c r="F1068" s="36" t="s">
        <v>45</v>
      </c>
      <c r="G1068" s="36">
        <v>0</v>
      </c>
      <c r="H1068" s="36" t="s">
        <v>42</v>
      </c>
      <c r="I1068" s="36" t="s">
        <v>5736</v>
      </c>
      <c r="J1068" s="36" t="s">
        <v>5737</v>
      </c>
      <c r="K1068" s="36" t="s">
        <v>33</v>
      </c>
      <c r="L1068" s="72" t="s">
        <v>5738</v>
      </c>
      <c r="M1068" s="36" t="s">
        <v>5739</v>
      </c>
      <c r="N1068" s="36" t="s">
        <v>49</v>
      </c>
      <c r="O1068" s="36" t="s">
        <v>50</v>
      </c>
      <c r="P1068" s="36"/>
      <c r="Q1068" s="36"/>
      <c r="R1068" s="36"/>
      <c r="S1068" s="36" t="s">
        <v>51</v>
      </c>
      <c r="T1068" s="36" t="s">
        <v>42</v>
      </c>
      <c r="U1068" s="36" t="s">
        <v>39</v>
      </c>
      <c r="V1068" s="36" t="s">
        <v>39</v>
      </c>
      <c r="W1068" s="36" t="s">
        <v>3597</v>
      </c>
      <c r="X1068" s="36">
        <v>2</v>
      </c>
      <c r="Y1068" s="36" t="s">
        <v>5740</v>
      </c>
      <c r="Z1068" s="36">
        <v>1</v>
      </c>
      <c r="AA1068" s="36" t="s">
        <v>5741</v>
      </c>
      <c r="AB1068" s="36">
        <v>1</v>
      </c>
      <c r="AC1068" s="36"/>
      <c r="AD1068" s="36"/>
      <c r="AE1068" s="36">
        <f t="shared" si="17"/>
        <v>1</v>
      </c>
    </row>
    <row r="1069" spans="1:31" customFormat="1" ht="108">
      <c r="A1069" s="36">
        <v>1068</v>
      </c>
      <c r="B1069" s="36" t="s">
        <v>3862</v>
      </c>
      <c r="C1069" s="36" t="s">
        <v>5422</v>
      </c>
      <c r="D1069" s="36" t="s">
        <v>5742</v>
      </c>
      <c r="E1069" s="36" t="s">
        <v>28</v>
      </c>
      <c r="F1069" s="36" t="s">
        <v>45</v>
      </c>
      <c r="G1069" s="36">
        <v>0</v>
      </c>
      <c r="H1069" s="36" t="s">
        <v>108</v>
      </c>
      <c r="I1069" s="36" t="s">
        <v>5743</v>
      </c>
      <c r="J1069" s="36" t="s">
        <v>5744</v>
      </c>
      <c r="K1069" s="36" t="s">
        <v>33</v>
      </c>
      <c r="L1069" s="72" t="s">
        <v>5745</v>
      </c>
      <c r="M1069" s="36" t="s">
        <v>5746</v>
      </c>
      <c r="N1069" s="36" t="s">
        <v>49</v>
      </c>
      <c r="O1069" s="36"/>
      <c r="P1069" s="36"/>
      <c r="Q1069" s="36"/>
      <c r="R1069" s="36" t="s">
        <v>50</v>
      </c>
      <c r="S1069" s="36" t="s">
        <v>51</v>
      </c>
      <c r="T1069" s="36" t="s">
        <v>38</v>
      </c>
      <c r="U1069" s="36" t="s">
        <v>39</v>
      </c>
      <c r="V1069" s="36" t="s">
        <v>38</v>
      </c>
      <c r="W1069" s="36" t="s">
        <v>38</v>
      </c>
      <c r="X1069" s="36">
        <v>2</v>
      </c>
      <c r="Y1069" s="36" t="s">
        <v>5747</v>
      </c>
      <c r="Z1069" s="36">
        <v>4</v>
      </c>
      <c r="AA1069" s="36" t="s">
        <v>5747</v>
      </c>
      <c r="AB1069" s="36">
        <v>4</v>
      </c>
      <c r="AC1069" s="36"/>
      <c r="AD1069" s="36"/>
      <c r="AE1069" s="36">
        <f t="shared" si="17"/>
        <v>1</v>
      </c>
    </row>
    <row r="1070" spans="1:31" customFormat="1" ht="94.5">
      <c r="A1070" s="36">
        <v>1069</v>
      </c>
      <c r="B1070" s="36" t="s">
        <v>3862</v>
      </c>
      <c r="C1070" s="36" t="s">
        <v>5422</v>
      </c>
      <c r="D1070" s="36" t="s">
        <v>5748</v>
      </c>
      <c r="E1070" s="36" t="s">
        <v>28</v>
      </c>
      <c r="F1070" s="36" t="s">
        <v>45</v>
      </c>
      <c r="G1070" s="36">
        <v>0</v>
      </c>
      <c r="H1070" s="36" t="s">
        <v>42</v>
      </c>
      <c r="I1070" s="36" t="s">
        <v>5749</v>
      </c>
      <c r="J1070" s="36" t="s">
        <v>5750</v>
      </c>
      <c r="K1070" s="36" t="s">
        <v>33</v>
      </c>
      <c r="L1070" s="72" t="s">
        <v>5751</v>
      </c>
      <c r="M1070" s="36" t="s">
        <v>5752</v>
      </c>
      <c r="N1070" s="36" t="s">
        <v>49</v>
      </c>
      <c r="O1070" s="36"/>
      <c r="P1070" s="36" t="s">
        <v>50</v>
      </c>
      <c r="Q1070" s="36"/>
      <c r="R1070" s="36"/>
      <c r="S1070" s="36" t="s">
        <v>51</v>
      </c>
      <c r="T1070" s="36" t="s">
        <v>38</v>
      </c>
      <c r="U1070" s="36" t="s">
        <v>39</v>
      </c>
      <c r="V1070" s="36" t="s">
        <v>38</v>
      </c>
      <c r="W1070" s="36" t="s">
        <v>5753</v>
      </c>
      <c r="X1070" s="36">
        <v>1</v>
      </c>
      <c r="Y1070" s="36" t="s">
        <v>5754</v>
      </c>
      <c r="Z1070" s="36">
        <v>1</v>
      </c>
      <c r="AA1070" s="36" t="s">
        <v>5754</v>
      </c>
      <c r="AB1070" s="36">
        <v>1</v>
      </c>
      <c r="AC1070" s="36"/>
      <c r="AD1070" s="36"/>
      <c r="AE1070" s="36">
        <f t="shared" si="17"/>
        <v>1</v>
      </c>
    </row>
    <row r="1071" spans="1:31" customFormat="1" ht="94.5">
      <c r="A1071" s="36">
        <v>1070</v>
      </c>
      <c r="B1071" s="72" t="s">
        <v>3862</v>
      </c>
      <c r="C1071" s="72" t="s">
        <v>5422</v>
      </c>
      <c r="D1071" s="72" t="s">
        <v>5755</v>
      </c>
      <c r="E1071" s="72" t="s">
        <v>28</v>
      </c>
      <c r="F1071" s="72" t="s">
        <v>45</v>
      </c>
      <c r="G1071" s="72">
        <v>0</v>
      </c>
      <c r="H1071" s="72" t="s">
        <v>133</v>
      </c>
      <c r="I1071" s="36" t="s">
        <v>5756</v>
      </c>
      <c r="J1071" s="36" t="s">
        <v>5757</v>
      </c>
      <c r="K1071" s="36" t="s">
        <v>33</v>
      </c>
      <c r="L1071" s="72" t="s">
        <v>5758</v>
      </c>
      <c r="M1071" s="36" t="s">
        <v>5759</v>
      </c>
      <c r="N1071" s="36" t="s">
        <v>49</v>
      </c>
      <c r="O1071" s="36"/>
      <c r="P1071" s="36" t="s">
        <v>50</v>
      </c>
      <c r="Q1071" s="36"/>
      <c r="R1071" s="36"/>
      <c r="S1071" s="36" t="s">
        <v>51</v>
      </c>
      <c r="T1071" s="36" t="s">
        <v>42</v>
      </c>
      <c r="U1071" s="36" t="s">
        <v>39</v>
      </c>
      <c r="V1071" s="36" t="s">
        <v>39</v>
      </c>
      <c r="W1071" s="36" t="s">
        <v>3243</v>
      </c>
      <c r="X1071" s="36">
        <v>2</v>
      </c>
      <c r="Y1071" s="36" t="s">
        <v>5760</v>
      </c>
      <c r="Z1071" s="36">
        <v>1</v>
      </c>
      <c r="AA1071" s="36" t="s">
        <v>5760</v>
      </c>
      <c r="AB1071" s="36">
        <v>1</v>
      </c>
      <c r="AC1071" s="36"/>
      <c r="AD1071" s="36"/>
      <c r="AE1071" s="36">
        <f t="shared" si="17"/>
        <v>1</v>
      </c>
    </row>
    <row r="1072" spans="1:31" customFormat="1" ht="94.5">
      <c r="A1072" s="36">
        <v>1071</v>
      </c>
      <c r="B1072" s="36" t="s">
        <v>3862</v>
      </c>
      <c r="C1072" s="36" t="s">
        <v>5422</v>
      </c>
      <c r="D1072" s="36" t="s">
        <v>5761</v>
      </c>
      <c r="E1072" s="36" t="s">
        <v>28</v>
      </c>
      <c r="F1072" s="36" t="s">
        <v>45</v>
      </c>
      <c r="G1072" s="36">
        <v>0</v>
      </c>
      <c r="H1072" s="36" t="s">
        <v>42</v>
      </c>
      <c r="I1072" s="36" t="s">
        <v>5762</v>
      </c>
      <c r="J1072" s="36" t="s">
        <v>5763</v>
      </c>
      <c r="K1072" s="36" t="s">
        <v>33</v>
      </c>
      <c r="L1072" s="72" t="s">
        <v>5764</v>
      </c>
      <c r="M1072" s="36" t="s">
        <v>5765</v>
      </c>
      <c r="N1072" s="36" t="s">
        <v>49</v>
      </c>
      <c r="O1072" s="36"/>
      <c r="P1072" s="36" t="s">
        <v>50</v>
      </c>
      <c r="Q1072" s="36"/>
      <c r="R1072" s="36"/>
      <c r="S1072" s="36" t="s">
        <v>51</v>
      </c>
      <c r="T1072" s="36" t="s">
        <v>42</v>
      </c>
      <c r="U1072" s="36" t="s">
        <v>39</v>
      </c>
      <c r="V1072" s="36" t="s">
        <v>39</v>
      </c>
      <c r="W1072" s="36" t="s">
        <v>3243</v>
      </c>
      <c r="X1072" s="36">
        <v>2</v>
      </c>
      <c r="Y1072" s="36" t="s">
        <v>5766</v>
      </c>
      <c r="Z1072" s="36">
        <v>1</v>
      </c>
      <c r="AA1072" s="36" t="s">
        <v>5766</v>
      </c>
      <c r="AB1072" s="36">
        <v>1</v>
      </c>
      <c r="AC1072" s="36"/>
      <c r="AD1072" s="36"/>
      <c r="AE1072" s="36">
        <f t="shared" si="17"/>
        <v>1</v>
      </c>
    </row>
    <row r="1073" spans="1:31" customFormat="1" ht="67.5">
      <c r="A1073" s="36">
        <v>1072</v>
      </c>
      <c r="B1073" s="36" t="s">
        <v>3862</v>
      </c>
      <c r="C1073" s="36" t="s">
        <v>5422</v>
      </c>
      <c r="D1073" s="36" t="s">
        <v>5767</v>
      </c>
      <c r="E1073" s="36" t="s">
        <v>28</v>
      </c>
      <c r="F1073" s="36" t="s">
        <v>45</v>
      </c>
      <c r="G1073" s="36">
        <v>0</v>
      </c>
      <c r="H1073" s="36" t="s">
        <v>42</v>
      </c>
      <c r="I1073" s="36" t="s">
        <v>5768</v>
      </c>
      <c r="J1073" s="36" t="s">
        <v>5769</v>
      </c>
      <c r="K1073" s="36" t="s">
        <v>33</v>
      </c>
      <c r="L1073" s="72" t="s">
        <v>5770</v>
      </c>
      <c r="M1073" s="36" t="s">
        <v>5771</v>
      </c>
      <c r="N1073" s="36" t="s">
        <v>49</v>
      </c>
      <c r="O1073" s="36"/>
      <c r="P1073" s="36" t="s">
        <v>50</v>
      </c>
      <c r="Q1073" s="36"/>
      <c r="R1073" s="36"/>
      <c r="S1073" s="36" t="s">
        <v>51</v>
      </c>
      <c r="T1073" s="36" t="s">
        <v>42</v>
      </c>
      <c r="U1073" s="36" t="s">
        <v>39</v>
      </c>
      <c r="V1073" s="36" t="s">
        <v>39</v>
      </c>
      <c r="W1073" s="36" t="s">
        <v>3243</v>
      </c>
      <c r="X1073" s="36">
        <v>2</v>
      </c>
      <c r="Y1073" s="36" t="s">
        <v>5766</v>
      </c>
      <c r="Z1073" s="36">
        <v>1</v>
      </c>
      <c r="AA1073" s="36" t="s">
        <v>5766</v>
      </c>
      <c r="AB1073" s="36">
        <v>1</v>
      </c>
      <c r="AC1073" s="36"/>
      <c r="AD1073" s="36"/>
      <c r="AE1073" s="36">
        <f t="shared" si="17"/>
        <v>1</v>
      </c>
    </row>
    <row r="1074" spans="1:31" customFormat="1" ht="81">
      <c r="A1074" s="36">
        <v>1073</v>
      </c>
      <c r="B1074" s="36" t="s">
        <v>3862</v>
      </c>
      <c r="C1074" s="36" t="s">
        <v>5422</v>
      </c>
      <c r="D1074" s="36" t="s">
        <v>5772</v>
      </c>
      <c r="E1074" s="36" t="s">
        <v>28</v>
      </c>
      <c r="F1074" s="36" t="s">
        <v>45</v>
      </c>
      <c r="G1074" s="36">
        <v>0</v>
      </c>
      <c r="H1074" s="36" t="s">
        <v>42</v>
      </c>
      <c r="I1074" s="36" t="s">
        <v>5773</v>
      </c>
      <c r="J1074" s="36" t="s">
        <v>5774</v>
      </c>
      <c r="K1074" s="36" t="s">
        <v>33</v>
      </c>
      <c r="L1074" s="72" t="s">
        <v>5775</v>
      </c>
      <c r="M1074" s="36" t="s">
        <v>5776</v>
      </c>
      <c r="N1074" s="72" t="s">
        <v>49</v>
      </c>
      <c r="O1074" s="36"/>
      <c r="P1074" s="36"/>
      <c r="Q1074" s="36"/>
      <c r="R1074" s="36" t="s">
        <v>50</v>
      </c>
      <c r="S1074" s="36" t="s">
        <v>51</v>
      </c>
      <c r="T1074" s="36" t="s">
        <v>42</v>
      </c>
      <c r="U1074" s="36" t="s">
        <v>39</v>
      </c>
      <c r="V1074" s="36" t="s">
        <v>39</v>
      </c>
      <c r="W1074" s="36" t="s">
        <v>3243</v>
      </c>
      <c r="X1074" s="36">
        <v>2</v>
      </c>
      <c r="Y1074" s="36" t="s">
        <v>5777</v>
      </c>
      <c r="Z1074" s="36">
        <v>1</v>
      </c>
      <c r="AA1074" s="36" t="s">
        <v>5777</v>
      </c>
      <c r="AB1074" s="36">
        <v>1</v>
      </c>
      <c r="AC1074" s="36"/>
      <c r="AD1074" s="36"/>
      <c r="AE1074" s="36">
        <f t="shared" si="17"/>
        <v>1</v>
      </c>
    </row>
    <row r="1075" spans="1:31" customFormat="1" ht="94.5">
      <c r="A1075" s="36">
        <v>1074</v>
      </c>
      <c r="B1075" s="36" t="s">
        <v>3862</v>
      </c>
      <c r="C1075" s="36" t="s">
        <v>5422</v>
      </c>
      <c r="D1075" s="36" t="s">
        <v>5778</v>
      </c>
      <c r="E1075" s="36" t="s">
        <v>28</v>
      </c>
      <c r="F1075" s="36" t="s">
        <v>45</v>
      </c>
      <c r="G1075" s="36">
        <v>0</v>
      </c>
      <c r="H1075" s="36" t="s">
        <v>42</v>
      </c>
      <c r="I1075" s="36" t="s">
        <v>5779</v>
      </c>
      <c r="J1075" s="36" t="s">
        <v>5780</v>
      </c>
      <c r="K1075" s="36" t="s">
        <v>33</v>
      </c>
      <c r="L1075" s="72" t="s">
        <v>5781</v>
      </c>
      <c r="M1075" s="36" t="s">
        <v>5782</v>
      </c>
      <c r="N1075" s="36" t="s">
        <v>49</v>
      </c>
      <c r="O1075" s="36"/>
      <c r="P1075" s="36" t="s">
        <v>50</v>
      </c>
      <c r="Q1075" s="36"/>
      <c r="R1075" s="36"/>
      <c r="S1075" s="36" t="s">
        <v>51</v>
      </c>
      <c r="T1075" s="36" t="s">
        <v>42</v>
      </c>
      <c r="U1075" s="36" t="s">
        <v>39</v>
      </c>
      <c r="V1075" s="36" t="s">
        <v>39</v>
      </c>
      <c r="W1075" s="36" t="s">
        <v>3243</v>
      </c>
      <c r="X1075" s="36">
        <v>2</v>
      </c>
      <c r="Y1075" s="36" t="s">
        <v>5783</v>
      </c>
      <c r="Z1075" s="36">
        <v>1</v>
      </c>
      <c r="AA1075" s="36" t="s">
        <v>5783</v>
      </c>
      <c r="AB1075" s="36">
        <v>1</v>
      </c>
      <c r="AC1075" s="36"/>
      <c r="AD1075" s="36"/>
      <c r="AE1075" s="36">
        <f t="shared" si="17"/>
        <v>1</v>
      </c>
    </row>
    <row r="1076" spans="1:31" customFormat="1" ht="81">
      <c r="A1076" s="36">
        <v>1075</v>
      </c>
      <c r="B1076" s="36" t="s">
        <v>3862</v>
      </c>
      <c r="C1076" s="36" t="s">
        <v>5422</v>
      </c>
      <c r="D1076" s="36" t="s">
        <v>5784</v>
      </c>
      <c r="E1076" s="36" t="s">
        <v>28</v>
      </c>
      <c r="F1076" s="36" t="s">
        <v>45</v>
      </c>
      <c r="G1076" s="36">
        <v>0</v>
      </c>
      <c r="H1076" s="36" t="s">
        <v>645</v>
      </c>
      <c r="I1076" s="36" t="s">
        <v>5785</v>
      </c>
      <c r="J1076" s="36" t="s">
        <v>5786</v>
      </c>
      <c r="K1076" s="36" t="s">
        <v>33</v>
      </c>
      <c r="L1076" s="72" t="s">
        <v>5787</v>
      </c>
      <c r="M1076" s="36" t="s">
        <v>5788</v>
      </c>
      <c r="N1076" s="36" t="s">
        <v>36</v>
      </c>
      <c r="O1076" s="36"/>
      <c r="P1076" s="36"/>
      <c r="Q1076" s="36"/>
      <c r="R1076" s="36"/>
      <c r="S1076" s="36" t="s">
        <v>51</v>
      </c>
      <c r="T1076" s="36" t="s">
        <v>42</v>
      </c>
      <c r="U1076" s="36" t="s">
        <v>39</v>
      </c>
      <c r="V1076" s="36" t="s">
        <v>39</v>
      </c>
      <c r="W1076" s="36" t="s">
        <v>3243</v>
      </c>
      <c r="X1076" s="36">
        <v>2</v>
      </c>
      <c r="Y1076" s="36" t="s">
        <v>5789</v>
      </c>
      <c r="Z1076" s="36">
        <v>1</v>
      </c>
      <c r="AA1076" s="36" t="s">
        <v>5789</v>
      </c>
      <c r="AB1076" s="36">
        <v>1</v>
      </c>
      <c r="AC1076" s="36"/>
      <c r="AD1076" s="36"/>
      <c r="AE1076" s="36">
        <f t="shared" si="17"/>
        <v>0</v>
      </c>
    </row>
    <row r="1077" spans="1:31" customFormat="1" ht="108">
      <c r="A1077" s="36">
        <v>1076</v>
      </c>
      <c r="B1077" s="36" t="s">
        <v>3862</v>
      </c>
      <c r="C1077" s="36" t="s">
        <v>5422</v>
      </c>
      <c r="D1077" s="36" t="s">
        <v>5790</v>
      </c>
      <c r="E1077" s="36" t="s">
        <v>28</v>
      </c>
      <c r="F1077" s="36" t="s">
        <v>45</v>
      </c>
      <c r="G1077" s="36">
        <v>0</v>
      </c>
      <c r="H1077" s="36" t="s">
        <v>82</v>
      </c>
      <c r="I1077" s="36" t="s">
        <v>5791</v>
      </c>
      <c r="J1077" s="36" t="s">
        <v>5792</v>
      </c>
      <c r="K1077" s="36" t="s">
        <v>33</v>
      </c>
      <c r="L1077" s="72" t="s">
        <v>5793</v>
      </c>
      <c r="M1077" s="36" t="s">
        <v>5794</v>
      </c>
      <c r="N1077" s="36" t="s">
        <v>36</v>
      </c>
      <c r="O1077" s="36"/>
      <c r="P1077" s="36"/>
      <c r="Q1077" s="36"/>
      <c r="R1077" s="36"/>
      <c r="S1077" s="36" t="s">
        <v>51</v>
      </c>
      <c r="T1077" s="36" t="s">
        <v>39</v>
      </c>
      <c r="U1077" s="36" t="s">
        <v>39</v>
      </c>
      <c r="V1077" s="36" t="s">
        <v>38</v>
      </c>
      <c r="W1077" s="36" t="s">
        <v>38</v>
      </c>
      <c r="X1077" s="36">
        <v>2</v>
      </c>
      <c r="Y1077" s="36" t="s">
        <v>5795</v>
      </c>
      <c r="Z1077" s="36">
        <v>1</v>
      </c>
      <c r="AA1077" s="36" t="s">
        <v>5795</v>
      </c>
      <c r="AB1077" s="36">
        <v>1</v>
      </c>
      <c r="AC1077" s="36"/>
      <c r="AD1077" s="36"/>
      <c r="AE1077" s="36">
        <f t="shared" si="17"/>
        <v>0</v>
      </c>
    </row>
    <row r="1078" spans="1:31" customFormat="1" ht="81">
      <c r="A1078" s="36">
        <v>1077</v>
      </c>
      <c r="B1078" s="36" t="s">
        <v>3862</v>
      </c>
      <c r="C1078" s="36" t="s">
        <v>5422</v>
      </c>
      <c r="D1078" s="36" t="s">
        <v>5796</v>
      </c>
      <c r="E1078" s="36" t="s">
        <v>28</v>
      </c>
      <c r="F1078" s="36" t="s">
        <v>45</v>
      </c>
      <c r="G1078" s="36">
        <v>0</v>
      </c>
      <c r="H1078" s="36" t="s">
        <v>42</v>
      </c>
      <c r="I1078" s="36" t="s">
        <v>5797</v>
      </c>
      <c r="J1078" s="36" t="s">
        <v>5798</v>
      </c>
      <c r="K1078" s="36" t="s">
        <v>33</v>
      </c>
      <c r="L1078" s="72" t="s">
        <v>5799</v>
      </c>
      <c r="M1078" s="36" t="s">
        <v>5800</v>
      </c>
      <c r="N1078" s="36" t="s">
        <v>36</v>
      </c>
      <c r="O1078" s="36"/>
      <c r="P1078" s="36"/>
      <c r="Q1078" s="36"/>
      <c r="R1078" s="36"/>
      <c r="S1078" s="36" t="s">
        <v>51</v>
      </c>
      <c r="T1078" s="36" t="s">
        <v>38</v>
      </c>
      <c r="U1078" s="36" t="s">
        <v>39</v>
      </c>
      <c r="V1078" s="36" t="s">
        <v>39</v>
      </c>
      <c r="W1078" s="36" t="s">
        <v>38</v>
      </c>
      <c r="X1078" s="36">
        <v>2</v>
      </c>
      <c r="Y1078" s="36" t="s">
        <v>5801</v>
      </c>
      <c r="Z1078" s="36">
        <v>1</v>
      </c>
      <c r="AA1078" s="36" t="s">
        <v>5801</v>
      </c>
      <c r="AB1078" s="36">
        <v>1</v>
      </c>
      <c r="AC1078" s="36"/>
      <c r="AD1078" s="36"/>
      <c r="AE1078" s="36">
        <f t="shared" si="17"/>
        <v>0</v>
      </c>
    </row>
    <row r="1079" spans="1:31" customFormat="1" ht="94.5">
      <c r="A1079" s="36">
        <v>1078</v>
      </c>
      <c r="B1079" s="36" t="s">
        <v>3862</v>
      </c>
      <c r="C1079" s="36" t="s">
        <v>5422</v>
      </c>
      <c r="D1079" s="36" t="s">
        <v>5802</v>
      </c>
      <c r="E1079" s="36" t="s">
        <v>28</v>
      </c>
      <c r="F1079" s="36" t="s">
        <v>45</v>
      </c>
      <c r="G1079" s="36">
        <v>0</v>
      </c>
      <c r="H1079" s="36" t="s">
        <v>82</v>
      </c>
      <c r="I1079" s="36" t="s">
        <v>5803</v>
      </c>
      <c r="J1079" s="36" t="s">
        <v>5804</v>
      </c>
      <c r="K1079" s="36" t="s">
        <v>33</v>
      </c>
      <c r="L1079" s="72" t="s">
        <v>5805</v>
      </c>
      <c r="M1079" s="36" t="s">
        <v>5806</v>
      </c>
      <c r="N1079" s="36" t="s">
        <v>49</v>
      </c>
      <c r="O1079" s="36" t="s">
        <v>50</v>
      </c>
      <c r="P1079" s="36" t="s">
        <v>50</v>
      </c>
      <c r="Q1079" s="36"/>
      <c r="R1079" s="36"/>
      <c r="S1079" s="36" t="s">
        <v>51</v>
      </c>
      <c r="T1079" s="36" t="s">
        <v>38</v>
      </c>
      <c r="U1079" s="36" t="s">
        <v>39</v>
      </c>
      <c r="V1079" s="36" t="s">
        <v>38</v>
      </c>
      <c r="W1079" s="36" t="s">
        <v>38</v>
      </c>
      <c r="X1079" s="36">
        <v>2</v>
      </c>
      <c r="Y1079" s="36" t="s">
        <v>5807</v>
      </c>
      <c r="Z1079" s="36">
        <v>1</v>
      </c>
      <c r="AA1079" s="36" t="s">
        <v>5807</v>
      </c>
      <c r="AB1079" s="36">
        <v>1</v>
      </c>
      <c r="AC1079" s="36"/>
      <c r="AD1079" s="36"/>
      <c r="AE1079" s="36">
        <f t="shared" si="17"/>
        <v>2</v>
      </c>
    </row>
    <row r="1080" spans="1:31" customFormat="1" ht="81">
      <c r="A1080" s="36">
        <v>1079</v>
      </c>
      <c r="B1080" s="36" t="s">
        <v>3862</v>
      </c>
      <c r="C1080" s="36" t="s">
        <v>5422</v>
      </c>
      <c r="D1080" s="36" t="s">
        <v>5808</v>
      </c>
      <c r="E1080" s="36" t="s">
        <v>28</v>
      </c>
      <c r="F1080" s="36" t="s">
        <v>45</v>
      </c>
      <c r="G1080" s="36">
        <v>0</v>
      </c>
      <c r="H1080" s="36" t="s">
        <v>82</v>
      </c>
      <c r="I1080" s="36" t="s">
        <v>5809</v>
      </c>
      <c r="J1080" s="36" t="s">
        <v>5810</v>
      </c>
      <c r="K1080" s="36" t="s">
        <v>33</v>
      </c>
      <c r="L1080" s="72" t="s">
        <v>5811</v>
      </c>
      <c r="M1080" s="36" t="s">
        <v>5812</v>
      </c>
      <c r="N1080" s="36" t="s">
        <v>36</v>
      </c>
      <c r="O1080" s="36"/>
      <c r="P1080" s="36"/>
      <c r="Q1080" s="36"/>
      <c r="R1080" s="36"/>
      <c r="S1080" s="36" t="s">
        <v>51</v>
      </c>
      <c r="T1080" s="36" t="s">
        <v>38</v>
      </c>
      <c r="U1080" s="36" t="s">
        <v>39</v>
      </c>
      <c r="V1080" s="36" t="s">
        <v>39</v>
      </c>
      <c r="W1080" s="36" t="s">
        <v>38</v>
      </c>
      <c r="X1080" s="36">
        <v>2</v>
      </c>
      <c r="Y1080" s="36" t="s">
        <v>5813</v>
      </c>
      <c r="Z1080" s="36">
        <v>1</v>
      </c>
      <c r="AA1080" s="36" t="s">
        <v>5813</v>
      </c>
      <c r="AB1080" s="36">
        <v>1</v>
      </c>
      <c r="AC1080" s="36"/>
      <c r="AD1080" s="36"/>
      <c r="AE1080" s="36">
        <f t="shared" si="17"/>
        <v>0</v>
      </c>
    </row>
    <row r="1081" spans="1:31" customFormat="1" ht="94.5">
      <c r="A1081" s="36">
        <v>1080</v>
      </c>
      <c r="B1081" s="36" t="s">
        <v>3862</v>
      </c>
      <c r="C1081" s="36" t="s">
        <v>5422</v>
      </c>
      <c r="D1081" s="36" t="s">
        <v>5814</v>
      </c>
      <c r="E1081" s="36" t="s">
        <v>28</v>
      </c>
      <c r="F1081" s="36" t="s">
        <v>45</v>
      </c>
      <c r="G1081" s="36">
        <v>0</v>
      </c>
      <c r="H1081" s="36" t="s">
        <v>82</v>
      </c>
      <c r="I1081" s="36" t="s">
        <v>5815</v>
      </c>
      <c r="J1081" s="36" t="s">
        <v>5816</v>
      </c>
      <c r="K1081" s="36" t="s">
        <v>33</v>
      </c>
      <c r="L1081" s="72" t="s">
        <v>5817</v>
      </c>
      <c r="M1081" s="36" t="s">
        <v>5812</v>
      </c>
      <c r="N1081" s="36" t="s">
        <v>49</v>
      </c>
      <c r="O1081" s="36"/>
      <c r="P1081" s="36" t="s">
        <v>50</v>
      </c>
      <c r="Q1081" s="36"/>
      <c r="R1081" s="36"/>
      <c r="S1081" s="36" t="s">
        <v>51</v>
      </c>
      <c r="T1081" s="36" t="s">
        <v>38</v>
      </c>
      <c r="U1081" s="36" t="s">
        <v>39</v>
      </c>
      <c r="V1081" s="36" t="s">
        <v>38</v>
      </c>
      <c r="W1081" s="36" t="s">
        <v>38</v>
      </c>
      <c r="X1081" s="36">
        <v>2</v>
      </c>
      <c r="Y1081" s="36" t="s">
        <v>5818</v>
      </c>
      <c r="Z1081" s="36">
        <v>1</v>
      </c>
      <c r="AA1081" s="36" t="s">
        <v>5818</v>
      </c>
      <c r="AB1081" s="36">
        <v>1</v>
      </c>
      <c r="AC1081" s="36"/>
      <c r="AD1081" s="36"/>
      <c r="AE1081" s="36">
        <f t="shared" si="17"/>
        <v>1</v>
      </c>
    </row>
    <row r="1082" spans="1:31" customFormat="1" ht="108">
      <c r="A1082" s="36">
        <v>1081</v>
      </c>
      <c r="B1082" s="36" t="s">
        <v>3862</v>
      </c>
      <c r="C1082" s="36" t="s">
        <v>5422</v>
      </c>
      <c r="D1082" s="36" t="s">
        <v>5819</v>
      </c>
      <c r="E1082" s="36" t="s">
        <v>5820</v>
      </c>
      <c r="F1082" s="36" t="s">
        <v>132</v>
      </c>
      <c r="G1082" s="36">
        <v>1</v>
      </c>
      <c r="H1082" s="36" t="s">
        <v>82</v>
      </c>
      <c r="I1082" s="36" t="s">
        <v>5821</v>
      </c>
      <c r="J1082" s="36" t="s">
        <v>5822</v>
      </c>
      <c r="K1082" s="36" t="s">
        <v>33</v>
      </c>
      <c r="L1082" s="72" t="s">
        <v>5823</v>
      </c>
      <c r="M1082" s="36" t="s">
        <v>5812</v>
      </c>
      <c r="N1082" s="36" t="s">
        <v>36</v>
      </c>
      <c r="O1082" s="36"/>
      <c r="P1082" s="36"/>
      <c r="Q1082" s="36"/>
      <c r="R1082" s="36"/>
      <c r="S1082" s="36" t="s">
        <v>51</v>
      </c>
      <c r="T1082" s="36" t="s">
        <v>38</v>
      </c>
      <c r="U1082" s="36" t="s">
        <v>39</v>
      </c>
      <c r="V1082" s="36" t="s">
        <v>39</v>
      </c>
      <c r="W1082" s="36" t="s">
        <v>38</v>
      </c>
      <c r="X1082" s="36">
        <v>2</v>
      </c>
      <c r="Y1082" s="36" t="s">
        <v>5824</v>
      </c>
      <c r="Z1082" s="36">
        <v>1</v>
      </c>
      <c r="AA1082" s="36" t="s">
        <v>5824</v>
      </c>
      <c r="AB1082" s="36">
        <v>1</v>
      </c>
      <c r="AC1082" s="36"/>
      <c r="AD1082" s="36"/>
      <c r="AE1082" s="36">
        <f t="shared" si="17"/>
        <v>0</v>
      </c>
    </row>
    <row r="1083" spans="1:31" customFormat="1" ht="81">
      <c r="A1083" s="36">
        <v>1082</v>
      </c>
      <c r="B1083" s="36" t="s">
        <v>3862</v>
      </c>
      <c r="C1083" s="36" t="s">
        <v>5422</v>
      </c>
      <c r="D1083" s="36" t="s">
        <v>5825</v>
      </c>
      <c r="E1083" s="36" t="s">
        <v>5820</v>
      </c>
      <c r="F1083" s="36" t="s">
        <v>132</v>
      </c>
      <c r="G1083" s="36">
        <v>1</v>
      </c>
      <c r="H1083" s="36" t="s">
        <v>108</v>
      </c>
      <c r="I1083" s="36" t="s">
        <v>5826</v>
      </c>
      <c r="J1083" s="36" t="s">
        <v>5827</v>
      </c>
      <c r="K1083" s="36" t="s">
        <v>33</v>
      </c>
      <c r="L1083" s="72" t="s">
        <v>5828</v>
      </c>
      <c r="M1083" s="36" t="s">
        <v>5812</v>
      </c>
      <c r="N1083" s="36" t="s">
        <v>36</v>
      </c>
      <c r="O1083" s="36"/>
      <c r="P1083" s="36"/>
      <c r="Q1083" s="36"/>
      <c r="R1083" s="36"/>
      <c r="S1083" s="36" t="s">
        <v>51</v>
      </c>
      <c r="T1083" s="36" t="s">
        <v>38</v>
      </c>
      <c r="U1083" s="36" t="s">
        <v>39</v>
      </c>
      <c r="V1083" s="36" t="s">
        <v>38</v>
      </c>
      <c r="W1083" s="36" t="s">
        <v>5829</v>
      </c>
      <c r="X1083" s="36">
        <v>1</v>
      </c>
      <c r="Y1083" s="36" t="s">
        <v>5824</v>
      </c>
      <c r="Z1083" s="36">
        <v>1</v>
      </c>
      <c r="AA1083" s="36" t="s">
        <v>5824</v>
      </c>
      <c r="AB1083" s="36">
        <v>1</v>
      </c>
      <c r="AC1083" s="36"/>
      <c r="AD1083" s="36"/>
      <c r="AE1083" s="36">
        <f t="shared" si="17"/>
        <v>0</v>
      </c>
    </row>
    <row r="1084" spans="1:31" customFormat="1" ht="94.5">
      <c r="A1084" s="36">
        <v>1083</v>
      </c>
      <c r="B1084" s="36" t="s">
        <v>3862</v>
      </c>
      <c r="C1084" s="36" t="s">
        <v>5422</v>
      </c>
      <c r="D1084" s="36" t="s">
        <v>5830</v>
      </c>
      <c r="E1084" s="36" t="s">
        <v>5820</v>
      </c>
      <c r="F1084" s="36" t="s">
        <v>132</v>
      </c>
      <c r="G1084" s="36">
        <v>1</v>
      </c>
      <c r="H1084" s="36" t="s">
        <v>82</v>
      </c>
      <c r="I1084" s="36" t="s">
        <v>5831</v>
      </c>
      <c r="J1084" s="36" t="s">
        <v>5832</v>
      </c>
      <c r="K1084" s="36" t="s">
        <v>33</v>
      </c>
      <c r="L1084" s="72" t="s">
        <v>5833</v>
      </c>
      <c r="M1084" s="36" t="s">
        <v>5812</v>
      </c>
      <c r="N1084" s="36" t="s">
        <v>49</v>
      </c>
      <c r="O1084" s="36"/>
      <c r="P1084" s="36" t="s">
        <v>50</v>
      </c>
      <c r="Q1084" s="36"/>
      <c r="R1084" s="36"/>
      <c r="S1084" s="36" t="s">
        <v>51</v>
      </c>
      <c r="T1084" s="36" t="s">
        <v>38</v>
      </c>
      <c r="U1084" s="36" t="s">
        <v>39</v>
      </c>
      <c r="V1084" s="36" t="s">
        <v>38</v>
      </c>
      <c r="W1084" s="36" t="s">
        <v>38</v>
      </c>
      <c r="X1084" s="36">
        <v>2</v>
      </c>
      <c r="Y1084" s="36" t="s">
        <v>5834</v>
      </c>
      <c r="Z1084" s="36">
        <v>1</v>
      </c>
      <c r="AA1084" s="36" t="s">
        <v>5834</v>
      </c>
      <c r="AB1084" s="36">
        <v>1</v>
      </c>
      <c r="AC1084" s="36"/>
      <c r="AD1084" s="36"/>
      <c r="AE1084" s="36">
        <f t="shared" si="17"/>
        <v>1</v>
      </c>
    </row>
    <row r="1085" spans="1:31" customFormat="1" ht="175.5">
      <c r="A1085" s="36">
        <v>1084</v>
      </c>
      <c r="B1085" s="36" t="s">
        <v>3862</v>
      </c>
      <c r="C1085" s="36" t="s">
        <v>5422</v>
      </c>
      <c r="D1085" s="36" t="s">
        <v>5835</v>
      </c>
      <c r="E1085" s="36" t="s">
        <v>5820</v>
      </c>
      <c r="F1085" s="36" t="s">
        <v>132</v>
      </c>
      <c r="G1085" s="36">
        <v>1</v>
      </c>
      <c r="H1085" s="36" t="s">
        <v>108</v>
      </c>
      <c r="I1085" s="36" t="s">
        <v>5836</v>
      </c>
      <c r="J1085" s="36" t="s">
        <v>5837</v>
      </c>
      <c r="K1085" s="36" t="s">
        <v>33</v>
      </c>
      <c r="L1085" s="72" t="s">
        <v>5838</v>
      </c>
      <c r="M1085" s="36" t="s">
        <v>5812</v>
      </c>
      <c r="N1085" s="36" t="s">
        <v>36</v>
      </c>
      <c r="O1085" s="36"/>
      <c r="P1085" s="36"/>
      <c r="Q1085" s="36"/>
      <c r="R1085" s="36"/>
      <c r="S1085" s="36" t="s">
        <v>51</v>
      </c>
      <c r="T1085" s="36" t="s">
        <v>38</v>
      </c>
      <c r="U1085" s="36" t="s">
        <v>39</v>
      </c>
      <c r="V1085" s="36" t="s">
        <v>39</v>
      </c>
      <c r="W1085" s="36" t="s">
        <v>38</v>
      </c>
      <c r="X1085" s="36">
        <v>2</v>
      </c>
      <c r="Y1085" s="36" t="s">
        <v>5834</v>
      </c>
      <c r="Z1085" s="36">
        <v>1</v>
      </c>
      <c r="AA1085" s="36" t="s">
        <v>5834</v>
      </c>
      <c r="AB1085" s="36">
        <v>1</v>
      </c>
      <c r="AC1085" s="36"/>
      <c r="AD1085" s="36"/>
      <c r="AE1085" s="36">
        <f t="shared" si="17"/>
        <v>0</v>
      </c>
    </row>
    <row r="1086" spans="1:31" customFormat="1" ht="81">
      <c r="A1086" s="36">
        <v>1085</v>
      </c>
      <c r="B1086" s="36" t="s">
        <v>3862</v>
      </c>
      <c r="C1086" s="36" t="s">
        <v>5422</v>
      </c>
      <c r="D1086" s="36" t="s">
        <v>5839</v>
      </c>
      <c r="E1086" s="36" t="s">
        <v>5820</v>
      </c>
      <c r="F1086" s="36" t="s">
        <v>132</v>
      </c>
      <c r="G1086" s="36">
        <v>1</v>
      </c>
      <c r="H1086" s="36" t="s">
        <v>82</v>
      </c>
      <c r="I1086" s="36" t="s">
        <v>5840</v>
      </c>
      <c r="J1086" s="36" t="s">
        <v>5841</v>
      </c>
      <c r="K1086" s="36" t="s">
        <v>33</v>
      </c>
      <c r="L1086" s="72" t="s">
        <v>5842</v>
      </c>
      <c r="M1086" s="36" t="s">
        <v>5812</v>
      </c>
      <c r="N1086" s="36" t="s">
        <v>36</v>
      </c>
      <c r="O1086" s="36"/>
      <c r="P1086" s="36"/>
      <c r="Q1086" s="36"/>
      <c r="R1086" s="36"/>
      <c r="S1086" s="36" t="s">
        <v>51</v>
      </c>
      <c r="T1086" s="36" t="s">
        <v>38</v>
      </c>
      <c r="U1086" s="36" t="s">
        <v>38</v>
      </c>
      <c r="V1086" s="36" t="s">
        <v>38</v>
      </c>
      <c r="W1086" s="36" t="s">
        <v>38</v>
      </c>
      <c r="X1086" s="36">
        <v>2</v>
      </c>
      <c r="Y1086" s="36" t="s">
        <v>5834</v>
      </c>
      <c r="Z1086" s="36">
        <v>1</v>
      </c>
      <c r="AA1086" s="36" t="s">
        <v>5834</v>
      </c>
      <c r="AB1086" s="36">
        <v>1</v>
      </c>
      <c r="AC1086" s="36"/>
      <c r="AD1086" s="36"/>
      <c r="AE1086" s="36">
        <f t="shared" si="17"/>
        <v>0</v>
      </c>
    </row>
    <row r="1087" spans="1:31" customFormat="1" ht="108">
      <c r="A1087" s="36">
        <v>1086</v>
      </c>
      <c r="B1087" s="36" t="s">
        <v>3862</v>
      </c>
      <c r="C1087" s="36" t="s">
        <v>5843</v>
      </c>
      <c r="D1087" s="36" t="s">
        <v>5844</v>
      </c>
      <c r="E1087" s="36" t="s">
        <v>28</v>
      </c>
      <c r="F1087" s="36" t="s">
        <v>45</v>
      </c>
      <c r="G1087" s="36">
        <v>0</v>
      </c>
      <c r="H1087" s="36" t="s">
        <v>42</v>
      </c>
      <c r="I1087" s="36" t="s">
        <v>5845</v>
      </c>
      <c r="J1087" s="36" t="s">
        <v>5846</v>
      </c>
      <c r="K1087" s="36" t="s">
        <v>33</v>
      </c>
      <c r="L1087" s="72" t="s">
        <v>5847</v>
      </c>
      <c r="M1087" s="36" t="s">
        <v>5848</v>
      </c>
      <c r="N1087" s="36" t="s">
        <v>49</v>
      </c>
      <c r="O1087" s="36"/>
      <c r="P1087" s="36" t="s">
        <v>50</v>
      </c>
      <c r="Q1087" s="36"/>
      <c r="R1087" s="36"/>
      <c r="S1087" s="36" t="s">
        <v>51</v>
      </c>
      <c r="T1087" s="36" t="s">
        <v>38</v>
      </c>
      <c r="U1087" s="36" t="s">
        <v>39</v>
      </c>
      <c r="V1087" s="36" t="s">
        <v>38</v>
      </c>
      <c r="W1087" s="36" t="s">
        <v>5849</v>
      </c>
      <c r="X1087" s="36">
        <v>2</v>
      </c>
      <c r="Y1087" s="36" t="s">
        <v>5850</v>
      </c>
      <c r="Z1087" s="36">
        <v>1</v>
      </c>
      <c r="AA1087" s="36" t="s">
        <v>821</v>
      </c>
      <c r="AB1087" s="36">
        <v>1</v>
      </c>
      <c r="AC1087" s="36"/>
      <c r="AD1087" s="36"/>
      <c r="AE1087" s="36">
        <f t="shared" si="17"/>
        <v>1</v>
      </c>
    </row>
    <row r="1088" spans="1:31" customFormat="1" ht="81">
      <c r="A1088" s="36">
        <v>1087</v>
      </c>
      <c r="B1088" s="36" t="s">
        <v>3862</v>
      </c>
      <c r="C1088" s="36" t="s">
        <v>5843</v>
      </c>
      <c r="D1088" s="36" t="s">
        <v>5851</v>
      </c>
      <c r="E1088" s="36" t="s">
        <v>28</v>
      </c>
      <c r="F1088" s="36" t="s">
        <v>45</v>
      </c>
      <c r="G1088" s="36">
        <v>0</v>
      </c>
      <c r="H1088" s="36" t="s">
        <v>82</v>
      </c>
      <c r="I1088" s="36" t="s">
        <v>5852</v>
      </c>
      <c r="J1088" s="36" t="s">
        <v>5853</v>
      </c>
      <c r="K1088" s="36" t="s">
        <v>106</v>
      </c>
      <c r="L1088" s="72"/>
      <c r="M1088" s="36"/>
      <c r="N1088" s="36"/>
      <c r="O1088" s="36"/>
      <c r="P1088" s="36"/>
      <c r="Q1088" s="36"/>
      <c r="R1088" s="36"/>
      <c r="S1088" s="36"/>
      <c r="T1088" s="36"/>
      <c r="U1088" s="36"/>
      <c r="V1088" s="36"/>
      <c r="W1088" s="36"/>
      <c r="X1088" s="36"/>
      <c r="Y1088" s="36"/>
      <c r="Z1088" s="36"/>
      <c r="AA1088" s="36"/>
      <c r="AB1088" s="36"/>
      <c r="AC1088" s="36" t="s">
        <v>5854</v>
      </c>
      <c r="AD1088" s="36"/>
      <c r="AE1088" s="36">
        <f t="shared" si="17"/>
        <v>0</v>
      </c>
    </row>
    <row r="1089" spans="1:31" customFormat="1" ht="108">
      <c r="A1089" s="36">
        <v>1088</v>
      </c>
      <c r="B1089" s="36" t="s">
        <v>3862</v>
      </c>
      <c r="C1089" s="36" t="s">
        <v>5843</v>
      </c>
      <c r="D1089" s="36" t="s">
        <v>5855</v>
      </c>
      <c r="E1089" s="36" t="s">
        <v>28</v>
      </c>
      <c r="F1089" s="36" t="s">
        <v>45</v>
      </c>
      <c r="G1089" s="36">
        <v>0</v>
      </c>
      <c r="H1089" s="36" t="s">
        <v>82</v>
      </c>
      <c r="I1089" s="36" t="s">
        <v>5856</v>
      </c>
      <c r="J1089" s="36" t="s">
        <v>5857</v>
      </c>
      <c r="K1089" s="36" t="s">
        <v>33</v>
      </c>
      <c r="L1089" s="72" t="s">
        <v>5858</v>
      </c>
      <c r="M1089" s="36" t="s">
        <v>5859</v>
      </c>
      <c r="N1089" s="36" t="s">
        <v>49</v>
      </c>
      <c r="O1089" s="36"/>
      <c r="P1089" s="36" t="s">
        <v>50</v>
      </c>
      <c r="Q1089" s="36"/>
      <c r="R1089" s="36"/>
      <c r="S1089" s="36" t="s">
        <v>51</v>
      </c>
      <c r="T1089" s="36" t="s">
        <v>38</v>
      </c>
      <c r="U1089" s="36" t="s">
        <v>39</v>
      </c>
      <c r="V1089" s="36" t="s">
        <v>38</v>
      </c>
      <c r="W1089" s="36" t="s">
        <v>5860</v>
      </c>
      <c r="X1089" s="36">
        <v>2</v>
      </c>
      <c r="Y1089" s="36" t="s">
        <v>5861</v>
      </c>
      <c r="Z1089" s="36">
        <v>1</v>
      </c>
      <c r="AA1089" s="36" t="s">
        <v>821</v>
      </c>
      <c r="AB1089" s="36">
        <v>1</v>
      </c>
      <c r="AC1089" s="36"/>
      <c r="AD1089" s="36"/>
      <c r="AE1089" s="36">
        <f t="shared" si="17"/>
        <v>1</v>
      </c>
    </row>
    <row r="1090" spans="1:31" customFormat="1" ht="108">
      <c r="A1090" s="36">
        <v>1089</v>
      </c>
      <c r="B1090" s="36" t="s">
        <v>3862</v>
      </c>
      <c r="C1090" s="36" t="s">
        <v>5843</v>
      </c>
      <c r="D1090" s="36" t="s">
        <v>5862</v>
      </c>
      <c r="E1090" s="36" t="s">
        <v>28</v>
      </c>
      <c r="F1090" s="36" t="s">
        <v>45</v>
      </c>
      <c r="G1090" s="36">
        <v>0</v>
      </c>
      <c r="H1090" s="36" t="s">
        <v>82</v>
      </c>
      <c r="I1090" s="36" t="s">
        <v>5863</v>
      </c>
      <c r="J1090" s="36" t="s">
        <v>5864</v>
      </c>
      <c r="K1090" s="36" t="s">
        <v>33</v>
      </c>
      <c r="L1090" s="72" t="s">
        <v>5865</v>
      </c>
      <c r="M1090" s="36" t="s">
        <v>5866</v>
      </c>
      <c r="N1090" s="36" t="s">
        <v>49</v>
      </c>
      <c r="O1090" s="36"/>
      <c r="P1090" s="36" t="s">
        <v>50</v>
      </c>
      <c r="Q1090" s="36"/>
      <c r="R1090" s="36"/>
      <c r="S1090" s="36" t="s">
        <v>51</v>
      </c>
      <c r="T1090" s="36" t="s">
        <v>38</v>
      </c>
      <c r="U1090" s="36" t="s">
        <v>39</v>
      </c>
      <c r="V1090" s="36" t="s">
        <v>38</v>
      </c>
      <c r="W1090" s="36" t="s">
        <v>5867</v>
      </c>
      <c r="X1090" s="36">
        <v>2</v>
      </c>
      <c r="Y1090" s="36" t="s">
        <v>5868</v>
      </c>
      <c r="Z1090" s="36">
        <v>1</v>
      </c>
      <c r="AA1090" s="36" t="s">
        <v>821</v>
      </c>
      <c r="AB1090" s="36">
        <v>1</v>
      </c>
      <c r="AC1090" s="36"/>
      <c r="AD1090" s="36"/>
      <c r="AE1090" s="36">
        <f t="shared" si="17"/>
        <v>1</v>
      </c>
    </row>
    <row r="1091" spans="1:31" customFormat="1" ht="81">
      <c r="A1091" s="36">
        <v>1090</v>
      </c>
      <c r="B1091" s="36" t="s">
        <v>3862</v>
      </c>
      <c r="C1091" s="36" t="s">
        <v>5843</v>
      </c>
      <c r="D1091" s="36" t="s">
        <v>5869</v>
      </c>
      <c r="E1091" s="36" t="s">
        <v>28</v>
      </c>
      <c r="F1091" s="36" t="s">
        <v>45</v>
      </c>
      <c r="G1091" s="36">
        <v>0</v>
      </c>
      <c r="H1091" s="36" t="s">
        <v>42</v>
      </c>
      <c r="I1091" s="36" t="s">
        <v>5870</v>
      </c>
      <c r="J1091" s="36" t="s">
        <v>5871</v>
      </c>
      <c r="K1091" s="36" t="s">
        <v>106</v>
      </c>
      <c r="L1091" s="72"/>
      <c r="M1091" s="36"/>
      <c r="N1091" s="36"/>
      <c r="O1091" s="36"/>
      <c r="P1091" s="36"/>
      <c r="Q1091" s="36"/>
      <c r="R1091" s="36"/>
      <c r="S1091" s="36"/>
      <c r="T1091" s="36"/>
      <c r="U1091" s="36"/>
      <c r="V1091" s="36"/>
      <c r="W1091" s="36"/>
      <c r="X1091" s="36"/>
      <c r="Y1091" s="36"/>
      <c r="Z1091" s="36"/>
      <c r="AA1091" s="36"/>
      <c r="AB1091" s="36"/>
      <c r="AC1091" s="36" t="s">
        <v>3804</v>
      </c>
      <c r="AD1091" s="36"/>
      <c r="AE1091" s="36">
        <f t="shared" si="17"/>
        <v>0</v>
      </c>
    </row>
    <row r="1092" spans="1:31" customFormat="1" ht="81">
      <c r="A1092" s="36">
        <v>1091</v>
      </c>
      <c r="B1092" s="36" t="s">
        <v>3862</v>
      </c>
      <c r="C1092" s="36" t="s">
        <v>5843</v>
      </c>
      <c r="D1092" s="36" t="s">
        <v>5872</v>
      </c>
      <c r="E1092" s="36" t="s">
        <v>28</v>
      </c>
      <c r="F1092" s="36" t="s">
        <v>45</v>
      </c>
      <c r="G1092" s="36">
        <v>0</v>
      </c>
      <c r="H1092" s="36" t="s">
        <v>108</v>
      </c>
      <c r="I1092" s="36" t="s">
        <v>5873</v>
      </c>
      <c r="J1092" s="36" t="s">
        <v>5874</v>
      </c>
      <c r="K1092" s="36" t="s">
        <v>33</v>
      </c>
      <c r="L1092" s="72" t="s">
        <v>5875</v>
      </c>
      <c r="M1092" s="36" t="s">
        <v>5876</v>
      </c>
      <c r="N1092" s="36" t="s">
        <v>49</v>
      </c>
      <c r="O1092" s="36"/>
      <c r="P1092" s="36" t="s">
        <v>50</v>
      </c>
      <c r="Q1092" s="36"/>
      <c r="R1092" s="36"/>
      <c r="S1092" s="36" t="s">
        <v>51</v>
      </c>
      <c r="T1092" s="36" t="s">
        <v>39</v>
      </c>
      <c r="U1092" s="36" t="s">
        <v>39</v>
      </c>
      <c r="V1092" s="36" t="s">
        <v>38</v>
      </c>
      <c r="W1092" s="36" t="s">
        <v>5877</v>
      </c>
      <c r="X1092" s="36">
        <v>2</v>
      </c>
      <c r="Y1092" s="36" t="s">
        <v>5878</v>
      </c>
      <c r="Z1092" s="36">
        <v>1</v>
      </c>
      <c r="AA1092" s="36" t="s">
        <v>821</v>
      </c>
      <c r="AB1092" s="36">
        <v>1</v>
      </c>
      <c r="AC1092" s="36"/>
      <c r="AD1092" s="36"/>
      <c r="AE1092" s="36">
        <f t="shared" si="17"/>
        <v>1</v>
      </c>
    </row>
    <row r="1093" spans="1:31" customFormat="1" ht="81">
      <c r="A1093" s="36">
        <v>1092</v>
      </c>
      <c r="B1093" s="36" t="s">
        <v>3862</v>
      </c>
      <c r="C1093" s="36" t="s">
        <v>5843</v>
      </c>
      <c r="D1093" s="36" t="s">
        <v>5879</v>
      </c>
      <c r="E1093" s="36" t="s">
        <v>28</v>
      </c>
      <c r="F1093" s="36" t="s">
        <v>45</v>
      </c>
      <c r="G1093" s="36">
        <v>0</v>
      </c>
      <c r="H1093" s="36" t="s">
        <v>42</v>
      </c>
      <c r="I1093" s="36" t="s">
        <v>5880</v>
      </c>
      <c r="J1093" s="36" t="s">
        <v>5881</v>
      </c>
      <c r="K1093" s="36" t="s">
        <v>33</v>
      </c>
      <c r="L1093" s="72" t="s">
        <v>5882</v>
      </c>
      <c r="M1093" s="36" t="s">
        <v>5883</v>
      </c>
      <c r="N1093" s="36" t="s">
        <v>49</v>
      </c>
      <c r="O1093" s="36"/>
      <c r="P1093" s="36" t="s">
        <v>50</v>
      </c>
      <c r="Q1093" s="36"/>
      <c r="R1093" s="36"/>
      <c r="S1093" s="36" t="s">
        <v>51</v>
      </c>
      <c r="T1093" s="36" t="s">
        <v>38</v>
      </c>
      <c r="U1093" s="36" t="s">
        <v>39</v>
      </c>
      <c r="V1093" s="36" t="s">
        <v>38</v>
      </c>
      <c r="W1093" s="36" t="s">
        <v>5884</v>
      </c>
      <c r="X1093" s="36">
        <v>2</v>
      </c>
      <c r="Y1093" s="36" t="s">
        <v>5885</v>
      </c>
      <c r="Z1093" s="36">
        <v>2</v>
      </c>
      <c r="AA1093" s="36" t="s">
        <v>2829</v>
      </c>
      <c r="AB1093" s="36">
        <v>4</v>
      </c>
      <c r="AC1093" s="36"/>
      <c r="AD1093" s="36"/>
      <c r="AE1093" s="36">
        <f t="shared" si="17"/>
        <v>1</v>
      </c>
    </row>
    <row r="1094" spans="1:31" customFormat="1" ht="94.5">
      <c r="A1094" s="36">
        <v>1093</v>
      </c>
      <c r="B1094" s="36" t="s">
        <v>3862</v>
      </c>
      <c r="C1094" s="36" t="s">
        <v>5843</v>
      </c>
      <c r="D1094" s="36" t="s">
        <v>5886</v>
      </c>
      <c r="E1094" s="36" t="s">
        <v>28</v>
      </c>
      <c r="F1094" s="36" t="s">
        <v>45</v>
      </c>
      <c r="G1094" s="36">
        <v>0</v>
      </c>
      <c r="H1094" s="36" t="s">
        <v>82</v>
      </c>
      <c r="I1094" s="36" t="s">
        <v>5887</v>
      </c>
      <c r="J1094" s="36" t="s">
        <v>5888</v>
      </c>
      <c r="K1094" s="36" t="s">
        <v>33</v>
      </c>
      <c r="L1094" s="72" t="s">
        <v>5889</v>
      </c>
      <c r="M1094" s="36" t="s">
        <v>5890</v>
      </c>
      <c r="N1094" s="36" t="s">
        <v>49</v>
      </c>
      <c r="O1094" s="36"/>
      <c r="P1094" s="36" t="s">
        <v>50</v>
      </c>
      <c r="Q1094" s="36"/>
      <c r="R1094" s="36"/>
      <c r="S1094" s="36" t="s">
        <v>51</v>
      </c>
      <c r="T1094" s="36" t="s">
        <v>38</v>
      </c>
      <c r="U1094" s="36" t="s">
        <v>39</v>
      </c>
      <c r="V1094" s="36" t="s">
        <v>38</v>
      </c>
      <c r="W1094" s="36" t="s">
        <v>5891</v>
      </c>
      <c r="X1094" s="36">
        <v>2</v>
      </c>
      <c r="Y1094" s="36" t="s">
        <v>5892</v>
      </c>
      <c r="Z1094" s="36">
        <v>1</v>
      </c>
      <c r="AA1094" s="36" t="s">
        <v>821</v>
      </c>
      <c r="AB1094" s="36">
        <v>1</v>
      </c>
      <c r="AC1094" s="36"/>
      <c r="AD1094" s="36"/>
      <c r="AE1094" s="36">
        <f t="shared" si="17"/>
        <v>1</v>
      </c>
    </row>
    <row r="1095" spans="1:31" customFormat="1" ht="108">
      <c r="A1095" s="36">
        <v>1094</v>
      </c>
      <c r="B1095" s="36" t="s">
        <v>3862</v>
      </c>
      <c r="C1095" s="36" t="s">
        <v>5843</v>
      </c>
      <c r="D1095" s="36" t="s">
        <v>5893</v>
      </c>
      <c r="E1095" s="36" t="s">
        <v>28</v>
      </c>
      <c r="F1095" s="36" t="s">
        <v>45</v>
      </c>
      <c r="G1095" s="36">
        <v>0</v>
      </c>
      <c r="H1095" s="36" t="s">
        <v>82</v>
      </c>
      <c r="I1095" s="36" t="s">
        <v>5894</v>
      </c>
      <c r="J1095" s="36" t="s">
        <v>5895</v>
      </c>
      <c r="K1095" s="36" t="s">
        <v>106</v>
      </c>
      <c r="L1095" s="72"/>
      <c r="M1095" s="36"/>
      <c r="N1095" s="36"/>
      <c r="O1095" s="36"/>
      <c r="P1095" s="36"/>
      <c r="Q1095" s="36"/>
      <c r="R1095" s="36"/>
      <c r="S1095" s="36"/>
      <c r="T1095" s="36"/>
      <c r="U1095" s="36"/>
      <c r="V1095" s="36"/>
      <c r="W1095" s="36"/>
      <c r="X1095" s="36"/>
      <c r="Y1095" s="36"/>
      <c r="Z1095" s="36"/>
      <c r="AA1095" s="36"/>
      <c r="AB1095" s="36"/>
      <c r="AC1095" s="36"/>
      <c r="AD1095" s="36"/>
      <c r="AE1095" s="36">
        <f t="shared" si="17"/>
        <v>0</v>
      </c>
    </row>
    <row r="1096" spans="1:31" customFormat="1" ht="94.5">
      <c r="A1096" s="36">
        <v>1095</v>
      </c>
      <c r="B1096" s="36" t="s">
        <v>3862</v>
      </c>
      <c r="C1096" s="36" t="s">
        <v>5843</v>
      </c>
      <c r="D1096" s="36" t="s">
        <v>5896</v>
      </c>
      <c r="E1096" s="36" t="s">
        <v>28</v>
      </c>
      <c r="F1096" s="36" t="s">
        <v>45</v>
      </c>
      <c r="G1096" s="36">
        <v>0</v>
      </c>
      <c r="H1096" s="36" t="s">
        <v>82</v>
      </c>
      <c r="I1096" s="36" t="s">
        <v>5897</v>
      </c>
      <c r="J1096" s="36" t="s">
        <v>5898</v>
      </c>
      <c r="K1096" s="36" t="s">
        <v>33</v>
      </c>
      <c r="L1096" s="72" t="s">
        <v>5899</v>
      </c>
      <c r="M1096" s="36" t="s">
        <v>5900</v>
      </c>
      <c r="N1096" s="36" t="s">
        <v>49</v>
      </c>
      <c r="O1096" s="36"/>
      <c r="P1096" s="36" t="s">
        <v>50</v>
      </c>
      <c r="Q1096" s="36"/>
      <c r="R1096" s="36"/>
      <c r="S1096" s="36" t="s">
        <v>51</v>
      </c>
      <c r="T1096" s="36" t="s">
        <v>38</v>
      </c>
      <c r="U1096" s="36" t="s">
        <v>39</v>
      </c>
      <c r="V1096" s="36" t="s">
        <v>38</v>
      </c>
      <c r="W1096" s="36" t="s">
        <v>5901</v>
      </c>
      <c r="X1096" s="36">
        <v>2</v>
      </c>
      <c r="Y1096" s="36" t="s">
        <v>5902</v>
      </c>
      <c r="Z1096" s="36">
        <v>1</v>
      </c>
      <c r="AA1096" s="36" t="s">
        <v>821</v>
      </c>
      <c r="AB1096" s="36">
        <v>1</v>
      </c>
      <c r="AC1096" s="36"/>
      <c r="AD1096" s="36"/>
      <c r="AE1096" s="36">
        <f t="shared" ref="AE1096:AE1159" si="18">COUNTIFS(O1096:R1096,"√")</f>
        <v>1</v>
      </c>
    </row>
    <row r="1097" spans="1:31" customFormat="1" ht="81">
      <c r="A1097" s="36">
        <v>1096</v>
      </c>
      <c r="B1097" s="36" t="s">
        <v>3862</v>
      </c>
      <c r="C1097" s="36" t="s">
        <v>5843</v>
      </c>
      <c r="D1097" s="36" t="s">
        <v>5903</v>
      </c>
      <c r="E1097" s="36" t="s">
        <v>5904</v>
      </c>
      <c r="F1097" s="36" t="s">
        <v>3705</v>
      </c>
      <c r="G1097" s="36">
        <v>3</v>
      </c>
      <c r="H1097" s="36" t="s">
        <v>108</v>
      </c>
      <c r="I1097" s="36" t="s">
        <v>5905</v>
      </c>
      <c r="J1097" s="36" t="s">
        <v>5906</v>
      </c>
      <c r="K1097" s="36" t="s">
        <v>33</v>
      </c>
      <c r="L1097" s="72" t="s">
        <v>5907</v>
      </c>
      <c r="M1097" s="36" t="s">
        <v>5908</v>
      </c>
      <c r="N1097" s="36" t="s">
        <v>36</v>
      </c>
      <c r="O1097" s="36"/>
      <c r="P1097" s="36"/>
      <c r="Q1097" s="36"/>
      <c r="R1097" s="36"/>
      <c r="S1097" s="36" t="s">
        <v>51</v>
      </c>
      <c r="T1097" s="36" t="s">
        <v>38</v>
      </c>
      <c r="U1097" s="36" t="s">
        <v>39</v>
      </c>
      <c r="V1097" s="36" t="s">
        <v>38</v>
      </c>
      <c r="W1097" s="36" t="s">
        <v>5909</v>
      </c>
      <c r="X1097" s="36">
        <v>2</v>
      </c>
      <c r="Y1097" s="36" t="s">
        <v>5910</v>
      </c>
      <c r="Z1097" s="36">
        <v>1</v>
      </c>
      <c r="AA1097" s="36" t="s">
        <v>821</v>
      </c>
      <c r="AB1097" s="36">
        <v>1</v>
      </c>
      <c r="AC1097" s="36" t="s">
        <v>5911</v>
      </c>
      <c r="AD1097" s="36"/>
      <c r="AE1097" s="36">
        <f t="shared" si="18"/>
        <v>0</v>
      </c>
    </row>
    <row r="1098" spans="1:31" customFormat="1" ht="94.5">
      <c r="A1098" s="36">
        <v>1097</v>
      </c>
      <c r="B1098" s="36" t="s">
        <v>3862</v>
      </c>
      <c r="C1098" s="36" t="s">
        <v>5843</v>
      </c>
      <c r="D1098" s="36" t="s">
        <v>5912</v>
      </c>
      <c r="E1098" s="36" t="s">
        <v>28</v>
      </c>
      <c r="F1098" s="36" t="s">
        <v>45</v>
      </c>
      <c r="G1098" s="36">
        <v>0</v>
      </c>
      <c r="H1098" s="36" t="s">
        <v>82</v>
      </c>
      <c r="I1098" s="36" t="s">
        <v>5913</v>
      </c>
      <c r="J1098" s="36" t="s">
        <v>5914</v>
      </c>
      <c r="K1098" s="36" t="s">
        <v>106</v>
      </c>
      <c r="L1098" s="72"/>
      <c r="M1098" s="36"/>
      <c r="N1098" s="36"/>
      <c r="O1098" s="36"/>
      <c r="P1098" s="36"/>
      <c r="Q1098" s="36"/>
      <c r="R1098" s="36"/>
      <c r="S1098" s="36"/>
      <c r="T1098" s="36"/>
      <c r="U1098" s="36"/>
      <c r="V1098" s="36"/>
      <c r="W1098" s="36"/>
      <c r="X1098" s="36"/>
      <c r="Y1098" s="36"/>
      <c r="Z1098" s="36"/>
      <c r="AA1098" s="36"/>
      <c r="AB1098" s="36"/>
      <c r="AC1098" s="36" t="s">
        <v>5915</v>
      </c>
      <c r="AD1098" s="36"/>
      <c r="AE1098" s="36">
        <f t="shared" si="18"/>
        <v>0</v>
      </c>
    </row>
    <row r="1099" spans="1:31" customFormat="1" ht="81">
      <c r="A1099" s="36">
        <v>1098</v>
      </c>
      <c r="B1099" s="36" t="s">
        <v>3862</v>
      </c>
      <c r="C1099" s="36" t="s">
        <v>5843</v>
      </c>
      <c r="D1099" s="36" t="s">
        <v>5916</v>
      </c>
      <c r="E1099" s="36" t="s">
        <v>28</v>
      </c>
      <c r="F1099" s="36" t="s">
        <v>45</v>
      </c>
      <c r="G1099" s="36">
        <v>0</v>
      </c>
      <c r="H1099" s="36" t="s">
        <v>82</v>
      </c>
      <c r="I1099" s="36" t="s">
        <v>5917</v>
      </c>
      <c r="J1099" s="36" t="s">
        <v>5918</v>
      </c>
      <c r="K1099" s="36" t="s">
        <v>106</v>
      </c>
      <c r="L1099" s="72"/>
      <c r="M1099" s="36"/>
      <c r="N1099" s="36"/>
      <c r="O1099" s="36"/>
      <c r="P1099" s="36"/>
      <c r="Q1099" s="36"/>
      <c r="R1099" s="36"/>
      <c r="S1099" s="36"/>
      <c r="T1099" s="36"/>
      <c r="U1099" s="36"/>
      <c r="V1099" s="36"/>
      <c r="W1099" s="36"/>
      <c r="X1099" s="36"/>
      <c r="Y1099" s="36"/>
      <c r="Z1099" s="36"/>
      <c r="AA1099" s="36"/>
      <c r="AB1099" s="36"/>
      <c r="AC1099" s="36" t="s">
        <v>5915</v>
      </c>
      <c r="AD1099" s="36"/>
      <c r="AE1099" s="36">
        <f t="shared" si="18"/>
        <v>0</v>
      </c>
    </row>
    <row r="1100" spans="1:31" customFormat="1" ht="94.5">
      <c r="A1100" s="36">
        <v>1099</v>
      </c>
      <c r="B1100" s="36" t="s">
        <v>3862</v>
      </c>
      <c r="C1100" s="36" t="s">
        <v>5843</v>
      </c>
      <c r="D1100" s="36" t="s">
        <v>5919</v>
      </c>
      <c r="E1100" s="36" t="s">
        <v>28</v>
      </c>
      <c r="F1100" s="36" t="s">
        <v>45</v>
      </c>
      <c r="G1100" s="36">
        <v>0</v>
      </c>
      <c r="H1100" s="36" t="s">
        <v>82</v>
      </c>
      <c r="I1100" s="36" t="s">
        <v>5920</v>
      </c>
      <c r="J1100" s="36" t="s">
        <v>5921</v>
      </c>
      <c r="K1100" s="36" t="s">
        <v>106</v>
      </c>
      <c r="L1100" s="72"/>
      <c r="M1100" s="36"/>
      <c r="N1100" s="36"/>
      <c r="O1100" s="36"/>
      <c r="P1100" s="36"/>
      <c r="Q1100" s="36"/>
      <c r="R1100" s="36"/>
      <c r="S1100" s="36"/>
      <c r="T1100" s="36"/>
      <c r="U1100" s="36"/>
      <c r="V1100" s="36"/>
      <c r="W1100" s="36"/>
      <c r="X1100" s="36"/>
      <c r="Y1100" s="36"/>
      <c r="Z1100" s="36"/>
      <c r="AA1100" s="36"/>
      <c r="AB1100" s="36"/>
      <c r="AC1100" s="36" t="s">
        <v>5915</v>
      </c>
      <c r="AD1100" s="36"/>
      <c r="AE1100" s="36">
        <f t="shared" si="18"/>
        <v>0</v>
      </c>
    </row>
    <row r="1101" spans="1:31" customFormat="1" ht="94.5">
      <c r="A1101" s="36">
        <v>1100</v>
      </c>
      <c r="B1101" s="36" t="s">
        <v>3862</v>
      </c>
      <c r="C1101" s="36" t="s">
        <v>5843</v>
      </c>
      <c r="D1101" s="36" t="s">
        <v>5922</v>
      </c>
      <c r="E1101" s="36" t="s">
        <v>28</v>
      </c>
      <c r="F1101" s="36" t="s">
        <v>45</v>
      </c>
      <c r="G1101" s="36">
        <v>0</v>
      </c>
      <c r="H1101" s="36" t="s">
        <v>82</v>
      </c>
      <c r="I1101" s="36" t="s">
        <v>5923</v>
      </c>
      <c r="J1101" s="36" t="s">
        <v>5924</v>
      </c>
      <c r="K1101" s="36" t="s">
        <v>33</v>
      </c>
      <c r="L1101" s="72" t="s">
        <v>5925</v>
      </c>
      <c r="M1101" s="36" t="s">
        <v>5926</v>
      </c>
      <c r="N1101" s="36" t="s">
        <v>49</v>
      </c>
      <c r="O1101" s="36" t="s">
        <v>50</v>
      </c>
      <c r="P1101" s="36"/>
      <c r="Q1101" s="36"/>
      <c r="R1101" s="36"/>
      <c r="S1101" s="36" t="s">
        <v>51</v>
      </c>
      <c r="T1101" s="36" t="s">
        <v>38</v>
      </c>
      <c r="U1101" s="36" t="s">
        <v>39</v>
      </c>
      <c r="V1101" s="36" t="s">
        <v>38</v>
      </c>
      <c r="W1101" s="36" t="s">
        <v>5927</v>
      </c>
      <c r="X1101" s="36">
        <v>2</v>
      </c>
      <c r="Y1101" s="36" t="s">
        <v>5928</v>
      </c>
      <c r="Z1101" s="36">
        <v>1</v>
      </c>
      <c r="AA1101" s="36" t="s">
        <v>821</v>
      </c>
      <c r="AB1101" s="36">
        <v>1</v>
      </c>
      <c r="AC1101" s="36"/>
      <c r="AD1101" s="36"/>
      <c r="AE1101" s="36">
        <f t="shared" si="18"/>
        <v>1</v>
      </c>
    </row>
    <row r="1102" spans="1:31" customFormat="1" ht="94.5">
      <c r="A1102" s="36">
        <v>1101</v>
      </c>
      <c r="B1102" s="36" t="s">
        <v>3862</v>
      </c>
      <c r="C1102" s="36" t="s">
        <v>5843</v>
      </c>
      <c r="D1102" s="36" t="s">
        <v>5929</v>
      </c>
      <c r="E1102" s="36" t="s">
        <v>28</v>
      </c>
      <c r="F1102" s="36" t="s">
        <v>45</v>
      </c>
      <c r="G1102" s="36">
        <v>0</v>
      </c>
      <c r="H1102" s="36" t="s">
        <v>82</v>
      </c>
      <c r="I1102" s="36" t="s">
        <v>5930</v>
      </c>
      <c r="J1102" s="36" t="s">
        <v>5931</v>
      </c>
      <c r="K1102" s="36" t="s">
        <v>106</v>
      </c>
      <c r="L1102" s="72"/>
      <c r="M1102" s="36"/>
      <c r="N1102" s="36"/>
      <c r="O1102" s="36"/>
      <c r="P1102" s="36"/>
      <c r="Q1102" s="36"/>
      <c r="R1102" s="36"/>
      <c r="S1102" s="36"/>
      <c r="T1102" s="36"/>
      <c r="U1102" s="36"/>
      <c r="V1102" s="36"/>
      <c r="W1102" s="36"/>
      <c r="X1102" s="36"/>
      <c r="Y1102" s="36"/>
      <c r="Z1102" s="36"/>
      <c r="AA1102" s="36"/>
      <c r="AB1102" s="36"/>
      <c r="AC1102" s="36" t="s">
        <v>5915</v>
      </c>
      <c r="AD1102" s="36"/>
      <c r="AE1102" s="36">
        <f t="shared" si="18"/>
        <v>0</v>
      </c>
    </row>
    <row r="1103" spans="1:31" customFormat="1" ht="81">
      <c r="A1103" s="36">
        <v>1102</v>
      </c>
      <c r="B1103" s="36" t="s">
        <v>3862</v>
      </c>
      <c r="C1103" s="36" t="s">
        <v>5843</v>
      </c>
      <c r="D1103" s="36" t="s">
        <v>5932</v>
      </c>
      <c r="E1103" s="36" t="s">
        <v>28</v>
      </c>
      <c r="F1103" s="36" t="s">
        <v>45</v>
      </c>
      <c r="G1103" s="36">
        <v>0</v>
      </c>
      <c r="H1103" s="36" t="s">
        <v>82</v>
      </c>
      <c r="I1103" s="36" t="s">
        <v>5933</v>
      </c>
      <c r="J1103" s="36" t="s">
        <v>5934</v>
      </c>
      <c r="K1103" s="36" t="s">
        <v>33</v>
      </c>
      <c r="L1103" s="72" t="s">
        <v>5935</v>
      </c>
      <c r="M1103" s="36" t="s">
        <v>5936</v>
      </c>
      <c r="N1103" s="36" t="s">
        <v>49</v>
      </c>
      <c r="O1103" s="36" t="s">
        <v>50</v>
      </c>
      <c r="P1103" s="36"/>
      <c r="Q1103" s="36"/>
      <c r="R1103" s="36"/>
      <c r="S1103" s="36" t="s">
        <v>51</v>
      </c>
      <c r="T1103" s="36" t="s">
        <v>38</v>
      </c>
      <c r="U1103" s="36" t="s">
        <v>39</v>
      </c>
      <c r="V1103" s="36" t="s">
        <v>38</v>
      </c>
      <c r="W1103" s="36" t="s">
        <v>5927</v>
      </c>
      <c r="X1103" s="36">
        <v>2</v>
      </c>
      <c r="Y1103" s="36" t="s">
        <v>5928</v>
      </c>
      <c r="Z1103" s="36">
        <v>1</v>
      </c>
      <c r="AA1103" s="36" t="s">
        <v>821</v>
      </c>
      <c r="AB1103" s="36">
        <v>1</v>
      </c>
      <c r="AC1103" s="36"/>
      <c r="AD1103" s="36"/>
      <c r="AE1103" s="36">
        <f t="shared" si="18"/>
        <v>1</v>
      </c>
    </row>
    <row r="1104" spans="1:31" customFormat="1" ht="108">
      <c r="A1104" s="36">
        <v>1103</v>
      </c>
      <c r="B1104" s="36" t="s">
        <v>3862</v>
      </c>
      <c r="C1104" s="36" t="s">
        <v>5843</v>
      </c>
      <c r="D1104" s="36" t="s">
        <v>5937</v>
      </c>
      <c r="E1104" s="36" t="s">
        <v>28</v>
      </c>
      <c r="F1104" s="36" t="s">
        <v>45</v>
      </c>
      <c r="G1104" s="36">
        <v>0</v>
      </c>
      <c r="H1104" s="36" t="s">
        <v>82</v>
      </c>
      <c r="I1104" s="36" t="s">
        <v>5938</v>
      </c>
      <c r="J1104" s="36" t="s">
        <v>5939</v>
      </c>
      <c r="K1104" s="36" t="s">
        <v>33</v>
      </c>
      <c r="L1104" s="72" t="s">
        <v>5940</v>
      </c>
      <c r="M1104" s="36" t="s">
        <v>5941</v>
      </c>
      <c r="N1104" s="36" t="s">
        <v>49</v>
      </c>
      <c r="O1104" s="36" t="s">
        <v>50</v>
      </c>
      <c r="P1104" s="36"/>
      <c r="Q1104" s="36"/>
      <c r="R1104" s="36"/>
      <c r="S1104" s="36" t="s">
        <v>51</v>
      </c>
      <c r="T1104" s="36" t="s">
        <v>38</v>
      </c>
      <c r="U1104" s="36" t="s">
        <v>39</v>
      </c>
      <c r="V1104" s="36" t="s">
        <v>38</v>
      </c>
      <c r="W1104" s="36" t="s">
        <v>5942</v>
      </c>
      <c r="X1104" s="36">
        <v>2</v>
      </c>
      <c r="Y1104" s="36" t="s">
        <v>5928</v>
      </c>
      <c r="Z1104" s="36">
        <v>1</v>
      </c>
      <c r="AA1104" s="36" t="s">
        <v>821</v>
      </c>
      <c r="AB1104" s="36">
        <v>1</v>
      </c>
      <c r="AC1104" s="36"/>
      <c r="AD1104" s="36"/>
      <c r="AE1104" s="36">
        <f t="shared" si="18"/>
        <v>1</v>
      </c>
    </row>
    <row r="1105" spans="1:31" customFormat="1" ht="94.5">
      <c r="A1105" s="36">
        <v>1104</v>
      </c>
      <c r="B1105" s="36" t="s">
        <v>3862</v>
      </c>
      <c r="C1105" s="36" t="s">
        <v>5843</v>
      </c>
      <c r="D1105" s="36" t="s">
        <v>5943</v>
      </c>
      <c r="E1105" s="36" t="s">
        <v>28</v>
      </c>
      <c r="F1105" s="36" t="s">
        <v>45</v>
      </c>
      <c r="G1105" s="36">
        <v>0</v>
      </c>
      <c r="H1105" s="36" t="s">
        <v>82</v>
      </c>
      <c r="I1105" s="36" t="s">
        <v>5944</v>
      </c>
      <c r="J1105" s="36" t="s">
        <v>5945</v>
      </c>
      <c r="K1105" s="36" t="s">
        <v>106</v>
      </c>
      <c r="L1105" s="72"/>
      <c r="M1105" s="36"/>
      <c r="N1105" s="36"/>
      <c r="O1105" s="36"/>
      <c r="P1105" s="36"/>
      <c r="Q1105" s="36"/>
      <c r="R1105" s="36"/>
      <c r="S1105" s="36"/>
      <c r="T1105" s="36"/>
      <c r="U1105" s="36"/>
      <c r="V1105" s="36"/>
      <c r="W1105" s="36"/>
      <c r="X1105" s="36"/>
      <c r="Y1105" s="36"/>
      <c r="Z1105" s="36"/>
      <c r="AA1105" s="36"/>
      <c r="AB1105" s="36"/>
      <c r="AC1105" s="36" t="s">
        <v>5915</v>
      </c>
      <c r="AD1105" s="36"/>
      <c r="AE1105" s="36">
        <f t="shared" si="18"/>
        <v>0</v>
      </c>
    </row>
    <row r="1106" spans="1:31" customFormat="1" ht="94.5">
      <c r="A1106" s="36">
        <v>1105</v>
      </c>
      <c r="B1106" s="36" t="s">
        <v>3862</v>
      </c>
      <c r="C1106" s="36" t="s">
        <v>5843</v>
      </c>
      <c r="D1106" s="36" t="s">
        <v>5946</v>
      </c>
      <c r="E1106" s="36" t="s">
        <v>28</v>
      </c>
      <c r="F1106" s="36" t="s">
        <v>45</v>
      </c>
      <c r="G1106" s="36">
        <v>0</v>
      </c>
      <c r="H1106" s="36" t="s">
        <v>82</v>
      </c>
      <c r="I1106" s="36" t="s">
        <v>5947</v>
      </c>
      <c r="J1106" s="36" t="s">
        <v>5948</v>
      </c>
      <c r="K1106" s="36" t="s">
        <v>106</v>
      </c>
      <c r="L1106" s="72"/>
      <c r="M1106" s="36"/>
      <c r="N1106" s="36"/>
      <c r="O1106" s="36"/>
      <c r="P1106" s="36"/>
      <c r="Q1106" s="36"/>
      <c r="R1106" s="36"/>
      <c r="S1106" s="36"/>
      <c r="T1106" s="36"/>
      <c r="U1106" s="36"/>
      <c r="V1106" s="36"/>
      <c r="W1106" s="36"/>
      <c r="X1106" s="36"/>
      <c r="Y1106" s="36"/>
      <c r="Z1106" s="36"/>
      <c r="AA1106" s="36"/>
      <c r="AB1106" s="36"/>
      <c r="AC1106" s="36" t="s">
        <v>5949</v>
      </c>
      <c r="AD1106" s="36"/>
      <c r="AE1106" s="36">
        <f t="shared" si="18"/>
        <v>0</v>
      </c>
    </row>
    <row r="1107" spans="1:31" customFormat="1" ht="94.5">
      <c r="A1107" s="36">
        <v>1106</v>
      </c>
      <c r="B1107" s="36" t="s">
        <v>3862</v>
      </c>
      <c r="C1107" s="36" t="s">
        <v>5843</v>
      </c>
      <c r="D1107" s="36" t="s">
        <v>5950</v>
      </c>
      <c r="E1107" s="36" t="s">
        <v>28</v>
      </c>
      <c r="F1107" s="36" t="s">
        <v>45</v>
      </c>
      <c r="G1107" s="36">
        <v>0</v>
      </c>
      <c r="H1107" s="36" t="s">
        <v>82</v>
      </c>
      <c r="I1107" s="36" t="s">
        <v>5951</v>
      </c>
      <c r="J1107" s="36" t="s">
        <v>5952</v>
      </c>
      <c r="K1107" s="36" t="s">
        <v>33</v>
      </c>
      <c r="L1107" s="72" t="s">
        <v>5953</v>
      </c>
      <c r="M1107" s="36" t="s">
        <v>5954</v>
      </c>
      <c r="N1107" s="36" t="s">
        <v>49</v>
      </c>
      <c r="O1107" s="36" t="s">
        <v>50</v>
      </c>
      <c r="P1107" s="36"/>
      <c r="Q1107" s="36"/>
      <c r="R1107" s="36"/>
      <c r="S1107" s="36" t="s">
        <v>51</v>
      </c>
      <c r="T1107" s="36" t="s">
        <v>38</v>
      </c>
      <c r="U1107" s="36" t="s">
        <v>39</v>
      </c>
      <c r="V1107" s="36" t="s">
        <v>38</v>
      </c>
      <c r="W1107" s="36" t="s">
        <v>5955</v>
      </c>
      <c r="X1107" s="36">
        <v>2</v>
      </c>
      <c r="Y1107" s="36" t="s">
        <v>5956</v>
      </c>
      <c r="Z1107" s="36">
        <v>1</v>
      </c>
      <c r="AA1107" s="36" t="s">
        <v>821</v>
      </c>
      <c r="AB1107" s="36">
        <v>1</v>
      </c>
      <c r="AC1107" s="36"/>
      <c r="AD1107" s="36"/>
      <c r="AE1107" s="36">
        <f t="shared" si="18"/>
        <v>1</v>
      </c>
    </row>
    <row r="1108" spans="1:31" customFormat="1" ht="108">
      <c r="A1108" s="36">
        <v>1107</v>
      </c>
      <c r="B1108" s="36" t="s">
        <v>3862</v>
      </c>
      <c r="C1108" s="36" t="s">
        <v>5843</v>
      </c>
      <c r="D1108" s="36" t="s">
        <v>5957</v>
      </c>
      <c r="E1108" s="36" t="s">
        <v>28</v>
      </c>
      <c r="F1108" s="36" t="s">
        <v>45</v>
      </c>
      <c r="G1108" s="36">
        <v>0</v>
      </c>
      <c r="H1108" s="36" t="s">
        <v>82</v>
      </c>
      <c r="I1108" s="36" t="s">
        <v>5958</v>
      </c>
      <c r="J1108" s="36" t="s">
        <v>5959</v>
      </c>
      <c r="K1108" s="36" t="s">
        <v>33</v>
      </c>
      <c r="L1108" s="72" t="s">
        <v>5960</v>
      </c>
      <c r="M1108" s="36" t="s">
        <v>5961</v>
      </c>
      <c r="N1108" s="36" t="s">
        <v>49</v>
      </c>
      <c r="O1108" s="36"/>
      <c r="P1108" s="36" t="s">
        <v>50</v>
      </c>
      <c r="Q1108" s="36"/>
      <c r="R1108" s="36"/>
      <c r="S1108" s="36" t="s">
        <v>51</v>
      </c>
      <c r="T1108" s="36" t="s">
        <v>38</v>
      </c>
      <c r="U1108" s="36" t="s">
        <v>39</v>
      </c>
      <c r="V1108" s="36" t="s">
        <v>38</v>
      </c>
      <c r="W1108" s="36" t="s">
        <v>5962</v>
      </c>
      <c r="X1108" s="36">
        <v>2</v>
      </c>
      <c r="Y1108" s="36" t="s">
        <v>2498</v>
      </c>
      <c r="Z1108" s="36">
        <v>1</v>
      </c>
      <c r="AA1108" s="36" t="s">
        <v>821</v>
      </c>
      <c r="AB1108" s="36">
        <v>1</v>
      </c>
      <c r="AC1108" s="36"/>
      <c r="AD1108" s="36"/>
      <c r="AE1108" s="36">
        <f t="shared" si="18"/>
        <v>1</v>
      </c>
    </row>
    <row r="1109" spans="1:31" customFormat="1" ht="148.5">
      <c r="A1109" s="36">
        <v>1108</v>
      </c>
      <c r="B1109" s="36" t="s">
        <v>3862</v>
      </c>
      <c r="C1109" s="36" t="s">
        <v>5843</v>
      </c>
      <c r="D1109" s="36" t="s">
        <v>5963</v>
      </c>
      <c r="E1109" s="36" t="s">
        <v>28</v>
      </c>
      <c r="F1109" s="36" t="s">
        <v>45</v>
      </c>
      <c r="G1109" s="36">
        <v>0</v>
      </c>
      <c r="H1109" s="36" t="s">
        <v>30</v>
      </c>
      <c r="I1109" s="36" t="s">
        <v>5964</v>
      </c>
      <c r="J1109" s="36" t="s">
        <v>5965</v>
      </c>
      <c r="K1109" s="36" t="s">
        <v>33</v>
      </c>
      <c r="L1109" s="72" t="s">
        <v>5966</v>
      </c>
      <c r="M1109" s="36" t="s">
        <v>5967</v>
      </c>
      <c r="N1109" s="36" t="s">
        <v>49</v>
      </c>
      <c r="O1109" s="36"/>
      <c r="P1109" s="36" t="s">
        <v>50</v>
      </c>
      <c r="Q1109" s="36"/>
      <c r="R1109" s="36"/>
      <c r="S1109" s="36" t="s">
        <v>51</v>
      </c>
      <c r="T1109" s="36" t="s">
        <v>38</v>
      </c>
      <c r="U1109" s="36" t="s">
        <v>38</v>
      </c>
      <c r="V1109" s="36" t="s">
        <v>38</v>
      </c>
      <c r="W1109" s="36" t="s">
        <v>5968</v>
      </c>
      <c r="X1109" s="36">
        <v>2</v>
      </c>
      <c r="Y1109" s="36" t="s">
        <v>5969</v>
      </c>
      <c r="Z1109" s="36">
        <v>1</v>
      </c>
      <c r="AA1109" s="36" t="s">
        <v>821</v>
      </c>
      <c r="AB1109" s="36">
        <v>1</v>
      </c>
      <c r="AC1109" s="36" t="s">
        <v>5970</v>
      </c>
      <c r="AD1109" s="36"/>
      <c r="AE1109" s="36">
        <f t="shared" si="18"/>
        <v>1</v>
      </c>
    </row>
    <row r="1110" spans="1:31" customFormat="1" ht="81">
      <c r="A1110" s="36">
        <v>1109</v>
      </c>
      <c r="B1110" s="36" t="s">
        <v>3862</v>
      </c>
      <c r="C1110" s="36" t="s">
        <v>5843</v>
      </c>
      <c r="D1110" s="36" t="s">
        <v>5971</v>
      </c>
      <c r="E1110" s="36" t="s">
        <v>28</v>
      </c>
      <c r="F1110" s="36" t="s">
        <v>45</v>
      </c>
      <c r="G1110" s="36">
        <v>0</v>
      </c>
      <c r="H1110" s="36" t="s">
        <v>108</v>
      </c>
      <c r="I1110" s="36" t="s">
        <v>5972</v>
      </c>
      <c r="J1110" s="36" t="s">
        <v>5973</v>
      </c>
      <c r="K1110" s="36" t="s">
        <v>33</v>
      </c>
      <c r="L1110" s="72" t="s">
        <v>5974</v>
      </c>
      <c r="M1110" s="36" t="s">
        <v>5975</v>
      </c>
      <c r="N1110" s="36" t="s">
        <v>36</v>
      </c>
      <c r="O1110" s="36"/>
      <c r="P1110" s="36"/>
      <c r="Q1110" s="36"/>
      <c r="R1110" s="36"/>
      <c r="S1110" s="36" t="s">
        <v>42</v>
      </c>
      <c r="T1110" s="36" t="s">
        <v>42</v>
      </c>
      <c r="U1110" s="36" t="s">
        <v>42</v>
      </c>
      <c r="V1110" s="36" t="s">
        <v>42</v>
      </c>
      <c r="W1110" s="36" t="s">
        <v>38</v>
      </c>
      <c r="X1110" s="36">
        <v>2</v>
      </c>
      <c r="Y1110" s="36" t="s">
        <v>52</v>
      </c>
      <c r="Z1110" s="36">
        <v>3</v>
      </c>
      <c r="AA1110" s="36" t="s">
        <v>52</v>
      </c>
      <c r="AB1110" s="36">
        <v>3</v>
      </c>
      <c r="AC1110" s="36" t="s">
        <v>5976</v>
      </c>
      <c r="AD1110" s="36"/>
      <c r="AE1110" s="36">
        <f t="shared" si="18"/>
        <v>0</v>
      </c>
    </row>
    <row r="1111" spans="1:31" customFormat="1" ht="81">
      <c r="A1111" s="36">
        <v>1110</v>
      </c>
      <c r="B1111" s="36" t="s">
        <v>3862</v>
      </c>
      <c r="C1111" s="36" t="s">
        <v>5843</v>
      </c>
      <c r="D1111" s="36" t="s">
        <v>5977</v>
      </c>
      <c r="E1111" s="36" t="s">
        <v>28</v>
      </c>
      <c r="F1111" s="36" t="s">
        <v>45</v>
      </c>
      <c r="G1111" s="36">
        <v>0</v>
      </c>
      <c r="H1111" s="36" t="s">
        <v>108</v>
      </c>
      <c r="I1111" s="36" t="s">
        <v>5978</v>
      </c>
      <c r="J1111" s="36" t="s">
        <v>5979</v>
      </c>
      <c r="K1111" s="36" t="s">
        <v>33</v>
      </c>
      <c r="L1111" s="72" t="s">
        <v>5980</v>
      </c>
      <c r="M1111" s="36" t="s">
        <v>5981</v>
      </c>
      <c r="N1111" s="36" t="s">
        <v>49</v>
      </c>
      <c r="O1111" s="36"/>
      <c r="P1111" s="36" t="s">
        <v>50</v>
      </c>
      <c r="Q1111" s="36"/>
      <c r="R1111" s="36"/>
      <c r="S1111" s="36" t="s">
        <v>51</v>
      </c>
      <c r="T1111" s="36" t="s">
        <v>38</v>
      </c>
      <c r="U1111" s="36" t="s">
        <v>39</v>
      </c>
      <c r="V1111" s="36" t="s">
        <v>38</v>
      </c>
      <c r="W1111" s="36" t="s">
        <v>238</v>
      </c>
      <c r="X1111" s="36">
        <v>2</v>
      </c>
      <c r="Y1111" s="36" t="s">
        <v>5982</v>
      </c>
      <c r="Z1111" s="36">
        <v>1</v>
      </c>
      <c r="AA1111" s="36" t="s">
        <v>821</v>
      </c>
      <c r="AB1111" s="36">
        <v>1</v>
      </c>
      <c r="AC1111" s="36"/>
      <c r="AD1111" s="36"/>
      <c r="AE1111" s="36">
        <f t="shared" si="18"/>
        <v>1</v>
      </c>
    </row>
    <row r="1112" spans="1:31" customFormat="1" ht="81">
      <c r="A1112" s="36">
        <v>1111</v>
      </c>
      <c r="B1112" s="36" t="s">
        <v>3862</v>
      </c>
      <c r="C1112" s="36" t="s">
        <v>5843</v>
      </c>
      <c r="D1112" s="36" t="s">
        <v>5983</v>
      </c>
      <c r="E1112" s="36" t="s">
        <v>28</v>
      </c>
      <c r="F1112" s="36" t="s">
        <v>45</v>
      </c>
      <c r="G1112" s="36">
        <v>0</v>
      </c>
      <c r="H1112" s="36" t="s">
        <v>108</v>
      </c>
      <c r="I1112" s="36" t="s">
        <v>5984</v>
      </c>
      <c r="J1112" s="36" t="s">
        <v>5985</v>
      </c>
      <c r="K1112" s="36" t="s">
        <v>33</v>
      </c>
      <c r="L1112" s="72" t="s">
        <v>5986</v>
      </c>
      <c r="M1112" s="36" t="s">
        <v>5987</v>
      </c>
      <c r="N1112" s="36" t="s">
        <v>49</v>
      </c>
      <c r="O1112" s="36"/>
      <c r="P1112" s="36"/>
      <c r="Q1112" s="36"/>
      <c r="R1112" s="36" t="s">
        <v>50</v>
      </c>
      <c r="S1112" s="36" t="s">
        <v>51</v>
      </c>
      <c r="T1112" s="36" t="s">
        <v>38</v>
      </c>
      <c r="U1112" s="36" t="s">
        <v>39</v>
      </c>
      <c r="V1112" s="36" t="s">
        <v>38</v>
      </c>
      <c r="W1112" s="36" t="s">
        <v>5988</v>
      </c>
      <c r="X1112" s="36">
        <v>2</v>
      </c>
      <c r="Y1112" s="36" t="s">
        <v>5989</v>
      </c>
      <c r="Z1112" s="36">
        <v>1</v>
      </c>
      <c r="AA1112" s="36" t="s">
        <v>821</v>
      </c>
      <c r="AB1112" s="36">
        <v>1</v>
      </c>
      <c r="AC1112" s="36"/>
      <c r="AD1112" s="36"/>
      <c r="AE1112" s="36">
        <f t="shared" si="18"/>
        <v>1</v>
      </c>
    </row>
    <row r="1113" spans="1:31" customFormat="1" ht="67.5">
      <c r="A1113" s="36">
        <v>1112</v>
      </c>
      <c r="B1113" s="36" t="s">
        <v>3862</v>
      </c>
      <c r="C1113" s="36" t="s">
        <v>5843</v>
      </c>
      <c r="D1113" s="36" t="s">
        <v>5990</v>
      </c>
      <c r="E1113" s="36" t="s">
        <v>28</v>
      </c>
      <c r="F1113" s="36" t="s">
        <v>45</v>
      </c>
      <c r="G1113" s="36">
        <v>0</v>
      </c>
      <c r="H1113" s="36" t="s">
        <v>82</v>
      </c>
      <c r="I1113" s="36" t="s">
        <v>5991</v>
      </c>
      <c r="J1113" s="36" t="s">
        <v>5992</v>
      </c>
      <c r="K1113" s="36" t="s">
        <v>33</v>
      </c>
      <c r="L1113" s="72" t="s">
        <v>5993</v>
      </c>
      <c r="M1113" s="36" t="s">
        <v>5994</v>
      </c>
      <c r="N1113" s="36" t="s">
        <v>49</v>
      </c>
      <c r="O1113" s="36"/>
      <c r="P1113" s="36" t="s">
        <v>50</v>
      </c>
      <c r="Q1113" s="36"/>
      <c r="R1113" s="36"/>
      <c r="S1113" s="36" t="s">
        <v>51</v>
      </c>
      <c r="T1113" s="36" t="s">
        <v>38</v>
      </c>
      <c r="U1113" s="36" t="s">
        <v>39</v>
      </c>
      <c r="V1113" s="36" t="s">
        <v>38</v>
      </c>
      <c r="W1113" s="36" t="s">
        <v>238</v>
      </c>
      <c r="X1113" s="36">
        <v>2</v>
      </c>
      <c r="Y1113" s="36" t="s">
        <v>5995</v>
      </c>
      <c r="Z1113" s="36">
        <v>1</v>
      </c>
      <c r="AA1113" s="36" t="s">
        <v>821</v>
      </c>
      <c r="AB1113" s="36">
        <v>1</v>
      </c>
      <c r="AC1113" s="36"/>
      <c r="AD1113" s="36"/>
      <c r="AE1113" s="36">
        <f t="shared" si="18"/>
        <v>1</v>
      </c>
    </row>
    <row r="1114" spans="1:31" customFormat="1" ht="94.5">
      <c r="A1114" s="36">
        <v>1113</v>
      </c>
      <c r="B1114" s="36" t="s">
        <v>3862</v>
      </c>
      <c r="C1114" s="36" t="s">
        <v>5843</v>
      </c>
      <c r="D1114" s="36" t="s">
        <v>5996</v>
      </c>
      <c r="E1114" s="36" t="s">
        <v>5997</v>
      </c>
      <c r="F1114" s="36" t="s">
        <v>3705</v>
      </c>
      <c r="G1114" s="36">
        <v>3</v>
      </c>
      <c r="H1114" s="36" t="s">
        <v>108</v>
      </c>
      <c r="I1114" s="36" t="s">
        <v>5998</v>
      </c>
      <c r="J1114" s="36" t="s">
        <v>5999</v>
      </c>
      <c r="K1114" s="36" t="s">
        <v>33</v>
      </c>
      <c r="L1114" s="72" t="s">
        <v>6000</v>
      </c>
      <c r="M1114" s="36" t="s">
        <v>6001</v>
      </c>
      <c r="N1114" s="36" t="s">
        <v>49</v>
      </c>
      <c r="O1114" s="36"/>
      <c r="P1114" s="36" t="s">
        <v>50</v>
      </c>
      <c r="Q1114" s="36"/>
      <c r="R1114" s="36"/>
      <c r="S1114" s="36" t="s">
        <v>51</v>
      </c>
      <c r="T1114" s="36" t="s">
        <v>38</v>
      </c>
      <c r="U1114" s="36" t="s">
        <v>39</v>
      </c>
      <c r="V1114" s="36" t="s">
        <v>38</v>
      </c>
      <c r="W1114" s="36" t="s">
        <v>238</v>
      </c>
      <c r="X1114" s="36">
        <v>2</v>
      </c>
      <c r="Y1114" s="36" t="s">
        <v>6002</v>
      </c>
      <c r="Z1114" s="36">
        <v>1</v>
      </c>
      <c r="AA1114" s="36" t="s">
        <v>821</v>
      </c>
      <c r="AB1114" s="36">
        <v>1</v>
      </c>
      <c r="AC1114" s="36" t="s">
        <v>6003</v>
      </c>
      <c r="AD1114" s="36"/>
      <c r="AE1114" s="36">
        <f t="shared" si="18"/>
        <v>1</v>
      </c>
    </row>
    <row r="1115" spans="1:31" customFormat="1" ht="94.5">
      <c r="A1115" s="36">
        <v>1114</v>
      </c>
      <c r="B1115" s="36" t="s">
        <v>3862</v>
      </c>
      <c r="C1115" s="36" t="s">
        <v>5843</v>
      </c>
      <c r="D1115" s="36" t="s">
        <v>6004</v>
      </c>
      <c r="E1115" s="36" t="s">
        <v>5997</v>
      </c>
      <c r="F1115" s="36" t="s">
        <v>3705</v>
      </c>
      <c r="G1115" s="36">
        <v>3</v>
      </c>
      <c r="H1115" s="36" t="s">
        <v>108</v>
      </c>
      <c r="I1115" s="36" t="s">
        <v>6005</v>
      </c>
      <c r="J1115" s="36" t="s">
        <v>6006</v>
      </c>
      <c r="K1115" s="36" t="s">
        <v>33</v>
      </c>
      <c r="L1115" s="72" t="s">
        <v>6007</v>
      </c>
      <c r="M1115" s="36" t="s">
        <v>6008</v>
      </c>
      <c r="N1115" s="36" t="s">
        <v>49</v>
      </c>
      <c r="O1115" s="36"/>
      <c r="P1115" s="36" t="s">
        <v>50</v>
      </c>
      <c r="Q1115" s="36"/>
      <c r="R1115" s="36"/>
      <c r="S1115" s="36" t="s">
        <v>51</v>
      </c>
      <c r="T1115" s="36" t="s">
        <v>38</v>
      </c>
      <c r="U1115" s="36" t="s">
        <v>39</v>
      </c>
      <c r="V1115" s="36" t="s">
        <v>38</v>
      </c>
      <c r="W1115" s="36" t="s">
        <v>238</v>
      </c>
      <c r="X1115" s="36">
        <v>2</v>
      </c>
      <c r="Y1115" s="36" t="s">
        <v>6002</v>
      </c>
      <c r="Z1115" s="36">
        <v>1</v>
      </c>
      <c r="AA1115" s="36" t="s">
        <v>821</v>
      </c>
      <c r="AB1115" s="36">
        <v>1</v>
      </c>
      <c r="AC1115" s="36"/>
      <c r="AD1115" s="36"/>
      <c r="AE1115" s="36">
        <f t="shared" si="18"/>
        <v>1</v>
      </c>
    </row>
    <row r="1116" spans="1:31" customFormat="1" ht="94.5">
      <c r="A1116" s="36">
        <v>1115</v>
      </c>
      <c r="B1116" s="36" t="s">
        <v>3862</v>
      </c>
      <c r="C1116" s="36" t="s">
        <v>5843</v>
      </c>
      <c r="D1116" s="36" t="s">
        <v>6009</v>
      </c>
      <c r="E1116" s="36" t="s">
        <v>5997</v>
      </c>
      <c r="F1116" s="36" t="s">
        <v>3705</v>
      </c>
      <c r="G1116" s="36">
        <v>3</v>
      </c>
      <c r="H1116" s="36" t="s">
        <v>82</v>
      </c>
      <c r="I1116" s="36" t="s">
        <v>6010</v>
      </c>
      <c r="J1116" s="36" t="s">
        <v>6011</v>
      </c>
      <c r="K1116" s="36" t="s">
        <v>33</v>
      </c>
      <c r="L1116" s="72" t="s">
        <v>6012</v>
      </c>
      <c r="M1116" s="36" t="s">
        <v>6013</v>
      </c>
      <c r="N1116" s="36" t="s">
        <v>49</v>
      </c>
      <c r="O1116" s="36"/>
      <c r="P1116" s="36" t="s">
        <v>50</v>
      </c>
      <c r="Q1116" s="36"/>
      <c r="R1116" s="36"/>
      <c r="S1116" s="36" t="s">
        <v>51</v>
      </c>
      <c r="T1116" s="36" t="s">
        <v>38</v>
      </c>
      <c r="U1116" s="36" t="s">
        <v>39</v>
      </c>
      <c r="V1116" s="36" t="s">
        <v>38</v>
      </c>
      <c r="W1116" s="36" t="s">
        <v>238</v>
      </c>
      <c r="X1116" s="36">
        <v>2</v>
      </c>
      <c r="Y1116" s="36" t="s">
        <v>6002</v>
      </c>
      <c r="Z1116" s="36">
        <v>1</v>
      </c>
      <c r="AA1116" s="36" t="s">
        <v>821</v>
      </c>
      <c r="AB1116" s="36">
        <v>1</v>
      </c>
      <c r="AC1116" s="36"/>
      <c r="AD1116" s="36"/>
      <c r="AE1116" s="36">
        <f t="shared" si="18"/>
        <v>1</v>
      </c>
    </row>
    <row r="1117" spans="1:31" customFormat="1" ht="81">
      <c r="A1117" s="36">
        <v>1116</v>
      </c>
      <c r="B1117" s="36" t="s">
        <v>3862</v>
      </c>
      <c r="C1117" s="36" t="s">
        <v>5843</v>
      </c>
      <c r="D1117" s="36" t="s">
        <v>6014</v>
      </c>
      <c r="E1117" s="36" t="s">
        <v>5997</v>
      </c>
      <c r="F1117" s="36" t="s">
        <v>3705</v>
      </c>
      <c r="G1117" s="36">
        <v>3</v>
      </c>
      <c r="H1117" s="36" t="s">
        <v>82</v>
      </c>
      <c r="I1117" s="36" t="s">
        <v>6015</v>
      </c>
      <c r="J1117" s="36" t="s">
        <v>6016</v>
      </c>
      <c r="K1117" s="36" t="s">
        <v>33</v>
      </c>
      <c r="L1117" s="72" t="s">
        <v>6017</v>
      </c>
      <c r="M1117" s="36" t="s">
        <v>6018</v>
      </c>
      <c r="N1117" s="36" t="s">
        <v>49</v>
      </c>
      <c r="O1117" s="36"/>
      <c r="P1117" s="36" t="s">
        <v>50</v>
      </c>
      <c r="Q1117" s="36"/>
      <c r="R1117" s="36"/>
      <c r="S1117" s="36" t="s">
        <v>51</v>
      </c>
      <c r="T1117" s="36" t="s">
        <v>38</v>
      </c>
      <c r="U1117" s="36" t="s">
        <v>39</v>
      </c>
      <c r="V1117" s="36" t="s">
        <v>38</v>
      </c>
      <c r="W1117" s="36" t="s">
        <v>238</v>
      </c>
      <c r="X1117" s="36">
        <v>2</v>
      </c>
      <c r="Y1117" s="36" t="s">
        <v>6002</v>
      </c>
      <c r="Z1117" s="36">
        <v>1</v>
      </c>
      <c r="AA1117" s="36" t="s">
        <v>821</v>
      </c>
      <c r="AB1117" s="36">
        <v>1</v>
      </c>
      <c r="AC1117" s="36"/>
      <c r="AD1117" s="36"/>
      <c r="AE1117" s="36">
        <f t="shared" si="18"/>
        <v>1</v>
      </c>
    </row>
    <row r="1118" spans="1:31" customFormat="1" ht="81">
      <c r="A1118" s="36">
        <v>1117</v>
      </c>
      <c r="B1118" s="36" t="s">
        <v>3862</v>
      </c>
      <c r="C1118" s="36" t="s">
        <v>5843</v>
      </c>
      <c r="D1118" s="36" t="s">
        <v>6019</v>
      </c>
      <c r="E1118" s="36" t="s">
        <v>5997</v>
      </c>
      <c r="F1118" s="36" t="s">
        <v>3705</v>
      </c>
      <c r="G1118" s="36">
        <v>3</v>
      </c>
      <c r="H1118" s="36" t="s">
        <v>82</v>
      </c>
      <c r="I1118" s="36" t="s">
        <v>6020</v>
      </c>
      <c r="J1118" s="36" t="s">
        <v>6021</v>
      </c>
      <c r="K1118" s="36" t="s">
        <v>33</v>
      </c>
      <c r="L1118" s="72" t="s">
        <v>6022</v>
      </c>
      <c r="M1118" s="36" t="s">
        <v>6023</v>
      </c>
      <c r="N1118" s="36" t="s">
        <v>49</v>
      </c>
      <c r="O1118" s="36"/>
      <c r="P1118" s="36" t="s">
        <v>50</v>
      </c>
      <c r="Q1118" s="36"/>
      <c r="R1118" s="36"/>
      <c r="S1118" s="36" t="s">
        <v>51</v>
      </c>
      <c r="T1118" s="36" t="s">
        <v>38</v>
      </c>
      <c r="U1118" s="36" t="s">
        <v>39</v>
      </c>
      <c r="V1118" s="36" t="s">
        <v>38</v>
      </c>
      <c r="W1118" s="36" t="s">
        <v>238</v>
      </c>
      <c r="X1118" s="36">
        <v>2</v>
      </c>
      <c r="Y1118" s="36" t="s">
        <v>6002</v>
      </c>
      <c r="Z1118" s="36">
        <v>1</v>
      </c>
      <c r="AA1118" s="36" t="s">
        <v>821</v>
      </c>
      <c r="AB1118" s="36">
        <v>1</v>
      </c>
      <c r="AC1118" s="36"/>
      <c r="AD1118" s="36"/>
      <c r="AE1118" s="36">
        <f t="shared" si="18"/>
        <v>1</v>
      </c>
    </row>
    <row r="1119" spans="1:31" customFormat="1" ht="81">
      <c r="A1119" s="36">
        <v>1118</v>
      </c>
      <c r="B1119" s="36" t="s">
        <v>3862</v>
      </c>
      <c r="C1119" s="36" t="s">
        <v>5843</v>
      </c>
      <c r="D1119" s="36" t="s">
        <v>6024</v>
      </c>
      <c r="E1119" s="36" t="s">
        <v>5997</v>
      </c>
      <c r="F1119" s="36" t="s">
        <v>3705</v>
      </c>
      <c r="G1119" s="36">
        <v>3</v>
      </c>
      <c r="H1119" s="36" t="s">
        <v>82</v>
      </c>
      <c r="I1119" s="36" t="s">
        <v>6025</v>
      </c>
      <c r="J1119" s="36" t="s">
        <v>6026</v>
      </c>
      <c r="K1119" s="36" t="s">
        <v>33</v>
      </c>
      <c r="L1119" s="72" t="s">
        <v>6027</v>
      </c>
      <c r="M1119" s="36" t="s">
        <v>6028</v>
      </c>
      <c r="N1119" s="36" t="s">
        <v>49</v>
      </c>
      <c r="O1119" s="36"/>
      <c r="P1119" s="36" t="s">
        <v>50</v>
      </c>
      <c r="Q1119" s="36"/>
      <c r="R1119" s="36"/>
      <c r="S1119" s="36" t="s">
        <v>51</v>
      </c>
      <c r="T1119" s="36" t="s">
        <v>38</v>
      </c>
      <c r="U1119" s="36" t="s">
        <v>39</v>
      </c>
      <c r="V1119" s="36" t="s">
        <v>38</v>
      </c>
      <c r="W1119" s="36" t="s">
        <v>238</v>
      </c>
      <c r="X1119" s="36">
        <v>2</v>
      </c>
      <c r="Y1119" s="36" t="s">
        <v>6002</v>
      </c>
      <c r="Z1119" s="36">
        <v>1</v>
      </c>
      <c r="AA1119" s="36" t="s">
        <v>821</v>
      </c>
      <c r="AB1119" s="36">
        <v>1</v>
      </c>
      <c r="AC1119" s="36"/>
      <c r="AD1119" s="36"/>
      <c r="AE1119" s="36">
        <f t="shared" si="18"/>
        <v>1</v>
      </c>
    </row>
    <row r="1120" spans="1:31" customFormat="1" ht="94.5">
      <c r="A1120" s="36">
        <v>1119</v>
      </c>
      <c r="B1120" s="36" t="s">
        <v>3862</v>
      </c>
      <c r="C1120" s="36" t="s">
        <v>5843</v>
      </c>
      <c r="D1120" s="36" t="s">
        <v>6029</v>
      </c>
      <c r="E1120" s="36" t="s">
        <v>5997</v>
      </c>
      <c r="F1120" s="36" t="s">
        <v>3705</v>
      </c>
      <c r="G1120" s="36">
        <v>3</v>
      </c>
      <c r="H1120" s="36" t="s">
        <v>108</v>
      </c>
      <c r="I1120" s="36" t="s">
        <v>6030</v>
      </c>
      <c r="J1120" s="36" t="s">
        <v>6031</v>
      </c>
      <c r="K1120" s="36" t="s">
        <v>33</v>
      </c>
      <c r="L1120" s="72" t="s">
        <v>6032</v>
      </c>
      <c r="M1120" s="36" t="s">
        <v>6033</v>
      </c>
      <c r="N1120" s="36" t="s">
        <v>49</v>
      </c>
      <c r="O1120" s="36"/>
      <c r="P1120" s="36" t="s">
        <v>50</v>
      </c>
      <c r="Q1120" s="36"/>
      <c r="R1120" s="36"/>
      <c r="S1120" s="36" t="s">
        <v>51</v>
      </c>
      <c r="T1120" s="36" t="s">
        <v>38</v>
      </c>
      <c r="U1120" s="36" t="s">
        <v>39</v>
      </c>
      <c r="V1120" s="36" t="s">
        <v>38</v>
      </c>
      <c r="W1120" s="36" t="s">
        <v>238</v>
      </c>
      <c r="X1120" s="36">
        <v>2</v>
      </c>
      <c r="Y1120" s="36" t="s">
        <v>6002</v>
      </c>
      <c r="Z1120" s="36">
        <v>1</v>
      </c>
      <c r="AA1120" s="36" t="s">
        <v>821</v>
      </c>
      <c r="AB1120" s="36">
        <v>1</v>
      </c>
      <c r="AC1120" s="36"/>
      <c r="AD1120" s="36"/>
      <c r="AE1120" s="36">
        <f t="shared" si="18"/>
        <v>1</v>
      </c>
    </row>
    <row r="1121" spans="1:31" customFormat="1" ht="81">
      <c r="A1121" s="36">
        <v>1120</v>
      </c>
      <c r="B1121" s="36" t="s">
        <v>3862</v>
      </c>
      <c r="C1121" s="36" t="s">
        <v>5843</v>
      </c>
      <c r="D1121" s="36" t="s">
        <v>6034</v>
      </c>
      <c r="E1121" s="36" t="s">
        <v>5997</v>
      </c>
      <c r="F1121" s="36" t="s">
        <v>3705</v>
      </c>
      <c r="G1121" s="36">
        <v>3</v>
      </c>
      <c r="H1121" s="36" t="s">
        <v>108</v>
      </c>
      <c r="I1121" s="36" t="s">
        <v>6035</v>
      </c>
      <c r="J1121" s="36" t="s">
        <v>6036</v>
      </c>
      <c r="K1121" s="36" t="s">
        <v>33</v>
      </c>
      <c r="L1121" s="72" t="s">
        <v>6037</v>
      </c>
      <c r="M1121" s="36" t="s">
        <v>6038</v>
      </c>
      <c r="N1121" s="36" t="s">
        <v>49</v>
      </c>
      <c r="O1121" s="36"/>
      <c r="P1121" s="36" t="s">
        <v>50</v>
      </c>
      <c r="Q1121" s="36"/>
      <c r="R1121" s="36"/>
      <c r="S1121" s="36" t="s">
        <v>51</v>
      </c>
      <c r="T1121" s="36" t="s">
        <v>38</v>
      </c>
      <c r="U1121" s="36" t="s">
        <v>39</v>
      </c>
      <c r="V1121" s="36" t="s">
        <v>38</v>
      </c>
      <c r="W1121" s="36" t="s">
        <v>238</v>
      </c>
      <c r="X1121" s="36">
        <v>2</v>
      </c>
      <c r="Y1121" s="36" t="s">
        <v>6002</v>
      </c>
      <c r="Z1121" s="36">
        <v>1</v>
      </c>
      <c r="AA1121" s="36" t="s">
        <v>821</v>
      </c>
      <c r="AB1121" s="36">
        <v>1</v>
      </c>
      <c r="AC1121" s="36"/>
      <c r="AD1121" s="36"/>
      <c r="AE1121" s="36">
        <f t="shared" si="18"/>
        <v>1</v>
      </c>
    </row>
    <row r="1122" spans="1:31" customFormat="1" ht="81">
      <c r="A1122" s="36">
        <v>1121</v>
      </c>
      <c r="B1122" s="36" t="s">
        <v>3862</v>
      </c>
      <c r="C1122" s="36" t="s">
        <v>5843</v>
      </c>
      <c r="D1122" s="36" t="s">
        <v>6039</v>
      </c>
      <c r="E1122" s="36" t="s">
        <v>5997</v>
      </c>
      <c r="F1122" s="36" t="s">
        <v>3705</v>
      </c>
      <c r="G1122" s="36">
        <v>3</v>
      </c>
      <c r="H1122" s="36" t="s">
        <v>108</v>
      </c>
      <c r="I1122" s="36" t="s">
        <v>6040</v>
      </c>
      <c r="J1122" s="36" t="s">
        <v>6041</v>
      </c>
      <c r="K1122" s="36" t="s">
        <v>33</v>
      </c>
      <c r="L1122" s="72" t="s">
        <v>6042</v>
      </c>
      <c r="M1122" s="36" t="s">
        <v>6043</v>
      </c>
      <c r="N1122" s="36" t="s">
        <v>49</v>
      </c>
      <c r="O1122" s="36"/>
      <c r="P1122" s="36" t="s">
        <v>50</v>
      </c>
      <c r="Q1122" s="36"/>
      <c r="R1122" s="36"/>
      <c r="S1122" s="36" t="s">
        <v>51</v>
      </c>
      <c r="T1122" s="36" t="s">
        <v>38</v>
      </c>
      <c r="U1122" s="36" t="s">
        <v>39</v>
      </c>
      <c r="V1122" s="36" t="s">
        <v>38</v>
      </c>
      <c r="W1122" s="36" t="s">
        <v>238</v>
      </c>
      <c r="X1122" s="36">
        <v>2</v>
      </c>
      <c r="Y1122" s="36" t="s">
        <v>6002</v>
      </c>
      <c r="Z1122" s="36">
        <v>1</v>
      </c>
      <c r="AA1122" s="36" t="s">
        <v>821</v>
      </c>
      <c r="AB1122" s="36">
        <v>1</v>
      </c>
      <c r="AC1122" s="36"/>
      <c r="AD1122" s="36"/>
      <c r="AE1122" s="36">
        <f t="shared" si="18"/>
        <v>1</v>
      </c>
    </row>
    <row r="1123" spans="1:31" customFormat="1" ht="81">
      <c r="A1123" s="36">
        <v>1122</v>
      </c>
      <c r="B1123" s="36" t="s">
        <v>3862</v>
      </c>
      <c r="C1123" s="36" t="s">
        <v>5843</v>
      </c>
      <c r="D1123" s="36" t="s">
        <v>6044</v>
      </c>
      <c r="E1123" s="36" t="s">
        <v>5997</v>
      </c>
      <c r="F1123" s="36" t="s">
        <v>3705</v>
      </c>
      <c r="G1123" s="36">
        <v>3</v>
      </c>
      <c r="H1123" s="36" t="s">
        <v>108</v>
      </c>
      <c r="I1123" s="36" t="s">
        <v>6045</v>
      </c>
      <c r="J1123" s="36" t="s">
        <v>6046</v>
      </c>
      <c r="K1123" s="36" t="s">
        <v>33</v>
      </c>
      <c r="L1123" s="72" t="s">
        <v>6047</v>
      </c>
      <c r="M1123" s="36" t="s">
        <v>6048</v>
      </c>
      <c r="N1123" s="36" t="s">
        <v>49</v>
      </c>
      <c r="O1123" s="36"/>
      <c r="P1123" s="36" t="s">
        <v>50</v>
      </c>
      <c r="Q1123" s="36"/>
      <c r="R1123" s="36"/>
      <c r="S1123" s="36" t="s">
        <v>51</v>
      </c>
      <c r="T1123" s="36" t="s">
        <v>38</v>
      </c>
      <c r="U1123" s="36" t="s">
        <v>39</v>
      </c>
      <c r="V1123" s="36" t="s">
        <v>38</v>
      </c>
      <c r="W1123" s="36" t="s">
        <v>5988</v>
      </c>
      <c r="X1123" s="36">
        <v>2</v>
      </c>
      <c r="Y1123" s="36" t="s">
        <v>6049</v>
      </c>
      <c r="Z1123" s="36">
        <v>2</v>
      </c>
      <c r="AA1123" s="36" t="s">
        <v>821</v>
      </c>
      <c r="AB1123" s="36">
        <v>2</v>
      </c>
      <c r="AC1123" s="36"/>
      <c r="AD1123" s="36"/>
      <c r="AE1123" s="36">
        <f t="shared" si="18"/>
        <v>1</v>
      </c>
    </row>
    <row r="1124" spans="1:31" customFormat="1" ht="94.5">
      <c r="A1124" s="36">
        <v>1123</v>
      </c>
      <c r="B1124" s="36" t="s">
        <v>3862</v>
      </c>
      <c r="C1124" s="36" t="s">
        <v>5843</v>
      </c>
      <c r="D1124" s="36" t="s">
        <v>6050</v>
      </c>
      <c r="E1124" s="36" t="s">
        <v>5997</v>
      </c>
      <c r="F1124" s="36" t="s">
        <v>3705</v>
      </c>
      <c r="G1124" s="36">
        <v>3</v>
      </c>
      <c r="H1124" s="36" t="s">
        <v>108</v>
      </c>
      <c r="I1124" s="36" t="s">
        <v>6051</v>
      </c>
      <c r="J1124" s="36" t="s">
        <v>6052</v>
      </c>
      <c r="K1124" s="36" t="s">
        <v>33</v>
      </c>
      <c r="L1124" s="72" t="s">
        <v>6053</v>
      </c>
      <c r="M1124" s="36" t="s">
        <v>6054</v>
      </c>
      <c r="N1124" s="36" t="s">
        <v>49</v>
      </c>
      <c r="O1124" s="36"/>
      <c r="P1124" s="36" t="s">
        <v>50</v>
      </c>
      <c r="Q1124" s="36"/>
      <c r="R1124" s="36"/>
      <c r="S1124" s="36" t="s">
        <v>51</v>
      </c>
      <c r="T1124" s="36" t="s">
        <v>38</v>
      </c>
      <c r="U1124" s="36" t="s">
        <v>39</v>
      </c>
      <c r="V1124" s="36" t="s">
        <v>38</v>
      </c>
      <c r="W1124" s="36" t="s">
        <v>6055</v>
      </c>
      <c r="X1124" s="36">
        <v>2</v>
      </c>
      <c r="Y1124" s="36" t="s">
        <v>6002</v>
      </c>
      <c r="Z1124" s="36">
        <v>1</v>
      </c>
      <c r="AA1124" s="36" t="s">
        <v>821</v>
      </c>
      <c r="AB1124" s="36">
        <v>1</v>
      </c>
      <c r="AC1124" s="36"/>
      <c r="AD1124" s="36"/>
      <c r="AE1124" s="36">
        <f t="shared" si="18"/>
        <v>1</v>
      </c>
    </row>
    <row r="1125" spans="1:31" customFormat="1" ht="67.5">
      <c r="A1125" s="36">
        <v>1124</v>
      </c>
      <c r="B1125" s="36" t="s">
        <v>3862</v>
      </c>
      <c r="C1125" s="36" t="s">
        <v>5843</v>
      </c>
      <c r="D1125" s="36" t="s">
        <v>6056</v>
      </c>
      <c r="E1125" s="36" t="s">
        <v>28</v>
      </c>
      <c r="F1125" s="36" t="s">
        <v>45</v>
      </c>
      <c r="G1125" s="36">
        <v>0</v>
      </c>
      <c r="H1125" s="36" t="s">
        <v>82</v>
      </c>
      <c r="I1125" s="36" t="s">
        <v>6057</v>
      </c>
      <c r="J1125" s="36" t="s">
        <v>6058</v>
      </c>
      <c r="K1125" s="36" t="s">
        <v>33</v>
      </c>
      <c r="L1125" s="72" t="s">
        <v>6059</v>
      </c>
      <c r="M1125" s="36" t="s">
        <v>6060</v>
      </c>
      <c r="N1125" s="36" t="s">
        <v>36</v>
      </c>
      <c r="O1125" s="36"/>
      <c r="P1125" s="36"/>
      <c r="Q1125" s="36"/>
      <c r="R1125" s="36"/>
      <c r="S1125" s="36" t="s">
        <v>51</v>
      </c>
      <c r="T1125" s="36" t="s">
        <v>38</v>
      </c>
      <c r="U1125" s="36" t="s">
        <v>39</v>
      </c>
      <c r="V1125" s="36" t="s">
        <v>38</v>
      </c>
      <c r="W1125" s="36" t="s">
        <v>6061</v>
      </c>
      <c r="X1125" s="36">
        <v>2</v>
      </c>
      <c r="Y1125" s="36" t="s">
        <v>6062</v>
      </c>
      <c r="Z1125" s="36">
        <v>1</v>
      </c>
      <c r="AA1125" s="36" t="s">
        <v>821</v>
      </c>
      <c r="AB1125" s="36">
        <v>1</v>
      </c>
      <c r="AC1125" s="36"/>
      <c r="AD1125" s="36"/>
      <c r="AE1125" s="36">
        <f t="shared" si="18"/>
        <v>0</v>
      </c>
    </row>
    <row r="1126" spans="1:31" customFormat="1" ht="108">
      <c r="A1126" s="36">
        <v>1125</v>
      </c>
      <c r="B1126" s="36" t="s">
        <v>3862</v>
      </c>
      <c r="C1126" s="36" t="s">
        <v>5843</v>
      </c>
      <c r="D1126" s="36" t="s">
        <v>6063</v>
      </c>
      <c r="E1126" s="36" t="s">
        <v>28</v>
      </c>
      <c r="F1126" s="36" t="s">
        <v>45</v>
      </c>
      <c r="G1126" s="36">
        <v>0</v>
      </c>
      <c r="H1126" s="36" t="s">
        <v>108</v>
      </c>
      <c r="I1126" s="36" t="s">
        <v>6064</v>
      </c>
      <c r="J1126" s="36" t="s">
        <v>6065</v>
      </c>
      <c r="K1126" s="36" t="s">
        <v>33</v>
      </c>
      <c r="L1126" s="72" t="s">
        <v>6066</v>
      </c>
      <c r="M1126" s="36" t="s">
        <v>6067</v>
      </c>
      <c r="N1126" s="36" t="s">
        <v>36</v>
      </c>
      <c r="O1126" s="36"/>
      <c r="P1126" s="36"/>
      <c r="Q1126" s="36"/>
      <c r="R1126" s="36"/>
      <c r="S1126" s="36" t="s">
        <v>51</v>
      </c>
      <c r="T1126" s="36" t="s">
        <v>38</v>
      </c>
      <c r="U1126" s="36" t="s">
        <v>39</v>
      </c>
      <c r="V1126" s="36" t="s">
        <v>38</v>
      </c>
      <c r="W1126" s="36" t="s">
        <v>238</v>
      </c>
      <c r="X1126" s="36">
        <v>2</v>
      </c>
      <c r="Y1126" s="36" t="s">
        <v>6068</v>
      </c>
      <c r="Z1126" s="36">
        <v>2</v>
      </c>
      <c r="AA1126" s="36" t="s">
        <v>821</v>
      </c>
      <c r="AB1126" s="36">
        <v>2</v>
      </c>
      <c r="AC1126" s="36"/>
      <c r="AD1126" s="36"/>
      <c r="AE1126" s="36">
        <f t="shared" si="18"/>
        <v>0</v>
      </c>
    </row>
    <row r="1127" spans="1:31" customFormat="1" ht="94.5">
      <c r="A1127" s="36">
        <v>1126</v>
      </c>
      <c r="B1127" s="36" t="s">
        <v>3862</v>
      </c>
      <c r="C1127" s="36" t="s">
        <v>5843</v>
      </c>
      <c r="D1127" s="36" t="s">
        <v>6069</v>
      </c>
      <c r="E1127" s="36" t="s">
        <v>28</v>
      </c>
      <c r="F1127" s="36" t="s">
        <v>45</v>
      </c>
      <c r="G1127" s="36">
        <v>0</v>
      </c>
      <c r="H1127" s="36" t="s">
        <v>82</v>
      </c>
      <c r="I1127" s="36" t="s">
        <v>6070</v>
      </c>
      <c r="J1127" s="36" t="s">
        <v>6071</v>
      </c>
      <c r="K1127" s="36" t="s">
        <v>33</v>
      </c>
      <c r="L1127" s="72" t="s">
        <v>6072</v>
      </c>
      <c r="M1127" s="36" t="s">
        <v>6073</v>
      </c>
      <c r="N1127" s="36" t="s">
        <v>49</v>
      </c>
      <c r="O1127" s="36"/>
      <c r="P1127" s="36" t="s">
        <v>50</v>
      </c>
      <c r="Q1127" s="36"/>
      <c r="R1127" s="36"/>
      <c r="S1127" s="36" t="s">
        <v>51</v>
      </c>
      <c r="T1127" s="36" t="s">
        <v>38</v>
      </c>
      <c r="U1127" s="36" t="s">
        <v>39</v>
      </c>
      <c r="V1127" s="36" t="s">
        <v>38</v>
      </c>
      <c r="W1127" s="36" t="s">
        <v>238</v>
      </c>
      <c r="X1127" s="36">
        <v>2</v>
      </c>
      <c r="Y1127" s="36" t="s">
        <v>6068</v>
      </c>
      <c r="Z1127" s="36">
        <v>2</v>
      </c>
      <c r="AA1127" s="36" t="s">
        <v>821</v>
      </c>
      <c r="AB1127" s="36">
        <v>2</v>
      </c>
      <c r="AC1127" s="36"/>
      <c r="AD1127" s="36"/>
      <c r="AE1127" s="36">
        <f t="shared" si="18"/>
        <v>1</v>
      </c>
    </row>
    <row r="1128" spans="1:31" customFormat="1" ht="94.5">
      <c r="A1128" s="36">
        <v>1127</v>
      </c>
      <c r="B1128" s="36" t="s">
        <v>3862</v>
      </c>
      <c r="C1128" s="36" t="s">
        <v>5843</v>
      </c>
      <c r="D1128" s="36" t="s">
        <v>6074</v>
      </c>
      <c r="E1128" s="36" t="s">
        <v>28</v>
      </c>
      <c r="F1128" s="36" t="s">
        <v>45</v>
      </c>
      <c r="G1128" s="36">
        <v>0</v>
      </c>
      <c r="H1128" s="36" t="s">
        <v>108</v>
      </c>
      <c r="I1128" s="36" t="s">
        <v>6075</v>
      </c>
      <c r="J1128" s="36" t="s">
        <v>6076</v>
      </c>
      <c r="K1128" s="36" t="s">
        <v>33</v>
      </c>
      <c r="L1128" s="72" t="s">
        <v>6077</v>
      </c>
      <c r="M1128" s="36" t="s">
        <v>6078</v>
      </c>
      <c r="N1128" s="36" t="s">
        <v>36</v>
      </c>
      <c r="O1128" s="36"/>
      <c r="P1128" s="36"/>
      <c r="Q1128" s="36"/>
      <c r="R1128" s="36"/>
      <c r="S1128" s="36" t="s">
        <v>51</v>
      </c>
      <c r="T1128" s="36" t="s">
        <v>39</v>
      </c>
      <c r="U1128" s="36" t="s">
        <v>39</v>
      </c>
      <c r="V1128" s="36" t="s">
        <v>38</v>
      </c>
      <c r="W1128" s="36" t="s">
        <v>6079</v>
      </c>
      <c r="X1128" s="36">
        <v>2</v>
      </c>
      <c r="Y1128" s="36" t="s">
        <v>6080</v>
      </c>
      <c r="Z1128" s="36">
        <v>1</v>
      </c>
      <c r="AA1128" s="36" t="s">
        <v>821</v>
      </c>
      <c r="AB1128" s="36">
        <v>1</v>
      </c>
      <c r="AC1128" s="36"/>
      <c r="AD1128" s="36"/>
      <c r="AE1128" s="36">
        <f t="shared" si="18"/>
        <v>0</v>
      </c>
    </row>
    <row r="1129" spans="1:31" customFormat="1" ht="81">
      <c r="A1129" s="36">
        <v>1128</v>
      </c>
      <c r="B1129" s="36" t="s">
        <v>3862</v>
      </c>
      <c r="C1129" s="36" t="s">
        <v>5843</v>
      </c>
      <c r="D1129" s="36" t="s">
        <v>6081</v>
      </c>
      <c r="E1129" s="36" t="s">
        <v>28</v>
      </c>
      <c r="F1129" s="36" t="s">
        <v>45</v>
      </c>
      <c r="G1129" s="36">
        <v>0</v>
      </c>
      <c r="H1129" s="36" t="s">
        <v>82</v>
      </c>
      <c r="I1129" s="36" t="s">
        <v>6082</v>
      </c>
      <c r="J1129" s="36" t="s">
        <v>6083</v>
      </c>
      <c r="K1129" s="36" t="s">
        <v>33</v>
      </c>
      <c r="L1129" s="72" t="s">
        <v>6084</v>
      </c>
      <c r="M1129" s="36" t="s">
        <v>6085</v>
      </c>
      <c r="N1129" s="36" t="s">
        <v>36</v>
      </c>
      <c r="O1129" s="36"/>
      <c r="P1129" s="36"/>
      <c r="Q1129" s="36"/>
      <c r="R1129" s="36"/>
      <c r="S1129" s="36" t="s">
        <v>51</v>
      </c>
      <c r="T1129" s="36" t="s">
        <v>38</v>
      </c>
      <c r="U1129" s="36" t="s">
        <v>39</v>
      </c>
      <c r="V1129" s="36" t="s">
        <v>38</v>
      </c>
      <c r="W1129" s="36" t="s">
        <v>6086</v>
      </c>
      <c r="X1129" s="36">
        <v>2</v>
      </c>
      <c r="Y1129" s="36" t="s">
        <v>6080</v>
      </c>
      <c r="Z1129" s="36">
        <v>1</v>
      </c>
      <c r="AA1129" s="36" t="s">
        <v>821</v>
      </c>
      <c r="AB1129" s="36">
        <v>1</v>
      </c>
      <c r="AC1129" s="36"/>
      <c r="AD1129" s="36"/>
      <c r="AE1129" s="36">
        <f t="shared" si="18"/>
        <v>0</v>
      </c>
    </row>
    <row r="1130" spans="1:31" customFormat="1" ht="81">
      <c r="A1130" s="36">
        <v>1129</v>
      </c>
      <c r="B1130" s="36" t="s">
        <v>3862</v>
      </c>
      <c r="C1130" s="36" t="s">
        <v>5843</v>
      </c>
      <c r="D1130" s="36" t="s">
        <v>6087</v>
      </c>
      <c r="E1130" s="36" t="s">
        <v>28</v>
      </c>
      <c r="F1130" s="36" t="s">
        <v>45</v>
      </c>
      <c r="G1130" s="36">
        <v>0</v>
      </c>
      <c r="H1130" s="36" t="s">
        <v>82</v>
      </c>
      <c r="I1130" s="36" t="s">
        <v>6088</v>
      </c>
      <c r="J1130" s="36" t="s">
        <v>6089</v>
      </c>
      <c r="K1130" s="36" t="s">
        <v>33</v>
      </c>
      <c r="L1130" s="72" t="s">
        <v>6090</v>
      </c>
      <c r="M1130" s="36" t="s">
        <v>6091</v>
      </c>
      <c r="N1130" s="36" t="s">
        <v>49</v>
      </c>
      <c r="O1130" s="36"/>
      <c r="P1130" s="36" t="s">
        <v>50</v>
      </c>
      <c r="Q1130" s="36"/>
      <c r="R1130" s="36"/>
      <c r="S1130" s="36" t="s">
        <v>51</v>
      </c>
      <c r="T1130" s="36" t="s">
        <v>38</v>
      </c>
      <c r="U1130" s="36" t="s">
        <v>39</v>
      </c>
      <c r="V1130" s="36" t="s">
        <v>38</v>
      </c>
      <c r="W1130" s="36" t="s">
        <v>5968</v>
      </c>
      <c r="X1130" s="36">
        <v>2</v>
      </c>
      <c r="Y1130" s="36" t="s">
        <v>6080</v>
      </c>
      <c r="Z1130" s="36">
        <v>1</v>
      </c>
      <c r="AA1130" s="36" t="s">
        <v>821</v>
      </c>
      <c r="AB1130" s="36">
        <v>1</v>
      </c>
      <c r="AC1130" s="36"/>
      <c r="AD1130" s="36"/>
      <c r="AE1130" s="36">
        <f t="shared" si="18"/>
        <v>1</v>
      </c>
    </row>
    <row r="1131" spans="1:31" customFormat="1" ht="94.5">
      <c r="A1131" s="36">
        <v>1130</v>
      </c>
      <c r="B1131" s="36" t="s">
        <v>3862</v>
      </c>
      <c r="C1131" s="36" t="s">
        <v>5843</v>
      </c>
      <c r="D1131" s="36" t="s">
        <v>6092</v>
      </c>
      <c r="E1131" s="36" t="s">
        <v>28</v>
      </c>
      <c r="F1131" s="36" t="s">
        <v>45</v>
      </c>
      <c r="G1131" s="36">
        <v>0</v>
      </c>
      <c r="H1131" s="36" t="s">
        <v>82</v>
      </c>
      <c r="I1131" s="36" t="s">
        <v>6093</v>
      </c>
      <c r="J1131" s="36" t="s">
        <v>6094</v>
      </c>
      <c r="K1131" s="36" t="s">
        <v>33</v>
      </c>
      <c r="L1131" s="72" t="s">
        <v>6095</v>
      </c>
      <c r="M1131" s="36" t="s">
        <v>6096</v>
      </c>
      <c r="N1131" s="36" t="s">
        <v>49</v>
      </c>
      <c r="O1131" s="36"/>
      <c r="P1131" s="36" t="s">
        <v>50</v>
      </c>
      <c r="Q1131" s="36"/>
      <c r="R1131" s="36"/>
      <c r="S1131" s="36" t="s">
        <v>51</v>
      </c>
      <c r="T1131" s="36" t="s">
        <v>38</v>
      </c>
      <c r="U1131" s="36" t="s">
        <v>39</v>
      </c>
      <c r="V1131" s="36" t="s">
        <v>38</v>
      </c>
      <c r="W1131" s="36" t="s">
        <v>6097</v>
      </c>
      <c r="X1131" s="36">
        <v>2</v>
      </c>
      <c r="Y1131" s="36" t="s">
        <v>6098</v>
      </c>
      <c r="Z1131" s="36">
        <v>1</v>
      </c>
      <c r="AA1131" s="36" t="s">
        <v>821</v>
      </c>
      <c r="AB1131" s="36">
        <v>1</v>
      </c>
      <c r="AC1131" s="36"/>
      <c r="AD1131" s="36"/>
      <c r="AE1131" s="36">
        <f t="shared" si="18"/>
        <v>1</v>
      </c>
    </row>
    <row r="1132" spans="1:31" customFormat="1" ht="108">
      <c r="A1132" s="36">
        <v>1131</v>
      </c>
      <c r="B1132" s="36" t="s">
        <v>3862</v>
      </c>
      <c r="C1132" s="36" t="s">
        <v>5843</v>
      </c>
      <c r="D1132" s="36" t="s">
        <v>6099</v>
      </c>
      <c r="E1132" s="36" t="s">
        <v>28</v>
      </c>
      <c r="F1132" s="36" t="s">
        <v>45</v>
      </c>
      <c r="G1132" s="36">
        <v>0</v>
      </c>
      <c r="H1132" s="36" t="s">
        <v>108</v>
      </c>
      <c r="I1132" s="36" t="s">
        <v>6100</v>
      </c>
      <c r="J1132" s="36" t="s">
        <v>6101</v>
      </c>
      <c r="K1132" s="36" t="s">
        <v>33</v>
      </c>
      <c r="L1132" s="72" t="s">
        <v>6102</v>
      </c>
      <c r="M1132" s="36" t="s">
        <v>6103</v>
      </c>
      <c r="N1132" s="36" t="s">
        <v>49</v>
      </c>
      <c r="O1132" s="36"/>
      <c r="P1132" s="36" t="s">
        <v>50</v>
      </c>
      <c r="Q1132" s="36"/>
      <c r="R1132" s="36"/>
      <c r="S1132" s="36" t="s">
        <v>51</v>
      </c>
      <c r="T1132" s="36" t="s">
        <v>38</v>
      </c>
      <c r="U1132" s="36" t="s">
        <v>39</v>
      </c>
      <c r="V1132" s="36" t="s">
        <v>38</v>
      </c>
      <c r="W1132" s="36" t="s">
        <v>6104</v>
      </c>
      <c r="X1132" s="36">
        <v>2</v>
      </c>
      <c r="Y1132" s="36" t="s">
        <v>6105</v>
      </c>
      <c r="Z1132" s="36">
        <v>1</v>
      </c>
      <c r="AA1132" s="36" t="s">
        <v>821</v>
      </c>
      <c r="AB1132" s="36">
        <v>1</v>
      </c>
      <c r="AC1132" s="36"/>
      <c r="AD1132" s="36"/>
      <c r="AE1132" s="36">
        <f t="shared" si="18"/>
        <v>1</v>
      </c>
    </row>
    <row r="1133" spans="1:31" customFormat="1" ht="108">
      <c r="A1133" s="36">
        <v>1132</v>
      </c>
      <c r="B1133" s="36" t="s">
        <v>3862</v>
      </c>
      <c r="C1133" s="36" t="s">
        <v>5843</v>
      </c>
      <c r="D1133" s="36" t="s">
        <v>6106</v>
      </c>
      <c r="E1133" s="36" t="s">
        <v>28</v>
      </c>
      <c r="F1133" s="36" t="s">
        <v>45</v>
      </c>
      <c r="G1133" s="36">
        <v>0</v>
      </c>
      <c r="H1133" s="36" t="s">
        <v>108</v>
      </c>
      <c r="I1133" s="36" t="s">
        <v>6107</v>
      </c>
      <c r="J1133" s="36" t="s">
        <v>6108</v>
      </c>
      <c r="K1133" s="36" t="s">
        <v>33</v>
      </c>
      <c r="L1133" s="72" t="s">
        <v>6109</v>
      </c>
      <c r="M1133" s="36" t="s">
        <v>6110</v>
      </c>
      <c r="N1133" s="36" t="s">
        <v>49</v>
      </c>
      <c r="O1133" s="36"/>
      <c r="P1133" s="36" t="s">
        <v>50</v>
      </c>
      <c r="Q1133" s="36"/>
      <c r="R1133" s="36"/>
      <c r="S1133" s="36" t="s">
        <v>51</v>
      </c>
      <c r="T1133" s="36" t="s">
        <v>38</v>
      </c>
      <c r="U1133" s="36" t="s">
        <v>39</v>
      </c>
      <c r="V1133" s="36" t="s">
        <v>38</v>
      </c>
      <c r="W1133" s="36" t="s">
        <v>6111</v>
      </c>
      <c r="X1133" s="36">
        <v>2</v>
      </c>
      <c r="Y1133" s="36" t="s">
        <v>6105</v>
      </c>
      <c r="Z1133" s="36">
        <v>1</v>
      </c>
      <c r="AA1133" s="36" t="s">
        <v>821</v>
      </c>
      <c r="AB1133" s="36">
        <v>1</v>
      </c>
      <c r="AC1133" s="36"/>
      <c r="AD1133" s="36"/>
      <c r="AE1133" s="36">
        <f t="shared" si="18"/>
        <v>1</v>
      </c>
    </row>
    <row r="1134" spans="1:31" customFormat="1" ht="81">
      <c r="A1134" s="36">
        <v>1133</v>
      </c>
      <c r="B1134" s="36" t="s">
        <v>3862</v>
      </c>
      <c r="C1134" s="36" t="s">
        <v>5843</v>
      </c>
      <c r="D1134" s="36" t="s">
        <v>6112</v>
      </c>
      <c r="E1134" s="36" t="s">
        <v>28</v>
      </c>
      <c r="F1134" s="36" t="s">
        <v>45</v>
      </c>
      <c r="G1134" s="36">
        <v>0</v>
      </c>
      <c r="H1134" s="36" t="s">
        <v>82</v>
      </c>
      <c r="I1134" s="36" t="s">
        <v>6113</v>
      </c>
      <c r="J1134" s="36" t="s">
        <v>6114</v>
      </c>
      <c r="K1134" s="36" t="s">
        <v>33</v>
      </c>
      <c r="L1134" s="72" t="s">
        <v>6115</v>
      </c>
      <c r="M1134" s="36" t="s">
        <v>6116</v>
      </c>
      <c r="N1134" s="36" t="s">
        <v>36</v>
      </c>
      <c r="O1134" s="36"/>
      <c r="P1134" s="36"/>
      <c r="Q1134" s="36"/>
      <c r="R1134" s="36"/>
      <c r="S1134" s="36" t="s">
        <v>51</v>
      </c>
      <c r="T1134" s="36" t="s">
        <v>38</v>
      </c>
      <c r="U1134" s="36" t="s">
        <v>39</v>
      </c>
      <c r="V1134" s="36" t="s">
        <v>38</v>
      </c>
      <c r="W1134" s="36" t="s">
        <v>6117</v>
      </c>
      <c r="X1134" s="36">
        <v>2</v>
      </c>
      <c r="Y1134" s="36" t="s">
        <v>6105</v>
      </c>
      <c r="Z1134" s="36">
        <v>1</v>
      </c>
      <c r="AA1134" s="36" t="s">
        <v>821</v>
      </c>
      <c r="AB1134" s="36">
        <v>1</v>
      </c>
      <c r="AC1134" s="36"/>
      <c r="AD1134" s="36"/>
      <c r="AE1134" s="36">
        <f t="shared" si="18"/>
        <v>0</v>
      </c>
    </row>
    <row r="1135" spans="1:31" customFormat="1" ht="175.5">
      <c r="A1135" s="36">
        <v>1134</v>
      </c>
      <c r="B1135" s="36" t="s">
        <v>3862</v>
      </c>
      <c r="C1135" s="36" t="s">
        <v>5843</v>
      </c>
      <c r="D1135" s="36" t="s">
        <v>6118</v>
      </c>
      <c r="E1135" s="36" t="s">
        <v>28</v>
      </c>
      <c r="F1135" s="36" t="s">
        <v>45</v>
      </c>
      <c r="G1135" s="36">
        <v>0</v>
      </c>
      <c r="H1135" s="36" t="s">
        <v>30</v>
      </c>
      <c r="I1135" s="36" t="s">
        <v>6119</v>
      </c>
      <c r="J1135" s="36" t="s">
        <v>6120</v>
      </c>
      <c r="K1135" s="36" t="s">
        <v>33</v>
      </c>
      <c r="L1135" s="72" t="s">
        <v>6121</v>
      </c>
      <c r="M1135" s="36" t="s">
        <v>6122</v>
      </c>
      <c r="N1135" s="36" t="s">
        <v>49</v>
      </c>
      <c r="O1135" s="36"/>
      <c r="P1135" s="36" t="s">
        <v>50</v>
      </c>
      <c r="Q1135" s="36"/>
      <c r="R1135" s="36"/>
      <c r="S1135" s="36" t="s">
        <v>51</v>
      </c>
      <c r="T1135" s="36" t="s">
        <v>38</v>
      </c>
      <c r="U1135" s="36" t="s">
        <v>39</v>
      </c>
      <c r="V1135" s="36" t="s">
        <v>38</v>
      </c>
      <c r="W1135" s="36" t="s">
        <v>5968</v>
      </c>
      <c r="X1135" s="36">
        <v>2</v>
      </c>
      <c r="Y1135" s="36" t="s">
        <v>6105</v>
      </c>
      <c r="Z1135" s="36">
        <v>1</v>
      </c>
      <c r="AA1135" s="36" t="s">
        <v>228</v>
      </c>
      <c r="AB1135" s="36">
        <v>5</v>
      </c>
      <c r="AC1135" s="36"/>
      <c r="AD1135" s="36"/>
      <c r="AE1135" s="36">
        <f t="shared" si="18"/>
        <v>1</v>
      </c>
    </row>
    <row r="1136" spans="1:31" customFormat="1" ht="94.5">
      <c r="A1136" s="36">
        <v>1135</v>
      </c>
      <c r="B1136" s="36" t="s">
        <v>3862</v>
      </c>
      <c r="C1136" s="36" t="s">
        <v>5843</v>
      </c>
      <c r="D1136" s="36" t="s">
        <v>6123</v>
      </c>
      <c r="E1136" s="36" t="s">
        <v>28</v>
      </c>
      <c r="F1136" s="36" t="s">
        <v>45</v>
      </c>
      <c r="G1136" s="36">
        <v>0</v>
      </c>
      <c r="H1136" s="36" t="s">
        <v>108</v>
      </c>
      <c r="I1136" s="36" t="s">
        <v>6124</v>
      </c>
      <c r="J1136" s="36" t="s">
        <v>6125</v>
      </c>
      <c r="K1136" s="36" t="s">
        <v>33</v>
      </c>
      <c r="L1136" s="72" t="s">
        <v>6126</v>
      </c>
      <c r="M1136" s="36" t="s">
        <v>6127</v>
      </c>
      <c r="N1136" s="36" t="s">
        <v>36</v>
      </c>
      <c r="O1136" s="36"/>
      <c r="P1136" s="36"/>
      <c r="Q1136" s="36"/>
      <c r="R1136" s="36"/>
      <c r="S1136" s="36" t="s">
        <v>51</v>
      </c>
      <c r="T1136" s="36" t="s">
        <v>38</v>
      </c>
      <c r="U1136" s="36" t="s">
        <v>39</v>
      </c>
      <c r="V1136" s="36" t="s">
        <v>38</v>
      </c>
      <c r="W1136" s="36" t="s">
        <v>5968</v>
      </c>
      <c r="X1136" s="36">
        <v>2</v>
      </c>
      <c r="Y1136" s="36" t="s">
        <v>6068</v>
      </c>
      <c r="Z1136" s="36">
        <v>2</v>
      </c>
      <c r="AA1136" s="36" t="s">
        <v>821</v>
      </c>
      <c r="AB1136" s="36">
        <v>1</v>
      </c>
      <c r="AC1136" s="36"/>
      <c r="AD1136" s="36"/>
      <c r="AE1136" s="36">
        <f t="shared" si="18"/>
        <v>0</v>
      </c>
    </row>
    <row r="1137" spans="1:31" customFormat="1" ht="94.5">
      <c r="A1137" s="36">
        <v>1136</v>
      </c>
      <c r="B1137" s="36" t="s">
        <v>3862</v>
      </c>
      <c r="C1137" s="36" t="s">
        <v>5843</v>
      </c>
      <c r="D1137" s="36" t="s">
        <v>6128</v>
      </c>
      <c r="E1137" s="36" t="s">
        <v>28</v>
      </c>
      <c r="F1137" s="36" t="s">
        <v>45</v>
      </c>
      <c r="G1137" s="36">
        <v>0</v>
      </c>
      <c r="H1137" s="36" t="s">
        <v>108</v>
      </c>
      <c r="I1137" s="36" t="s">
        <v>6129</v>
      </c>
      <c r="J1137" s="36" t="s">
        <v>6130</v>
      </c>
      <c r="K1137" s="36" t="s">
        <v>106</v>
      </c>
      <c r="L1137" s="72"/>
      <c r="M1137" s="36"/>
      <c r="N1137" s="36"/>
      <c r="O1137" s="36"/>
      <c r="P1137" s="36"/>
      <c r="Q1137" s="36"/>
      <c r="R1137" s="36"/>
      <c r="S1137" s="36"/>
      <c r="T1137" s="36"/>
      <c r="U1137" s="36"/>
      <c r="V1137" s="36"/>
      <c r="W1137" s="36"/>
      <c r="X1137" s="36"/>
      <c r="Y1137" s="36"/>
      <c r="Z1137" s="36"/>
      <c r="AA1137" s="36"/>
      <c r="AB1137" s="36"/>
      <c r="AC1137" s="36" t="s">
        <v>6131</v>
      </c>
      <c r="AD1137" s="36"/>
      <c r="AE1137" s="36">
        <f t="shared" si="18"/>
        <v>0</v>
      </c>
    </row>
    <row r="1138" spans="1:31" customFormat="1" ht="81">
      <c r="A1138" s="36">
        <v>1137</v>
      </c>
      <c r="B1138" s="36" t="s">
        <v>3862</v>
      </c>
      <c r="C1138" s="36" t="s">
        <v>5843</v>
      </c>
      <c r="D1138" s="36" t="s">
        <v>6132</v>
      </c>
      <c r="E1138" s="36" t="s">
        <v>28</v>
      </c>
      <c r="F1138" s="36" t="s">
        <v>45</v>
      </c>
      <c r="G1138" s="36">
        <v>0</v>
      </c>
      <c r="H1138" s="36" t="s">
        <v>645</v>
      </c>
      <c r="I1138" s="36" t="s">
        <v>6133</v>
      </c>
      <c r="J1138" s="36" t="s">
        <v>6134</v>
      </c>
      <c r="K1138" s="36" t="s">
        <v>33</v>
      </c>
      <c r="L1138" s="72" t="s">
        <v>6135</v>
      </c>
      <c r="M1138" s="36" t="s">
        <v>6136</v>
      </c>
      <c r="N1138" s="36" t="s">
        <v>49</v>
      </c>
      <c r="O1138" s="36"/>
      <c r="P1138" s="36" t="s">
        <v>50</v>
      </c>
      <c r="Q1138" s="36"/>
      <c r="R1138" s="36"/>
      <c r="S1138" s="36" t="s">
        <v>51</v>
      </c>
      <c r="T1138" s="36" t="s">
        <v>38</v>
      </c>
      <c r="U1138" s="36" t="s">
        <v>39</v>
      </c>
      <c r="V1138" s="36" t="s">
        <v>38</v>
      </c>
      <c r="W1138" s="36" t="s">
        <v>6137</v>
      </c>
      <c r="X1138" s="36">
        <v>2</v>
      </c>
      <c r="Y1138" s="36" t="s">
        <v>6068</v>
      </c>
      <c r="Z1138" s="36">
        <v>2</v>
      </c>
      <c r="AA1138" s="36" t="s">
        <v>821</v>
      </c>
      <c r="AB1138" s="36">
        <v>2</v>
      </c>
      <c r="AC1138" s="36"/>
      <c r="AD1138" s="36"/>
      <c r="AE1138" s="36">
        <f t="shared" si="18"/>
        <v>1</v>
      </c>
    </row>
    <row r="1139" spans="1:31" customFormat="1" ht="81">
      <c r="A1139" s="36">
        <v>1138</v>
      </c>
      <c r="B1139" s="36" t="s">
        <v>3862</v>
      </c>
      <c r="C1139" s="36" t="s">
        <v>5843</v>
      </c>
      <c r="D1139" s="36" t="s">
        <v>6138</v>
      </c>
      <c r="E1139" s="36" t="s">
        <v>28</v>
      </c>
      <c r="F1139" s="36" t="s">
        <v>45</v>
      </c>
      <c r="G1139" s="36">
        <v>0</v>
      </c>
      <c r="H1139" s="36" t="s">
        <v>108</v>
      </c>
      <c r="I1139" s="36" t="s">
        <v>6139</v>
      </c>
      <c r="J1139" s="36" t="s">
        <v>6140</v>
      </c>
      <c r="K1139" s="36" t="s">
        <v>33</v>
      </c>
      <c r="L1139" s="72" t="s">
        <v>6141</v>
      </c>
      <c r="M1139" s="36" t="s">
        <v>6142</v>
      </c>
      <c r="N1139" s="36" t="s">
        <v>49</v>
      </c>
      <c r="O1139" s="36"/>
      <c r="P1139" s="36" t="s">
        <v>50</v>
      </c>
      <c r="Q1139" s="36"/>
      <c r="R1139" s="36"/>
      <c r="S1139" s="36" t="s">
        <v>51</v>
      </c>
      <c r="T1139" s="36" t="s">
        <v>38</v>
      </c>
      <c r="U1139" s="36" t="s">
        <v>39</v>
      </c>
      <c r="V1139" s="36" t="s">
        <v>38</v>
      </c>
      <c r="W1139" s="36" t="s">
        <v>6143</v>
      </c>
      <c r="X1139" s="36">
        <v>2</v>
      </c>
      <c r="Y1139" s="36" t="s">
        <v>6144</v>
      </c>
      <c r="Z1139" s="36">
        <v>1</v>
      </c>
      <c r="AA1139" s="36" t="s">
        <v>821</v>
      </c>
      <c r="AB1139" s="36">
        <v>1</v>
      </c>
      <c r="AC1139" s="36"/>
      <c r="AD1139" s="36"/>
      <c r="AE1139" s="36">
        <f t="shared" si="18"/>
        <v>1</v>
      </c>
    </row>
    <row r="1140" spans="1:31" customFormat="1" ht="94.5">
      <c r="A1140" s="36">
        <v>1139</v>
      </c>
      <c r="B1140" s="36" t="s">
        <v>3862</v>
      </c>
      <c r="C1140" s="36" t="s">
        <v>5843</v>
      </c>
      <c r="D1140" s="36" t="s">
        <v>6145</v>
      </c>
      <c r="E1140" s="36" t="s">
        <v>28</v>
      </c>
      <c r="F1140" s="36" t="s">
        <v>45</v>
      </c>
      <c r="G1140" s="36">
        <v>0</v>
      </c>
      <c r="H1140" s="36" t="s">
        <v>82</v>
      </c>
      <c r="I1140" s="36" t="s">
        <v>6146</v>
      </c>
      <c r="J1140" s="36" t="s">
        <v>6147</v>
      </c>
      <c r="K1140" s="36" t="s">
        <v>33</v>
      </c>
      <c r="L1140" s="72" t="s">
        <v>6148</v>
      </c>
      <c r="M1140" s="36" t="s">
        <v>6149</v>
      </c>
      <c r="N1140" s="36" t="s">
        <v>49</v>
      </c>
      <c r="O1140" s="36"/>
      <c r="P1140" s="36" t="s">
        <v>50</v>
      </c>
      <c r="Q1140" s="36"/>
      <c r="R1140" s="36"/>
      <c r="S1140" s="36" t="s">
        <v>51</v>
      </c>
      <c r="T1140" s="36" t="s">
        <v>38</v>
      </c>
      <c r="U1140" s="36" t="s">
        <v>39</v>
      </c>
      <c r="V1140" s="36" t="s">
        <v>38</v>
      </c>
      <c r="W1140" s="36" t="s">
        <v>6068</v>
      </c>
      <c r="X1140" s="36">
        <v>2</v>
      </c>
      <c r="Y1140" s="36" t="s">
        <v>821</v>
      </c>
      <c r="Z1140" s="36">
        <v>1</v>
      </c>
      <c r="AA1140" s="36" t="s">
        <v>52</v>
      </c>
      <c r="AB1140" s="36">
        <v>3</v>
      </c>
      <c r="AC1140" s="36"/>
      <c r="AD1140" s="36"/>
      <c r="AE1140" s="36">
        <f t="shared" si="18"/>
        <v>1</v>
      </c>
    </row>
    <row r="1141" spans="1:31" customFormat="1" ht="94.5">
      <c r="A1141" s="36">
        <v>1140</v>
      </c>
      <c r="B1141" s="36" t="s">
        <v>3862</v>
      </c>
      <c r="C1141" s="36" t="s">
        <v>5843</v>
      </c>
      <c r="D1141" s="36" t="s">
        <v>6150</v>
      </c>
      <c r="E1141" s="36" t="s">
        <v>28</v>
      </c>
      <c r="F1141" s="36" t="s">
        <v>45</v>
      </c>
      <c r="G1141" s="36">
        <v>0</v>
      </c>
      <c r="H1141" s="36" t="s">
        <v>82</v>
      </c>
      <c r="I1141" s="36" t="s">
        <v>6151</v>
      </c>
      <c r="J1141" s="36" t="s">
        <v>6152</v>
      </c>
      <c r="K1141" s="36" t="s">
        <v>33</v>
      </c>
      <c r="L1141" s="72" t="s">
        <v>6153</v>
      </c>
      <c r="M1141" s="36" t="s">
        <v>6154</v>
      </c>
      <c r="N1141" s="36" t="s">
        <v>49</v>
      </c>
      <c r="O1141" s="36"/>
      <c r="P1141" s="36" t="s">
        <v>50</v>
      </c>
      <c r="Q1141" s="36"/>
      <c r="R1141" s="36"/>
      <c r="S1141" s="36" t="s">
        <v>51</v>
      </c>
      <c r="T1141" s="36" t="s">
        <v>38</v>
      </c>
      <c r="U1141" s="36" t="s">
        <v>39</v>
      </c>
      <c r="V1141" s="36" t="s">
        <v>38</v>
      </c>
      <c r="W1141" s="36" t="s">
        <v>6068</v>
      </c>
      <c r="X1141" s="36">
        <v>2</v>
      </c>
      <c r="Y1141" s="36" t="s">
        <v>821</v>
      </c>
      <c r="Z1141" s="36">
        <v>1</v>
      </c>
      <c r="AA1141" s="36" t="s">
        <v>52</v>
      </c>
      <c r="AB1141" s="36">
        <v>3</v>
      </c>
      <c r="AC1141" s="36"/>
      <c r="AD1141" s="36"/>
      <c r="AE1141" s="36">
        <f t="shared" si="18"/>
        <v>1</v>
      </c>
    </row>
    <row r="1142" spans="1:31" customFormat="1" ht="148.5">
      <c r="A1142" s="36">
        <v>1141</v>
      </c>
      <c r="B1142" s="36" t="s">
        <v>3862</v>
      </c>
      <c r="C1142" s="36" t="s">
        <v>5843</v>
      </c>
      <c r="D1142" s="36" t="s">
        <v>6155</v>
      </c>
      <c r="E1142" s="36" t="s">
        <v>6156</v>
      </c>
      <c r="F1142" s="36" t="s">
        <v>132</v>
      </c>
      <c r="G1142" s="36">
        <v>1</v>
      </c>
      <c r="H1142" s="36" t="s">
        <v>82</v>
      </c>
      <c r="I1142" s="36" t="s">
        <v>6157</v>
      </c>
      <c r="J1142" s="36" t="s">
        <v>6158</v>
      </c>
      <c r="K1142" s="36" t="s">
        <v>33</v>
      </c>
      <c r="L1142" s="72" t="s">
        <v>6159</v>
      </c>
      <c r="M1142" s="36" t="s">
        <v>6160</v>
      </c>
      <c r="N1142" s="36" t="s">
        <v>36</v>
      </c>
      <c r="O1142" s="36"/>
      <c r="P1142" s="36"/>
      <c r="Q1142" s="36"/>
      <c r="R1142" s="36"/>
      <c r="S1142" s="36" t="s">
        <v>51</v>
      </c>
      <c r="T1142" s="36" t="s">
        <v>38</v>
      </c>
      <c r="U1142" s="36" t="s">
        <v>39</v>
      </c>
      <c r="V1142" s="36" t="s">
        <v>38</v>
      </c>
      <c r="W1142" s="36" t="s">
        <v>5968</v>
      </c>
      <c r="X1142" s="36">
        <v>2</v>
      </c>
      <c r="Y1142" s="36" t="s">
        <v>6161</v>
      </c>
      <c r="Z1142" s="36">
        <v>1</v>
      </c>
      <c r="AA1142" s="36" t="s">
        <v>228</v>
      </c>
      <c r="AB1142" s="36">
        <v>5</v>
      </c>
      <c r="AC1142" s="36" t="s">
        <v>6162</v>
      </c>
      <c r="AD1142" s="36"/>
      <c r="AE1142" s="36">
        <f t="shared" si="18"/>
        <v>0</v>
      </c>
    </row>
    <row r="1143" spans="1:31" customFormat="1" ht="108">
      <c r="A1143" s="36">
        <v>1142</v>
      </c>
      <c r="B1143" s="36" t="s">
        <v>3862</v>
      </c>
      <c r="C1143" s="36" t="s">
        <v>5843</v>
      </c>
      <c r="D1143" s="36" t="s">
        <v>6163</v>
      </c>
      <c r="E1143" s="36" t="s">
        <v>28</v>
      </c>
      <c r="F1143" s="36" t="s">
        <v>45</v>
      </c>
      <c r="G1143" s="36">
        <v>0</v>
      </c>
      <c r="H1143" s="36" t="s">
        <v>82</v>
      </c>
      <c r="I1143" s="36" t="s">
        <v>6164</v>
      </c>
      <c r="J1143" s="36" t="s">
        <v>6165</v>
      </c>
      <c r="K1143" s="36" t="s">
        <v>33</v>
      </c>
      <c r="L1143" s="72" t="s">
        <v>6166</v>
      </c>
      <c r="M1143" s="36" t="s">
        <v>6167</v>
      </c>
      <c r="N1143" s="36" t="s">
        <v>49</v>
      </c>
      <c r="O1143" s="36" t="s">
        <v>50</v>
      </c>
      <c r="P1143" s="36"/>
      <c r="Q1143" s="36"/>
      <c r="R1143" s="36"/>
      <c r="S1143" s="36" t="s">
        <v>51</v>
      </c>
      <c r="T1143" s="36" t="s">
        <v>38</v>
      </c>
      <c r="U1143" s="36" t="s">
        <v>39</v>
      </c>
      <c r="V1143" s="36" t="s">
        <v>38</v>
      </c>
      <c r="W1143" s="36" t="s">
        <v>5968</v>
      </c>
      <c r="X1143" s="36">
        <v>2</v>
      </c>
      <c r="Y1143" s="36" t="s">
        <v>6068</v>
      </c>
      <c r="Z1143" s="36">
        <v>2</v>
      </c>
      <c r="AA1143" s="36" t="s">
        <v>821</v>
      </c>
      <c r="AB1143" s="36">
        <v>2</v>
      </c>
      <c r="AC1143" s="36"/>
      <c r="AD1143" s="36"/>
      <c r="AE1143" s="36">
        <f t="shared" si="18"/>
        <v>1</v>
      </c>
    </row>
    <row r="1144" spans="1:31" customFormat="1" ht="67.5">
      <c r="A1144" s="36">
        <v>1143</v>
      </c>
      <c r="B1144" s="36" t="s">
        <v>3862</v>
      </c>
      <c r="C1144" s="36" t="s">
        <v>5843</v>
      </c>
      <c r="D1144" s="36" t="s">
        <v>6168</v>
      </c>
      <c r="E1144" s="36" t="s">
        <v>28</v>
      </c>
      <c r="F1144" s="36" t="s">
        <v>45</v>
      </c>
      <c r="G1144" s="36">
        <v>0</v>
      </c>
      <c r="H1144" s="36" t="s">
        <v>108</v>
      </c>
      <c r="I1144" s="36" t="s">
        <v>6169</v>
      </c>
      <c r="J1144" s="36" t="s">
        <v>6170</v>
      </c>
      <c r="K1144" s="36" t="s">
        <v>33</v>
      </c>
      <c r="L1144" s="72" t="s">
        <v>6171</v>
      </c>
      <c r="M1144" s="36" t="s">
        <v>6172</v>
      </c>
      <c r="N1144" s="36" t="s">
        <v>49</v>
      </c>
      <c r="O1144" s="36"/>
      <c r="P1144" s="36" t="s">
        <v>50</v>
      </c>
      <c r="Q1144" s="36"/>
      <c r="R1144" s="36"/>
      <c r="S1144" s="36" t="s">
        <v>51</v>
      </c>
      <c r="T1144" s="36" t="s">
        <v>38</v>
      </c>
      <c r="U1144" s="36" t="s">
        <v>39</v>
      </c>
      <c r="V1144" s="36" t="s">
        <v>38</v>
      </c>
      <c r="W1144" s="36" t="s">
        <v>5968</v>
      </c>
      <c r="X1144" s="36">
        <v>2</v>
      </c>
      <c r="Y1144" s="36" t="s">
        <v>6173</v>
      </c>
      <c r="Z1144" s="36">
        <v>1</v>
      </c>
      <c r="AA1144" s="36" t="s">
        <v>821</v>
      </c>
      <c r="AB1144" s="36">
        <v>1</v>
      </c>
      <c r="AC1144" s="36"/>
      <c r="AD1144" s="36"/>
      <c r="AE1144" s="36">
        <f t="shared" si="18"/>
        <v>1</v>
      </c>
    </row>
    <row r="1145" spans="1:31" customFormat="1" ht="256.5">
      <c r="A1145" s="72">
        <v>1144</v>
      </c>
      <c r="B1145" s="72" t="s">
        <v>3862</v>
      </c>
      <c r="C1145" s="72" t="s">
        <v>5843</v>
      </c>
      <c r="D1145" s="72" t="s">
        <v>6174</v>
      </c>
      <c r="E1145" s="72" t="s">
        <v>28</v>
      </c>
      <c r="F1145" s="72" t="s">
        <v>45</v>
      </c>
      <c r="G1145" s="72">
        <v>0</v>
      </c>
      <c r="H1145" s="72" t="s">
        <v>6175</v>
      </c>
      <c r="I1145" s="36" t="s">
        <v>6176</v>
      </c>
      <c r="J1145" s="36" t="s">
        <v>6177</v>
      </c>
      <c r="K1145" s="36" t="s">
        <v>33</v>
      </c>
      <c r="L1145" s="72" t="s">
        <v>6178</v>
      </c>
      <c r="M1145" s="36" t="s">
        <v>6179</v>
      </c>
      <c r="N1145" s="36" t="s">
        <v>36</v>
      </c>
      <c r="O1145" s="36"/>
      <c r="P1145" s="36"/>
      <c r="Q1145" s="36"/>
      <c r="R1145" s="36"/>
      <c r="S1145" s="36" t="s">
        <v>51</v>
      </c>
      <c r="T1145" s="36" t="s">
        <v>42</v>
      </c>
      <c r="U1145" s="36" t="s">
        <v>42</v>
      </c>
      <c r="V1145" s="36" t="s">
        <v>42</v>
      </c>
      <c r="W1145" s="36" t="s">
        <v>6180</v>
      </c>
      <c r="X1145" s="36">
        <v>2</v>
      </c>
      <c r="Y1145" s="36" t="s">
        <v>6181</v>
      </c>
      <c r="Z1145" s="36">
        <v>2</v>
      </c>
      <c r="AA1145" s="36" t="s">
        <v>2829</v>
      </c>
      <c r="AB1145" s="36">
        <v>4</v>
      </c>
      <c r="AC1145" s="36"/>
      <c r="AD1145" s="36"/>
      <c r="AE1145" s="36">
        <f t="shared" si="18"/>
        <v>0</v>
      </c>
    </row>
    <row r="1146" spans="1:31" customFormat="1" ht="243">
      <c r="A1146" s="72">
        <v>1145</v>
      </c>
      <c r="B1146" s="72" t="s">
        <v>3862</v>
      </c>
      <c r="C1146" s="72" t="s">
        <v>5843</v>
      </c>
      <c r="D1146" s="72" t="s">
        <v>6182</v>
      </c>
      <c r="E1146" s="72" t="s">
        <v>6182</v>
      </c>
      <c r="F1146" s="72" t="s">
        <v>3705</v>
      </c>
      <c r="G1146" s="72">
        <v>3</v>
      </c>
      <c r="H1146" s="72" t="s">
        <v>6175</v>
      </c>
      <c r="I1146" s="36" t="s">
        <v>6183</v>
      </c>
      <c r="J1146" s="36" t="s">
        <v>6184</v>
      </c>
      <c r="K1146" s="36" t="s">
        <v>33</v>
      </c>
      <c r="L1146" s="72" t="s">
        <v>6185</v>
      </c>
      <c r="M1146" s="36" t="s">
        <v>6186</v>
      </c>
      <c r="N1146" s="36" t="s">
        <v>49</v>
      </c>
      <c r="O1146" s="36"/>
      <c r="P1146" s="36" t="s">
        <v>50</v>
      </c>
      <c r="Q1146" s="36"/>
      <c r="R1146" s="36"/>
      <c r="S1146" s="36" t="s">
        <v>51</v>
      </c>
      <c r="T1146" s="36" t="s">
        <v>38</v>
      </c>
      <c r="U1146" s="36" t="s">
        <v>39</v>
      </c>
      <c r="V1146" s="36" t="s">
        <v>38</v>
      </c>
      <c r="W1146" s="36" t="s">
        <v>6187</v>
      </c>
      <c r="X1146" s="36">
        <v>2</v>
      </c>
      <c r="Y1146" s="36" t="s">
        <v>6181</v>
      </c>
      <c r="Z1146" s="36">
        <v>2</v>
      </c>
      <c r="AA1146" s="36" t="s">
        <v>2829</v>
      </c>
      <c r="AB1146" s="36">
        <v>4</v>
      </c>
      <c r="AC1146" s="36" t="s">
        <v>6188</v>
      </c>
      <c r="AD1146" s="36"/>
      <c r="AE1146" s="36">
        <f t="shared" si="18"/>
        <v>1</v>
      </c>
    </row>
    <row r="1147" spans="1:31" customFormat="1" ht="108">
      <c r="A1147" s="72">
        <v>1146</v>
      </c>
      <c r="B1147" s="72" t="s">
        <v>3862</v>
      </c>
      <c r="C1147" s="72" t="s">
        <v>5843</v>
      </c>
      <c r="D1147" s="72" t="s">
        <v>6189</v>
      </c>
      <c r="E1147" s="72" t="s">
        <v>6189</v>
      </c>
      <c r="F1147" s="72" t="s">
        <v>3705</v>
      </c>
      <c r="G1147" s="72">
        <v>3</v>
      </c>
      <c r="H1147" s="72" t="s">
        <v>6190</v>
      </c>
      <c r="I1147" s="36" t="s">
        <v>6191</v>
      </c>
      <c r="J1147" s="36" t="s">
        <v>6192</v>
      </c>
      <c r="K1147" s="36" t="s">
        <v>33</v>
      </c>
      <c r="L1147" s="72" t="s">
        <v>6193</v>
      </c>
      <c r="M1147" s="36" t="s">
        <v>6194</v>
      </c>
      <c r="N1147" s="36" t="s">
        <v>36</v>
      </c>
      <c r="O1147" s="36"/>
      <c r="P1147" s="36"/>
      <c r="Q1147" s="36"/>
      <c r="R1147" s="36"/>
      <c r="S1147" s="36" t="s">
        <v>51</v>
      </c>
      <c r="T1147" s="36" t="s">
        <v>42</v>
      </c>
      <c r="U1147" s="36" t="s">
        <v>42</v>
      </c>
      <c r="V1147" s="36" t="s">
        <v>42</v>
      </c>
      <c r="W1147" s="36" t="s">
        <v>6195</v>
      </c>
      <c r="X1147" s="36">
        <v>2</v>
      </c>
      <c r="Y1147" s="36" t="s">
        <v>6181</v>
      </c>
      <c r="Z1147" s="36">
        <v>2</v>
      </c>
      <c r="AA1147" s="36" t="s">
        <v>2829</v>
      </c>
      <c r="AB1147" s="36">
        <v>4</v>
      </c>
      <c r="AC1147" s="36" t="s">
        <v>6196</v>
      </c>
      <c r="AD1147" s="36"/>
      <c r="AE1147" s="36">
        <f t="shared" si="18"/>
        <v>0</v>
      </c>
    </row>
    <row r="1148" spans="1:31" customFormat="1" ht="81">
      <c r="A1148" s="36">
        <v>1147</v>
      </c>
      <c r="B1148" s="36" t="s">
        <v>3862</v>
      </c>
      <c r="C1148" s="36" t="s">
        <v>5843</v>
      </c>
      <c r="D1148" s="36" t="s">
        <v>6197</v>
      </c>
      <c r="E1148" s="36" t="s">
        <v>28</v>
      </c>
      <c r="F1148" s="36" t="s">
        <v>501</v>
      </c>
      <c r="G1148" s="36">
        <v>6</v>
      </c>
      <c r="H1148" s="36" t="s">
        <v>645</v>
      </c>
      <c r="I1148" s="36" t="s">
        <v>6198</v>
      </c>
      <c r="J1148" s="36" t="s">
        <v>6199</v>
      </c>
      <c r="K1148" s="36" t="s">
        <v>33</v>
      </c>
      <c r="L1148" s="72" t="s">
        <v>6200</v>
      </c>
      <c r="M1148" s="36" t="s">
        <v>6201</v>
      </c>
      <c r="N1148" s="36" t="s">
        <v>49</v>
      </c>
      <c r="O1148" s="36"/>
      <c r="P1148" s="36" t="s">
        <v>50</v>
      </c>
      <c r="Q1148" s="36"/>
      <c r="R1148" s="36"/>
      <c r="S1148" s="36" t="s">
        <v>51</v>
      </c>
      <c r="T1148" s="36" t="s">
        <v>38</v>
      </c>
      <c r="U1148" s="36" t="s">
        <v>39</v>
      </c>
      <c r="V1148" s="36" t="s">
        <v>38</v>
      </c>
      <c r="W1148" s="36" t="s">
        <v>5988</v>
      </c>
      <c r="X1148" s="36">
        <v>2</v>
      </c>
      <c r="Y1148" s="36" t="s">
        <v>6202</v>
      </c>
      <c r="Z1148" s="36">
        <v>1</v>
      </c>
      <c r="AA1148" s="36" t="s">
        <v>821</v>
      </c>
      <c r="AB1148" s="36">
        <v>1</v>
      </c>
      <c r="AC1148" s="36" t="s">
        <v>6203</v>
      </c>
      <c r="AD1148" s="36"/>
      <c r="AE1148" s="36">
        <f t="shared" si="18"/>
        <v>1</v>
      </c>
    </row>
    <row r="1149" spans="1:31" customFormat="1" ht="94.5">
      <c r="A1149" s="36">
        <v>1148</v>
      </c>
      <c r="B1149" s="36" t="s">
        <v>3862</v>
      </c>
      <c r="C1149" s="36" t="s">
        <v>5843</v>
      </c>
      <c r="D1149" s="36" t="s">
        <v>6204</v>
      </c>
      <c r="E1149" s="36" t="s">
        <v>28</v>
      </c>
      <c r="F1149" s="36" t="s">
        <v>45</v>
      </c>
      <c r="G1149" s="36">
        <v>0</v>
      </c>
      <c r="H1149" s="36" t="s">
        <v>82</v>
      </c>
      <c r="I1149" s="36" t="s">
        <v>6205</v>
      </c>
      <c r="J1149" s="36" t="s">
        <v>6206</v>
      </c>
      <c r="K1149" s="36" t="s">
        <v>33</v>
      </c>
      <c r="L1149" s="72" t="s">
        <v>6207</v>
      </c>
      <c r="M1149" s="36" t="s">
        <v>6208</v>
      </c>
      <c r="N1149" s="36" t="s">
        <v>49</v>
      </c>
      <c r="O1149" s="36"/>
      <c r="P1149" s="36" t="s">
        <v>50</v>
      </c>
      <c r="Q1149" s="36"/>
      <c r="R1149" s="36"/>
      <c r="S1149" s="36" t="s">
        <v>51</v>
      </c>
      <c r="T1149" s="36" t="s">
        <v>38</v>
      </c>
      <c r="U1149" s="36" t="s">
        <v>38</v>
      </c>
      <c r="V1149" s="36" t="s">
        <v>38</v>
      </c>
      <c r="W1149" s="36" t="s">
        <v>6209</v>
      </c>
      <c r="X1149" s="36">
        <v>2</v>
      </c>
      <c r="Y1149" s="36" t="s">
        <v>6210</v>
      </c>
      <c r="Z1149" s="36">
        <v>1</v>
      </c>
      <c r="AA1149" s="36" t="s">
        <v>821</v>
      </c>
      <c r="AB1149" s="36">
        <v>1</v>
      </c>
      <c r="AC1149" s="36"/>
      <c r="AD1149" s="36"/>
      <c r="AE1149" s="36">
        <f t="shared" si="18"/>
        <v>1</v>
      </c>
    </row>
    <row r="1150" spans="1:31" customFormat="1" ht="148.5">
      <c r="A1150" s="36">
        <v>1149</v>
      </c>
      <c r="B1150" s="36" t="s">
        <v>3862</v>
      </c>
      <c r="C1150" s="36" t="s">
        <v>5843</v>
      </c>
      <c r="D1150" s="36" t="s">
        <v>6211</v>
      </c>
      <c r="E1150" s="36" t="s">
        <v>6212</v>
      </c>
      <c r="F1150" s="36" t="s">
        <v>126</v>
      </c>
      <c r="G1150" s="36">
        <v>2</v>
      </c>
      <c r="H1150" s="36" t="s">
        <v>30</v>
      </c>
      <c r="I1150" s="36" t="s">
        <v>6213</v>
      </c>
      <c r="J1150" s="36" t="s">
        <v>6214</v>
      </c>
      <c r="K1150" s="36" t="s">
        <v>33</v>
      </c>
      <c r="L1150" s="72" t="s">
        <v>6215</v>
      </c>
      <c r="M1150" s="36" t="s">
        <v>6216</v>
      </c>
      <c r="N1150" s="36" t="s">
        <v>36</v>
      </c>
      <c r="O1150" s="36"/>
      <c r="P1150" s="36"/>
      <c r="Q1150" s="36"/>
      <c r="R1150" s="36"/>
      <c r="S1150" s="36" t="s">
        <v>51</v>
      </c>
      <c r="T1150" s="36" t="s">
        <v>38</v>
      </c>
      <c r="U1150" s="36" t="s">
        <v>39</v>
      </c>
      <c r="V1150" s="36" t="s">
        <v>38</v>
      </c>
      <c r="W1150" s="36" t="s">
        <v>5968</v>
      </c>
      <c r="X1150" s="36">
        <v>2</v>
      </c>
      <c r="Y1150" s="36" t="s">
        <v>6217</v>
      </c>
      <c r="Z1150" s="36">
        <v>2</v>
      </c>
      <c r="AA1150" s="36" t="s">
        <v>2829</v>
      </c>
      <c r="AB1150" s="36">
        <v>4</v>
      </c>
      <c r="AC1150" s="36" t="s">
        <v>6218</v>
      </c>
      <c r="AD1150" s="36"/>
      <c r="AE1150" s="36">
        <f t="shared" si="18"/>
        <v>0</v>
      </c>
    </row>
    <row r="1151" spans="1:31" customFormat="1" ht="94.5">
      <c r="A1151" s="36">
        <v>1150</v>
      </c>
      <c r="B1151" s="36" t="s">
        <v>3862</v>
      </c>
      <c r="C1151" s="36" t="s">
        <v>5843</v>
      </c>
      <c r="D1151" s="36" t="s">
        <v>6219</v>
      </c>
      <c r="E1151" s="36" t="s">
        <v>28</v>
      </c>
      <c r="F1151" s="36" t="s">
        <v>45</v>
      </c>
      <c r="G1151" s="36">
        <v>0</v>
      </c>
      <c r="H1151" s="36" t="s">
        <v>42</v>
      </c>
      <c r="I1151" s="36" t="s">
        <v>6220</v>
      </c>
      <c r="J1151" s="36" t="s">
        <v>6221</v>
      </c>
      <c r="K1151" s="36" t="s">
        <v>33</v>
      </c>
      <c r="L1151" s="72" t="s">
        <v>6222</v>
      </c>
      <c r="M1151" s="36" t="s">
        <v>6223</v>
      </c>
      <c r="N1151" s="36" t="s">
        <v>49</v>
      </c>
      <c r="O1151" s="36"/>
      <c r="P1151" s="36" t="s">
        <v>50</v>
      </c>
      <c r="Q1151" s="36"/>
      <c r="R1151" s="36"/>
      <c r="S1151" s="36" t="s">
        <v>51</v>
      </c>
      <c r="T1151" s="36" t="s">
        <v>38</v>
      </c>
      <c r="U1151" s="36" t="s">
        <v>39</v>
      </c>
      <c r="V1151" s="36" t="s">
        <v>38</v>
      </c>
      <c r="W1151" s="36" t="s">
        <v>5968</v>
      </c>
      <c r="X1151" s="36">
        <v>2</v>
      </c>
      <c r="Y1151" s="36" t="s">
        <v>6217</v>
      </c>
      <c r="Z1151" s="36">
        <v>2</v>
      </c>
      <c r="AA1151" s="36" t="s">
        <v>821</v>
      </c>
      <c r="AB1151" s="36">
        <v>2</v>
      </c>
      <c r="AC1151" s="36"/>
      <c r="AD1151" s="36"/>
      <c r="AE1151" s="36">
        <f t="shared" si="18"/>
        <v>1</v>
      </c>
    </row>
    <row r="1152" spans="1:31" customFormat="1" ht="94.5">
      <c r="A1152" s="36">
        <v>1151</v>
      </c>
      <c r="B1152" s="36" t="s">
        <v>3862</v>
      </c>
      <c r="C1152" s="36" t="s">
        <v>5843</v>
      </c>
      <c r="D1152" s="36" t="s">
        <v>6224</v>
      </c>
      <c r="E1152" s="36" t="s">
        <v>28</v>
      </c>
      <c r="F1152" s="36" t="s">
        <v>45</v>
      </c>
      <c r="G1152" s="36">
        <v>0</v>
      </c>
      <c r="H1152" s="36" t="s">
        <v>82</v>
      </c>
      <c r="I1152" s="36" t="s">
        <v>6225</v>
      </c>
      <c r="J1152" s="36" t="s">
        <v>6226</v>
      </c>
      <c r="K1152" s="36" t="s">
        <v>33</v>
      </c>
      <c r="L1152" s="72" t="s">
        <v>6227</v>
      </c>
      <c r="M1152" s="36" t="s">
        <v>6228</v>
      </c>
      <c r="N1152" s="36" t="s">
        <v>49</v>
      </c>
      <c r="O1152" s="36"/>
      <c r="P1152" s="36" t="s">
        <v>50</v>
      </c>
      <c r="Q1152" s="36"/>
      <c r="R1152" s="36"/>
      <c r="S1152" s="36" t="s">
        <v>51</v>
      </c>
      <c r="T1152" s="36" t="s">
        <v>38</v>
      </c>
      <c r="U1152" s="36" t="s">
        <v>39</v>
      </c>
      <c r="V1152" s="36" t="s">
        <v>38</v>
      </c>
      <c r="W1152" s="36" t="s">
        <v>5968</v>
      </c>
      <c r="X1152" s="36">
        <v>2</v>
      </c>
      <c r="Y1152" s="36" t="s">
        <v>6217</v>
      </c>
      <c r="Z1152" s="36">
        <v>2</v>
      </c>
      <c r="AA1152" s="36" t="s">
        <v>821</v>
      </c>
      <c r="AB1152" s="36">
        <v>2</v>
      </c>
      <c r="AC1152" s="36"/>
      <c r="AD1152" s="36"/>
      <c r="AE1152" s="36">
        <f t="shared" si="18"/>
        <v>1</v>
      </c>
    </row>
    <row r="1153" spans="1:31" customFormat="1" ht="81">
      <c r="A1153" s="36">
        <v>1152</v>
      </c>
      <c r="B1153" s="36" t="s">
        <v>3862</v>
      </c>
      <c r="C1153" s="36" t="s">
        <v>5843</v>
      </c>
      <c r="D1153" s="36" t="s">
        <v>6229</v>
      </c>
      <c r="E1153" s="36" t="s">
        <v>6230</v>
      </c>
      <c r="F1153" s="36" t="s">
        <v>3705</v>
      </c>
      <c r="G1153" s="36">
        <v>3</v>
      </c>
      <c r="H1153" s="36" t="s">
        <v>82</v>
      </c>
      <c r="I1153" s="36" t="s">
        <v>6231</v>
      </c>
      <c r="J1153" s="36" t="s">
        <v>6232</v>
      </c>
      <c r="K1153" s="36" t="s">
        <v>33</v>
      </c>
      <c r="L1153" s="72" t="s">
        <v>6233</v>
      </c>
      <c r="M1153" s="36" t="s">
        <v>6234</v>
      </c>
      <c r="N1153" s="36" t="s">
        <v>49</v>
      </c>
      <c r="O1153" s="36"/>
      <c r="P1153" s="36" t="s">
        <v>50</v>
      </c>
      <c r="Q1153" s="36"/>
      <c r="R1153" s="36"/>
      <c r="S1153" s="36" t="s">
        <v>51</v>
      </c>
      <c r="T1153" s="36" t="s">
        <v>38</v>
      </c>
      <c r="U1153" s="36" t="s">
        <v>39</v>
      </c>
      <c r="V1153" s="36" t="s">
        <v>38</v>
      </c>
      <c r="W1153" s="36" t="s">
        <v>5968</v>
      </c>
      <c r="X1153" s="36">
        <v>2</v>
      </c>
      <c r="Y1153" s="36" t="s">
        <v>6217</v>
      </c>
      <c r="Z1153" s="36">
        <v>2</v>
      </c>
      <c r="AA1153" s="36" t="s">
        <v>821</v>
      </c>
      <c r="AB1153" s="36">
        <v>2</v>
      </c>
      <c r="AC1153" s="36" t="s">
        <v>6235</v>
      </c>
      <c r="AD1153" s="36"/>
      <c r="AE1153" s="36">
        <f t="shared" si="18"/>
        <v>1</v>
      </c>
    </row>
    <row r="1154" spans="1:31" customFormat="1" ht="108">
      <c r="A1154" s="36">
        <v>1153</v>
      </c>
      <c r="B1154" s="36" t="s">
        <v>3862</v>
      </c>
      <c r="C1154" s="36" t="s">
        <v>5843</v>
      </c>
      <c r="D1154" s="36" t="s">
        <v>6236</v>
      </c>
      <c r="E1154" s="36" t="s">
        <v>28</v>
      </c>
      <c r="F1154" s="36" t="s">
        <v>45</v>
      </c>
      <c r="G1154" s="36">
        <v>0</v>
      </c>
      <c r="H1154" s="36" t="s">
        <v>108</v>
      </c>
      <c r="I1154" s="36" t="s">
        <v>6237</v>
      </c>
      <c r="J1154" s="36" t="s">
        <v>6238</v>
      </c>
      <c r="K1154" s="36" t="s">
        <v>33</v>
      </c>
      <c r="L1154" s="72" t="s">
        <v>6239</v>
      </c>
      <c r="M1154" s="36" t="s">
        <v>6240</v>
      </c>
      <c r="N1154" s="36" t="s">
        <v>49</v>
      </c>
      <c r="O1154" s="36"/>
      <c r="P1154" s="36" t="s">
        <v>50</v>
      </c>
      <c r="Q1154" s="36"/>
      <c r="R1154" s="36"/>
      <c r="S1154" s="36" t="s">
        <v>51</v>
      </c>
      <c r="T1154" s="36" t="s">
        <v>38</v>
      </c>
      <c r="U1154" s="36" t="s">
        <v>39</v>
      </c>
      <c r="V1154" s="36" t="s">
        <v>38</v>
      </c>
      <c r="W1154" s="36" t="s">
        <v>5968</v>
      </c>
      <c r="X1154" s="36">
        <v>2</v>
      </c>
      <c r="Y1154" s="36" t="s">
        <v>6241</v>
      </c>
      <c r="Z1154" s="36">
        <v>1</v>
      </c>
      <c r="AA1154" s="36" t="s">
        <v>821</v>
      </c>
      <c r="AB1154" s="36">
        <v>1</v>
      </c>
      <c r="AC1154" s="36"/>
      <c r="AD1154" s="36"/>
      <c r="AE1154" s="36">
        <f t="shared" si="18"/>
        <v>1</v>
      </c>
    </row>
    <row r="1155" spans="1:31" customFormat="1" ht="67.5">
      <c r="A1155" s="36">
        <v>1154</v>
      </c>
      <c r="B1155" s="36" t="s">
        <v>3862</v>
      </c>
      <c r="C1155" s="36" t="s">
        <v>5843</v>
      </c>
      <c r="D1155" s="36" t="s">
        <v>6242</v>
      </c>
      <c r="E1155" s="36" t="s">
        <v>28</v>
      </c>
      <c r="F1155" s="36" t="s">
        <v>45</v>
      </c>
      <c r="G1155" s="36">
        <v>0</v>
      </c>
      <c r="H1155" s="36" t="s">
        <v>82</v>
      </c>
      <c r="I1155" s="36" t="s">
        <v>6243</v>
      </c>
      <c r="J1155" s="36" t="s">
        <v>6244</v>
      </c>
      <c r="K1155" s="36" t="s">
        <v>33</v>
      </c>
      <c r="L1155" s="72" t="s">
        <v>6245</v>
      </c>
      <c r="M1155" s="36" t="s">
        <v>6246</v>
      </c>
      <c r="N1155" s="36" t="s">
        <v>36</v>
      </c>
      <c r="O1155" s="36"/>
      <c r="P1155" s="36"/>
      <c r="Q1155" s="36"/>
      <c r="R1155" s="36"/>
      <c r="S1155" s="36" t="s">
        <v>51</v>
      </c>
      <c r="T1155" s="36" t="s">
        <v>38</v>
      </c>
      <c r="U1155" s="36" t="s">
        <v>39</v>
      </c>
      <c r="V1155" s="36" t="s">
        <v>38</v>
      </c>
      <c r="W1155" s="36" t="s">
        <v>5968</v>
      </c>
      <c r="X1155" s="36">
        <v>2</v>
      </c>
      <c r="Y1155" s="36" t="s">
        <v>6247</v>
      </c>
      <c r="Z1155" s="36">
        <v>1</v>
      </c>
      <c r="AA1155" s="36" t="s">
        <v>821</v>
      </c>
      <c r="AB1155" s="36">
        <v>1</v>
      </c>
      <c r="AC1155" s="36"/>
      <c r="AD1155" s="36"/>
      <c r="AE1155" s="36">
        <f t="shared" si="18"/>
        <v>0</v>
      </c>
    </row>
    <row r="1156" spans="1:31" customFormat="1" ht="94.5">
      <c r="A1156" s="36">
        <v>1155</v>
      </c>
      <c r="B1156" s="36" t="s">
        <v>3862</v>
      </c>
      <c r="C1156" s="36" t="s">
        <v>5843</v>
      </c>
      <c r="D1156" s="36" t="s">
        <v>6248</v>
      </c>
      <c r="E1156" s="36" t="s">
        <v>28</v>
      </c>
      <c r="F1156" s="36" t="s">
        <v>45</v>
      </c>
      <c r="G1156" s="36">
        <v>0</v>
      </c>
      <c r="H1156" s="36" t="s">
        <v>42</v>
      </c>
      <c r="I1156" s="36" t="s">
        <v>6249</v>
      </c>
      <c r="J1156" s="36" t="s">
        <v>6250</v>
      </c>
      <c r="K1156" s="36" t="s">
        <v>33</v>
      </c>
      <c r="L1156" s="72" t="s">
        <v>6251</v>
      </c>
      <c r="M1156" s="36" t="s">
        <v>6252</v>
      </c>
      <c r="N1156" s="36" t="s">
        <v>49</v>
      </c>
      <c r="O1156" s="36"/>
      <c r="P1156" s="36" t="s">
        <v>50</v>
      </c>
      <c r="Q1156" s="36"/>
      <c r="R1156" s="36"/>
      <c r="S1156" s="36" t="s">
        <v>51</v>
      </c>
      <c r="T1156" s="36" t="s">
        <v>38</v>
      </c>
      <c r="U1156" s="36" t="s">
        <v>39</v>
      </c>
      <c r="V1156" s="36" t="s">
        <v>38</v>
      </c>
      <c r="W1156" s="36" t="s">
        <v>5968</v>
      </c>
      <c r="X1156" s="36">
        <v>2</v>
      </c>
      <c r="Y1156" s="36" t="s">
        <v>6253</v>
      </c>
      <c r="Z1156" s="36">
        <v>1</v>
      </c>
      <c r="AA1156" s="36" t="s">
        <v>821</v>
      </c>
      <c r="AB1156" s="36">
        <v>1</v>
      </c>
      <c r="AC1156" s="36"/>
      <c r="AD1156" s="36"/>
      <c r="AE1156" s="36">
        <f t="shared" si="18"/>
        <v>1</v>
      </c>
    </row>
    <row r="1157" spans="1:31" customFormat="1" ht="94.5">
      <c r="A1157" s="36">
        <v>1156</v>
      </c>
      <c r="B1157" s="36" t="s">
        <v>3862</v>
      </c>
      <c r="C1157" s="36" t="s">
        <v>5843</v>
      </c>
      <c r="D1157" s="36" t="s">
        <v>6254</v>
      </c>
      <c r="E1157" s="36" t="s">
        <v>28</v>
      </c>
      <c r="F1157" s="36" t="s">
        <v>45</v>
      </c>
      <c r="G1157" s="36">
        <v>0</v>
      </c>
      <c r="H1157" s="36" t="s">
        <v>108</v>
      </c>
      <c r="I1157" s="36" t="s">
        <v>6255</v>
      </c>
      <c r="J1157" s="36" t="s">
        <v>6256</v>
      </c>
      <c r="K1157" s="36" t="s">
        <v>33</v>
      </c>
      <c r="L1157" s="72" t="s">
        <v>6251</v>
      </c>
      <c r="M1157" s="36" t="s">
        <v>6257</v>
      </c>
      <c r="N1157" s="36" t="s">
        <v>49</v>
      </c>
      <c r="O1157" s="36"/>
      <c r="P1157" s="36" t="s">
        <v>50</v>
      </c>
      <c r="Q1157" s="36"/>
      <c r="R1157" s="36"/>
      <c r="S1157" s="36" t="s">
        <v>51</v>
      </c>
      <c r="T1157" s="36" t="s">
        <v>38</v>
      </c>
      <c r="U1157" s="36" t="s">
        <v>39</v>
      </c>
      <c r="V1157" s="36" t="s">
        <v>38</v>
      </c>
      <c r="W1157" s="36" t="s">
        <v>5968</v>
      </c>
      <c r="X1157" s="36">
        <v>2</v>
      </c>
      <c r="Y1157" s="36" t="s">
        <v>6258</v>
      </c>
      <c r="Z1157" s="36">
        <v>1</v>
      </c>
      <c r="AA1157" s="36" t="s">
        <v>821</v>
      </c>
      <c r="AB1157" s="36">
        <v>1</v>
      </c>
      <c r="AC1157" s="36"/>
      <c r="AD1157" s="36"/>
      <c r="AE1157" s="36">
        <f t="shared" si="18"/>
        <v>1</v>
      </c>
    </row>
    <row r="1158" spans="1:31" customFormat="1" ht="81">
      <c r="A1158" s="36">
        <v>1157</v>
      </c>
      <c r="B1158" s="36" t="s">
        <v>3862</v>
      </c>
      <c r="C1158" s="36" t="s">
        <v>5843</v>
      </c>
      <c r="D1158" s="36" t="s">
        <v>6259</v>
      </c>
      <c r="E1158" s="36" t="s">
        <v>28</v>
      </c>
      <c r="F1158" s="36" t="s">
        <v>45</v>
      </c>
      <c r="G1158" s="36">
        <v>0</v>
      </c>
      <c r="H1158" s="36" t="s">
        <v>82</v>
      </c>
      <c r="I1158" s="36" t="s">
        <v>6260</v>
      </c>
      <c r="J1158" s="36" t="s">
        <v>6261</v>
      </c>
      <c r="K1158" s="36" t="s">
        <v>33</v>
      </c>
      <c r="L1158" s="72" t="s">
        <v>6262</v>
      </c>
      <c r="M1158" s="36" t="s">
        <v>6263</v>
      </c>
      <c r="N1158" s="36" t="s">
        <v>49</v>
      </c>
      <c r="O1158" s="36"/>
      <c r="P1158" s="36" t="s">
        <v>50</v>
      </c>
      <c r="Q1158" s="36"/>
      <c r="R1158" s="36"/>
      <c r="S1158" s="36" t="s">
        <v>51</v>
      </c>
      <c r="T1158" s="36" t="s">
        <v>38</v>
      </c>
      <c r="U1158" s="36" t="s">
        <v>39</v>
      </c>
      <c r="V1158" s="36" t="s">
        <v>38</v>
      </c>
      <c r="W1158" s="36" t="s">
        <v>6264</v>
      </c>
      <c r="X1158" s="36">
        <v>2</v>
      </c>
      <c r="Y1158" s="36" t="s">
        <v>6217</v>
      </c>
      <c r="Z1158" s="36">
        <v>2</v>
      </c>
      <c r="AA1158" s="36" t="s">
        <v>821</v>
      </c>
      <c r="AB1158" s="36">
        <v>2</v>
      </c>
      <c r="AC1158" s="36"/>
      <c r="AD1158" s="36"/>
      <c r="AE1158" s="36">
        <f t="shared" si="18"/>
        <v>1</v>
      </c>
    </row>
    <row r="1159" spans="1:31" customFormat="1" ht="108">
      <c r="A1159" s="36">
        <v>1158</v>
      </c>
      <c r="B1159" s="36" t="s">
        <v>3862</v>
      </c>
      <c r="C1159" s="36" t="s">
        <v>5843</v>
      </c>
      <c r="D1159" s="36" t="s">
        <v>6265</v>
      </c>
      <c r="E1159" s="36" t="s">
        <v>28</v>
      </c>
      <c r="F1159" s="36" t="s">
        <v>45</v>
      </c>
      <c r="G1159" s="36">
        <v>0</v>
      </c>
      <c r="H1159" s="36" t="s">
        <v>108</v>
      </c>
      <c r="I1159" s="36" t="s">
        <v>6266</v>
      </c>
      <c r="J1159" s="36" t="s">
        <v>6267</v>
      </c>
      <c r="K1159" s="36" t="s">
        <v>33</v>
      </c>
      <c r="L1159" s="72" t="s">
        <v>6268</v>
      </c>
      <c r="M1159" s="36" t="s">
        <v>6269</v>
      </c>
      <c r="N1159" s="36" t="s">
        <v>49</v>
      </c>
      <c r="O1159" s="36"/>
      <c r="P1159" s="36" t="s">
        <v>50</v>
      </c>
      <c r="Q1159" s="36"/>
      <c r="R1159" s="36"/>
      <c r="S1159" s="36" t="s">
        <v>51</v>
      </c>
      <c r="T1159" s="36" t="s">
        <v>38</v>
      </c>
      <c r="U1159" s="36" t="s">
        <v>39</v>
      </c>
      <c r="V1159" s="36" t="s">
        <v>38</v>
      </c>
      <c r="W1159" s="36" t="s">
        <v>5988</v>
      </c>
      <c r="X1159" s="36">
        <v>2</v>
      </c>
      <c r="Y1159" s="36" t="s">
        <v>6270</v>
      </c>
      <c r="Z1159" s="36">
        <v>1</v>
      </c>
      <c r="AA1159" s="36" t="s">
        <v>821</v>
      </c>
      <c r="AB1159" s="36">
        <v>1</v>
      </c>
      <c r="AC1159" s="36"/>
      <c r="AD1159" s="36"/>
      <c r="AE1159" s="36">
        <f t="shared" si="18"/>
        <v>1</v>
      </c>
    </row>
    <row r="1160" spans="1:31" customFormat="1" ht="81">
      <c r="A1160" s="36">
        <v>1159</v>
      </c>
      <c r="B1160" s="36" t="s">
        <v>3862</v>
      </c>
      <c r="C1160" s="36" t="s">
        <v>5843</v>
      </c>
      <c r="D1160" s="36" t="s">
        <v>6271</v>
      </c>
      <c r="E1160" s="36" t="s">
        <v>28</v>
      </c>
      <c r="F1160" s="36" t="s">
        <v>45</v>
      </c>
      <c r="G1160" s="36">
        <v>0</v>
      </c>
      <c r="H1160" s="36" t="s">
        <v>108</v>
      </c>
      <c r="I1160" s="36" t="s">
        <v>6272</v>
      </c>
      <c r="J1160" s="36" t="s">
        <v>6273</v>
      </c>
      <c r="K1160" s="36" t="s">
        <v>33</v>
      </c>
      <c r="L1160" s="72" t="s">
        <v>6274</v>
      </c>
      <c r="M1160" s="36" t="s">
        <v>6275</v>
      </c>
      <c r="N1160" s="36" t="s">
        <v>49</v>
      </c>
      <c r="O1160" s="36"/>
      <c r="P1160" s="36" t="s">
        <v>50</v>
      </c>
      <c r="Q1160" s="36"/>
      <c r="R1160" s="36"/>
      <c r="S1160" s="36" t="s">
        <v>51</v>
      </c>
      <c r="T1160" s="36" t="s">
        <v>38</v>
      </c>
      <c r="U1160" s="36" t="s">
        <v>39</v>
      </c>
      <c r="V1160" s="36" t="s">
        <v>38</v>
      </c>
      <c r="W1160" s="36" t="s">
        <v>3112</v>
      </c>
      <c r="X1160" s="36">
        <v>2</v>
      </c>
      <c r="Y1160" s="36" t="s">
        <v>6276</v>
      </c>
      <c r="Z1160" s="36">
        <v>1</v>
      </c>
      <c r="AA1160" s="36" t="s">
        <v>821</v>
      </c>
      <c r="AB1160" s="36">
        <v>1</v>
      </c>
      <c r="AC1160" s="36"/>
      <c r="AD1160" s="36"/>
      <c r="AE1160" s="36">
        <f t="shared" ref="AE1160:AE1178" si="19">COUNTIFS(O1160:R1160,"√")</f>
        <v>1</v>
      </c>
    </row>
    <row r="1161" spans="1:31" customFormat="1" ht="67.5">
      <c r="A1161" s="36">
        <v>1160</v>
      </c>
      <c r="B1161" s="36" t="s">
        <v>3862</v>
      </c>
      <c r="C1161" s="36" t="s">
        <v>5843</v>
      </c>
      <c r="D1161" s="36" t="s">
        <v>6277</v>
      </c>
      <c r="E1161" s="36" t="s">
        <v>28</v>
      </c>
      <c r="F1161" s="36" t="s">
        <v>45</v>
      </c>
      <c r="G1161" s="36">
        <v>0</v>
      </c>
      <c r="H1161" s="36" t="s">
        <v>108</v>
      </c>
      <c r="I1161" s="36" t="s">
        <v>6278</v>
      </c>
      <c r="J1161" s="36" t="s">
        <v>6279</v>
      </c>
      <c r="K1161" s="36" t="s">
        <v>33</v>
      </c>
      <c r="L1161" s="72" t="s">
        <v>6280</v>
      </c>
      <c r="M1161" s="36" t="s">
        <v>6281</v>
      </c>
      <c r="N1161" s="36" t="s">
        <v>49</v>
      </c>
      <c r="O1161" s="36"/>
      <c r="P1161" s="36" t="s">
        <v>50</v>
      </c>
      <c r="Q1161" s="36"/>
      <c r="R1161" s="36"/>
      <c r="S1161" s="36" t="s">
        <v>51</v>
      </c>
      <c r="T1161" s="36" t="s">
        <v>38</v>
      </c>
      <c r="U1161" s="36" t="s">
        <v>39</v>
      </c>
      <c r="V1161" s="36" t="s">
        <v>38</v>
      </c>
      <c r="W1161" s="36" t="s">
        <v>3112</v>
      </c>
      <c r="X1161" s="36">
        <v>2</v>
      </c>
      <c r="Y1161" s="36" t="s">
        <v>6282</v>
      </c>
      <c r="Z1161" s="36">
        <v>1</v>
      </c>
      <c r="AA1161" s="36" t="s">
        <v>821</v>
      </c>
      <c r="AB1161" s="36">
        <v>1</v>
      </c>
      <c r="AC1161" s="36"/>
      <c r="AD1161" s="36"/>
      <c r="AE1161" s="36">
        <f t="shared" si="19"/>
        <v>1</v>
      </c>
    </row>
    <row r="1162" spans="1:31" customFormat="1" ht="81">
      <c r="A1162" s="36">
        <v>1161</v>
      </c>
      <c r="B1162" s="36" t="s">
        <v>3862</v>
      </c>
      <c r="C1162" s="36" t="s">
        <v>5843</v>
      </c>
      <c r="D1162" s="36" t="s">
        <v>6283</v>
      </c>
      <c r="E1162" s="36" t="s">
        <v>28</v>
      </c>
      <c r="F1162" s="36" t="s">
        <v>45</v>
      </c>
      <c r="G1162" s="36">
        <v>0</v>
      </c>
      <c r="H1162" s="36" t="s">
        <v>645</v>
      </c>
      <c r="I1162" s="36" t="s">
        <v>6284</v>
      </c>
      <c r="J1162" s="36" t="s">
        <v>6285</v>
      </c>
      <c r="K1162" s="36" t="s">
        <v>33</v>
      </c>
      <c r="L1162" s="72" t="s">
        <v>6286</v>
      </c>
      <c r="M1162" s="36" t="s">
        <v>6287</v>
      </c>
      <c r="N1162" s="36" t="s">
        <v>49</v>
      </c>
      <c r="O1162" s="36"/>
      <c r="P1162" s="36"/>
      <c r="Q1162" s="36"/>
      <c r="R1162" s="36" t="s">
        <v>50</v>
      </c>
      <c r="S1162" s="36" t="s">
        <v>51</v>
      </c>
      <c r="T1162" s="36" t="s">
        <v>38</v>
      </c>
      <c r="U1162" s="36" t="s">
        <v>39</v>
      </c>
      <c r="V1162" s="36" t="s">
        <v>38</v>
      </c>
      <c r="W1162" s="36" t="s">
        <v>6288</v>
      </c>
      <c r="X1162" s="36">
        <v>2</v>
      </c>
      <c r="Y1162" s="36" t="s">
        <v>6289</v>
      </c>
      <c r="Z1162" s="36">
        <v>1</v>
      </c>
      <c r="AA1162" s="36" t="s">
        <v>821</v>
      </c>
      <c r="AB1162" s="36">
        <v>1</v>
      </c>
      <c r="AC1162" s="36"/>
      <c r="AD1162" s="36"/>
      <c r="AE1162" s="36">
        <f t="shared" si="19"/>
        <v>1</v>
      </c>
    </row>
    <row r="1163" spans="1:31" customFormat="1" ht="67.5">
      <c r="A1163" s="36">
        <v>1162</v>
      </c>
      <c r="B1163" s="36" t="s">
        <v>3862</v>
      </c>
      <c r="C1163" s="36" t="s">
        <v>5843</v>
      </c>
      <c r="D1163" s="36" t="s">
        <v>6290</v>
      </c>
      <c r="E1163" s="36" t="s">
        <v>28</v>
      </c>
      <c r="F1163" s="36" t="s">
        <v>45</v>
      </c>
      <c r="G1163" s="36">
        <v>0</v>
      </c>
      <c r="H1163" s="36" t="s">
        <v>108</v>
      </c>
      <c r="I1163" s="36" t="s">
        <v>6291</v>
      </c>
      <c r="J1163" s="36" t="s">
        <v>6292</v>
      </c>
      <c r="K1163" s="36" t="s">
        <v>106</v>
      </c>
      <c r="L1163" s="72"/>
      <c r="M1163" s="36"/>
      <c r="N1163" s="36"/>
      <c r="O1163" s="36"/>
      <c r="P1163" s="36"/>
      <c r="Q1163" s="36"/>
      <c r="R1163" s="36"/>
      <c r="S1163" s="36"/>
      <c r="T1163" s="36"/>
      <c r="U1163" s="36"/>
      <c r="V1163" s="36"/>
      <c r="W1163" s="36"/>
      <c r="X1163" s="36"/>
      <c r="Y1163" s="36"/>
      <c r="Z1163" s="36"/>
      <c r="AA1163" s="36"/>
      <c r="AB1163" s="36"/>
      <c r="AC1163" s="36" t="s">
        <v>6293</v>
      </c>
      <c r="AD1163" s="36"/>
      <c r="AE1163" s="36">
        <f t="shared" si="19"/>
        <v>0</v>
      </c>
    </row>
    <row r="1164" spans="1:31" customFormat="1" ht="67.5">
      <c r="A1164" s="36">
        <v>1163</v>
      </c>
      <c r="B1164" s="36" t="s">
        <v>3862</v>
      </c>
      <c r="C1164" s="36" t="s">
        <v>5843</v>
      </c>
      <c r="D1164" s="36" t="s">
        <v>6294</v>
      </c>
      <c r="E1164" s="36" t="s">
        <v>28</v>
      </c>
      <c r="F1164" s="36" t="s">
        <v>45</v>
      </c>
      <c r="G1164" s="36">
        <v>0</v>
      </c>
      <c r="H1164" s="36" t="s">
        <v>82</v>
      </c>
      <c r="I1164" s="36" t="s">
        <v>6295</v>
      </c>
      <c r="J1164" s="36" t="s">
        <v>6296</v>
      </c>
      <c r="K1164" s="36" t="s">
        <v>33</v>
      </c>
      <c r="L1164" s="72" t="s">
        <v>6297</v>
      </c>
      <c r="M1164" s="36" t="s">
        <v>6298</v>
      </c>
      <c r="N1164" s="36" t="s">
        <v>36</v>
      </c>
      <c r="O1164" s="36"/>
      <c r="P1164" s="36"/>
      <c r="Q1164" s="36"/>
      <c r="R1164" s="36"/>
      <c r="S1164" s="36" t="s">
        <v>51</v>
      </c>
      <c r="T1164" s="36" t="s">
        <v>38</v>
      </c>
      <c r="U1164" s="36" t="s">
        <v>39</v>
      </c>
      <c r="V1164" s="36" t="s">
        <v>39</v>
      </c>
      <c r="W1164" s="36" t="s">
        <v>6299</v>
      </c>
      <c r="X1164" s="36">
        <v>2</v>
      </c>
      <c r="Y1164" s="36" t="s">
        <v>6300</v>
      </c>
      <c r="Z1164" s="36">
        <v>1</v>
      </c>
      <c r="AA1164" s="36" t="s">
        <v>821</v>
      </c>
      <c r="AB1164" s="36">
        <v>1</v>
      </c>
      <c r="AC1164" s="36"/>
      <c r="AD1164" s="36"/>
      <c r="AE1164" s="36">
        <f t="shared" si="19"/>
        <v>0</v>
      </c>
    </row>
    <row r="1165" spans="1:31" customFormat="1" ht="67.5">
      <c r="A1165" s="36">
        <v>1164</v>
      </c>
      <c r="B1165" s="36" t="s">
        <v>3862</v>
      </c>
      <c r="C1165" s="36" t="s">
        <v>5843</v>
      </c>
      <c r="D1165" s="36" t="s">
        <v>6301</v>
      </c>
      <c r="E1165" s="36" t="s">
        <v>28</v>
      </c>
      <c r="F1165" s="36" t="s">
        <v>45</v>
      </c>
      <c r="G1165" s="36">
        <v>0</v>
      </c>
      <c r="H1165" s="36" t="s">
        <v>108</v>
      </c>
      <c r="I1165" s="36" t="s">
        <v>6302</v>
      </c>
      <c r="J1165" s="36" t="s">
        <v>6303</v>
      </c>
      <c r="K1165" s="36" t="s">
        <v>33</v>
      </c>
      <c r="L1165" s="72" t="s">
        <v>6304</v>
      </c>
      <c r="M1165" s="36" t="s">
        <v>6305</v>
      </c>
      <c r="N1165" s="36" t="s">
        <v>49</v>
      </c>
      <c r="O1165" s="36"/>
      <c r="P1165" s="36" t="s">
        <v>50</v>
      </c>
      <c r="Q1165" s="36"/>
      <c r="R1165" s="36"/>
      <c r="S1165" s="36" t="s">
        <v>51</v>
      </c>
      <c r="T1165" s="36" t="s">
        <v>38</v>
      </c>
      <c r="U1165" s="36" t="s">
        <v>38</v>
      </c>
      <c r="V1165" s="36" t="s">
        <v>38</v>
      </c>
      <c r="W1165" s="36" t="s">
        <v>5968</v>
      </c>
      <c r="X1165" s="36">
        <v>2</v>
      </c>
      <c r="Y1165" s="36" t="s">
        <v>6306</v>
      </c>
      <c r="Z1165" s="36">
        <v>2</v>
      </c>
      <c r="AA1165" s="36" t="s">
        <v>821</v>
      </c>
      <c r="AB1165" s="36">
        <v>2</v>
      </c>
      <c r="AC1165" s="36"/>
      <c r="AD1165" s="36"/>
      <c r="AE1165" s="36">
        <f t="shared" si="19"/>
        <v>1</v>
      </c>
    </row>
    <row r="1166" spans="1:31" customFormat="1" ht="67.5">
      <c r="A1166" s="36">
        <v>1165</v>
      </c>
      <c r="B1166" s="36" t="s">
        <v>3862</v>
      </c>
      <c r="C1166" s="36" t="s">
        <v>5843</v>
      </c>
      <c r="D1166" s="36" t="s">
        <v>6307</v>
      </c>
      <c r="E1166" s="36" t="s">
        <v>28</v>
      </c>
      <c r="F1166" s="36" t="s">
        <v>45</v>
      </c>
      <c r="G1166" s="36">
        <v>0</v>
      </c>
      <c r="H1166" s="36" t="s">
        <v>82</v>
      </c>
      <c r="I1166" s="36" t="s">
        <v>6308</v>
      </c>
      <c r="J1166" s="36" t="s">
        <v>6309</v>
      </c>
      <c r="K1166" s="36" t="s">
        <v>33</v>
      </c>
      <c r="L1166" s="72" t="s">
        <v>6310</v>
      </c>
      <c r="M1166" s="36" t="s">
        <v>6311</v>
      </c>
      <c r="N1166" s="36" t="s">
        <v>36</v>
      </c>
      <c r="O1166" s="36"/>
      <c r="P1166" s="36"/>
      <c r="Q1166" s="36"/>
      <c r="R1166" s="36"/>
      <c r="S1166" s="36" t="s">
        <v>51</v>
      </c>
      <c r="T1166" s="36" t="s">
        <v>38</v>
      </c>
      <c r="U1166" s="36" t="s">
        <v>39</v>
      </c>
      <c r="V1166" s="36" t="s">
        <v>38</v>
      </c>
      <c r="W1166" s="36" t="s">
        <v>5968</v>
      </c>
      <c r="X1166" s="36">
        <v>2</v>
      </c>
      <c r="Y1166" s="36" t="s">
        <v>6062</v>
      </c>
      <c r="Z1166" s="36">
        <v>1</v>
      </c>
      <c r="AA1166" s="36" t="s">
        <v>821</v>
      </c>
      <c r="AB1166" s="36">
        <v>1</v>
      </c>
      <c r="AC1166" s="36"/>
      <c r="AD1166" s="36"/>
      <c r="AE1166" s="36">
        <f t="shared" si="19"/>
        <v>0</v>
      </c>
    </row>
    <row r="1167" spans="1:31" customFormat="1" ht="67.5">
      <c r="A1167" s="36">
        <v>1166</v>
      </c>
      <c r="B1167" s="36" t="s">
        <v>3862</v>
      </c>
      <c r="C1167" s="36" t="s">
        <v>5843</v>
      </c>
      <c r="D1167" s="36" t="s">
        <v>6312</v>
      </c>
      <c r="E1167" s="36" t="s">
        <v>28</v>
      </c>
      <c r="F1167" s="36" t="s">
        <v>45</v>
      </c>
      <c r="G1167" s="36">
        <v>0</v>
      </c>
      <c r="H1167" s="36" t="s">
        <v>108</v>
      </c>
      <c r="I1167" s="36" t="s">
        <v>6313</v>
      </c>
      <c r="J1167" s="36" t="s">
        <v>6314</v>
      </c>
      <c r="K1167" s="36" t="s">
        <v>33</v>
      </c>
      <c r="L1167" s="72" t="s">
        <v>6315</v>
      </c>
      <c r="M1167" s="36" t="s">
        <v>6316</v>
      </c>
      <c r="N1167" s="72" t="s">
        <v>49</v>
      </c>
      <c r="O1167" s="36"/>
      <c r="P1167" s="36"/>
      <c r="Q1167" s="36"/>
      <c r="R1167" s="36" t="s">
        <v>50</v>
      </c>
      <c r="S1167" s="36" t="s">
        <v>51</v>
      </c>
      <c r="T1167" s="36" t="s">
        <v>38</v>
      </c>
      <c r="U1167" s="36" t="s">
        <v>39</v>
      </c>
      <c r="V1167" s="36" t="s">
        <v>38</v>
      </c>
      <c r="W1167" s="36" t="s">
        <v>6317</v>
      </c>
      <c r="X1167" s="36">
        <v>2</v>
      </c>
      <c r="Y1167" s="36" t="s">
        <v>6306</v>
      </c>
      <c r="Z1167" s="36">
        <v>2</v>
      </c>
      <c r="AA1167" s="36" t="s">
        <v>821</v>
      </c>
      <c r="AB1167" s="36">
        <v>2</v>
      </c>
      <c r="AC1167" s="36"/>
      <c r="AD1167" s="36"/>
      <c r="AE1167" s="36">
        <f t="shared" si="19"/>
        <v>1</v>
      </c>
    </row>
    <row r="1168" spans="1:31" customFormat="1" ht="67.5">
      <c r="A1168" s="36">
        <v>1167</v>
      </c>
      <c r="B1168" s="36" t="s">
        <v>3862</v>
      </c>
      <c r="C1168" s="36" t="s">
        <v>6318</v>
      </c>
      <c r="D1168" s="36" t="s">
        <v>6319</v>
      </c>
      <c r="E1168" s="36" t="s">
        <v>28</v>
      </c>
      <c r="F1168" s="36" t="s">
        <v>45</v>
      </c>
      <c r="G1168" s="36">
        <v>0</v>
      </c>
      <c r="H1168" s="36" t="s">
        <v>30</v>
      </c>
      <c r="I1168" s="36" t="s">
        <v>6320</v>
      </c>
      <c r="J1168" s="36" t="s">
        <v>6321</v>
      </c>
      <c r="K1168" s="36" t="s">
        <v>33</v>
      </c>
      <c r="L1168" s="72" t="s">
        <v>6322</v>
      </c>
      <c r="M1168" s="36" t="s">
        <v>6323</v>
      </c>
      <c r="N1168" s="36" t="s">
        <v>49</v>
      </c>
      <c r="O1168" s="36"/>
      <c r="P1168" s="36"/>
      <c r="Q1168" s="36"/>
      <c r="R1168" s="36" t="s">
        <v>50</v>
      </c>
      <c r="S1168" s="36" t="s">
        <v>51</v>
      </c>
      <c r="T1168" s="36" t="s">
        <v>38</v>
      </c>
      <c r="U1168" s="36" t="s">
        <v>39</v>
      </c>
      <c r="V1168" s="36" t="s">
        <v>38</v>
      </c>
      <c r="W1168" s="36" t="s">
        <v>38</v>
      </c>
      <c r="X1168" s="36">
        <v>2</v>
      </c>
      <c r="Y1168" s="36" t="s">
        <v>6324</v>
      </c>
      <c r="Z1168" s="36">
        <v>5</v>
      </c>
      <c r="AA1168" s="36" t="s">
        <v>6324</v>
      </c>
      <c r="AB1168" s="36">
        <v>5</v>
      </c>
      <c r="AC1168" s="36"/>
      <c r="AD1168" s="36"/>
      <c r="AE1168" s="36">
        <f t="shared" si="19"/>
        <v>1</v>
      </c>
    </row>
    <row r="1169" spans="1:31" customFormat="1" ht="94.5">
      <c r="A1169" s="36">
        <v>1168</v>
      </c>
      <c r="B1169" s="36" t="s">
        <v>3862</v>
      </c>
      <c r="C1169" s="36" t="s">
        <v>6318</v>
      </c>
      <c r="D1169" s="36" t="s">
        <v>6325</v>
      </c>
      <c r="E1169" s="36" t="s">
        <v>28</v>
      </c>
      <c r="F1169" s="36" t="s">
        <v>45</v>
      </c>
      <c r="G1169" s="36">
        <v>0</v>
      </c>
      <c r="H1169" s="36" t="s">
        <v>30</v>
      </c>
      <c r="I1169" s="36" t="s">
        <v>6326</v>
      </c>
      <c r="J1169" s="36" t="s">
        <v>6327</v>
      </c>
      <c r="K1169" s="36" t="s">
        <v>33</v>
      </c>
      <c r="L1169" s="72" t="s">
        <v>6328</v>
      </c>
      <c r="M1169" s="36" t="s">
        <v>6329</v>
      </c>
      <c r="N1169" s="36" t="s">
        <v>49</v>
      </c>
      <c r="O1169" s="36"/>
      <c r="P1169" s="36"/>
      <c r="Q1169" s="36"/>
      <c r="R1169" s="36" t="s">
        <v>50</v>
      </c>
      <c r="S1169" s="36" t="s">
        <v>37</v>
      </c>
      <c r="T1169" s="36" t="s">
        <v>38</v>
      </c>
      <c r="U1169" s="36" t="s">
        <v>39</v>
      </c>
      <c r="V1169" s="36" t="s">
        <v>38</v>
      </c>
      <c r="W1169" s="36" t="s">
        <v>38</v>
      </c>
      <c r="X1169" s="36">
        <v>2</v>
      </c>
      <c r="Y1169" s="36" t="s">
        <v>6330</v>
      </c>
      <c r="Z1169" s="36">
        <v>1</v>
      </c>
      <c r="AA1169" s="36" t="s">
        <v>6330</v>
      </c>
      <c r="AB1169" s="36">
        <v>1</v>
      </c>
      <c r="AC1169" s="36"/>
      <c r="AD1169" s="36"/>
      <c r="AE1169" s="36">
        <f t="shared" si="19"/>
        <v>1</v>
      </c>
    </row>
    <row r="1170" spans="1:31" customFormat="1" ht="81">
      <c r="A1170" s="36">
        <v>1169</v>
      </c>
      <c r="B1170" s="36" t="s">
        <v>3862</v>
      </c>
      <c r="C1170" s="36" t="s">
        <v>6318</v>
      </c>
      <c r="D1170" s="36" t="s">
        <v>6331</v>
      </c>
      <c r="E1170" s="36" t="s">
        <v>28</v>
      </c>
      <c r="F1170" s="36" t="s">
        <v>45</v>
      </c>
      <c r="G1170" s="36">
        <v>0</v>
      </c>
      <c r="H1170" s="36" t="s">
        <v>30</v>
      </c>
      <c r="I1170" s="36" t="s">
        <v>6332</v>
      </c>
      <c r="J1170" s="36" t="s">
        <v>6333</v>
      </c>
      <c r="K1170" s="36" t="s">
        <v>106</v>
      </c>
      <c r="L1170" s="72"/>
      <c r="M1170" s="36"/>
      <c r="N1170" s="36"/>
      <c r="O1170" s="36"/>
      <c r="P1170" s="36"/>
      <c r="Q1170" s="36"/>
      <c r="R1170" s="36"/>
      <c r="S1170" s="36"/>
      <c r="T1170" s="36"/>
      <c r="U1170" s="36"/>
      <c r="V1170" s="36"/>
      <c r="W1170" s="36"/>
      <c r="X1170" s="36"/>
      <c r="Y1170" s="36"/>
      <c r="Z1170" s="36"/>
      <c r="AA1170" s="36"/>
      <c r="AB1170" s="36"/>
      <c r="AC1170" s="36"/>
      <c r="AD1170" s="36"/>
      <c r="AE1170" s="36">
        <f t="shared" si="19"/>
        <v>0</v>
      </c>
    </row>
    <row r="1171" spans="1:31" customFormat="1" ht="81">
      <c r="A1171" s="36">
        <v>1170</v>
      </c>
      <c r="B1171" s="36" t="s">
        <v>3862</v>
      </c>
      <c r="C1171" s="36" t="s">
        <v>6318</v>
      </c>
      <c r="D1171" s="36" t="s">
        <v>6334</v>
      </c>
      <c r="E1171" s="36" t="s">
        <v>28</v>
      </c>
      <c r="F1171" s="36" t="s">
        <v>45</v>
      </c>
      <c r="G1171" s="36">
        <v>0</v>
      </c>
      <c r="H1171" s="36" t="s">
        <v>108</v>
      </c>
      <c r="I1171" s="36" t="s">
        <v>6335</v>
      </c>
      <c r="J1171" s="36" t="s">
        <v>6336</v>
      </c>
      <c r="K1171" s="36" t="s">
        <v>106</v>
      </c>
      <c r="L1171" s="72"/>
      <c r="M1171" s="36"/>
      <c r="N1171" s="36"/>
      <c r="O1171" s="36"/>
      <c r="P1171" s="36"/>
      <c r="Q1171" s="36"/>
      <c r="R1171" s="36"/>
      <c r="S1171" s="36"/>
      <c r="T1171" s="36"/>
      <c r="U1171" s="36"/>
      <c r="V1171" s="36"/>
      <c r="W1171" s="36"/>
      <c r="X1171" s="36"/>
      <c r="Y1171" s="36"/>
      <c r="Z1171" s="36"/>
      <c r="AA1171" s="36"/>
      <c r="AB1171" s="36"/>
      <c r="AC1171" s="36"/>
      <c r="AD1171" s="36"/>
      <c r="AE1171" s="36">
        <f t="shared" si="19"/>
        <v>0</v>
      </c>
    </row>
    <row r="1172" spans="1:31" customFormat="1" ht="67.5">
      <c r="A1172" s="36">
        <v>1171</v>
      </c>
      <c r="B1172" s="36" t="s">
        <v>3862</v>
      </c>
      <c r="C1172" s="36" t="s">
        <v>6318</v>
      </c>
      <c r="D1172" s="36" t="s">
        <v>6337</v>
      </c>
      <c r="E1172" s="36" t="s">
        <v>28</v>
      </c>
      <c r="F1172" s="36" t="s">
        <v>45</v>
      </c>
      <c r="G1172" s="36">
        <v>0</v>
      </c>
      <c r="H1172" s="36" t="s">
        <v>645</v>
      </c>
      <c r="I1172" s="36" t="s">
        <v>6338</v>
      </c>
      <c r="J1172" s="36" t="s">
        <v>6339</v>
      </c>
      <c r="K1172" s="36" t="s">
        <v>106</v>
      </c>
      <c r="L1172" s="72"/>
      <c r="M1172" s="36"/>
      <c r="N1172" s="36"/>
      <c r="O1172" s="36"/>
      <c r="P1172" s="36"/>
      <c r="Q1172" s="36"/>
      <c r="R1172" s="36"/>
      <c r="S1172" s="36"/>
      <c r="T1172" s="36"/>
      <c r="U1172" s="36"/>
      <c r="V1172" s="36"/>
      <c r="W1172" s="36"/>
      <c r="X1172" s="36"/>
      <c r="Y1172" s="36"/>
      <c r="Z1172" s="36"/>
      <c r="AA1172" s="36"/>
      <c r="AB1172" s="36"/>
      <c r="AC1172" s="36"/>
      <c r="AD1172" s="36"/>
      <c r="AE1172" s="36">
        <f t="shared" si="19"/>
        <v>0</v>
      </c>
    </row>
    <row r="1173" spans="1:31" customFormat="1" ht="94.5">
      <c r="A1173" s="36">
        <v>1172</v>
      </c>
      <c r="B1173" s="36" t="s">
        <v>3862</v>
      </c>
      <c r="C1173" s="36" t="s">
        <v>6318</v>
      </c>
      <c r="D1173" s="36" t="s">
        <v>6340</v>
      </c>
      <c r="E1173" s="36" t="s">
        <v>28</v>
      </c>
      <c r="F1173" s="36" t="s">
        <v>45</v>
      </c>
      <c r="G1173" s="36">
        <v>0</v>
      </c>
      <c r="H1173" s="36" t="s">
        <v>30</v>
      </c>
      <c r="I1173" s="36" t="s">
        <v>6341</v>
      </c>
      <c r="J1173" s="36" t="s">
        <v>6342</v>
      </c>
      <c r="K1173" s="36" t="s">
        <v>106</v>
      </c>
      <c r="L1173" s="72"/>
      <c r="M1173" s="36"/>
      <c r="N1173" s="36"/>
      <c r="O1173" s="36"/>
      <c r="P1173" s="36"/>
      <c r="Q1173" s="36"/>
      <c r="R1173" s="36"/>
      <c r="S1173" s="36"/>
      <c r="T1173" s="36"/>
      <c r="U1173" s="36"/>
      <c r="V1173" s="36"/>
      <c r="W1173" s="36"/>
      <c r="X1173" s="36"/>
      <c r="Y1173" s="36"/>
      <c r="Z1173" s="36"/>
      <c r="AA1173" s="36"/>
      <c r="AB1173" s="36"/>
      <c r="AC1173" s="36"/>
      <c r="AD1173" s="36"/>
      <c r="AE1173" s="36">
        <f t="shared" si="19"/>
        <v>0</v>
      </c>
    </row>
    <row r="1174" spans="1:31" customFormat="1" ht="81">
      <c r="A1174" s="36">
        <v>1173</v>
      </c>
      <c r="B1174" s="36" t="s">
        <v>3862</v>
      </c>
      <c r="C1174" s="36" t="s">
        <v>6318</v>
      </c>
      <c r="D1174" s="36" t="s">
        <v>6343</v>
      </c>
      <c r="E1174" s="36" t="s">
        <v>28</v>
      </c>
      <c r="F1174" s="36" t="s">
        <v>45</v>
      </c>
      <c r="G1174" s="36">
        <v>0</v>
      </c>
      <c r="H1174" s="36" t="s">
        <v>108</v>
      </c>
      <c r="I1174" s="36" t="s">
        <v>6344</v>
      </c>
      <c r="J1174" s="36" t="s">
        <v>6345</v>
      </c>
      <c r="K1174" s="36" t="s">
        <v>33</v>
      </c>
      <c r="L1174" s="72" t="s">
        <v>6346</v>
      </c>
      <c r="M1174" s="36" t="s">
        <v>6347</v>
      </c>
      <c r="N1174" s="36" t="s">
        <v>49</v>
      </c>
      <c r="O1174" s="36" t="s">
        <v>50</v>
      </c>
      <c r="P1174" s="36" t="s">
        <v>50</v>
      </c>
      <c r="Q1174" s="36"/>
      <c r="R1174" s="36"/>
      <c r="S1174" s="36" t="s">
        <v>51</v>
      </c>
      <c r="T1174" s="36" t="s">
        <v>38</v>
      </c>
      <c r="U1174" s="36" t="s">
        <v>39</v>
      </c>
      <c r="V1174" s="36" t="s">
        <v>38</v>
      </c>
      <c r="W1174" s="36" t="s">
        <v>38</v>
      </c>
      <c r="X1174" s="36">
        <v>2</v>
      </c>
      <c r="Y1174" s="36" t="s">
        <v>6348</v>
      </c>
      <c r="Z1174" s="36">
        <v>1</v>
      </c>
      <c r="AA1174" s="36" t="s">
        <v>6348</v>
      </c>
      <c r="AB1174" s="36">
        <v>1</v>
      </c>
      <c r="AC1174" s="36"/>
      <c r="AD1174" s="36"/>
      <c r="AE1174" s="36">
        <f t="shared" si="19"/>
        <v>2</v>
      </c>
    </row>
    <row r="1175" spans="1:31" customFormat="1" ht="94.5">
      <c r="A1175" s="36">
        <v>1174</v>
      </c>
      <c r="B1175" s="36" t="s">
        <v>3862</v>
      </c>
      <c r="C1175" s="36" t="s">
        <v>6318</v>
      </c>
      <c r="D1175" s="36" t="s">
        <v>6349</v>
      </c>
      <c r="E1175" s="36" t="s">
        <v>28</v>
      </c>
      <c r="F1175" s="36" t="s">
        <v>45</v>
      </c>
      <c r="G1175" s="36">
        <v>0</v>
      </c>
      <c r="H1175" s="36" t="s">
        <v>82</v>
      </c>
      <c r="I1175" s="36" t="s">
        <v>6350</v>
      </c>
      <c r="J1175" s="36" t="s">
        <v>6351</v>
      </c>
      <c r="K1175" s="36" t="s">
        <v>33</v>
      </c>
      <c r="L1175" s="72" t="s">
        <v>6352</v>
      </c>
      <c r="M1175" s="36" t="s">
        <v>6353</v>
      </c>
      <c r="N1175" s="36" t="s">
        <v>49</v>
      </c>
      <c r="O1175" s="36" t="s">
        <v>50</v>
      </c>
      <c r="P1175" s="36" t="s">
        <v>50</v>
      </c>
      <c r="Q1175" s="36"/>
      <c r="R1175" s="36"/>
      <c r="S1175" s="36" t="s">
        <v>51</v>
      </c>
      <c r="T1175" s="36" t="s">
        <v>38</v>
      </c>
      <c r="U1175" s="36" t="s">
        <v>39</v>
      </c>
      <c r="V1175" s="36" t="s">
        <v>38</v>
      </c>
      <c r="W1175" s="36" t="s">
        <v>38</v>
      </c>
      <c r="X1175" s="36">
        <v>2</v>
      </c>
      <c r="Y1175" s="36" t="s">
        <v>6354</v>
      </c>
      <c r="Z1175" s="36">
        <v>1</v>
      </c>
      <c r="AA1175" s="36" t="s">
        <v>6354</v>
      </c>
      <c r="AB1175" s="36">
        <v>1</v>
      </c>
      <c r="AC1175" s="36"/>
      <c r="AD1175" s="36"/>
      <c r="AE1175" s="36">
        <f t="shared" si="19"/>
        <v>2</v>
      </c>
    </row>
    <row r="1176" spans="1:31" customFormat="1" ht="94.5">
      <c r="A1176" s="36">
        <v>1175</v>
      </c>
      <c r="B1176" s="36" t="s">
        <v>3862</v>
      </c>
      <c r="C1176" s="36" t="s">
        <v>6318</v>
      </c>
      <c r="D1176" s="36" t="s">
        <v>6355</v>
      </c>
      <c r="E1176" s="36" t="s">
        <v>28</v>
      </c>
      <c r="F1176" s="36" t="s">
        <v>45</v>
      </c>
      <c r="G1176" s="36">
        <v>0</v>
      </c>
      <c r="H1176" s="36" t="s">
        <v>30</v>
      </c>
      <c r="I1176" s="36" t="s">
        <v>6356</v>
      </c>
      <c r="J1176" s="36" t="s">
        <v>6357</v>
      </c>
      <c r="K1176" s="36" t="s">
        <v>106</v>
      </c>
      <c r="L1176" s="72"/>
      <c r="M1176" s="36"/>
      <c r="N1176" s="36"/>
      <c r="O1176" s="36"/>
      <c r="P1176" s="36"/>
      <c r="Q1176" s="36"/>
      <c r="R1176" s="36"/>
      <c r="S1176" s="36"/>
      <c r="T1176" s="36"/>
      <c r="U1176" s="36"/>
      <c r="V1176" s="36"/>
      <c r="W1176" s="36"/>
      <c r="X1176" s="36"/>
      <c r="Y1176" s="36"/>
      <c r="Z1176" s="36"/>
      <c r="AA1176" s="36"/>
      <c r="AB1176" s="36"/>
      <c r="AC1176" s="36"/>
      <c r="AD1176" s="36"/>
      <c r="AE1176" s="36">
        <f t="shared" si="19"/>
        <v>0</v>
      </c>
    </row>
    <row r="1177" spans="1:31" customFormat="1" ht="81">
      <c r="A1177" s="36">
        <v>1176</v>
      </c>
      <c r="B1177" s="36" t="s">
        <v>3862</v>
      </c>
      <c r="C1177" s="36" t="s">
        <v>6318</v>
      </c>
      <c r="D1177" s="36" t="s">
        <v>6358</v>
      </c>
      <c r="E1177" s="36" t="s">
        <v>28</v>
      </c>
      <c r="F1177" s="36" t="s">
        <v>45</v>
      </c>
      <c r="G1177" s="36">
        <v>0</v>
      </c>
      <c r="H1177" s="36" t="s">
        <v>82</v>
      </c>
      <c r="I1177" s="36" t="s">
        <v>6359</v>
      </c>
      <c r="J1177" s="36" t="s">
        <v>6360</v>
      </c>
      <c r="K1177" s="36" t="s">
        <v>33</v>
      </c>
      <c r="L1177" s="72" t="s">
        <v>6361</v>
      </c>
      <c r="M1177" s="36" t="s">
        <v>6362</v>
      </c>
      <c r="N1177" s="36" t="s">
        <v>49</v>
      </c>
      <c r="O1177" s="36"/>
      <c r="P1177" s="36" t="s">
        <v>50</v>
      </c>
      <c r="Q1177" s="36"/>
      <c r="R1177" s="36"/>
      <c r="S1177" s="36" t="s">
        <v>51</v>
      </c>
      <c r="T1177" s="36" t="s">
        <v>38</v>
      </c>
      <c r="U1177" s="36" t="s">
        <v>39</v>
      </c>
      <c r="V1177" s="36" t="s">
        <v>38</v>
      </c>
      <c r="W1177" s="36" t="s">
        <v>38</v>
      </c>
      <c r="X1177" s="36">
        <v>2</v>
      </c>
      <c r="Y1177" s="36" t="s">
        <v>6363</v>
      </c>
      <c r="Z1177" s="36">
        <v>1</v>
      </c>
      <c r="AA1177" s="36" t="s">
        <v>6363</v>
      </c>
      <c r="AB1177" s="36">
        <v>1</v>
      </c>
      <c r="AC1177" s="36"/>
      <c r="AD1177" s="36"/>
      <c r="AE1177" s="36">
        <f t="shared" si="19"/>
        <v>1</v>
      </c>
    </row>
    <row r="1178" spans="1:31" customFormat="1" ht="67.5">
      <c r="A1178" s="72">
        <v>1177</v>
      </c>
      <c r="B1178" s="72" t="s">
        <v>3862</v>
      </c>
      <c r="C1178" s="72" t="s">
        <v>6318</v>
      </c>
      <c r="D1178" s="72" t="s">
        <v>6364</v>
      </c>
      <c r="E1178" s="72" t="s">
        <v>28</v>
      </c>
      <c r="F1178" s="72" t="s">
        <v>45</v>
      </c>
      <c r="G1178" s="72">
        <v>0</v>
      </c>
      <c r="H1178" s="72" t="s">
        <v>133</v>
      </c>
      <c r="I1178" s="36" t="s">
        <v>6365</v>
      </c>
      <c r="J1178" s="36" t="s">
        <v>6366</v>
      </c>
      <c r="K1178" s="36" t="s">
        <v>33</v>
      </c>
      <c r="L1178" s="72" t="s">
        <v>6367</v>
      </c>
      <c r="M1178" s="36" t="s">
        <v>6368</v>
      </c>
      <c r="N1178" s="36" t="s">
        <v>49</v>
      </c>
      <c r="O1178" s="36"/>
      <c r="P1178" s="36" t="s">
        <v>50</v>
      </c>
      <c r="Q1178" s="36"/>
      <c r="R1178" s="36"/>
      <c r="S1178" s="36" t="s">
        <v>51</v>
      </c>
      <c r="T1178" s="36" t="s">
        <v>38</v>
      </c>
      <c r="U1178" s="36" t="s">
        <v>39</v>
      </c>
      <c r="V1178" s="36" t="s">
        <v>38</v>
      </c>
      <c r="W1178" s="36" t="s">
        <v>38</v>
      </c>
      <c r="X1178" s="36">
        <v>2</v>
      </c>
      <c r="Y1178" s="36" t="s">
        <v>6369</v>
      </c>
      <c r="Z1178" s="36">
        <v>1</v>
      </c>
      <c r="AA1178" s="36" t="s">
        <v>6369</v>
      </c>
      <c r="AB1178" s="36">
        <v>1</v>
      </c>
      <c r="AC1178" s="36"/>
      <c r="AD1178" s="36"/>
      <c r="AE1178" s="36">
        <f t="shared" si="19"/>
        <v>1</v>
      </c>
    </row>
    <row r="1179" spans="1:31" s="65" customFormat="1" ht="81">
      <c r="A1179" s="36">
        <v>1178</v>
      </c>
      <c r="B1179" s="36" t="s">
        <v>3862</v>
      </c>
      <c r="C1179" s="36" t="s">
        <v>6318</v>
      </c>
      <c r="D1179" s="36" t="s">
        <v>6370</v>
      </c>
      <c r="E1179" s="36" t="s">
        <v>28</v>
      </c>
      <c r="F1179" s="36" t="s">
        <v>45</v>
      </c>
      <c r="G1179" s="36">
        <v>0</v>
      </c>
      <c r="H1179" s="36" t="s">
        <v>108</v>
      </c>
      <c r="I1179" s="36" t="s">
        <v>6371</v>
      </c>
      <c r="J1179" s="36" t="s">
        <v>6372</v>
      </c>
      <c r="K1179" s="36" t="s">
        <v>33</v>
      </c>
      <c r="L1179" s="72" t="s">
        <v>6373</v>
      </c>
      <c r="M1179" s="36" t="s">
        <v>6374</v>
      </c>
      <c r="N1179" s="36" t="s">
        <v>49</v>
      </c>
      <c r="O1179" s="36"/>
      <c r="P1179" s="36" t="s">
        <v>50</v>
      </c>
      <c r="Q1179" s="36"/>
      <c r="R1179" s="36"/>
      <c r="S1179" s="36" t="s">
        <v>51</v>
      </c>
      <c r="T1179" s="36" t="s">
        <v>38</v>
      </c>
      <c r="U1179" s="36" t="s">
        <v>39</v>
      </c>
      <c r="V1179" s="36" t="s">
        <v>38</v>
      </c>
      <c r="W1179" s="36" t="s">
        <v>38</v>
      </c>
      <c r="X1179" s="36">
        <v>2</v>
      </c>
      <c r="Y1179" s="36" t="s">
        <v>6375</v>
      </c>
      <c r="Z1179" s="36">
        <v>1</v>
      </c>
      <c r="AA1179" s="36" t="s">
        <v>6375</v>
      </c>
      <c r="AB1179" s="36">
        <v>1</v>
      </c>
      <c r="AC1179" s="36"/>
      <c r="AD1179" s="36"/>
      <c r="AE1179" s="36">
        <v>1</v>
      </c>
    </row>
    <row r="1180" spans="1:31" customFormat="1" ht="67.5">
      <c r="A1180" s="36">
        <v>1179</v>
      </c>
      <c r="B1180" s="36" t="s">
        <v>3862</v>
      </c>
      <c r="C1180" s="36" t="s">
        <v>6318</v>
      </c>
      <c r="D1180" s="36" t="s">
        <v>6376</v>
      </c>
      <c r="E1180" s="36" t="s">
        <v>28</v>
      </c>
      <c r="F1180" s="36" t="s">
        <v>45</v>
      </c>
      <c r="G1180" s="36">
        <v>0</v>
      </c>
      <c r="H1180" s="36" t="s">
        <v>645</v>
      </c>
      <c r="I1180" s="36" t="s">
        <v>6377</v>
      </c>
      <c r="J1180" s="36" t="s">
        <v>6378</v>
      </c>
      <c r="K1180" s="36" t="s">
        <v>33</v>
      </c>
      <c r="L1180" s="72" t="s">
        <v>6379</v>
      </c>
      <c r="M1180" s="36" t="s">
        <v>6380</v>
      </c>
      <c r="N1180" s="36" t="s">
        <v>49</v>
      </c>
      <c r="O1180" s="36"/>
      <c r="P1180" s="36" t="s">
        <v>50</v>
      </c>
      <c r="Q1180" s="36"/>
      <c r="R1180" s="36"/>
      <c r="S1180" s="36" t="s">
        <v>51</v>
      </c>
      <c r="T1180" s="36" t="s">
        <v>38</v>
      </c>
      <c r="U1180" s="36" t="s">
        <v>39</v>
      </c>
      <c r="V1180" s="36" t="s">
        <v>38</v>
      </c>
      <c r="W1180" s="36" t="s">
        <v>38</v>
      </c>
      <c r="X1180" s="36">
        <v>2</v>
      </c>
      <c r="Y1180" s="36" t="s">
        <v>6381</v>
      </c>
      <c r="Z1180" s="36">
        <v>1</v>
      </c>
      <c r="AA1180" s="36" t="s">
        <v>6381</v>
      </c>
      <c r="AB1180" s="36">
        <v>1</v>
      </c>
      <c r="AC1180" s="36"/>
      <c r="AD1180" s="36"/>
      <c r="AE1180" s="36">
        <f t="shared" ref="AE1180:AE1195" si="20">COUNTIFS(O1180:R1180,"√")</f>
        <v>1</v>
      </c>
    </row>
    <row r="1181" spans="1:31" customFormat="1" ht="81">
      <c r="A1181" s="36">
        <v>1180</v>
      </c>
      <c r="B1181" s="36" t="s">
        <v>3862</v>
      </c>
      <c r="C1181" s="36" t="s">
        <v>6318</v>
      </c>
      <c r="D1181" s="36" t="s">
        <v>6382</v>
      </c>
      <c r="E1181" s="36" t="s">
        <v>28</v>
      </c>
      <c r="F1181" s="36" t="s">
        <v>45</v>
      </c>
      <c r="G1181" s="36">
        <v>0</v>
      </c>
      <c r="H1181" s="36" t="s">
        <v>108</v>
      </c>
      <c r="I1181" s="36" t="s">
        <v>6383</v>
      </c>
      <c r="J1181" s="36" t="s">
        <v>6384</v>
      </c>
      <c r="K1181" s="36" t="s">
        <v>33</v>
      </c>
      <c r="L1181" s="72" t="s">
        <v>6385</v>
      </c>
      <c r="M1181" s="36" t="s">
        <v>6386</v>
      </c>
      <c r="N1181" s="36" t="s">
        <v>49</v>
      </c>
      <c r="O1181" s="36"/>
      <c r="P1181" s="36" t="s">
        <v>50</v>
      </c>
      <c r="Q1181" s="36"/>
      <c r="R1181" s="36"/>
      <c r="S1181" s="36" t="s">
        <v>51</v>
      </c>
      <c r="T1181" s="36" t="s">
        <v>38</v>
      </c>
      <c r="U1181" s="36" t="s">
        <v>38</v>
      </c>
      <c r="V1181" s="36" t="s">
        <v>38</v>
      </c>
      <c r="W1181" s="36" t="s">
        <v>38</v>
      </c>
      <c r="X1181" s="36">
        <v>2</v>
      </c>
      <c r="Y1181" s="36" t="s">
        <v>6387</v>
      </c>
      <c r="Z1181" s="36">
        <v>1</v>
      </c>
      <c r="AA1181" s="36" t="s">
        <v>6387</v>
      </c>
      <c r="AB1181" s="36">
        <v>1</v>
      </c>
      <c r="AC1181" s="36"/>
      <c r="AD1181" s="36"/>
      <c r="AE1181" s="36">
        <f t="shared" si="20"/>
        <v>1</v>
      </c>
    </row>
    <row r="1182" spans="1:31" customFormat="1" ht="81">
      <c r="A1182" s="36">
        <v>1181</v>
      </c>
      <c r="B1182" s="36" t="s">
        <v>3862</v>
      </c>
      <c r="C1182" s="36" t="s">
        <v>6388</v>
      </c>
      <c r="D1182" s="36" t="s">
        <v>6389</v>
      </c>
      <c r="E1182" s="36" t="s">
        <v>28</v>
      </c>
      <c r="F1182" s="36" t="s">
        <v>45</v>
      </c>
      <c r="G1182" s="36">
        <v>0</v>
      </c>
      <c r="H1182" s="36" t="s">
        <v>814</v>
      </c>
      <c r="I1182" s="36" t="s">
        <v>6390</v>
      </c>
      <c r="J1182" s="36" t="s">
        <v>6391</v>
      </c>
      <c r="K1182" s="36" t="s">
        <v>33</v>
      </c>
      <c r="L1182" s="72" t="s">
        <v>6392</v>
      </c>
      <c r="M1182" s="36" t="s">
        <v>6391</v>
      </c>
      <c r="N1182" s="36" t="s">
        <v>49</v>
      </c>
      <c r="O1182" s="36"/>
      <c r="P1182" s="36" t="s">
        <v>50</v>
      </c>
      <c r="Q1182" s="36"/>
      <c r="R1182" s="36"/>
      <c r="S1182" s="36" t="s">
        <v>51</v>
      </c>
      <c r="T1182" s="36" t="s">
        <v>38</v>
      </c>
      <c r="U1182" s="36" t="s">
        <v>39</v>
      </c>
      <c r="V1182" s="36" t="s">
        <v>38</v>
      </c>
      <c r="W1182" s="36" t="s">
        <v>158</v>
      </c>
      <c r="X1182" s="36">
        <v>2</v>
      </c>
      <c r="Y1182" s="36" t="s">
        <v>6393</v>
      </c>
      <c r="Z1182" s="36">
        <v>1</v>
      </c>
      <c r="AA1182" s="36" t="s">
        <v>6394</v>
      </c>
      <c r="AB1182" s="36">
        <v>1</v>
      </c>
      <c r="AC1182" s="36"/>
      <c r="AD1182" s="36"/>
      <c r="AE1182" s="36">
        <f t="shared" si="20"/>
        <v>1</v>
      </c>
    </row>
    <row r="1183" spans="1:31" customFormat="1" ht="81">
      <c r="A1183" s="36">
        <v>1182</v>
      </c>
      <c r="B1183" s="36" t="s">
        <v>3862</v>
      </c>
      <c r="C1183" s="36" t="s">
        <v>6388</v>
      </c>
      <c r="D1183" s="36" t="s">
        <v>6395</v>
      </c>
      <c r="E1183" s="36" t="s">
        <v>28</v>
      </c>
      <c r="F1183" s="36" t="s">
        <v>45</v>
      </c>
      <c r="G1183" s="36">
        <v>0</v>
      </c>
      <c r="H1183" s="36" t="s">
        <v>30</v>
      </c>
      <c r="I1183" s="36" t="s">
        <v>6396</v>
      </c>
      <c r="J1183" s="36" t="s">
        <v>6397</v>
      </c>
      <c r="K1183" s="36" t="s">
        <v>106</v>
      </c>
      <c r="L1183" s="72"/>
      <c r="M1183" s="36"/>
      <c r="N1183" s="36"/>
      <c r="O1183" s="36"/>
      <c r="P1183" s="36"/>
      <c r="Q1183" s="36"/>
      <c r="R1183" s="36"/>
      <c r="S1183" s="36"/>
      <c r="T1183" s="36"/>
      <c r="U1183" s="36"/>
      <c r="V1183" s="36"/>
      <c r="W1183" s="36"/>
      <c r="X1183" s="36"/>
      <c r="Y1183" s="36"/>
      <c r="Z1183" s="36"/>
      <c r="AA1183" s="36"/>
      <c r="AB1183" s="36"/>
      <c r="AC1183" s="36"/>
      <c r="AD1183" s="36"/>
      <c r="AE1183" s="36">
        <f t="shared" si="20"/>
        <v>0</v>
      </c>
    </row>
    <row r="1184" spans="1:31" customFormat="1" ht="121.5">
      <c r="A1184" s="36">
        <v>1183</v>
      </c>
      <c r="B1184" s="36" t="s">
        <v>3862</v>
      </c>
      <c r="C1184" s="36" t="s">
        <v>6388</v>
      </c>
      <c r="D1184" s="36" t="s">
        <v>6398</v>
      </c>
      <c r="E1184" s="36" t="s">
        <v>28</v>
      </c>
      <c r="F1184" s="36" t="s">
        <v>45</v>
      </c>
      <c r="G1184" s="36">
        <v>0</v>
      </c>
      <c r="H1184" s="36" t="s">
        <v>82</v>
      </c>
      <c r="I1184" s="36" t="s">
        <v>6399</v>
      </c>
      <c r="J1184" s="36" t="s">
        <v>6400</v>
      </c>
      <c r="K1184" s="36" t="s">
        <v>106</v>
      </c>
      <c r="L1184" s="72"/>
      <c r="M1184" s="36"/>
      <c r="N1184" s="36"/>
      <c r="O1184" s="36"/>
      <c r="P1184" s="36"/>
      <c r="Q1184" s="36"/>
      <c r="R1184" s="36"/>
      <c r="S1184" s="36"/>
      <c r="T1184" s="36"/>
      <c r="U1184" s="36"/>
      <c r="V1184" s="36"/>
      <c r="W1184" s="36"/>
      <c r="X1184" s="36"/>
      <c r="Y1184" s="36"/>
      <c r="Z1184" s="36"/>
      <c r="AA1184" s="36"/>
      <c r="AB1184" s="36"/>
      <c r="AC1184" s="36"/>
      <c r="AD1184" s="36"/>
      <c r="AE1184" s="36">
        <f t="shared" si="20"/>
        <v>0</v>
      </c>
    </row>
    <row r="1185" spans="1:31" customFormat="1" ht="81">
      <c r="A1185" s="36">
        <v>1184</v>
      </c>
      <c r="B1185" s="36" t="s">
        <v>3862</v>
      </c>
      <c r="C1185" s="36" t="s">
        <v>6388</v>
      </c>
      <c r="D1185" s="36" t="s">
        <v>6401</v>
      </c>
      <c r="E1185" s="36" t="s">
        <v>28</v>
      </c>
      <c r="F1185" s="36" t="s">
        <v>45</v>
      </c>
      <c r="G1185" s="36">
        <v>0</v>
      </c>
      <c r="H1185" s="36" t="s">
        <v>82</v>
      </c>
      <c r="I1185" s="36" t="s">
        <v>6402</v>
      </c>
      <c r="J1185" s="36" t="s">
        <v>6403</v>
      </c>
      <c r="K1185" s="36" t="s">
        <v>33</v>
      </c>
      <c r="L1185" s="72" t="s">
        <v>6404</v>
      </c>
      <c r="M1185" s="36" t="s">
        <v>6403</v>
      </c>
      <c r="N1185" s="36" t="s">
        <v>49</v>
      </c>
      <c r="O1185" s="36"/>
      <c r="P1185" s="36" t="s">
        <v>50</v>
      </c>
      <c r="Q1185" s="36"/>
      <c r="R1185" s="36"/>
      <c r="S1185" s="36" t="s">
        <v>51</v>
      </c>
      <c r="T1185" s="36" t="s">
        <v>38</v>
      </c>
      <c r="U1185" s="36" t="s">
        <v>39</v>
      </c>
      <c r="V1185" s="36" t="s">
        <v>38</v>
      </c>
      <c r="W1185" s="36" t="s">
        <v>158</v>
      </c>
      <c r="X1185" s="36">
        <v>2</v>
      </c>
      <c r="Y1185" s="36" t="s">
        <v>6405</v>
      </c>
      <c r="Z1185" s="36">
        <v>1</v>
      </c>
      <c r="AA1185" s="36" t="s">
        <v>6406</v>
      </c>
      <c r="AB1185" s="36">
        <v>2</v>
      </c>
      <c r="AC1185" s="36"/>
      <c r="AD1185" s="36"/>
      <c r="AE1185" s="36">
        <f t="shared" si="20"/>
        <v>1</v>
      </c>
    </row>
    <row r="1186" spans="1:31" customFormat="1" ht="108">
      <c r="A1186" s="36">
        <v>1185</v>
      </c>
      <c r="B1186" s="36" t="s">
        <v>3862</v>
      </c>
      <c r="C1186" s="36" t="s">
        <v>6388</v>
      </c>
      <c r="D1186" s="36" t="s">
        <v>6407</v>
      </c>
      <c r="E1186" s="36" t="s">
        <v>28</v>
      </c>
      <c r="F1186" s="36" t="s">
        <v>45</v>
      </c>
      <c r="G1186" s="36">
        <v>0</v>
      </c>
      <c r="H1186" s="36" t="s">
        <v>108</v>
      </c>
      <c r="I1186" s="36" t="s">
        <v>6408</v>
      </c>
      <c r="J1186" s="36" t="s">
        <v>6409</v>
      </c>
      <c r="K1186" s="36" t="s">
        <v>33</v>
      </c>
      <c r="L1186" s="72" t="s">
        <v>6410</v>
      </c>
      <c r="M1186" s="36" t="s">
        <v>6409</v>
      </c>
      <c r="N1186" s="36" t="s">
        <v>49</v>
      </c>
      <c r="O1186" s="36"/>
      <c r="P1186" s="36" t="s">
        <v>50</v>
      </c>
      <c r="Q1186" s="36"/>
      <c r="R1186" s="36"/>
      <c r="S1186" s="36" t="s">
        <v>51</v>
      </c>
      <c r="T1186" s="36" t="s">
        <v>38</v>
      </c>
      <c r="U1186" s="36" t="s">
        <v>39</v>
      </c>
      <c r="V1186" s="36" t="s">
        <v>38</v>
      </c>
      <c r="W1186" s="36" t="s">
        <v>158</v>
      </c>
      <c r="X1186" s="36">
        <v>2</v>
      </c>
      <c r="Y1186" s="36" t="s">
        <v>6405</v>
      </c>
      <c r="Z1186" s="36">
        <v>1</v>
      </c>
      <c r="AA1186" s="36" t="s">
        <v>6411</v>
      </c>
      <c r="AB1186" s="36">
        <v>2</v>
      </c>
      <c r="AC1186" s="36"/>
      <c r="AD1186" s="36"/>
      <c r="AE1186" s="36">
        <f t="shared" si="20"/>
        <v>1</v>
      </c>
    </row>
    <row r="1187" spans="1:31" customFormat="1" ht="94.5">
      <c r="A1187" s="36">
        <v>1186</v>
      </c>
      <c r="B1187" s="36" t="s">
        <v>3862</v>
      </c>
      <c r="C1187" s="36" t="s">
        <v>6388</v>
      </c>
      <c r="D1187" s="36" t="s">
        <v>6412</v>
      </c>
      <c r="E1187" s="36" t="s">
        <v>28</v>
      </c>
      <c r="F1187" s="36" t="s">
        <v>2866</v>
      </c>
      <c r="G1187" s="36">
        <v>5</v>
      </c>
      <c r="H1187" s="36" t="s">
        <v>108</v>
      </c>
      <c r="I1187" s="36" t="s">
        <v>6413</v>
      </c>
      <c r="J1187" s="36" t="s">
        <v>6414</v>
      </c>
      <c r="K1187" s="36" t="s">
        <v>33</v>
      </c>
      <c r="L1187" s="72" t="s">
        <v>6415</v>
      </c>
      <c r="M1187" s="36" t="s">
        <v>6416</v>
      </c>
      <c r="N1187" s="36" t="s">
        <v>36</v>
      </c>
      <c r="O1187" s="36"/>
      <c r="P1187" s="36"/>
      <c r="Q1187" s="36"/>
      <c r="R1187" s="36"/>
      <c r="S1187" s="36" t="s">
        <v>51</v>
      </c>
      <c r="T1187" s="36" t="s">
        <v>38</v>
      </c>
      <c r="U1187" s="36" t="s">
        <v>39</v>
      </c>
      <c r="V1187" s="36" t="s">
        <v>38</v>
      </c>
      <c r="W1187" s="36" t="s">
        <v>158</v>
      </c>
      <c r="X1187" s="36">
        <v>2</v>
      </c>
      <c r="Y1187" s="36" t="s">
        <v>6393</v>
      </c>
      <c r="Z1187" s="36">
        <v>1</v>
      </c>
      <c r="AA1187" s="36" t="s">
        <v>6417</v>
      </c>
      <c r="AB1187" s="36">
        <v>1</v>
      </c>
      <c r="AC1187" s="36" t="s">
        <v>6418</v>
      </c>
      <c r="AD1187" s="36"/>
      <c r="AE1187" s="36">
        <f t="shared" si="20"/>
        <v>0</v>
      </c>
    </row>
    <row r="1188" spans="1:31" customFormat="1" ht="108">
      <c r="A1188" s="72">
        <v>1187</v>
      </c>
      <c r="B1188" s="72" t="s">
        <v>3862</v>
      </c>
      <c r="C1188" s="72" t="s">
        <v>6388</v>
      </c>
      <c r="D1188" s="72" t="s">
        <v>6419</v>
      </c>
      <c r="E1188" s="72" t="s">
        <v>28</v>
      </c>
      <c r="F1188" s="72" t="s">
        <v>2866</v>
      </c>
      <c r="G1188" s="72">
        <v>5</v>
      </c>
      <c r="H1188" s="72" t="s">
        <v>645</v>
      </c>
      <c r="I1188" s="36" t="s">
        <v>6420</v>
      </c>
      <c r="J1188" s="36" t="s">
        <v>6421</v>
      </c>
      <c r="K1188" s="36" t="s">
        <v>33</v>
      </c>
      <c r="L1188" s="72" t="s">
        <v>6422</v>
      </c>
      <c r="M1188" s="36" t="s">
        <v>6423</v>
      </c>
      <c r="N1188" s="36" t="s">
        <v>36</v>
      </c>
      <c r="O1188" s="36"/>
      <c r="P1188" s="36"/>
      <c r="Q1188" s="36"/>
      <c r="R1188" s="36"/>
      <c r="S1188" s="36" t="s">
        <v>51</v>
      </c>
      <c r="T1188" s="36" t="s">
        <v>38</v>
      </c>
      <c r="U1188" s="36" t="s">
        <v>39</v>
      </c>
      <c r="V1188" s="36" t="s">
        <v>38</v>
      </c>
      <c r="W1188" s="36" t="s">
        <v>158</v>
      </c>
      <c r="X1188" s="36">
        <v>2</v>
      </c>
      <c r="Y1188" s="36" t="s">
        <v>6393</v>
      </c>
      <c r="Z1188" s="36">
        <v>1</v>
      </c>
      <c r="AA1188" s="36" t="s">
        <v>6417</v>
      </c>
      <c r="AB1188" s="36">
        <v>1</v>
      </c>
      <c r="AC1188" s="36" t="s">
        <v>6424</v>
      </c>
      <c r="AD1188" s="36"/>
      <c r="AE1188" s="36">
        <f t="shared" si="20"/>
        <v>0</v>
      </c>
    </row>
    <row r="1189" spans="1:31" customFormat="1" ht="148.5">
      <c r="A1189" s="36">
        <v>1188</v>
      </c>
      <c r="B1189" s="36" t="s">
        <v>3862</v>
      </c>
      <c r="C1189" s="36" t="s">
        <v>6388</v>
      </c>
      <c r="D1189" s="36" t="s">
        <v>6425</v>
      </c>
      <c r="E1189" s="36" t="s">
        <v>28</v>
      </c>
      <c r="F1189" s="36" t="s">
        <v>45</v>
      </c>
      <c r="G1189" s="36">
        <v>0</v>
      </c>
      <c r="H1189" s="36" t="s">
        <v>30</v>
      </c>
      <c r="I1189" s="36" t="s">
        <v>6426</v>
      </c>
      <c r="J1189" s="36" t="s">
        <v>6427</v>
      </c>
      <c r="K1189" s="36" t="s">
        <v>33</v>
      </c>
      <c r="L1189" s="72" t="s">
        <v>6428</v>
      </c>
      <c r="M1189" s="36" t="s">
        <v>6429</v>
      </c>
      <c r="N1189" s="36" t="s">
        <v>49</v>
      </c>
      <c r="O1189" s="36"/>
      <c r="P1189" s="36" t="s">
        <v>50</v>
      </c>
      <c r="Q1189" s="36"/>
      <c r="R1189" s="36"/>
      <c r="S1189" s="36" t="s">
        <v>51</v>
      </c>
      <c r="T1189" s="36" t="s">
        <v>38</v>
      </c>
      <c r="U1189" s="36" t="s">
        <v>39</v>
      </c>
      <c r="V1189" s="36" t="s">
        <v>38</v>
      </c>
      <c r="W1189" s="36" t="s">
        <v>158</v>
      </c>
      <c r="X1189" s="36">
        <v>2</v>
      </c>
      <c r="Y1189" s="36" t="s">
        <v>6430</v>
      </c>
      <c r="Z1189" s="36">
        <v>1</v>
      </c>
      <c r="AA1189" s="36" t="s">
        <v>6431</v>
      </c>
      <c r="AB1189" s="36">
        <v>2</v>
      </c>
      <c r="AC1189" s="36" t="s">
        <v>6432</v>
      </c>
      <c r="AD1189" s="36"/>
      <c r="AE1189" s="36">
        <f t="shared" si="20"/>
        <v>1</v>
      </c>
    </row>
    <row r="1190" spans="1:31" customFormat="1" ht="81">
      <c r="A1190" s="36">
        <v>1189</v>
      </c>
      <c r="B1190" s="36" t="s">
        <v>3862</v>
      </c>
      <c r="C1190" s="36" t="s">
        <v>6388</v>
      </c>
      <c r="D1190" s="36" t="s">
        <v>6433</v>
      </c>
      <c r="E1190" s="36" t="s">
        <v>28</v>
      </c>
      <c r="F1190" s="36" t="s">
        <v>45</v>
      </c>
      <c r="G1190" s="36">
        <v>0</v>
      </c>
      <c r="H1190" s="36" t="s">
        <v>108</v>
      </c>
      <c r="I1190" s="36" t="s">
        <v>6434</v>
      </c>
      <c r="J1190" s="36" t="s">
        <v>6435</v>
      </c>
      <c r="K1190" s="36" t="s">
        <v>33</v>
      </c>
      <c r="L1190" s="72" t="s">
        <v>6436</v>
      </c>
      <c r="M1190" s="36" t="s">
        <v>6437</v>
      </c>
      <c r="N1190" s="36" t="s">
        <v>49</v>
      </c>
      <c r="O1190" s="36"/>
      <c r="P1190" s="36" t="s">
        <v>50</v>
      </c>
      <c r="Q1190" s="36"/>
      <c r="R1190" s="36"/>
      <c r="S1190" s="36" t="s">
        <v>51</v>
      </c>
      <c r="T1190" s="36" t="s">
        <v>38</v>
      </c>
      <c r="U1190" s="36" t="s">
        <v>39</v>
      </c>
      <c r="V1190" s="36" t="s">
        <v>38</v>
      </c>
      <c r="W1190" s="36" t="s">
        <v>158</v>
      </c>
      <c r="X1190" s="36">
        <v>2</v>
      </c>
      <c r="Y1190" s="36" t="s">
        <v>6405</v>
      </c>
      <c r="Z1190" s="36">
        <v>1</v>
      </c>
      <c r="AA1190" s="36" t="s">
        <v>6431</v>
      </c>
      <c r="AB1190" s="36">
        <v>2</v>
      </c>
      <c r="AC1190" s="36"/>
      <c r="AD1190" s="36"/>
      <c r="AE1190" s="36">
        <f t="shared" si="20"/>
        <v>1</v>
      </c>
    </row>
    <row r="1191" spans="1:31" customFormat="1" ht="81">
      <c r="A1191" s="36">
        <v>1190</v>
      </c>
      <c r="B1191" s="36" t="s">
        <v>3862</v>
      </c>
      <c r="C1191" s="36" t="s">
        <v>6388</v>
      </c>
      <c r="D1191" s="36" t="s">
        <v>6438</v>
      </c>
      <c r="E1191" s="36" t="s">
        <v>28</v>
      </c>
      <c r="F1191" s="36" t="s">
        <v>45</v>
      </c>
      <c r="G1191" s="36">
        <v>0</v>
      </c>
      <c r="H1191" s="36" t="s">
        <v>82</v>
      </c>
      <c r="I1191" s="36" t="s">
        <v>6439</v>
      </c>
      <c r="J1191" s="36" t="s">
        <v>6440</v>
      </c>
      <c r="K1191" s="36" t="s">
        <v>33</v>
      </c>
      <c r="L1191" s="72" t="s">
        <v>6441</v>
      </c>
      <c r="M1191" s="36" t="s">
        <v>6442</v>
      </c>
      <c r="N1191" s="36" t="s">
        <v>49</v>
      </c>
      <c r="O1191" s="36"/>
      <c r="P1191" s="36" t="s">
        <v>50</v>
      </c>
      <c r="Q1191" s="36"/>
      <c r="R1191" s="36"/>
      <c r="S1191" s="36" t="s">
        <v>51</v>
      </c>
      <c r="T1191" s="36" t="s">
        <v>38</v>
      </c>
      <c r="U1191" s="36" t="s">
        <v>39</v>
      </c>
      <c r="V1191" s="36" t="s">
        <v>38</v>
      </c>
      <c r="W1191" s="36" t="s">
        <v>158</v>
      </c>
      <c r="X1191" s="36">
        <v>2</v>
      </c>
      <c r="Y1191" s="36" t="s">
        <v>6430</v>
      </c>
      <c r="Z1191" s="36">
        <v>1</v>
      </c>
      <c r="AA1191" s="36" t="s">
        <v>6443</v>
      </c>
      <c r="AB1191" s="36">
        <v>1</v>
      </c>
      <c r="AC1191" s="36" t="s">
        <v>6444</v>
      </c>
      <c r="AD1191" s="36"/>
      <c r="AE1191" s="36">
        <f t="shared" si="20"/>
        <v>1</v>
      </c>
    </row>
    <row r="1192" spans="1:31" customFormat="1" ht="108">
      <c r="A1192" s="36">
        <v>1191</v>
      </c>
      <c r="B1192" s="36" t="s">
        <v>3862</v>
      </c>
      <c r="C1192" s="36" t="s">
        <v>6388</v>
      </c>
      <c r="D1192" s="36" t="s">
        <v>6445</v>
      </c>
      <c r="E1192" s="36" t="s">
        <v>28</v>
      </c>
      <c r="F1192" s="36" t="s">
        <v>45</v>
      </c>
      <c r="G1192" s="36">
        <v>0</v>
      </c>
      <c r="H1192" s="36" t="s">
        <v>82</v>
      </c>
      <c r="I1192" s="36" t="s">
        <v>6446</v>
      </c>
      <c r="J1192" s="36" t="s">
        <v>6447</v>
      </c>
      <c r="K1192" s="36" t="s">
        <v>33</v>
      </c>
      <c r="L1192" s="72" t="s">
        <v>6448</v>
      </c>
      <c r="M1192" s="36" t="s">
        <v>6447</v>
      </c>
      <c r="N1192" s="36" t="s">
        <v>49</v>
      </c>
      <c r="O1192" s="36"/>
      <c r="P1192" s="36" t="s">
        <v>50</v>
      </c>
      <c r="Q1192" s="36"/>
      <c r="R1192" s="36"/>
      <c r="S1192" s="36" t="s">
        <v>51</v>
      </c>
      <c r="T1192" s="36" t="s">
        <v>38</v>
      </c>
      <c r="U1192" s="36" t="s">
        <v>39</v>
      </c>
      <c r="V1192" s="36" t="s">
        <v>38</v>
      </c>
      <c r="W1192" s="36" t="s">
        <v>158</v>
      </c>
      <c r="X1192" s="36">
        <v>2</v>
      </c>
      <c r="Y1192" s="36" t="s">
        <v>6393</v>
      </c>
      <c r="Z1192" s="36">
        <v>1</v>
      </c>
      <c r="AA1192" s="36" t="s">
        <v>6449</v>
      </c>
      <c r="AB1192" s="36">
        <v>1</v>
      </c>
      <c r="AC1192" s="36"/>
      <c r="AD1192" s="36"/>
      <c r="AE1192" s="36">
        <f t="shared" si="20"/>
        <v>1</v>
      </c>
    </row>
    <row r="1193" spans="1:31" customFormat="1" ht="94.5">
      <c r="A1193" s="36">
        <v>1192</v>
      </c>
      <c r="B1193" s="36" t="s">
        <v>3862</v>
      </c>
      <c r="C1193" s="36" t="s">
        <v>6388</v>
      </c>
      <c r="D1193" s="36" t="s">
        <v>6450</v>
      </c>
      <c r="E1193" s="36" t="s">
        <v>28</v>
      </c>
      <c r="F1193" s="36" t="s">
        <v>45</v>
      </c>
      <c r="G1193" s="36">
        <v>0</v>
      </c>
      <c r="H1193" s="36" t="s">
        <v>82</v>
      </c>
      <c r="I1193" s="36" t="s">
        <v>6451</v>
      </c>
      <c r="J1193" s="36" t="s">
        <v>6452</v>
      </c>
      <c r="K1193" s="36" t="s">
        <v>33</v>
      </c>
      <c r="L1193" s="72" t="s">
        <v>6453</v>
      </c>
      <c r="M1193" s="36" t="s">
        <v>6452</v>
      </c>
      <c r="N1193" s="36" t="s">
        <v>36</v>
      </c>
      <c r="O1193" s="36"/>
      <c r="P1193" s="36"/>
      <c r="Q1193" s="36"/>
      <c r="R1193" s="36"/>
      <c r="S1193" s="36" t="s">
        <v>51</v>
      </c>
      <c r="T1193" s="36" t="s">
        <v>38</v>
      </c>
      <c r="U1193" s="36" t="s">
        <v>39</v>
      </c>
      <c r="V1193" s="36" t="s">
        <v>38</v>
      </c>
      <c r="W1193" s="36" t="s">
        <v>158</v>
      </c>
      <c r="X1193" s="36">
        <v>2</v>
      </c>
      <c r="Y1193" s="36" t="s">
        <v>6430</v>
      </c>
      <c r="Z1193" s="36">
        <v>1</v>
      </c>
      <c r="AA1193" s="36" t="s">
        <v>6454</v>
      </c>
      <c r="AB1193" s="36">
        <v>1</v>
      </c>
      <c r="AC1193" s="36"/>
      <c r="AD1193" s="36"/>
      <c r="AE1193" s="36">
        <f t="shared" si="20"/>
        <v>0</v>
      </c>
    </row>
    <row r="1194" spans="1:31" customFormat="1" ht="81">
      <c r="A1194" s="36">
        <v>1193</v>
      </c>
      <c r="B1194" s="36" t="s">
        <v>3862</v>
      </c>
      <c r="C1194" s="36" t="s">
        <v>6388</v>
      </c>
      <c r="D1194" s="36" t="s">
        <v>6455</v>
      </c>
      <c r="E1194" s="36" t="s">
        <v>28</v>
      </c>
      <c r="F1194" s="36" t="s">
        <v>45</v>
      </c>
      <c r="G1194" s="36">
        <v>0</v>
      </c>
      <c r="H1194" s="36" t="s">
        <v>82</v>
      </c>
      <c r="I1194" s="36" t="s">
        <v>6456</v>
      </c>
      <c r="J1194" s="36" t="s">
        <v>6457</v>
      </c>
      <c r="K1194" s="36" t="s">
        <v>33</v>
      </c>
      <c r="L1194" s="72" t="s">
        <v>6458</v>
      </c>
      <c r="M1194" s="36" t="s">
        <v>6457</v>
      </c>
      <c r="N1194" s="36" t="s">
        <v>49</v>
      </c>
      <c r="O1194" s="36"/>
      <c r="P1194" s="36" t="s">
        <v>50</v>
      </c>
      <c r="Q1194" s="36"/>
      <c r="R1194" s="36"/>
      <c r="S1194" s="36" t="s">
        <v>51</v>
      </c>
      <c r="T1194" s="36" t="s">
        <v>38</v>
      </c>
      <c r="U1194" s="36" t="s">
        <v>38</v>
      </c>
      <c r="V1194" s="36" t="s">
        <v>38</v>
      </c>
      <c r="W1194" s="36" t="s">
        <v>158</v>
      </c>
      <c r="X1194" s="36">
        <v>2</v>
      </c>
      <c r="Y1194" s="36" t="s">
        <v>6430</v>
      </c>
      <c r="Z1194" s="36">
        <v>1</v>
      </c>
      <c r="AA1194" s="36" t="s">
        <v>6459</v>
      </c>
      <c r="AB1194" s="36">
        <v>1</v>
      </c>
      <c r="AC1194" s="36"/>
      <c r="AD1194" s="36"/>
      <c r="AE1194" s="36">
        <f t="shared" si="20"/>
        <v>1</v>
      </c>
    </row>
    <row r="1195" spans="1:31" customFormat="1" ht="94.5">
      <c r="A1195" s="36">
        <v>1194</v>
      </c>
      <c r="B1195" s="36" t="s">
        <v>3862</v>
      </c>
      <c r="C1195" s="36" t="s">
        <v>6388</v>
      </c>
      <c r="D1195" s="36" t="s">
        <v>6460</v>
      </c>
      <c r="E1195" s="36" t="s">
        <v>28</v>
      </c>
      <c r="F1195" s="36" t="s">
        <v>45</v>
      </c>
      <c r="G1195" s="36">
        <v>0</v>
      </c>
      <c r="H1195" s="36" t="s">
        <v>108</v>
      </c>
      <c r="I1195" s="36" t="s">
        <v>6461</v>
      </c>
      <c r="J1195" s="36" t="s">
        <v>6462</v>
      </c>
      <c r="K1195" s="36" t="s">
        <v>33</v>
      </c>
      <c r="L1195" s="72" t="s">
        <v>6463</v>
      </c>
      <c r="M1195" s="36" t="s">
        <v>6462</v>
      </c>
      <c r="N1195" s="36" t="s">
        <v>49</v>
      </c>
      <c r="O1195" s="36"/>
      <c r="P1195" s="36"/>
      <c r="Q1195" s="36" t="s">
        <v>50</v>
      </c>
      <c r="R1195" s="36"/>
      <c r="S1195" s="36" t="s">
        <v>37</v>
      </c>
      <c r="T1195" s="36" t="s">
        <v>38</v>
      </c>
      <c r="U1195" s="36" t="s">
        <v>38</v>
      </c>
      <c r="V1195" s="36" t="s">
        <v>38</v>
      </c>
      <c r="W1195" s="36" t="s">
        <v>158</v>
      </c>
      <c r="X1195" s="36">
        <v>2</v>
      </c>
      <c r="Y1195" s="36" t="s">
        <v>6405</v>
      </c>
      <c r="Z1195" s="36">
        <v>1</v>
      </c>
      <c r="AA1195" s="36" t="s">
        <v>6464</v>
      </c>
      <c r="AB1195" s="36">
        <v>1</v>
      </c>
      <c r="AC1195" s="36"/>
      <c r="AD1195" s="36"/>
      <c r="AE1195" s="36">
        <f t="shared" si="20"/>
        <v>1</v>
      </c>
    </row>
    <row r="1196" spans="1:31" s="65" customFormat="1" ht="114">
      <c r="A1196" s="36">
        <v>1195</v>
      </c>
      <c r="B1196" s="36" t="s">
        <v>3862</v>
      </c>
      <c r="C1196" s="36" t="s">
        <v>6388</v>
      </c>
      <c r="D1196" s="36" t="s">
        <v>6465</v>
      </c>
      <c r="E1196" s="36" t="s">
        <v>28</v>
      </c>
      <c r="F1196" s="36" t="s">
        <v>2866</v>
      </c>
      <c r="G1196" s="36">
        <v>5</v>
      </c>
      <c r="H1196" s="36" t="s">
        <v>108</v>
      </c>
      <c r="I1196" s="36" t="s">
        <v>6466</v>
      </c>
      <c r="J1196" s="36" t="s">
        <v>6467</v>
      </c>
      <c r="K1196" s="75" t="s">
        <v>33</v>
      </c>
      <c r="L1196" s="76" t="s">
        <v>6468</v>
      </c>
      <c r="M1196" s="75" t="s">
        <v>6469</v>
      </c>
      <c r="N1196" s="75" t="s">
        <v>49</v>
      </c>
      <c r="O1196" s="77"/>
      <c r="P1196" s="77" t="s">
        <v>50</v>
      </c>
      <c r="Q1196" s="75"/>
      <c r="R1196" s="75"/>
      <c r="S1196" s="75" t="s">
        <v>51</v>
      </c>
      <c r="T1196" s="75" t="s">
        <v>38</v>
      </c>
      <c r="U1196" s="75" t="s">
        <v>38</v>
      </c>
      <c r="V1196" s="75" t="s">
        <v>38</v>
      </c>
      <c r="W1196" s="75" t="s">
        <v>158</v>
      </c>
      <c r="X1196" s="36">
        <v>2</v>
      </c>
      <c r="Y1196" s="75" t="s">
        <v>6393</v>
      </c>
      <c r="Z1196" s="36">
        <v>1</v>
      </c>
      <c r="AA1196" s="75" t="s">
        <v>6417</v>
      </c>
      <c r="AB1196" s="36">
        <v>1</v>
      </c>
      <c r="AC1196" s="36"/>
      <c r="AD1196" s="36"/>
      <c r="AE1196" s="36">
        <v>1</v>
      </c>
    </row>
    <row r="1197" spans="1:31" customFormat="1" ht="148.5">
      <c r="A1197" s="72">
        <v>1196</v>
      </c>
      <c r="B1197" s="72" t="s">
        <v>3862</v>
      </c>
      <c r="C1197" s="72" t="s">
        <v>6388</v>
      </c>
      <c r="D1197" s="72" t="s">
        <v>6470</v>
      </c>
      <c r="E1197" s="72" t="s">
        <v>28</v>
      </c>
      <c r="F1197" s="72" t="s">
        <v>45</v>
      </c>
      <c r="G1197" s="72">
        <v>0</v>
      </c>
      <c r="H1197" s="72" t="s">
        <v>645</v>
      </c>
      <c r="I1197" s="36" t="s">
        <v>6471</v>
      </c>
      <c r="J1197" s="36" t="s">
        <v>6472</v>
      </c>
      <c r="K1197" s="36" t="s">
        <v>33</v>
      </c>
      <c r="L1197" s="72" t="s">
        <v>6473</v>
      </c>
      <c r="M1197" s="36" t="s">
        <v>6474</v>
      </c>
      <c r="N1197" s="36" t="s">
        <v>36</v>
      </c>
      <c r="O1197" s="36"/>
      <c r="P1197" s="36"/>
      <c r="Q1197" s="36"/>
      <c r="R1197" s="36"/>
      <c r="S1197" s="36" t="s">
        <v>51</v>
      </c>
      <c r="T1197" s="36" t="s">
        <v>38</v>
      </c>
      <c r="U1197" s="36" t="s">
        <v>39</v>
      </c>
      <c r="V1197" s="36" t="s">
        <v>39</v>
      </c>
      <c r="W1197" s="36" t="s">
        <v>6475</v>
      </c>
      <c r="X1197" s="36">
        <v>1</v>
      </c>
      <c r="Y1197" s="36" t="s">
        <v>6393</v>
      </c>
      <c r="Z1197" s="36">
        <v>1</v>
      </c>
      <c r="AA1197" s="36" t="s">
        <v>6417</v>
      </c>
      <c r="AB1197" s="36">
        <v>1</v>
      </c>
      <c r="AC1197" s="36"/>
      <c r="AD1197" s="36"/>
      <c r="AE1197" s="36">
        <f t="shared" ref="AE1197:AE1225" si="21">COUNTIFS(O1197:R1197,"√")</f>
        <v>0</v>
      </c>
    </row>
    <row r="1198" spans="1:31" customFormat="1" ht="121.5">
      <c r="A1198" s="36">
        <v>1197</v>
      </c>
      <c r="B1198" s="36" t="s">
        <v>3862</v>
      </c>
      <c r="C1198" s="36" t="s">
        <v>6388</v>
      </c>
      <c r="D1198" s="36" t="s">
        <v>6476</v>
      </c>
      <c r="E1198" s="36" t="s">
        <v>28</v>
      </c>
      <c r="F1198" s="36" t="s">
        <v>45</v>
      </c>
      <c r="G1198" s="36">
        <v>0</v>
      </c>
      <c r="H1198" s="36" t="s">
        <v>82</v>
      </c>
      <c r="I1198" s="36" t="s">
        <v>6477</v>
      </c>
      <c r="J1198" s="36" t="s">
        <v>6478</v>
      </c>
      <c r="K1198" s="36" t="s">
        <v>106</v>
      </c>
      <c r="L1198" s="72"/>
      <c r="M1198" s="36"/>
      <c r="N1198" s="36"/>
      <c r="O1198" s="36"/>
      <c r="P1198" s="36"/>
      <c r="Q1198" s="36"/>
      <c r="R1198" s="36"/>
      <c r="S1198" s="36"/>
      <c r="T1198" s="36"/>
      <c r="U1198" s="36"/>
      <c r="V1198" s="36"/>
      <c r="W1198" s="36"/>
      <c r="X1198" s="36"/>
      <c r="Y1198" s="36"/>
      <c r="Z1198" s="36"/>
      <c r="AA1198" s="36"/>
      <c r="AB1198" s="36"/>
      <c r="AC1198" s="36"/>
      <c r="AD1198" s="36"/>
      <c r="AE1198" s="36">
        <f t="shared" si="21"/>
        <v>0</v>
      </c>
    </row>
    <row r="1199" spans="1:31" customFormat="1" ht="135">
      <c r="A1199" s="36">
        <v>1198</v>
      </c>
      <c r="B1199" s="36" t="s">
        <v>3862</v>
      </c>
      <c r="C1199" s="36" t="s">
        <v>6388</v>
      </c>
      <c r="D1199" s="36" t="s">
        <v>6479</v>
      </c>
      <c r="E1199" s="36" t="s">
        <v>28</v>
      </c>
      <c r="F1199" s="36" t="s">
        <v>2866</v>
      </c>
      <c r="G1199" s="36">
        <v>5</v>
      </c>
      <c r="H1199" s="36" t="s">
        <v>82</v>
      </c>
      <c r="I1199" s="36" t="s">
        <v>6480</v>
      </c>
      <c r="J1199" s="36" t="s">
        <v>6481</v>
      </c>
      <c r="K1199" s="36" t="s">
        <v>33</v>
      </c>
      <c r="L1199" s="72" t="s">
        <v>6482</v>
      </c>
      <c r="M1199" s="36" t="s">
        <v>6483</v>
      </c>
      <c r="N1199" s="36" t="s">
        <v>36</v>
      </c>
      <c r="O1199" s="36"/>
      <c r="P1199" s="36"/>
      <c r="Q1199" s="36"/>
      <c r="R1199" s="36"/>
      <c r="S1199" s="36" t="s">
        <v>51</v>
      </c>
      <c r="T1199" s="36" t="s">
        <v>38</v>
      </c>
      <c r="U1199" s="36" t="s">
        <v>39</v>
      </c>
      <c r="V1199" s="36" t="s">
        <v>38</v>
      </c>
      <c r="W1199" s="36" t="s">
        <v>6484</v>
      </c>
      <c r="X1199" s="36">
        <v>1</v>
      </c>
      <c r="Y1199" s="36" t="s">
        <v>6393</v>
      </c>
      <c r="Z1199" s="36">
        <v>1</v>
      </c>
      <c r="AA1199" s="36" t="s">
        <v>6485</v>
      </c>
      <c r="AB1199" s="36">
        <v>1</v>
      </c>
      <c r="AC1199" s="36" t="s">
        <v>6486</v>
      </c>
      <c r="AD1199" s="36"/>
      <c r="AE1199" s="36">
        <f t="shared" si="21"/>
        <v>0</v>
      </c>
    </row>
    <row r="1200" spans="1:31" customFormat="1" ht="189">
      <c r="A1200" s="36">
        <v>1199</v>
      </c>
      <c r="B1200" s="36" t="s">
        <v>3862</v>
      </c>
      <c r="C1200" s="36" t="s">
        <v>6388</v>
      </c>
      <c r="D1200" s="36" t="s">
        <v>6487</v>
      </c>
      <c r="E1200" s="36" t="s">
        <v>6488</v>
      </c>
      <c r="F1200" s="36" t="s">
        <v>132</v>
      </c>
      <c r="G1200" s="36">
        <v>1</v>
      </c>
      <c r="H1200" s="36" t="s">
        <v>82</v>
      </c>
      <c r="I1200" s="36" t="s">
        <v>6489</v>
      </c>
      <c r="J1200" s="36" t="s">
        <v>6490</v>
      </c>
      <c r="K1200" s="36" t="s">
        <v>33</v>
      </c>
      <c r="L1200" s="72" t="s">
        <v>6491</v>
      </c>
      <c r="M1200" s="36" t="s">
        <v>6492</v>
      </c>
      <c r="N1200" s="36" t="s">
        <v>36</v>
      </c>
      <c r="O1200" s="36"/>
      <c r="P1200" s="36"/>
      <c r="Q1200" s="36"/>
      <c r="R1200" s="36"/>
      <c r="S1200" s="36" t="s">
        <v>51</v>
      </c>
      <c r="T1200" s="36" t="s">
        <v>38</v>
      </c>
      <c r="U1200" s="36" t="s">
        <v>39</v>
      </c>
      <c r="V1200" s="36" t="s">
        <v>38</v>
      </c>
      <c r="W1200" s="36" t="s">
        <v>158</v>
      </c>
      <c r="X1200" s="36">
        <v>2</v>
      </c>
      <c r="Y1200" s="36" t="s">
        <v>6430</v>
      </c>
      <c r="Z1200" s="36">
        <v>1</v>
      </c>
      <c r="AA1200" s="36" t="s">
        <v>6493</v>
      </c>
      <c r="AB1200" s="36">
        <v>1</v>
      </c>
      <c r="AC1200" s="36" t="s">
        <v>6494</v>
      </c>
      <c r="AD1200" s="36"/>
      <c r="AE1200" s="36">
        <f t="shared" si="21"/>
        <v>0</v>
      </c>
    </row>
    <row r="1201" spans="1:31" customFormat="1" ht="81">
      <c r="A1201" s="36">
        <v>1200</v>
      </c>
      <c r="B1201" s="36" t="s">
        <v>3862</v>
      </c>
      <c r="C1201" s="36" t="s">
        <v>6388</v>
      </c>
      <c r="D1201" s="36" t="s">
        <v>6495</v>
      </c>
      <c r="E1201" s="36" t="s">
        <v>28</v>
      </c>
      <c r="F1201" s="36" t="s">
        <v>45</v>
      </c>
      <c r="G1201" s="36">
        <v>0</v>
      </c>
      <c r="H1201" s="36" t="s">
        <v>133</v>
      </c>
      <c r="I1201" s="36" t="s">
        <v>6496</v>
      </c>
      <c r="J1201" s="36" t="s">
        <v>6497</v>
      </c>
      <c r="K1201" s="36" t="s">
        <v>33</v>
      </c>
      <c r="L1201" s="72" t="s">
        <v>6498</v>
      </c>
      <c r="M1201" s="36" t="s">
        <v>6497</v>
      </c>
      <c r="N1201" s="36" t="s">
        <v>49</v>
      </c>
      <c r="O1201" s="36"/>
      <c r="P1201" s="36" t="s">
        <v>50</v>
      </c>
      <c r="Q1201" s="36"/>
      <c r="R1201" s="36"/>
      <c r="S1201" s="36" t="s">
        <v>51</v>
      </c>
      <c r="T1201" s="36" t="s">
        <v>38</v>
      </c>
      <c r="U1201" s="36" t="s">
        <v>38</v>
      </c>
      <c r="V1201" s="36" t="s">
        <v>38</v>
      </c>
      <c r="W1201" s="36" t="s">
        <v>158</v>
      </c>
      <c r="X1201" s="36">
        <v>2</v>
      </c>
      <c r="Y1201" s="36" t="s">
        <v>6430</v>
      </c>
      <c r="Z1201" s="36">
        <v>1</v>
      </c>
      <c r="AA1201" s="36" t="s">
        <v>6499</v>
      </c>
      <c r="AB1201" s="36">
        <v>1</v>
      </c>
      <c r="AC1201" s="36"/>
      <c r="AD1201" s="36"/>
      <c r="AE1201" s="36">
        <f t="shared" si="21"/>
        <v>1</v>
      </c>
    </row>
    <row r="1202" spans="1:31" customFormat="1" ht="135">
      <c r="A1202" s="36">
        <v>1201</v>
      </c>
      <c r="B1202" s="36" t="s">
        <v>3862</v>
      </c>
      <c r="C1202" s="36" t="s">
        <v>6388</v>
      </c>
      <c r="D1202" s="36" t="s">
        <v>6500</v>
      </c>
      <c r="E1202" s="36" t="s">
        <v>28</v>
      </c>
      <c r="F1202" s="36" t="s">
        <v>2866</v>
      </c>
      <c r="G1202" s="36">
        <v>5</v>
      </c>
      <c r="H1202" s="36" t="s">
        <v>30</v>
      </c>
      <c r="I1202" s="36" t="s">
        <v>6501</v>
      </c>
      <c r="J1202" s="36" t="s">
        <v>6502</v>
      </c>
      <c r="K1202" s="72" t="s">
        <v>33</v>
      </c>
      <c r="L1202" s="72" t="s">
        <v>6503</v>
      </c>
      <c r="M1202" s="36" t="s">
        <v>6502</v>
      </c>
      <c r="N1202" s="36" t="s">
        <v>36</v>
      </c>
      <c r="O1202" s="36"/>
      <c r="P1202" s="36"/>
      <c r="Q1202" s="36"/>
      <c r="R1202" s="36"/>
      <c r="S1202" s="78" t="s">
        <v>37</v>
      </c>
      <c r="T1202" s="78" t="s">
        <v>38</v>
      </c>
      <c r="U1202" s="78" t="s">
        <v>39</v>
      </c>
      <c r="V1202" s="78" t="s">
        <v>38</v>
      </c>
      <c r="W1202" s="78" t="s">
        <v>158</v>
      </c>
      <c r="X1202" s="68">
        <v>2</v>
      </c>
      <c r="Y1202" s="78" t="s">
        <v>6430</v>
      </c>
      <c r="Z1202" s="36">
        <v>1</v>
      </c>
      <c r="AA1202" s="78" t="s">
        <v>6504</v>
      </c>
      <c r="AB1202" s="36">
        <v>1</v>
      </c>
      <c r="AC1202" s="36"/>
      <c r="AD1202" s="36"/>
      <c r="AE1202" s="36">
        <f t="shared" si="21"/>
        <v>0</v>
      </c>
    </row>
    <row r="1203" spans="1:31" customFormat="1" ht="81">
      <c r="A1203" s="36">
        <v>1202</v>
      </c>
      <c r="B1203" s="36" t="s">
        <v>3862</v>
      </c>
      <c r="C1203" s="36" t="s">
        <v>6388</v>
      </c>
      <c r="D1203" s="36" t="s">
        <v>6505</v>
      </c>
      <c r="E1203" s="36" t="s">
        <v>28</v>
      </c>
      <c r="F1203" s="36" t="s">
        <v>45</v>
      </c>
      <c r="G1203" s="36">
        <v>0</v>
      </c>
      <c r="H1203" s="36" t="s">
        <v>757</v>
      </c>
      <c r="I1203" s="36" t="s">
        <v>6506</v>
      </c>
      <c r="J1203" s="36" t="s">
        <v>6507</v>
      </c>
      <c r="K1203" s="36" t="s">
        <v>33</v>
      </c>
      <c r="L1203" s="72" t="s">
        <v>6508</v>
      </c>
      <c r="M1203" s="36" t="s">
        <v>6507</v>
      </c>
      <c r="N1203" s="36" t="s">
        <v>36</v>
      </c>
      <c r="O1203" s="36"/>
      <c r="P1203" s="36"/>
      <c r="Q1203" s="36"/>
      <c r="R1203" s="36"/>
      <c r="S1203" s="36" t="s">
        <v>51</v>
      </c>
      <c r="T1203" s="36" t="s">
        <v>38</v>
      </c>
      <c r="U1203" s="36" t="s">
        <v>38</v>
      </c>
      <c r="V1203" s="36" t="s">
        <v>38</v>
      </c>
      <c r="W1203" s="36" t="s">
        <v>158</v>
      </c>
      <c r="X1203" s="36">
        <v>2</v>
      </c>
      <c r="Y1203" s="36" t="s">
        <v>6430</v>
      </c>
      <c r="Z1203" s="36">
        <v>1</v>
      </c>
      <c r="AA1203" s="36" t="s">
        <v>3269</v>
      </c>
      <c r="AB1203" s="36">
        <v>1</v>
      </c>
      <c r="AC1203" s="36"/>
      <c r="AD1203" s="36"/>
      <c r="AE1203" s="36">
        <f t="shared" si="21"/>
        <v>0</v>
      </c>
    </row>
    <row r="1204" spans="1:31" customFormat="1" ht="94.5">
      <c r="A1204" s="36">
        <v>1203</v>
      </c>
      <c r="B1204" s="36" t="s">
        <v>3862</v>
      </c>
      <c r="C1204" s="36" t="s">
        <v>6388</v>
      </c>
      <c r="D1204" s="36" t="s">
        <v>6509</v>
      </c>
      <c r="E1204" s="36" t="s">
        <v>28</v>
      </c>
      <c r="F1204" s="36" t="s">
        <v>45</v>
      </c>
      <c r="G1204" s="36">
        <v>0</v>
      </c>
      <c r="H1204" s="36" t="s">
        <v>108</v>
      </c>
      <c r="I1204" s="36" t="s">
        <v>6510</v>
      </c>
      <c r="J1204" s="36" t="s">
        <v>6511</v>
      </c>
      <c r="K1204" s="36" t="s">
        <v>33</v>
      </c>
      <c r="L1204" s="72" t="s">
        <v>6512</v>
      </c>
      <c r="M1204" s="36" t="s">
        <v>6513</v>
      </c>
      <c r="N1204" s="36" t="s">
        <v>49</v>
      </c>
      <c r="O1204" s="36"/>
      <c r="P1204" s="36" t="s">
        <v>50</v>
      </c>
      <c r="Q1204" s="36"/>
      <c r="R1204" s="36"/>
      <c r="S1204" s="36" t="s">
        <v>51</v>
      </c>
      <c r="T1204" s="36" t="s">
        <v>38</v>
      </c>
      <c r="U1204" s="36" t="s">
        <v>39</v>
      </c>
      <c r="V1204" s="36" t="s">
        <v>38</v>
      </c>
      <c r="W1204" s="36" t="s">
        <v>6514</v>
      </c>
      <c r="X1204" s="36">
        <v>1</v>
      </c>
      <c r="Y1204" s="36" t="s">
        <v>6430</v>
      </c>
      <c r="Z1204" s="36">
        <v>1</v>
      </c>
      <c r="AA1204" s="36" t="s">
        <v>6515</v>
      </c>
      <c r="AB1204" s="36">
        <v>1</v>
      </c>
      <c r="AC1204" s="36" t="s">
        <v>6444</v>
      </c>
      <c r="AD1204" s="36"/>
      <c r="AE1204" s="36">
        <f t="shared" si="21"/>
        <v>1</v>
      </c>
    </row>
    <row r="1205" spans="1:31" customFormat="1" ht="108">
      <c r="A1205" s="36">
        <v>1204</v>
      </c>
      <c r="B1205" s="36" t="s">
        <v>3862</v>
      </c>
      <c r="C1205" s="36" t="s">
        <v>6388</v>
      </c>
      <c r="D1205" s="36" t="s">
        <v>6516</v>
      </c>
      <c r="E1205" s="36" t="s">
        <v>28</v>
      </c>
      <c r="F1205" s="36" t="s">
        <v>45</v>
      </c>
      <c r="G1205" s="36">
        <v>0</v>
      </c>
      <c r="H1205" s="36" t="s">
        <v>108</v>
      </c>
      <c r="I1205" s="36" t="s">
        <v>6517</v>
      </c>
      <c r="J1205" s="36" t="s">
        <v>6518</v>
      </c>
      <c r="K1205" s="36" t="s">
        <v>33</v>
      </c>
      <c r="L1205" s="72" t="s">
        <v>6519</v>
      </c>
      <c r="M1205" s="36" t="s">
        <v>6520</v>
      </c>
      <c r="N1205" s="36" t="s">
        <v>49</v>
      </c>
      <c r="O1205" s="36"/>
      <c r="P1205" s="36" t="s">
        <v>50</v>
      </c>
      <c r="Q1205" s="36"/>
      <c r="R1205" s="36"/>
      <c r="S1205" s="36" t="s">
        <v>51</v>
      </c>
      <c r="T1205" s="36" t="s">
        <v>38</v>
      </c>
      <c r="U1205" s="36" t="s">
        <v>39</v>
      </c>
      <c r="V1205" s="36" t="s">
        <v>38</v>
      </c>
      <c r="W1205" s="36" t="s">
        <v>158</v>
      </c>
      <c r="X1205" s="36">
        <v>2</v>
      </c>
      <c r="Y1205" s="36" t="s">
        <v>6430</v>
      </c>
      <c r="Z1205" s="36">
        <v>1</v>
      </c>
      <c r="AA1205" s="36" t="s">
        <v>4917</v>
      </c>
      <c r="AB1205" s="36">
        <v>1</v>
      </c>
      <c r="AC1205" s="36" t="s">
        <v>6444</v>
      </c>
      <c r="AD1205" s="36"/>
      <c r="AE1205" s="36">
        <f t="shared" si="21"/>
        <v>1</v>
      </c>
    </row>
    <row r="1206" spans="1:31" customFormat="1" ht="202.5">
      <c r="A1206" s="36">
        <v>1205</v>
      </c>
      <c r="B1206" s="36" t="s">
        <v>3862</v>
      </c>
      <c r="C1206" s="36" t="s">
        <v>6388</v>
      </c>
      <c r="D1206" s="36" t="s">
        <v>6521</v>
      </c>
      <c r="E1206" s="36" t="s">
        <v>6521</v>
      </c>
      <c r="F1206" s="36" t="s">
        <v>132</v>
      </c>
      <c r="G1206" s="36">
        <v>1</v>
      </c>
      <c r="H1206" s="36" t="s">
        <v>108</v>
      </c>
      <c r="I1206" s="36" t="s">
        <v>6522</v>
      </c>
      <c r="J1206" s="36" t="s">
        <v>6523</v>
      </c>
      <c r="K1206" s="36" t="s">
        <v>33</v>
      </c>
      <c r="L1206" s="72" t="s">
        <v>6519</v>
      </c>
      <c r="M1206" s="36" t="s">
        <v>6524</v>
      </c>
      <c r="N1206" s="36" t="s">
        <v>36</v>
      </c>
      <c r="O1206" s="36"/>
      <c r="P1206" s="36"/>
      <c r="Q1206" s="36"/>
      <c r="R1206" s="36"/>
      <c r="S1206" s="36" t="s">
        <v>37</v>
      </c>
      <c r="T1206" s="36" t="s">
        <v>38</v>
      </c>
      <c r="U1206" s="36" t="s">
        <v>39</v>
      </c>
      <c r="V1206" s="36" t="s">
        <v>38</v>
      </c>
      <c r="W1206" s="36" t="s">
        <v>6514</v>
      </c>
      <c r="X1206" s="36">
        <v>1</v>
      </c>
      <c r="Y1206" s="36" t="s">
        <v>6525</v>
      </c>
      <c r="Z1206" s="36">
        <v>4</v>
      </c>
      <c r="AA1206" s="36" t="s">
        <v>2829</v>
      </c>
      <c r="AB1206" s="36">
        <v>4</v>
      </c>
      <c r="AC1206" s="36"/>
      <c r="AD1206" s="36"/>
      <c r="AE1206" s="36">
        <f t="shared" si="21"/>
        <v>0</v>
      </c>
    </row>
    <row r="1207" spans="1:31" customFormat="1" ht="94.5">
      <c r="A1207" s="36">
        <v>1206</v>
      </c>
      <c r="B1207" s="36" t="s">
        <v>3862</v>
      </c>
      <c r="C1207" s="36" t="s">
        <v>6388</v>
      </c>
      <c r="D1207" s="36" t="s">
        <v>6526</v>
      </c>
      <c r="E1207" s="36" t="s">
        <v>28</v>
      </c>
      <c r="F1207" s="36" t="s">
        <v>2866</v>
      </c>
      <c r="G1207" s="36">
        <v>5</v>
      </c>
      <c r="H1207" s="36" t="s">
        <v>645</v>
      </c>
      <c r="I1207" s="36" t="s">
        <v>6527</v>
      </c>
      <c r="J1207" s="36" t="s">
        <v>6528</v>
      </c>
      <c r="K1207" s="36" t="s">
        <v>33</v>
      </c>
      <c r="L1207" s="72" t="s">
        <v>6529</v>
      </c>
      <c r="M1207" s="36" t="s">
        <v>6530</v>
      </c>
      <c r="N1207" s="36" t="s">
        <v>49</v>
      </c>
      <c r="O1207" s="36"/>
      <c r="P1207" s="36" t="s">
        <v>50</v>
      </c>
      <c r="Q1207" s="36"/>
      <c r="R1207" s="36"/>
      <c r="S1207" s="36" t="s">
        <v>51</v>
      </c>
      <c r="T1207" s="36" t="s">
        <v>38</v>
      </c>
      <c r="U1207" s="36" t="s">
        <v>39</v>
      </c>
      <c r="V1207" s="36" t="s">
        <v>38</v>
      </c>
      <c r="W1207" s="36" t="s">
        <v>158</v>
      </c>
      <c r="X1207" s="36">
        <v>2</v>
      </c>
      <c r="Y1207" s="36" t="s">
        <v>6430</v>
      </c>
      <c r="Z1207" s="36">
        <v>1</v>
      </c>
      <c r="AA1207" s="36" t="s">
        <v>6531</v>
      </c>
      <c r="AB1207" s="36">
        <v>1</v>
      </c>
      <c r="AC1207" s="36"/>
      <c r="AD1207" s="36"/>
      <c r="AE1207" s="36">
        <f t="shared" si="21"/>
        <v>1</v>
      </c>
    </row>
    <row r="1208" spans="1:31" customFormat="1" ht="121.5">
      <c r="A1208" s="36">
        <v>1207</v>
      </c>
      <c r="B1208" s="36" t="s">
        <v>3862</v>
      </c>
      <c r="C1208" s="36" t="s">
        <v>6388</v>
      </c>
      <c r="D1208" s="36" t="s">
        <v>6532</v>
      </c>
      <c r="E1208" s="36" t="s">
        <v>28</v>
      </c>
      <c r="F1208" s="36" t="s">
        <v>45</v>
      </c>
      <c r="G1208" s="36">
        <v>0</v>
      </c>
      <c r="H1208" s="36" t="s">
        <v>6175</v>
      </c>
      <c r="I1208" s="36" t="s">
        <v>6533</v>
      </c>
      <c r="J1208" s="36" t="s">
        <v>6534</v>
      </c>
      <c r="K1208" s="36" t="s">
        <v>33</v>
      </c>
      <c r="L1208" s="72" t="s">
        <v>6535</v>
      </c>
      <c r="M1208" s="36" t="s">
        <v>6536</v>
      </c>
      <c r="N1208" s="36" t="s">
        <v>36</v>
      </c>
      <c r="O1208" s="36"/>
      <c r="P1208" s="36"/>
      <c r="Q1208" s="36"/>
      <c r="R1208" s="36"/>
      <c r="S1208" s="36" t="s">
        <v>51</v>
      </c>
      <c r="T1208" s="36" t="s">
        <v>38</v>
      </c>
      <c r="U1208" s="36" t="s">
        <v>38</v>
      </c>
      <c r="V1208" s="36" t="s">
        <v>38</v>
      </c>
      <c r="W1208" s="36" t="s">
        <v>158</v>
      </c>
      <c r="X1208" s="36">
        <v>2</v>
      </c>
      <c r="Y1208" s="36" t="s">
        <v>6430</v>
      </c>
      <c r="Z1208" s="36">
        <v>1</v>
      </c>
      <c r="AA1208" s="36" t="s">
        <v>6537</v>
      </c>
      <c r="AB1208" s="36">
        <v>1</v>
      </c>
      <c r="AC1208" s="36" t="s">
        <v>6538</v>
      </c>
      <c r="AD1208" s="36"/>
      <c r="AE1208" s="36">
        <f t="shared" si="21"/>
        <v>0</v>
      </c>
    </row>
    <row r="1209" spans="1:31" customFormat="1" ht="54">
      <c r="A1209" s="36">
        <v>1208</v>
      </c>
      <c r="B1209" s="36" t="s">
        <v>3862</v>
      </c>
      <c r="C1209" s="36" t="s">
        <v>5843</v>
      </c>
      <c r="D1209" s="36" t="s">
        <v>6539</v>
      </c>
      <c r="E1209" s="36" t="s">
        <v>28</v>
      </c>
      <c r="F1209" s="36" t="s">
        <v>45</v>
      </c>
      <c r="G1209" s="36">
        <v>0</v>
      </c>
      <c r="H1209" s="36" t="s">
        <v>108</v>
      </c>
      <c r="I1209" s="36" t="s">
        <v>6540</v>
      </c>
      <c r="J1209" s="36" t="s">
        <v>6541</v>
      </c>
      <c r="K1209" s="36" t="s">
        <v>33</v>
      </c>
      <c r="L1209" s="72" t="s">
        <v>6542</v>
      </c>
      <c r="M1209" s="36" t="s">
        <v>6543</v>
      </c>
      <c r="N1209" s="36" t="s">
        <v>49</v>
      </c>
      <c r="O1209" s="36"/>
      <c r="P1209" s="36" t="s">
        <v>50</v>
      </c>
      <c r="Q1209" s="36"/>
      <c r="R1209" s="36"/>
      <c r="S1209" s="36" t="s">
        <v>51</v>
      </c>
      <c r="T1209" s="36" t="s">
        <v>38</v>
      </c>
      <c r="U1209" s="36" t="s">
        <v>39</v>
      </c>
      <c r="V1209" s="36" t="s">
        <v>38</v>
      </c>
      <c r="W1209" s="36" t="s">
        <v>6544</v>
      </c>
      <c r="X1209" s="36">
        <v>2</v>
      </c>
      <c r="Y1209" s="36" t="s">
        <v>6545</v>
      </c>
      <c r="Z1209" s="36">
        <v>2</v>
      </c>
      <c r="AA1209" s="36" t="s">
        <v>821</v>
      </c>
      <c r="AB1209" s="36">
        <v>2</v>
      </c>
      <c r="AC1209" s="36"/>
      <c r="AD1209" s="36"/>
      <c r="AE1209" s="36">
        <f t="shared" si="21"/>
        <v>1</v>
      </c>
    </row>
    <row r="1210" spans="1:31" customFormat="1" ht="94.5">
      <c r="A1210" s="36">
        <v>1209</v>
      </c>
      <c r="B1210" s="36" t="s">
        <v>6546</v>
      </c>
      <c r="C1210" s="36" t="s">
        <v>6547</v>
      </c>
      <c r="D1210" s="36" t="s">
        <v>6548</v>
      </c>
      <c r="E1210" s="36" t="s">
        <v>28</v>
      </c>
      <c r="F1210" s="36" t="s">
        <v>45</v>
      </c>
      <c r="G1210" s="36">
        <v>0</v>
      </c>
      <c r="H1210" s="36" t="s">
        <v>30</v>
      </c>
      <c r="I1210" s="36" t="s">
        <v>6549</v>
      </c>
      <c r="J1210" s="36" t="s">
        <v>6550</v>
      </c>
      <c r="K1210" s="36" t="s">
        <v>33</v>
      </c>
      <c r="L1210" s="72" t="s">
        <v>6551</v>
      </c>
      <c r="M1210" s="36" t="s">
        <v>6552</v>
      </c>
      <c r="N1210" s="36" t="s">
        <v>36</v>
      </c>
      <c r="O1210" s="36"/>
      <c r="P1210" s="36"/>
      <c r="Q1210" s="36"/>
      <c r="R1210" s="36"/>
      <c r="S1210" s="36" t="s">
        <v>37</v>
      </c>
      <c r="T1210" s="36" t="s">
        <v>39</v>
      </c>
      <c r="U1210" s="36" t="s">
        <v>38</v>
      </c>
      <c r="V1210" s="36" t="s">
        <v>38</v>
      </c>
      <c r="W1210" s="36" t="s">
        <v>6553</v>
      </c>
      <c r="X1210" s="36">
        <v>2</v>
      </c>
      <c r="Y1210" s="36" t="s">
        <v>52</v>
      </c>
      <c r="Z1210" s="36">
        <v>3</v>
      </c>
      <c r="AA1210" s="36" t="s">
        <v>6554</v>
      </c>
      <c r="AB1210" s="36">
        <v>1</v>
      </c>
      <c r="AC1210" s="36"/>
      <c r="AD1210" s="36"/>
      <c r="AE1210" s="36">
        <f t="shared" si="21"/>
        <v>0</v>
      </c>
    </row>
    <row r="1211" spans="1:31" customFormat="1" ht="108">
      <c r="A1211" s="36">
        <v>1210</v>
      </c>
      <c r="B1211" s="36" t="s">
        <v>6546</v>
      </c>
      <c r="C1211" s="36" t="s">
        <v>6547</v>
      </c>
      <c r="D1211" s="36" t="s">
        <v>6555</v>
      </c>
      <c r="E1211" s="36" t="s">
        <v>28</v>
      </c>
      <c r="F1211" s="36" t="s">
        <v>45</v>
      </c>
      <c r="G1211" s="36">
        <v>0</v>
      </c>
      <c r="H1211" s="36" t="s">
        <v>30</v>
      </c>
      <c r="I1211" s="36" t="s">
        <v>6556</v>
      </c>
      <c r="J1211" s="36" t="s">
        <v>6557</v>
      </c>
      <c r="K1211" s="36" t="s">
        <v>33</v>
      </c>
      <c r="L1211" s="72" t="s">
        <v>6558</v>
      </c>
      <c r="M1211" s="36" t="s">
        <v>6559</v>
      </c>
      <c r="N1211" s="36" t="s">
        <v>36</v>
      </c>
      <c r="O1211" s="36"/>
      <c r="P1211" s="36"/>
      <c r="Q1211" s="36"/>
      <c r="R1211" s="36"/>
      <c r="S1211" s="36" t="s">
        <v>37</v>
      </c>
      <c r="T1211" s="36" t="s">
        <v>39</v>
      </c>
      <c r="U1211" s="36" t="s">
        <v>38</v>
      </c>
      <c r="V1211" s="36" t="s">
        <v>38</v>
      </c>
      <c r="W1211" s="36" t="s">
        <v>6553</v>
      </c>
      <c r="X1211" s="36">
        <v>2</v>
      </c>
      <c r="Y1211" s="36" t="s">
        <v>52</v>
      </c>
      <c r="Z1211" s="36">
        <v>3</v>
      </c>
      <c r="AA1211" s="36" t="s">
        <v>6560</v>
      </c>
      <c r="AB1211" s="36">
        <v>1</v>
      </c>
      <c r="AC1211" s="36"/>
      <c r="AD1211" s="36"/>
      <c r="AE1211" s="36">
        <f t="shared" si="21"/>
        <v>0</v>
      </c>
    </row>
    <row r="1212" spans="1:31" customFormat="1" ht="108">
      <c r="A1212" s="36">
        <v>1211</v>
      </c>
      <c r="B1212" s="36" t="s">
        <v>6546</v>
      </c>
      <c r="C1212" s="36" t="s">
        <v>6547</v>
      </c>
      <c r="D1212" s="36" t="s">
        <v>6561</v>
      </c>
      <c r="E1212" s="36" t="s">
        <v>28</v>
      </c>
      <c r="F1212" s="36" t="s">
        <v>45</v>
      </c>
      <c r="G1212" s="36">
        <v>0</v>
      </c>
      <c r="H1212" s="36" t="s">
        <v>30</v>
      </c>
      <c r="I1212" s="36" t="s">
        <v>6562</v>
      </c>
      <c r="J1212" s="36" t="s">
        <v>6563</v>
      </c>
      <c r="K1212" s="36" t="s">
        <v>33</v>
      </c>
      <c r="L1212" s="72" t="s">
        <v>6564</v>
      </c>
      <c r="M1212" s="36" t="s">
        <v>6565</v>
      </c>
      <c r="N1212" s="36" t="s">
        <v>36</v>
      </c>
      <c r="O1212" s="36"/>
      <c r="P1212" s="36"/>
      <c r="Q1212" s="36"/>
      <c r="R1212" s="36"/>
      <c r="S1212" s="36" t="s">
        <v>37</v>
      </c>
      <c r="T1212" s="36" t="s">
        <v>39</v>
      </c>
      <c r="U1212" s="36" t="s">
        <v>38</v>
      </c>
      <c r="V1212" s="36" t="s">
        <v>38</v>
      </c>
      <c r="W1212" s="36" t="s">
        <v>6553</v>
      </c>
      <c r="X1212" s="36">
        <v>2</v>
      </c>
      <c r="Y1212" s="36" t="s">
        <v>52</v>
      </c>
      <c r="Z1212" s="36">
        <v>3</v>
      </c>
      <c r="AA1212" s="36" t="s">
        <v>6560</v>
      </c>
      <c r="AB1212" s="36">
        <v>1</v>
      </c>
      <c r="AC1212" s="36"/>
      <c r="AD1212" s="36"/>
      <c r="AE1212" s="36">
        <f t="shared" si="21"/>
        <v>0</v>
      </c>
    </row>
    <row r="1213" spans="1:31" customFormat="1" ht="81">
      <c r="A1213" s="36">
        <v>1212</v>
      </c>
      <c r="B1213" s="36" t="s">
        <v>6546</v>
      </c>
      <c r="C1213" s="36" t="s">
        <v>6547</v>
      </c>
      <c r="D1213" s="36" t="s">
        <v>6566</v>
      </c>
      <c r="E1213" s="36" t="s">
        <v>28</v>
      </c>
      <c r="F1213" s="36" t="s">
        <v>45</v>
      </c>
      <c r="G1213" s="36">
        <v>0</v>
      </c>
      <c r="H1213" s="36" t="s">
        <v>30</v>
      </c>
      <c r="I1213" s="36" t="s">
        <v>6567</v>
      </c>
      <c r="J1213" s="36" t="s">
        <v>6568</v>
      </c>
      <c r="K1213" s="36" t="s">
        <v>106</v>
      </c>
      <c r="L1213" s="72"/>
      <c r="M1213" s="36"/>
      <c r="N1213" s="36"/>
      <c r="O1213" s="36"/>
      <c r="P1213" s="36"/>
      <c r="Q1213" s="36"/>
      <c r="R1213" s="36"/>
      <c r="S1213" s="36"/>
      <c r="T1213" s="36"/>
      <c r="U1213" s="36"/>
      <c r="V1213" s="36"/>
      <c r="W1213" s="36"/>
      <c r="X1213" s="36"/>
      <c r="Y1213" s="36"/>
      <c r="Z1213" s="36"/>
      <c r="AA1213" s="36"/>
      <c r="AB1213" s="36"/>
      <c r="AC1213" s="36"/>
      <c r="AD1213" s="36"/>
      <c r="AE1213" s="36">
        <f t="shared" si="21"/>
        <v>0</v>
      </c>
    </row>
    <row r="1214" spans="1:31" customFormat="1" ht="94.5">
      <c r="A1214" s="36">
        <v>1213</v>
      </c>
      <c r="B1214" s="36" t="s">
        <v>6546</v>
      </c>
      <c r="C1214" s="36" t="s">
        <v>6569</v>
      </c>
      <c r="D1214" s="36" t="s">
        <v>6570</v>
      </c>
      <c r="E1214" s="36" t="s">
        <v>28</v>
      </c>
      <c r="F1214" s="36" t="s">
        <v>45</v>
      </c>
      <c r="G1214" s="36">
        <v>0</v>
      </c>
      <c r="H1214" s="36" t="s">
        <v>30</v>
      </c>
      <c r="I1214" s="36" t="s">
        <v>6571</v>
      </c>
      <c r="J1214" s="36" t="s">
        <v>6572</v>
      </c>
      <c r="K1214" s="36" t="s">
        <v>33</v>
      </c>
      <c r="L1214" s="72" t="s">
        <v>6573</v>
      </c>
      <c r="M1214" s="36" t="s">
        <v>6574</v>
      </c>
      <c r="N1214" s="36" t="s">
        <v>49</v>
      </c>
      <c r="O1214" s="36"/>
      <c r="P1214" s="36" t="s">
        <v>50</v>
      </c>
      <c r="Q1214" s="36"/>
      <c r="R1214" s="36"/>
      <c r="S1214" s="36" t="s">
        <v>51</v>
      </c>
      <c r="T1214" s="36" t="s">
        <v>38</v>
      </c>
      <c r="U1214" s="36" t="s">
        <v>39</v>
      </c>
      <c r="V1214" s="36" t="s">
        <v>38</v>
      </c>
      <c r="W1214" s="36" t="s">
        <v>5099</v>
      </c>
      <c r="X1214" s="36">
        <v>1</v>
      </c>
      <c r="Y1214" s="36" t="s">
        <v>228</v>
      </c>
      <c r="Z1214" s="36">
        <v>5</v>
      </c>
      <c r="AA1214" s="36" t="s">
        <v>797</v>
      </c>
      <c r="AB1214" s="36">
        <v>5</v>
      </c>
      <c r="AC1214" s="36"/>
      <c r="AD1214" s="36"/>
      <c r="AE1214" s="36">
        <f t="shared" si="21"/>
        <v>1</v>
      </c>
    </row>
    <row r="1215" spans="1:31" customFormat="1" ht="94.5">
      <c r="A1215" s="36">
        <v>1214</v>
      </c>
      <c r="B1215" s="36" t="s">
        <v>6546</v>
      </c>
      <c r="C1215" s="36" t="s">
        <v>6569</v>
      </c>
      <c r="D1215" s="36" t="s">
        <v>6575</v>
      </c>
      <c r="E1215" s="36" t="s">
        <v>28</v>
      </c>
      <c r="F1215" s="36" t="s">
        <v>45</v>
      </c>
      <c r="G1215" s="36">
        <v>0</v>
      </c>
      <c r="H1215" s="36" t="s">
        <v>30</v>
      </c>
      <c r="I1215" s="36" t="s">
        <v>6576</v>
      </c>
      <c r="J1215" s="36" t="s">
        <v>6577</v>
      </c>
      <c r="K1215" s="36" t="s">
        <v>106</v>
      </c>
      <c r="L1215" s="72"/>
      <c r="M1215" s="36"/>
      <c r="N1215" s="36"/>
      <c r="O1215" s="36"/>
      <c r="P1215" s="36"/>
      <c r="Q1215" s="36"/>
      <c r="R1215" s="36"/>
      <c r="S1215" s="36"/>
      <c r="T1215" s="36"/>
      <c r="U1215" s="36"/>
      <c r="V1215" s="36"/>
      <c r="W1215" s="36"/>
      <c r="X1215" s="36"/>
      <c r="Y1215" s="36"/>
      <c r="Z1215" s="36"/>
      <c r="AA1215" s="36"/>
      <c r="AB1215" s="36"/>
      <c r="AC1215" s="36"/>
      <c r="AD1215" s="36"/>
      <c r="AE1215" s="36">
        <f t="shared" si="21"/>
        <v>0</v>
      </c>
    </row>
    <row r="1216" spans="1:31" customFormat="1" ht="121.5">
      <c r="A1216" s="36">
        <v>1215</v>
      </c>
      <c r="B1216" s="36" t="s">
        <v>6546</v>
      </c>
      <c r="C1216" s="36" t="s">
        <v>6569</v>
      </c>
      <c r="D1216" s="36" t="s">
        <v>6578</v>
      </c>
      <c r="E1216" s="36" t="s">
        <v>28</v>
      </c>
      <c r="F1216" s="36" t="s">
        <v>45</v>
      </c>
      <c r="G1216" s="36">
        <v>0</v>
      </c>
      <c r="H1216" s="36" t="s">
        <v>30</v>
      </c>
      <c r="I1216" s="36" t="s">
        <v>6579</v>
      </c>
      <c r="J1216" s="36" t="s">
        <v>6580</v>
      </c>
      <c r="K1216" s="36" t="s">
        <v>33</v>
      </c>
      <c r="L1216" s="72" t="s">
        <v>6581</v>
      </c>
      <c r="M1216" s="36" t="s">
        <v>6582</v>
      </c>
      <c r="N1216" s="36" t="s">
        <v>49</v>
      </c>
      <c r="O1216" s="36" t="s">
        <v>50</v>
      </c>
      <c r="P1216" s="36"/>
      <c r="Q1216" s="36"/>
      <c r="R1216" s="36"/>
      <c r="S1216" s="36" t="s">
        <v>51</v>
      </c>
      <c r="T1216" s="36" t="s">
        <v>38</v>
      </c>
      <c r="U1216" s="36" t="s">
        <v>39</v>
      </c>
      <c r="V1216" s="36" t="s">
        <v>38</v>
      </c>
      <c r="W1216" s="36" t="s">
        <v>5099</v>
      </c>
      <c r="X1216" s="36">
        <v>1</v>
      </c>
      <c r="Y1216" s="36" t="s">
        <v>228</v>
      </c>
      <c r="Z1216" s="36">
        <v>5</v>
      </c>
      <c r="AA1216" s="36" t="s">
        <v>797</v>
      </c>
      <c r="AB1216" s="36">
        <v>5</v>
      </c>
      <c r="AC1216" s="36"/>
      <c r="AD1216" s="36"/>
      <c r="AE1216" s="36">
        <f t="shared" si="21"/>
        <v>1</v>
      </c>
    </row>
    <row r="1217" spans="1:31" customFormat="1" ht="94.5">
      <c r="A1217" s="36">
        <v>1216</v>
      </c>
      <c r="B1217" s="36" t="s">
        <v>6546</v>
      </c>
      <c r="C1217" s="36" t="s">
        <v>6569</v>
      </c>
      <c r="D1217" s="36" t="s">
        <v>6583</v>
      </c>
      <c r="E1217" s="36" t="s">
        <v>28</v>
      </c>
      <c r="F1217" s="36" t="s">
        <v>45</v>
      </c>
      <c r="G1217" s="36">
        <v>0</v>
      </c>
      <c r="H1217" s="36" t="s">
        <v>30</v>
      </c>
      <c r="I1217" s="36" t="s">
        <v>6584</v>
      </c>
      <c r="J1217" s="36" t="s">
        <v>6585</v>
      </c>
      <c r="K1217" s="36" t="s">
        <v>33</v>
      </c>
      <c r="L1217" s="72" t="s">
        <v>6586</v>
      </c>
      <c r="M1217" s="36" t="s">
        <v>6587</v>
      </c>
      <c r="N1217" s="36" t="s">
        <v>36</v>
      </c>
      <c r="O1217" s="36"/>
      <c r="P1217" s="36"/>
      <c r="Q1217" s="36"/>
      <c r="R1217" s="36"/>
      <c r="S1217" s="36" t="s">
        <v>51</v>
      </c>
      <c r="T1217" s="36" t="s">
        <v>38</v>
      </c>
      <c r="U1217" s="36" t="s">
        <v>39</v>
      </c>
      <c r="V1217" s="36" t="s">
        <v>38</v>
      </c>
      <c r="W1217" s="36" t="s">
        <v>38</v>
      </c>
      <c r="X1217" s="36">
        <v>2</v>
      </c>
      <c r="Y1217" s="36" t="s">
        <v>228</v>
      </c>
      <c r="Z1217" s="36">
        <v>5</v>
      </c>
      <c r="AA1217" s="36" t="s">
        <v>797</v>
      </c>
      <c r="AB1217" s="36">
        <v>5</v>
      </c>
      <c r="AC1217" s="36"/>
      <c r="AD1217" s="36"/>
      <c r="AE1217" s="36">
        <f t="shared" si="21"/>
        <v>0</v>
      </c>
    </row>
    <row r="1218" spans="1:31" customFormat="1" ht="94.5">
      <c r="A1218" s="36">
        <v>1217</v>
      </c>
      <c r="B1218" s="36" t="s">
        <v>6546</v>
      </c>
      <c r="C1218" s="36" t="s">
        <v>6569</v>
      </c>
      <c r="D1218" s="36" t="s">
        <v>6588</v>
      </c>
      <c r="E1218" s="36" t="s">
        <v>28</v>
      </c>
      <c r="F1218" s="36" t="s">
        <v>45</v>
      </c>
      <c r="G1218" s="36">
        <v>0</v>
      </c>
      <c r="H1218" s="36" t="s">
        <v>30</v>
      </c>
      <c r="I1218" s="36" t="s">
        <v>6589</v>
      </c>
      <c r="J1218" s="36" t="s">
        <v>6590</v>
      </c>
      <c r="K1218" s="36" t="s">
        <v>33</v>
      </c>
      <c r="L1218" s="72" t="s">
        <v>6591</v>
      </c>
      <c r="M1218" s="36" t="s">
        <v>6592</v>
      </c>
      <c r="N1218" s="36" t="s">
        <v>36</v>
      </c>
      <c r="O1218" s="36"/>
      <c r="P1218" s="36"/>
      <c r="Q1218" s="36"/>
      <c r="R1218" s="36"/>
      <c r="S1218" s="36" t="s">
        <v>51</v>
      </c>
      <c r="T1218" s="36" t="s">
        <v>38</v>
      </c>
      <c r="U1218" s="36" t="s">
        <v>39</v>
      </c>
      <c r="V1218" s="36" t="s">
        <v>39</v>
      </c>
      <c r="W1218" s="36" t="s">
        <v>38</v>
      </c>
      <c r="X1218" s="36">
        <v>2</v>
      </c>
      <c r="Y1218" s="36" t="s">
        <v>228</v>
      </c>
      <c r="Z1218" s="36">
        <v>5</v>
      </c>
      <c r="AA1218" s="36" t="s">
        <v>797</v>
      </c>
      <c r="AB1218" s="36">
        <v>5</v>
      </c>
      <c r="AC1218" s="36"/>
      <c r="AD1218" s="36"/>
      <c r="AE1218" s="36">
        <f t="shared" si="21"/>
        <v>0</v>
      </c>
    </row>
    <row r="1219" spans="1:31" customFormat="1" ht="94.5">
      <c r="A1219" s="36">
        <v>1218</v>
      </c>
      <c r="B1219" s="36" t="s">
        <v>6546</v>
      </c>
      <c r="C1219" s="36" t="s">
        <v>6569</v>
      </c>
      <c r="D1219" s="36" t="s">
        <v>6593</v>
      </c>
      <c r="E1219" s="36" t="s">
        <v>28</v>
      </c>
      <c r="F1219" s="36" t="s">
        <v>45</v>
      </c>
      <c r="G1219" s="36">
        <v>0</v>
      </c>
      <c r="H1219" s="36" t="s">
        <v>30</v>
      </c>
      <c r="I1219" s="36" t="s">
        <v>6594</v>
      </c>
      <c r="J1219" s="36" t="s">
        <v>6595</v>
      </c>
      <c r="K1219" s="36" t="s">
        <v>33</v>
      </c>
      <c r="L1219" s="72" t="s">
        <v>6596</v>
      </c>
      <c r="M1219" s="36" t="s">
        <v>6597</v>
      </c>
      <c r="N1219" s="36" t="s">
        <v>36</v>
      </c>
      <c r="O1219" s="36"/>
      <c r="P1219" s="36"/>
      <c r="Q1219" s="36"/>
      <c r="R1219" s="36"/>
      <c r="S1219" s="36" t="s">
        <v>51</v>
      </c>
      <c r="T1219" s="36" t="s">
        <v>38</v>
      </c>
      <c r="U1219" s="36" t="s">
        <v>39</v>
      </c>
      <c r="V1219" s="36" t="s">
        <v>38</v>
      </c>
      <c r="W1219" s="36" t="s">
        <v>38</v>
      </c>
      <c r="X1219" s="36">
        <v>2</v>
      </c>
      <c r="Y1219" s="36" t="s">
        <v>228</v>
      </c>
      <c r="Z1219" s="36">
        <v>5</v>
      </c>
      <c r="AA1219" s="36" t="s">
        <v>797</v>
      </c>
      <c r="AB1219" s="36">
        <v>5</v>
      </c>
      <c r="AC1219" s="36"/>
      <c r="AD1219" s="36"/>
      <c r="AE1219" s="36">
        <f t="shared" si="21"/>
        <v>0</v>
      </c>
    </row>
    <row r="1220" spans="1:31" customFormat="1" ht="121.5">
      <c r="A1220" s="36">
        <v>1219</v>
      </c>
      <c r="B1220" s="36" t="s">
        <v>6546</v>
      </c>
      <c r="C1220" s="36" t="s">
        <v>6569</v>
      </c>
      <c r="D1220" s="36" t="s">
        <v>6598</v>
      </c>
      <c r="E1220" s="36" t="s">
        <v>28</v>
      </c>
      <c r="F1220" s="36" t="s">
        <v>45</v>
      </c>
      <c r="G1220" s="36">
        <v>0</v>
      </c>
      <c r="H1220" s="36" t="s">
        <v>30</v>
      </c>
      <c r="I1220" s="36" t="s">
        <v>6599</v>
      </c>
      <c r="J1220" s="36" t="s">
        <v>6600</v>
      </c>
      <c r="K1220" s="36" t="s">
        <v>33</v>
      </c>
      <c r="L1220" s="72" t="s">
        <v>6601</v>
      </c>
      <c r="M1220" s="36" t="s">
        <v>6602</v>
      </c>
      <c r="N1220" s="36" t="s">
        <v>49</v>
      </c>
      <c r="O1220" s="36"/>
      <c r="P1220" s="36" t="s">
        <v>50</v>
      </c>
      <c r="Q1220" s="36"/>
      <c r="R1220" s="36"/>
      <c r="S1220" s="36" t="s">
        <v>51</v>
      </c>
      <c r="T1220" s="36" t="s">
        <v>38</v>
      </c>
      <c r="U1220" s="36" t="s">
        <v>39</v>
      </c>
      <c r="V1220" s="36" t="s">
        <v>38</v>
      </c>
      <c r="W1220" s="36" t="s">
        <v>38</v>
      </c>
      <c r="X1220" s="36">
        <v>2</v>
      </c>
      <c r="Y1220" s="36" t="s">
        <v>228</v>
      </c>
      <c r="Z1220" s="36">
        <v>5</v>
      </c>
      <c r="AA1220" s="36" t="s">
        <v>797</v>
      </c>
      <c r="AB1220" s="36">
        <v>5</v>
      </c>
      <c r="AC1220" s="36"/>
      <c r="AD1220" s="36"/>
      <c r="AE1220" s="36">
        <f t="shared" si="21"/>
        <v>1</v>
      </c>
    </row>
    <row r="1221" spans="1:31" customFormat="1" ht="81">
      <c r="A1221" s="36">
        <v>1220</v>
      </c>
      <c r="B1221" s="36" t="s">
        <v>6546</v>
      </c>
      <c r="C1221" s="36" t="s">
        <v>6569</v>
      </c>
      <c r="D1221" s="36" t="s">
        <v>6603</v>
      </c>
      <c r="E1221" s="36" t="s">
        <v>28</v>
      </c>
      <c r="F1221" s="36" t="s">
        <v>45</v>
      </c>
      <c r="G1221" s="36">
        <v>0</v>
      </c>
      <c r="H1221" s="36" t="s">
        <v>30</v>
      </c>
      <c r="I1221" s="36" t="s">
        <v>6604</v>
      </c>
      <c r="J1221" s="36" t="s">
        <v>6605</v>
      </c>
      <c r="K1221" s="36" t="s">
        <v>33</v>
      </c>
      <c r="L1221" s="72" t="s">
        <v>6606</v>
      </c>
      <c r="M1221" s="36" t="s">
        <v>6607</v>
      </c>
      <c r="N1221" s="36" t="s">
        <v>49</v>
      </c>
      <c r="O1221" s="36" t="s">
        <v>50</v>
      </c>
      <c r="P1221" s="36" t="s">
        <v>50</v>
      </c>
      <c r="Q1221" s="36"/>
      <c r="R1221" s="36"/>
      <c r="S1221" s="36" t="s">
        <v>51</v>
      </c>
      <c r="T1221" s="36" t="s">
        <v>38</v>
      </c>
      <c r="U1221" s="36" t="s">
        <v>39</v>
      </c>
      <c r="V1221" s="36" t="s">
        <v>38</v>
      </c>
      <c r="W1221" s="36" t="s">
        <v>38</v>
      </c>
      <c r="X1221" s="36">
        <v>2</v>
      </c>
      <c r="Y1221" s="36" t="s">
        <v>228</v>
      </c>
      <c r="Z1221" s="36">
        <v>5</v>
      </c>
      <c r="AA1221" s="36" t="s">
        <v>797</v>
      </c>
      <c r="AB1221" s="36">
        <v>5</v>
      </c>
      <c r="AC1221" s="36"/>
      <c r="AD1221" s="36"/>
      <c r="AE1221" s="36">
        <f t="shared" si="21"/>
        <v>2</v>
      </c>
    </row>
    <row r="1222" spans="1:31" customFormat="1" ht="121.5">
      <c r="A1222" s="36">
        <v>1221</v>
      </c>
      <c r="B1222" s="36" t="s">
        <v>6546</v>
      </c>
      <c r="C1222" s="36" t="s">
        <v>6608</v>
      </c>
      <c r="D1222" s="36" t="s">
        <v>6609</v>
      </c>
      <c r="E1222" s="36" t="s">
        <v>28</v>
      </c>
      <c r="F1222" s="36" t="s">
        <v>45</v>
      </c>
      <c r="G1222" s="36">
        <v>0</v>
      </c>
      <c r="H1222" s="36" t="s">
        <v>30</v>
      </c>
      <c r="I1222" s="36" t="s">
        <v>6610</v>
      </c>
      <c r="J1222" s="36" t="s">
        <v>6611</v>
      </c>
      <c r="K1222" s="36" t="s">
        <v>33</v>
      </c>
      <c r="L1222" s="72" t="s">
        <v>6612</v>
      </c>
      <c r="M1222" s="36" t="s">
        <v>6613</v>
      </c>
      <c r="N1222" s="36" t="s">
        <v>49</v>
      </c>
      <c r="O1222" s="36"/>
      <c r="P1222" s="36" t="s">
        <v>50</v>
      </c>
      <c r="Q1222" s="36"/>
      <c r="R1222" s="36"/>
      <c r="S1222" s="36" t="s">
        <v>37</v>
      </c>
      <c r="T1222" s="36" t="s">
        <v>38</v>
      </c>
      <c r="U1222" s="36" t="s">
        <v>39</v>
      </c>
      <c r="V1222" s="36" t="s">
        <v>38</v>
      </c>
      <c r="W1222" s="36" t="s">
        <v>211</v>
      </c>
      <c r="X1222" s="36">
        <v>2</v>
      </c>
      <c r="Y1222" s="36" t="s">
        <v>6614</v>
      </c>
      <c r="Z1222" s="36">
        <v>4</v>
      </c>
      <c r="AA1222" s="36" t="s">
        <v>821</v>
      </c>
      <c r="AB1222" s="36">
        <v>1</v>
      </c>
      <c r="AC1222" s="36" t="s">
        <v>3872</v>
      </c>
      <c r="AD1222" s="36"/>
      <c r="AE1222" s="36">
        <f t="shared" si="21"/>
        <v>1</v>
      </c>
    </row>
    <row r="1223" spans="1:31" customFormat="1" ht="148.5">
      <c r="A1223" s="36">
        <v>1222</v>
      </c>
      <c r="B1223" s="36" t="s">
        <v>6546</v>
      </c>
      <c r="C1223" s="36" t="s">
        <v>6608</v>
      </c>
      <c r="D1223" s="36" t="s">
        <v>6615</v>
      </c>
      <c r="E1223" s="36" t="s">
        <v>28</v>
      </c>
      <c r="F1223" s="36" t="s">
        <v>45</v>
      </c>
      <c r="G1223" s="36">
        <v>0</v>
      </c>
      <c r="H1223" s="36" t="s">
        <v>30</v>
      </c>
      <c r="I1223" s="36" t="s">
        <v>6616</v>
      </c>
      <c r="J1223" s="36" t="s">
        <v>6617</v>
      </c>
      <c r="K1223" s="36" t="s">
        <v>33</v>
      </c>
      <c r="L1223" s="72" t="s">
        <v>6618</v>
      </c>
      <c r="M1223" s="36" t="s">
        <v>6619</v>
      </c>
      <c r="N1223" s="36" t="s">
        <v>49</v>
      </c>
      <c r="O1223" s="36"/>
      <c r="P1223" s="36" t="s">
        <v>50</v>
      </c>
      <c r="Q1223" s="36"/>
      <c r="R1223" s="36"/>
      <c r="S1223" s="36" t="s">
        <v>37</v>
      </c>
      <c r="T1223" s="36" t="s">
        <v>38</v>
      </c>
      <c r="U1223" s="36" t="s">
        <v>39</v>
      </c>
      <c r="V1223" s="36" t="s">
        <v>38</v>
      </c>
      <c r="W1223" s="36" t="s">
        <v>211</v>
      </c>
      <c r="X1223" s="36">
        <v>2</v>
      </c>
      <c r="Y1223" s="36" t="s">
        <v>6614</v>
      </c>
      <c r="Z1223" s="36">
        <v>1</v>
      </c>
      <c r="AA1223" s="36" t="s">
        <v>821</v>
      </c>
      <c r="AB1223" s="36">
        <v>1</v>
      </c>
      <c r="AC1223" s="36" t="s">
        <v>3872</v>
      </c>
      <c r="AD1223" s="36"/>
      <c r="AE1223" s="36">
        <f t="shared" si="21"/>
        <v>1</v>
      </c>
    </row>
    <row r="1224" spans="1:31" customFormat="1" ht="67.5">
      <c r="A1224" s="36">
        <v>1223</v>
      </c>
      <c r="B1224" s="36" t="s">
        <v>6546</v>
      </c>
      <c r="C1224" s="36" t="s">
        <v>6547</v>
      </c>
      <c r="D1224" s="36" t="s">
        <v>6620</v>
      </c>
      <c r="E1224" s="36" t="s">
        <v>28</v>
      </c>
      <c r="F1224" s="36" t="s">
        <v>45</v>
      </c>
      <c r="G1224" s="36">
        <v>0</v>
      </c>
      <c r="H1224" s="36" t="s">
        <v>82</v>
      </c>
      <c r="I1224" s="36" t="s">
        <v>6621</v>
      </c>
      <c r="J1224" s="36" t="s">
        <v>6622</v>
      </c>
      <c r="K1224" s="36" t="s">
        <v>33</v>
      </c>
      <c r="L1224" s="72" t="s">
        <v>6623</v>
      </c>
      <c r="M1224" s="36" t="s">
        <v>6624</v>
      </c>
      <c r="N1224" s="36" t="s">
        <v>36</v>
      </c>
      <c r="O1224" s="36"/>
      <c r="P1224" s="36"/>
      <c r="Q1224" s="36"/>
      <c r="R1224" s="36"/>
      <c r="S1224" s="36" t="s">
        <v>51</v>
      </c>
      <c r="T1224" s="36" t="s">
        <v>38</v>
      </c>
      <c r="U1224" s="36" t="s">
        <v>39</v>
      </c>
      <c r="V1224" s="36" t="s">
        <v>38</v>
      </c>
      <c r="W1224" s="36" t="s">
        <v>2364</v>
      </c>
      <c r="X1224" s="36">
        <v>2</v>
      </c>
      <c r="Y1224" s="36" t="s">
        <v>797</v>
      </c>
      <c r="Z1224" s="36">
        <v>5</v>
      </c>
      <c r="AA1224" s="36" t="s">
        <v>797</v>
      </c>
      <c r="AB1224" s="36">
        <v>5</v>
      </c>
      <c r="AC1224" s="36"/>
      <c r="AD1224" s="36"/>
      <c r="AE1224" s="36">
        <f t="shared" si="21"/>
        <v>0</v>
      </c>
    </row>
    <row r="1225" spans="1:31" customFormat="1" ht="121.5">
      <c r="A1225" s="36">
        <v>1224</v>
      </c>
      <c r="B1225" s="36" t="s">
        <v>6546</v>
      </c>
      <c r="C1225" s="36" t="s">
        <v>6547</v>
      </c>
      <c r="D1225" s="36" t="s">
        <v>6625</v>
      </c>
      <c r="E1225" s="36" t="s">
        <v>28</v>
      </c>
      <c r="F1225" s="36" t="s">
        <v>45</v>
      </c>
      <c r="G1225" s="36">
        <v>0</v>
      </c>
      <c r="H1225" s="36" t="s">
        <v>82</v>
      </c>
      <c r="I1225" s="36" t="s">
        <v>6626</v>
      </c>
      <c r="J1225" s="36" t="s">
        <v>6627</v>
      </c>
      <c r="K1225" s="36" t="s">
        <v>33</v>
      </c>
      <c r="L1225" s="72" t="s">
        <v>6628</v>
      </c>
      <c r="M1225" s="36" t="s">
        <v>6629</v>
      </c>
      <c r="N1225" s="36" t="s">
        <v>36</v>
      </c>
      <c r="O1225" s="36"/>
      <c r="P1225" s="36"/>
      <c r="Q1225" s="36"/>
      <c r="R1225" s="36"/>
      <c r="S1225" s="36" t="s">
        <v>37</v>
      </c>
      <c r="T1225" s="36" t="s">
        <v>38</v>
      </c>
      <c r="U1225" s="36" t="s">
        <v>39</v>
      </c>
      <c r="V1225" s="36" t="s">
        <v>38</v>
      </c>
      <c r="W1225" s="36" t="s">
        <v>2364</v>
      </c>
      <c r="X1225" s="36">
        <v>2</v>
      </c>
      <c r="Y1225" s="36" t="s">
        <v>52</v>
      </c>
      <c r="Z1225" s="36">
        <v>3</v>
      </c>
      <c r="AA1225" s="36" t="s">
        <v>6630</v>
      </c>
      <c r="AB1225" s="36">
        <v>1</v>
      </c>
      <c r="AC1225" s="36"/>
      <c r="AD1225" s="36"/>
      <c r="AE1225" s="36">
        <f t="shared" si="21"/>
        <v>0</v>
      </c>
    </row>
    <row r="1226" spans="1:31" customFormat="1" ht="121.5">
      <c r="A1226" s="36">
        <v>1225</v>
      </c>
      <c r="B1226" s="36" t="s">
        <v>6546</v>
      </c>
      <c r="C1226" s="36" t="s">
        <v>6547</v>
      </c>
      <c r="D1226" s="36" t="s">
        <v>6631</v>
      </c>
      <c r="E1226" s="36" t="s">
        <v>28</v>
      </c>
      <c r="F1226" s="36" t="s">
        <v>45</v>
      </c>
      <c r="G1226" s="36">
        <v>0</v>
      </c>
      <c r="H1226" s="36" t="s">
        <v>82</v>
      </c>
      <c r="I1226" s="36" t="s">
        <v>6632</v>
      </c>
      <c r="J1226" s="36" t="s">
        <v>6633</v>
      </c>
      <c r="K1226" s="36" t="s">
        <v>33</v>
      </c>
      <c r="L1226" s="72" t="s">
        <v>6634</v>
      </c>
      <c r="M1226" s="36" t="s">
        <v>6635</v>
      </c>
      <c r="N1226" s="36" t="s">
        <v>36</v>
      </c>
      <c r="O1226" s="36"/>
      <c r="P1226" s="36"/>
      <c r="Q1226" s="36"/>
      <c r="R1226" s="36"/>
      <c r="S1226" s="36" t="s">
        <v>37</v>
      </c>
      <c r="T1226" s="36" t="s">
        <v>38</v>
      </c>
      <c r="U1226" s="36" t="s">
        <v>38</v>
      </c>
      <c r="V1226" s="36" t="s">
        <v>38</v>
      </c>
      <c r="W1226" s="36" t="s">
        <v>2364</v>
      </c>
      <c r="X1226" s="36">
        <v>2</v>
      </c>
      <c r="Y1226" s="36" t="s">
        <v>52</v>
      </c>
      <c r="Z1226" s="36">
        <v>3</v>
      </c>
      <c r="AA1226" s="36" t="s">
        <v>6630</v>
      </c>
      <c r="AB1226" s="36">
        <v>1</v>
      </c>
      <c r="AC1226" s="36"/>
      <c r="AD1226" s="36"/>
      <c r="AE1226" s="36">
        <f t="shared" ref="AE1226:AE1289" si="22">COUNTIFS(O1226:R1226,"√")</f>
        <v>0</v>
      </c>
    </row>
    <row r="1227" spans="1:31" customFormat="1" ht="108">
      <c r="A1227" s="36">
        <v>1226</v>
      </c>
      <c r="B1227" s="36" t="s">
        <v>6546</v>
      </c>
      <c r="C1227" s="36" t="s">
        <v>6547</v>
      </c>
      <c r="D1227" s="36" t="s">
        <v>6636</v>
      </c>
      <c r="E1227" s="36" t="s">
        <v>28</v>
      </c>
      <c r="F1227" s="36" t="s">
        <v>45</v>
      </c>
      <c r="G1227" s="36">
        <v>0</v>
      </c>
      <c r="H1227" s="36" t="s">
        <v>82</v>
      </c>
      <c r="I1227" s="36" t="s">
        <v>6637</v>
      </c>
      <c r="J1227" s="36" t="s">
        <v>6638</v>
      </c>
      <c r="K1227" s="36" t="s">
        <v>33</v>
      </c>
      <c r="L1227" s="72" t="s">
        <v>6639</v>
      </c>
      <c r="M1227" s="36" t="s">
        <v>6640</v>
      </c>
      <c r="N1227" s="36" t="s">
        <v>36</v>
      </c>
      <c r="O1227" s="36"/>
      <c r="P1227" s="36"/>
      <c r="Q1227" s="36"/>
      <c r="R1227" s="36"/>
      <c r="S1227" s="36" t="s">
        <v>51</v>
      </c>
      <c r="T1227" s="36" t="s">
        <v>38</v>
      </c>
      <c r="U1227" s="36" t="s">
        <v>39</v>
      </c>
      <c r="V1227" s="36" t="s">
        <v>39</v>
      </c>
      <c r="W1227" s="36" t="s">
        <v>2364</v>
      </c>
      <c r="X1227" s="36">
        <v>2</v>
      </c>
      <c r="Y1227" s="36" t="s">
        <v>52</v>
      </c>
      <c r="Z1227" s="36">
        <v>3</v>
      </c>
      <c r="AA1227" s="36" t="s">
        <v>52</v>
      </c>
      <c r="AB1227" s="36">
        <v>3</v>
      </c>
      <c r="AC1227" s="36"/>
      <c r="AD1227" s="36"/>
      <c r="AE1227" s="36">
        <f t="shared" si="22"/>
        <v>0</v>
      </c>
    </row>
    <row r="1228" spans="1:31" customFormat="1" ht="108">
      <c r="A1228" s="36">
        <v>1227</v>
      </c>
      <c r="B1228" s="36" t="s">
        <v>6546</v>
      </c>
      <c r="C1228" s="36" t="s">
        <v>6547</v>
      </c>
      <c r="D1228" s="36" t="s">
        <v>6641</v>
      </c>
      <c r="E1228" s="36" t="s">
        <v>28</v>
      </c>
      <c r="F1228" s="36" t="s">
        <v>45</v>
      </c>
      <c r="G1228" s="36">
        <v>0</v>
      </c>
      <c r="H1228" s="36" t="s">
        <v>82</v>
      </c>
      <c r="I1228" s="36" t="s">
        <v>6642</v>
      </c>
      <c r="J1228" s="36" t="s">
        <v>6643</v>
      </c>
      <c r="K1228" s="36" t="s">
        <v>33</v>
      </c>
      <c r="L1228" s="72" t="s">
        <v>6644</v>
      </c>
      <c r="M1228" s="36" t="s">
        <v>6645</v>
      </c>
      <c r="N1228" s="36" t="s">
        <v>36</v>
      </c>
      <c r="O1228" s="36"/>
      <c r="P1228" s="36"/>
      <c r="Q1228" s="36"/>
      <c r="R1228" s="36"/>
      <c r="S1228" s="36" t="s">
        <v>51</v>
      </c>
      <c r="T1228" s="36" t="s">
        <v>38</v>
      </c>
      <c r="U1228" s="36" t="s">
        <v>39</v>
      </c>
      <c r="V1228" s="36" t="s">
        <v>39</v>
      </c>
      <c r="W1228" s="36" t="s">
        <v>2364</v>
      </c>
      <c r="X1228" s="36">
        <v>2</v>
      </c>
      <c r="Y1228" s="36" t="s">
        <v>52</v>
      </c>
      <c r="Z1228" s="36">
        <v>3</v>
      </c>
      <c r="AA1228" s="36" t="s">
        <v>52</v>
      </c>
      <c r="AB1228" s="36">
        <v>3</v>
      </c>
      <c r="AC1228" s="36"/>
      <c r="AD1228" s="36"/>
      <c r="AE1228" s="36">
        <f t="shared" si="22"/>
        <v>0</v>
      </c>
    </row>
    <row r="1229" spans="1:31" customFormat="1" ht="81">
      <c r="A1229" s="36">
        <v>1228</v>
      </c>
      <c r="B1229" s="36" t="s">
        <v>6546</v>
      </c>
      <c r="C1229" s="36" t="s">
        <v>6547</v>
      </c>
      <c r="D1229" s="36" t="s">
        <v>6646</v>
      </c>
      <c r="E1229" s="36" t="s">
        <v>28</v>
      </c>
      <c r="F1229" s="36" t="s">
        <v>45</v>
      </c>
      <c r="G1229" s="36">
        <v>0</v>
      </c>
      <c r="H1229" s="36" t="s">
        <v>108</v>
      </c>
      <c r="I1229" s="36" t="s">
        <v>6647</v>
      </c>
      <c r="J1229" s="36" t="s">
        <v>6648</v>
      </c>
      <c r="K1229" s="36" t="s">
        <v>33</v>
      </c>
      <c r="L1229" s="72" t="s">
        <v>6649</v>
      </c>
      <c r="M1229" s="36" t="s">
        <v>6650</v>
      </c>
      <c r="N1229" s="36" t="s">
        <v>49</v>
      </c>
      <c r="O1229" s="36"/>
      <c r="P1229" s="36" t="s">
        <v>50</v>
      </c>
      <c r="Q1229" s="36" t="s">
        <v>50</v>
      </c>
      <c r="R1229" s="36"/>
      <c r="S1229" s="36" t="s">
        <v>51</v>
      </c>
      <c r="T1229" s="36" t="s">
        <v>39</v>
      </c>
      <c r="U1229" s="36" t="s">
        <v>39</v>
      </c>
      <c r="V1229" s="36" t="s">
        <v>38</v>
      </c>
      <c r="W1229" s="36" t="s">
        <v>2364</v>
      </c>
      <c r="X1229" s="36">
        <v>2</v>
      </c>
      <c r="Y1229" s="36" t="s">
        <v>6651</v>
      </c>
      <c r="Z1229" s="36">
        <v>1</v>
      </c>
      <c r="AA1229" s="36" t="s">
        <v>1715</v>
      </c>
      <c r="AB1229" s="36">
        <v>1</v>
      </c>
      <c r="AC1229" s="36"/>
      <c r="AD1229" s="36"/>
      <c r="AE1229" s="36">
        <f t="shared" si="22"/>
        <v>2</v>
      </c>
    </row>
    <row r="1230" spans="1:31" customFormat="1" ht="81">
      <c r="A1230" s="36">
        <v>1229</v>
      </c>
      <c r="B1230" s="36" t="s">
        <v>6546</v>
      </c>
      <c r="C1230" s="36" t="s">
        <v>6547</v>
      </c>
      <c r="D1230" s="36" t="s">
        <v>6652</v>
      </c>
      <c r="E1230" s="36" t="s">
        <v>28</v>
      </c>
      <c r="F1230" s="36" t="s">
        <v>45</v>
      </c>
      <c r="G1230" s="36">
        <v>0</v>
      </c>
      <c r="H1230" s="36" t="s">
        <v>82</v>
      </c>
      <c r="I1230" s="36" t="s">
        <v>6653</v>
      </c>
      <c r="J1230" s="36" t="s">
        <v>6654</v>
      </c>
      <c r="K1230" s="36" t="s">
        <v>33</v>
      </c>
      <c r="L1230" s="72" t="s">
        <v>6655</v>
      </c>
      <c r="M1230" s="36" t="s">
        <v>6656</v>
      </c>
      <c r="N1230" s="36" t="s">
        <v>36</v>
      </c>
      <c r="O1230" s="36"/>
      <c r="P1230" s="36"/>
      <c r="Q1230" s="36"/>
      <c r="R1230" s="36"/>
      <c r="S1230" s="36" t="s">
        <v>37</v>
      </c>
      <c r="T1230" s="36" t="s">
        <v>39</v>
      </c>
      <c r="U1230" s="36" t="s">
        <v>39</v>
      </c>
      <c r="V1230" s="36" t="s">
        <v>38</v>
      </c>
      <c r="W1230" s="36" t="s">
        <v>4958</v>
      </c>
      <c r="X1230" s="36">
        <v>1</v>
      </c>
      <c r="Y1230" s="36" t="s">
        <v>6657</v>
      </c>
      <c r="Z1230" s="36">
        <v>1</v>
      </c>
      <c r="AA1230" s="36" t="s">
        <v>1715</v>
      </c>
      <c r="AB1230" s="36">
        <v>1</v>
      </c>
      <c r="AC1230" s="36"/>
      <c r="AD1230" s="36"/>
      <c r="AE1230" s="36">
        <f t="shared" si="22"/>
        <v>0</v>
      </c>
    </row>
    <row r="1231" spans="1:31" customFormat="1" ht="67.5">
      <c r="A1231" s="36">
        <v>1230</v>
      </c>
      <c r="B1231" s="36" t="s">
        <v>6546</v>
      </c>
      <c r="C1231" s="36" t="s">
        <v>6547</v>
      </c>
      <c r="D1231" s="36" t="s">
        <v>6658</v>
      </c>
      <c r="E1231" s="36" t="s">
        <v>28</v>
      </c>
      <c r="F1231" s="36" t="s">
        <v>45</v>
      </c>
      <c r="G1231" s="36">
        <v>0</v>
      </c>
      <c r="H1231" s="36" t="s">
        <v>82</v>
      </c>
      <c r="I1231" s="36" t="s">
        <v>6659</v>
      </c>
      <c r="J1231" s="36" t="s">
        <v>6660</v>
      </c>
      <c r="K1231" s="36" t="s">
        <v>33</v>
      </c>
      <c r="L1231" s="72" t="s">
        <v>6661</v>
      </c>
      <c r="M1231" s="36" t="s">
        <v>6662</v>
      </c>
      <c r="N1231" s="36" t="s">
        <v>36</v>
      </c>
      <c r="O1231" s="36"/>
      <c r="P1231" s="36"/>
      <c r="Q1231" s="36"/>
      <c r="R1231" s="36"/>
      <c r="S1231" s="36" t="s">
        <v>37</v>
      </c>
      <c r="T1231" s="36" t="s">
        <v>38</v>
      </c>
      <c r="U1231" s="36" t="s">
        <v>38</v>
      </c>
      <c r="V1231" s="36" t="s">
        <v>39</v>
      </c>
      <c r="W1231" s="36" t="s">
        <v>2364</v>
      </c>
      <c r="X1231" s="36">
        <v>2</v>
      </c>
      <c r="Y1231" s="36" t="s">
        <v>6663</v>
      </c>
      <c r="Z1231" s="36">
        <v>1</v>
      </c>
      <c r="AA1231" s="36" t="s">
        <v>6663</v>
      </c>
      <c r="AB1231" s="36">
        <v>1</v>
      </c>
      <c r="AC1231" s="36"/>
      <c r="AD1231" s="36"/>
      <c r="AE1231" s="36">
        <f t="shared" si="22"/>
        <v>0</v>
      </c>
    </row>
    <row r="1232" spans="1:31" customFormat="1" ht="67.5">
      <c r="A1232" s="36">
        <v>1231</v>
      </c>
      <c r="B1232" s="36" t="s">
        <v>6546</v>
      </c>
      <c r="C1232" s="36" t="s">
        <v>6547</v>
      </c>
      <c r="D1232" s="36" t="s">
        <v>6664</v>
      </c>
      <c r="E1232" s="36" t="s">
        <v>28</v>
      </c>
      <c r="F1232" s="36" t="s">
        <v>45</v>
      </c>
      <c r="G1232" s="36">
        <v>0</v>
      </c>
      <c r="H1232" s="36" t="s">
        <v>82</v>
      </c>
      <c r="I1232" s="36" t="s">
        <v>6665</v>
      </c>
      <c r="J1232" s="36" t="s">
        <v>6666</v>
      </c>
      <c r="K1232" s="36" t="s">
        <v>33</v>
      </c>
      <c r="L1232" s="72" t="s">
        <v>6667</v>
      </c>
      <c r="M1232" s="36" t="s">
        <v>6668</v>
      </c>
      <c r="N1232" s="36" t="s">
        <v>36</v>
      </c>
      <c r="O1232" s="36"/>
      <c r="P1232" s="36"/>
      <c r="Q1232" s="36"/>
      <c r="R1232" s="36"/>
      <c r="S1232" s="36" t="s">
        <v>51</v>
      </c>
      <c r="T1232" s="36" t="s">
        <v>39</v>
      </c>
      <c r="U1232" s="36" t="s">
        <v>38</v>
      </c>
      <c r="V1232" s="36" t="s">
        <v>38</v>
      </c>
      <c r="W1232" s="36" t="s">
        <v>2364</v>
      </c>
      <c r="X1232" s="36">
        <v>2</v>
      </c>
      <c r="Y1232" s="36" t="s">
        <v>6669</v>
      </c>
      <c r="Z1232" s="36">
        <v>1</v>
      </c>
      <c r="AA1232" s="36" t="s">
        <v>6669</v>
      </c>
      <c r="AB1232" s="36">
        <v>1</v>
      </c>
      <c r="AC1232" s="36"/>
      <c r="AD1232" s="36"/>
      <c r="AE1232" s="36">
        <f t="shared" si="22"/>
        <v>0</v>
      </c>
    </row>
    <row r="1233" spans="1:31" customFormat="1" ht="81">
      <c r="A1233" s="36">
        <v>1232</v>
      </c>
      <c r="B1233" s="36" t="s">
        <v>6546</v>
      </c>
      <c r="C1233" s="36" t="s">
        <v>6547</v>
      </c>
      <c r="D1233" s="36" t="s">
        <v>6670</v>
      </c>
      <c r="E1233" s="36" t="s">
        <v>28</v>
      </c>
      <c r="F1233" s="36" t="s">
        <v>45</v>
      </c>
      <c r="G1233" s="36">
        <v>0</v>
      </c>
      <c r="H1233" s="36" t="s">
        <v>82</v>
      </c>
      <c r="I1233" s="36" t="s">
        <v>6671</v>
      </c>
      <c r="J1233" s="36" t="s">
        <v>6672</v>
      </c>
      <c r="K1233" s="36" t="s">
        <v>33</v>
      </c>
      <c r="L1233" s="72" t="s">
        <v>6673</v>
      </c>
      <c r="M1233" s="36" t="s">
        <v>6674</v>
      </c>
      <c r="N1233" s="36" t="s">
        <v>49</v>
      </c>
      <c r="O1233" s="36"/>
      <c r="P1233" s="36" t="s">
        <v>50</v>
      </c>
      <c r="Q1233" s="36"/>
      <c r="R1233" s="36"/>
      <c r="S1233" s="36" t="s">
        <v>37</v>
      </c>
      <c r="T1233" s="36" t="s">
        <v>38</v>
      </c>
      <c r="U1233" s="36" t="s">
        <v>39</v>
      </c>
      <c r="V1233" s="36" t="s">
        <v>38</v>
      </c>
      <c r="W1233" s="36" t="s">
        <v>2364</v>
      </c>
      <c r="X1233" s="36">
        <v>2</v>
      </c>
      <c r="Y1233" s="36" t="s">
        <v>6675</v>
      </c>
      <c r="Z1233" s="36">
        <v>1</v>
      </c>
      <c r="AA1233" s="36" t="s">
        <v>6675</v>
      </c>
      <c r="AB1233" s="36">
        <v>1</v>
      </c>
      <c r="AC1233" s="36"/>
      <c r="AD1233" s="36"/>
      <c r="AE1233" s="36">
        <f t="shared" si="22"/>
        <v>1</v>
      </c>
    </row>
    <row r="1234" spans="1:31" customFormat="1" ht="67.5">
      <c r="A1234" s="36">
        <v>1233</v>
      </c>
      <c r="B1234" s="36" t="s">
        <v>6546</v>
      </c>
      <c r="C1234" s="36" t="s">
        <v>6547</v>
      </c>
      <c r="D1234" s="36" t="s">
        <v>6676</v>
      </c>
      <c r="E1234" s="36" t="s">
        <v>28</v>
      </c>
      <c r="F1234" s="36" t="s">
        <v>45</v>
      </c>
      <c r="G1234" s="36">
        <v>0</v>
      </c>
      <c r="H1234" s="36" t="s">
        <v>82</v>
      </c>
      <c r="I1234" s="36" t="s">
        <v>6677</v>
      </c>
      <c r="J1234" s="36" t="s">
        <v>6678</v>
      </c>
      <c r="K1234" s="36" t="s">
        <v>33</v>
      </c>
      <c r="L1234" s="72" t="s">
        <v>6679</v>
      </c>
      <c r="M1234" s="36" t="s">
        <v>6674</v>
      </c>
      <c r="N1234" s="36" t="s">
        <v>49</v>
      </c>
      <c r="O1234" s="36"/>
      <c r="P1234" s="36" t="s">
        <v>50</v>
      </c>
      <c r="Q1234" s="36"/>
      <c r="R1234" s="36"/>
      <c r="S1234" s="36" t="s">
        <v>51</v>
      </c>
      <c r="T1234" s="36" t="s">
        <v>38</v>
      </c>
      <c r="U1234" s="36" t="s">
        <v>39</v>
      </c>
      <c r="V1234" s="36" t="s">
        <v>38</v>
      </c>
      <c r="W1234" s="36" t="s">
        <v>2364</v>
      </c>
      <c r="X1234" s="36">
        <v>2</v>
      </c>
      <c r="Y1234" s="36" t="s">
        <v>6680</v>
      </c>
      <c r="Z1234" s="36">
        <v>1</v>
      </c>
      <c r="AA1234" s="36" t="s">
        <v>6680</v>
      </c>
      <c r="AB1234" s="36">
        <v>1</v>
      </c>
      <c r="AC1234" s="36"/>
      <c r="AD1234" s="36"/>
      <c r="AE1234" s="36">
        <f t="shared" si="22"/>
        <v>1</v>
      </c>
    </row>
    <row r="1235" spans="1:31" customFormat="1" ht="81">
      <c r="A1235" s="36">
        <v>1234</v>
      </c>
      <c r="B1235" s="36" t="s">
        <v>6546</v>
      </c>
      <c r="C1235" s="36" t="s">
        <v>6547</v>
      </c>
      <c r="D1235" s="36" t="s">
        <v>6681</v>
      </c>
      <c r="E1235" s="36" t="s">
        <v>28</v>
      </c>
      <c r="F1235" s="36" t="s">
        <v>45</v>
      </c>
      <c r="G1235" s="36">
        <v>0</v>
      </c>
      <c r="H1235" s="36" t="s">
        <v>82</v>
      </c>
      <c r="I1235" s="36" t="s">
        <v>6682</v>
      </c>
      <c r="J1235" s="36" t="s">
        <v>6683</v>
      </c>
      <c r="K1235" s="36" t="s">
        <v>33</v>
      </c>
      <c r="L1235" s="72" t="s">
        <v>6684</v>
      </c>
      <c r="M1235" s="36" t="s">
        <v>6685</v>
      </c>
      <c r="N1235" s="36" t="s">
        <v>49</v>
      </c>
      <c r="O1235" s="36"/>
      <c r="P1235" s="36" t="s">
        <v>50</v>
      </c>
      <c r="Q1235" s="36"/>
      <c r="R1235" s="36"/>
      <c r="S1235" s="36" t="s">
        <v>37</v>
      </c>
      <c r="T1235" s="36" t="s">
        <v>38</v>
      </c>
      <c r="U1235" s="36" t="s">
        <v>39</v>
      </c>
      <c r="V1235" s="36" t="s">
        <v>38</v>
      </c>
      <c r="W1235" s="36" t="s">
        <v>2364</v>
      </c>
      <c r="X1235" s="36">
        <v>2</v>
      </c>
      <c r="Y1235" s="36" t="s">
        <v>6686</v>
      </c>
      <c r="Z1235" s="36">
        <v>1</v>
      </c>
      <c r="AA1235" s="36" t="s">
        <v>6686</v>
      </c>
      <c r="AB1235" s="36">
        <v>1</v>
      </c>
      <c r="AC1235" s="36"/>
      <c r="AD1235" s="36"/>
      <c r="AE1235" s="36">
        <f t="shared" si="22"/>
        <v>1</v>
      </c>
    </row>
    <row r="1236" spans="1:31" customFormat="1" ht="81">
      <c r="A1236" s="36">
        <v>1235</v>
      </c>
      <c r="B1236" s="36" t="s">
        <v>6546</v>
      </c>
      <c r="C1236" s="36" t="s">
        <v>6547</v>
      </c>
      <c r="D1236" s="36" t="s">
        <v>6687</v>
      </c>
      <c r="E1236" s="36" t="s">
        <v>28</v>
      </c>
      <c r="F1236" s="36" t="s">
        <v>45</v>
      </c>
      <c r="G1236" s="36">
        <v>0</v>
      </c>
      <c r="H1236" s="36" t="s">
        <v>82</v>
      </c>
      <c r="I1236" s="36" t="s">
        <v>6688</v>
      </c>
      <c r="J1236" s="36" t="s">
        <v>6689</v>
      </c>
      <c r="K1236" s="36" t="s">
        <v>33</v>
      </c>
      <c r="L1236" s="72" t="s">
        <v>6690</v>
      </c>
      <c r="M1236" s="36" t="s">
        <v>6685</v>
      </c>
      <c r="N1236" s="36" t="s">
        <v>36</v>
      </c>
      <c r="O1236" s="36"/>
      <c r="P1236" s="36"/>
      <c r="Q1236" s="36"/>
      <c r="R1236" s="36"/>
      <c r="S1236" s="36" t="s">
        <v>51</v>
      </c>
      <c r="T1236" s="36" t="s">
        <v>38</v>
      </c>
      <c r="U1236" s="36" t="s">
        <v>39</v>
      </c>
      <c r="V1236" s="36" t="s">
        <v>38</v>
      </c>
      <c r="W1236" s="36" t="s">
        <v>2364</v>
      </c>
      <c r="X1236" s="36">
        <v>2</v>
      </c>
      <c r="Y1236" s="36" t="s">
        <v>6691</v>
      </c>
      <c r="Z1236" s="36">
        <v>1</v>
      </c>
      <c r="AA1236" s="36" t="s">
        <v>6691</v>
      </c>
      <c r="AB1236" s="36">
        <v>1</v>
      </c>
      <c r="AC1236" s="36"/>
      <c r="AD1236" s="36"/>
      <c r="AE1236" s="36">
        <f t="shared" si="22"/>
        <v>0</v>
      </c>
    </row>
    <row r="1237" spans="1:31" customFormat="1" ht="94.5">
      <c r="A1237" s="36">
        <v>1236</v>
      </c>
      <c r="B1237" s="36" t="s">
        <v>6546</v>
      </c>
      <c r="C1237" s="36" t="s">
        <v>6547</v>
      </c>
      <c r="D1237" s="36" t="s">
        <v>6692</v>
      </c>
      <c r="E1237" s="36" t="s">
        <v>28</v>
      </c>
      <c r="F1237" s="36" t="s">
        <v>45</v>
      </c>
      <c r="G1237" s="36">
        <v>0</v>
      </c>
      <c r="H1237" s="36" t="s">
        <v>82</v>
      </c>
      <c r="I1237" s="36" t="s">
        <v>6693</v>
      </c>
      <c r="J1237" s="36" t="s">
        <v>6694</v>
      </c>
      <c r="K1237" s="36" t="s">
        <v>33</v>
      </c>
      <c r="L1237" s="72" t="s">
        <v>6695</v>
      </c>
      <c r="M1237" s="36" t="s">
        <v>6696</v>
      </c>
      <c r="N1237" s="36" t="s">
        <v>49</v>
      </c>
      <c r="O1237" s="36"/>
      <c r="P1237" s="36" t="s">
        <v>50</v>
      </c>
      <c r="Q1237" s="36"/>
      <c r="R1237" s="36"/>
      <c r="S1237" s="36" t="s">
        <v>51</v>
      </c>
      <c r="T1237" s="36" t="s">
        <v>38</v>
      </c>
      <c r="U1237" s="36" t="s">
        <v>39</v>
      </c>
      <c r="V1237" s="36" t="s">
        <v>38</v>
      </c>
      <c r="W1237" s="36" t="s">
        <v>2364</v>
      </c>
      <c r="X1237" s="36">
        <v>2</v>
      </c>
      <c r="Y1237" s="36" t="s">
        <v>6697</v>
      </c>
      <c r="Z1237" s="36">
        <v>1</v>
      </c>
      <c r="AA1237" s="36" t="s">
        <v>6697</v>
      </c>
      <c r="AB1237" s="36">
        <v>1</v>
      </c>
      <c r="AC1237" s="36"/>
      <c r="AD1237" s="36"/>
      <c r="AE1237" s="36">
        <f t="shared" si="22"/>
        <v>1</v>
      </c>
    </row>
    <row r="1238" spans="1:31" customFormat="1" ht="216">
      <c r="A1238" s="36">
        <v>1237</v>
      </c>
      <c r="B1238" s="36" t="s">
        <v>6546</v>
      </c>
      <c r="C1238" s="36" t="s">
        <v>6547</v>
      </c>
      <c r="D1238" s="36" t="s">
        <v>6698</v>
      </c>
      <c r="E1238" s="36" t="s">
        <v>28</v>
      </c>
      <c r="F1238" s="36" t="s">
        <v>45</v>
      </c>
      <c r="G1238" s="36">
        <v>0</v>
      </c>
      <c r="H1238" s="36" t="s">
        <v>645</v>
      </c>
      <c r="I1238" s="36" t="s">
        <v>6699</v>
      </c>
      <c r="J1238" s="36" t="s">
        <v>6700</v>
      </c>
      <c r="K1238" s="36" t="s">
        <v>33</v>
      </c>
      <c r="L1238" s="72" t="s">
        <v>6701</v>
      </c>
      <c r="M1238" s="36" t="s">
        <v>6702</v>
      </c>
      <c r="N1238" s="36" t="s">
        <v>49</v>
      </c>
      <c r="O1238" s="36"/>
      <c r="P1238" s="36"/>
      <c r="Q1238" s="36" t="s">
        <v>50</v>
      </c>
      <c r="R1238" s="36"/>
      <c r="S1238" s="36" t="s">
        <v>37</v>
      </c>
      <c r="T1238" s="36" t="s">
        <v>38</v>
      </c>
      <c r="U1238" s="36" t="s">
        <v>38</v>
      </c>
      <c r="V1238" s="36" t="s">
        <v>38</v>
      </c>
      <c r="W1238" s="36" t="s">
        <v>2364</v>
      </c>
      <c r="X1238" s="36">
        <v>2</v>
      </c>
      <c r="Y1238" s="36" t="s">
        <v>6703</v>
      </c>
      <c r="Z1238" s="36">
        <v>1</v>
      </c>
      <c r="AA1238" s="36" t="s">
        <v>6703</v>
      </c>
      <c r="AB1238" s="36">
        <v>1</v>
      </c>
      <c r="AC1238" s="36" t="s">
        <v>6704</v>
      </c>
      <c r="AD1238" s="36"/>
      <c r="AE1238" s="36">
        <f t="shared" si="22"/>
        <v>1</v>
      </c>
    </row>
    <row r="1239" spans="1:31" customFormat="1" ht="94.5">
      <c r="A1239" s="36">
        <v>1238</v>
      </c>
      <c r="B1239" s="36" t="s">
        <v>6546</v>
      </c>
      <c r="C1239" s="36" t="s">
        <v>6547</v>
      </c>
      <c r="D1239" s="36" t="s">
        <v>6705</v>
      </c>
      <c r="E1239" s="36" t="s">
        <v>28</v>
      </c>
      <c r="F1239" s="36" t="s">
        <v>45</v>
      </c>
      <c r="G1239" s="36">
        <v>0</v>
      </c>
      <c r="H1239" s="36" t="s">
        <v>82</v>
      </c>
      <c r="I1239" s="36" t="s">
        <v>6706</v>
      </c>
      <c r="J1239" s="36" t="s">
        <v>6707</v>
      </c>
      <c r="K1239" s="36" t="s">
        <v>33</v>
      </c>
      <c r="L1239" s="72" t="s">
        <v>6708</v>
      </c>
      <c r="M1239" s="36" t="s">
        <v>6674</v>
      </c>
      <c r="N1239" s="36" t="s">
        <v>49</v>
      </c>
      <c r="O1239" s="36"/>
      <c r="P1239" s="36" t="s">
        <v>50</v>
      </c>
      <c r="Q1239" s="36"/>
      <c r="R1239" s="36"/>
      <c r="S1239" s="36" t="s">
        <v>51</v>
      </c>
      <c r="T1239" s="36" t="s">
        <v>38</v>
      </c>
      <c r="U1239" s="36" t="s">
        <v>39</v>
      </c>
      <c r="V1239" s="36" t="s">
        <v>38</v>
      </c>
      <c r="W1239" s="36" t="s">
        <v>2364</v>
      </c>
      <c r="X1239" s="36">
        <v>2</v>
      </c>
      <c r="Y1239" s="36" t="s">
        <v>6709</v>
      </c>
      <c r="Z1239" s="36">
        <v>1</v>
      </c>
      <c r="AA1239" s="36" t="s">
        <v>6709</v>
      </c>
      <c r="AB1239" s="36">
        <v>1</v>
      </c>
      <c r="AC1239" s="36"/>
      <c r="AD1239" s="36"/>
      <c r="AE1239" s="36">
        <f t="shared" si="22"/>
        <v>1</v>
      </c>
    </row>
    <row r="1240" spans="1:31" customFormat="1" ht="67.5">
      <c r="A1240" s="36">
        <v>1239</v>
      </c>
      <c r="B1240" s="36" t="s">
        <v>6546</v>
      </c>
      <c r="C1240" s="36" t="s">
        <v>6547</v>
      </c>
      <c r="D1240" s="36" t="s">
        <v>6710</v>
      </c>
      <c r="E1240" s="36" t="s">
        <v>28</v>
      </c>
      <c r="F1240" s="36" t="s">
        <v>45</v>
      </c>
      <c r="G1240" s="36">
        <v>0</v>
      </c>
      <c r="H1240" s="36" t="s">
        <v>82</v>
      </c>
      <c r="I1240" s="36" t="s">
        <v>6711</v>
      </c>
      <c r="J1240" s="36" t="s">
        <v>6712</v>
      </c>
      <c r="K1240" s="36" t="s">
        <v>33</v>
      </c>
      <c r="L1240" s="72" t="s">
        <v>6713</v>
      </c>
      <c r="M1240" s="36" t="s">
        <v>6714</v>
      </c>
      <c r="N1240" s="36" t="s">
        <v>49</v>
      </c>
      <c r="O1240" s="36" t="s">
        <v>50</v>
      </c>
      <c r="P1240" s="36"/>
      <c r="Q1240" s="36"/>
      <c r="R1240" s="36"/>
      <c r="S1240" s="36" t="s">
        <v>37</v>
      </c>
      <c r="T1240" s="36" t="s">
        <v>38</v>
      </c>
      <c r="U1240" s="36" t="s">
        <v>39</v>
      </c>
      <c r="V1240" s="36" t="s">
        <v>38</v>
      </c>
      <c r="W1240" s="36" t="s">
        <v>2364</v>
      </c>
      <c r="X1240" s="36">
        <v>2</v>
      </c>
      <c r="Y1240" s="36" t="s">
        <v>52</v>
      </c>
      <c r="Z1240" s="36">
        <v>3</v>
      </c>
      <c r="AA1240" s="36" t="s">
        <v>6715</v>
      </c>
      <c r="AB1240" s="36">
        <v>1</v>
      </c>
      <c r="AC1240" s="36"/>
      <c r="AD1240" s="36"/>
      <c r="AE1240" s="36">
        <f t="shared" si="22"/>
        <v>1</v>
      </c>
    </row>
    <row r="1241" spans="1:31" customFormat="1" ht="81">
      <c r="A1241" s="36">
        <v>1240</v>
      </c>
      <c r="B1241" s="36" t="s">
        <v>6546</v>
      </c>
      <c r="C1241" s="36" t="s">
        <v>6547</v>
      </c>
      <c r="D1241" s="36" t="s">
        <v>6716</v>
      </c>
      <c r="E1241" s="36" t="s">
        <v>28</v>
      </c>
      <c r="F1241" s="36" t="s">
        <v>45</v>
      </c>
      <c r="G1241" s="36">
        <v>0</v>
      </c>
      <c r="H1241" s="36" t="s">
        <v>82</v>
      </c>
      <c r="I1241" s="36" t="s">
        <v>6717</v>
      </c>
      <c r="J1241" s="36" t="s">
        <v>6718</v>
      </c>
      <c r="K1241" s="36" t="s">
        <v>33</v>
      </c>
      <c r="L1241" s="72" t="s">
        <v>6719</v>
      </c>
      <c r="M1241" s="36" t="s">
        <v>6720</v>
      </c>
      <c r="N1241" s="36" t="s">
        <v>36</v>
      </c>
      <c r="O1241" s="36"/>
      <c r="P1241" s="36"/>
      <c r="Q1241" s="36"/>
      <c r="R1241" s="36"/>
      <c r="S1241" s="36" t="s">
        <v>37</v>
      </c>
      <c r="T1241" s="36" t="s">
        <v>38</v>
      </c>
      <c r="U1241" s="36" t="s">
        <v>39</v>
      </c>
      <c r="V1241" s="36" t="s">
        <v>39</v>
      </c>
      <c r="W1241" s="36" t="s">
        <v>2364</v>
      </c>
      <c r="X1241" s="36">
        <v>2</v>
      </c>
      <c r="Y1241" s="36" t="s">
        <v>52</v>
      </c>
      <c r="Z1241" s="36">
        <v>3</v>
      </c>
      <c r="AA1241" s="36" t="s">
        <v>6721</v>
      </c>
      <c r="AB1241" s="36">
        <v>1</v>
      </c>
      <c r="AC1241" s="36"/>
      <c r="AD1241" s="36"/>
      <c r="AE1241" s="36">
        <f t="shared" si="22"/>
        <v>0</v>
      </c>
    </row>
    <row r="1242" spans="1:31" customFormat="1" ht="135">
      <c r="A1242" s="36">
        <v>1241</v>
      </c>
      <c r="B1242" s="36" t="s">
        <v>6546</v>
      </c>
      <c r="C1242" s="36" t="s">
        <v>6547</v>
      </c>
      <c r="D1242" s="36" t="s">
        <v>6722</v>
      </c>
      <c r="E1242" s="36" t="s">
        <v>6723</v>
      </c>
      <c r="F1242" s="36" t="s">
        <v>126</v>
      </c>
      <c r="G1242" s="36">
        <v>2</v>
      </c>
      <c r="H1242" s="36" t="s">
        <v>82</v>
      </c>
      <c r="I1242" s="36" t="s">
        <v>6724</v>
      </c>
      <c r="J1242" s="36" t="s">
        <v>6725</v>
      </c>
      <c r="K1242" s="36" t="s">
        <v>33</v>
      </c>
      <c r="L1242" s="72" t="s">
        <v>6726</v>
      </c>
      <c r="M1242" s="36" t="s">
        <v>6727</v>
      </c>
      <c r="N1242" s="36" t="s">
        <v>36</v>
      </c>
      <c r="O1242" s="36"/>
      <c r="P1242" s="36"/>
      <c r="Q1242" s="36"/>
      <c r="R1242" s="36"/>
      <c r="S1242" s="36" t="s">
        <v>37</v>
      </c>
      <c r="T1242" s="36" t="s">
        <v>38</v>
      </c>
      <c r="U1242" s="36" t="s">
        <v>39</v>
      </c>
      <c r="V1242" s="36" t="s">
        <v>38</v>
      </c>
      <c r="W1242" s="36" t="s">
        <v>38</v>
      </c>
      <c r="X1242" s="36">
        <v>2</v>
      </c>
      <c r="Y1242" s="36" t="s">
        <v>38</v>
      </c>
      <c r="Z1242" s="36">
        <v>3</v>
      </c>
      <c r="AA1242" s="36" t="s">
        <v>52</v>
      </c>
      <c r="AB1242" s="36">
        <v>3</v>
      </c>
      <c r="AC1242" s="36"/>
      <c r="AD1242" s="36"/>
      <c r="AE1242" s="36">
        <f t="shared" si="22"/>
        <v>0</v>
      </c>
    </row>
    <row r="1243" spans="1:31" customFormat="1" ht="108">
      <c r="A1243" s="36">
        <v>1242</v>
      </c>
      <c r="B1243" s="36" t="s">
        <v>6546</v>
      </c>
      <c r="C1243" s="36" t="s">
        <v>6547</v>
      </c>
      <c r="D1243" s="36" t="s">
        <v>6728</v>
      </c>
      <c r="E1243" s="36" t="s">
        <v>28</v>
      </c>
      <c r="F1243" s="36" t="s">
        <v>45</v>
      </c>
      <c r="G1243" s="36">
        <v>0</v>
      </c>
      <c r="H1243" s="36" t="s">
        <v>82</v>
      </c>
      <c r="I1243" s="36" t="s">
        <v>6729</v>
      </c>
      <c r="J1243" s="36" t="s">
        <v>6730</v>
      </c>
      <c r="K1243" s="36" t="s">
        <v>33</v>
      </c>
      <c r="L1243" s="72" t="s">
        <v>6731</v>
      </c>
      <c r="M1243" s="36" t="s">
        <v>6732</v>
      </c>
      <c r="N1243" s="36" t="s">
        <v>49</v>
      </c>
      <c r="O1243" s="36" t="s">
        <v>50</v>
      </c>
      <c r="P1243" s="36" t="s">
        <v>50</v>
      </c>
      <c r="Q1243" s="36" t="s">
        <v>50</v>
      </c>
      <c r="R1243" s="36"/>
      <c r="S1243" s="36" t="s">
        <v>51</v>
      </c>
      <c r="T1243" s="36" t="s">
        <v>38</v>
      </c>
      <c r="U1243" s="36" t="s">
        <v>39</v>
      </c>
      <c r="V1243" s="36" t="s">
        <v>38</v>
      </c>
      <c r="W1243" s="36" t="s">
        <v>38</v>
      </c>
      <c r="X1243" s="36">
        <v>2</v>
      </c>
      <c r="Y1243" s="36" t="s">
        <v>6733</v>
      </c>
      <c r="Z1243" s="36">
        <v>1</v>
      </c>
      <c r="AA1243" s="36" t="s">
        <v>6733</v>
      </c>
      <c r="AB1243" s="36">
        <v>1</v>
      </c>
      <c r="AC1243" s="36"/>
      <c r="AD1243" s="36"/>
      <c r="AE1243" s="36">
        <f t="shared" si="22"/>
        <v>3</v>
      </c>
    </row>
    <row r="1244" spans="1:31" customFormat="1" ht="108">
      <c r="A1244" s="36">
        <v>1243</v>
      </c>
      <c r="B1244" s="36" t="s">
        <v>6546</v>
      </c>
      <c r="C1244" s="36" t="s">
        <v>6547</v>
      </c>
      <c r="D1244" s="36" t="s">
        <v>6734</v>
      </c>
      <c r="E1244" s="36" t="s">
        <v>28</v>
      </c>
      <c r="F1244" s="36" t="s">
        <v>45</v>
      </c>
      <c r="G1244" s="36">
        <v>0</v>
      </c>
      <c r="H1244" s="36" t="s">
        <v>82</v>
      </c>
      <c r="I1244" s="36" t="s">
        <v>6735</v>
      </c>
      <c r="J1244" s="36" t="s">
        <v>6736</v>
      </c>
      <c r="K1244" s="36" t="s">
        <v>106</v>
      </c>
      <c r="L1244" s="72"/>
      <c r="M1244" s="36"/>
      <c r="N1244" s="36"/>
      <c r="O1244" s="36"/>
      <c r="P1244" s="36"/>
      <c r="Q1244" s="36"/>
      <c r="R1244" s="36"/>
      <c r="S1244" s="36"/>
      <c r="T1244" s="36"/>
      <c r="U1244" s="36"/>
      <c r="V1244" s="36"/>
      <c r="W1244" s="36"/>
      <c r="X1244" s="36"/>
      <c r="Y1244" s="36"/>
      <c r="Z1244" s="36"/>
      <c r="AA1244" s="36"/>
      <c r="AB1244" s="36"/>
      <c r="AC1244" s="36" t="s">
        <v>6737</v>
      </c>
      <c r="AD1244" s="36"/>
      <c r="AE1244" s="36">
        <f t="shared" si="22"/>
        <v>0</v>
      </c>
    </row>
    <row r="1245" spans="1:31" customFormat="1" ht="135">
      <c r="A1245" s="36">
        <v>1244</v>
      </c>
      <c r="B1245" s="36" t="s">
        <v>6546</v>
      </c>
      <c r="C1245" s="36" t="s">
        <v>6547</v>
      </c>
      <c r="D1245" s="36" t="s">
        <v>6738</v>
      </c>
      <c r="E1245" s="36" t="s">
        <v>28</v>
      </c>
      <c r="F1245" s="36" t="s">
        <v>45</v>
      </c>
      <c r="G1245" s="36">
        <v>0</v>
      </c>
      <c r="H1245" s="36" t="s">
        <v>645</v>
      </c>
      <c r="I1245" s="36" t="s">
        <v>6739</v>
      </c>
      <c r="J1245" s="36" t="s">
        <v>6740</v>
      </c>
      <c r="K1245" s="36" t="s">
        <v>33</v>
      </c>
      <c r="L1245" s="72" t="s">
        <v>6741</v>
      </c>
      <c r="M1245" s="36" t="s">
        <v>6742</v>
      </c>
      <c r="N1245" s="36" t="s">
        <v>49</v>
      </c>
      <c r="O1245" s="36" t="s">
        <v>50</v>
      </c>
      <c r="P1245" s="36"/>
      <c r="Q1245" s="36"/>
      <c r="R1245" s="36"/>
      <c r="S1245" s="36" t="s">
        <v>51</v>
      </c>
      <c r="T1245" s="36" t="s">
        <v>38</v>
      </c>
      <c r="U1245" s="36" t="s">
        <v>39</v>
      </c>
      <c r="V1245" s="36" t="s">
        <v>38</v>
      </c>
      <c r="W1245" s="36" t="s">
        <v>38</v>
      </c>
      <c r="X1245" s="36">
        <v>2</v>
      </c>
      <c r="Y1245" s="36" t="s">
        <v>6743</v>
      </c>
      <c r="Z1245" s="36">
        <v>1</v>
      </c>
      <c r="AA1245" s="36" t="s">
        <v>6743</v>
      </c>
      <c r="AB1245" s="36">
        <v>1</v>
      </c>
      <c r="AC1245" s="36"/>
      <c r="AD1245" s="36"/>
      <c r="AE1245" s="36">
        <f t="shared" si="22"/>
        <v>1</v>
      </c>
    </row>
    <row r="1246" spans="1:31" customFormat="1" ht="81">
      <c r="A1246" s="36">
        <v>1245</v>
      </c>
      <c r="B1246" s="36" t="s">
        <v>6546</v>
      </c>
      <c r="C1246" s="36" t="s">
        <v>6547</v>
      </c>
      <c r="D1246" s="36" t="s">
        <v>6744</v>
      </c>
      <c r="E1246" s="36" t="s">
        <v>28</v>
      </c>
      <c r="F1246" s="36" t="s">
        <v>45</v>
      </c>
      <c r="G1246" s="36">
        <v>0</v>
      </c>
      <c r="H1246" s="36" t="s">
        <v>82</v>
      </c>
      <c r="I1246" s="36" t="s">
        <v>6745</v>
      </c>
      <c r="J1246" s="36" t="s">
        <v>6746</v>
      </c>
      <c r="K1246" s="36" t="s">
        <v>33</v>
      </c>
      <c r="L1246" s="72" t="s">
        <v>6747</v>
      </c>
      <c r="M1246" s="36" t="s">
        <v>6748</v>
      </c>
      <c r="N1246" s="36" t="s">
        <v>49</v>
      </c>
      <c r="O1246" s="36" t="s">
        <v>50</v>
      </c>
      <c r="P1246" s="36" t="s">
        <v>50</v>
      </c>
      <c r="Q1246" s="36" t="s">
        <v>50</v>
      </c>
      <c r="R1246" s="36"/>
      <c r="S1246" s="36" t="s">
        <v>51</v>
      </c>
      <c r="T1246" s="36" t="s">
        <v>38</v>
      </c>
      <c r="U1246" s="36" t="s">
        <v>38</v>
      </c>
      <c r="V1246" s="36" t="s">
        <v>38</v>
      </c>
      <c r="W1246" s="36" t="s">
        <v>38</v>
      </c>
      <c r="X1246" s="36">
        <v>2</v>
      </c>
      <c r="Y1246" s="36" t="s">
        <v>6749</v>
      </c>
      <c r="Z1246" s="36">
        <v>1</v>
      </c>
      <c r="AA1246" s="36" t="s">
        <v>6749</v>
      </c>
      <c r="AB1246" s="36">
        <v>1</v>
      </c>
      <c r="AC1246" s="36"/>
      <c r="AD1246" s="36"/>
      <c r="AE1246" s="36">
        <f t="shared" si="22"/>
        <v>3</v>
      </c>
    </row>
    <row r="1247" spans="1:31" customFormat="1" ht="94.5">
      <c r="A1247" s="36">
        <v>1246</v>
      </c>
      <c r="B1247" s="36" t="s">
        <v>6546</v>
      </c>
      <c r="C1247" s="36" t="s">
        <v>6547</v>
      </c>
      <c r="D1247" s="36" t="s">
        <v>6750</v>
      </c>
      <c r="E1247" s="36" t="s">
        <v>28</v>
      </c>
      <c r="F1247" s="36" t="s">
        <v>45</v>
      </c>
      <c r="G1247" s="36">
        <v>0</v>
      </c>
      <c r="H1247" s="36" t="s">
        <v>108</v>
      </c>
      <c r="I1247" s="36" t="s">
        <v>6751</v>
      </c>
      <c r="J1247" s="36" t="s">
        <v>6752</v>
      </c>
      <c r="K1247" s="36" t="s">
        <v>33</v>
      </c>
      <c r="L1247" s="72" t="s">
        <v>6753</v>
      </c>
      <c r="M1247" s="36" t="s">
        <v>6754</v>
      </c>
      <c r="N1247" s="36" t="s">
        <v>36</v>
      </c>
      <c r="O1247" s="36"/>
      <c r="P1247" s="36"/>
      <c r="Q1247" s="36"/>
      <c r="R1247" s="36"/>
      <c r="S1247" s="36" t="s">
        <v>37</v>
      </c>
      <c r="T1247" s="36" t="s">
        <v>39</v>
      </c>
      <c r="U1247" s="36" t="s">
        <v>39</v>
      </c>
      <c r="V1247" s="36" t="s">
        <v>38</v>
      </c>
      <c r="W1247" s="36" t="s">
        <v>6755</v>
      </c>
      <c r="X1247" s="36">
        <v>1</v>
      </c>
      <c r="Y1247" s="36" t="s">
        <v>6756</v>
      </c>
      <c r="Z1247" s="36">
        <v>4</v>
      </c>
      <c r="AA1247" s="36" t="s">
        <v>6757</v>
      </c>
      <c r="AB1247" s="36">
        <v>1</v>
      </c>
      <c r="AC1247" s="36"/>
      <c r="AD1247" s="36"/>
      <c r="AE1247" s="36">
        <f t="shared" si="22"/>
        <v>0</v>
      </c>
    </row>
    <row r="1248" spans="1:31" customFormat="1" ht="135">
      <c r="A1248" s="36">
        <v>1247</v>
      </c>
      <c r="B1248" s="36" t="s">
        <v>6546</v>
      </c>
      <c r="C1248" s="36" t="s">
        <v>6547</v>
      </c>
      <c r="D1248" s="36" t="s">
        <v>6758</v>
      </c>
      <c r="E1248" s="36" t="s">
        <v>28</v>
      </c>
      <c r="F1248" s="36" t="s">
        <v>45</v>
      </c>
      <c r="G1248" s="36">
        <v>0</v>
      </c>
      <c r="H1248" s="36" t="s">
        <v>30</v>
      </c>
      <c r="I1248" s="36" t="s">
        <v>6759</v>
      </c>
      <c r="J1248" s="36" t="s">
        <v>6760</v>
      </c>
      <c r="K1248" s="36" t="s">
        <v>106</v>
      </c>
      <c r="L1248" s="72"/>
      <c r="M1248" s="36"/>
      <c r="N1248" s="36"/>
      <c r="O1248" s="36"/>
      <c r="P1248" s="36"/>
      <c r="Q1248" s="36"/>
      <c r="R1248" s="36"/>
      <c r="S1248" s="36"/>
      <c r="T1248" s="36"/>
      <c r="U1248" s="36"/>
      <c r="V1248" s="36"/>
      <c r="W1248" s="36"/>
      <c r="X1248" s="36"/>
      <c r="Y1248" s="36"/>
      <c r="Z1248" s="36"/>
      <c r="AA1248" s="36"/>
      <c r="AB1248" s="36"/>
      <c r="AC1248" s="36"/>
      <c r="AD1248" s="36"/>
      <c r="AE1248" s="36">
        <f t="shared" si="22"/>
        <v>0</v>
      </c>
    </row>
    <row r="1249" spans="1:31" customFormat="1" ht="108">
      <c r="A1249" s="36">
        <v>1248</v>
      </c>
      <c r="B1249" s="36" t="s">
        <v>6546</v>
      </c>
      <c r="C1249" s="36" t="s">
        <v>6547</v>
      </c>
      <c r="D1249" s="36" t="s">
        <v>6761</v>
      </c>
      <c r="E1249" s="36" t="s">
        <v>28</v>
      </c>
      <c r="F1249" s="36" t="s">
        <v>45</v>
      </c>
      <c r="G1249" s="36">
        <v>0</v>
      </c>
      <c r="H1249" s="36" t="s">
        <v>82</v>
      </c>
      <c r="I1249" s="36" t="s">
        <v>6762</v>
      </c>
      <c r="J1249" s="36" t="s">
        <v>6763</v>
      </c>
      <c r="K1249" s="36" t="s">
        <v>33</v>
      </c>
      <c r="L1249" s="72" t="s">
        <v>6764</v>
      </c>
      <c r="M1249" s="36" t="s">
        <v>6765</v>
      </c>
      <c r="N1249" s="36" t="s">
        <v>36</v>
      </c>
      <c r="O1249" s="36"/>
      <c r="P1249" s="36"/>
      <c r="Q1249" s="36"/>
      <c r="R1249" s="36"/>
      <c r="S1249" s="36" t="s">
        <v>37</v>
      </c>
      <c r="T1249" s="36" t="s">
        <v>39</v>
      </c>
      <c r="U1249" s="36" t="s">
        <v>39</v>
      </c>
      <c r="V1249" s="36" t="s">
        <v>38</v>
      </c>
      <c r="W1249" s="36" t="s">
        <v>6553</v>
      </c>
      <c r="X1249" s="36">
        <v>2</v>
      </c>
      <c r="Y1249" s="36" t="s">
        <v>52</v>
      </c>
      <c r="Z1249" s="36">
        <v>3</v>
      </c>
      <c r="AA1249" s="36" t="s">
        <v>6766</v>
      </c>
      <c r="AB1249" s="36">
        <v>1</v>
      </c>
      <c r="AC1249" s="36"/>
      <c r="AD1249" s="36"/>
      <c r="AE1249" s="36">
        <f t="shared" si="22"/>
        <v>0</v>
      </c>
    </row>
    <row r="1250" spans="1:31" customFormat="1" ht="94.5">
      <c r="A1250" s="36">
        <v>1249</v>
      </c>
      <c r="B1250" s="36" t="s">
        <v>6546</v>
      </c>
      <c r="C1250" s="36" t="s">
        <v>6547</v>
      </c>
      <c r="D1250" s="36" t="s">
        <v>6767</v>
      </c>
      <c r="E1250" s="36" t="s">
        <v>28</v>
      </c>
      <c r="F1250" s="36" t="s">
        <v>45</v>
      </c>
      <c r="G1250" s="36">
        <v>0</v>
      </c>
      <c r="H1250" s="36" t="s">
        <v>108</v>
      </c>
      <c r="I1250" s="36" t="s">
        <v>6768</v>
      </c>
      <c r="J1250" s="36" t="s">
        <v>6769</v>
      </c>
      <c r="K1250" s="36" t="s">
        <v>33</v>
      </c>
      <c r="L1250" s="72" t="s">
        <v>6770</v>
      </c>
      <c r="M1250" s="36" t="s">
        <v>6771</v>
      </c>
      <c r="N1250" s="36" t="s">
        <v>49</v>
      </c>
      <c r="O1250" s="36"/>
      <c r="P1250" s="36" t="s">
        <v>50</v>
      </c>
      <c r="Q1250" s="36"/>
      <c r="R1250" s="36"/>
      <c r="S1250" s="36" t="s">
        <v>37</v>
      </c>
      <c r="T1250" s="36" t="s">
        <v>39</v>
      </c>
      <c r="U1250" s="36" t="s">
        <v>39</v>
      </c>
      <c r="V1250" s="36" t="s">
        <v>38</v>
      </c>
      <c r="W1250" s="36" t="s">
        <v>6755</v>
      </c>
      <c r="X1250" s="36">
        <v>1</v>
      </c>
      <c r="Y1250" s="36" t="s">
        <v>6756</v>
      </c>
      <c r="Z1250" s="36">
        <v>3</v>
      </c>
      <c r="AA1250" s="36" t="s">
        <v>6772</v>
      </c>
      <c r="AB1250" s="36">
        <v>1</v>
      </c>
      <c r="AC1250" s="36"/>
      <c r="AD1250" s="36"/>
      <c r="AE1250" s="36">
        <f t="shared" si="22"/>
        <v>1</v>
      </c>
    </row>
    <row r="1251" spans="1:31" customFormat="1" ht="135">
      <c r="A1251" s="36">
        <v>1250</v>
      </c>
      <c r="B1251" s="36" t="s">
        <v>6546</v>
      </c>
      <c r="C1251" s="36" t="s">
        <v>6547</v>
      </c>
      <c r="D1251" s="36" t="s">
        <v>6773</v>
      </c>
      <c r="E1251" s="36" t="s">
        <v>28</v>
      </c>
      <c r="F1251" s="36" t="s">
        <v>45</v>
      </c>
      <c r="G1251" s="36">
        <v>0</v>
      </c>
      <c r="H1251" s="36" t="s">
        <v>82</v>
      </c>
      <c r="I1251" s="36" t="s">
        <v>6774</v>
      </c>
      <c r="J1251" s="36" t="s">
        <v>6775</v>
      </c>
      <c r="K1251" s="36" t="s">
        <v>33</v>
      </c>
      <c r="L1251" s="72" t="s">
        <v>6776</v>
      </c>
      <c r="M1251" s="36" t="s">
        <v>6777</v>
      </c>
      <c r="N1251" s="36" t="s">
        <v>36</v>
      </c>
      <c r="O1251" s="36"/>
      <c r="P1251" s="36"/>
      <c r="Q1251" s="36"/>
      <c r="R1251" s="36"/>
      <c r="S1251" s="36" t="s">
        <v>37</v>
      </c>
      <c r="T1251" s="36" t="s">
        <v>39</v>
      </c>
      <c r="U1251" s="36" t="s">
        <v>39</v>
      </c>
      <c r="V1251" s="36" t="s">
        <v>38</v>
      </c>
      <c r="W1251" s="36" t="s">
        <v>6553</v>
      </c>
      <c r="X1251" s="36">
        <v>2</v>
      </c>
      <c r="Y1251" s="36" t="s">
        <v>52</v>
      </c>
      <c r="Z1251" s="36">
        <v>3</v>
      </c>
      <c r="AA1251" s="36" t="s">
        <v>6766</v>
      </c>
      <c r="AB1251" s="36">
        <v>1</v>
      </c>
      <c r="AC1251" s="36"/>
      <c r="AD1251" s="36"/>
      <c r="AE1251" s="36">
        <f t="shared" si="22"/>
        <v>0</v>
      </c>
    </row>
    <row r="1252" spans="1:31" customFormat="1" ht="108">
      <c r="A1252" s="36">
        <v>1251</v>
      </c>
      <c r="B1252" s="36" t="s">
        <v>6546</v>
      </c>
      <c r="C1252" s="36" t="s">
        <v>6547</v>
      </c>
      <c r="D1252" s="36" t="s">
        <v>6778</v>
      </c>
      <c r="E1252" s="36" t="s">
        <v>28</v>
      </c>
      <c r="F1252" s="36" t="s">
        <v>45</v>
      </c>
      <c r="G1252" s="36">
        <v>0</v>
      </c>
      <c r="H1252" s="36" t="s">
        <v>645</v>
      </c>
      <c r="I1252" s="36" t="s">
        <v>6779</v>
      </c>
      <c r="J1252" s="36" t="s">
        <v>6780</v>
      </c>
      <c r="K1252" s="36" t="s">
        <v>33</v>
      </c>
      <c r="L1252" s="72" t="s">
        <v>6781</v>
      </c>
      <c r="M1252" s="36" t="s">
        <v>6782</v>
      </c>
      <c r="N1252" s="36" t="s">
        <v>36</v>
      </c>
      <c r="O1252" s="36"/>
      <c r="P1252" s="36"/>
      <c r="Q1252" s="36"/>
      <c r="R1252" s="36"/>
      <c r="S1252" s="36" t="s">
        <v>37</v>
      </c>
      <c r="T1252" s="36" t="s">
        <v>39</v>
      </c>
      <c r="U1252" s="36" t="s">
        <v>39</v>
      </c>
      <c r="V1252" s="36" t="s">
        <v>38</v>
      </c>
      <c r="W1252" s="36" t="s">
        <v>6553</v>
      </c>
      <c r="X1252" s="36">
        <v>2</v>
      </c>
      <c r="Y1252" s="36" t="s">
        <v>52</v>
      </c>
      <c r="Z1252" s="36">
        <v>3</v>
      </c>
      <c r="AA1252" s="36" t="s">
        <v>6766</v>
      </c>
      <c r="AB1252" s="36">
        <v>1</v>
      </c>
      <c r="AC1252" s="36"/>
      <c r="AD1252" s="36"/>
      <c r="AE1252" s="36">
        <f t="shared" si="22"/>
        <v>0</v>
      </c>
    </row>
    <row r="1253" spans="1:31" customFormat="1" ht="108">
      <c r="A1253" s="36">
        <v>1252</v>
      </c>
      <c r="B1253" s="36" t="s">
        <v>6546</v>
      </c>
      <c r="C1253" s="36" t="s">
        <v>6547</v>
      </c>
      <c r="D1253" s="36" t="s">
        <v>6783</v>
      </c>
      <c r="E1253" s="36" t="s">
        <v>28</v>
      </c>
      <c r="F1253" s="36" t="s">
        <v>45</v>
      </c>
      <c r="G1253" s="36">
        <v>0</v>
      </c>
      <c r="H1253" s="36" t="s">
        <v>82</v>
      </c>
      <c r="I1253" s="36" t="s">
        <v>6784</v>
      </c>
      <c r="J1253" s="36" t="s">
        <v>6785</v>
      </c>
      <c r="K1253" s="36" t="s">
        <v>106</v>
      </c>
      <c r="L1253" s="72"/>
      <c r="M1253" s="36"/>
      <c r="N1253" s="36"/>
      <c r="O1253" s="36"/>
      <c r="P1253" s="36"/>
      <c r="Q1253" s="36"/>
      <c r="R1253" s="36"/>
      <c r="S1253" s="36"/>
      <c r="T1253" s="36"/>
      <c r="U1253" s="36"/>
      <c r="V1253" s="36"/>
      <c r="W1253" s="36"/>
      <c r="X1253" s="36"/>
      <c r="Y1253" s="36"/>
      <c r="Z1253" s="36"/>
      <c r="AA1253" s="36"/>
      <c r="AB1253" s="36"/>
      <c r="AC1253" s="36"/>
      <c r="AD1253" s="36"/>
      <c r="AE1253" s="36">
        <f t="shared" si="22"/>
        <v>0</v>
      </c>
    </row>
    <row r="1254" spans="1:31" customFormat="1" ht="135">
      <c r="A1254" s="36">
        <v>1253</v>
      </c>
      <c r="B1254" s="36" t="s">
        <v>6546</v>
      </c>
      <c r="C1254" s="36" t="s">
        <v>6547</v>
      </c>
      <c r="D1254" s="36" t="s">
        <v>6786</v>
      </c>
      <c r="E1254" s="36" t="s">
        <v>28</v>
      </c>
      <c r="F1254" s="36" t="s">
        <v>45</v>
      </c>
      <c r="G1254" s="36">
        <v>0</v>
      </c>
      <c r="H1254" s="36" t="s">
        <v>82</v>
      </c>
      <c r="I1254" s="36" t="s">
        <v>6787</v>
      </c>
      <c r="J1254" s="36" t="s">
        <v>6788</v>
      </c>
      <c r="K1254" s="36" t="s">
        <v>106</v>
      </c>
      <c r="L1254" s="72"/>
      <c r="M1254" s="36"/>
      <c r="N1254" s="36"/>
      <c r="O1254" s="36"/>
      <c r="P1254" s="36"/>
      <c r="Q1254" s="36"/>
      <c r="R1254" s="36"/>
      <c r="S1254" s="36"/>
      <c r="T1254" s="36"/>
      <c r="U1254" s="36"/>
      <c r="V1254" s="36"/>
      <c r="W1254" s="36"/>
      <c r="X1254" s="36"/>
      <c r="Y1254" s="36"/>
      <c r="Z1254" s="36"/>
      <c r="AA1254" s="36"/>
      <c r="AB1254" s="36"/>
      <c r="AC1254" s="36"/>
      <c r="AD1254" s="36"/>
      <c r="AE1254" s="36">
        <f t="shared" si="22"/>
        <v>0</v>
      </c>
    </row>
    <row r="1255" spans="1:31" customFormat="1" ht="108">
      <c r="A1255" s="36">
        <v>1254</v>
      </c>
      <c r="B1255" s="36" t="s">
        <v>6546</v>
      </c>
      <c r="C1255" s="36" t="s">
        <v>6547</v>
      </c>
      <c r="D1255" s="36" t="s">
        <v>6789</v>
      </c>
      <c r="E1255" s="36" t="s">
        <v>28</v>
      </c>
      <c r="F1255" s="36" t="s">
        <v>45</v>
      </c>
      <c r="G1255" s="36">
        <v>0</v>
      </c>
      <c r="H1255" s="36" t="s">
        <v>82</v>
      </c>
      <c r="I1255" s="36" t="s">
        <v>6790</v>
      </c>
      <c r="J1255" s="36" t="s">
        <v>6791</v>
      </c>
      <c r="K1255" s="36" t="s">
        <v>106</v>
      </c>
      <c r="L1255" s="72"/>
      <c r="M1255" s="36"/>
      <c r="N1255" s="36"/>
      <c r="O1255" s="36"/>
      <c r="P1255" s="36"/>
      <c r="Q1255" s="36"/>
      <c r="R1255" s="36"/>
      <c r="S1255" s="36"/>
      <c r="T1255" s="36"/>
      <c r="U1255" s="36"/>
      <c r="V1255" s="36"/>
      <c r="W1255" s="36"/>
      <c r="X1255" s="36"/>
      <c r="Y1255" s="36"/>
      <c r="Z1255" s="36"/>
      <c r="AA1255" s="36"/>
      <c r="AB1255" s="36"/>
      <c r="AC1255" s="36"/>
      <c r="AD1255" s="36"/>
      <c r="AE1255" s="36">
        <f t="shared" si="22"/>
        <v>0</v>
      </c>
    </row>
    <row r="1256" spans="1:31" customFormat="1" ht="81">
      <c r="A1256" s="36">
        <v>1255</v>
      </c>
      <c r="B1256" s="36" t="s">
        <v>6546</v>
      </c>
      <c r="C1256" s="36" t="s">
        <v>6547</v>
      </c>
      <c r="D1256" s="36" t="s">
        <v>6792</v>
      </c>
      <c r="E1256" s="36" t="s">
        <v>28</v>
      </c>
      <c r="F1256" s="36" t="s">
        <v>45</v>
      </c>
      <c r="G1256" s="36">
        <v>0</v>
      </c>
      <c r="H1256" s="36" t="s">
        <v>82</v>
      </c>
      <c r="I1256" s="36" t="s">
        <v>6793</v>
      </c>
      <c r="J1256" s="36" t="s">
        <v>6794</v>
      </c>
      <c r="K1256" s="36" t="s">
        <v>106</v>
      </c>
      <c r="L1256" s="72"/>
      <c r="M1256" s="36"/>
      <c r="N1256" s="36"/>
      <c r="O1256" s="36"/>
      <c r="P1256" s="36"/>
      <c r="Q1256" s="36"/>
      <c r="R1256" s="36"/>
      <c r="S1256" s="36"/>
      <c r="T1256" s="36"/>
      <c r="U1256" s="36"/>
      <c r="V1256" s="36"/>
      <c r="W1256" s="36"/>
      <c r="X1256" s="36"/>
      <c r="Y1256" s="36"/>
      <c r="Z1256" s="36"/>
      <c r="AA1256" s="36"/>
      <c r="AB1256" s="36"/>
      <c r="AC1256" s="36"/>
      <c r="AD1256" s="36"/>
      <c r="AE1256" s="36">
        <f t="shared" si="22"/>
        <v>0</v>
      </c>
    </row>
    <row r="1257" spans="1:31" customFormat="1" ht="81">
      <c r="A1257" s="36">
        <v>1256</v>
      </c>
      <c r="B1257" s="36" t="s">
        <v>6546</v>
      </c>
      <c r="C1257" s="36" t="s">
        <v>6547</v>
      </c>
      <c r="D1257" s="36" t="s">
        <v>6795</v>
      </c>
      <c r="E1257" s="36" t="s">
        <v>28</v>
      </c>
      <c r="F1257" s="36" t="s">
        <v>45</v>
      </c>
      <c r="G1257" s="36">
        <v>0</v>
      </c>
      <c r="H1257" s="36" t="s">
        <v>82</v>
      </c>
      <c r="I1257" s="36" t="s">
        <v>6796</v>
      </c>
      <c r="J1257" s="36" t="s">
        <v>6797</v>
      </c>
      <c r="K1257" s="36" t="s">
        <v>33</v>
      </c>
      <c r="L1257" s="72" t="s">
        <v>6798</v>
      </c>
      <c r="M1257" s="36" t="s">
        <v>6799</v>
      </c>
      <c r="N1257" s="36" t="s">
        <v>36</v>
      </c>
      <c r="O1257" s="36"/>
      <c r="P1257" s="36"/>
      <c r="Q1257" s="36"/>
      <c r="R1257" s="36"/>
      <c r="S1257" s="36" t="s">
        <v>37</v>
      </c>
      <c r="T1257" s="36" t="s">
        <v>39</v>
      </c>
      <c r="U1257" s="36" t="s">
        <v>39</v>
      </c>
      <c r="V1257" s="36" t="s">
        <v>38</v>
      </c>
      <c r="W1257" s="36" t="s">
        <v>6553</v>
      </c>
      <c r="X1257" s="36">
        <v>2</v>
      </c>
      <c r="Y1257" s="36" t="s">
        <v>52</v>
      </c>
      <c r="Z1257" s="36">
        <v>3</v>
      </c>
      <c r="AA1257" s="36" t="s">
        <v>6800</v>
      </c>
      <c r="AB1257" s="36">
        <v>1</v>
      </c>
      <c r="AC1257" s="36"/>
      <c r="AD1257" s="36"/>
      <c r="AE1257" s="36">
        <f t="shared" si="22"/>
        <v>0</v>
      </c>
    </row>
    <row r="1258" spans="1:31" customFormat="1" ht="81">
      <c r="A1258" s="36">
        <v>1257</v>
      </c>
      <c r="B1258" s="36" t="s">
        <v>6546</v>
      </c>
      <c r="C1258" s="36" t="s">
        <v>6547</v>
      </c>
      <c r="D1258" s="36" t="s">
        <v>6801</v>
      </c>
      <c r="E1258" s="36" t="s">
        <v>28</v>
      </c>
      <c r="F1258" s="36" t="s">
        <v>45</v>
      </c>
      <c r="G1258" s="36">
        <v>0</v>
      </c>
      <c r="H1258" s="36" t="s">
        <v>82</v>
      </c>
      <c r="I1258" s="36" t="s">
        <v>6802</v>
      </c>
      <c r="J1258" s="36" t="s">
        <v>6803</v>
      </c>
      <c r="K1258" s="36" t="s">
        <v>33</v>
      </c>
      <c r="L1258" s="72" t="s">
        <v>6804</v>
      </c>
      <c r="M1258" s="36" t="s">
        <v>6805</v>
      </c>
      <c r="N1258" s="36" t="s">
        <v>36</v>
      </c>
      <c r="O1258" s="36"/>
      <c r="P1258" s="36"/>
      <c r="Q1258" s="36"/>
      <c r="R1258" s="36"/>
      <c r="S1258" s="36" t="s">
        <v>37</v>
      </c>
      <c r="T1258" s="36" t="s">
        <v>39</v>
      </c>
      <c r="U1258" s="36" t="s">
        <v>39</v>
      </c>
      <c r="V1258" s="36" t="s">
        <v>38</v>
      </c>
      <c r="W1258" s="36" t="s">
        <v>6553</v>
      </c>
      <c r="X1258" s="36">
        <v>2</v>
      </c>
      <c r="Y1258" s="36" t="s">
        <v>52</v>
      </c>
      <c r="Z1258" s="36">
        <v>3</v>
      </c>
      <c r="AA1258" s="36" t="s">
        <v>6806</v>
      </c>
      <c r="AB1258" s="36">
        <v>1</v>
      </c>
      <c r="AC1258" s="36"/>
      <c r="AD1258" s="36"/>
      <c r="AE1258" s="36">
        <f t="shared" si="22"/>
        <v>0</v>
      </c>
    </row>
    <row r="1259" spans="1:31" customFormat="1" ht="81">
      <c r="A1259" s="36">
        <v>1258</v>
      </c>
      <c r="B1259" s="36" t="s">
        <v>6546</v>
      </c>
      <c r="C1259" s="36" t="s">
        <v>6547</v>
      </c>
      <c r="D1259" s="36" t="s">
        <v>6807</v>
      </c>
      <c r="E1259" s="36" t="s">
        <v>28</v>
      </c>
      <c r="F1259" s="36" t="s">
        <v>45</v>
      </c>
      <c r="G1259" s="36">
        <v>0</v>
      </c>
      <c r="H1259" s="36" t="s">
        <v>82</v>
      </c>
      <c r="I1259" s="36" t="s">
        <v>6808</v>
      </c>
      <c r="J1259" s="36" t="s">
        <v>6809</v>
      </c>
      <c r="K1259" s="36" t="s">
        <v>33</v>
      </c>
      <c r="L1259" s="72" t="s">
        <v>6810</v>
      </c>
      <c r="M1259" s="36" t="s">
        <v>6811</v>
      </c>
      <c r="N1259" s="36" t="s">
        <v>36</v>
      </c>
      <c r="O1259" s="36"/>
      <c r="P1259" s="36"/>
      <c r="Q1259" s="36"/>
      <c r="R1259" s="36"/>
      <c r="S1259" s="36" t="s">
        <v>37</v>
      </c>
      <c r="T1259" s="36" t="s">
        <v>39</v>
      </c>
      <c r="U1259" s="36" t="s">
        <v>39</v>
      </c>
      <c r="V1259" s="36" t="s">
        <v>38</v>
      </c>
      <c r="W1259" s="36" t="s">
        <v>6553</v>
      </c>
      <c r="X1259" s="36">
        <v>2</v>
      </c>
      <c r="Y1259" s="36" t="s">
        <v>52</v>
      </c>
      <c r="Z1259" s="36">
        <v>3</v>
      </c>
      <c r="AA1259" s="36" t="s">
        <v>6812</v>
      </c>
      <c r="AB1259" s="36">
        <v>1</v>
      </c>
      <c r="AC1259" s="36"/>
      <c r="AD1259" s="36"/>
      <c r="AE1259" s="36">
        <f t="shared" si="22"/>
        <v>0</v>
      </c>
    </row>
    <row r="1260" spans="1:31" customFormat="1" ht="94.5">
      <c r="A1260" s="36">
        <v>1259</v>
      </c>
      <c r="B1260" s="36" t="s">
        <v>6546</v>
      </c>
      <c r="C1260" s="36" t="s">
        <v>6547</v>
      </c>
      <c r="D1260" s="36" t="s">
        <v>6813</v>
      </c>
      <c r="E1260" s="36" t="s">
        <v>28</v>
      </c>
      <c r="F1260" s="36" t="s">
        <v>45</v>
      </c>
      <c r="G1260" s="36">
        <v>0</v>
      </c>
      <c r="H1260" s="36" t="s">
        <v>82</v>
      </c>
      <c r="I1260" s="36" t="s">
        <v>6814</v>
      </c>
      <c r="J1260" s="36" t="s">
        <v>6815</v>
      </c>
      <c r="K1260" s="36" t="s">
        <v>106</v>
      </c>
      <c r="L1260" s="72"/>
      <c r="M1260" s="36"/>
      <c r="N1260" s="36"/>
      <c r="O1260" s="36"/>
      <c r="P1260" s="36"/>
      <c r="Q1260" s="36"/>
      <c r="R1260" s="36"/>
      <c r="S1260" s="36"/>
      <c r="T1260" s="36"/>
      <c r="U1260" s="36"/>
      <c r="V1260" s="36"/>
      <c r="W1260" s="36"/>
      <c r="X1260" s="36"/>
      <c r="Y1260" s="36"/>
      <c r="Z1260" s="36"/>
      <c r="AA1260" s="36"/>
      <c r="AB1260" s="36"/>
      <c r="AC1260" s="36"/>
      <c r="AD1260" s="36"/>
      <c r="AE1260" s="36">
        <f t="shared" si="22"/>
        <v>0</v>
      </c>
    </row>
    <row r="1261" spans="1:31" customFormat="1" ht="108">
      <c r="A1261" s="36">
        <v>1260</v>
      </c>
      <c r="B1261" s="36" t="s">
        <v>6546</v>
      </c>
      <c r="C1261" s="36" t="s">
        <v>6547</v>
      </c>
      <c r="D1261" s="36" t="s">
        <v>6816</v>
      </c>
      <c r="E1261" s="36" t="s">
        <v>28</v>
      </c>
      <c r="F1261" s="36" t="s">
        <v>45</v>
      </c>
      <c r="G1261" s="36">
        <v>0</v>
      </c>
      <c r="H1261" s="36" t="s">
        <v>82</v>
      </c>
      <c r="I1261" s="36" t="s">
        <v>6817</v>
      </c>
      <c r="J1261" s="36" t="s">
        <v>6818</v>
      </c>
      <c r="K1261" s="36" t="s">
        <v>33</v>
      </c>
      <c r="L1261" s="72" t="s">
        <v>6819</v>
      </c>
      <c r="M1261" s="36" t="s">
        <v>6820</v>
      </c>
      <c r="N1261" s="36" t="s">
        <v>36</v>
      </c>
      <c r="O1261" s="36"/>
      <c r="P1261" s="36"/>
      <c r="Q1261" s="36"/>
      <c r="R1261" s="36"/>
      <c r="S1261" s="36" t="s">
        <v>37</v>
      </c>
      <c r="T1261" s="36" t="s">
        <v>39</v>
      </c>
      <c r="U1261" s="36" t="s">
        <v>38</v>
      </c>
      <c r="V1261" s="36" t="s">
        <v>39</v>
      </c>
      <c r="W1261" s="36" t="s">
        <v>6553</v>
      </c>
      <c r="X1261" s="36">
        <v>2</v>
      </c>
      <c r="Y1261" s="36" t="s">
        <v>52</v>
      </c>
      <c r="Z1261" s="36">
        <v>3</v>
      </c>
      <c r="AA1261" s="36" t="s">
        <v>6821</v>
      </c>
      <c r="AB1261" s="36">
        <v>1</v>
      </c>
      <c r="AC1261" s="36"/>
      <c r="AD1261" s="36"/>
      <c r="AE1261" s="36">
        <f t="shared" si="22"/>
        <v>0</v>
      </c>
    </row>
    <row r="1262" spans="1:31" customFormat="1" ht="94.5">
      <c r="A1262" s="36">
        <v>1261</v>
      </c>
      <c r="B1262" s="36" t="s">
        <v>6546</v>
      </c>
      <c r="C1262" s="36" t="s">
        <v>6547</v>
      </c>
      <c r="D1262" s="36" t="s">
        <v>6822</v>
      </c>
      <c r="E1262" s="36" t="s">
        <v>28</v>
      </c>
      <c r="F1262" s="36" t="s">
        <v>45</v>
      </c>
      <c r="G1262" s="36">
        <v>0</v>
      </c>
      <c r="H1262" s="36" t="s">
        <v>82</v>
      </c>
      <c r="I1262" s="36" t="s">
        <v>6823</v>
      </c>
      <c r="J1262" s="36" t="s">
        <v>6824</v>
      </c>
      <c r="K1262" s="36" t="s">
        <v>33</v>
      </c>
      <c r="L1262" s="72" t="s">
        <v>6825</v>
      </c>
      <c r="M1262" s="36" t="s">
        <v>6826</v>
      </c>
      <c r="N1262" s="36" t="s">
        <v>36</v>
      </c>
      <c r="O1262" s="36"/>
      <c r="P1262" s="36"/>
      <c r="Q1262" s="36"/>
      <c r="R1262" s="36"/>
      <c r="S1262" s="36" t="s">
        <v>37</v>
      </c>
      <c r="T1262" s="36" t="s">
        <v>39</v>
      </c>
      <c r="U1262" s="36" t="s">
        <v>39</v>
      </c>
      <c r="V1262" s="36" t="s">
        <v>39</v>
      </c>
      <c r="W1262" s="36" t="s">
        <v>6553</v>
      </c>
      <c r="X1262" s="36">
        <v>2</v>
      </c>
      <c r="Y1262" s="36" t="s">
        <v>52</v>
      </c>
      <c r="Z1262" s="36">
        <v>3</v>
      </c>
      <c r="AA1262" s="36" t="s">
        <v>6827</v>
      </c>
      <c r="AB1262" s="36">
        <v>1</v>
      </c>
      <c r="AC1262" s="36"/>
      <c r="AD1262" s="36"/>
      <c r="AE1262" s="36">
        <f t="shared" si="22"/>
        <v>0</v>
      </c>
    </row>
    <row r="1263" spans="1:31" customFormat="1" ht="108">
      <c r="A1263" s="36">
        <v>1262</v>
      </c>
      <c r="B1263" s="36" t="s">
        <v>6546</v>
      </c>
      <c r="C1263" s="36" t="s">
        <v>6547</v>
      </c>
      <c r="D1263" s="36" t="s">
        <v>6828</v>
      </c>
      <c r="E1263" s="36" t="s">
        <v>28</v>
      </c>
      <c r="F1263" s="36" t="s">
        <v>45</v>
      </c>
      <c r="G1263" s="36">
        <v>0</v>
      </c>
      <c r="H1263" s="36" t="s">
        <v>82</v>
      </c>
      <c r="I1263" s="36" t="s">
        <v>6829</v>
      </c>
      <c r="J1263" s="36" t="s">
        <v>6830</v>
      </c>
      <c r="K1263" s="36" t="s">
        <v>33</v>
      </c>
      <c r="L1263" s="72" t="s">
        <v>6831</v>
      </c>
      <c r="M1263" s="36" t="s">
        <v>6832</v>
      </c>
      <c r="N1263" s="36" t="s">
        <v>36</v>
      </c>
      <c r="O1263" s="36"/>
      <c r="P1263" s="36"/>
      <c r="Q1263" s="36"/>
      <c r="R1263" s="36"/>
      <c r="S1263" s="36" t="s">
        <v>37</v>
      </c>
      <c r="T1263" s="36" t="s">
        <v>39</v>
      </c>
      <c r="U1263" s="36" t="s">
        <v>38</v>
      </c>
      <c r="V1263" s="36" t="s">
        <v>38</v>
      </c>
      <c r="W1263" s="36" t="s">
        <v>6553</v>
      </c>
      <c r="X1263" s="36">
        <v>2</v>
      </c>
      <c r="Y1263" s="36" t="s">
        <v>52</v>
      </c>
      <c r="Z1263" s="36">
        <v>3</v>
      </c>
      <c r="AA1263" s="36" t="s">
        <v>6833</v>
      </c>
      <c r="AB1263" s="36">
        <v>1</v>
      </c>
      <c r="AC1263" s="36"/>
      <c r="AD1263" s="36"/>
      <c r="AE1263" s="36">
        <f t="shared" si="22"/>
        <v>0</v>
      </c>
    </row>
    <row r="1264" spans="1:31" customFormat="1" ht="108">
      <c r="A1264" s="36">
        <v>1263</v>
      </c>
      <c r="B1264" s="36" t="s">
        <v>6546</v>
      </c>
      <c r="C1264" s="36" t="s">
        <v>6547</v>
      </c>
      <c r="D1264" s="36" t="s">
        <v>6834</v>
      </c>
      <c r="E1264" s="36" t="s">
        <v>28</v>
      </c>
      <c r="F1264" s="36" t="s">
        <v>45</v>
      </c>
      <c r="G1264" s="36">
        <v>0</v>
      </c>
      <c r="H1264" s="36" t="s">
        <v>82</v>
      </c>
      <c r="I1264" s="36" t="s">
        <v>6835</v>
      </c>
      <c r="J1264" s="36" t="s">
        <v>6836</v>
      </c>
      <c r="K1264" s="36" t="s">
        <v>33</v>
      </c>
      <c r="L1264" s="72" t="s">
        <v>6837</v>
      </c>
      <c r="M1264" s="36" t="s">
        <v>6838</v>
      </c>
      <c r="N1264" s="36" t="s">
        <v>36</v>
      </c>
      <c r="O1264" s="36"/>
      <c r="P1264" s="36"/>
      <c r="Q1264" s="36"/>
      <c r="R1264" s="36"/>
      <c r="S1264" s="36" t="s">
        <v>37</v>
      </c>
      <c r="T1264" s="36" t="s">
        <v>39</v>
      </c>
      <c r="U1264" s="36" t="s">
        <v>39</v>
      </c>
      <c r="V1264" s="36" t="s">
        <v>38</v>
      </c>
      <c r="W1264" s="36" t="s">
        <v>6553</v>
      </c>
      <c r="X1264" s="36">
        <v>2</v>
      </c>
      <c r="Y1264" s="36" t="s">
        <v>52</v>
      </c>
      <c r="Z1264" s="36">
        <v>3</v>
      </c>
      <c r="AA1264" s="36" t="s">
        <v>6839</v>
      </c>
      <c r="AB1264" s="36">
        <v>1</v>
      </c>
      <c r="AC1264" s="36"/>
      <c r="AD1264" s="36"/>
      <c r="AE1264" s="36">
        <f t="shared" si="22"/>
        <v>0</v>
      </c>
    </row>
    <row r="1265" spans="1:31" customFormat="1" ht="108">
      <c r="A1265" s="36">
        <v>1264</v>
      </c>
      <c r="B1265" s="36" t="s">
        <v>6546</v>
      </c>
      <c r="C1265" s="36" t="s">
        <v>6547</v>
      </c>
      <c r="D1265" s="36" t="s">
        <v>6840</v>
      </c>
      <c r="E1265" s="36" t="s">
        <v>28</v>
      </c>
      <c r="F1265" s="36" t="s">
        <v>45</v>
      </c>
      <c r="G1265" s="36">
        <v>0</v>
      </c>
      <c r="H1265" s="36" t="s">
        <v>82</v>
      </c>
      <c r="I1265" s="36" t="s">
        <v>6841</v>
      </c>
      <c r="J1265" s="36" t="s">
        <v>6842</v>
      </c>
      <c r="K1265" s="36" t="s">
        <v>106</v>
      </c>
      <c r="L1265" s="72"/>
      <c r="M1265" s="36"/>
      <c r="N1265" s="36"/>
      <c r="O1265" s="36"/>
      <c r="P1265" s="36"/>
      <c r="Q1265" s="36"/>
      <c r="R1265" s="36"/>
      <c r="S1265" s="36"/>
      <c r="T1265" s="36"/>
      <c r="U1265" s="36"/>
      <c r="V1265" s="36"/>
      <c r="W1265" s="36"/>
      <c r="X1265" s="36"/>
      <c r="Y1265" s="36"/>
      <c r="Z1265" s="36"/>
      <c r="AA1265" s="36"/>
      <c r="AB1265" s="36"/>
      <c r="AC1265" s="36"/>
      <c r="AD1265" s="36"/>
      <c r="AE1265" s="36">
        <f t="shared" si="22"/>
        <v>0</v>
      </c>
    </row>
    <row r="1266" spans="1:31" customFormat="1" ht="135">
      <c r="A1266" s="36">
        <v>1265</v>
      </c>
      <c r="B1266" s="36" t="s">
        <v>6546</v>
      </c>
      <c r="C1266" s="36" t="s">
        <v>6547</v>
      </c>
      <c r="D1266" s="36" t="s">
        <v>6843</v>
      </c>
      <c r="E1266" s="36" t="s">
        <v>28</v>
      </c>
      <c r="F1266" s="36" t="s">
        <v>45</v>
      </c>
      <c r="G1266" s="36">
        <v>0</v>
      </c>
      <c r="H1266" s="36" t="s">
        <v>82</v>
      </c>
      <c r="I1266" s="36" t="s">
        <v>6844</v>
      </c>
      <c r="J1266" s="36" t="s">
        <v>6845</v>
      </c>
      <c r="K1266" s="36" t="s">
        <v>33</v>
      </c>
      <c r="L1266" s="72" t="s">
        <v>6846</v>
      </c>
      <c r="M1266" s="36" t="s">
        <v>6847</v>
      </c>
      <c r="N1266" s="36" t="s">
        <v>36</v>
      </c>
      <c r="O1266" s="36"/>
      <c r="P1266" s="36"/>
      <c r="Q1266" s="36"/>
      <c r="R1266" s="36"/>
      <c r="S1266" s="36" t="s">
        <v>37</v>
      </c>
      <c r="T1266" s="36" t="s">
        <v>39</v>
      </c>
      <c r="U1266" s="36" t="s">
        <v>39</v>
      </c>
      <c r="V1266" s="36" t="s">
        <v>38</v>
      </c>
      <c r="W1266" s="36" t="s">
        <v>6553</v>
      </c>
      <c r="X1266" s="36">
        <v>2</v>
      </c>
      <c r="Y1266" s="36" t="s">
        <v>52</v>
      </c>
      <c r="Z1266" s="36">
        <v>3</v>
      </c>
      <c r="AA1266" s="36" t="s">
        <v>6848</v>
      </c>
      <c r="AB1266" s="36">
        <v>1</v>
      </c>
      <c r="AC1266" s="36"/>
      <c r="AD1266" s="36"/>
      <c r="AE1266" s="36">
        <f t="shared" si="22"/>
        <v>0</v>
      </c>
    </row>
    <row r="1267" spans="1:31" customFormat="1" ht="108">
      <c r="A1267" s="36">
        <v>1266</v>
      </c>
      <c r="B1267" s="36" t="s">
        <v>6546</v>
      </c>
      <c r="C1267" s="36" t="s">
        <v>6547</v>
      </c>
      <c r="D1267" s="36" t="s">
        <v>6849</v>
      </c>
      <c r="E1267" s="36" t="s">
        <v>28</v>
      </c>
      <c r="F1267" s="36" t="s">
        <v>45</v>
      </c>
      <c r="G1267" s="36">
        <v>0</v>
      </c>
      <c r="H1267" s="36" t="s">
        <v>82</v>
      </c>
      <c r="I1267" s="36" t="s">
        <v>6850</v>
      </c>
      <c r="J1267" s="36" t="s">
        <v>6851</v>
      </c>
      <c r="K1267" s="36" t="s">
        <v>33</v>
      </c>
      <c r="L1267" s="72" t="s">
        <v>6852</v>
      </c>
      <c r="M1267" s="36" t="s">
        <v>6853</v>
      </c>
      <c r="N1267" s="36" t="s">
        <v>36</v>
      </c>
      <c r="O1267" s="36"/>
      <c r="P1267" s="36"/>
      <c r="Q1267" s="36"/>
      <c r="R1267" s="36"/>
      <c r="S1267" s="36" t="s">
        <v>37</v>
      </c>
      <c r="T1267" s="36" t="s">
        <v>39</v>
      </c>
      <c r="U1267" s="36" t="s">
        <v>38</v>
      </c>
      <c r="V1267" s="36" t="s">
        <v>38</v>
      </c>
      <c r="W1267" s="36" t="s">
        <v>6553</v>
      </c>
      <c r="X1267" s="36">
        <v>2</v>
      </c>
      <c r="Y1267" s="36" t="s">
        <v>52</v>
      </c>
      <c r="Z1267" s="36">
        <v>3</v>
      </c>
      <c r="AA1267" s="36" t="s">
        <v>6854</v>
      </c>
      <c r="AB1267" s="36">
        <v>1</v>
      </c>
      <c r="AC1267" s="36"/>
      <c r="AD1267" s="36"/>
      <c r="AE1267" s="36">
        <f t="shared" si="22"/>
        <v>0</v>
      </c>
    </row>
    <row r="1268" spans="1:31" customFormat="1" ht="94.5">
      <c r="A1268" s="36">
        <v>1267</v>
      </c>
      <c r="B1268" s="36" t="s">
        <v>6546</v>
      </c>
      <c r="C1268" s="36" t="s">
        <v>6547</v>
      </c>
      <c r="D1268" s="36" t="s">
        <v>6855</v>
      </c>
      <c r="E1268" s="36" t="s">
        <v>28</v>
      </c>
      <c r="F1268" s="36" t="s">
        <v>45</v>
      </c>
      <c r="G1268" s="36">
        <v>0</v>
      </c>
      <c r="H1268" s="36" t="s">
        <v>82</v>
      </c>
      <c r="I1268" s="36" t="s">
        <v>6856</v>
      </c>
      <c r="J1268" s="36" t="s">
        <v>6857</v>
      </c>
      <c r="K1268" s="36" t="s">
        <v>33</v>
      </c>
      <c r="L1268" s="72" t="s">
        <v>6858</v>
      </c>
      <c r="M1268" s="36" t="s">
        <v>6859</v>
      </c>
      <c r="N1268" s="36" t="s">
        <v>36</v>
      </c>
      <c r="O1268" s="36"/>
      <c r="P1268" s="36"/>
      <c r="Q1268" s="36"/>
      <c r="R1268" s="36"/>
      <c r="S1268" s="36" t="s">
        <v>37</v>
      </c>
      <c r="T1268" s="36" t="s">
        <v>39</v>
      </c>
      <c r="U1268" s="36" t="s">
        <v>38</v>
      </c>
      <c r="V1268" s="36" t="s">
        <v>38</v>
      </c>
      <c r="W1268" s="36" t="s">
        <v>6553</v>
      </c>
      <c r="X1268" s="36">
        <v>2</v>
      </c>
      <c r="Y1268" s="36" t="s">
        <v>52</v>
      </c>
      <c r="Z1268" s="36">
        <v>3</v>
      </c>
      <c r="AA1268" s="36" t="s">
        <v>6860</v>
      </c>
      <c r="AB1268" s="36">
        <v>1</v>
      </c>
      <c r="AC1268" s="36"/>
      <c r="AD1268" s="36"/>
      <c r="AE1268" s="36">
        <f t="shared" si="22"/>
        <v>0</v>
      </c>
    </row>
    <row r="1269" spans="1:31" customFormat="1" ht="121.5">
      <c r="A1269" s="36">
        <v>1268</v>
      </c>
      <c r="B1269" s="36" t="s">
        <v>6546</v>
      </c>
      <c r="C1269" s="36" t="s">
        <v>6547</v>
      </c>
      <c r="D1269" s="36" t="s">
        <v>6861</v>
      </c>
      <c r="E1269" s="36" t="s">
        <v>28</v>
      </c>
      <c r="F1269" s="36" t="s">
        <v>45</v>
      </c>
      <c r="G1269" s="36">
        <v>0</v>
      </c>
      <c r="H1269" s="36" t="s">
        <v>42</v>
      </c>
      <c r="I1269" s="36" t="s">
        <v>6862</v>
      </c>
      <c r="J1269" s="36" t="s">
        <v>6863</v>
      </c>
      <c r="K1269" s="36" t="s">
        <v>33</v>
      </c>
      <c r="L1269" s="72" t="s">
        <v>6864</v>
      </c>
      <c r="M1269" s="36" t="s">
        <v>6865</v>
      </c>
      <c r="N1269" s="36" t="s">
        <v>36</v>
      </c>
      <c r="O1269" s="36"/>
      <c r="P1269" s="36"/>
      <c r="Q1269" s="36"/>
      <c r="R1269" s="36"/>
      <c r="S1269" s="36" t="s">
        <v>37</v>
      </c>
      <c r="T1269" s="36" t="s">
        <v>39</v>
      </c>
      <c r="U1269" s="36" t="s">
        <v>38</v>
      </c>
      <c r="V1269" s="36" t="s">
        <v>38</v>
      </c>
      <c r="W1269" s="36" t="s">
        <v>6553</v>
      </c>
      <c r="X1269" s="36">
        <v>2</v>
      </c>
      <c r="Y1269" s="36" t="s">
        <v>52</v>
      </c>
      <c r="Z1269" s="36">
        <v>3</v>
      </c>
      <c r="AA1269" s="36" t="s">
        <v>6866</v>
      </c>
      <c r="AB1269" s="36">
        <v>1</v>
      </c>
      <c r="AC1269" s="36"/>
      <c r="AD1269" s="36"/>
      <c r="AE1269" s="36">
        <f t="shared" si="22"/>
        <v>0</v>
      </c>
    </row>
    <row r="1270" spans="1:31" customFormat="1" ht="121.5">
      <c r="A1270" s="36">
        <v>1269</v>
      </c>
      <c r="B1270" s="36" t="s">
        <v>6546</v>
      </c>
      <c r="C1270" s="36" t="s">
        <v>6547</v>
      </c>
      <c r="D1270" s="36" t="s">
        <v>6867</v>
      </c>
      <c r="E1270" s="36" t="s">
        <v>28</v>
      </c>
      <c r="F1270" s="36" t="s">
        <v>45</v>
      </c>
      <c r="G1270" s="36">
        <v>0</v>
      </c>
      <c r="H1270" s="36" t="s">
        <v>42</v>
      </c>
      <c r="I1270" s="36" t="s">
        <v>6868</v>
      </c>
      <c r="J1270" s="36" t="s">
        <v>6869</v>
      </c>
      <c r="K1270" s="36" t="s">
        <v>33</v>
      </c>
      <c r="L1270" s="72" t="s">
        <v>6870</v>
      </c>
      <c r="M1270" s="36" t="s">
        <v>6871</v>
      </c>
      <c r="N1270" s="36" t="s">
        <v>36</v>
      </c>
      <c r="O1270" s="36"/>
      <c r="P1270" s="36"/>
      <c r="Q1270" s="36"/>
      <c r="R1270" s="36"/>
      <c r="S1270" s="36" t="s">
        <v>37</v>
      </c>
      <c r="T1270" s="36" t="s">
        <v>39</v>
      </c>
      <c r="U1270" s="36" t="s">
        <v>38</v>
      </c>
      <c r="V1270" s="36" t="s">
        <v>38</v>
      </c>
      <c r="W1270" s="36" t="s">
        <v>6553</v>
      </c>
      <c r="X1270" s="36">
        <v>2</v>
      </c>
      <c r="Y1270" s="36" t="s">
        <v>52</v>
      </c>
      <c r="Z1270" s="36">
        <v>3</v>
      </c>
      <c r="AA1270" s="36" t="s">
        <v>6872</v>
      </c>
      <c r="AB1270" s="36">
        <v>1</v>
      </c>
      <c r="AC1270" s="36"/>
      <c r="AD1270" s="36"/>
      <c r="AE1270" s="36">
        <f t="shared" si="22"/>
        <v>0</v>
      </c>
    </row>
    <row r="1271" spans="1:31" customFormat="1" ht="135">
      <c r="A1271" s="36">
        <v>1270</v>
      </c>
      <c r="B1271" s="36" t="s">
        <v>6546</v>
      </c>
      <c r="C1271" s="36" t="s">
        <v>6547</v>
      </c>
      <c r="D1271" s="36" t="s">
        <v>6873</v>
      </c>
      <c r="E1271" s="36" t="s">
        <v>28</v>
      </c>
      <c r="F1271" s="36" t="s">
        <v>45</v>
      </c>
      <c r="G1271" s="36">
        <v>0</v>
      </c>
      <c r="H1271" s="36" t="s">
        <v>82</v>
      </c>
      <c r="I1271" s="36" t="s">
        <v>6874</v>
      </c>
      <c r="J1271" s="36" t="s">
        <v>6875</v>
      </c>
      <c r="K1271" s="36" t="s">
        <v>106</v>
      </c>
      <c r="L1271" s="72"/>
      <c r="M1271" s="36"/>
      <c r="N1271" s="36"/>
      <c r="O1271" s="36"/>
      <c r="P1271" s="36"/>
      <c r="Q1271" s="36"/>
      <c r="R1271" s="36"/>
      <c r="S1271" s="36"/>
      <c r="T1271" s="36"/>
      <c r="U1271" s="36"/>
      <c r="V1271" s="36"/>
      <c r="W1271" s="36"/>
      <c r="X1271" s="36"/>
      <c r="Y1271" s="36"/>
      <c r="Z1271" s="36"/>
      <c r="AA1271" s="36"/>
      <c r="AB1271" s="36"/>
      <c r="AC1271" s="36"/>
      <c r="AD1271" s="36"/>
      <c r="AE1271" s="36">
        <f t="shared" si="22"/>
        <v>0</v>
      </c>
    </row>
    <row r="1272" spans="1:31" customFormat="1" ht="94.5">
      <c r="A1272" s="36">
        <v>1271</v>
      </c>
      <c r="B1272" s="36" t="s">
        <v>6546</v>
      </c>
      <c r="C1272" s="36" t="s">
        <v>6547</v>
      </c>
      <c r="D1272" s="36" t="s">
        <v>6876</v>
      </c>
      <c r="E1272" s="36" t="s">
        <v>28</v>
      </c>
      <c r="F1272" s="36" t="s">
        <v>45</v>
      </c>
      <c r="G1272" s="36">
        <v>0</v>
      </c>
      <c r="H1272" s="36" t="s">
        <v>82</v>
      </c>
      <c r="I1272" s="36" t="s">
        <v>6877</v>
      </c>
      <c r="J1272" s="36" t="s">
        <v>6878</v>
      </c>
      <c r="K1272" s="36" t="s">
        <v>33</v>
      </c>
      <c r="L1272" s="72" t="s">
        <v>6879</v>
      </c>
      <c r="M1272" s="36" t="s">
        <v>6880</v>
      </c>
      <c r="N1272" s="36" t="s">
        <v>36</v>
      </c>
      <c r="O1272" s="36"/>
      <c r="P1272" s="36"/>
      <c r="Q1272" s="36"/>
      <c r="R1272" s="36"/>
      <c r="S1272" s="36" t="s">
        <v>37</v>
      </c>
      <c r="T1272" s="36" t="s">
        <v>39</v>
      </c>
      <c r="U1272" s="36" t="s">
        <v>38</v>
      </c>
      <c r="V1272" s="36" t="s">
        <v>38</v>
      </c>
      <c r="W1272" s="36" t="s">
        <v>6553</v>
      </c>
      <c r="X1272" s="36">
        <v>2</v>
      </c>
      <c r="Y1272" s="36" t="s">
        <v>52</v>
      </c>
      <c r="Z1272" s="36">
        <v>3</v>
      </c>
      <c r="AA1272" s="36" t="s">
        <v>6881</v>
      </c>
      <c r="AB1272" s="36">
        <v>5</v>
      </c>
      <c r="AC1272" s="36"/>
      <c r="AD1272" s="36"/>
      <c r="AE1272" s="36">
        <f t="shared" si="22"/>
        <v>0</v>
      </c>
    </row>
    <row r="1273" spans="1:31" customFormat="1" ht="94.5">
      <c r="A1273" s="36">
        <v>1272</v>
      </c>
      <c r="B1273" s="36" t="s">
        <v>6546</v>
      </c>
      <c r="C1273" s="36" t="s">
        <v>6547</v>
      </c>
      <c r="D1273" s="36" t="s">
        <v>6882</v>
      </c>
      <c r="E1273" s="36" t="s">
        <v>28</v>
      </c>
      <c r="F1273" s="36" t="s">
        <v>45</v>
      </c>
      <c r="G1273" s="36">
        <v>0</v>
      </c>
      <c r="H1273" s="36" t="s">
        <v>82</v>
      </c>
      <c r="I1273" s="36" t="s">
        <v>6883</v>
      </c>
      <c r="J1273" s="36" t="s">
        <v>6884</v>
      </c>
      <c r="K1273" s="36" t="s">
        <v>33</v>
      </c>
      <c r="L1273" s="72" t="s">
        <v>6885</v>
      </c>
      <c r="M1273" s="36" t="s">
        <v>6886</v>
      </c>
      <c r="N1273" s="36" t="s">
        <v>36</v>
      </c>
      <c r="O1273" s="36"/>
      <c r="P1273" s="36"/>
      <c r="Q1273" s="36"/>
      <c r="R1273" s="36"/>
      <c r="S1273" s="36" t="s">
        <v>37</v>
      </c>
      <c r="T1273" s="36" t="s">
        <v>39</v>
      </c>
      <c r="U1273" s="36" t="s">
        <v>39</v>
      </c>
      <c r="V1273" s="36" t="s">
        <v>38</v>
      </c>
      <c r="W1273" s="36" t="s">
        <v>6553</v>
      </c>
      <c r="X1273" s="36">
        <v>2</v>
      </c>
      <c r="Y1273" s="36" t="s">
        <v>52</v>
      </c>
      <c r="Z1273" s="36">
        <v>3</v>
      </c>
      <c r="AA1273" s="36" t="s">
        <v>6887</v>
      </c>
      <c r="AB1273" s="36">
        <v>1</v>
      </c>
      <c r="AC1273" s="36"/>
      <c r="AD1273" s="36"/>
      <c r="AE1273" s="36">
        <f t="shared" si="22"/>
        <v>0</v>
      </c>
    </row>
    <row r="1274" spans="1:31" customFormat="1" ht="81">
      <c r="A1274" s="36">
        <v>1273</v>
      </c>
      <c r="B1274" s="36" t="s">
        <v>6546</v>
      </c>
      <c r="C1274" s="36" t="s">
        <v>6547</v>
      </c>
      <c r="D1274" s="36" t="s">
        <v>6888</v>
      </c>
      <c r="E1274" s="36" t="s">
        <v>28</v>
      </c>
      <c r="F1274" s="36" t="s">
        <v>45</v>
      </c>
      <c r="G1274" s="36">
        <v>0</v>
      </c>
      <c r="H1274" s="36" t="s">
        <v>82</v>
      </c>
      <c r="I1274" s="36" t="s">
        <v>6889</v>
      </c>
      <c r="J1274" s="36" t="s">
        <v>6890</v>
      </c>
      <c r="K1274" s="36" t="s">
        <v>106</v>
      </c>
      <c r="L1274" s="72"/>
      <c r="M1274" s="36"/>
      <c r="N1274" s="36"/>
      <c r="O1274" s="36"/>
      <c r="P1274" s="36"/>
      <c r="Q1274" s="36"/>
      <c r="R1274" s="36"/>
      <c r="S1274" s="36"/>
      <c r="T1274" s="36"/>
      <c r="U1274" s="36"/>
      <c r="V1274" s="36"/>
      <c r="W1274" s="36"/>
      <c r="X1274" s="36"/>
      <c r="Y1274" s="36"/>
      <c r="Z1274" s="36"/>
      <c r="AA1274" s="36"/>
      <c r="AB1274" s="36"/>
      <c r="AC1274" s="36"/>
      <c r="AD1274" s="36"/>
      <c r="AE1274" s="36">
        <f t="shared" si="22"/>
        <v>0</v>
      </c>
    </row>
    <row r="1275" spans="1:31" customFormat="1" ht="94.5">
      <c r="A1275" s="36">
        <v>1274</v>
      </c>
      <c r="B1275" s="36" t="s">
        <v>6546</v>
      </c>
      <c r="C1275" s="36" t="s">
        <v>6547</v>
      </c>
      <c r="D1275" s="36" t="s">
        <v>6891</v>
      </c>
      <c r="E1275" s="36" t="s">
        <v>28</v>
      </c>
      <c r="F1275" s="36" t="s">
        <v>45</v>
      </c>
      <c r="G1275" s="36">
        <v>0</v>
      </c>
      <c r="H1275" s="36" t="s">
        <v>82</v>
      </c>
      <c r="I1275" s="36" t="s">
        <v>6892</v>
      </c>
      <c r="J1275" s="36" t="s">
        <v>6893</v>
      </c>
      <c r="K1275" s="36" t="s">
        <v>33</v>
      </c>
      <c r="L1275" s="72" t="s">
        <v>6894</v>
      </c>
      <c r="M1275" s="36" t="s">
        <v>6895</v>
      </c>
      <c r="N1275" s="36" t="s">
        <v>36</v>
      </c>
      <c r="O1275" s="36"/>
      <c r="P1275" s="36"/>
      <c r="Q1275" s="36"/>
      <c r="R1275" s="36"/>
      <c r="S1275" s="36" t="s">
        <v>37</v>
      </c>
      <c r="T1275" s="36" t="s">
        <v>39</v>
      </c>
      <c r="U1275" s="36" t="s">
        <v>38</v>
      </c>
      <c r="V1275" s="36" t="s">
        <v>38</v>
      </c>
      <c r="W1275" s="36" t="s">
        <v>6553</v>
      </c>
      <c r="X1275" s="36">
        <v>2</v>
      </c>
      <c r="Y1275" s="36" t="s">
        <v>52</v>
      </c>
      <c r="Z1275" s="36">
        <v>3</v>
      </c>
      <c r="AA1275" s="36" t="s">
        <v>6896</v>
      </c>
      <c r="AB1275" s="36">
        <v>1</v>
      </c>
      <c r="AC1275" s="36"/>
      <c r="AD1275" s="36"/>
      <c r="AE1275" s="36">
        <f t="shared" si="22"/>
        <v>0</v>
      </c>
    </row>
    <row r="1276" spans="1:31" customFormat="1" ht="81">
      <c r="A1276" s="36">
        <v>1275</v>
      </c>
      <c r="B1276" s="36" t="s">
        <v>6546</v>
      </c>
      <c r="C1276" s="36" t="s">
        <v>6547</v>
      </c>
      <c r="D1276" s="36" t="s">
        <v>6897</v>
      </c>
      <c r="E1276" s="36" t="s">
        <v>28</v>
      </c>
      <c r="F1276" s="36" t="s">
        <v>45</v>
      </c>
      <c r="G1276" s="36">
        <v>0</v>
      </c>
      <c r="H1276" s="36" t="s">
        <v>82</v>
      </c>
      <c r="I1276" s="36" t="s">
        <v>6898</v>
      </c>
      <c r="J1276" s="36" t="s">
        <v>6899</v>
      </c>
      <c r="K1276" s="36" t="s">
        <v>33</v>
      </c>
      <c r="L1276" s="72" t="s">
        <v>6900</v>
      </c>
      <c r="M1276" s="36" t="s">
        <v>6901</v>
      </c>
      <c r="N1276" s="36" t="s">
        <v>36</v>
      </c>
      <c r="O1276" s="36"/>
      <c r="P1276" s="36"/>
      <c r="Q1276" s="36"/>
      <c r="R1276" s="36"/>
      <c r="S1276" s="36" t="s">
        <v>37</v>
      </c>
      <c r="T1276" s="36" t="s">
        <v>39</v>
      </c>
      <c r="U1276" s="36" t="s">
        <v>39</v>
      </c>
      <c r="V1276" s="36" t="s">
        <v>39</v>
      </c>
      <c r="W1276" s="36" t="s">
        <v>6902</v>
      </c>
      <c r="X1276" s="36">
        <v>1</v>
      </c>
      <c r="Y1276" s="36" t="s">
        <v>6756</v>
      </c>
      <c r="Z1276" s="36">
        <v>4</v>
      </c>
      <c r="AA1276" s="36" t="s">
        <v>6903</v>
      </c>
      <c r="AB1276" s="36">
        <v>1</v>
      </c>
      <c r="AC1276" s="36"/>
      <c r="AD1276" s="36"/>
      <c r="AE1276" s="36">
        <f t="shared" si="22"/>
        <v>0</v>
      </c>
    </row>
    <row r="1277" spans="1:31" customFormat="1" ht="94.5">
      <c r="A1277" s="36">
        <v>1276</v>
      </c>
      <c r="B1277" s="36" t="s">
        <v>6546</v>
      </c>
      <c r="C1277" s="36" t="s">
        <v>6547</v>
      </c>
      <c r="D1277" s="36" t="s">
        <v>6904</v>
      </c>
      <c r="E1277" s="36" t="s">
        <v>28</v>
      </c>
      <c r="F1277" s="36" t="s">
        <v>45</v>
      </c>
      <c r="G1277" s="36">
        <v>0</v>
      </c>
      <c r="H1277" s="36" t="s">
        <v>82</v>
      </c>
      <c r="I1277" s="36" t="s">
        <v>6905</v>
      </c>
      <c r="J1277" s="36" t="s">
        <v>6906</v>
      </c>
      <c r="K1277" s="36" t="s">
        <v>33</v>
      </c>
      <c r="L1277" s="72" t="s">
        <v>6907</v>
      </c>
      <c r="M1277" s="36" t="s">
        <v>6908</v>
      </c>
      <c r="N1277" s="36" t="s">
        <v>36</v>
      </c>
      <c r="O1277" s="36"/>
      <c r="P1277" s="36"/>
      <c r="Q1277" s="36"/>
      <c r="R1277" s="36"/>
      <c r="S1277" s="36" t="s">
        <v>37</v>
      </c>
      <c r="T1277" s="36" t="s">
        <v>39</v>
      </c>
      <c r="U1277" s="36" t="s">
        <v>39</v>
      </c>
      <c r="V1277" s="36" t="s">
        <v>38</v>
      </c>
      <c r="W1277" s="36" t="s">
        <v>6553</v>
      </c>
      <c r="X1277" s="36">
        <v>2</v>
      </c>
      <c r="Y1277" s="36" t="s">
        <v>52</v>
      </c>
      <c r="Z1277" s="36">
        <v>3</v>
      </c>
      <c r="AA1277" s="36" t="s">
        <v>6909</v>
      </c>
      <c r="AB1277" s="36">
        <v>1</v>
      </c>
      <c r="AC1277" s="36"/>
      <c r="AD1277" s="36"/>
      <c r="AE1277" s="36">
        <f t="shared" si="22"/>
        <v>0</v>
      </c>
    </row>
    <row r="1278" spans="1:31" customFormat="1" ht="81">
      <c r="A1278" s="36">
        <v>1277</v>
      </c>
      <c r="B1278" s="36" t="s">
        <v>6546</v>
      </c>
      <c r="C1278" s="36" t="s">
        <v>6569</v>
      </c>
      <c r="D1278" s="36" t="s">
        <v>6910</v>
      </c>
      <c r="E1278" s="36" t="s">
        <v>28</v>
      </c>
      <c r="F1278" s="36" t="s">
        <v>45</v>
      </c>
      <c r="G1278" s="36">
        <v>0</v>
      </c>
      <c r="H1278" s="36" t="s">
        <v>30</v>
      </c>
      <c r="I1278" s="36" t="s">
        <v>6911</v>
      </c>
      <c r="J1278" s="36" t="s">
        <v>6912</v>
      </c>
      <c r="K1278" s="36" t="s">
        <v>33</v>
      </c>
      <c r="L1278" s="72" t="s">
        <v>6913</v>
      </c>
      <c r="M1278" s="36" t="s">
        <v>6914</v>
      </c>
      <c r="N1278" s="36" t="s">
        <v>36</v>
      </c>
      <c r="O1278" s="36"/>
      <c r="P1278" s="36"/>
      <c r="Q1278" s="36"/>
      <c r="R1278" s="36"/>
      <c r="S1278" s="36" t="s">
        <v>51</v>
      </c>
      <c r="T1278" s="36" t="s">
        <v>38</v>
      </c>
      <c r="U1278" s="36" t="s">
        <v>39</v>
      </c>
      <c r="V1278" s="36" t="s">
        <v>38</v>
      </c>
      <c r="W1278" s="36" t="s">
        <v>38</v>
      </c>
      <c r="X1278" s="36">
        <v>2</v>
      </c>
      <c r="Y1278" s="36" t="s">
        <v>228</v>
      </c>
      <c r="Z1278" s="36">
        <v>5</v>
      </c>
      <c r="AA1278" s="36" t="s">
        <v>797</v>
      </c>
      <c r="AB1278" s="36">
        <v>5</v>
      </c>
      <c r="AC1278" s="36"/>
      <c r="AD1278" s="36"/>
      <c r="AE1278" s="36">
        <f t="shared" si="22"/>
        <v>0</v>
      </c>
    </row>
    <row r="1279" spans="1:31" customFormat="1" ht="94.5">
      <c r="A1279" s="36">
        <v>1278</v>
      </c>
      <c r="B1279" s="36" t="s">
        <v>6546</v>
      </c>
      <c r="C1279" s="36" t="s">
        <v>6569</v>
      </c>
      <c r="D1279" s="36" t="s">
        <v>6915</v>
      </c>
      <c r="E1279" s="36" t="s">
        <v>28</v>
      </c>
      <c r="F1279" s="36" t="s">
        <v>45</v>
      </c>
      <c r="G1279" s="36">
        <v>0</v>
      </c>
      <c r="H1279" s="36" t="s">
        <v>82</v>
      </c>
      <c r="I1279" s="36" t="s">
        <v>6916</v>
      </c>
      <c r="J1279" s="36" t="s">
        <v>6917</v>
      </c>
      <c r="K1279" s="36" t="s">
        <v>33</v>
      </c>
      <c r="L1279" s="72" t="s">
        <v>6918</v>
      </c>
      <c r="M1279" s="36" t="s">
        <v>6919</v>
      </c>
      <c r="N1279" s="36" t="s">
        <v>36</v>
      </c>
      <c r="O1279" s="36"/>
      <c r="P1279" s="36"/>
      <c r="Q1279" s="36"/>
      <c r="R1279" s="36"/>
      <c r="S1279" s="36" t="s">
        <v>51</v>
      </c>
      <c r="T1279" s="36" t="s">
        <v>38</v>
      </c>
      <c r="U1279" s="36" t="s">
        <v>39</v>
      </c>
      <c r="V1279" s="36" t="s">
        <v>38</v>
      </c>
      <c r="W1279" s="36" t="s">
        <v>38</v>
      </c>
      <c r="X1279" s="36">
        <v>2</v>
      </c>
      <c r="Y1279" s="36" t="s">
        <v>228</v>
      </c>
      <c r="Z1279" s="36">
        <v>5</v>
      </c>
      <c r="AA1279" s="36" t="s">
        <v>797</v>
      </c>
      <c r="AB1279" s="36">
        <v>5</v>
      </c>
      <c r="AC1279" s="36"/>
      <c r="AD1279" s="36"/>
      <c r="AE1279" s="36">
        <f t="shared" si="22"/>
        <v>0</v>
      </c>
    </row>
    <row r="1280" spans="1:31" customFormat="1" ht="108">
      <c r="A1280" s="36">
        <v>1279</v>
      </c>
      <c r="B1280" s="36" t="s">
        <v>6546</v>
      </c>
      <c r="C1280" s="36" t="s">
        <v>6569</v>
      </c>
      <c r="D1280" s="36" t="s">
        <v>6920</v>
      </c>
      <c r="E1280" s="36" t="s">
        <v>28</v>
      </c>
      <c r="F1280" s="36" t="s">
        <v>45</v>
      </c>
      <c r="G1280" s="36">
        <v>0</v>
      </c>
      <c r="H1280" s="36" t="s">
        <v>82</v>
      </c>
      <c r="I1280" s="36" t="s">
        <v>6921</v>
      </c>
      <c r="J1280" s="36" t="s">
        <v>6922</v>
      </c>
      <c r="K1280" s="36" t="s">
        <v>33</v>
      </c>
      <c r="L1280" s="72" t="s">
        <v>6923</v>
      </c>
      <c r="M1280" s="36" t="s">
        <v>6924</v>
      </c>
      <c r="N1280" s="36" t="s">
        <v>36</v>
      </c>
      <c r="O1280" s="36"/>
      <c r="P1280" s="36"/>
      <c r="Q1280" s="36"/>
      <c r="R1280" s="36"/>
      <c r="S1280" s="36" t="s">
        <v>37</v>
      </c>
      <c r="T1280" s="36" t="s">
        <v>39</v>
      </c>
      <c r="U1280" s="36" t="s">
        <v>39</v>
      </c>
      <c r="V1280" s="36" t="s">
        <v>38</v>
      </c>
      <c r="W1280" s="36" t="s">
        <v>6925</v>
      </c>
      <c r="X1280" s="36">
        <v>1</v>
      </c>
      <c r="Y1280" s="36" t="s">
        <v>228</v>
      </c>
      <c r="Z1280" s="36">
        <v>5</v>
      </c>
      <c r="AA1280" s="36" t="s">
        <v>797</v>
      </c>
      <c r="AB1280" s="36">
        <v>5</v>
      </c>
      <c r="AC1280" s="36"/>
      <c r="AD1280" s="36"/>
      <c r="AE1280" s="36">
        <f t="shared" si="22"/>
        <v>0</v>
      </c>
    </row>
    <row r="1281" spans="1:31" customFormat="1" ht="94.5">
      <c r="A1281" s="36">
        <v>1280</v>
      </c>
      <c r="B1281" s="36" t="s">
        <v>6546</v>
      </c>
      <c r="C1281" s="36" t="s">
        <v>6569</v>
      </c>
      <c r="D1281" s="36" t="s">
        <v>6926</v>
      </c>
      <c r="E1281" s="36" t="s">
        <v>28</v>
      </c>
      <c r="F1281" s="36" t="s">
        <v>45</v>
      </c>
      <c r="G1281" s="36">
        <v>0</v>
      </c>
      <c r="H1281" s="36" t="s">
        <v>82</v>
      </c>
      <c r="I1281" s="36" t="s">
        <v>6927</v>
      </c>
      <c r="J1281" s="36" t="s">
        <v>6928</v>
      </c>
      <c r="K1281" s="36" t="s">
        <v>33</v>
      </c>
      <c r="L1281" s="72" t="s">
        <v>6929</v>
      </c>
      <c r="M1281" s="36" t="s">
        <v>6930</v>
      </c>
      <c r="N1281" s="36" t="s">
        <v>36</v>
      </c>
      <c r="O1281" s="36"/>
      <c r="P1281" s="36"/>
      <c r="Q1281" s="36"/>
      <c r="R1281" s="36"/>
      <c r="S1281" s="36" t="s">
        <v>51</v>
      </c>
      <c r="T1281" s="36" t="s">
        <v>38</v>
      </c>
      <c r="U1281" s="36" t="s">
        <v>38</v>
      </c>
      <c r="V1281" s="36" t="s">
        <v>38</v>
      </c>
      <c r="W1281" s="36" t="s">
        <v>6925</v>
      </c>
      <c r="X1281" s="36">
        <v>1</v>
      </c>
      <c r="Y1281" s="36" t="s">
        <v>228</v>
      </c>
      <c r="Z1281" s="36">
        <v>5</v>
      </c>
      <c r="AA1281" s="36" t="s">
        <v>797</v>
      </c>
      <c r="AB1281" s="36">
        <v>5</v>
      </c>
      <c r="AC1281" s="36"/>
      <c r="AD1281" s="36"/>
      <c r="AE1281" s="36">
        <f t="shared" si="22"/>
        <v>0</v>
      </c>
    </row>
    <row r="1282" spans="1:31" customFormat="1" ht="94.5">
      <c r="A1282" s="36">
        <v>1281</v>
      </c>
      <c r="B1282" s="36" t="s">
        <v>6546</v>
      </c>
      <c r="C1282" s="36" t="s">
        <v>6569</v>
      </c>
      <c r="D1282" s="36" t="s">
        <v>6931</v>
      </c>
      <c r="E1282" s="36" t="s">
        <v>28</v>
      </c>
      <c r="F1282" s="36" t="s">
        <v>45</v>
      </c>
      <c r="G1282" s="36">
        <v>0</v>
      </c>
      <c r="H1282" s="36" t="s">
        <v>82</v>
      </c>
      <c r="I1282" s="36" t="s">
        <v>6932</v>
      </c>
      <c r="J1282" s="36" t="s">
        <v>6933</v>
      </c>
      <c r="K1282" s="36" t="s">
        <v>33</v>
      </c>
      <c r="L1282" s="72" t="s">
        <v>6934</v>
      </c>
      <c r="M1282" s="36" t="s">
        <v>6935</v>
      </c>
      <c r="N1282" s="36" t="s">
        <v>49</v>
      </c>
      <c r="O1282" s="36" t="s">
        <v>50</v>
      </c>
      <c r="P1282" s="36" t="s">
        <v>50</v>
      </c>
      <c r="Q1282" s="36"/>
      <c r="R1282" s="36"/>
      <c r="S1282" s="36" t="s">
        <v>51</v>
      </c>
      <c r="T1282" s="36" t="s">
        <v>38</v>
      </c>
      <c r="U1282" s="36" t="s">
        <v>39</v>
      </c>
      <c r="V1282" s="36" t="s">
        <v>38</v>
      </c>
      <c r="W1282" s="36" t="s">
        <v>6925</v>
      </c>
      <c r="X1282" s="36">
        <v>1</v>
      </c>
      <c r="Y1282" s="36" t="s">
        <v>228</v>
      </c>
      <c r="Z1282" s="36">
        <v>5</v>
      </c>
      <c r="AA1282" s="36" t="s">
        <v>797</v>
      </c>
      <c r="AB1282" s="36">
        <v>5</v>
      </c>
      <c r="AC1282" s="36"/>
      <c r="AD1282" s="36"/>
      <c r="AE1282" s="36">
        <f t="shared" si="22"/>
        <v>2</v>
      </c>
    </row>
    <row r="1283" spans="1:31" customFormat="1" ht="202.5">
      <c r="A1283" s="36">
        <v>1282</v>
      </c>
      <c r="B1283" s="36" t="s">
        <v>6546</v>
      </c>
      <c r="C1283" s="36" t="s">
        <v>6569</v>
      </c>
      <c r="D1283" s="36" t="s">
        <v>6936</v>
      </c>
      <c r="E1283" s="36" t="s">
        <v>28</v>
      </c>
      <c r="F1283" s="36" t="s">
        <v>2866</v>
      </c>
      <c r="G1283" s="36">
        <v>5</v>
      </c>
      <c r="H1283" s="36" t="s">
        <v>82</v>
      </c>
      <c r="I1283" s="36" t="s">
        <v>6937</v>
      </c>
      <c r="J1283" s="36" t="s">
        <v>6938</v>
      </c>
      <c r="K1283" s="36" t="s">
        <v>33</v>
      </c>
      <c r="L1283" s="72" t="s">
        <v>6939</v>
      </c>
      <c r="M1283" s="36" t="s">
        <v>6940</v>
      </c>
      <c r="N1283" s="36" t="s">
        <v>36</v>
      </c>
      <c r="O1283" s="36"/>
      <c r="P1283" s="36"/>
      <c r="Q1283" s="36"/>
      <c r="R1283" s="36"/>
      <c r="S1283" s="36" t="s">
        <v>51</v>
      </c>
      <c r="T1283" s="36" t="s">
        <v>38</v>
      </c>
      <c r="U1283" s="36" t="s">
        <v>39</v>
      </c>
      <c r="V1283" s="36" t="s">
        <v>38</v>
      </c>
      <c r="W1283" s="36" t="s">
        <v>6925</v>
      </c>
      <c r="X1283" s="36">
        <v>1</v>
      </c>
      <c r="Y1283" s="36" t="s">
        <v>6941</v>
      </c>
      <c r="Z1283" s="36">
        <v>4</v>
      </c>
      <c r="AA1283" s="36" t="s">
        <v>6941</v>
      </c>
      <c r="AB1283" s="36">
        <v>4</v>
      </c>
      <c r="AC1283" s="36"/>
      <c r="AD1283" s="36"/>
      <c r="AE1283" s="36">
        <f t="shared" si="22"/>
        <v>0</v>
      </c>
    </row>
    <row r="1284" spans="1:31" customFormat="1" ht="108">
      <c r="A1284" s="36">
        <v>1283</v>
      </c>
      <c r="B1284" s="36" t="s">
        <v>6546</v>
      </c>
      <c r="C1284" s="36" t="s">
        <v>6569</v>
      </c>
      <c r="D1284" s="36" t="s">
        <v>6942</v>
      </c>
      <c r="E1284" s="36" t="s">
        <v>28</v>
      </c>
      <c r="F1284" s="36" t="s">
        <v>45</v>
      </c>
      <c r="G1284" s="36">
        <v>0</v>
      </c>
      <c r="H1284" s="36" t="s">
        <v>82</v>
      </c>
      <c r="I1284" s="36" t="s">
        <v>6943</v>
      </c>
      <c r="J1284" s="36" t="s">
        <v>6944</v>
      </c>
      <c r="K1284" s="36" t="s">
        <v>33</v>
      </c>
      <c r="L1284" s="72" t="s">
        <v>6945</v>
      </c>
      <c r="M1284" s="36" t="s">
        <v>6946</v>
      </c>
      <c r="N1284" s="36" t="s">
        <v>49</v>
      </c>
      <c r="O1284" s="36" t="s">
        <v>50</v>
      </c>
      <c r="P1284" s="36" t="s">
        <v>50</v>
      </c>
      <c r="Q1284" s="36"/>
      <c r="R1284" s="36"/>
      <c r="S1284" s="36" t="s">
        <v>51</v>
      </c>
      <c r="T1284" s="36" t="s">
        <v>38</v>
      </c>
      <c r="U1284" s="36" t="s">
        <v>38</v>
      </c>
      <c r="V1284" s="36" t="s">
        <v>38</v>
      </c>
      <c r="W1284" s="36" t="s">
        <v>5099</v>
      </c>
      <c r="X1284" s="36">
        <v>1</v>
      </c>
      <c r="Y1284" s="36" t="s">
        <v>228</v>
      </c>
      <c r="Z1284" s="36">
        <v>5</v>
      </c>
      <c r="AA1284" s="36" t="s">
        <v>797</v>
      </c>
      <c r="AB1284" s="36">
        <v>5</v>
      </c>
      <c r="AC1284" s="36"/>
      <c r="AD1284" s="36"/>
      <c r="AE1284" s="36">
        <f t="shared" si="22"/>
        <v>2</v>
      </c>
    </row>
    <row r="1285" spans="1:31" customFormat="1" ht="108">
      <c r="A1285" s="36">
        <v>1284</v>
      </c>
      <c r="B1285" s="36" t="s">
        <v>6546</v>
      </c>
      <c r="C1285" s="36" t="s">
        <v>6569</v>
      </c>
      <c r="D1285" s="36" t="s">
        <v>6947</v>
      </c>
      <c r="E1285" s="36" t="s">
        <v>28</v>
      </c>
      <c r="F1285" s="36" t="s">
        <v>45</v>
      </c>
      <c r="G1285" s="36">
        <v>0</v>
      </c>
      <c r="H1285" s="36" t="s">
        <v>30</v>
      </c>
      <c r="I1285" s="36" t="s">
        <v>6948</v>
      </c>
      <c r="J1285" s="36" t="s">
        <v>6949</v>
      </c>
      <c r="K1285" s="36" t="s">
        <v>33</v>
      </c>
      <c r="L1285" s="72" t="s">
        <v>6950</v>
      </c>
      <c r="M1285" s="36" t="s">
        <v>6951</v>
      </c>
      <c r="N1285" s="36" t="s">
        <v>36</v>
      </c>
      <c r="O1285" s="36"/>
      <c r="P1285" s="36"/>
      <c r="Q1285" s="36"/>
      <c r="R1285" s="36"/>
      <c r="S1285" s="36" t="s">
        <v>37</v>
      </c>
      <c r="T1285" s="36" t="s">
        <v>39</v>
      </c>
      <c r="U1285" s="36" t="s">
        <v>39</v>
      </c>
      <c r="V1285" s="36" t="s">
        <v>38</v>
      </c>
      <c r="W1285" s="36" t="s">
        <v>5099</v>
      </c>
      <c r="X1285" s="36">
        <v>1</v>
      </c>
      <c r="Y1285" s="36" t="s">
        <v>228</v>
      </c>
      <c r="Z1285" s="36">
        <v>5</v>
      </c>
      <c r="AA1285" s="36" t="s">
        <v>797</v>
      </c>
      <c r="AB1285" s="36">
        <v>5</v>
      </c>
      <c r="AC1285" s="36"/>
      <c r="AD1285" s="36"/>
      <c r="AE1285" s="36">
        <f t="shared" si="22"/>
        <v>0</v>
      </c>
    </row>
    <row r="1286" spans="1:31" customFormat="1" ht="108">
      <c r="A1286" s="36">
        <v>1285</v>
      </c>
      <c r="B1286" s="36" t="s">
        <v>6546</v>
      </c>
      <c r="C1286" s="36" t="s">
        <v>6569</v>
      </c>
      <c r="D1286" s="36" t="s">
        <v>6952</v>
      </c>
      <c r="E1286" s="36" t="s">
        <v>28</v>
      </c>
      <c r="F1286" s="36" t="s">
        <v>45</v>
      </c>
      <c r="G1286" s="36">
        <v>0</v>
      </c>
      <c r="H1286" s="36" t="s">
        <v>82</v>
      </c>
      <c r="I1286" s="36" t="s">
        <v>6953</v>
      </c>
      <c r="J1286" s="36" t="s">
        <v>6954</v>
      </c>
      <c r="K1286" s="36" t="s">
        <v>33</v>
      </c>
      <c r="L1286" s="72" t="s">
        <v>6955</v>
      </c>
      <c r="M1286" s="36" t="s">
        <v>6956</v>
      </c>
      <c r="N1286" s="36" t="s">
        <v>36</v>
      </c>
      <c r="O1286" s="36"/>
      <c r="P1286" s="36"/>
      <c r="Q1286" s="36"/>
      <c r="R1286" s="36"/>
      <c r="S1286" s="36" t="s">
        <v>51</v>
      </c>
      <c r="T1286" s="36" t="s">
        <v>38</v>
      </c>
      <c r="U1286" s="36" t="s">
        <v>39</v>
      </c>
      <c r="V1286" s="36" t="s">
        <v>38</v>
      </c>
      <c r="W1286" s="36" t="s">
        <v>5099</v>
      </c>
      <c r="X1286" s="36">
        <v>1</v>
      </c>
      <c r="Y1286" s="36" t="s">
        <v>228</v>
      </c>
      <c r="Z1286" s="36">
        <v>5</v>
      </c>
      <c r="AA1286" s="36" t="s">
        <v>797</v>
      </c>
      <c r="AB1286" s="36">
        <v>5</v>
      </c>
      <c r="AC1286" s="36"/>
      <c r="AD1286" s="36"/>
      <c r="AE1286" s="36">
        <f t="shared" si="22"/>
        <v>0</v>
      </c>
    </row>
    <row r="1287" spans="1:31" customFormat="1" ht="121.5">
      <c r="A1287" s="36">
        <v>1286</v>
      </c>
      <c r="B1287" s="36" t="s">
        <v>6546</v>
      </c>
      <c r="C1287" s="36" t="s">
        <v>6569</v>
      </c>
      <c r="D1287" s="36" t="s">
        <v>6957</v>
      </c>
      <c r="E1287" s="36" t="s">
        <v>28</v>
      </c>
      <c r="F1287" s="36" t="s">
        <v>45</v>
      </c>
      <c r="G1287" s="36">
        <v>0</v>
      </c>
      <c r="H1287" s="36" t="s">
        <v>30</v>
      </c>
      <c r="I1287" s="36" t="s">
        <v>6958</v>
      </c>
      <c r="J1287" s="36" t="s">
        <v>6959</v>
      </c>
      <c r="K1287" s="36" t="s">
        <v>33</v>
      </c>
      <c r="L1287" s="72" t="s">
        <v>6960</v>
      </c>
      <c r="M1287" s="36" t="s">
        <v>6961</v>
      </c>
      <c r="N1287" s="36" t="s">
        <v>36</v>
      </c>
      <c r="O1287" s="36"/>
      <c r="P1287" s="36"/>
      <c r="Q1287" s="36"/>
      <c r="R1287" s="36"/>
      <c r="S1287" s="36" t="s">
        <v>42</v>
      </c>
      <c r="T1287" s="36" t="s">
        <v>39</v>
      </c>
      <c r="U1287" s="36" t="s">
        <v>39</v>
      </c>
      <c r="V1287" s="36" t="s">
        <v>38</v>
      </c>
      <c r="W1287" s="36" t="s">
        <v>5099</v>
      </c>
      <c r="X1287" s="36">
        <v>1</v>
      </c>
      <c r="Y1287" s="36" t="s">
        <v>228</v>
      </c>
      <c r="Z1287" s="36">
        <v>5</v>
      </c>
      <c r="AA1287" s="36" t="s">
        <v>797</v>
      </c>
      <c r="AB1287" s="36">
        <v>5</v>
      </c>
      <c r="AC1287" s="36"/>
      <c r="AD1287" s="36"/>
      <c r="AE1287" s="36">
        <f t="shared" si="22"/>
        <v>0</v>
      </c>
    </row>
    <row r="1288" spans="1:31" customFormat="1" ht="108">
      <c r="A1288" s="36">
        <v>1287</v>
      </c>
      <c r="B1288" s="36" t="s">
        <v>6546</v>
      </c>
      <c r="C1288" s="36" t="s">
        <v>6569</v>
      </c>
      <c r="D1288" s="36" t="s">
        <v>6962</v>
      </c>
      <c r="E1288" s="36" t="s">
        <v>28</v>
      </c>
      <c r="F1288" s="36" t="s">
        <v>45</v>
      </c>
      <c r="G1288" s="36">
        <v>0</v>
      </c>
      <c r="H1288" s="36" t="s">
        <v>460</v>
      </c>
      <c r="I1288" s="36" t="s">
        <v>6963</v>
      </c>
      <c r="J1288" s="36" t="s">
        <v>6964</v>
      </c>
      <c r="K1288" s="36" t="s">
        <v>33</v>
      </c>
      <c r="L1288" s="72" t="s">
        <v>6965</v>
      </c>
      <c r="M1288" s="36" t="s">
        <v>6966</v>
      </c>
      <c r="N1288" s="36" t="s">
        <v>36</v>
      </c>
      <c r="O1288" s="36"/>
      <c r="P1288" s="36"/>
      <c r="Q1288" s="36"/>
      <c r="R1288" s="36"/>
      <c r="S1288" s="36" t="s">
        <v>51</v>
      </c>
      <c r="T1288" s="36" t="s">
        <v>38</v>
      </c>
      <c r="U1288" s="36" t="s">
        <v>39</v>
      </c>
      <c r="V1288" s="36" t="s">
        <v>38</v>
      </c>
      <c r="W1288" s="36" t="s">
        <v>38</v>
      </c>
      <c r="X1288" s="36">
        <v>2</v>
      </c>
      <c r="Y1288" s="36" t="s">
        <v>6967</v>
      </c>
      <c r="Z1288" s="36">
        <v>4</v>
      </c>
      <c r="AA1288" s="36" t="s">
        <v>6967</v>
      </c>
      <c r="AB1288" s="36">
        <v>4</v>
      </c>
      <c r="AC1288" s="36"/>
      <c r="AD1288" s="36"/>
      <c r="AE1288" s="36">
        <f t="shared" si="22"/>
        <v>0</v>
      </c>
    </row>
    <row r="1289" spans="1:31" customFormat="1" ht="121.5">
      <c r="A1289" s="36">
        <v>1288</v>
      </c>
      <c r="B1289" s="36" t="s">
        <v>6546</v>
      </c>
      <c r="C1289" s="36" t="s">
        <v>6569</v>
      </c>
      <c r="D1289" s="36" t="s">
        <v>6968</v>
      </c>
      <c r="E1289" s="36" t="s">
        <v>28</v>
      </c>
      <c r="F1289" s="36" t="s">
        <v>45</v>
      </c>
      <c r="G1289" s="36">
        <v>0</v>
      </c>
      <c r="H1289" s="36" t="s">
        <v>82</v>
      </c>
      <c r="I1289" s="36" t="s">
        <v>6969</v>
      </c>
      <c r="J1289" s="36" t="s">
        <v>6970</v>
      </c>
      <c r="K1289" s="36" t="s">
        <v>33</v>
      </c>
      <c r="L1289" s="72" t="s">
        <v>6971</v>
      </c>
      <c r="M1289" s="36" t="s">
        <v>6972</v>
      </c>
      <c r="N1289" s="36" t="s">
        <v>36</v>
      </c>
      <c r="O1289" s="36"/>
      <c r="P1289" s="36"/>
      <c r="Q1289" s="36"/>
      <c r="R1289" s="36"/>
      <c r="S1289" s="36" t="s">
        <v>51</v>
      </c>
      <c r="T1289" s="36" t="s">
        <v>38</v>
      </c>
      <c r="U1289" s="36" t="s">
        <v>39</v>
      </c>
      <c r="V1289" s="36" t="s">
        <v>38</v>
      </c>
      <c r="W1289" s="36" t="s">
        <v>38</v>
      </c>
      <c r="X1289" s="36">
        <v>2</v>
      </c>
      <c r="Y1289" s="36" t="s">
        <v>6973</v>
      </c>
      <c r="Z1289" s="36">
        <v>4</v>
      </c>
      <c r="AA1289" s="36" t="s">
        <v>6973</v>
      </c>
      <c r="AB1289" s="36">
        <v>4</v>
      </c>
      <c r="AC1289" s="36"/>
      <c r="AD1289" s="36"/>
      <c r="AE1289" s="36">
        <f t="shared" si="22"/>
        <v>0</v>
      </c>
    </row>
    <row r="1290" spans="1:31" customFormat="1" ht="108">
      <c r="A1290" s="36">
        <v>1289</v>
      </c>
      <c r="B1290" s="36" t="s">
        <v>6546</v>
      </c>
      <c r="C1290" s="36" t="s">
        <v>6569</v>
      </c>
      <c r="D1290" s="36" t="s">
        <v>6974</v>
      </c>
      <c r="E1290" s="36" t="s">
        <v>28</v>
      </c>
      <c r="F1290" s="36" t="s">
        <v>45</v>
      </c>
      <c r="G1290" s="36">
        <v>0</v>
      </c>
      <c r="H1290" s="36" t="s">
        <v>30</v>
      </c>
      <c r="I1290" s="36" t="s">
        <v>6975</v>
      </c>
      <c r="J1290" s="36" t="s">
        <v>6976</v>
      </c>
      <c r="K1290" s="36" t="s">
        <v>33</v>
      </c>
      <c r="L1290" s="72" t="s">
        <v>6977</v>
      </c>
      <c r="M1290" s="36" t="s">
        <v>6978</v>
      </c>
      <c r="N1290" s="36" t="s">
        <v>36</v>
      </c>
      <c r="O1290" s="36"/>
      <c r="P1290" s="36"/>
      <c r="Q1290" s="36"/>
      <c r="R1290" s="36"/>
      <c r="S1290" s="36" t="s">
        <v>51</v>
      </c>
      <c r="T1290" s="36" t="s">
        <v>38</v>
      </c>
      <c r="U1290" s="36" t="s">
        <v>39</v>
      </c>
      <c r="V1290" s="36" t="s">
        <v>38</v>
      </c>
      <c r="W1290" s="36" t="s">
        <v>38</v>
      </c>
      <c r="X1290" s="36">
        <v>2</v>
      </c>
      <c r="Y1290" s="36" t="s">
        <v>228</v>
      </c>
      <c r="Z1290" s="36">
        <v>5</v>
      </c>
      <c r="AA1290" s="36" t="s">
        <v>797</v>
      </c>
      <c r="AB1290" s="36">
        <v>5</v>
      </c>
      <c r="AC1290" s="36"/>
      <c r="AD1290" s="36"/>
      <c r="AE1290" s="36">
        <f t="shared" ref="AE1290:AE1353" si="23">COUNTIFS(O1290:R1290,"√")</f>
        <v>0</v>
      </c>
    </row>
    <row r="1291" spans="1:31" customFormat="1" ht="189">
      <c r="A1291" s="36">
        <v>1290</v>
      </c>
      <c r="B1291" s="36" t="s">
        <v>6546</v>
      </c>
      <c r="C1291" s="36" t="s">
        <v>6569</v>
      </c>
      <c r="D1291" s="36" t="s">
        <v>6979</v>
      </c>
      <c r="E1291" s="36" t="s">
        <v>28</v>
      </c>
      <c r="F1291" s="36" t="s">
        <v>45</v>
      </c>
      <c r="G1291" s="36">
        <v>0</v>
      </c>
      <c r="H1291" s="36" t="s">
        <v>82</v>
      </c>
      <c r="I1291" s="36" t="s">
        <v>6980</v>
      </c>
      <c r="J1291" s="36" t="s">
        <v>6981</v>
      </c>
      <c r="K1291" s="36" t="s">
        <v>33</v>
      </c>
      <c r="L1291" s="72" t="s">
        <v>6982</v>
      </c>
      <c r="M1291" s="36" t="s">
        <v>6983</v>
      </c>
      <c r="N1291" s="36" t="s">
        <v>36</v>
      </c>
      <c r="O1291" s="36"/>
      <c r="P1291" s="36"/>
      <c r="Q1291" s="36"/>
      <c r="R1291" s="36"/>
      <c r="S1291" s="36" t="s">
        <v>37</v>
      </c>
      <c r="T1291" s="36" t="s">
        <v>38</v>
      </c>
      <c r="U1291" s="36" t="s">
        <v>39</v>
      </c>
      <c r="V1291" s="36" t="s">
        <v>38</v>
      </c>
      <c r="W1291" s="36" t="s">
        <v>38</v>
      </c>
      <c r="X1291" s="36">
        <v>2</v>
      </c>
      <c r="Y1291" s="36" t="s">
        <v>228</v>
      </c>
      <c r="Z1291" s="36">
        <v>5</v>
      </c>
      <c r="AA1291" s="36" t="s">
        <v>797</v>
      </c>
      <c r="AB1291" s="36">
        <v>5</v>
      </c>
      <c r="AC1291" s="36"/>
      <c r="AD1291" s="36"/>
      <c r="AE1291" s="36">
        <f t="shared" si="23"/>
        <v>0</v>
      </c>
    </row>
    <row r="1292" spans="1:31" customFormat="1" ht="81">
      <c r="A1292" s="36">
        <v>1291</v>
      </c>
      <c r="B1292" s="36" t="s">
        <v>6546</v>
      </c>
      <c r="C1292" s="36" t="s">
        <v>6569</v>
      </c>
      <c r="D1292" s="36" t="s">
        <v>6984</v>
      </c>
      <c r="E1292" s="36" t="s">
        <v>28</v>
      </c>
      <c r="F1292" s="36" t="s">
        <v>45</v>
      </c>
      <c r="G1292" s="36">
        <v>0</v>
      </c>
      <c r="H1292" s="36" t="s">
        <v>82</v>
      </c>
      <c r="I1292" s="36" t="s">
        <v>6985</v>
      </c>
      <c r="J1292" s="36" t="s">
        <v>6986</v>
      </c>
      <c r="K1292" s="36" t="s">
        <v>33</v>
      </c>
      <c r="L1292" s="72" t="s">
        <v>6987</v>
      </c>
      <c r="M1292" s="36" t="s">
        <v>6988</v>
      </c>
      <c r="N1292" s="36" t="s">
        <v>49</v>
      </c>
      <c r="O1292" s="36" t="s">
        <v>50</v>
      </c>
      <c r="P1292" s="36" t="s">
        <v>50</v>
      </c>
      <c r="Q1292" s="36"/>
      <c r="R1292" s="36"/>
      <c r="S1292" s="36" t="s">
        <v>51</v>
      </c>
      <c r="T1292" s="36" t="s">
        <v>38</v>
      </c>
      <c r="U1292" s="36" t="s">
        <v>39</v>
      </c>
      <c r="V1292" s="36" t="s">
        <v>38</v>
      </c>
      <c r="W1292" s="36" t="s">
        <v>5099</v>
      </c>
      <c r="X1292" s="36">
        <v>1</v>
      </c>
      <c r="Y1292" s="36" t="s">
        <v>6989</v>
      </c>
      <c r="Z1292" s="36">
        <v>4</v>
      </c>
      <c r="AA1292" s="36" t="s">
        <v>6989</v>
      </c>
      <c r="AB1292" s="36">
        <v>4</v>
      </c>
      <c r="AC1292" s="36"/>
      <c r="AD1292" s="36"/>
      <c r="AE1292" s="36">
        <f t="shared" si="23"/>
        <v>2</v>
      </c>
    </row>
    <row r="1293" spans="1:31" customFormat="1" ht="121.5">
      <c r="A1293" s="36">
        <v>1292</v>
      </c>
      <c r="B1293" s="36" t="s">
        <v>6546</v>
      </c>
      <c r="C1293" s="36" t="s">
        <v>6569</v>
      </c>
      <c r="D1293" s="36" t="s">
        <v>6990</v>
      </c>
      <c r="E1293" s="36" t="s">
        <v>28</v>
      </c>
      <c r="F1293" s="36" t="s">
        <v>45</v>
      </c>
      <c r="G1293" s="36">
        <v>0</v>
      </c>
      <c r="H1293" s="36" t="s">
        <v>645</v>
      </c>
      <c r="I1293" s="36" t="s">
        <v>6991</v>
      </c>
      <c r="J1293" s="36" t="s">
        <v>6992</v>
      </c>
      <c r="K1293" s="36" t="s">
        <v>33</v>
      </c>
      <c r="L1293" s="72" t="s">
        <v>6993</v>
      </c>
      <c r="M1293" s="36" t="s">
        <v>6994</v>
      </c>
      <c r="N1293" s="36" t="s">
        <v>36</v>
      </c>
      <c r="O1293" s="36"/>
      <c r="P1293" s="36"/>
      <c r="Q1293" s="36"/>
      <c r="R1293" s="36"/>
      <c r="S1293" s="36" t="s">
        <v>37</v>
      </c>
      <c r="T1293" s="36" t="s">
        <v>39</v>
      </c>
      <c r="U1293" s="36" t="s">
        <v>39</v>
      </c>
      <c r="V1293" s="36" t="s">
        <v>38</v>
      </c>
      <c r="W1293" s="36" t="s">
        <v>5099</v>
      </c>
      <c r="X1293" s="36">
        <v>1</v>
      </c>
      <c r="Y1293" s="36" t="s">
        <v>1715</v>
      </c>
      <c r="Z1293" s="36">
        <v>1</v>
      </c>
      <c r="AA1293" s="36" t="s">
        <v>1715</v>
      </c>
      <c r="AB1293" s="36">
        <v>1</v>
      </c>
      <c r="AC1293" s="36"/>
      <c r="AD1293" s="36"/>
      <c r="AE1293" s="36">
        <f t="shared" si="23"/>
        <v>0</v>
      </c>
    </row>
    <row r="1294" spans="1:31" customFormat="1" ht="121.5">
      <c r="A1294" s="36">
        <v>1293</v>
      </c>
      <c r="B1294" s="36" t="s">
        <v>6546</v>
      </c>
      <c r="C1294" s="36" t="s">
        <v>6569</v>
      </c>
      <c r="D1294" s="36" t="s">
        <v>6995</v>
      </c>
      <c r="E1294" s="36" t="s">
        <v>28</v>
      </c>
      <c r="F1294" s="36" t="s">
        <v>45</v>
      </c>
      <c r="G1294" s="36">
        <v>0</v>
      </c>
      <c r="H1294" s="36" t="s">
        <v>82</v>
      </c>
      <c r="I1294" s="36" t="s">
        <v>6996</v>
      </c>
      <c r="J1294" s="36" t="s">
        <v>6997</v>
      </c>
      <c r="K1294" s="36" t="s">
        <v>33</v>
      </c>
      <c r="L1294" s="72" t="s">
        <v>6998</v>
      </c>
      <c r="M1294" s="36" t="s">
        <v>6999</v>
      </c>
      <c r="N1294" s="36" t="s">
        <v>36</v>
      </c>
      <c r="O1294" s="36"/>
      <c r="P1294" s="36"/>
      <c r="Q1294" s="36"/>
      <c r="R1294" s="36"/>
      <c r="S1294" s="36" t="s">
        <v>42</v>
      </c>
      <c r="T1294" s="36" t="s">
        <v>42</v>
      </c>
      <c r="U1294" s="36" t="s">
        <v>39</v>
      </c>
      <c r="V1294" s="36" t="s">
        <v>38</v>
      </c>
      <c r="W1294" s="36" t="s">
        <v>38</v>
      </c>
      <c r="X1294" s="36">
        <v>2</v>
      </c>
      <c r="Y1294" s="36" t="s">
        <v>228</v>
      </c>
      <c r="Z1294" s="36">
        <v>5</v>
      </c>
      <c r="AA1294" s="36" t="s">
        <v>797</v>
      </c>
      <c r="AB1294" s="36">
        <v>5</v>
      </c>
      <c r="AC1294" s="36"/>
      <c r="AD1294" s="36"/>
      <c r="AE1294" s="36">
        <f t="shared" si="23"/>
        <v>0</v>
      </c>
    </row>
    <row r="1295" spans="1:31" customFormat="1" ht="135">
      <c r="A1295" s="36">
        <v>1294</v>
      </c>
      <c r="B1295" s="36" t="s">
        <v>6546</v>
      </c>
      <c r="C1295" s="36" t="s">
        <v>6569</v>
      </c>
      <c r="D1295" s="36" t="s">
        <v>7000</v>
      </c>
      <c r="E1295" s="36" t="s">
        <v>28</v>
      </c>
      <c r="F1295" s="36" t="s">
        <v>45</v>
      </c>
      <c r="G1295" s="36">
        <v>0</v>
      </c>
      <c r="H1295" s="36" t="s">
        <v>30</v>
      </c>
      <c r="I1295" s="36" t="s">
        <v>7001</v>
      </c>
      <c r="J1295" s="36" t="s">
        <v>7002</v>
      </c>
      <c r="K1295" s="36" t="s">
        <v>33</v>
      </c>
      <c r="L1295" s="72" t="s">
        <v>7003</v>
      </c>
      <c r="M1295" s="36" t="s">
        <v>7004</v>
      </c>
      <c r="N1295" s="36" t="s">
        <v>36</v>
      </c>
      <c r="O1295" s="36"/>
      <c r="P1295" s="36"/>
      <c r="Q1295" s="36"/>
      <c r="R1295" s="36"/>
      <c r="S1295" s="36" t="s">
        <v>37</v>
      </c>
      <c r="T1295" s="36" t="s">
        <v>39</v>
      </c>
      <c r="U1295" s="36" t="s">
        <v>39</v>
      </c>
      <c r="V1295" s="36" t="s">
        <v>38</v>
      </c>
      <c r="W1295" s="36" t="s">
        <v>38</v>
      </c>
      <c r="X1295" s="36">
        <v>2</v>
      </c>
      <c r="Y1295" s="36" t="s">
        <v>228</v>
      </c>
      <c r="Z1295" s="36">
        <v>5</v>
      </c>
      <c r="AA1295" s="36" t="s">
        <v>797</v>
      </c>
      <c r="AB1295" s="36">
        <v>5</v>
      </c>
      <c r="AC1295" s="36"/>
      <c r="AD1295" s="36"/>
      <c r="AE1295" s="36">
        <f t="shared" si="23"/>
        <v>0</v>
      </c>
    </row>
    <row r="1296" spans="1:31" customFormat="1" ht="135">
      <c r="A1296" s="36">
        <v>1295</v>
      </c>
      <c r="B1296" s="36" t="s">
        <v>6546</v>
      </c>
      <c r="C1296" s="36" t="s">
        <v>6569</v>
      </c>
      <c r="D1296" s="36" t="s">
        <v>7005</v>
      </c>
      <c r="E1296" s="36" t="s">
        <v>28</v>
      </c>
      <c r="F1296" s="36" t="s">
        <v>45</v>
      </c>
      <c r="G1296" s="36">
        <v>0</v>
      </c>
      <c r="H1296" s="36" t="s">
        <v>82</v>
      </c>
      <c r="I1296" s="36" t="s">
        <v>7006</v>
      </c>
      <c r="J1296" s="36" t="s">
        <v>7007</v>
      </c>
      <c r="K1296" s="36" t="s">
        <v>33</v>
      </c>
      <c r="L1296" s="72" t="s">
        <v>7008</v>
      </c>
      <c r="M1296" s="36" t="s">
        <v>7009</v>
      </c>
      <c r="N1296" s="36" t="s">
        <v>36</v>
      </c>
      <c r="O1296" s="36"/>
      <c r="P1296" s="36"/>
      <c r="Q1296" s="36"/>
      <c r="R1296" s="36"/>
      <c r="S1296" s="36" t="s">
        <v>51</v>
      </c>
      <c r="T1296" s="36" t="s">
        <v>38</v>
      </c>
      <c r="U1296" s="36" t="s">
        <v>39</v>
      </c>
      <c r="V1296" s="36" t="s">
        <v>38</v>
      </c>
      <c r="W1296" s="36" t="s">
        <v>38</v>
      </c>
      <c r="X1296" s="36">
        <v>2</v>
      </c>
      <c r="Y1296" s="36" t="s">
        <v>228</v>
      </c>
      <c r="Z1296" s="36">
        <v>5</v>
      </c>
      <c r="AA1296" s="36" t="s">
        <v>797</v>
      </c>
      <c r="AB1296" s="36">
        <v>5</v>
      </c>
      <c r="AC1296" s="36"/>
      <c r="AD1296" s="36"/>
      <c r="AE1296" s="36">
        <f t="shared" si="23"/>
        <v>0</v>
      </c>
    </row>
    <row r="1297" spans="1:31" customFormat="1" ht="108">
      <c r="A1297" s="36">
        <v>1296</v>
      </c>
      <c r="B1297" s="36" t="s">
        <v>6546</v>
      </c>
      <c r="C1297" s="36" t="s">
        <v>6569</v>
      </c>
      <c r="D1297" s="36" t="s">
        <v>7010</v>
      </c>
      <c r="E1297" s="36" t="s">
        <v>28</v>
      </c>
      <c r="F1297" s="36" t="s">
        <v>45</v>
      </c>
      <c r="G1297" s="36">
        <v>0</v>
      </c>
      <c r="H1297" s="36" t="s">
        <v>82</v>
      </c>
      <c r="I1297" s="36" t="s">
        <v>7011</v>
      </c>
      <c r="J1297" s="36" t="s">
        <v>7012</v>
      </c>
      <c r="K1297" s="36" t="s">
        <v>106</v>
      </c>
      <c r="L1297" s="72"/>
      <c r="M1297" s="36"/>
      <c r="N1297" s="36"/>
      <c r="O1297" s="36"/>
      <c r="P1297" s="36"/>
      <c r="Q1297" s="36"/>
      <c r="R1297" s="36"/>
      <c r="S1297" s="36"/>
      <c r="T1297" s="36"/>
      <c r="U1297" s="36"/>
      <c r="V1297" s="36"/>
      <c r="W1297" s="36"/>
      <c r="X1297" s="36"/>
      <c r="Y1297" s="36"/>
      <c r="Z1297" s="36"/>
      <c r="AA1297" s="36"/>
      <c r="AB1297" s="36"/>
      <c r="AC1297" s="36"/>
      <c r="AD1297" s="36"/>
      <c r="AE1297" s="36">
        <f t="shared" si="23"/>
        <v>0</v>
      </c>
    </row>
    <row r="1298" spans="1:31" customFormat="1" ht="162">
      <c r="A1298" s="36">
        <v>1297</v>
      </c>
      <c r="B1298" s="36" t="s">
        <v>6546</v>
      </c>
      <c r="C1298" s="36" t="s">
        <v>6569</v>
      </c>
      <c r="D1298" s="36" t="s">
        <v>7013</v>
      </c>
      <c r="E1298" s="36" t="s">
        <v>28</v>
      </c>
      <c r="F1298" s="36" t="s">
        <v>45</v>
      </c>
      <c r="G1298" s="36">
        <v>0</v>
      </c>
      <c r="H1298" s="36" t="s">
        <v>82</v>
      </c>
      <c r="I1298" s="36" t="s">
        <v>7014</v>
      </c>
      <c r="J1298" s="36" t="s">
        <v>7015</v>
      </c>
      <c r="K1298" s="36" t="s">
        <v>33</v>
      </c>
      <c r="L1298" s="72" t="s">
        <v>7016</v>
      </c>
      <c r="M1298" s="36" t="s">
        <v>7017</v>
      </c>
      <c r="N1298" s="36" t="s">
        <v>49</v>
      </c>
      <c r="O1298" s="36" t="s">
        <v>50</v>
      </c>
      <c r="P1298" s="36" t="s">
        <v>50</v>
      </c>
      <c r="Q1298" s="36"/>
      <c r="R1298" s="36"/>
      <c r="S1298" s="36" t="s">
        <v>51</v>
      </c>
      <c r="T1298" s="36" t="s">
        <v>38</v>
      </c>
      <c r="U1298" s="36" t="s">
        <v>39</v>
      </c>
      <c r="V1298" s="36" t="s">
        <v>38</v>
      </c>
      <c r="W1298" s="36" t="s">
        <v>6925</v>
      </c>
      <c r="X1298" s="36">
        <v>1</v>
      </c>
      <c r="Y1298" s="36" t="s">
        <v>228</v>
      </c>
      <c r="Z1298" s="36">
        <v>5</v>
      </c>
      <c r="AA1298" s="36" t="s">
        <v>797</v>
      </c>
      <c r="AB1298" s="36">
        <v>5</v>
      </c>
      <c r="AC1298" s="36"/>
      <c r="AD1298" s="36"/>
      <c r="AE1298" s="36">
        <f t="shared" si="23"/>
        <v>2</v>
      </c>
    </row>
    <row r="1299" spans="1:31" customFormat="1" ht="121.5">
      <c r="A1299" s="36">
        <v>1298</v>
      </c>
      <c r="B1299" s="36" t="s">
        <v>6546</v>
      </c>
      <c r="C1299" s="36" t="s">
        <v>6569</v>
      </c>
      <c r="D1299" s="36" t="s">
        <v>7018</v>
      </c>
      <c r="E1299" s="36" t="s">
        <v>28</v>
      </c>
      <c r="F1299" s="36" t="s">
        <v>45</v>
      </c>
      <c r="G1299" s="36">
        <v>0</v>
      </c>
      <c r="H1299" s="36" t="s">
        <v>82</v>
      </c>
      <c r="I1299" s="36" t="s">
        <v>7019</v>
      </c>
      <c r="J1299" s="36" t="s">
        <v>7020</v>
      </c>
      <c r="K1299" s="36" t="s">
        <v>33</v>
      </c>
      <c r="L1299" s="72" t="s">
        <v>7021</v>
      </c>
      <c r="M1299" s="36" t="s">
        <v>7022</v>
      </c>
      <c r="N1299" s="36" t="s">
        <v>49</v>
      </c>
      <c r="O1299" s="36" t="s">
        <v>50</v>
      </c>
      <c r="P1299" s="36" t="s">
        <v>50</v>
      </c>
      <c r="Q1299" s="36"/>
      <c r="R1299" s="36"/>
      <c r="S1299" s="36" t="s">
        <v>51</v>
      </c>
      <c r="T1299" s="36" t="s">
        <v>38</v>
      </c>
      <c r="U1299" s="36" t="s">
        <v>38</v>
      </c>
      <c r="V1299" s="36" t="s">
        <v>38</v>
      </c>
      <c r="W1299" s="36" t="s">
        <v>38</v>
      </c>
      <c r="X1299" s="36">
        <v>2</v>
      </c>
      <c r="Y1299" s="36" t="s">
        <v>228</v>
      </c>
      <c r="Z1299" s="36">
        <v>5</v>
      </c>
      <c r="AA1299" s="36" t="s">
        <v>797</v>
      </c>
      <c r="AB1299" s="36">
        <v>5</v>
      </c>
      <c r="AC1299" s="36"/>
      <c r="AD1299" s="36"/>
      <c r="AE1299" s="36">
        <f t="shared" si="23"/>
        <v>2</v>
      </c>
    </row>
    <row r="1300" spans="1:31" customFormat="1" ht="108">
      <c r="A1300" s="36">
        <v>1299</v>
      </c>
      <c r="B1300" s="36" t="s">
        <v>6546</v>
      </c>
      <c r="C1300" s="36" t="s">
        <v>6569</v>
      </c>
      <c r="D1300" s="36" t="s">
        <v>7023</v>
      </c>
      <c r="E1300" s="36" t="s">
        <v>28</v>
      </c>
      <c r="F1300" s="36" t="s">
        <v>45</v>
      </c>
      <c r="G1300" s="36">
        <v>0</v>
      </c>
      <c r="H1300" s="36" t="s">
        <v>82</v>
      </c>
      <c r="I1300" s="36" t="s">
        <v>6604</v>
      </c>
      <c r="J1300" s="36" t="s">
        <v>7024</v>
      </c>
      <c r="K1300" s="36" t="s">
        <v>33</v>
      </c>
      <c r="L1300" s="72" t="s">
        <v>7025</v>
      </c>
      <c r="M1300" s="36" t="s">
        <v>7026</v>
      </c>
      <c r="N1300" s="36" t="s">
        <v>49</v>
      </c>
      <c r="O1300" s="36"/>
      <c r="P1300" s="36" t="s">
        <v>50</v>
      </c>
      <c r="Q1300" s="36"/>
      <c r="R1300" s="36"/>
      <c r="S1300" s="36" t="s">
        <v>51</v>
      </c>
      <c r="T1300" s="36" t="s">
        <v>38</v>
      </c>
      <c r="U1300" s="36" t="s">
        <v>39</v>
      </c>
      <c r="V1300" s="36" t="s">
        <v>38</v>
      </c>
      <c r="W1300" s="36" t="s">
        <v>38</v>
      </c>
      <c r="X1300" s="36">
        <v>2</v>
      </c>
      <c r="Y1300" s="36" t="s">
        <v>228</v>
      </c>
      <c r="Z1300" s="36">
        <v>5</v>
      </c>
      <c r="AA1300" s="36" t="s">
        <v>797</v>
      </c>
      <c r="AB1300" s="36">
        <v>5</v>
      </c>
      <c r="AC1300" s="36"/>
      <c r="AD1300" s="36"/>
      <c r="AE1300" s="36">
        <f t="shared" si="23"/>
        <v>1</v>
      </c>
    </row>
    <row r="1301" spans="1:31" customFormat="1" ht="135">
      <c r="A1301" s="36">
        <v>1300</v>
      </c>
      <c r="B1301" s="36" t="s">
        <v>6546</v>
      </c>
      <c r="C1301" s="36" t="s">
        <v>6569</v>
      </c>
      <c r="D1301" s="36" t="s">
        <v>7027</v>
      </c>
      <c r="E1301" s="36" t="s">
        <v>28</v>
      </c>
      <c r="F1301" s="36" t="s">
        <v>45</v>
      </c>
      <c r="G1301" s="36">
        <v>0</v>
      </c>
      <c r="H1301" s="36" t="s">
        <v>82</v>
      </c>
      <c r="I1301" s="36" t="s">
        <v>6604</v>
      </c>
      <c r="J1301" s="36" t="s">
        <v>7028</v>
      </c>
      <c r="K1301" s="36" t="s">
        <v>33</v>
      </c>
      <c r="L1301" s="72" t="s">
        <v>7029</v>
      </c>
      <c r="M1301" s="36" t="s">
        <v>7030</v>
      </c>
      <c r="N1301" s="36" t="s">
        <v>49</v>
      </c>
      <c r="O1301" s="36"/>
      <c r="P1301" s="36" t="s">
        <v>50</v>
      </c>
      <c r="Q1301" s="36"/>
      <c r="R1301" s="36"/>
      <c r="S1301" s="36" t="s">
        <v>51</v>
      </c>
      <c r="T1301" s="36" t="s">
        <v>38</v>
      </c>
      <c r="U1301" s="36" t="s">
        <v>39</v>
      </c>
      <c r="V1301" s="36" t="s">
        <v>38</v>
      </c>
      <c r="W1301" s="36" t="s">
        <v>38</v>
      </c>
      <c r="X1301" s="36">
        <v>2</v>
      </c>
      <c r="Y1301" s="36" t="s">
        <v>228</v>
      </c>
      <c r="Z1301" s="36">
        <v>5</v>
      </c>
      <c r="AA1301" s="36" t="s">
        <v>797</v>
      </c>
      <c r="AB1301" s="36">
        <v>5</v>
      </c>
      <c r="AC1301" s="36"/>
      <c r="AD1301" s="36"/>
      <c r="AE1301" s="36">
        <f t="shared" si="23"/>
        <v>1</v>
      </c>
    </row>
    <row r="1302" spans="1:31" customFormat="1" ht="121.5">
      <c r="A1302" s="36">
        <v>1301</v>
      </c>
      <c r="B1302" s="36" t="s">
        <v>6546</v>
      </c>
      <c r="C1302" s="36" t="s">
        <v>6569</v>
      </c>
      <c r="D1302" s="36" t="s">
        <v>7031</v>
      </c>
      <c r="E1302" s="36" t="s">
        <v>28</v>
      </c>
      <c r="F1302" s="36" t="s">
        <v>45</v>
      </c>
      <c r="G1302" s="36">
        <v>0</v>
      </c>
      <c r="H1302" s="36" t="s">
        <v>82</v>
      </c>
      <c r="I1302" s="36" t="s">
        <v>7032</v>
      </c>
      <c r="J1302" s="36" t="s">
        <v>7033</v>
      </c>
      <c r="K1302" s="36" t="s">
        <v>33</v>
      </c>
      <c r="L1302" s="72" t="s">
        <v>7034</v>
      </c>
      <c r="M1302" s="36" t="s">
        <v>7035</v>
      </c>
      <c r="N1302" s="36" t="s">
        <v>49</v>
      </c>
      <c r="O1302" s="36" t="s">
        <v>50</v>
      </c>
      <c r="P1302" s="36" t="s">
        <v>50</v>
      </c>
      <c r="Q1302" s="36"/>
      <c r="R1302" s="36"/>
      <c r="S1302" s="36" t="s">
        <v>51</v>
      </c>
      <c r="T1302" s="36" t="s">
        <v>38</v>
      </c>
      <c r="U1302" s="36" t="s">
        <v>39</v>
      </c>
      <c r="V1302" s="36" t="s">
        <v>38</v>
      </c>
      <c r="W1302" s="36" t="s">
        <v>38</v>
      </c>
      <c r="X1302" s="36">
        <v>2</v>
      </c>
      <c r="Y1302" s="36" t="s">
        <v>228</v>
      </c>
      <c r="Z1302" s="36">
        <v>5</v>
      </c>
      <c r="AA1302" s="36" t="s">
        <v>797</v>
      </c>
      <c r="AB1302" s="36">
        <v>5</v>
      </c>
      <c r="AC1302" s="36"/>
      <c r="AD1302" s="36"/>
      <c r="AE1302" s="36">
        <f t="shared" si="23"/>
        <v>2</v>
      </c>
    </row>
    <row r="1303" spans="1:31" customFormat="1" ht="135">
      <c r="A1303" s="36">
        <v>1302</v>
      </c>
      <c r="B1303" s="36" t="s">
        <v>6546</v>
      </c>
      <c r="C1303" s="36" t="s">
        <v>6569</v>
      </c>
      <c r="D1303" s="36" t="s">
        <v>7036</v>
      </c>
      <c r="E1303" s="36" t="s">
        <v>28</v>
      </c>
      <c r="F1303" s="36" t="s">
        <v>45</v>
      </c>
      <c r="G1303" s="36">
        <v>0</v>
      </c>
      <c r="H1303" s="36" t="s">
        <v>82</v>
      </c>
      <c r="I1303" s="36" t="s">
        <v>7037</v>
      </c>
      <c r="J1303" s="36" t="s">
        <v>7038</v>
      </c>
      <c r="K1303" s="36" t="s">
        <v>33</v>
      </c>
      <c r="L1303" s="72" t="s">
        <v>7039</v>
      </c>
      <c r="M1303" s="36" t="s">
        <v>7040</v>
      </c>
      <c r="N1303" s="36" t="s">
        <v>36</v>
      </c>
      <c r="O1303" s="36"/>
      <c r="P1303" s="36"/>
      <c r="Q1303" s="36"/>
      <c r="R1303" s="36"/>
      <c r="S1303" s="36" t="s">
        <v>51</v>
      </c>
      <c r="T1303" s="36" t="s">
        <v>38</v>
      </c>
      <c r="U1303" s="36" t="s">
        <v>38</v>
      </c>
      <c r="V1303" s="36" t="s">
        <v>38</v>
      </c>
      <c r="W1303" s="36" t="s">
        <v>38</v>
      </c>
      <c r="X1303" s="36">
        <v>2</v>
      </c>
      <c r="Y1303" s="36" t="s">
        <v>228</v>
      </c>
      <c r="Z1303" s="36">
        <v>5</v>
      </c>
      <c r="AA1303" s="36" t="s">
        <v>797</v>
      </c>
      <c r="AB1303" s="36">
        <v>5</v>
      </c>
      <c r="AC1303" s="36"/>
      <c r="AD1303" s="36"/>
      <c r="AE1303" s="36">
        <f t="shared" si="23"/>
        <v>0</v>
      </c>
    </row>
    <row r="1304" spans="1:31" customFormat="1" ht="108">
      <c r="A1304" s="36">
        <v>1303</v>
      </c>
      <c r="B1304" s="36" t="s">
        <v>6546</v>
      </c>
      <c r="C1304" s="36" t="s">
        <v>6569</v>
      </c>
      <c r="D1304" s="36" t="s">
        <v>7041</v>
      </c>
      <c r="E1304" s="36" t="s">
        <v>28</v>
      </c>
      <c r="F1304" s="36" t="s">
        <v>45</v>
      </c>
      <c r="G1304" s="36">
        <v>0</v>
      </c>
      <c r="H1304" s="36" t="s">
        <v>82</v>
      </c>
      <c r="I1304" s="36" t="s">
        <v>7042</v>
      </c>
      <c r="J1304" s="36" t="s">
        <v>7043</v>
      </c>
      <c r="K1304" s="36" t="s">
        <v>33</v>
      </c>
      <c r="L1304" s="72" t="s">
        <v>7044</v>
      </c>
      <c r="M1304" s="36" t="s">
        <v>7045</v>
      </c>
      <c r="N1304" s="36" t="s">
        <v>49</v>
      </c>
      <c r="O1304" s="36"/>
      <c r="P1304" s="36" t="s">
        <v>50</v>
      </c>
      <c r="Q1304" s="36"/>
      <c r="R1304" s="36"/>
      <c r="S1304" s="36" t="s">
        <v>51</v>
      </c>
      <c r="T1304" s="36" t="s">
        <v>38</v>
      </c>
      <c r="U1304" s="36" t="s">
        <v>39</v>
      </c>
      <c r="V1304" s="36" t="s">
        <v>38</v>
      </c>
      <c r="W1304" s="36" t="s">
        <v>38</v>
      </c>
      <c r="X1304" s="36">
        <v>2</v>
      </c>
      <c r="Y1304" s="36" t="s">
        <v>228</v>
      </c>
      <c r="Z1304" s="36">
        <v>5</v>
      </c>
      <c r="AA1304" s="36" t="s">
        <v>797</v>
      </c>
      <c r="AB1304" s="36">
        <v>5</v>
      </c>
      <c r="AC1304" s="36"/>
      <c r="AD1304" s="36"/>
      <c r="AE1304" s="36">
        <f t="shared" si="23"/>
        <v>1</v>
      </c>
    </row>
    <row r="1305" spans="1:31" customFormat="1" ht="162">
      <c r="A1305" s="36">
        <v>1304</v>
      </c>
      <c r="B1305" s="36" t="s">
        <v>6546</v>
      </c>
      <c r="C1305" s="36" t="s">
        <v>6569</v>
      </c>
      <c r="D1305" s="36" t="s">
        <v>7046</v>
      </c>
      <c r="E1305" s="36" t="s">
        <v>28</v>
      </c>
      <c r="F1305" s="36" t="s">
        <v>45</v>
      </c>
      <c r="G1305" s="36">
        <v>0</v>
      </c>
      <c r="H1305" s="36" t="s">
        <v>82</v>
      </c>
      <c r="I1305" s="36" t="s">
        <v>7047</v>
      </c>
      <c r="J1305" s="36" t="s">
        <v>7048</v>
      </c>
      <c r="K1305" s="36" t="s">
        <v>106</v>
      </c>
      <c r="L1305" s="72"/>
      <c r="M1305" s="36"/>
      <c r="N1305" s="36"/>
      <c r="O1305" s="36"/>
      <c r="P1305" s="36"/>
      <c r="Q1305" s="36"/>
      <c r="R1305" s="36"/>
      <c r="S1305" s="36"/>
      <c r="T1305" s="36"/>
      <c r="U1305" s="36"/>
      <c r="V1305" s="36"/>
      <c r="W1305" s="36"/>
      <c r="X1305" s="36"/>
      <c r="Y1305" s="36"/>
      <c r="Z1305" s="36"/>
      <c r="AA1305" s="36"/>
      <c r="AB1305" s="36"/>
      <c r="AC1305" s="36"/>
      <c r="AD1305" s="36"/>
      <c r="AE1305" s="36">
        <f t="shared" si="23"/>
        <v>0</v>
      </c>
    </row>
    <row r="1306" spans="1:31" customFormat="1" ht="121.5">
      <c r="A1306" s="36">
        <v>1305</v>
      </c>
      <c r="B1306" s="36" t="s">
        <v>6546</v>
      </c>
      <c r="C1306" s="36" t="s">
        <v>6569</v>
      </c>
      <c r="D1306" s="36" t="s">
        <v>7049</v>
      </c>
      <c r="E1306" s="36" t="s">
        <v>28</v>
      </c>
      <c r="F1306" s="36" t="s">
        <v>45</v>
      </c>
      <c r="G1306" s="36">
        <v>0</v>
      </c>
      <c r="H1306" s="36" t="s">
        <v>30</v>
      </c>
      <c r="I1306" s="36" t="s">
        <v>7050</v>
      </c>
      <c r="J1306" s="36" t="s">
        <v>7051</v>
      </c>
      <c r="K1306" s="36" t="s">
        <v>33</v>
      </c>
      <c r="L1306" s="72" t="s">
        <v>7052</v>
      </c>
      <c r="M1306" s="36" t="s">
        <v>7053</v>
      </c>
      <c r="N1306" s="36" t="s">
        <v>36</v>
      </c>
      <c r="O1306" s="36"/>
      <c r="P1306" s="36"/>
      <c r="Q1306" s="36"/>
      <c r="R1306" s="36"/>
      <c r="S1306" s="36" t="s">
        <v>37</v>
      </c>
      <c r="T1306" s="36" t="s">
        <v>38</v>
      </c>
      <c r="U1306" s="36" t="s">
        <v>39</v>
      </c>
      <c r="V1306" s="36" t="s">
        <v>38</v>
      </c>
      <c r="W1306" s="36" t="s">
        <v>38</v>
      </c>
      <c r="X1306" s="36">
        <v>2</v>
      </c>
      <c r="Y1306" s="36" t="s">
        <v>228</v>
      </c>
      <c r="Z1306" s="36">
        <v>5</v>
      </c>
      <c r="AA1306" s="36" t="s">
        <v>797</v>
      </c>
      <c r="AB1306" s="36">
        <v>5</v>
      </c>
      <c r="AC1306" s="36"/>
      <c r="AD1306" s="36"/>
      <c r="AE1306" s="36">
        <f t="shared" si="23"/>
        <v>0</v>
      </c>
    </row>
    <row r="1307" spans="1:31" customFormat="1" ht="135">
      <c r="A1307" s="36">
        <v>1306</v>
      </c>
      <c r="B1307" s="36" t="s">
        <v>6546</v>
      </c>
      <c r="C1307" s="36" t="s">
        <v>6569</v>
      </c>
      <c r="D1307" s="36" t="s">
        <v>7054</v>
      </c>
      <c r="E1307" s="36" t="s">
        <v>28</v>
      </c>
      <c r="F1307" s="36" t="s">
        <v>45</v>
      </c>
      <c r="G1307" s="36">
        <v>0</v>
      </c>
      <c r="H1307" s="36" t="s">
        <v>42</v>
      </c>
      <c r="I1307" s="36" t="s">
        <v>7055</v>
      </c>
      <c r="J1307" s="36" t="s">
        <v>7056</v>
      </c>
      <c r="K1307" s="36" t="s">
        <v>33</v>
      </c>
      <c r="L1307" s="72" t="s">
        <v>7057</v>
      </c>
      <c r="M1307" s="36" t="s">
        <v>7058</v>
      </c>
      <c r="N1307" s="36" t="s">
        <v>49</v>
      </c>
      <c r="O1307" s="36"/>
      <c r="P1307" s="36" t="s">
        <v>50</v>
      </c>
      <c r="Q1307" s="36" t="s">
        <v>50</v>
      </c>
      <c r="R1307" s="36"/>
      <c r="S1307" s="36" t="s">
        <v>51</v>
      </c>
      <c r="T1307" s="36" t="s">
        <v>38</v>
      </c>
      <c r="U1307" s="36" t="s">
        <v>39</v>
      </c>
      <c r="V1307" s="36" t="s">
        <v>38</v>
      </c>
      <c r="W1307" s="36" t="s">
        <v>38</v>
      </c>
      <c r="X1307" s="36">
        <v>2</v>
      </c>
      <c r="Y1307" s="36" t="s">
        <v>228</v>
      </c>
      <c r="Z1307" s="36">
        <v>5</v>
      </c>
      <c r="AA1307" s="36" t="s">
        <v>797</v>
      </c>
      <c r="AB1307" s="36">
        <v>5</v>
      </c>
      <c r="AC1307" s="36"/>
      <c r="AD1307" s="36"/>
      <c r="AE1307" s="36">
        <f t="shared" si="23"/>
        <v>2</v>
      </c>
    </row>
    <row r="1308" spans="1:31" customFormat="1" ht="108">
      <c r="A1308" s="36">
        <v>1307</v>
      </c>
      <c r="B1308" s="36" t="s">
        <v>6546</v>
      </c>
      <c r="C1308" s="36" t="s">
        <v>6569</v>
      </c>
      <c r="D1308" s="36" t="s">
        <v>7059</v>
      </c>
      <c r="E1308" s="36" t="s">
        <v>28</v>
      </c>
      <c r="F1308" s="36" t="s">
        <v>45</v>
      </c>
      <c r="G1308" s="36">
        <v>0</v>
      </c>
      <c r="H1308" s="36" t="s">
        <v>82</v>
      </c>
      <c r="I1308" s="36" t="s">
        <v>7060</v>
      </c>
      <c r="J1308" s="36" t="s">
        <v>7061</v>
      </c>
      <c r="K1308" s="36" t="s">
        <v>106</v>
      </c>
      <c r="L1308" s="72"/>
      <c r="M1308" s="36"/>
      <c r="N1308" s="36"/>
      <c r="O1308" s="36"/>
      <c r="P1308" s="36"/>
      <c r="Q1308" s="36"/>
      <c r="R1308" s="36"/>
      <c r="S1308" s="36"/>
      <c r="T1308" s="36"/>
      <c r="U1308" s="36"/>
      <c r="V1308" s="36"/>
      <c r="W1308" s="36"/>
      <c r="X1308" s="36"/>
      <c r="Y1308" s="36"/>
      <c r="Z1308" s="36"/>
      <c r="AA1308" s="36"/>
      <c r="AB1308" s="36"/>
      <c r="AC1308" s="36"/>
      <c r="AD1308" s="36"/>
      <c r="AE1308" s="36">
        <f t="shared" si="23"/>
        <v>0</v>
      </c>
    </row>
    <row r="1309" spans="1:31" customFormat="1" ht="121.5">
      <c r="A1309" s="36">
        <v>1308</v>
      </c>
      <c r="B1309" s="36" t="s">
        <v>6546</v>
      </c>
      <c r="C1309" s="36" t="s">
        <v>6569</v>
      </c>
      <c r="D1309" s="36" t="s">
        <v>7062</v>
      </c>
      <c r="E1309" s="36" t="s">
        <v>28</v>
      </c>
      <c r="F1309" s="36" t="s">
        <v>45</v>
      </c>
      <c r="G1309" s="36">
        <v>0</v>
      </c>
      <c r="H1309" s="36" t="s">
        <v>82</v>
      </c>
      <c r="I1309" s="36" t="s">
        <v>7063</v>
      </c>
      <c r="J1309" s="36" t="s">
        <v>7064</v>
      </c>
      <c r="K1309" s="36" t="s">
        <v>33</v>
      </c>
      <c r="L1309" s="72" t="s">
        <v>7065</v>
      </c>
      <c r="M1309" s="36" t="s">
        <v>7066</v>
      </c>
      <c r="N1309" s="36" t="s">
        <v>36</v>
      </c>
      <c r="O1309" s="36"/>
      <c r="P1309" s="36"/>
      <c r="Q1309" s="36"/>
      <c r="R1309" s="36"/>
      <c r="S1309" s="36" t="s">
        <v>51</v>
      </c>
      <c r="T1309" s="36" t="s">
        <v>38</v>
      </c>
      <c r="U1309" s="36" t="s">
        <v>39</v>
      </c>
      <c r="V1309" s="36" t="s">
        <v>39</v>
      </c>
      <c r="W1309" s="36" t="s">
        <v>38</v>
      </c>
      <c r="X1309" s="36">
        <v>2</v>
      </c>
      <c r="Y1309" s="36" t="s">
        <v>228</v>
      </c>
      <c r="Z1309" s="36">
        <v>5</v>
      </c>
      <c r="AA1309" s="36" t="s">
        <v>797</v>
      </c>
      <c r="AB1309" s="36">
        <v>5</v>
      </c>
      <c r="AC1309" s="36"/>
      <c r="AD1309" s="36"/>
      <c r="AE1309" s="36">
        <f t="shared" si="23"/>
        <v>0</v>
      </c>
    </row>
    <row r="1310" spans="1:31" customFormat="1" ht="148.5">
      <c r="A1310" s="36">
        <v>1309</v>
      </c>
      <c r="B1310" s="36" t="s">
        <v>6546</v>
      </c>
      <c r="C1310" s="36" t="s">
        <v>6569</v>
      </c>
      <c r="D1310" s="36" t="s">
        <v>7067</v>
      </c>
      <c r="E1310" s="36" t="s">
        <v>28</v>
      </c>
      <c r="F1310" s="36" t="s">
        <v>45</v>
      </c>
      <c r="G1310" s="36">
        <v>0</v>
      </c>
      <c r="H1310" s="36" t="s">
        <v>82</v>
      </c>
      <c r="I1310" s="36" t="s">
        <v>7068</v>
      </c>
      <c r="J1310" s="36" t="s">
        <v>7069</v>
      </c>
      <c r="K1310" s="36" t="s">
        <v>33</v>
      </c>
      <c r="L1310" s="72" t="s">
        <v>7070</v>
      </c>
      <c r="M1310" s="36" t="s">
        <v>7071</v>
      </c>
      <c r="N1310" s="36" t="s">
        <v>36</v>
      </c>
      <c r="O1310" s="36"/>
      <c r="P1310" s="36"/>
      <c r="Q1310" s="36"/>
      <c r="R1310" s="36"/>
      <c r="S1310" s="36" t="s">
        <v>37</v>
      </c>
      <c r="T1310" s="36" t="s">
        <v>39</v>
      </c>
      <c r="U1310" s="36" t="s">
        <v>39</v>
      </c>
      <c r="V1310" s="36" t="s">
        <v>38</v>
      </c>
      <c r="W1310" s="36" t="s">
        <v>38</v>
      </c>
      <c r="X1310" s="36">
        <v>2</v>
      </c>
      <c r="Y1310" s="36" t="s">
        <v>228</v>
      </c>
      <c r="Z1310" s="36">
        <v>5</v>
      </c>
      <c r="AA1310" s="36" t="s">
        <v>797</v>
      </c>
      <c r="AB1310" s="36">
        <v>5</v>
      </c>
      <c r="AC1310" s="36"/>
      <c r="AD1310" s="36"/>
      <c r="AE1310" s="36">
        <f t="shared" si="23"/>
        <v>0</v>
      </c>
    </row>
    <row r="1311" spans="1:31" customFormat="1" ht="135">
      <c r="A1311" s="36">
        <v>1310</v>
      </c>
      <c r="B1311" s="36" t="s">
        <v>6546</v>
      </c>
      <c r="C1311" s="36" t="s">
        <v>6569</v>
      </c>
      <c r="D1311" s="36" t="s">
        <v>7072</v>
      </c>
      <c r="E1311" s="36" t="s">
        <v>28</v>
      </c>
      <c r="F1311" s="36" t="s">
        <v>45</v>
      </c>
      <c r="G1311" s="36">
        <v>0</v>
      </c>
      <c r="H1311" s="36" t="s">
        <v>82</v>
      </c>
      <c r="I1311" s="36" t="s">
        <v>7073</v>
      </c>
      <c r="J1311" s="36" t="s">
        <v>7074</v>
      </c>
      <c r="K1311" s="36" t="s">
        <v>106</v>
      </c>
      <c r="L1311" s="72"/>
      <c r="M1311" s="36"/>
      <c r="N1311" s="36"/>
      <c r="O1311" s="36"/>
      <c r="P1311" s="36"/>
      <c r="Q1311" s="36"/>
      <c r="R1311" s="36"/>
      <c r="S1311" s="36"/>
      <c r="T1311" s="36"/>
      <c r="U1311" s="36"/>
      <c r="V1311" s="36"/>
      <c r="W1311" s="36"/>
      <c r="X1311" s="36"/>
      <c r="Y1311" s="36"/>
      <c r="Z1311" s="36"/>
      <c r="AA1311" s="36"/>
      <c r="AB1311" s="36"/>
      <c r="AC1311" s="36"/>
      <c r="AD1311" s="36"/>
      <c r="AE1311" s="36">
        <f t="shared" si="23"/>
        <v>0</v>
      </c>
    </row>
    <row r="1312" spans="1:31" customFormat="1" ht="162">
      <c r="A1312" s="36">
        <v>1311</v>
      </c>
      <c r="B1312" s="36" t="s">
        <v>6546</v>
      </c>
      <c r="C1312" s="36" t="s">
        <v>6569</v>
      </c>
      <c r="D1312" s="36" t="s">
        <v>7075</v>
      </c>
      <c r="E1312" s="36" t="s">
        <v>28</v>
      </c>
      <c r="F1312" s="36" t="s">
        <v>45</v>
      </c>
      <c r="G1312" s="36">
        <v>0</v>
      </c>
      <c r="H1312" s="36" t="s">
        <v>82</v>
      </c>
      <c r="I1312" s="36" t="s">
        <v>7076</v>
      </c>
      <c r="J1312" s="36" t="s">
        <v>7077</v>
      </c>
      <c r="K1312" s="36" t="s">
        <v>33</v>
      </c>
      <c r="L1312" s="72" t="s">
        <v>7078</v>
      </c>
      <c r="M1312" s="36" t="s">
        <v>7079</v>
      </c>
      <c r="N1312" s="36" t="s">
        <v>49</v>
      </c>
      <c r="O1312" s="36"/>
      <c r="P1312" s="36" t="s">
        <v>50</v>
      </c>
      <c r="Q1312" s="36"/>
      <c r="R1312" s="36"/>
      <c r="S1312" s="36" t="s">
        <v>51</v>
      </c>
      <c r="T1312" s="36" t="s">
        <v>38</v>
      </c>
      <c r="U1312" s="36" t="s">
        <v>38</v>
      </c>
      <c r="V1312" s="36" t="s">
        <v>38</v>
      </c>
      <c r="W1312" s="36" t="s">
        <v>6925</v>
      </c>
      <c r="X1312" s="36">
        <v>2</v>
      </c>
      <c r="Y1312" s="36" t="s">
        <v>228</v>
      </c>
      <c r="Z1312" s="36">
        <v>5</v>
      </c>
      <c r="AA1312" s="36" t="s">
        <v>797</v>
      </c>
      <c r="AB1312" s="36">
        <v>5</v>
      </c>
      <c r="AC1312" s="36"/>
      <c r="AD1312" s="36"/>
      <c r="AE1312" s="36">
        <f t="shared" si="23"/>
        <v>1</v>
      </c>
    </row>
    <row r="1313" spans="1:31" customFormat="1" ht="135">
      <c r="A1313" s="36">
        <v>1312</v>
      </c>
      <c r="B1313" s="36" t="s">
        <v>6546</v>
      </c>
      <c r="C1313" s="36" t="s">
        <v>6569</v>
      </c>
      <c r="D1313" s="36" t="s">
        <v>7080</v>
      </c>
      <c r="E1313" s="36" t="s">
        <v>28</v>
      </c>
      <c r="F1313" s="36" t="s">
        <v>45</v>
      </c>
      <c r="G1313" s="36">
        <v>0</v>
      </c>
      <c r="H1313" s="36" t="s">
        <v>82</v>
      </c>
      <c r="I1313" s="36" t="s">
        <v>7081</v>
      </c>
      <c r="J1313" s="36" t="s">
        <v>7082</v>
      </c>
      <c r="K1313" s="36" t="s">
        <v>33</v>
      </c>
      <c r="L1313" s="72" t="s">
        <v>7083</v>
      </c>
      <c r="M1313" s="36" t="s">
        <v>7084</v>
      </c>
      <c r="N1313" s="36" t="s">
        <v>36</v>
      </c>
      <c r="O1313" s="36"/>
      <c r="P1313" s="36"/>
      <c r="Q1313" s="36"/>
      <c r="R1313" s="36"/>
      <c r="S1313" s="36" t="s">
        <v>51</v>
      </c>
      <c r="T1313" s="36" t="s">
        <v>38</v>
      </c>
      <c r="U1313" s="36" t="s">
        <v>38</v>
      </c>
      <c r="V1313" s="36" t="s">
        <v>38</v>
      </c>
      <c r="W1313" s="36" t="s">
        <v>38</v>
      </c>
      <c r="X1313" s="36">
        <v>2</v>
      </c>
      <c r="Y1313" s="36" t="s">
        <v>228</v>
      </c>
      <c r="Z1313" s="36">
        <v>5</v>
      </c>
      <c r="AA1313" s="36" t="s">
        <v>797</v>
      </c>
      <c r="AB1313" s="36">
        <v>5</v>
      </c>
      <c r="AC1313" s="36"/>
      <c r="AD1313" s="36"/>
      <c r="AE1313" s="36">
        <f t="shared" si="23"/>
        <v>0</v>
      </c>
    </row>
    <row r="1314" spans="1:31" customFormat="1" ht="148.5">
      <c r="A1314" s="36">
        <v>1313</v>
      </c>
      <c r="B1314" s="36" t="s">
        <v>6546</v>
      </c>
      <c r="C1314" s="36" t="s">
        <v>6569</v>
      </c>
      <c r="D1314" s="36" t="s">
        <v>7085</v>
      </c>
      <c r="E1314" s="36" t="s">
        <v>28</v>
      </c>
      <c r="F1314" s="36" t="s">
        <v>45</v>
      </c>
      <c r="G1314" s="36">
        <v>0</v>
      </c>
      <c r="H1314" s="36" t="s">
        <v>82</v>
      </c>
      <c r="I1314" s="36" t="s">
        <v>7086</v>
      </c>
      <c r="J1314" s="36" t="s">
        <v>7087</v>
      </c>
      <c r="K1314" s="36" t="s">
        <v>33</v>
      </c>
      <c r="L1314" s="72" t="s">
        <v>7088</v>
      </c>
      <c r="M1314" s="36" t="s">
        <v>7089</v>
      </c>
      <c r="N1314" s="36" t="s">
        <v>49</v>
      </c>
      <c r="O1314" s="36"/>
      <c r="P1314" s="36" t="s">
        <v>50</v>
      </c>
      <c r="Q1314" s="36"/>
      <c r="R1314" s="36"/>
      <c r="S1314" s="36" t="s">
        <v>51</v>
      </c>
      <c r="T1314" s="36" t="s">
        <v>38</v>
      </c>
      <c r="U1314" s="36" t="s">
        <v>39</v>
      </c>
      <c r="V1314" s="36" t="s">
        <v>38</v>
      </c>
      <c r="W1314" s="36" t="s">
        <v>38</v>
      </c>
      <c r="X1314" s="36">
        <v>2</v>
      </c>
      <c r="Y1314" s="36" t="s">
        <v>228</v>
      </c>
      <c r="Z1314" s="36">
        <v>5</v>
      </c>
      <c r="AA1314" s="36" t="s">
        <v>797</v>
      </c>
      <c r="AB1314" s="36">
        <v>5</v>
      </c>
      <c r="AC1314" s="36"/>
      <c r="AD1314" s="36"/>
      <c r="AE1314" s="36">
        <f t="shared" si="23"/>
        <v>1</v>
      </c>
    </row>
    <row r="1315" spans="1:31" customFormat="1" ht="121.5">
      <c r="A1315" s="36">
        <v>1314</v>
      </c>
      <c r="B1315" s="36" t="s">
        <v>6546</v>
      </c>
      <c r="C1315" s="36" t="s">
        <v>6569</v>
      </c>
      <c r="D1315" s="36" t="s">
        <v>7090</v>
      </c>
      <c r="E1315" s="36" t="s">
        <v>28</v>
      </c>
      <c r="F1315" s="36" t="s">
        <v>45</v>
      </c>
      <c r="G1315" s="36">
        <v>0</v>
      </c>
      <c r="H1315" s="36" t="s">
        <v>82</v>
      </c>
      <c r="I1315" s="36" t="s">
        <v>7091</v>
      </c>
      <c r="J1315" s="36" t="s">
        <v>7092</v>
      </c>
      <c r="K1315" s="36" t="s">
        <v>33</v>
      </c>
      <c r="L1315" s="72" t="s">
        <v>7093</v>
      </c>
      <c r="M1315" s="36" t="s">
        <v>7094</v>
      </c>
      <c r="N1315" s="36" t="s">
        <v>36</v>
      </c>
      <c r="O1315" s="36"/>
      <c r="P1315" s="36"/>
      <c r="Q1315" s="36"/>
      <c r="R1315" s="36"/>
      <c r="S1315" s="36" t="s">
        <v>51</v>
      </c>
      <c r="T1315" s="36" t="s">
        <v>38</v>
      </c>
      <c r="U1315" s="36" t="s">
        <v>39</v>
      </c>
      <c r="V1315" s="36" t="s">
        <v>38</v>
      </c>
      <c r="W1315" s="36" t="s">
        <v>38</v>
      </c>
      <c r="X1315" s="36">
        <v>2</v>
      </c>
      <c r="Y1315" s="36" t="s">
        <v>228</v>
      </c>
      <c r="Z1315" s="36">
        <v>5</v>
      </c>
      <c r="AA1315" s="36" t="s">
        <v>797</v>
      </c>
      <c r="AB1315" s="36">
        <v>5</v>
      </c>
      <c r="AC1315" s="36"/>
      <c r="AD1315" s="36"/>
      <c r="AE1315" s="36">
        <f t="shared" si="23"/>
        <v>0</v>
      </c>
    </row>
    <row r="1316" spans="1:31" customFormat="1" ht="108">
      <c r="A1316" s="36">
        <v>1315</v>
      </c>
      <c r="B1316" s="36" t="s">
        <v>6546</v>
      </c>
      <c r="C1316" s="36" t="s">
        <v>6569</v>
      </c>
      <c r="D1316" s="36" t="s">
        <v>7095</v>
      </c>
      <c r="E1316" s="36" t="s">
        <v>28</v>
      </c>
      <c r="F1316" s="36" t="s">
        <v>45</v>
      </c>
      <c r="G1316" s="36">
        <v>0</v>
      </c>
      <c r="H1316" s="36" t="s">
        <v>82</v>
      </c>
      <c r="I1316" s="36" t="s">
        <v>7096</v>
      </c>
      <c r="J1316" s="36" t="s">
        <v>7097</v>
      </c>
      <c r="K1316" s="36" t="s">
        <v>33</v>
      </c>
      <c r="L1316" s="72" t="s">
        <v>7098</v>
      </c>
      <c r="M1316" s="36" t="s">
        <v>7099</v>
      </c>
      <c r="N1316" s="36" t="s">
        <v>49</v>
      </c>
      <c r="O1316" s="36" t="s">
        <v>50</v>
      </c>
      <c r="P1316" s="36" t="s">
        <v>50</v>
      </c>
      <c r="Q1316" s="36"/>
      <c r="R1316" s="36"/>
      <c r="S1316" s="36" t="s">
        <v>51</v>
      </c>
      <c r="T1316" s="36" t="s">
        <v>38</v>
      </c>
      <c r="U1316" s="36" t="s">
        <v>38</v>
      </c>
      <c r="V1316" s="36" t="s">
        <v>38</v>
      </c>
      <c r="W1316" s="36" t="s">
        <v>38</v>
      </c>
      <c r="X1316" s="36">
        <v>2</v>
      </c>
      <c r="Y1316" s="36" t="s">
        <v>228</v>
      </c>
      <c r="Z1316" s="36">
        <v>5</v>
      </c>
      <c r="AA1316" s="36" t="s">
        <v>797</v>
      </c>
      <c r="AB1316" s="36">
        <v>5</v>
      </c>
      <c r="AC1316" s="36"/>
      <c r="AD1316" s="36"/>
      <c r="AE1316" s="36">
        <f t="shared" si="23"/>
        <v>2</v>
      </c>
    </row>
    <row r="1317" spans="1:31" customFormat="1" ht="94.5">
      <c r="A1317" s="36">
        <v>1316</v>
      </c>
      <c r="B1317" s="36" t="s">
        <v>6546</v>
      </c>
      <c r="C1317" s="36" t="s">
        <v>6569</v>
      </c>
      <c r="D1317" s="36" t="s">
        <v>7100</v>
      </c>
      <c r="E1317" s="36" t="s">
        <v>28</v>
      </c>
      <c r="F1317" s="36" t="s">
        <v>45</v>
      </c>
      <c r="G1317" s="36">
        <v>0</v>
      </c>
      <c r="H1317" s="36" t="s">
        <v>30</v>
      </c>
      <c r="I1317" s="36" t="s">
        <v>7101</v>
      </c>
      <c r="J1317" s="36" t="s">
        <v>7102</v>
      </c>
      <c r="K1317" s="36" t="s">
        <v>33</v>
      </c>
      <c r="L1317" s="72" t="s">
        <v>7103</v>
      </c>
      <c r="M1317" s="36" t="s">
        <v>7104</v>
      </c>
      <c r="N1317" s="36" t="s">
        <v>49</v>
      </c>
      <c r="O1317" s="36" t="s">
        <v>50</v>
      </c>
      <c r="P1317" s="36" t="s">
        <v>50</v>
      </c>
      <c r="Q1317" s="36"/>
      <c r="R1317" s="36"/>
      <c r="S1317" s="36" t="s">
        <v>51</v>
      </c>
      <c r="T1317" s="36" t="s">
        <v>38</v>
      </c>
      <c r="U1317" s="36" t="s">
        <v>39</v>
      </c>
      <c r="V1317" s="36" t="s">
        <v>38</v>
      </c>
      <c r="W1317" s="36" t="s">
        <v>38</v>
      </c>
      <c r="X1317" s="36">
        <v>2</v>
      </c>
      <c r="Y1317" s="36" t="s">
        <v>228</v>
      </c>
      <c r="Z1317" s="36">
        <v>5</v>
      </c>
      <c r="AA1317" s="36" t="s">
        <v>797</v>
      </c>
      <c r="AB1317" s="36">
        <v>5</v>
      </c>
      <c r="AC1317" s="36"/>
      <c r="AD1317" s="36"/>
      <c r="AE1317" s="36">
        <f t="shared" si="23"/>
        <v>2</v>
      </c>
    </row>
    <row r="1318" spans="1:31" customFormat="1" ht="94.5">
      <c r="A1318" s="36">
        <v>1317</v>
      </c>
      <c r="B1318" s="36" t="s">
        <v>6546</v>
      </c>
      <c r="C1318" s="36" t="s">
        <v>6569</v>
      </c>
      <c r="D1318" s="36" t="s">
        <v>7105</v>
      </c>
      <c r="E1318" s="36" t="s">
        <v>28</v>
      </c>
      <c r="F1318" s="36" t="s">
        <v>45</v>
      </c>
      <c r="G1318" s="36">
        <v>0</v>
      </c>
      <c r="H1318" s="36" t="s">
        <v>82</v>
      </c>
      <c r="I1318" s="36" t="s">
        <v>7106</v>
      </c>
      <c r="J1318" s="36" t="s">
        <v>7107</v>
      </c>
      <c r="K1318" s="36" t="s">
        <v>33</v>
      </c>
      <c r="L1318" s="72" t="s">
        <v>7108</v>
      </c>
      <c r="M1318" s="36" t="s">
        <v>7109</v>
      </c>
      <c r="N1318" s="36" t="s">
        <v>49</v>
      </c>
      <c r="O1318" s="36" t="s">
        <v>50</v>
      </c>
      <c r="P1318" s="36" t="s">
        <v>50</v>
      </c>
      <c r="Q1318" s="36"/>
      <c r="R1318" s="36"/>
      <c r="S1318" s="36" t="s">
        <v>51</v>
      </c>
      <c r="T1318" s="36" t="s">
        <v>38</v>
      </c>
      <c r="U1318" s="36" t="s">
        <v>39</v>
      </c>
      <c r="V1318" s="36" t="s">
        <v>38</v>
      </c>
      <c r="W1318" s="36" t="s">
        <v>38</v>
      </c>
      <c r="X1318" s="36">
        <v>2</v>
      </c>
      <c r="Y1318" s="36" t="s">
        <v>228</v>
      </c>
      <c r="Z1318" s="36">
        <v>5</v>
      </c>
      <c r="AA1318" s="36" t="s">
        <v>797</v>
      </c>
      <c r="AB1318" s="36">
        <v>5</v>
      </c>
      <c r="AC1318" s="36"/>
      <c r="AD1318" s="36"/>
      <c r="AE1318" s="36">
        <f t="shared" si="23"/>
        <v>2</v>
      </c>
    </row>
    <row r="1319" spans="1:31" customFormat="1" ht="94.5">
      <c r="A1319" s="36">
        <v>1318</v>
      </c>
      <c r="B1319" s="36" t="s">
        <v>6546</v>
      </c>
      <c r="C1319" s="36" t="s">
        <v>6569</v>
      </c>
      <c r="D1319" s="36" t="s">
        <v>7110</v>
      </c>
      <c r="E1319" s="36" t="s">
        <v>28</v>
      </c>
      <c r="F1319" s="36" t="s">
        <v>45</v>
      </c>
      <c r="G1319" s="36">
        <v>0</v>
      </c>
      <c r="H1319" s="36" t="s">
        <v>82</v>
      </c>
      <c r="I1319" s="36" t="s">
        <v>7111</v>
      </c>
      <c r="J1319" s="36" t="s">
        <v>7112</v>
      </c>
      <c r="K1319" s="36" t="s">
        <v>33</v>
      </c>
      <c r="L1319" s="72" t="s">
        <v>7113</v>
      </c>
      <c r="M1319" s="36" t="s">
        <v>7114</v>
      </c>
      <c r="N1319" s="36" t="s">
        <v>36</v>
      </c>
      <c r="O1319" s="36"/>
      <c r="P1319" s="36"/>
      <c r="Q1319" s="36"/>
      <c r="R1319" s="36"/>
      <c r="S1319" s="36" t="s">
        <v>37</v>
      </c>
      <c r="T1319" s="36" t="s">
        <v>38</v>
      </c>
      <c r="U1319" s="36" t="s">
        <v>39</v>
      </c>
      <c r="V1319" s="36" t="s">
        <v>38</v>
      </c>
      <c r="W1319" s="36" t="s">
        <v>38</v>
      </c>
      <c r="X1319" s="36">
        <v>2</v>
      </c>
      <c r="Y1319" s="36" t="s">
        <v>228</v>
      </c>
      <c r="Z1319" s="36">
        <v>5</v>
      </c>
      <c r="AA1319" s="36" t="s">
        <v>797</v>
      </c>
      <c r="AB1319" s="36">
        <v>5</v>
      </c>
      <c r="AC1319" s="36"/>
      <c r="AD1319" s="36"/>
      <c r="AE1319" s="36">
        <f t="shared" si="23"/>
        <v>0</v>
      </c>
    </row>
    <row r="1320" spans="1:31" customFormat="1" ht="108">
      <c r="A1320" s="36">
        <v>1319</v>
      </c>
      <c r="B1320" s="36" t="s">
        <v>6546</v>
      </c>
      <c r="C1320" s="36" t="s">
        <v>6569</v>
      </c>
      <c r="D1320" s="36" t="s">
        <v>7115</v>
      </c>
      <c r="E1320" s="36" t="s">
        <v>28</v>
      </c>
      <c r="F1320" s="36" t="s">
        <v>45</v>
      </c>
      <c r="G1320" s="36">
        <v>0</v>
      </c>
      <c r="H1320" s="36" t="s">
        <v>82</v>
      </c>
      <c r="I1320" s="36" t="s">
        <v>7116</v>
      </c>
      <c r="J1320" s="36" t="s">
        <v>7117</v>
      </c>
      <c r="K1320" s="36" t="s">
        <v>106</v>
      </c>
      <c r="L1320" s="72"/>
      <c r="M1320" s="36"/>
      <c r="N1320" s="36"/>
      <c r="O1320" s="36"/>
      <c r="P1320" s="36"/>
      <c r="Q1320" s="36"/>
      <c r="R1320" s="36"/>
      <c r="S1320" s="36"/>
      <c r="T1320" s="36"/>
      <c r="U1320" s="36"/>
      <c r="V1320" s="36"/>
      <c r="W1320" s="36"/>
      <c r="X1320" s="36"/>
      <c r="Y1320" s="36"/>
      <c r="Z1320" s="36"/>
      <c r="AA1320" s="36"/>
      <c r="AB1320" s="36"/>
      <c r="AC1320" s="36"/>
      <c r="AD1320" s="36"/>
      <c r="AE1320" s="36">
        <f t="shared" si="23"/>
        <v>0</v>
      </c>
    </row>
    <row r="1321" spans="1:31" customFormat="1" ht="108">
      <c r="A1321" s="36">
        <v>1320</v>
      </c>
      <c r="B1321" s="36" t="s">
        <v>6546</v>
      </c>
      <c r="C1321" s="36" t="s">
        <v>6569</v>
      </c>
      <c r="D1321" s="36" t="s">
        <v>7118</v>
      </c>
      <c r="E1321" s="36" t="s">
        <v>28</v>
      </c>
      <c r="F1321" s="36" t="s">
        <v>45</v>
      </c>
      <c r="G1321" s="36">
        <v>0</v>
      </c>
      <c r="H1321" s="36" t="s">
        <v>30</v>
      </c>
      <c r="I1321" s="36" t="s">
        <v>7119</v>
      </c>
      <c r="J1321" s="36" t="s">
        <v>7120</v>
      </c>
      <c r="K1321" s="36" t="s">
        <v>106</v>
      </c>
      <c r="L1321" s="72"/>
      <c r="M1321" s="36"/>
      <c r="N1321" s="36"/>
      <c r="O1321" s="36"/>
      <c r="P1321" s="36"/>
      <c r="Q1321" s="36"/>
      <c r="R1321" s="36"/>
      <c r="S1321" s="36"/>
      <c r="T1321" s="36"/>
      <c r="U1321" s="36"/>
      <c r="V1321" s="36"/>
      <c r="W1321" s="36"/>
      <c r="X1321" s="36"/>
      <c r="Y1321" s="36"/>
      <c r="Z1321" s="36"/>
      <c r="AA1321" s="36"/>
      <c r="AB1321" s="36"/>
      <c r="AC1321" s="36"/>
      <c r="AD1321" s="36"/>
      <c r="AE1321" s="36">
        <f t="shared" si="23"/>
        <v>0</v>
      </c>
    </row>
    <row r="1322" spans="1:31" customFormat="1" ht="121.5">
      <c r="A1322" s="36">
        <v>1321</v>
      </c>
      <c r="B1322" s="36" t="s">
        <v>6546</v>
      </c>
      <c r="C1322" s="36" t="s">
        <v>6569</v>
      </c>
      <c r="D1322" s="36" t="s">
        <v>7121</v>
      </c>
      <c r="E1322" s="36" t="s">
        <v>28</v>
      </c>
      <c r="F1322" s="36" t="s">
        <v>45</v>
      </c>
      <c r="G1322" s="36">
        <v>0</v>
      </c>
      <c r="H1322" s="36" t="s">
        <v>82</v>
      </c>
      <c r="I1322" s="36" t="s">
        <v>7122</v>
      </c>
      <c r="J1322" s="36" t="s">
        <v>7123</v>
      </c>
      <c r="K1322" s="36" t="s">
        <v>33</v>
      </c>
      <c r="L1322" s="72" t="s">
        <v>7124</v>
      </c>
      <c r="M1322" s="36" t="s">
        <v>7125</v>
      </c>
      <c r="N1322" s="36" t="s">
        <v>49</v>
      </c>
      <c r="O1322" s="36" t="s">
        <v>50</v>
      </c>
      <c r="P1322" s="36" t="s">
        <v>50</v>
      </c>
      <c r="Q1322" s="36"/>
      <c r="R1322" s="36" t="s">
        <v>50</v>
      </c>
      <c r="S1322" s="36" t="s">
        <v>51</v>
      </c>
      <c r="T1322" s="36" t="s">
        <v>38</v>
      </c>
      <c r="U1322" s="36" t="s">
        <v>39</v>
      </c>
      <c r="V1322" s="36" t="s">
        <v>38</v>
      </c>
      <c r="W1322" s="36" t="s">
        <v>5099</v>
      </c>
      <c r="X1322" s="36">
        <v>1</v>
      </c>
      <c r="Y1322" s="36" t="s">
        <v>228</v>
      </c>
      <c r="Z1322" s="36">
        <v>5</v>
      </c>
      <c r="AA1322" s="36" t="s">
        <v>797</v>
      </c>
      <c r="AB1322" s="36">
        <v>5</v>
      </c>
      <c r="AC1322" s="36"/>
      <c r="AD1322" s="36"/>
      <c r="AE1322" s="36">
        <f t="shared" si="23"/>
        <v>3</v>
      </c>
    </row>
    <row r="1323" spans="1:31" customFormat="1" ht="135">
      <c r="A1323" s="36">
        <v>1322</v>
      </c>
      <c r="B1323" s="36" t="s">
        <v>6546</v>
      </c>
      <c r="C1323" s="36" t="s">
        <v>6569</v>
      </c>
      <c r="D1323" s="36" t="s">
        <v>7126</v>
      </c>
      <c r="E1323" s="36" t="s">
        <v>28</v>
      </c>
      <c r="F1323" s="36" t="s">
        <v>45</v>
      </c>
      <c r="G1323" s="36">
        <v>0</v>
      </c>
      <c r="H1323" s="36" t="s">
        <v>30</v>
      </c>
      <c r="I1323" s="36" t="s">
        <v>7127</v>
      </c>
      <c r="J1323" s="36" t="s">
        <v>7128</v>
      </c>
      <c r="K1323" s="36" t="s">
        <v>33</v>
      </c>
      <c r="L1323" s="72" t="s">
        <v>7129</v>
      </c>
      <c r="M1323" s="36" t="s">
        <v>7130</v>
      </c>
      <c r="N1323" s="36" t="s">
        <v>36</v>
      </c>
      <c r="O1323" s="36"/>
      <c r="P1323" s="36"/>
      <c r="Q1323" s="36"/>
      <c r="R1323" s="36"/>
      <c r="S1323" s="36" t="s">
        <v>51</v>
      </c>
      <c r="T1323" s="36" t="s">
        <v>38</v>
      </c>
      <c r="U1323" s="36" t="s">
        <v>39</v>
      </c>
      <c r="V1323" s="36" t="s">
        <v>38</v>
      </c>
      <c r="W1323" s="36" t="s">
        <v>38</v>
      </c>
      <c r="X1323" s="36">
        <v>2</v>
      </c>
      <c r="Y1323" s="36" t="s">
        <v>228</v>
      </c>
      <c r="Z1323" s="36">
        <v>5</v>
      </c>
      <c r="AA1323" s="36" t="s">
        <v>797</v>
      </c>
      <c r="AB1323" s="36">
        <v>5</v>
      </c>
      <c r="AC1323" s="36"/>
      <c r="AD1323" s="36"/>
      <c r="AE1323" s="36">
        <f t="shared" si="23"/>
        <v>0</v>
      </c>
    </row>
    <row r="1324" spans="1:31" customFormat="1" ht="94.5">
      <c r="A1324" s="36">
        <v>1323</v>
      </c>
      <c r="B1324" s="36" t="s">
        <v>6546</v>
      </c>
      <c r="C1324" s="36" t="s">
        <v>6569</v>
      </c>
      <c r="D1324" s="36" t="s">
        <v>7131</v>
      </c>
      <c r="E1324" s="36" t="s">
        <v>28</v>
      </c>
      <c r="F1324" s="36" t="s">
        <v>45</v>
      </c>
      <c r="G1324" s="36">
        <v>0</v>
      </c>
      <c r="H1324" s="36" t="s">
        <v>82</v>
      </c>
      <c r="I1324" s="36" t="s">
        <v>7132</v>
      </c>
      <c r="J1324" s="36" t="s">
        <v>7133</v>
      </c>
      <c r="K1324" s="36" t="s">
        <v>106</v>
      </c>
      <c r="L1324" s="72"/>
      <c r="M1324" s="36"/>
      <c r="N1324" s="36"/>
      <c r="O1324" s="36"/>
      <c r="P1324" s="36"/>
      <c r="Q1324" s="36"/>
      <c r="R1324" s="36"/>
      <c r="S1324" s="36"/>
      <c r="T1324" s="36"/>
      <c r="U1324" s="36"/>
      <c r="V1324" s="36"/>
      <c r="W1324" s="36"/>
      <c r="X1324" s="36"/>
      <c r="Y1324" s="36"/>
      <c r="Z1324" s="36"/>
      <c r="AA1324" s="36"/>
      <c r="AB1324" s="36"/>
      <c r="AC1324" s="36"/>
      <c r="AD1324" s="36"/>
      <c r="AE1324" s="36">
        <f t="shared" si="23"/>
        <v>0</v>
      </c>
    </row>
    <row r="1325" spans="1:31" customFormat="1" ht="108">
      <c r="A1325" s="36">
        <v>1324</v>
      </c>
      <c r="B1325" s="36" t="s">
        <v>6546</v>
      </c>
      <c r="C1325" s="36" t="s">
        <v>6569</v>
      </c>
      <c r="D1325" s="36" t="s">
        <v>7134</v>
      </c>
      <c r="E1325" s="36" t="s">
        <v>28</v>
      </c>
      <c r="F1325" s="36" t="s">
        <v>45</v>
      </c>
      <c r="G1325" s="36">
        <v>0</v>
      </c>
      <c r="H1325" s="36" t="s">
        <v>82</v>
      </c>
      <c r="I1325" s="36" t="s">
        <v>7135</v>
      </c>
      <c r="J1325" s="36" t="s">
        <v>7136</v>
      </c>
      <c r="K1325" s="36" t="s">
        <v>33</v>
      </c>
      <c r="L1325" s="72" t="s">
        <v>7137</v>
      </c>
      <c r="M1325" s="36" t="s">
        <v>7138</v>
      </c>
      <c r="N1325" s="36" t="s">
        <v>49</v>
      </c>
      <c r="O1325" s="36" t="s">
        <v>50</v>
      </c>
      <c r="P1325" s="36"/>
      <c r="Q1325" s="36"/>
      <c r="R1325" s="36"/>
      <c r="S1325" s="36" t="s">
        <v>51</v>
      </c>
      <c r="T1325" s="36" t="s">
        <v>38</v>
      </c>
      <c r="U1325" s="36" t="s">
        <v>39</v>
      </c>
      <c r="V1325" s="36" t="s">
        <v>38</v>
      </c>
      <c r="W1325" s="36" t="s">
        <v>38</v>
      </c>
      <c r="X1325" s="36">
        <v>2</v>
      </c>
      <c r="Y1325" s="36" t="s">
        <v>228</v>
      </c>
      <c r="Z1325" s="36">
        <v>5</v>
      </c>
      <c r="AA1325" s="36" t="s">
        <v>797</v>
      </c>
      <c r="AB1325" s="36">
        <v>5</v>
      </c>
      <c r="AC1325" s="36"/>
      <c r="AD1325" s="36"/>
      <c r="AE1325" s="36">
        <f t="shared" si="23"/>
        <v>1</v>
      </c>
    </row>
    <row r="1326" spans="1:31" customFormat="1" ht="94.5">
      <c r="A1326" s="36">
        <v>1325</v>
      </c>
      <c r="B1326" s="36" t="s">
        <v>6546</v>
      </c>
      <c r="C1326" s="36" t="s">
        <v>6608</v>
      </c>
      <c r="D1326" s="36" t="s">
        <v>7139</v>
      </c>
      <c r="E1326" s="36" t="s">
        <v>28</v>
      </c>
      <c r="F1326" s="36" t="s">
        <v>45</v>
      </c>
      <c r="G1326" s="36">
        <v>0</v>
      </c>
      <c r="H1326" s="36" t="s">
        <v>82</v>
      </c>
      <c r="I1326" s="36" t="s">
        <v>7140</v>
      </c>
      <c r="J1326" s="36" t="s">
        <v>7141</v>
      </c>
      <c r="K1326" s="36" t="s">
        <v>33</v>
      </c>
      <c r="L1326" s="72" t="s">
        <v>7142</v>
      </c>
      <c r="M1326" s="36" t="s">
        <v>7143</v>
      </c>
      <c r="N1326" s="36" t="s">
        <v>49</v>
      </c>
      <c r="O1326" s="36"/>
      <c r="P1326" s="36" t="s">
        <v>50</v>
      </c>
      <c r="Q1326" s="36"/>
      <c r="R1326" s="36"/>
      <c r="S1326" s="36" t="s">
        <v>51</v>
      </c>
      <c r="T1326" s="36" t="s">
        <v>38</v>
      </c>
      <c r="U1326" s="36" t="s">
        <v>39</v>
      </c>
      <c r="V1326" s="36" t="s">
        <v>38</v>
      </c>
      <c r="W1326" s="36" t="s">
        <v>7144</v>
      </c>
      <c r="X1326" s="36">
        <v>2</v>
      </c>
      <c r="Y1326" s="36" t="s">
        <v>6614</v>
      </c>
      <c r="Z1326" s="36">
        <v>1</v>
      </c>
      <c r="AA1326" s="36" t="s">
        <v>821</v>
      </c>
      <c r="AB1326" s="36">
        <v>1</v>
      </c>
      <c r="AC1326" s="36" t="s">
        <v>3872</v>
      </c>
      <c r="AD1326" s="36"/>
      <c r="AE1326" s="36">
        <f t="shared" si="23"/>
        <v>1</v>
      </c>
    </row>
    <row r="1327" spans="1:31" customFormat="1" ht="108">
      <c r="A1327" s="36">
        <v>1326</v>
      </c>
      <c r="B1327" s="36" t="s">
        <v>6546</v>
      </c>
      <c r="C1327" s="36" t="s">
        <v>6608</v>
      </c>
      <c r="D1327" s="36" t="s">
        <v>7145</v>
      </c>
      <c r="E1327" s="36" t="s">
        <v>28</v>
      </c>
      <c r="F1327" s="36" t="s">
        <v>45</v>
      </c>
      <c r="G1327" s="36">
        <v>0</v>
      </c>
      <c r="H1327" s="36" t="s">
        <v>645</v>
      </c>
      <c r="I1327" s="36" t="s">
        <v>7146</v>
      </c>
      <c r="J1327" s="36" t="s">
        <v>7147</v>
      </c>
      <c r="K1327" s="36" t="s">
        <v>33</v>
      </c>
      <c r="L1327" s="72" t="s">
        <v>7148</v>
      </c>
      <c r="M1327" s="36" t="s">
        <v>7149</v>
      </c>
      <c r="N1327" s="36" t="s">
        <v>49</v>
      </c>
      <c r="O1327" s="36"/>
      <c r="P1327" s="36" t="s">
        <v>50</v>
      </c>
      <c r="Q1327" s="36"/>
      <c r="R1327" s="36"/>
      <c r="S1327" s="36" t="s">
        <v>51</v>
      </c>
      <c r="T1327" s="36" t="s">
        <v>38</v>
      </c>
      <c r="U1327" s="36" t="s">
        <v>39</v>
      </c>
      <c r="V1327" s="36" t="s">
        <v>38</v>
      </c>
      <c r="W1327" s="36" t="s">
        <v>7144</v>
      </c>
      <c r="X1327" s="36">
        <v>2</v>
      </c>
      <c r="Y1327" s="36" t="s">
        <v>6614</v>
      </c>
      <c r="Z1327" s="36">
        <v>1</v>
      </c>
      <c r="AA1327" s="36" t="s">
        <v>821</v>
      </c>
      <c r="AB1327" s="36">
        <v>1</v>
      </c>
      <c r="AC1327" s="36" t="s">
        <v>3872</v>
      </c>
      <c r="AD1327" s="36"/>
      <c r="AE1327" s="36">
        <f t="shared" si="23"/>
        <v>1</v>
      </c>
    </row>
    <row r="1328" spans="1:31" customFormat="1" ht="175.5">
      <c r="A1328" s="36">
        <v>1327</v>
      </c>
      <c r="B1328" s="36" t="s">
        <v>6546</v>
      </c>
      <c r="C1328" s="36" t="s">
        <v>6608</v>
      </c>
      <c r="D1328" s="36" t="s">
        <v>7150</v>
      </c>
      <c r="E1328" s="36" t="s">
        <v>28</v>
      </c>
      <c r="F1328" s="36" t="s">
        <v>45</v>
      </c>
      <c r="G1328" s="36">
        <v>0</v>
      </c>
      <c r="H1328" s="36" t="s">
        <v>82</v>
      </c>
      <c r="I1328" s="36" t="s">
        <v>7151</v>
      </c>
      <c r="J1328" s="36" t="s">
        <v>7152</v>
      </c>
      <c r="K1328" s="36" t="s">
        <v>33</v>
      </c>
      <c r="L1328" s="72" t="s">
        <v>7153</v>
      </c>
      <c r="M1328" s="36" t="s">
        <v>7154</v>
      </c>
      <c r="N1328" s="36" t="s">
        <v>49</v>
      </c>
      <c r="O1328" s="36"/>
      <c r="P1328" s="36" t="s">
        <v>50</v>
      </c>
      <c r="Q1328" s="36"/>
      <c r="R1328" s="36"/>
      <c r="S1328" s="36" t="s">
        <v>37</v>
      </c>
      <c r="T1328" s="36" t="s">
        <v>38</v>
      </c>
      <c r="U1328" s="36" t="s">
        <v>39</v>
      </c>
      <c r="V1328" s="36" t="s">
        <v>38</v>
      </c>
      <c r="W1328" s="36" t="s">
        <v>7144</v>
      </c>
      <c r="X1328" s="36">
        <v>2</v>
      </c>
      <c r="Y1328" s="36" t="s">
        <v>6614</v>
      </c>
      <c r="Z1328" s="36">
        <v>1</v>
      </c>
      <c r="AA1328" s="36" t="s">
        <v>228</v>
      </c>
      <c r="AB1328" s="36">
        <v>5</v>
      </c>
      <c r="AC1328" s="36" t="s">
        <v>3872</v>
      </c>
      <c r="AD1328" s="36"/>
      <c r="AE1328" s="36">
        <f t="shared" si="23"/>
        <v>1</v>
      </c>
    </row>
    <row r="1329" spans="1:31" customFormat="1" ht="81">
      <c r="A1329" s="36">
        <v>1328</v>
      </c>
      <c r="B1329" s="36" t="s">
        <v>6546</v>
      </c>
      <c r="C1329" s="36" t="s">
        <v>6608</v>
      </c>
      <c r="D1329" s="36" t="s">
        <v>7155</v>
      </c>
      <c r="E1329" s="36" t="s">
        <v>28</v>
      </c>
      <c r="F1329" s="36" t="s">
        <v>45</v>
      </c>
      <c r="G1329" s="36">
        <v>0</v>
      </c>
      <c r="H1329" s="36" t="s">
        <v>82</v>
      </c>
      <c r="I1329" s="36" t="s">
        <v>7156</v>
      </c>
      <c r="J1329" s="36" t="s">
        <v>7157</v>
      </c>
      <c r="K1329" s="36" t="s">
        <v>33</v>
      </c>
      <c r="L1329" s="72" t="s">
        <v>7158</v>
      </c>
      <c r="M1329" s="36" t="s">
        <v>7159</v>
      </c>
      <c r="N1329" s="36" t="s">
        <v>49</v>
      </c>
      <c r="O1329" s="36"/>
      <c r="P1329" s="36" t="s">
        <v>50</v>
      </c>
      <c r="Q1329" s="36"/>
      <c r="R1329" s="36"/>
      <c r="S1329" s="36" t="s">
        <v>37</v>
      </c>
      <c r="T1329" s="36" t="s">
        <v>38</v>
      </c>
      <c r="U1329" s="36" t="s">
        <v>39</v>
      </c>
      <c r="V1329" s="36" t="s">
        <v>38</v>
      </c>
      <c r="W1329" s="36" t="s">
        <v>7144</v>
      </c>
      <c r="X1329" s="36">
        <v>2</v>
      </c>
      <c r="Y1329" s="36" t="s">
        <v>6614</v>
      </c>
      <c r="Z1329" s="36">
        <v>1</v>
      </c>
      <c r="AA1329" s="36" t="s">
        <v>821</v>
      </c>
      <c r="AB1329" s="36">
        <v>1</v>
      </c>
      <c r="AC1329" s="36" t="s">
        <v>3872</v>
      </c>
      <c r="AD1329" s="36"/>
      <c r="AE1329" s="36">
        <f t="shared" si="23"/>
        <v>1</v>
      </c>
    </row>
    <row r="1330" spans="1:31" customFormat="1" ht="135">
      <c r="A1330" s="36">
        <v>1329</v>
      </c>
      <c r="B1330" s="36" t="s">
        <v>6546</v>
      </c>
      <c r="C1330" s="36" t="s">
        <v>6608</v>
      </c>
      <c r="D1330" s="36" t="s">
        <v>7160</v>
      </c>
      <c r="E1330" s="36" t="s">
        <v>28</v>
      </c>
      <c r="F1330" s="36" t="s">
        <v>45</v>
      </c>
      <c r="G1330" s="36">
        <v>0</v>
      </c>
      <c r="H1330" s="36" t="s">
        <v>30</v>
      </c>
      <c r="I1330" s="36" t="s">
        <v>7161</v>
      </c>
      <c r="J1330" s="36" t="s">
        <v>7162</v>
      </c>
      <c r="K1330" s="36" t="s">
        <v>33</v>
      </c>
      <c r="L1330" s="72" t="s">
        <v>7163</v>
      </c>
      <c r="M1330" s="36" t="s">
        <v>7164</v>
      </c>
      <c r="N1330" s="36" t="s">
        <v>49</v>
      </c>
      <c r="O1330" s="36"/>
      <c r="P1330" s="36" t="s">
        <v>50</v>
      </c>
      <c r="Q1330" s="36"/>
      <c r="R1330" s="36"/>
      <c r="S1330" s="36" t="s">
        <v>51</v>
      </c>
      <c r="T1330" s="36" t="s">
        <v>38</v>
      </c>
      <c r="U1330" s="36" t="s">
        <v>39</v>
      </c>
      <c r="V1330" s="36" t="s">
        <v>38</v>
      </c>
      <c r="W1330" s="36" t="s">
        <v>211</v>
      </c>
      <c r="X1330" s="36">
        <v>2</v>
      </c>
      <c r="Y1330" s="36" t="s">
        <v>7165</v>
      </c>
      <c r="Z1330" s="36">
        <v>1</v>
      </c>
      <c r="AA1330" s="36" t="s">
        <v>821</v>
      </c>
      <c r="AB1330" s="36">
        <v>1</v>
      </c>
      <c r="AC1330" s="36" t="s">
        <v>3872</v>
      </c>
      <c r="AD1330" s="36"/>
      <c r="AE1330" s="36">
        <f t="shared" si="23"/>
        <v>1</v>
      </c>
    </row>
    <row r="1331" spans="1:31" customFormat="1" ht="81">
      <c r="A1331" s="36">
        <v>1330</v>
      </c>
      <c r="B1331" s="36" t="s">
        <v>6546</v>
      </c>
      <c r="C1331" s="36" t="s">
        <v>6608</v>
      </c>
      <c r="D1331" s="36" t="s">
        <v>7166</v>
      </c>
      <c r="E1331" s="36" t="s">
        <v>28</v>
      </c>
      <c r="F1331" s="36" t="s">
        <v>45</v>
      </c>
      <c r="G1331" s="36">
        <v>0</v>
      </c>
      <c r="H1331" s="36" t="s">
        <v>82</v>
      </c>
      <c r="I1331" s="36" t="s">
        <v>7167</v>
      </c>
      <c r="J1331" s="36" t="s">
        <v>7168</v>
      </c>
      <c r="K1331" s="36" t="s">
        <v>33</v>
      </c>
      <c r="L1331" s="72" t="s">
        <v>7169</v>
      </c>
      <c r="M1331" s="36" t="s">
        <v>7170</v>
      </c>
      <c r="N1331" s="36" t="s">
        <v>49</v>
      </c>
      <c r="O1331" s="36" t="s">
        <v>50</v>
      </c>
      <c r="P1331" s="36"/>
      <c r="Q1331" s="36"/>
      <c r="R1331" s="36"/>
      <c r="S1331" s="36" t="s">
        <v>51</v>
      </c>
      <c r="T1331" s="36" t="s">
        <v>38</v>
      </c>
      <c r="U1331" s="36" t="s">
        <v>39</v>
      </c>
      <c r="V1331" s="36" t="s">
        <v>38</v>
      </c>
      <c r="W1331" s="36" t="s">
        <v>211</v>
      </c>
      <c r="X1331" s="36">
        <v>2</v>
      </c>
      <c r="Y1331" s="36" t="s">
        <v>7171</v>
      </c>
      <c r="Z1331" s="36">
        <v>1</v>
      </c>
      <c r="AA1331" s="36" t="s">
        <v>821</v>
      </c>
      <c r="AB1331" s="36">
        <v>1</v>
      </c>
      <c r="AC1331" s="36" t="s">
        <v>3872</v>
      </c>
      <c r="AD1331" s="36"/>
      <c r="AE1331" s="36">
        <f t="shared" si="23"/>
        <v>1</v>
      </c>
    </row>
    <row r="1332" spans="1:31" customFormat="1" ht="94.5">
      <c r="A1332" s="36">
        <v>1331</v>
      </c>
      <c r="B1332" s="36" t="s">
        <v>6546</v>
      </c>
      <c r="C1332" s="36" t="s">
        <v>6608</v>
      </c>
      <c r="D1332" s="36" t="s">
        <v>7172</v>
      </c>
      <c r="E1332" s="36" t="s">
        <v>28</v>
      </c>
      <c r="F1332" s="36" t="s">
        <v>45</v>
      </c>
      <c r="G1332" s="36">
        <v>0</v>
      </c>
      <c r="H1332" s="36" t="s">
        <v>82</v>
      </c>
      <c r="I1332" s="36" t="s">
        <v>7173</v>
      </c>
      <c r="J1332" s="36" t="s">
        <v>7174</v>
      </c>
      <c r="K1332" s="36" t="s">
        <v>33</v>
      </c>
      <c r="L1332" s="72" t="s">
        <v>7175</v>
      </c>
      <c r="M1332" s="36" t="s">
        <v>7176</v>
      </c>
      <c r="N1332" s="36" t="s">
        <v>49</v>
      </c>
      <c r="O1332" s="36"/>
      <c r="P1332" s="36" t="s">
        <v>50</v>
      </c>
      <c r="Q1332" s="36"/>
      <c r="R1332" s="36"/>
      <c r="S1332" s="36" t="s">
        <v>51</v>
      </c>
      <c r="T1332" s="36" t="s">
        <v>38</v>
      </c>
      <c r="U1332" s="36" t="s">
        <v>39</v>
      </c>
      <c r="V1332" s="36" t="s">
        <v>38</v>
      </c>
      <c r="W1332" s="36" t="s">
        <v>7177</v>
      </c>
      <c r="X1332" s="36">
        <v>2</v>
      </c>
      <c r="Y1332" s="36" t="s">
        <v>4081</v>
      </c>
      <c r="Z1332" s="36">
        <v>1</v>
      </c>
      <c r="AA1332" s="36" t="s">
        <v>821</v>
      </c>
      <c r="AB1332" s="36">
        <v>1</v>
      </c>
      <c r="AC1332" s="36" t="s">
        <v>3872</v>
      </c>
      <c r="AD1332" s="36"/>
      <c r="AE1332" s="36">
        <f t="shared" si="23"/>
        <v>1</v>
      </c>
    </row>
    <row r="1333" spans="1:31" customFormat="1" ht="148.5">
      <c r="A1333" s="36">
        <v>1332</v>
      </c>
      <c r="B1333" s="36" t="s">
        <v>6546</v>
      </c>
      <c r="C1333" s="36" t="s">
        <v>6608</v>
      </c>
      <c r="D1333" s="36" t="s">
        <v>7178</v>
      </c>
      <c r="E1333" s="36" t="s">
        <v>28</v>
      </c>
      <c r="F1333" s="36" t="s">
        <v>45</v>
      </c>
      <c r="G1333" s="36">
        <v>0</v>
      </c>
      <c r="H1333" s="36" t="s">
        <v>82</v>
      </c>
      <c r="I1333" s="36" t="s">
        <v>7179</v>
      </c>
      <c r="J1333" s="36" t="s">
        <v>7180</v>
      </c>
      <c r="K1333" s="36" t="s">
        <v>33</v>
      </c>
      <c r="L1333" s="72" t="s">
        <v>7181</v>
      </c>
      <c r="M1333" s="36" t="s">
        <v>7182</v>
      </c>
      <c r="N1333" s="36" t="s">
        <v>49</v>
      </c>
      <c r="O1333" s="36"/>
      <c r="P1333" s="36" t="s">
        <v>50</v>
      </c>
      <c r="Q1333" s="36"/>
      <c r="R1333" s="36"/>
      <c r="S1333" s="36" t="s">
        <v>37</v>
      </c>
      <c r="T1333" s="36" t="s">
        <v>38</v>
      </c>
      <c r="U1333" s="36" t="s">
        <v>39</v>
      </c>
      <c r="V1333" s="36" t="s">
        <v>38</v>
      </c>
      <c r="W1333" s="36" t="s">
        <v>211</v>
      </c>
      <c r="X1333" s="36">
        <v>2</v>
      </c>
      <c r="Y1333" s="36" t="s">
        <v>6614</v>
      </c>
      <c r="Z1333" s="36">
        <v>1</v>
      </c>
      <c r="AA1333" s="36" t="s">
        <v>821</v>
      </c>
      <c r="AB1333" s="36">
        <v>1</v>
      </c>
      <c r="AC1333" s="36" t="s">
        <v>3872</v>
      </c>
      <c r="AD1333" s="36"/>
      <c r="AE1333" s="36">
        <f t="shared" si="23"/>
        <v>1</v>
      </c>
    </row>
    <row r="1334" spans="1:31" customFormat="1" ht="135">
      <c r="A1334" s="36">
        <v>1333</v>
      </c>
      <c r="B1334" s="36" t="s">
        <v>6546</v>
      </c>
      <c r="C1334" s="36" t="s">
        <v>6608</v>
      </c>
      <c r="D1334" s="36" t="s">
        <v>7183</v>
      </c>
      <c r="E1334" s="36" t="s">
        <v>28</v>
      </c>
      <c r="F1334" s="36" t="s">
        <v>45</v>
      </c>
      <c r="G1334" s="36">
        <v>0</v>
      </c>
      <c r="H1334" s="36" t="s">
        <v>30</v>
      </c>
      <c r="I1334" s="36" t="s">
        <v>7184</v>
      </c>
      <c r="J1334" s="36" t="s">
        <v>7185</v>
      </c>
      <c r="K1334" s="36" t="s">
        <v>33</v>
      </c>
      <c r="L1334" s="72" t="s">
        <v>7186</v>
      </c>
      <c r="M1334" s="36" t="s">
        <v>7187</v>
      </c>
      <c r="N1334" s="36" t="s">
        <v>49</v>
      </c>
      <c r="O1334" s="36"/>
      <c r="P1334" s="36" t="s">
        <v>50</v>
      </c>
      <c r="Q1334" s="36"/>
      <c r="R1334" s="36"/>
      <c r="S1334" s="36" t="s">
        <v>37</v>
      </c>
      <c r="T1334" s="36" t="s">
        <v>38</v>
      </c>
      <c r="U1334" s="36" t="s">
        <v>39</v>
      </c>
      <c r="V1334" s="36" t="s">
        <v>38</v>
      </c>
      <c r="W1334" s="36" t="s">
        <v>211</v>
      </c>
      <c r="X1334" s="36">
        <v>2</v>
      </c>
      <c r="Y1334" s="36" t="s">
        <v>7188</v>
      </c>
      <c r="Z1334" s="36">
        <v>1</v>
      </c>
      <c r="AA1334" s="36" t="s">
        <v>7188</v>
      </c>
      <c r="AB1334" s="36">
        <v>5</v>
      </c>
      <c r="AC1334" s="36" t="s">
        <v>3872</v>
      </c>
      <c r="AD1334" s="36"/>
      <c r="AE1334" s="36">
        <f t="shared" si="23"/>
        <v>1</v>
      </c>
    </row>
    <row r="1335" spans="1:31" customFormat="1" ht="135">
      <c r="A1335" s="36">
        <v>1334</v>
      </c>
      <c r="B1335" s="36" t="s">
        <v>6546</v>
      </c>
      <c r="C1335" s="36" t="s">
        <v>6608</v>
      </c>
      <c r="D1335" s="36" t="s">
        <v>7189</v>
      </c>
      <c r="E1335" s="36" t="s">
        <v>28</v>
      </c>
      <c r="F1335" s="36" t="s">
        <v>45</v>
      </c>
      <c r="G1335" s="36">
        <v>0</v>
      </c>
      <c r="H1335" s="36" t="s">
        <v>54</v>
      </c>
      <c r="I1335" s="36" t="s">
        <v>7190</v>
      </c>
      <c r="J1335" s="36" t="s">
        <v>7191</v>
      </c>
      <c r="K1335" s="36" t="s">
        <v>33</v>
      </c>
      <c r="L1335" s="72" t="s">
        <v>7192</v>
      </c>
      <c r="M1335" s="36" t="s">
        <v>7193</v>
      </c>
      <c r="N1335" s="36" t="s">
        <v>36</v>
      </c>
      <c r="O1335" s="36"/>
      <c r="P1335" s="36"/>
      <c r="Q1335" s="36"/>
      <c r="R1335" s="36"/>
      <c r="S1335" s="36" t="s">
        <v>51</v>
      </c>
      <c r="T1335" s="36" t="s">
        <v>38</v>
      </c>
      <c r="U1335" s="36" t="s">
        <v>39</v>
      </c>
      <c r="V1335" s="36" t="s">
        <v>38</v>
      </c>
      <c r="W1335" s="36" t="s">
        <v>7194</v>
      </c>
      <c r="X1335" s="36">
        <v>2</v>
      </c>
      <c r="Y1335" s="36" t="s">
        <v>4081</v>
      </c>
      <c r="Z1335" s="36">
        <v>1</v>
      </c>
      <c r="AA1335" s="36" t="s">
        <v>821</v>
      </c>
      <c r="AB1335" s="36">
        <v>1</v>
      </c>
      <c r="AC1335" s="36" t="s">
        <v>3872</v>
      </c>
      <c r="AD1335" s="36"/>
      <c r="AE1335" s="36">
        <f t="shared" si="23"/>
        <v>0</v>
      </c>
    </row>
    <row r="1336" spans="1:31" customFormat="1" ht="175.5">
      <c r="A1336" s="36">
        <v>1335</v>
      </c>
      <c r="B1336" s="36" t="s">
        <v>6546</v>
      </c>
      <c r="C1336" s="36" t="s">
        <v>6608</v>
      </c>
      <c r="D1336" s="36" t="s">
        <v>7195</v>
      </c>
      <c r="E1336" s="36" t="s">
        <v>28</v>
      </c>
      <c r="F1336" s="36" t="s">
        <v>45</v>
      </c>
      <c r="G1336" s="36">
        <v>0</v>
      </c>
      <c r="H1336" s="36" t="s">
        <v>82</v>
      </c>
      <c r="I1336" s="36" t="s">
        <v>7196</v>
      </c>
      <c r="J1336" s="36" t="s">
        <v>7197</v>
      </c>
      <c r="K1336" s="36" t="s">
        <v>33</v>
      </c>
      <c r="L1336" s="72" t="s">
        <v>7198</v>
      </c>
      <c r="M1336" s="36" t="s">
        <v>7199</v>
      </c>
      <c r="N1336" s="36" t="s">
        <v>49</v>
      </c>
      <c r="O1336" s="36"/>
      <c r="P1336" s="36" t="s">
        <v>50</v>
      </c>
      <c r="Q1336" s="36"/>
      <c r="R1336" s="36"/>
      <c r="S1336" s="36" t="s">
        <v>51</v>
      </c>
      <c r="T1336" s="36" t="s">
        <v>38</v>
      </c>
      <c r="U1336" s="36" t="s">
        <v>39</v>
      </c>
      <c r="V1336" s="36" t="s">
        <v>38</v>
      </c>
      <c r="W1336" s="36" t="s">
        <v>211</v>
      </c>
      <c r="X1336" s="36">
        <v>2</v>
      </c>
      <c r="Y1336" s="36" t="s">
        <v>6614</v>
      </c>
      <c r="Z1336" s="36">
        <v>1</v>
      </c>
      <c r="AA1336" s="36" t="s">
        <v>821</v>
      </c>
      <c r="AB1336" s="36">
        <v>1</v>
      </c>
      <c r="AC1336" s="36" t="s">
        <v>3872</v>
      </c>
      <c r="AD1336" s="36"/>
      <c r="AE1336" s="36">
        <f t="shared" si="23"/>
        <v>1</v>
      </c>
    </row>
    <row r="1337" spans="1:31" customFormat="1" ht="162">
      <c r="A1337" s="36">
        <v>1336</v>
      </c>
      <c r="B1337" s="36" t="s">
        <v>6546</v>
      </c>
      <c r="C1337" s="36" t="s">
        <v>6608</v>
      </c>
      <c r="D1337" s="36" t="s">
        <v>7200</v>
      </c>
      <c r="E1337" s="36" t="s">
        <v>28</v>
      </c>
      <c r="F1337" s="36" t="s">
        <v>45</v>
      </c>
      <c r="G1337" s="36">
        <v>0</v>
      </c>
      <c r="H1337" s="36" t="s">
        <v>82</v>
      </c>
      <c r="I1337" s="36" t="s">
        <v>7201</v>
      </c>
      <c r="J1337" s="36" t="s">
        <v>7202</v>
      </c>
      <c r="K1337" s="36" t="s">
        <v>33</v>
      </c>
      <c r="L1337" s="72" t="s">
        <v>7203</v>
      </c>
      <c r="M1337" s="36" t="s">
        <v>7204</v>
      </c>
      <c r="N1337" s="36" t="s">
        <v>49</v>
      </c>
      <c r="O1337" s="36" t="s">
        <v>50</v>
      </c>
      <c r="P1337" s="36" t="s">
        <v>50</v>
      </c>
      <c r="Q1337" s="36"/>
      <c r="R1337" s="36"/>
      <c r="S1337" s="36" t="s">
        <v>51</v>
      </c>
      <c r="T1337" s="36" t="s">
        <v>38</v>
      </c>
      <c r="U1337" s="36" t="s">
        <v>39</v>
      </c>
      <c r="V1337" s="36" t="s">
        <v>38</v>
      </c>
      <c r="W1337" s="36" t="s">
        <v>211</v>
      </c>
      <c r="X1337" s="36">
        <v>2</v>
      </c>
      <c r="Y1337" s="36" t="s">
        <v>6614</v>
      </c>
      <c r="Z1337" s="36">
        <v>1</v>
      </c>
      <c r="AA1337" s="36" t="s">
        <v>821</v>
      </c>
      <c r="AB1337" s="36">
        <v>1</v>
      </c>
      <c r="AC1337" s="36" t="s">
        <v>3872</v>
      </c>
      <c r="AD1337" s="36"/>
      <c r="AE1337" s="36">
        <f t="shared" si="23"/>
        <v>2</v>
      </c>
    </row>
    <row r="1338" spans="1:31" customFormat="1" ht="108">
      <c r="A1338" s="36">
        <v>1337</v>
      </c>
      <c r="B1338" s="36" t="s">
        <v>6546</v>
      </c>
      <c r="C1338" s="36" t="s">
        <v>6608</v>
      </c>
      <c r="D1338" s="36" t="s">
        <v>7205</v>
      </c>
      <c r="E1338" s="36" t="s">
        <v>28</v>
      </c>
      <c r="F1338" s="36" t="s">
        <v>45</v>
      </c>
      <c r="G1338" s="36">
        <v>0</v>
      </c>
      <c r="H1338" s="36" t="s">
        <v>82</v>
      </c>
      <c r="I1338" s="36" t="s">
        <v>7206</v>
      </c>
      <c r="J1338" s="36" t="s">
        <v>7207</v>
      </c>
      <c r="K1338" s="36" t="s">
        <v>33</v>
      </c>
      <c r="L1338" s="72" t="s">
        <v>7208</v>
      </c>
      <c r="M1338" s="36" t="s">
        <v>7209</v>
      </c>
      <c r="N1338" s="36" t="s">
        <v>36</v>
      </c>
      <c r="O1338" s="36"/>
      <c r="P1338" s="36"/>
      <c r="Q1338" s="36"/>
      <c r="R1338" s="36"/>
      <c r="S1338" s="36" t="s">
        <v>37</v>
      </c>
      <c r="T1338" s="36" t="s">
        <v>38</v>
      </c>
      <c r="U1338" s="36" t="s">
        <v>39</v>
      </c>
      <c r="V1338" s="36" t="s">
        <v>38</v>
      </c>
      <c r="W1338" s="36" t="s">
        <v>7210</v>
      </c>
      <c r="X1338" s="36">
        <v>2</v>
      </c>
      <c r="Y1338" s="36" t="s">
        <v>4081</v>
      </c>
      <c r="Z1338" s="36">
        <v>1</v>
      </c>
      <c r="AA1338" s="36" t="s">
        <v>821</v>
      </c>
      <c r="AB1338" s="36">
        <v>1</v>
      </c>
      <c r="AC1338" s="36" t="s">
        <v>3872</v>
      </c>
      <c r="AD1338" s="36"/>
      <c r="AE1338" s="36">
        <f t="shared" si="23"/>
        <v>0</v>
      </c>
    </row>
    <row r="1339" spans="1:31" customFormat="1" ht="148.5">
      <c r="A1339" s="36">
        <v>1338</v>
      </c>
      <c r="B1339" s="36" t="s">
        <v>6546</v>
      </c>
      <c r="C1339" s="36" t="s">
        <v>6608</v>
      </c>
      <c r="D1339" s="36" t="s">
        <v>7211</v>
      </c>
      <c r="E1339" s="36" t="s">
        <v>28</v>
      </c>
      <c r="F1339" s="36" t="s">
        <v>45</v>
      </c>
      <c r="G1339" s="36">
        <v>0</v>
      </c>
      <c r="H1339" s="36" t="s">
        <v>108</v>
      </c>
      <c r="I1339" s="36" t="s">
        <v>7212</v>
      </c>
      <c r="J1339" s="36" t="s">
        <v>7213</v>
      </c>
      <c r="K1339" s="36" t="s">
        <v>33</v>
      </c>
      <c r="L1339" s="72" t="s">
        <v>7214</v>
      </c>
      <c r="M1339" s="36" t="s">
        <v>7215</v>
      </c>
      <c r="N1339" s="36" t="s">
        <v>49</v>
      </c>
      <c r="O1339" s="36" t="s">
        <v>50</v>
      </c>
      <c r="P1339" s="36"/>
      <c r="Q1339" s="36"/>
      <c r="R1339" s="36"/>
      <c r="S1339" s="36" t="s">
        <v>51</v>
      </c>
      <c r="T1339" s="36" t="s">
        <v>38</v>
      </c>
      <c r="U1339" s="36" t="s">
        <v>39</v>
      </c>
      <c r="V1339" s="36" t="s">
        <v>38</v>
      </c>
      <c r="W1339" s="36" t="s">
        <v>211</v>
      </c>
      <c r="X1339" s="36">
        <v>2</v>
      </c>
      <c r="Y1339" s="36" t="s">
        <v>7216</v>
      </c>
      <c r="Z1339" s="36">
        <v>1</v>
      </c>
      <c r="AA1339" s="36" t="s">
        <v>821</v>
      </c>
      <c r="AB1339" s="36">
        <v>1</v>
      </c>
      <c r="AC1339" s="36" t="s">
        <v>3872</v>
      </c>
      <c r="AD1339" s="36"/>
      <c r="AE1339" s="36">
        <f t="shared" si="23"/>
        <v>1</v>
      </c>
    </row>
    <row r="1340" spans="1:31" customFormat="1" ht="135">
      <c r="A1340" s="36">
        <v>1339</v>
      </c>
      <c r="B1340" s="36" t="s">
        <v>6546</v>
      </c>
      <c r="C1340" s="36" t="s">
        <v>6608</v>
      </c>
      <c r="D1340" s="36" t="s">
        <v>7217</v>
      </c>
      <c r="E1340" s="36" t="s">
        <v>28</v>
      </c>
      <c r="F1340" s="36" t="s">
        <v>45</v>
      </c>
      <c r="G1340" s="36">
        <v>0</v>
      </c>
      <c r="H1340" s="36" t="s">
        <v>82</v>
      </c>
      <c r="I1340" s="36" t="s">
        <v>7218</v>
      </c>
      <c r="J1340" s="36" t="s">
        <v>7219</v>
      </c>
      <c r="K1340" s="36" t="s">
        <v>33</v>
      </c>
      <c r="L1340" s="72" t="s">
        <v>7220</v>
      </c>
      <c r="M1340" s="36" t="s">
        <v>7221</v>
      </c>
      <c r="N1340" s="36" t="s">
        <v>49</v>
      </c>
      <c r="O1340" s="36"/>
      <c r="P1340" s="36" t="s">
        <v>50</v>
      </c>
      <c r="Q1340" s="36"/>
      <c r="R1340" s="36"/>
      <c r="S1340" s="36" t="s">
        <v>37</v>
      </c>
      <c r="T1340" s="36" t="s">
        <v>38</v>
      </c>
      <c r="U1340" s="36" t="s">
        <v>39</v>
      </c>
      <c r="V1340" s="36" t="s">
        <v>38</v>
      </c>
      <c r="W1340" s="36" t="s">
        <v>211</v>
      </c>
      <c r="X1340" s="36">
        <v>2</v>
      </c>
      <c r="Y1340" s="36" t="s">
        <v>6614</v>
      </c>
      <c r="Z1340" s="36">
        <v>1</v>
      </c>
      <c r="AA1340" s="36" t="s">
        <v>821</v>
      </c>
      <c r="AB1340" s="36">
        <v>1</v>
      </c>
      <c r="AC1340" s="36" t="s">
        <v>3872</v>
      </c>
      <c r="AD1340" s="36"/>
      <c r="AE1340" s="36">
        <f t="shared" si="23"/>
        <v>1</v>
      </c>
    </row>
    <row r="1341" spans="1:31" customFormat="1" ht="135">
      <c r="A1341" s="36">
        <v>1340</v>
      </c>
      <c r="B1341" s="36" t="s">
        <v>6546</v>
      </c>
      <c r="C1341" s="36" t="s">
        <v>6608</v>
      </c>
      <c r="D1341" s="36" t="s">
        <v>7222</v>
      </c>
      <c r="E1341" s="36" t="s">
        <v>28</v>
      </c>
      <c r="F1341" s="36" t="s">
        <v>45</v>
      </c>
      <c r="G1341" s="36">
        <v>0</v>
      </c>
      <c r="H1341" s="36" t="s">
        <v>82</v>
      </c>
      <c r="I1341" s="36" t="s">
        <v>7223</v>
      </c>
      <c r="J1341" s="36" t="s">
        <v>7224</v>
      </c>
      <c r="K1341" s="36" t="s">
        <v>106</v>
      </c>
      <c r="L1341" s="72"/>
      <c r="M1341" s="36"/>
      <c r="N1341" s="36"/>
      <c r="O1341" s="36"/>
      <c r="P1341" s="36"/>
      <c r="Q1341" s="36"/>
      <c r="R1341" s="36"/>
      <c r="S1341" s="36"/>
      <c r="T1341" s="36"/>
      <c r="U1341" s="36"/>
      <c r="V1341" s="36"/>
      <c r="W1341" s="36"/>
      <c r="X1341" s="36"/>
      <c r="Y1341" s="36"/>
      <c r="Z1341" s="36"/>
      <c r="AA1341" s="36"/>
      <c r="AB1341" s="36"/>
      <c r="AC1341" s="36"/>
      <c r="AD1341" s="36"/>
      <c r="AE1341" s="36">
        <f t="shared" si="23"/>
        <v>0</v>
      </c>
    </row>
    <row r="1342" spans="1:31" customFormat="1" ht="148.5">
      <c r="A1342" s="36">
        <v>1341</v>
      </c>
      <c r="B1342" s="36" t="s">
        <v>6546</v>
      </c>
      <c r="C1342" s="36" t="s">
        <v>6608</v>
      </c>
      <c r="D1342" s="36" t="s">
        <v>7225</v>
      </c>
      <c r="E1342" s="36" t="s">
        <v>28</v>
      </c>
      <c r="F1342" s="36" t="s">
        <v>45</v>
      </c>
      <c r="G1342" s="36">
        <v>0</v>
      </c>
      <c r="H1342" s="36" t="s">
        <v>82</v>
      </c>
      <c r="I1342" s="36" t="s">
        <v>7226</v>
      </c>
      <c r="J1342" s="36" t="s">
        <v>7227</v>
      </c>
      <c r="K1342" s="36" t="s">
        <v>33</v>
      </c>
      <c r="L1342" s="72" t="s">
        <v>7228</v>
      </c>
      <c r="M1342" s="36" t="s">
        <v>7229</v>
      </c>
      <c r="N1342" s="36" t="s">
        <v>49</v>
      </c>
      <c r="O1342" s="36"/>
      <c r="P1342" s="36" t="s">
        <v>50</v>
      </c>
      <c r="Q1342" s="36"/>
      <c r="R1342" s="36"/>
      <c r="S1342" s="36" t="s">
        <v>51</v>
      </c>
      <c r="T1342" s="36" t="s">
        <v>38</v>
      </c>
      <c r="U1342" s="36" t="s">
        <v>39</v>
      </c>
      <c r="V1342" s="36" t="s">
        <v>38</v>
      </c>
      <c r="W1342" s="36" t="s">
        <v>7144</v>
      </c>
      <c r="X1342" s="36">
        <v>2</v>
      </c>
      <c r="Y1342" s="36" t="s">
        <v>6614</v>
      </c>
      <c r="Z1342" s="36">
        <v>1</v>
      </c>
      <c r="AA1342" s="36" t="s">
        <v>821</v>
      </c>
      <c r="AB1342" s="36">
        <v>1</v>
      </c>
      <c r="AC1342" s="36" t="s">
        <v>3872</v>
      </c>
      <c r="AD1342" s="36"/>
      <c r="AE1342" s="36">
        <f t="shared" si="23"/>
        <v>1</v>
      </c>
    </row>
    <row r="1343" spans="1:31" customFormat="1" ht="94.5">
      <c r="A1343" s="36">
        <v>1342</v>
      </c>
      <c r="B1343" s="36" t="s">
        <v>6546</v>
      </c>
      <c r="C1343" s="36" t="s">
        <v>6608</v>
      </c>
      <c r="D1343" s="36" t="s">
        <v>7230</v>
      </c>
      <c r="E1343" s="36" t="s">
        <v>28</v>
      </c>
      <c r="F1343" s="36" t="s">
        <v>45</v>
      </c>
      <c r="G1343" s="36">
        <v>0</v>
      </c>
      <c r="H1343" s="36" t="s">
        <v>42</v>
      </c>
      <c r="I1343" s="36" t="s">
        <v>7231</v>
      </c>
      <c r="J1343" s="36" t="s">
        <v>7232</v>
      </c>
      <c r="K1343" s="36" t="s">
        <v>33</v>
      </c>
      <c r="L1343" s="72" t="s">
        <v>7233</v>
      </c>
      <c r="M1343" s="36" t="s">
        <v>7234</v>
      </c>
      <c r="N1343" s="36" t="s">
        <v>49</v>
      </c>
      <c r="O1343" s="36"/>
      <c r="P1343" s="36" t="s">
        <v>50</v>
      </c>
      <c r="Q1343" s="36"/>
      <c r="R1343" s="36"/>
      <c r="S1343" s="36" t="s">
        <v>51</v>
      </c>
      <c r="T1343" s="36" t="s">
        <v>38</v>
      </c>
      <c r="U1343" s="36" t="s">
        <v>39</v>
      </c>
      <c r="V1343" s="36" t="s">
        <v>38</v>
      </c>
      <c r="W1343" s="36" t="s">
        <v>7235</v>
      </c>
      <c r="X1343" s="36">
        <v>1</v>
      </c>
      <c r="Y1343" s="36" t="s">
        <v>4081</v>
      </c>
      <c r="Z1343" s="36">
        <v>1</v>
      </c>
      <c r="AA1343" s="36" t="s">
        <v>821</v>
      </c>
      <c r="AB1343" s="36">
        <v>1</v>
      </c>
      <c r="AC1343" s="36" t="s">
        <v>3872</v>
      </c>
      <c r="AD1343" s="36"/>
      <c r="AE1343" s="36">
        <f t="shared" si="23"/>
        <v>1</v>
      </c>
    </row>
    <row r="1344" spans="1:31" customFormat="1" ht="113.25">
      <c r="A1344" s="36">
        <v>1343</v>
      </c>
      <c r="B1344" s="36" t="s">
        <v>6546</v>
      </c>
      <c r="C1344" s="36" t="s">
        <v>6608</v>
      </c>
      <c r="D1344" s="36" t="s">
        <v>7236</v>
      </c>
      <c r="E1344" s="36" t="s">
        <v>28</v>
      </c>
      <c r="F1344" s="36" t="s">
        <v>45</v>
      </c>
      <c r="G1344" s="36">
        <v>0</v>
      </c>
      <c r="H1344" s="36" t="s">
        <v>82</v>
      </c>
      <c r="I1344" s="36" t="s">
        <v>7237</v>
      </c>
      <c r="J1344" s="36" t="s">
        <v>7238</v>
      </c>
      <c r="K1344" s="36" t="s">
        <v>33</v>
      </c>
      <c r="L1344" s="72" t="s">
        <v>7239</v>
      </c>
      <c r="M1344" s="36" t="s">
        <v>7240</v>
      </c>
      <c r="N1344" s="36" t="s">
        <v>49</v>
      </c>
      <c r="O1344" s="36"/>
      <c r="P1344" s="36"/>
      <c r="Q1344" s="36"/>
      <c r="R1344" s="36" t="s">
        <v>50</v>
      </c>
      <c r="S1344" s="36" t="s">
        <v>51</v>
      </c>
      <c r="T1344" s="36" t="s">
        <v>38</v>
      </c>
      <c r="U1344" s="36" t="s">
        <v>39</v>
      </c>
      <c r="V1344" s="36" t="s">
        <v>39</v>
      </c>
      <c r="W1344" s="36" t="s">
        <v>7241</v>
      </c>
      <c r="X1344" s="36">
        <v>2</v>
      </c>
      <c r="Y1344" s="36" t="s">
        <v>4081</v>
      </c>
      <c r="Z1344" s="36">
        <v>1</v>
      </c>
      <c r="AA1344" s="36" t="s">
        <v>821</v>
      </c>
      <c r="AB1344" s="36">
        <v>1</v>
      </c>
      <c r="AC1344" s="36" t="s">
        <v>3872</v>
      </c>
      <c r="AD1344" s="36"/>
      <c r="AE1344" s="36">
        <f t="shared" si="23"/>
        <v>1</v>
      </c>
    </row>
    <row r="1345" spans="1:31" customFormat="1" ht="143.25">
      <c r="A1345" s="36">
        <v>1344</v>
      </c>
      <c r="B1345" s="36" t="s">
        <v>6546</v>
      </c>
      <c r="C1345" s="36" t="s">
        <v>6608</v>
      </c>
      <c r="D1345" s="36" t="s">
        <v>7242</v>
      </c>
      <c r="E1345" s="36" t="s">
        <v>28</v>
      </c>
      <c r="F1345" s="36" t="s">
        <v>45</v>
      </c>
      <c r="G1345" s="36">
        <v>0</v>
      </c>
      <c r="H1345" s="36" t="s">
        <v>108</v>
      </c>
      <c r="I1345" s="36" t="s">
        <v>7243</v>
      </c>
      <c r="J1345" s="36" t="s">
        <v>7244</v>
      </c>
      <c r="K1345" s="36" t="s">
        <v>33</v>
      </c>
      <c r="L1345" s="72" t="s">
        <v>7245</v>
      </c>
      <c r="M1345" s="36" t="s">
        <v>7246</v>
      </c>
      <c r="N1345" s="36" t="s">
        <v>49</v>
      </c>
      <c r="O1345" s="36"/>
      <c r="P1345" s="36" t="s">
        <v>50</v>
      </c>
      <c r="Q1345" s="36"/>
      <c r="R1345" s="36"/>
      <c r="S1345" s="36" t="s">
        <v>51</v>
      </c>
      <c r="T1345" s="36" t="s">
        <v>38</v>
      </c>
      <c r="U1345" s="36" t="s">
        <v>39</v>
      </c>
      <c r="V1345" s="36" t="s">
        <v>38</v>
      </c>
      <c r="W1345" s="36" t="s">
        <v>7247</v>
      </c>
      <c r="X1345" s="36">
        <v>2</v>
      </c>
      <c r="Y1345" s="36" t="s">
        <v>4081</v>
      </c>
      <c r="Z1345" s="36">
        <v>1</v>
      </c>
      <c r="AA1345" s="36" t="s">
        <v>821</v>
      </c>
      <c r="AB1345" s="36">
        <v>1</v>
      </c>
      <c r="AC1345" s="36" t="s">
        <v>3872</v>
      </c>
      <c r="AD1345" s="36"/>
      <c r="AE1345" s="36">
        <f t="shared" si="23"/>
        <v>1</v>
      </c>
    </row>
    <row r="1346" spans="1:31" customFormat="1" ht="189">
      <c r="A1346" s="36">
        <v>1345</v>
      </c>
      <c r="B1346" s="36" t="s">
        <v>6546</v>
      </c>
      <c r="C1346" s="36" t="s">
        <v>6608</v>
      </c>
      <c r="D1346" s="36" t="s">
        <v>7248</v>
      </c>
      <c r="E1346" s="36" t="s">
        <v>28</v>
      </c>
      <c r="F1346" s="36" t="s">
        <v>45</v>
      </c>
      <c r="G1346" s="36">
        <v>0</v>
      </c>
      <c r="H1346" s="36" t="s">
        <v>108</v>
      </c>
      <c r="I1346" s="36" t="s">
        <v>7249</v>
      </c>
      <c r="J1346" s="36" t="s">
        <v>7250</v>
      </c>
      <c r="K1346" s="36" t="s">
        <v>33</v>
      </c>
      <c r="L1346" s="72" t="s">
        <v>7251</v>
      </c>
      <c r="M1346" s="36" t="s">
        <v>7252</v>
      </c>
      <c r="N1346" s="36" t="s">
        <v>49</v>
      </c>
      <c r="O1346" s="36"/>
      <c r="P1346" s="36" t="s">
        <v>50</v>
      </c>
      <c r="Q1346" s="36"/>
      <c r="R1346" s="36"/>
      <c r="S1346" s="36" t="s">
        <v>51</v>
      </c>
      <c r="T1346" s="36" t="s">
        <v>38</v>
      </c>
      <c r="U1346" s="36" t="s">
        <v>39</v>
      </c>
      <c r="V1346" s="36" t="s">
        <v>38</v>
      </c>
      <c r="W1346" s="36" t="s">
        <v>211</v>
      </c>
      <c r="X1346" s="36">
        <v>2</v>
      </c>
      <c r="Y1346" s="36" t="s">
        <v>4081</v>
      </c>
      <c r="Z1346" s="36">
        <v>1</v>
      </c>
      <c r="AA1346" s="36" t="s">
        <v>821</v>
      </c>
      <c r="AB1346" s="36">
        <v>1</v>
      </c>
      <c r="AC1346" s="36" t="s">
        <v>3872</v>
      </c>
      <c r="AD1346" s="36"/>
      <c r="AE1346" s="36">
        <f t="shared" si="23"/>
        <v>1</v>
      </c>
    </row>
    <row r="1347" spans="1:31" customFormat="1" ht="161.25">
      <c r="A1347" s="36">
        <v>1346</v>
      </c>
      <c r="B1347" s="36" t="s">
        <v>6546</v>
      </c>
      <c r="C1347" s="36" t="s">
        <v>6608</v>
      </c>
      <c r="D1347" s="36" t="s">
        <v>7253</v>
      </c>
      <c r="E1347" s="36" t="s">
        <v>28</v>
      </c>
      <c r="F1347" s="36" t="s">
        <v>45</v>
      </c>
      <c r="G1347" s="36">
        <v>0</v>
      </c>
      <c r="H1347" s="36" t="s">
        <v>82</v>
      </c>
      <c r="I1347" s="36" t="s">
        <v>7254</v>
      </c>
      <c r="J1347" s="36" t="s">
        <v>7255</v>
      </c>
      <c r="K1347" s="36" t="s">
        <v>33</v>
      </c>
      <c r="L1347" s="72" t="s">
        <v>7256</v>
      </c>
      <c r="M1347" s="36" t="s">
        <v>7257</v>
      </c>
      <c r="N1347" s="36" t="s">
        <v>49</v>
      </c>
      <c r="O1347" s="36"/>
      <c r="P1347" s="36" t="s">
        <v>50</v>
      </c>
      <c r="Q1347" s="36"/>
      <c r="R1347" s="36"/>
      <c r="S1347" s="36" t="s">
        <v>51</v>
      </c>
      <c r="T1347" s="36" t="s">
        <v>38</v>
      </c>
      <c r="U1347" s="36" t="s">
        <v>39</v>
      </c>
      <c r="V1347" s="36" t="s">
        <v>38</v>
      </c>
      <c r="W1347" s="36" t="s">
        <v>7235</v>
      </c>
      <c r="X1347" s="36">
        <v>1</v>
      </c>
      <c r="Y1347" s="36" t="s">
        <v>4081</v>
      </c>
      <c r="Z1347" s="36">
        <v>1</v>
      </c>
      <c r="AA1347" s="36" t="s">
        <v>821</v>
      </c>
      <c r="AB1347" s="36">
        <v>1</v>
      </c>
      <c r="AC1347" s="36" t="s">
        <v>3872</v>
      </c>
      <c r="AD1347" s="36"/>
      <c r="AE1347" s="36">
        <f t="shared" si="23"/>
        <v>1</v>
      </c>
    </row>
    <row r="1348" spans="1:31" customFormat="1" ht="135">
      <c r="A1348" s="36">
        <v>1347</v>
      </c>
      <c r="B1348" s="36" t="s">
        <v>6546</v>
      </c>
      <c r="C1348" s="36" t="s">
        <v>6608</v>
      </c>
      <c r="D1348" s="36" t="s">
        <v>7258</v>
      </c>
      <c r="E1348" s="36" t="s">
        <v>28</v>
      </c>
      <c r="F1348" s="36" t="s">
        <v>45</v>
      </c>
      <c r="G1348" s="36">
        <v>0</v>
      </c>
      <c r="H1348" s="36" t="s">
        <v>108</v>
      </c>
      <c r="I1348" s="36" t="s">
        <v>7259</v>
      </c>
      <c r="J1348" s="36" t="s">
        <v>7260</v>
      </c>
      <c r="K1348" s="36" t="s">
        <v>33</v>
      </c>
      <c r="L1348" s="72" t="s">
        <v>7261</v>
      </c>
      <c r="M1348" s="36" t="s">
        <v>7262</v>
      </c>
      <c r="N1348" s="36" t="s">
        <v>49</v>
      </c>
      <c r="O1348" s="36"/>
      <c r="P1348" s="36" t="s">
        <v>50</v>
      </c>
      <c r="Q1348" s="36"/>
      <c r="R1348" s="36"/>
      <c r="S1348" s="36" t="s">
        <v>37</v>
      </c>
      <c r="T1348" s="36" t="s">
        <v>38</v>
      </c>
      <c r="U1348" s="36" t="s">
        <v>39</v>
      </c>
      <c r="V1348" s="36" t="s">
        <v>38</v>
      </c>
      <c r="W1348" s="36" t="s">
        <v>211</v>
      </c>
      <c r="X1348" s="36">
        <v>2</v>
      </c>
      <c r="Y1348" s="36" t="s">
        <v>7263</v>
      </c>
      <c r="Z1348" s="36">
        <v>1</v>
      </c>
      <c r="AA1348" s="36" t="s">
        <v>821</v>
      </c>
      <c r="AB1348" s="36">
        <v>1</v>
      </c>
      <c r="AC1348" s="36" t="s">
        <v>3872</v>
      </c>
      <c r="AD1348" s="36"/>
      <c r="AE1348" s="36">
        <f t="shared" si="23"/>
        <v>1</v>
      </c>
    </row>
    <row r="1349" spans="1:31" customFormat="1" ht="148.5">
      <c r="A1349" s="36">
        <v>1348</v>
      </c>
      <c r="B1349" s="36" t="s">
        <v>6546</v>
      </c>
      <c r="C1349" s="36" t="s">
        <v>6608</v>
      </c>
      <c r="D1349" s="36" t="s">
        <v>7264</v>
      </c>
      <c r="E1349" s="36" t="s">
        <v>28</v>
      </c>
      <c r="F1349" s="36" t="s">
        <v>45</v>
      </c>
      <c r="G1349" s="36">
        <v>0</v>
      </c>
      <c r="H1349" s="36" t="s">
        <v>108</v>
      </c>
      <c r="I1349" s="36" t="s">
        <v>7265</v>
      </c>
      <c r="J1349" s="36" t="s">
        <v>7266</v>
      </c>
      <c r="K1349" s="36" t="s">
        <v>106</v>
      </c>
      <c r="L1349" s="72"/>
      <c r="M1349" s="36"/>
      <c r="N1349" s="36"/>
      <c r="O1349" s="36"/>
      <c r="P1349" s="36"/>
      <c r="Q1349" s="36"/>
      <c r="R1349" s="36"/>
      <c r="S1349" s="36"/>
      <c r="T1349" s="36"/>
      <c r="U1349" s="36"/>
      <c r="V1349" s="36"/>
      <c r="W1349" s="36"/>
      <c r="X1349" s="36"/>
      <c r="Y1349" s="36"/>
      <c r="Z1349" s="36"/>
      <c r="AA1349" s="36"/>
      <c r="AB1349" s="36"/>
      <c r="AC1349" s="36" t="s">
        <v>3872</v>
      </c>
      <c r="AD1349" s="36"/>
      <c r="AE1349" s="36">
        <f t="shared" si="23"/>
        <v>0</v>
      </c>
    </row>
    <row r="1350" spans="1:31" customFormat="1" ht="108">
      <c r="A1350" s="36">
        <v>1349</v>
      </c>
      <c r="B1350" s="36" t="s">
        <v>6546</v>
      </c>
      <c r="C1350" s="36" t="s">
        <v>6608</v>
      </c>
      <c r="D1350" s="36" t="s">
        <v>7267</v>
      </c>
      <c r="E1350" s="36" t="s">
        <v>28</v>
      </c>
      <c r="F1350" s="36" t="s">
        <v>45</v>
      </c>
      <c r="G1350" s="36">
        <v>0</v>
      </c>
      <c r="H1350" s="36" t="s">
        <v>645</v>
      </c>
      <c r="I1350" s="36" t="s">
        <v>7268</v>
      </c>
      <c r="J1350" s="36" t="s">
        <v>7269</v>
      </c>
      <c r="K1350" s="36" t="s">
        <v>106</v>
      </c>
      <c r="L1350" s="72"/>
      <c r="M1350" s="36"/>
      <c r="N1350" s="36"/>
      <c r="O1350" s="36"/>
      <c r="P1350" s="36"/>
      <c r="Q1350" s="36"/>
      <c r="R1350" s="36"/>
      <c r="S1350" s="36"/>
      <c r="T1350" s="36"/>
      <c r="U1350" s="36"/>
      <c r="V1350" s="36"/>
      <c r="W1350" s="36"/>
      <c r="X1350" s="36"/>
      <c r="Y1350" s="36"/>
      <c r="Z1350" s="36"/>
      <c r="AA1350" s="36"/>
      <c r="AB1350" s="36"/>
      <c r="AC1350" s="36" t="s">
        <v>3872</v>
      </c>
      <c r="AD1350" s="36"/>
      <c r="AE1350" s="36">
        <f t="shared" si="23"/>
        <v>0</v>
      </c>
    </row>
    <row r="1351" spans="1:31" customFormat="1" ht="121.5">
      <c r="A1351" s="36">
        <v>1350</v>
      </c>
      <c r="B1351" s="36" t="s">
        <v>6546</v>
      </c>
      <c r="C1351" s="36" t="s">
        <v>6608</v>
      </c>
      <c r="D1351" s="36" t="s">
        <v>7270</v>
      </c>
      <c r="E1351" s="36" t="s">
        <v>28</v>
      </c>
      <c r="F1351" s="36" t="s">
        <v>45</v>
      </c>
      <c r="G1351" s="36">
        <v>0</v>
      </c>
      <c r="H1351" s="36" t="s">
        <v>82</v>
      </c>
      <c r="I1351" s="36" t="s">
        <v>7271</v>
      </c>
      <c r="J1351" s="36" t="s">
        <v>7272</v>
      </c>
      <c r="K1351" s="36" t="s">
        <v>33</v>
      </c>
      <c r="L1351" s="72" t="s">
        <v>7273</v>
      </c>
      <c r="M1351" s="36" t="s">
        <v>7274</v>
      </c>
      <c r="N1351" s="36" t="s">
        <v>49</v>
      </c>
      <c r="O1351" s="36"/>
      <c r="P1351" s="36" t="s">
        <v>50</v>
      </c>
      <c r="Q1351" s="36"/>
      <c r="R1351" s="36"/>
      <c r="S1351" s="36" t="s">
        <v>51</v>
      </c>
      <c r="T1351" s="36" t="s">
        <v>38</v>
      </c>
      <c r="U1351" s="36" t="s">
        <v>39</v>
      </c>
      <c r="V1351" s="36" t="s">
        <v>38</v>
      </c>
      <c r="W1351" s="36" t="s">
        <v>211</v>
      </c>
      <c r="X1351" s="36">
        <v>2</v>
      </c>
      <c r="Y1351" s="36" t="s">
        <v>6614</v>
      </c>
      <c r="Z1351" s="36">
        <v>1</v>
      </c>
      <c r="AA1351" s="36" t="s">
        <v>7275</v>
      </c>
      <c r="AB1351" s="36">
        <v>1</v>
      </c>
      <c r="AC1351" s="36" t="s">
        <v>3872</v>
      </c>
      <c r="AD1351" s="36"/>
      <c r="AE1351" s="36">
        <f t="shared" si="23"/>
        <v>1</v>
      </c>
    </row>
    <row r="1352" spans="1:31" customFormat="1" ht="108">
      <c r="A1352" s="36">
        <v>1351</v>
      </c>
      <c r="B1352" s="36" t="s">
        <v>6546</v>
      </c>
      <c r="C1352" s="36" t="s">
        <v>6608</v>
      </c>
      <c r="D1352" s="36" t="s">
        <v>7276</v>
      </c>
      <c r="E1352" s="36" t="s">
        <v>28</v>
      </c>
      <c r="F1352" s="36" t="s">
        <v>45</v>
      </c>
      <c r="G1352" s="36">
        <v>0</v>
      </c>
      <c r="H1352" s="36" t="s">
        <v>82</v>
      </c>
      <c r="I1352" s="36" t="s">
        <v>7277</v>
      </c>
      <c r="J1352" s="36" t="s">
        <v>7278</v>
      </c>
      <c r="K1352" s="36" t="s">
        <v>33</v>
      </c>
      <c r="L1352" s="72" t="s">
        <v>7279</v>
      </c>
      <c r="M1352" s="36" t="s">
        <v>7280</v>
      </c>
      <c r="N1352" s="36" t="s">
        <v>49</v>
      </c>
      <c r="O1352" s="36"/>
      <c r="P1352" s="36" t="s">
        <v>50</v>
      </c>
      <c r="Q1352" s="36"/>
      <c r="R1352" s="36"/>
      <c r="S1352" s="36" t="s">
        <v>51</v>
      </c>
      <c r="T1352" s="36" t="s">
        <v>38</v>
      </c>
      <c r="U1352" s="36" t="s">
        <v>39</v>
      </c>
      <c r="V1352" s="36" t="s">
        <v>38</v>
      </c>
      <c r="W1352" s="36" t="s">
        <v>211</v>
      </c>
      <c r="X1352" s="36">
        <v>2</v>
      </c>
      <c r="Y1352" s="36" t="s">
        <v>7281</v>
      </c>
      <c r="Z1352" s="36">
        <v>2</v>
      </c>
      <c r="AA1352" s="36" t="s">
        <v>821</v>
      </c>
      <c r="AB1352" s="36">
        <v>2</v>
      </c>
      <c r="AC1352" s="36" t="s">
        <v>3872</v>
      </c>
      <c r="AD1352" s="36"/>
      <c r="AE1352" s="36">
        <f t="shared" si="23"/>
        <v>1</v>
      </c>
    </row>
    <row r="1353" spans="1:31" customFormat="1" ht="108">
      <c r="A1353" s="36">
        <v>1352</v>
      </c>
      <c r="B1353" s="36" t="s">
        <v>6546</v>
      </c>
      <c r="C1353" s="36" t="s">
        <v>6608</v>
      </c>
      <c r="D1353" s="36" t="s">
        <v>7282</v>
      </c>
      <c r="E1353" s="36" t="s">
        <v>28</v>
      </c>
      <c r="F1353" s="36" t="s">
        <v>45</v>
      </c>
      <c r="G1353" s="36">
        <v>0</v>
      </c>
      <c r="H1353" s="36" t="s">
        <v>82</v>
      </c>
      <c r="I1353" s="36" t="s">
        <v>7283</v>
      </c>
      <c r="J1353" s="36" t="s">
        <v>7284</v>
      </c>
      <c r="K1353" s="36" t="s">
        <v>33</v>
      </c>
      <c r="L1353" s="72" t="s">
        <v>7285</v>
      </c>
      <c r="M1353" s="36" t="s">
        <v>7286</v>
      </c>
      <c r="N1353" s="36" t="s">
        <v>49</v>
      </c>
      <c r="O1353" s="36"/>
      <c r="P1353" s="36" t="s">
        <v>50</v>
      </c>
      <c r="Q1353" s="36"/>
      <c r="R1353" s="36"/>
      <c r="S1353" s="36" t="s">
        <v>51</v>
      </c>
      <c r="T1353" s="36" t="s">
        <v>38</v>
      </c>
      <c r="U1353" s="36" t="s">
        <v>39</v>
      </c>
      <c r="V1353" s="36" t="s">
        <v>38</v>
      </c>
      <c r="W1353" s="36" t="s">
        <v>7144</v>
      </c>
      <c r="X1353" s="36">
        <v>2</v>
      </c>
      <c r="Y1353" s="36" t="s">
        <v>6614</v>
      </c>
      <c r="Z1353" s="36">
        <v>1</v>
      </c>
      <c r="AA1353" s="36" t="s">
        <v>7275</v>
      </c>
      <c r="AB1353" s="36">
        <v>1</v>
      </c>
      <c r="AC1353" s="36" t="s">
        <v>3872</v>
      </c>
      <c r="AD1353" s="36"/>
      <c r="AE1353" s="36">
        <f t="shared" si="23"/>
        <v>1</v>
      </c>
    </row>
    <row r="1354" spans="1:31" customFormat="1" ht="189">
      <c r="A1354" s="36">
        <v>1353</v>
      </c>
      <c r="B1354" s="36" t="s">
        <v>6546</v>
      </c>
      <c r="C1354" s="36" t="s">
        <v>6608</v>
      </c>
      <c r="D1354" s="36" t="s">
        <v>7287</v>
      </c>
      <c r="E1354" s="36" t="s">
        <v>28</v>
      </c>
      <c r="F1354" s="36" t="s">
        <v>45</v>
      </c>
      <c r="G1354" s="36">
        <v>0</v>
      </c>
      <c r="H1354" s="36" t="s">
        <v>108</v>
      </c>
      <c r="I1354" s="36" t="s">
        <v>7288</v>
      </c>
      <c r="J1354" s="36" t="s">
        <v>7289</v>
      </c>
      <c r="K1354" s="36" t="s">
        <v>33</v>
      </c>
      <c r="L1354" s="72" t="s">
        <v>7290</v>
      </c>
      <c r="M1354" s="36" t="s">
        <v>7291</v>
      </c>
      <c r="N1354" s="36" t="s">
        <v>49</v>
      </c>
      <c r="O1354" s="36"/>
      <c r="P1354" s="36"/>
      <c r="Q1354" s="36"/>
      <c r="R1354" s="36" t="s">
        <v>50</v>
      </c>
      <c r="S1354" s="36" t="s">
        <v>37</v>
      </c>
      <c r="T1354" s="36" t="s">
        <v>38</v>
      </c>
      <c r="U1354" s="36" t="s">
        <v>42</v>
      </c>
      <c r="V1354" s="36" t="s">
        <v>42</v>
      </c>
      <c r="W1354" s="36" t="s">
        <v>211</v>
      </c>
      <c r="X1354" s="36">
        <v>2</v>
      </c>
      <c r="Y1354" s="36" t="s">
        <v>7281</v>
      </c>
      <c r="Z1354" s="36">
        <v>2</v>
      </c>
      <c r="AA1354" s="36" t="s">
        <v>821</v>
      </c>
      <c r="AB1354" s="36">
        <v>2</v>
      </c>
      <c r="AC1354" s="36" t="s">
        <v>3872</v>
      </c>
      <c r="AD1354" s="36"/>
      <c r="AE1354" s="36">
        <f t="shared" ref="AE1354:AE1417" si="24">COUNTIFS(O1354:R1354,"√")</f>
        <v>1</v>
      </c>
    </row>
    <row r="1355" spans="1:31" customFormat="1" ht="108">
      <c r="A1355" s="36">
        <v>1354</v>
      </c>
      <c r="B1355" s="36" t="s">
        <v>6546</v>
      </c>
      <c r="C1355" s="36" t="s">
        <v>6608</v>
      </c>
      <c r="D1355" s="36" t="s">
        <v>7292</v>
      </c>
      <c r="E1355" s="36" t="s">
        <v>28</v>
      </c>
      <c r="F1355" s="36" t="s">
        <v>45</v>
      </c>
      <c r="G1355" s="36">
        <v>0</v>
      </c>
      <c r="H1355" s="36" t="s">
        <v>108</v>
      </c>
      <c r="I1355" s="36" t="s">
        <v>7293</v>
      </c>
      <c r="J1355" s="36" t="s">
        <v>7294</v>
      </c>
      <c r="K1355" s="36" t="s">
        <v>33</v>
      </c>
      <c r="L1355" s="72" t="s">
        <v>7295</v>
      </c>
      <c r="M1355" s="36" t="s">
        <v>7296</v>
      </c>
      <c r="N1355" s="36" t="s">
        <v>49</v>
      </c>
      <c r="O1355" s="36" t="s">
        <v>50</v>
      </c>
      <c r="P1355" s="36"/>
      <c r="Q1355" s="36"/>
      <c r="R1355" s="36"/>
      <c r="S1355" s="36" t="s">
        <v>51</v>
      </c>
      <c r="T1355" s="36" t="s">
        <v>38</v>
      </c>
      <c r="U1355" s="36" t="s">
        <v>39</v>
      </c>
      <c r="V1355" s="36" t="s">
        <v>38</v>
      </c>
      <c r="W1355" s="36" t="s">
        <v>211</v>
      </c>
      <c r="X1355" s="36">
        <v>2</v>
      </c>
      <c r="Y1355" s="36" t="s">
        <v>7297</v>
      </c>
      <c r="Z1355" s="36">
        <v>1</v>
      </c>
      <c r="AA1355" s="36" t="s">
        <v>821</v>
      </c>
      <c r="AB1355" s="36">
        <v>1</v>
      </c>
      <c r="AC1355" s="36" t="s">
        <v>3872</v>
      </c>
      <c r="AD1355" s="36"/>
      <c r="AE1355" s="36">
        <f t="shared" si="24"/>
        <v>1</v>
      </c>
    </row>
    <row r="1356" spans="1:31" customFormat="1" ht="121.5">
      <c r="A1356" s="36">
        <v>1355</v>
      </c>
      <c r="B1356" s="36" t="s">
        <v>6546</v>
      </c>
      <c r="C1356" s="36" t="s">
        <v>6608</v>
      </c>
      <c r="D1356" s="36" t="s">
        <v>7298</v>
      </c>
      <c r="E1356" s="36" t="s">
        <v>28</v>
      </c>
      <c r="F1356" s="36" t="s">
        <v>45</v>
      </c>
      <c r="G1356" s="36">
        <v>0</v>
      </c>
      <c r="H1356" s="36" t="s">
        <v>82</v>
      </c>
      <c r="I1356" s="36" t="s">
        <v>7299</v>
      </c>
      <c r="J1356" s="36" t="s">
        <v>7300</v>
      </c>
      <c r="K1356" s="36" t="s">
        <v>33</v>
      </c>
      <c r="L1356" s="72" t="s">
        <v>7301</v>
      </c>
      <c r="M1356" s="36" t="s">
        <v>7302</v>
      </c>
      <c r="N1356" s="36" t="s">
        <v>49</v>
      </c>
      <c r="O1356" s="36" t="s">
        <v>50</v>
      </c>
      <c r="P1356" s="36"/>
      <c r="Q1356" s="36"/>
      <c r="R1356" s="36"/>
      <c r="S1356" s="36" t="s">
        <v>51</v>
      </c>
      <c r="T1356" s="36" t="s">
        <v>38</v>
      </c>
      <c r="U1356" s="36" t="s">
        <v>39</v>
      </c>
      <c r="V1356" s="36" t="s">
        <v>38</v>
      </c>
      <c r="W1356" s="36" t="s">
        <v>211</v>
      </c>
      <c r="X1356" s="36">
        <v>2</v>
      </c>
      <c r="Y1356" s="36" t="s">
        <v>7171</v>
      </c>
      <c r="Z1356" s="36">
        <v>2</v>
      </c>
      <c r="AA1356" s="36" t="s">
        <v>821</v>
      </c>
      <c r="AB1356" s="36">
        <v>1</v>
      </c>
      <c r="AC1356" s="36" t="s">
        <v>3872</v>
      </c>
      <c r="AD1356" s="36"/>
      <c r="AE1356" s="36">
        <f t="shared" si="24"/>
        <v>1</v>
      </c>
    </row>
    <row r="1357" spans="1:31" customFormat="1" ht="162">
      <c r="A1357" s="36">
        <v>1356</v>
      </c>
      <c r="B1357" s="36" t="s">
        <v>6546</v>
      </c>
      <c r="C1357" s="36" t="s">
        <v>6608</v>
      </c>
      <c r="D1357" s="36" t="s">
        <v>7303</v>
      </c>
      <c r="E1357" s="36" t="s">
        <v>28</v>
      </c>
      <c r="F1357" s="36" t="s">
        <v>45</v>
      </c>
      <c r="G1357" s="36">
        <v>0</v>
      </c>
      <c r="H1357" s="36" t="s">
        <v>82</v>
      </c>
      <c r="I1357" s="36" t="s">
        <v>7304</v>
      </c>
      <c r="J1357" s="36" t="s">
        <v>7305</v>
      </c>
      <c r="K1357" s="36" t="s">
        <v>33</v>
      </c>
      <c r="L1357" s="72" t="s">
        <v>7306</v>
      </c>
      <c r="M1357" s="36" t="s">
        <v>7307</v>
      </c>
      <c r="N1357" s="36" t="s">
        <v>36</v>
      </c>
      <c r="O1357" s="36"/>
      <c r="P1357" s="36"/>
      <c r="Q1357" s="36"/>
      <c r="R1357" s="36"/>
      <c r="S1357" s="36" t="s">
        <v>37</v>
      </c>
      <c r="T1357" s="36" t="s">
        <v>38</v>
      </c>
      <c r="U1357" s="36" t="s">
        <v>39</v>
      </c>
      <c r="V1357" s="36" t="s">
        <v>38</v>
      </c>
      <c r="W1357" s="36" t="s">
        <v>211</v>
      </c>
      <c r="X1357" s="36">
        <v>2</v>
      </c>
      <c r="Y1357" s="36" t="s">
        <v>7308</v>
      </c>
      <c r="Z1357" s="36">
        <v>1</v>
      </c>
      <c r="AA1357" s="36" t="s">
        <v>821</v>
      </c>
      <c r="AB1357" s="36">
        <v>1</v>
      </c>
      <c r="AC1357" s="36" t="s">
        <v>3872</v>
      </c>
      <c r="AD1357" s="36"/>
      <c r="AE1357" s="36">
        <f t="shared" si="24"/>
        <v>0</v>
      </c>
    </row>
    <row r="1358" spans="1:31" customFormat="1" ht="135">
      <c r="A1358" s="36">
        <v>1357</v>
      </c>
      <c r="B1358" s="36" t="s">
        <v>6546</v>
      </c>
      <c r="C1358" s="36" t="s">
        <v>6608</v>
      </c>
      <c r="D1358" s="36" t="s">
        <v>7309</v>
      </c>
      <c r="E1358" s="36" t="s">
        <v>28</v>
      </c>
      <c r="F1358" s="36" t="s">
        <v>45</v>
      </c>
      <c r="G1358" s="36">
        <v>0</v>
      </c>
      <c r="H1358" s="36" t="s">
        <v>30</v>
      </c>
      <c r="I1358" s="36" t="s">
        <v>7310</v>
      </c>
      <c r="J1358" s="36" t="s">
        <v>7311</v>
      </c>
      <c r="K1358" s="36" t="s">
        <v>33</v>
      </c>
      <c r="L1358" s="72" t="s">
        <v>7312</v>
      </c>
      <c r="M1358" s="36" t="s">
        <v>7313</v>
      </c>
      <c r="N1358" s="36" t="s">
        <v>49</v>
      </c>
      <c r="O1358" s="36"/>
      <c r="P1358" s="36" t="s">
        <v>50</v>
      </c>
      <c r="Q1358" s="36"/>
      <c r="R1358" s="36"/>
      <c r="S1358" s="36" t="s">
        <v>51</v>
      </c>
      <c r="T1358" s="36" t="s">
        <v>38</v>
      </c>
      <c r="U1358" s="36" t="s">
        <v>39</v>
      </c>
      <c r="V1358" s="36" t="s">
        <v>38</v>
      </c>
      <c r="W1358" s="36" t="s">
        <v>7144</v>
      </c>
      <c r="X1358" s="36">
        <v>2</v>
      </c>
      <c r="Y1358" s="36" t="s">
        <v>6614</v>
      </c>
      <c r="Z1358" s="36">
        <v>1</v>
      </c>
      <c r="AA1358" s="36" t="s">
        <v>7275</v>
      </c>
      <c r="AB1358" s="36">
        <v>1</v>
      </c>
      <c r="AC1358" s="36" t="s">
        <v>3872</v>
      </c>
      <c r="AD1358" s="36"/>
      <c r="AE1358" s="36">
        <f t="shared" si="24"/>
        <v>1</v>
      </c>
    </row>
    <row r="1359" spans="1:31" customFormat="1" ht="121.5">
      <c r="A1359" s="36">
        <v>1358</v>
      </c>
      <c r="B1359" s="36" t="s">
        <v>6546</v>
      </c>
      <c r="C1359" s="36" t="s">
        <v>6608</v>
      </c>
      <c r="D1359" s="36" t="s">
        <v>7314</v>
      </c>
      <c r="E1359" s="36" t="s">
        <v>28</v>
      </c>
      <c r="F1359" s="36" t="s">
        <v>45</v>
      </c>
      <c r="G1359" s="36">
        <v>0</v>
      </c>
      <c r="H1359" s="36" t="s">
        <v>82</v>
      </c>
      <c r="I1359" s="36" t="s">
        <v>7315</v>
      </c>
      <c r="J1359" s="36" t="s">
        <v>7316</v>
      </c>
      <c r="K1359" s="36" t="s">
        <v>33</v>
      </c>
      <c r="L1359" s="72" t="s">
        <v>7317</v>
      </c>
      <c r="M1359" s="36" t="s">
        <v>7318</v>
      </c>
      <c r="N1359" s="36" t="s">
        <v>49</v>
      </c>
      <c r="O1359" s="36"/>
      <c r="P1359" s="36" t="s">
        <v>50</v>
      </c>
      <c r="Q1359" s="36"/>
      <c r="R1359" s="36"/>
      <c r="S1359" s="36" t="s">
        <v>51</v>
      </c>
      <c r="T1359" s="36" t="s">
        <v>38</v>
      </c>
      <c r="U1359" s="36" t="s">
        <v>39</v>
      </c>
      <c r="V1359" s="36" t="s">
        <v>38</v>
      </c>
      <c r="W1359" s="36" t="s">
        <v>7319</v>
      </c>
      <c r="X1359" s="36">
        <v>2</v>
      </c>
      <c r="Y1359" s="36" t="s">
        <v>6614</v>
      </c>
      <c r="Z1359" s="36">
        <v>1</v>
      </c>
      <c r="AA1359" s="36" t="s">
        <v>7275</v>
      </c>
      <c r="AB1359" s="36">
        <v>1</v>
      </c>
      <c r="AC1359" s="36" t="s">
        <v>3872</v>
      </c>
      <c r="AD1359" s="36"/>
      <c r="AE1359" s="36">
        <f t="shared" si="24"/>
        <v>1</v>
      </c>
    </row>
    <row r="1360" spans="1:31" customFormat="1" ht="243">
      <c r="A1360" s="36">
        <v>1359</v>
      </c>
      <c r="B1360" s="36" t="s">
        <v>6546</v>
      </c>
      <c r="C1360" s="36" t="s">
        <v>6608</v>
      </c>
      <c r="D1360" s="36" t="s">
        <v>7320</v>
      </c>
      <c r="E1360" s="36" t="s">
        <v>28</v>
      </c>
      <c r="F1360" s="36" t="s">
        <v>45</v>
      </c>
      <c r="G1360" s="36">
        <v>0</v>
      </c>
      <c r="H1360" s="36" t="s">
        <v>108</v>
      </c>
      <c r="I1360" s="36" t="s">
        <v>7321</v>
      </c>
      <c r="J1360" s="36" t="s">
        <v>7322</v>
      </c>
      <c r="K1360" s="36" t="s">
        <v>33</v>
      </c>
      <c r="L1360" s="72" t="s">
        <v>7323</v>
      </c>
      <c r="M1360" s="36" t="s">
        <v>7324</v>
      </c>
      <c r="N1360" s="36" t="s">
        <v>49</v>
      </c>
      <c r="O1360" s="36"/>
      <c r="P1360" s="36"/>
      <c r="Q1360" s="36" t="s">
        <v>50</v>
      </c>
      <c r="R1360" s="36"/>
      <c r="S1360" s="36" t="s">
        <v>37</v>
      </c>
      <c r="T1360" s="36" t="s">
        <v>38</v>
      </c>
      <c r="U1360" s="36" t="s">
        <v>39</v>
      </c>
      <c r="V1360" s="36" t="s">
        <v>38</v>
      </c>
      <c r="W1360" s="36" t="s">
        <v>211</v>
      </c>
      <c r="X1360" s="36">
        <v>2</v>
      </c>
      <c r="Y1360" s="36" t="s">
        <v>6614</v>
      </c>
      <c r="Z1360" s="36">
        <v>1</v>
      </c>
      <c r="AA1360" s="36" t="s">
        <v>821</v>
      </c>
      <c r="AB1360" s="36">
        <v>1</v>
      </c>
      <c r="AC1360" s="36" t="s">
        <v>3872</v>
      </c>
      <c r="AD1360" s="36"/>
      <c r="AE1360" s="36">
        <f t="shared" si="24"/>
        <v>1</v>
      </c>
    </row>
    <row r="1361" spans="1:31" customFormat="1" ht="162">
      <c r="A1361" s="36">
        <v>1360</v>
      </c>
      <c r="B1361" s="36" t="s">
        <v>6546</v>
      </c>
      <c r="C1361" s="36" t="s">
        <v>6608</v>
      </c>
      <c r="D1361" s="36" t="s">
        <v>7325</v>
      </c>
      <c r="E1361" s="36" t="s">
        <v>7326</v>
      </c>
      <c r="F1361" s="36" t="s">
        <v>132</v>
      </c>
      <c r="G1361" s="36">
        <v>1</v>
      </c>
      <c r="H1361" s="36" t="s">
        <v>82</v>
      </c>
      <c r="I1361" s="36" t="s">
        <v>7327</v>
      </c>
      <c r="J1361" s="36" t="s">
        <v>7328</v>
      </c>
      <c r="K1361" s="36" t="s">
        <v>33</v>
      </c>
      <c r="L1361" s="72" t="s">
        <v>7329</v>
      </c>
      <c r="M1361" s="36" t="s">
        <v>7330</v>
      </c>
      <c r="N1361" s="36" t="s">
        <v>36</v>
      </c>
      <c r="O1361" s="36"/>
      <c r="P1361" s="36"/>
      <c r="Q1361" s="36"/>
      <c r="R1361" s="36"/>
      <c r="S1361" s="36" t="s">
        <v>37</v>
      </c>
      <c r="T1361" s="36" t="s">
        <v>38</v>
      </c>
      <c r="U1361" s="36" t="s">
        <v>39</v>
      </c>
      <c r="V1361" s="36" t="s">
        <v>38</v>
      </c>
      <c r="W1361" s="36" t="s">
        <v>211</v>
      </c>
      <c r="X1361" s="36">
        <v>2</v>
      </c>
      <c r="Y1361" s="36" t="s">
        <v>6614</v>
      </c>
      <c r="Z1361" s="36">
        <v>1</v>
      </c>
      <c r="AA1361" s="36" t="s">
        <v>821</v>
      </c>
      <c r="AB1361" s="36">
        <v>1</v>
      </c>
      <c r="AC1361" s="36" t="s">
        <v>7331</v>
      </c>
      <c r="AD1361" s="36"/>
      <c r="AE1361" s="36">
        <f t="shared" si="24"/>
        <v>0</v>
      </c>
    </row>
    <row r="1362" spans="1:31" customFormat="1" ht="148.5">
      <c r="A1362" s="72">
        <v>1361</v>
      </c>
      <c r="B1362" s="72" t="s">
        <v>6546</v>
      </c>
      <c r="C1362" s="72" t="s">
        <v>6608</v>
      </c>
      <c r="D1362" s="72" t="s">
        <v>7332</v>
      </c>
      <c r="E1362" s="72" t="s">
        <v>28</v>
      </c>
      <c r="F1362" s="72" t="s">
        <v>45</v>
      </c>
      <c r="G1362" s="72">
        <v>0</v>
      </c>
      <c r="H1362" s="72" t="s">
        <v>645</v>
      </c>
      <c r="I1362" s="36" t="s">
        <v>7333</v>
      </c>
      <c r="J1362" s="36" t="s">
        <v>7334</v>
      </c>
      <c r="K1362" s="36" t="s">
        <v>33</v>
      </c>
      <c r="L1362" s="72" t="s">
        <v>7335</v>
      </c>
      <c r="M1362" s="36" t="s">
        <v>7336</v>
      </c>
      <c r="N1362" s="36" t="s">
        <v>49</v>
      </c>
      <c r="O1362" s="36"/>
      <c r="P1362" s="36" t="s">
        <v>50</v>
      </c>
      <c r="Q1362" s="36"/>
      <c r="R1362" s="36"/>
      <c r="S1362" s="36" t="s">
        <v>51</v>
      </c>
      <c r="T1362" s="36" t="s">
        <v>38</v>
      </c>
      <c r="U1362" s="36" t="s">
        <v>39</v>
      </c>
      <c r="V1362" s="36" t="s">
        <v>38</v>
      </c>
      <c r="W1362" s="36" t="s">
        <v>211</v>
      </c>
      <c r="X1362" s="36">
        <v>2</v>
      </c>
      <c r="Y1362" s="36" t="s">
        <v>6614</v>
      </c>
      <c r="Z1362" s="36">
        <v>1</v>
      </c>
      <c r="AA1362" s="36" t="s">
        <v>821</v>
      </c>
      <c r="AB1362" s="36">
        <v>1</v>
      </c>
      <c r="AC1362" s="36" t="s">
        <v>3872</v>
      </c>
      <c r="AD1362" s="36"/>
      <c r="AE1362" s="36">
        <f t="shared" si="24"/>
        <v>1</v>
      </c>
    </row>
    <row r="1363" spans="1:31" customFormat="1" ht="175.5">
      <c r="A1363" s="36">
        <v>1362</v>
      </c>
      <c r="B1363" s="36" t="s">
        <v>6546</v>
      </c>
      <c r="C1363" s="36" t="s">
        <v>6608</v>
      </c>
      <c r="D1363" s="36" t="s">
        <v>7337</v>
      </c>
      <c r="E1363" s="36" t="s">
        <v>28</v>
      </c>
      <c r="F1363" s="36" t="s">
        <v>45</v>
      </c>
      <c r="G1363" s="36">
        <v>0</v>
      </c>
      <c r="H1363" s="36" t="s">
        <v>30</v>
      </c>
      <c r="I1363" s="36" t="s">
        <v>7338</v>
      </c>
      <c r="J1363" s="36" t="s">
        <v>7339</v>
      </c>
      <c r="K1363" s="36" t="s">
        <v>33</v>
      </c>
      <c r="L1363" s="72" t="s">
        <v>7340</v>
      </c>
      <c r="M1363" s="36" t="s">
        <v>7341</v>
      </c>
      <c r="N1363" s="36" t="s">
        <v>49</v>
      </c>
      <c r="O1363" s="36"/>
      <c r="P1363" s="36" t="s">
        <v>50</v>
      </c>
      <c r="Q1363" s="36"/>
      <c r="R1363" s="36"/>
      <c r="S1363" s="36" t="s">
        <v>37</v>
      </c>
      <c r="T1363" s="36" t="s">
        <v>38</v>
      </c>
      <c r="U1363" s="36" t="s">
        <v>39</v>
      </c>
      <c r="V1363" s="36" t="s">
        <v>38</v>
      </c>
      <c r="W1363" s="36" t="s">
        <v>211</v>
      </c>
      <c r="X1363" s="36">
        <v>2</v>
      </c>
      <c r="Y1363" s="36" t="s">
        <v>7342</v>
      </c>
      <c r="Z1363" s="36">
        <v>1</v>
      </c>
      <c r="AA1363" s="36" t="s">
        <v>228</v>
      </c>
      <c r="AB1363" s="36">
        <v>5</v>
      </c>
      <c r="AC1363" s="36" t="s">
        <v>3872</v>
      </c>
      <c r="AD1363" s="36"/>
      <c r="AE1363" s="36">
        <f t="shared" si="24"/>
        <v>1</v>
      </c>
    </row>
    <row r="1364" spans="1:31" customFormat="1" ht="121.5">
      <c r="A1364" s="36">
        <v>1363</v>
      </c>
      <c r="B1364" s="36" t="s">
        <v>6546</v>
      </c>
      <c r="C1364" s="36" t="s">
        <v>6608</v>
      </c>
      <c r="D1364" s="36" t="s">
        <v>7343</v>
      </c>
      <c r="E1364" s="36" t="s">
        <v>7326</v>
      </c>
      <c r="F1364" s="36" t="s">
        <v>132</v>
      </c>
      <c r="G1364" s="36">
        <v>1</v>
      </c>
      <c r="H1364" s="36" t="s">
        <v>82</v>
      </c>
      <c r="I1364" s="36" t="s">
        <v>7344</v>
      </c>
      <c r="J1364" s="36" t="s">
        <v>7345</v>
      </c>
      <c r="K1364" s="36" t="s">
        <v>33</v>
      </c>
      <c r="L1364" s="72" t="s">
        <v>7346</v>
      </c>
      <c r="M1364" s="36" t="s">
        <v>7347</v>
      </c>
      <c r="N1364" s="36" t="s">
        <v>49</v>
      </c>
      <c r="O1364" s="36"/>
      <c r="P1364" s="36" t="s">
        <v>50</v>
      </c>
      <c r="Q1364" s="36"/>
      <c r="R1364" s="36"/>
      <c r="S1364" s="36" t="s">
        <v>37</v>
      </c>
      <c r="T1364" s="36" t="s">
        <v>38</v>
      </c>
      <c r="U1364" s="36" t="s">
        <v>39</v>
      </c>
      <c r="V1364" s="36" t="s">
        <v>38</v>
      </c>
      <c r="W1364" s="36" t="s">
        <v>7144</v>
      </c>
      <c r="X1364" s="36">
        <v>2</v>
      </c>
      <c r="Y1364" s="36" t="s">
        <v>7348</v>
      </c>
      <c r="Z1364" s="36">
        <v>1</v>
      </c>
      <c r="AA1364" s="36" t="s">
        <v>821</v>
      </c>
      <c r="AB1364" s="36">
        <v>1</v>
      </c>
      <c r="AC1364" s="36" t="s">
        <v>7331</v>
      </c>
      <c r="AD1364" s="36"/>
      <c r="AE1364" s="36">
        <f t="shared" si="24"/>
        <v>1</v>
      </c>
    </row>
    <row r="1365" spans="1:31" customFormat="1" ht="108">
      <c r="A1365" s="36">
        <v>1364</v>
      </c>
      <c r="B1365" s="36" t="s">
        <v>6546</v>
      </c>
      <c r="C1365" s="36" t="s">
        <v>7349</v>
      </c>
      <c r="D1365" s="36" t="s">
        <v>7350</v>
      </c>
      <c r="E1365" s="36" t="s">
        <v>28</v>
      </c>
      <c r="F1365" s="36" t="s">
        <v>45</v>
      </c>
      <c r="G1365" s="36">
        <v>0</v>
      </c>
      <c r="H1365" s="36" t="s">
        <v>82</v>
      </c>
      <c r="I1365" s="36" t="s">
        <v>7351</v>
      </c>
      <c r="J1365" s="36" t="s">
        <v>7352</v>
      </c>
      <c r="K1365" s="36" t="s">
        <v>33</v>
      </c>
      <c r="L1365" s="72" t="s">
        <v>7353</v>
      </c>
      <c r="M1365" s="36"/>
      <c r="N1365" s="36" t="s">
        <v>36</v>
      </c>
      <c r="O1365" s="36"/>
      <c r="P1365" s="36"/>
      <c r="Q1365" s="36"/>
      <c r="R1365" s="36"/>
      <c r="S1365" s="36" t="s">
        <v>42</v>
      </c>
      <c r="T1365" s="36" t="s">
        <v>42</v>
      </c>
      <c r="U1365" s="36" t="s">
        <v>42</v>
      </c>
      <c r="V1365" s="36" t="s">
        <v>38</v>
      </c>
      <c r="W1365" s="36" t="s">
        <v>7354</v>
      </c>
      <c r="X1365" s="36">
        <v>2</v>
      </c>
      <c r="Y1365" s="36" t="s">
        <v>7355</v>
      </c>
      <c r="Z1365" s="36">
        <v>5</v>
      </c>
      <c r="AA1365" s="36" t="s">
        <v>7356</v>
      </c>
      <c r="AB1365" s="36">
        <v>5</v>
      </c>
      <c r="AC1365" s="36"/>
      <c r="AD1365" s="36"/>
      <c r="AE1365" s="36">
        <f t="shared" si="24"/>
        <v>0</v>
      </c>
    </row>
    <row r="1366" spans="1:31" customFormat="1" ht="81">
      <c r="A1366" s="36">
        <v>1365</v>
      </c>
      <c r="B1366" s="36" t="s">
        <v>6546</v>
      </c>
      <c r="C1366" s="36" t="s">
        <v>7349</v>
      </c>
      <c r="D1366" s="36" t="s">
        <v>7357</v>
      </c>
      <c r="E1366" s="36" t="s">
        <v>28</v>
      </c>
      <c r="F1366" s="36" t="s">
        <v>45</v>
      </c>
      <c r="G1366" s="36">
        <v>0</v>
      </c>
      <c r="H1366" s="36" t="s">
        <v>82</v>
      </c>
      <c r="I1366" s="36" t="s">
        <v>7358</v>
      </c>
      <c r="J1366" s="36" t="s">
        <v>7359</v>
      </c>
      <c r="K1366" s="36" t="s">
        <v>33</v>
      </c>
      <c r="L1366" s="72" t="s">
        <v>7360</v>
      </c>
      <c r="M1366" s="36"/>
      <c r="N1366" s="36" t="s">
        <v>36</v>
      </c>
      <c r="O1366" s="36"/>
      <c r="P1366" s="36"/>
      <c r="Q1366" s="36"/>
      <c r="R1366" s="36"/>
      <c r="S1366" s="36" t="s">
        <v>51</v>
      </c>
      <c r="T1366" s="36" t="s">
        <v>39</v>
      </c>
      <c r="U1366" s="36" t="s">
        <v>39</v>
      </c>
      <c r="V1366" s="36" t="s">
        <v>38</v>
      </c>
      <c r="W1366" s="36" t="s">
        <v>7361</v>
      </c>
      <c r="X1366" s="36">
        <v>2</v>
      </c>
      <c r="Y1366" s="36" t="s">
        <v>7362</v>
      </c>
      <c r="Z1366" s="36">
        <v>1</v>
      </c>
      <c r="AA1366" s="36" t="s">
        <v>7362</v>
      </c>
      <c r="AB1366" s="36">
        <v>1</v>
      </c>
      <c r="AC1366" s="36"/>
      <c r="AD1366" s="36"/>
      <c r="AE1366" s="36">
        <f t="shared" si="24"/>
        <v>0</v>
      </c>
    </row>
    <row r="1367" spans="1:31" customFormat="1" ht="67.5">
      <c r="A1367" s="36">
        <v>1366</v>
      </c>
      <c r="B1367" s="36" t="s">
        <v>6546</v>
      </c>
      <c r="C1367" s="36" t="s">
        <v>7349</v>
      </c>
      <c r="D1367" s="36" t="s">
        <v>7363</v>
      </c>
      <c r="E1367" s="36" t="s">
        <v>28</v>
      </c>
      <c r="F1367" s="36" t="s">
        <v>45</v>
      </c>
      <c r="G1367" s="36">
        <v>0</v>
      </c>
      <c r="H1367" s="36" t="s">
        <v>82</v>
      </c>
      <c r="I1367" s="36" t="s">
        <v>7364</v>
      </c>
      <c r="J1367" s="36" t="s">
        <v>7365</v>
      </c>
      <c r="K1367" s="36" t="s">
        <v>33</v>
      </c>
      <c r="L1367" s="72" t="s">
        <v>7366</v>
      </c>
      <c r="M1367" s="36" t="s">
        <v>7367</v>
      </c>
      <c r="N1367" s="36" t="s">
        <v>36</v>
      </c>
      <c r="O1367" s="36"/>
      <c r="P1367" s="36"/>
      <c r="Q1367" s="36"/>
      <c r="R1367" s="36"/>
      <c r="S1367" s="36" t="s">
        <v>51</v>
      </c>
      <c r="T1367" s="36" t="s">
        <v>39</v>
      </c>
      <c r="U1367" s="36" t="s">
        <v>39</v>
      </c>
      <c r="V1367" s="36" t="s">
        <v>38</v>
      </c>
      <c r="W1367" s="36" t="s">
        <v>7361</v>
      </c>
      <c r="X1367" s="36">
        <v>2</v>
      </c>
      <c r="Y1367" s="36" t="s">
        <v>7362</v>
      </c>
      <c r="Z1367" s="36">
        <v>1</v>
      </c>
      <c r="AA1367" s="36" t="s">
        <v>7362</v>
      </c>
      <c r="AB1367" s="36">
        <v>1</v>
      </c>
      <c r="AC1367" s="36"/>
      <c r="AD1367" s="36"/>
      <c r="AE1367" s="36">
        <f t="shared" si="24"/>
        <v>0</v>
      </c>
    </row>
    <row r="1368" spans="1:31" customFormat="1" ht="81">
      <c r="A1368" s="36">
        <v>1367</v>
      </c>
      <c r="B1368" s="36" t="s">
        <v>6546</v>
      </c>
      <c r="C1368" s="36" t="s">
        <v>7349</v>
      </c>
      <c r="D1368" s="36" t="s">
        <v>7368</v>
      </c>
      <c r="E1368" s="36" t="s">
        <v>28</v>
      </c>
      <c r="F1368" s="36" t="s">
        <v>45</v>
      </c>
      <c r="G1368" s="36">
        <v>0</v>
      </c>
      <c r="H1368" s="36" t="s">
        <v>82</v>
      </c>
      <c r="I1368" s="36" t="s">
        <v>7369</v>
      </c>
      <c r="J1368" s="36" t="s">
        <v>7370</v>
      </c>
      <c r="K1368" s="36" t="s">
        <v>33</v>
      </c>
      <c r="L1368" s="72" t="s">
        <v>7371</v>
      </c>
      <c r="M1368" s="36"/>
      <c r="N1368" s="36" t="s">
        <v>36</v>
      </c>
      <c r="O1368" s="36"/>
      <c r="P1368" s="36"/>
      <c r="Q1368" s="36"/>
      <c r="R1368" s="36"/>
      <c r="S1368" s="36" t="s">
        <v>51</v>
      </c>
      <c r="T1368" s="36" t="s">
        <v>39</v>
      </c>
      <c r="U1368" s="36" t="s">
        <v>42</v>
      </c>
      <c r="V1368" s="36" t="s">
        <v>38</v>
      </c>
      <c r="W1368" s="36" t="s">
        <v>7361</v>
      </c>
      <c r="X1368" s="36">
        <v>2</v>
      </c>
      <c r="Y1368" s="36" t="s">
        <v>7372</v>
      </c>
      <c r="Z1368" s="36">
        <v>1</v>
      </c>
      <c r="AA1368" s="36" t="s">
        <v>7372</v>
      </c>
      <c r="AB1368" s="36">
        <v>1</v>
      </c>
      <c r="AC1368" s="36"/>
      <c r="AD1368" s="36"/>
      <c r="AE1368" s="36">
        <f t="shared" si="24"/>
        <v>0</v>
      </c>
    </row>
    <row r="1369" spans="1:31" customFormat="1" ht="67.5">
      <c r="A1369" s="36">
        <v>1368</v>
      </c>
      <c r="B1369" s="36" t="s">
        <v>6546</v>
      </c>
      <c r="C1369" s="36" t="s">
        <v>7349</v>
      </c>
      <c r="D1369" s="36" t="s">
        <v>7373</v>
      </c>
      <c r="E1369" s="36" t="s">
        <v>28</v>
      </c>
      <c r="F1369" s="36" t="s">
        <v>45</v>
      </c>
      <c r="G1369" s="36">
        <v>0</v>
      </c>
      <c r="H1369" s="36" t="s">
        <v>82</v>
      </c>
      <c r="I1369" s="36" t="s">
        <v>7374</v>
      </c>
      <c r="J1369" s="36" t="s">
        <v>7375</v>
      </c>
      <c r="K1369" s="36" t="s">
        <v>33</v>
      </c>
      <c r="L1369" s="72" t="s">
        <v>7376</v>
      </c>
      <c r="M1369" s="36"/>
      <c r="N1369" s="36" t="s">
        <v>36</v>
      </c>
      <c r="O1369" s="36"/>
      <c r="P1369" s="36"/>
      <c r="Q1369" s="36"/>
      <c r="R1369" s="36"/>
      <c r="S1369" s="36" t="s">
        <v>51</v>
      </c>
      <c r="T1369" s="36" t="s">
        <v>39</v>
      </c>
      <c r="U1369" s="36" t="s">
        <v>42</v>
      </c>
      <c r="V1369" s="36" t="s">
        <v>38</v>
      </c>
      <c r="W1369" s="36" t="s">
        <v>7361</v>
      </c>
      <c r="X1369" s="36">
        <v>2</v>
      </c>
      <c r="Y1369" s="36" t="s">
        <v>7372</v>
      </c>
      <c r="Z1369" s="36">
        <v>1</v>
      </c>
      <c r="AA1369" s="36" t="s">
        <v>7372</v>
      </c>
      <c r="AB1369" s="36">
        <v>1</v>
      </c>
      <c r="AC1369" s="36"/>
      <c r="AD1369" s="36"/>
      <c r="AE1369" s="36">
        <f t="shared" si="24"/>
        <v>0</v>
      </c>
    </row>
    <row r="1370" spans="1:31" customFormat="1" ht="67.5">
      <c r="A1370" s="36">
        <v>1369</v>
      </c>
      <c r="B1370" s="36" t="s">
        <v>6546</v>
      </c>
      <c r="C1370" s="36" t="s">
        <v>7349</v>
      </c>
      <c r="D1370" s="36" t="s">
        <v>7377</v>
      </c>
      <c r="E1370" s="36" t="s">
        <v>28</v>
      </c>
      <c r="F1370" s="36" t="s">
        <v>45</v>
      </c>
      <c r="G1370" s="36">
        <v>0</v>
      </c>
      <c r="H1370" s="36" t="s">
        <v>108</v>
      </c>
      <c r="I1370" s="36" t="s">
        <v>7378</v>
      </c>
      <c r="J1370" s="36" t="s">
        <v>7379</v>
      </c>
      <c r="K1370" s="36" t="s">
        <v>33</v>
      </c>
      <c r="L1370" s="72" t="s">
        <v>7380</v>
      </c>
      <c r="M1370" s="36"/>
      <c r="N1370" s="36" t="s">
        <v>36</v>
      </c>
      <c r="O1370" s="36"/>
      <c r="P1370" s="36"/>
      <c r="Q1370" s="36"/>
      <c r="R1370" s="36"/>
      <c r="S1370" s="36" t="s">
        <v>51</v>
      </c>
      <c r="T1370" s="36" t="s">
        <v>39</v>
      </c>
      <c r="U1370" s="36" t="s">
        <v>42</v>
      </c>
      <c r="V1370" s="36" t="s">
        <v>38</v>
      </c>
      <c r="W1370" s="36" t="s">
        <v>7361</v>
      </c>
      <c r="X1370" s="36">
        <v>2</v>
      </c>
      <c r="Y1370" s="36" t="s">
        <v>7381</v>
      </c>
      <c r="Z1370" s="36">
        <v>1</v>
      </c>
      <c r="AA1370" s="36" t="s">
        <v>7381</v>
      </c>
      <c r="AB1370" s="36">
        <v>1</v>
      </c>
      <c r="AC1370" s="36"/>
      <c r="AD1370" s="36"/>
      <c r="AE1370" s="36">
        <f t="shared" si="24"/>
        <v>0</v>
      </c>
    </row>
    <row r="1371" spans="1:31" customFormat="1" ht="81">
      <c r="A1371" s="36">
        <v>1370</v>
      </c>
      <c r="B1371" s="36" t="s">
        <v>6546</v>
      </c>
      <c r="C1371" s="36" t="s">
        <v>7349</v>
      </c>
      <c r="D1371" s="36" t="s">
        <v>7382</v>
      </c>
      <c r="E1371" s="36" t="s">
        <v>28</v>
      </c>
      <c r="F1371" s="36" t="s">
        <v>45</v>
      </c>
      <c r="G1371" s="36">
        <v>0</v>
      </c>
      <c r="H1371" s="36" t="s">
        <v>82</v>
      </c>
      <c r="I1371" s="36" t="s">
        <v>7383</v>
      </c>
      <c r="J1371" s="36" t="s">
        <v>7384</v>
      </c>
      <c r="K1371" s="36" t="s">
        <v>33</v>
      </c>
      <c r="L1371" s="72" t="s">
        <v>7385</v>
      </c>
      <c r="M1371" s="36"/>
      <c r="N1371" s="36" t="s">
        <v>36</v>
      </c>
      <c r="O1371" s="36"/>
      <c r="P1371" s="36"/>
      <c r="Q1371" s="36"/>
      <c r="R1371" s="36"/>
      <c r="S1371" s="36" t="s">
        <v>51</v>
      </c>
      <c r="T1371" s="36" t="s">
        <v>39</v>
      </c>
      <c r="U1371" s="36" t="s">
        <v>42</v>
      </c>
      <c r="V1371" s="36" t="s">
        <v>38</v>
      </c>
      <c r="W1371" s="36" t="s">
        <v>7361</v>
      </c>
      <c r="X1371" s="36">
        <v>2</v>
      </c>
      <c r="Y1371" s="36" t="s">
        <v>7386</v>
      </c>
      <c r="Z1371" s="36">
        <v>1</v>
      </c>
      <c r="AA1371" s="36" t="s">
        <v>7386</v>
      </c>
      <c r="AB1371" s="36">
        <v>1</v>
      </c>
      <c r="AC1371" s="36"/>
      <c r="AD1371" s="36"/>
      <c r="AE1371" s="36">
        <f t="shared" si="24"/>
        <v>0</v>
      </c>
    </row>
    <row r="1372" spans="1:31" customFormat="1" ht="81">
      <c r="A1372" s="36">
        <v>1371</v>
      </c>
      <c r="B1372" s="36" t="s">
        <v>6546</v>
      </c>
      <c r="C1372" s="36" t="s">
        <v>7349</v>
      </c>
      <c r="D1372" s="36" t="s">
        <v>7387</v>
      </c>
      <c r="E1372" s="36" t="s">
        <v>28</v>
      </c>
      <c r="F1372" s="36" t="s">
        <v>45</v>
      </c>
      <c r="G1372" s="36">
        <v>0</v>
      </c>
      <c r="H1372" s="36" t="s">
        <v>42</v>
      </c>
      <c r="I1372" s="36" t="s">
        <v>7388</v>
      </c>
      <c r="J1372" s="36" t="s">
        <v>7389</v>
      </c>
      <c r="K1372" s="36" t="s">
        <v>33</v>
      </c>
      <c r="L1372" s="72" t="s">
        <v>7390</v>
      </c>
      <c r="M1372" s="36"/>
      <c r="N1372" s="36" t="s">
        <v>36</v>
      </c>
      <c r="O1372" s="36"/>
      <c r="P1372" s="36"/>
      <c r="Q1372" s="36"/>
      <c r="R1372" s="36"/>
      <c r="S1372" s="36" t="s">
        <v>51</v>
      </c>
      <c r="T1372" s="36" t="s">
        <v>39</v>
      </c>
      <c r="U1372" s="36" t="s">
        <v>42</v>
      </c>
      <c r="V1372" s="36" t="s">
        <v>38</v>
      </c>
      <c r="W1372" s="36" t="s">
        <v>7361</v>
      </c>
      <c r="X1372" s="36">
        <v>2</v>
      </c>
      <c r="Y1372" s="36" t="s">
        <v>7391</v>
      </c>
      <c r="Z1372" s="36">
        <v>1</v>
      </c>
      <c r="AA1372" s="36" t="s">
        <v>7391</v>
      </c>
      <c r="AB1372" s="36">
        <v>1</v>
      </c>
      <c r="AC1372" s="36"/>
      <c r="AD1372" s="36"/>
      <c r="AE1372" s="36">
        <f t="shared" si="24"/>
        <v>0</v>
      </c>
    </row>
    <row r="1373" spans="1:31" customFormat="1" ht="81">
      <c r="A1373" s="36">
        <v>1372</v>
      </c>
      <c r="B1373" s="36" t="s">
        <v>6546</v>
      </c>
      <c r="C1373" s="36" t="s">
        <v>7349</v>
      </c>
      <c r="D1373" s="36" t="s">
        <v>7392</v>
      </c>
      <c r="E1373" s="36" t="s">
        <v>28</v>
      </c>
      <c r="F1373" s="36" t="s">
        <v>45</v>
      </c>
      <c r="G1373" s="36">
        <v>0</v>
      </c>
      <c r="H1373" s="36" t="s">
        <v>42</v>
      </c>
      <c r="I1373" s="36" t="s">
        <v>7393</v>
      </c>
      <c r="J1373" s="36" t="s">
        <v>7394</v>
      </c>
      <c r="K1373" s="36" t="s">
        <v>33</v>
      </c>
      <c r="L1373" s="72" t="s">
        <v>7395</v>
      </c>
      <c r="M1373" s="36"/>
      <c r="N1373" s="36" t="s">
        <v>36</v>
      </c>
      <c r="O1373" s="36"/>
      <c r="P1373" s="36"/>
      <c r="Q1373" s="36"/>
      <c r="R1373" s="36"/>
      <c r="S1373" s="36" t="s">
        <v>51</v>
      </c>
      <c r="T1373" s="36" t="s">
        <v>39</v>
      </c>
      <c r="U1373" s="36" t="s">
        <v>42</v>
      </c>
      <c r="V1373" s="36" t="s">
        <v>38</v>
      </c>
      <c r="W1373" s="36" t="s">
        <v>7361</v>
      </c>
      <c r="X1373" s="36">
        <v>2</v>
      </c>
      <c r="Y1373" s="36" t="s">
        <v>7396</v>
      </c>
      <c r="Z1373" s="36">
        <v>1</v>
      </c>
      <c r="AA1373" s="36" t="s">
        <v>7396</v>
      </c>
      <c r="AB1373" s="36">
        <v>1</v>
      </c>
      <c r="AC1373" s="36"/>
      <c r="AD1373" s="36"/>
      <c r="AE1373" s="36">
        <f t="shared" si="24"/>
        <v>0</v>
      </c>
    </row>
    <row r="1374" spans="1:31" customFormat="1" ht="108">
      <c r="A1374" s="36">
        <v>1373</v>
      </c>
      <c r="B1374" s="36" t="s">
        <v>6546</v>
      </c>
      <c r="C1374" s="36" t="s">
        <v>7349</v>
      </c>
      <c r="D1374" s="36" t="s">
        <v>7397</v>
      </c>
      <c r="E1374" s="36" t="s">
        <v>28</v>
      </c>
      <c r="F1374" s="36" t="s">
        <v>45</v>
      </c>
      <c r="G1374" s="36">
        <v>0</v>
      </c>
      <c r="H1374" s="36" t="s">
        <v>42</v>
      </c>
      <c r="I1374" s="36" t="s">
        <v>7398</v>
      </c>
      <c r="J1374" s="36" t="s">
        <v>7399</v>
      </c>
      <c r="K1374" s="36" t="s">
        <v>33</v>
      </c>
      <c r="L1374" s="72" t="s">
        <v>7400</v>
      </c>
      <c r="M1374" s="36"/>
      <c r="N1374" s="36" t="s">
        <v>36</v>
      </c>
      <c r="O1374" s="36"/>
      <c r="P1374" s="36"/>
      <c r="Q1374" s="36"/>
      <c r="R1374" s="36"/>
      <c r="S1374" s="36" t="s">
        <v>51</v>
      </c>
      <c r="T1374" s="36" t="s">
        <v>39</v>
      </c>
      <c r="U1374" s="36" t="s">
        <v>42</v>
      </c>
      <c r="V1374" s="36" t="s">
        <v>38</v>
      </c>
      <c r="W1374" s="36" t="s">
        <v>7361</v>
      </c>
      <c r="X1374" s="36">
        <v>2</v>
      </c>
      <c r="Y1374" s="36" t="s">
        <v>7401</v>
      </c>
      <c r="Z1374" s="36">
        <v>1</v>
      </c>
      <c r="AA1374" s="36" t="s">
        <v>7401</v>
      </c>
      <c r="AB1374" s="36">
        <v>1</v>
      </c>
      <c r="AC1374" s="36"/>
      <c r="AD1374" s="36"/>
      <c r="AE1374" s="36">
        <f t="shared" si="24"/>
        <v>0</v>
      </c>
    </row>
    <row r="1375" spans="1:31" customFormat="1" ht="67.5">
      <c r="A1375" s="36">
        <v>1374</v>
      </c>
      <c r="B1375" s="36" t="s">
        <v>6546</v>
      </c>
      <c r="C1375" s="36" t="s">
        <v>7349</v>
      </c>
      <c r="D1375" s="36" t="s">
        <v>7402</v>
      </c>
      <c r="E1375" s="36" t="s">
        <v>28</v>
      </c>
      <c r="F1375" s="36" t="s">
        <v>45</v>
      </c>
      <c r="G1375" s="36">
        <v>0</v>
      </c>
      <c r="H1375" s="36" t="s">
        <v>42</v>
      </c>
      <c r="I1375" s="36" t="s">
        <v>7403</v>
      </c>
      <c r="J1375" s="36" t="s">
        <v>7404</v>
      </c>
      <c r="K1375" s="36" t="s">
        <v>33</v>
      </c>
      <c r="L1375" s="72" t="s">
        <v>7405</v>
      </c>
      <c r="M1375" s="36"/>
      <c r="N1375" s="36" t="s">
        <v>36</v>
      </c>
      <c r="O1375" s="36"/>
      <c r="P1375" s="36"/>
      <c r="Q1375" s="36"/>
      <c r="R1375" s="36"/>
      <c r="S1375" s="36" t="s">
        <v>51</v>
      </c>
      <c r="T1375" s="36" t="s">
        <v>39</v>
      </c>
      <c r="U1375" s="36" t="s">
        <v>42</v>
      </c>
      <c r="V1375" s="36" t="s">
        <v>38</v>
      </c>
      <c r="W1375" s="36" t="s">
        <v>7361</v>
      </c>
      <c r="X1375" s="36">
        <v>2</v>
      </c>
      <c r="Y1375" s="36" t="s">
        <v>7406</v>
      </c>
      <c r="Z1375" s="36">
        <v>1</v>
      </c>
      <c r="AA1375" s="36" t="s">
        <v>7406</v>
      </c>
      <c r="AB1375" s="36">
        <v>1</v>
      </c>
      <c r="AC1375" s="36"/>
      <c r="AD1375" s="36"/>
      <c r="AE1375" s="36">
        <f t="shared" si="24"/>
        <v>0</v>
      </c>
    </row>
    <row r="1376" spans="1:31" customFormat="1" ht="108">
      <c r="A1376" s="36">
        <v>1375</v>
      </c>
      <c r="B1376" s="36" t="s">
        <v>6546</v>
      </c>
      <c r="C1376" s="36" t="s">
        <v>7349</v>
      </c>
      <c r="D1376" s="36" t="s">
        <v>7407</v>
      </c>
      <c r="E1376" s="36" t="s">
        <v>28</v>
      </c>
      <c r="F1376" s="36" t="s">
        <v>45</v>
      </c>
      <c r="G1376" s="36">
        <v>0</v>
      </c>
      <c r="H1376" s="36" t="s">
        <v>82</v>
      </c>
      <c r="I1376" s="36" t="s">
        <v>7408</v>
      </c>
      <c r="J1376" s="36" t="s">
        <v>7409</v>
      </c>
      <c r="K1376" s="36" t="s">
        <v>33</v>
      </c>
      <c r="L1376" s="72" t="s">
        <v>7410</v>
      </c>
      <c r="M1376" s="36"/>
      <c r="N1376" s="36" t="s">
        <v>36</v>
      </c>
      <c r="O1376" s="36"/>
      <c r="P1376" s="36"/>
      <c r="Q1376" s="36"/>
      <c r="R1376" s="36"/>
      <c r="S1376" s="36" t="s">
        <v>51</v>
      </c>
      <c r="T1376" s="36" t="s">
        <v>39</v>
      </c>
      <c r="U1376" s="36" t="s">
        <v>42</v>
      </c>
      <c r="V1376" s="36" t="s">
        <v>38</v>
      </c>
      <c r="W1376" s="36" t="s">
        <v>7361</v>
      </c>
      <c r="X1376" s="36">
        <v>2</v>
      </c>
      <c r="Y1376" s="36" t="s">
        <v>7411</v>
      </c>
      <c r="Z1376" s="36">
        <v>1</v>
      </c>
      <c r="AA1376" s="36" t="s">
        <v>7411</v>
      </c>
      <c r="AB1376" s="36">
        <v>1</v>
      </c>
      <c r="AC1376" s="36"/>
      <c r="AD1376" s="36"/>
      <c r="AE1376" s="36">
        <f t="shared" si="24"/>
        <v>0</v>
      </c>
    </row>
    <row r="1377" spans="1:31" customFormat="1" ht="148.5">
      <c r="A1377" s="36">
        <v>1376</v>
      </c>
      <c r="B1377" s="36" t="s">
        <v>6546</v>
      </c>
      <c r="C1377" s="36" t="s">
        <v>7349</v>
      </c>
      <c r="D1377" s="36" t="s">
        <v>7412</v>
      </c>
      <c r="E1377" s="36" t="s">
        <v>28</v>
      </c>
      <c r="F1377" s="36" t="s">
        <v>45</v>
      </c>
      <c r="G1377" s="36">
        <v>0</v>
      </c>
      <c r="H1377" s="36" t="s">
        <v>82</v>
      </c>
      <c r="I1377" s="36" t="s">
        <v>7413</v>
      </c>
      <c r="J1377" s="36" t="s">
        <v>7414</v>
      </c>
      <c r="K1377" s="36" t="s">
        <v>33</v>
      </c>
      <c r="L1377" s="72" t="s">
        <v>7415</v>
      </c>
      <c r="M1377" s="36"/>
      <c r="N1377" s="36" t="s">
        <v>36</v>
      </c>
      <c r="O1377" s="36"/>
      <c r="P1377" s="36"/>
      <c r="Q1377" s="36"/>
      <c r="R1377" s="36"/>
      <c r="S1377" s="36" t="s">
        <v>51</v>
      </c>
      <c r="T1377" s="36" t="s">
        <v>39</v>
      </c>
      <c r="U1377" s="36" t="s">
        <v>42</v>
      </c>
      <c r="V1377" s="36" t="s">
        <v>38</v>
      </c>
      <c r="W1377" s="36" t="s">
        <v>7361</v>
      </c>
      <c r="X1377" s="36">
        <v>2</v>
      </c>
      <c r="Y1377" s="36" t="s">
        <v>7416</v>
      </c>
      <c r="Z1377" s="36">
        <v>1</v>
      </c>
      <c r="AA1377" s="36" t="s">
        <v>7416</v>
      </c>
      <c r="AB1377" s="36">
        <v>1</v>
      </c>
      <c r="AC1377" s="36"/>
      <c r="AD1377" s="36"/>
      <c r="AE1377" s="36">
        <f t="shared" si="24"/>
        <v>0</v>
      </c>
    </row>
    <row r="1378" spans="1:31" customFormat="1" ht="67.5">
      <c r="A1378" s="36">
        <v>1377</v>
      </c>
      <c r="B1378" s="36" t="s">
        <v>6546</v>
      </c>
      <c r="C1378" s="36" t="s">
        <v>7349</v>
      </c>
      <c r="D1378" s="36" t="s">
        <v>7417</v>
      </c>
      <c r="E1378" s="36" t="s">
        <v>28</v>
      </c>
      <c r="F1378" s="36" t="s">
        <v>45</v>
      </c>
      <c r="G1378" s="36">
        <v>0</v>
      </c>
      <c r="H1378" s="36" t="s">
        <v>82</v>
      </c>
      <c r="I1378" s="36" t="s">
        <v>7418</v>
      </c>
      <c r="J1378" s="36" t="s">
        <v>7419</v>
      </c>
      <c r="K1378" s="36" t="s">
        <v>33</v>
      </c>
      <c r="L1378" s="72" t="s">
        <v>7420</v>
      </c>
      <c r="M1378" s="36"/>
      <c r="N1378" s="36" t="s">
        <v>36</v>
      </c>
      <c r="O1378" s="36"/>
      <c r="P1378" s="36"/>
      <c r="Q1378" s="36"/>
      <c r="R1378" s="36"/>
      <c r="S1378" s="36" t="s">
        <v>51</v>
      </c>
      <c r="T1378" s="36" t="s">
        <v>39</v>
      </c>
      <c r="U1378" s="36" t="s">
        <v>42</v>
      </c>
      <c r="V1378" s="36" t="s">
        <v>38</v>
      </c>
      <c r="W1378" s="36" t="s">
        <v>7361</v>
      </c>
      <c r="X1378" s="36">
        <v>2</v>
      </c>
      <c r="Y1378" s="36" t="s">
        <v>7421</v>
      </c>
      <c r="Z1378" s="36">
        <v>1</v>
      </c>
      <c r="AA1378" s="36" t="s">
        <v>7421</v>
      </c>
      <c r="AB1378" s="36">
        <v>1</v>
      </c>
      <c r="AC1378" s="36"/>
      <c r="AD1378" s="36"/>
      <c r="AE1378" s="36">
        <f t="shared" si="24"/>
        <v>0</v>
      </c>
    </row>
    <row r="1379" spans="1:31" customFormat="1" ht="81">
      <c r="A1379" s="36">
        <v>1378</v>
      </c>
      <c r="B1379" s="36" t="s">
        <v>6546</v>
      </c>
      <c r="C1379" s="36" t="s">
        <v>7349</v>
      </c>
      <c r="D1379" s="36" t="s">
        <v>7422</v>
      </c>
      <c r="E1379" s="36" t="s">
        <v>28</v>
      </c>
      <c r="F1379" s="36" t="s">
        <v>45</v>
      </c>
      <c r="G1379" s="36">
        <v>0</v>
      </c>
      <c r="H1379" s="36" t="s">
        <v>42</v>
      </c>
      <c r="I1379" s="36" t="s">
        <v>7423</v>
      </c>
      <c r="J1379" s="36" t="s">
        <v>7424</v>
      </c>
      <c r="K1379" s="36" t="s">
        <v>33</v>
      </c>
      <c r="L1379" s="72" t="s">
        <v>7425</v>
      </c>
      <c r="M1379" s="36"/>
      <c r="N1379" s="36" t="s">
        <v>36</v>
      </c>
      <c r="O1379" s="36"/>
      <c r="P1379" s="36"/>
      <c r="Q1379" s="36"/>
      <c r="R1379" s="36"/>
      <c r="S1379" s="36" t="s">
        <v>51</v>
      </c>
      <c r="T1379" s="36" t="s">
        <v>39</v>
      </c>
      <c r="U1379" s="36" t="s">
        <v>42</v>
      </c>
      <c r="V1379" s="36" t="s">
        <v>38</v>
      </c>
      <c r="W1379" s="36" t="s">
        <v>7361</v>
      </c>
      <c r="X1379" s="36">
        <v>2</v>
      </c>
      <c r="Y1379" s="36" t="s">
        <v>7426</v>
      </c>
      <c r="Z1379" s="36">
        <v>1</v>
      </c>
      <c r="AA1379" s="36" t="s">
        <v>7426</v>
      </c>
      <c r="AB1379" s="36">
        <v>1</v>
      </c>
      <c r="AC1379" s="36"/>
      <c r="AD1379" s="36"/>
      <c r="AE1379" s="36">
        <f t="shared" si="24"/>
        <v>0</v>
      </c>
    </row>
    <row r="1380" spans="1:31" customFormat="1" ht="81">
      <c r="A1380" s="36">
        <v>1379</v>
      </c>
      <c r="B1380" s="36" t="s">
        <v>6546</v>
      </c>
      <c r="C1380" s="36" t="s">
        <v>7349</v>
      </c>
      <c r="D1380" s="36" t="s">
        <v>7427</v>
      </c>
      <c r="E1380" s="36" t="s">
        <v>28</v>
      </c>
      <c r="F1380" s="36" t="s">
        <v>45</v>
      </c>
      <c r="G1380" s="36">
        <v>0</v>
      </c>
      <c r="H1380" s="36" t="s">
        <v>108</v>
      </c>
      <c r="I1380" s="36" t="s">
        <v>7428</v>
      </c>
      <c r="J1380" s="36" t="s">
        <v>7429</v>
      </c>
      <c r="K1380" s="36" t="s">
        <v>33</v>
      </c>
      <c r="L1380" s="72" t="s">
        <v>7430</v>
      </c>
      <c r="M1380" s="36"/>
      <c r="N1380" s="36" t="s">
        <v>36</v>
      </c>
      <c r="O1380" s="36"/>
      <c r="P1380" s="36"/>
      <c r="Q1380" s="36"/>
      <c r="R1380" s="36"/>
      <c r="S1380" s="36" t="s">
        <v>51</v>
      </c>
      <c r="T1380" s="36" t="s">
        <v>39</v>
      </c>
      <c r="U1380" s="36" t="s">
        <v>42</v>
      </c>
      <c r="V1380" s="36" t="s">
        <v>38</v>
      </c>
      <c r="W1380" s="36" t="s">
        <v>7361</v>
      </c>
      <c r="X1380" s="36">
        <v>2</v>
      </c>
      <c r="Y1380" s="36" t="s">
        <v>7431</v>
      </c>
      <c r="Z1380" s="36">
        <v>1</v>
      </c>
      <c r="AA1380" s="36" t="s">
        <v>7431</v>
      </c>
      <c r="AB1380" s="36">
        <v>1</v>
      </c>
      <c r="AC1380" s="36"/>
      <c r="AD1380" s="36"/>
      <c r="AE1380" s="36">
        <f t="shared" si="24"/>
        <v>0</v>
      </c>
    </row>
    <row r="1381" spans="1:31" customFormat="1" ht="81">
      <c r="A1381" s="36">
        <v>1380</v>
      </c>
      <c r="B1381" s="36" t="s">
        <v>6546</v>
      </c>
      <c r="C1381" s="36" t="s">
        <v>7349</v>
      </c>
      <c r="D1381" s="36" t="s">
        <v>7432</v>
      </c>
      <c r="E1381" s="36" t="s">
        <v>28</v>
      </c>
      <c r="F1381" s="36" t="s">
        <v>45</v>
      </c>
      <c r="G1381" s="36">
        <v>0</v>
      </c>
      <c r="H1381" s="36" t="s">
        <v>108</v>
      </c>
      <c r="I1381" s="36" t="s">
        <v>7433</v>
      </c>
      <c r="J1381" s="36" t="s">
        <v>7434</v>
      </c>
      <c r="K1381" s="36" t="s">
        <v>33</v>
      </c>
      <c r="L1381" s="72" t="s">
        <v>7435</v>
      </c>
      <c r="M1381" s="36"/>
      <c r="N1381" s="36" t="s">
        <v>36</v>
      </c>
      <c r="O1381" s="36"/>
      <c r="P1381" s="36"/>
      <c r="Q1381" s="36"/>
      <c r="R1381" s="36"/>
      <c r="S1381" s="36" t="s">
        <v>51</v>
      </c>
      <c r="T1381" s="36" t="s">
        <v>39</v>
      </c>
      <c r="U1381" s="36" t="s">
        <v>42</v>
      </c>
      <c r="V1381" s="36" t="s">
        <v>38</v>
      </c>
      <c r="W1381" s="36" t="s">
        <v>7361</v>
      </c>
      <c r="X1381" s="36">
        <v>2</v>
      </c>
      <c r="Y1381" s="36" t="s">
        <v>7436</v>
      </c>
      <c r="Z1381" s="36">
        <v>1</v>
      </c>
      <c r="AA1381" s="36" t="s">
        <v>7436</v>
      </c>
      <c r="AB1381" s="36">
        <v>1</v>
      </c>
      <c r="AC1381" s="36"/>
      <c r="AD1381" s="36"/>
      <c r="AE1381" s="36">
        <f t="shared" si="24"/>
        <v>0</v>
      </c>
    </row>
    <row r="1382" spans="1:31" customFormat="1" ht="67.5">
      <c r="A1382" s="36">
        <v>1381</v>
      </c>
      <c r="B1382" s="36" t="s">
        <v>6546</v>
      </c>
      <c r="C1382" s="36" t="s">
        <v>7349</v>
      </c>
      <c r="D1382" s="36" t="s">
        <v>7437</v>
      </c>
      <c r="E1382" s="36" t="s">
        <v>28</v>
      </c>
      <c r="F1382" s="36" t="s">
        <v>45</v>
      </c>
      <c r="G1382" s="36">
        <v>0</v>
      </c>
      <c r="H1382" s="36" t="s">
        <v>108</v>
      </c>
      <c r="I1382" s="36" t="s">
        <v>7438</v>
      </c>
      <c r="J1382" s="36" t="s">
        <v>7439</v>
      </c>
      <c r="K1382" s="36" t="s">
        <v>33</v>
      </c>
      <c r="L1382" s="72" t="s">
        <v>7440</v>
      </c>
      <c r="M1382" s="36"/>
      <c r="N1382" s="36" t="s">
        <v>36</v>
      </c>
      <c r="O1382" s="36"/>
      <c r="P1382" s="36"/>
      <c r="Q1382" s="36"/>
      <c r="R1382" s="36"/>
      <c r="S1382" s="36" t="s">
        <v>51</v>
      </c>
      <c r="T1382" s="36" t="s">
        <v>39</v>
      </c>
      <c r="U1382" s="36" t="s">
        <v>42</v>
      </c>
      <c r="V1382" s="36" t="s">
        <v>38</v>
      </c>
      <c r="W1382" s="36" t="s">
        <v>7361</v>
      </c>
      <c r="X1382" s="36">
        <v>2</v>
      </c>
      <c r="Y1382" s="36" t="s">
        <v>4855</v>
      </c>
      <c r="Z1382" s="36">
        <v>1</v>
      </c>
      <c r="AA1382" s="36" t="s">
        <v>4855</v>
      </c>
      <c r="AB1382" s="36">
        <v>1</v>
      </c>
      <c r="AC1382" s="36"/>
      <c r="AD1382" s="36"/>
      <c r="AE1382" s="36">
        <f t="shared" si="24"/>
        <v>0</v>
      </c>
    </row>
    <row r="1383" spans="1:31" customFormat="1" ht="81">
      <c r="A1383" s="36">
        <v>1382</v>
      </c>
      <c r="B1383" s="36" t="s">
        <v>6546</v>
      </c>
      <c r="C1383" s="36" t="s">
        <v>7349</v>
      </c>
      <c r="D1383" s="36" t="s">
        <v>7441</v>
      </c>
      <c r="E1383" s="36" t="s">
        <v>28</v>
      </c>
      <c r="F1383" s="36" t="s">
        <v>45</v>
      </c>
      <c r="G1383" s="36">
        <v>0</v>
      </c>
      <c r="H1383" s="36" t="s">
        <v>108</v>
      </c>
      <c r="I1383" s="36" t="s">
        <v>7442</v>
      </c>
      <c r="J1383" s="36" t="s">
        <v>7443</v>
      </c>
      <c r="K1383" s="36" t="s">
        <v>106</v>
      </c>
      <c r="L1383" s="72"/>
      <c r="M1383" s="36"/>
      <c r="N1383" s="36"/>
      <c r="O1383" s="36"/>
      <c r="P1383" s="36"/>
      <c r="Q1383" s="36"/>
      <c r="R1383" s="36"/>
      <c r="S1383" s="36"/>
      <c r="T1383" s="36"/>
      <c r="U1383" s="36"/>
      <c r="V1383" s="36"/>
      <c r="W1383" s="36"/>
      <c r="X1383" s="36"/>
      <c r="Y1383" s="36"/>
      <c r="Z1383" s="36"/>
      <c r="AA1383" s="36"/>
      <c r="AB1383" s="36"/>
      <c r="AC1383" s="36"/>
      <c r="AD1383" s="36"/>
      <c r="AE1383" s="36">
        <f t="shared" si="24"/>
        <v>0</v>
      </c>
    </row>
    <row r="1384" spans="1:31" customFormat="1" ht="67.5">
      <c r="A1384" s="36">
        <v>1383</v>
      </c>
      <c r="B1384" s="36" t="s">
        <v>6546</v>
      </c>
      <c r="C1384" s="36" t="s">
        <v>7349</v>
      </c>
      <c r="D1384" s="36" t="s">
        <v>7444</v>
      </c>
      <c r="E1384" s="36" t="s">
        <v>28</v>
      </c>
      <c r="F1384" s="36" t="s">
        <v>45</v>
      </c>
      <c r="G1384" s="36">
        <v>0</v>
      </c>
      <c r="H1384" s="36" t="s">
        <v>42</v>
      </c>
      <c r="I1384" s="36" t="s">
        <v>7445</v>
      </c>
      <c r="J1384" s="36" t="s">
        <v>7446</v>
      </c>
      <c r="K1384" s="36" t="s">
        <v>33</v>
      </c>
      <c r="L1384" s="72" t="s">
        <v>7447</v>
      </c>
      <c r="M1384" s="36"/>
      <c r="N1384" s="36" t="s">
        <v>36</v>
      </c>
      <c r="O1384" s="36"/>
      <c r="P1384" s="36"/>
      <c r="Q1384" s="36"/>
      <c r="R1384" s="36"/>
      <c r="S1384" s="36" t="s">
        <v>51</v>
      </c>
      <c r="T1384" s="36" t="s">
        <v>39</v>
      </c>
      <c r="U1384" s="36" t="s">
        <v>42</v>
      </c>
      <c r="V1384" s="36" t="s">
        <v>38</v>
      </c>
      <c r="W1384" s="36" t="s">
        <v>7361</v>
      </c>
      <c r="X1384" s="36">
        <v>2</v>
      </c>
      <c r="Y1384" s="36" t="s">
        <v>7448</v>
      </c>
      <c r="Z1384" s="36">
        <v>1</v>
      </c>
      <c r="AA1384" s="36" t="s">
        <v>7448</v>
      </c>
      <c r="AB1384" s="36">
        <v>1</v>
      </c>
      <c r="AC1384" s="36"/>
      <c r="AD1384" s="36"/>
      <c r="AE1384" s="36">
        <f t="shared" si="24"/>
        <v>0</v>
      </c>
    </row>
    <row r="1385" spans="1:31" customFormat="1" ht="81">
      <c r="A1385" s="36">
        <v>1384</v>
      </c>
      <c r="B1385" s="36" t="s">
        <v>6546</v>
      </c>
      <c r="C1385" s="36" t="s">
        <v>7349</v>
      </c>
      <c r="D1385" s="36" t="s">
        <v>7449</v>
      </c>
      <c r="E1385" s="36" t="s">
        <v>28</v>
      </c>
      <c r="F1385" s="36" t="s">
        <v>45</v>
      </c>
      <c r="G1385" s="36">
        <v>0</v>
      </c>
      <c r="H1385" s="36" t="s">
        <v>42</v>
      </c>
      <c r="I1385" s="36" t="s">
        <v>7450</v>
      </c>
      <c r="J1385" s="36" t="s">
        <v>7451</v>
      </c>
      <c r="K1385" s="36" t="s">
        <v>33</v>
      </c>
      <c r="L1385" s="72" t="s">
        <v>7452</v>
      </c>
      <c r="M1385" s="36"/>
      <c r="N1385" s="36" t="s">
        <v>36</v>
      </c>
      <c r="O1385" s="36"/>
      <c r="P1385" s="36"/>
      <c r="Q1385" s="36"/>
      <c r="R1385" s="36"/>
      <c r="S1385" s="36" t="s">
        <v>51</v>
      </c>
      <c r="T1385" s="36" t="s">
        <v>39</v>
      </c>
      <c r="U1385" s="36" t="s">
        <v>42</v>
      </c>
      <c r="V1385" s="36" t="s">
        <v>38</v>
      </c>
      <c r="W1385" s="36" t="s">
        <v>7361</v>
      </c>
      <c r="X1385" s="36">
        <v>2</v>
      </c>
      <c r="Y1385" s="36" t="s">
        <v>7453</v>
      </c>
      <c r="Z1385" s="36">
        <v>1</v>
      </c>
      <c r="AA1385" s="36" t="s">
        <v>7453</v>
      </c>
      <c r="AB1385" s="36">
        <v>1</v>
      </c>
      <c r="AC1385" s="36"/>
      <c r="AD1385" s="36"/>
      <c r="AE1385" s="36">
        <f t="shared" si="24"/>
        <v>0</v>
      </c>
    </row>
    <row r="1386" spans="1:31" customFormat="1" ht="189">
      <c r="A1386" s="36">
        <v>1385</v>
      </c>
      <c r="B1386" s="36" t="s">
        <v>6546</v>
      </c>
      <c r="C1386" s="36" t="s">
        <v>7349</v>
      </c>
      <c r="D1386" s="36" t="s">
        <v>7454</v>
      </c>
      <c r="E1386" s="36" t="s">
        <v>28</v>
      </c>
      <c r="F1386" s="36" t="s">
        <v>45</v>
      </c>
      <c r="G1386" s="36">
        <v>0</v>
      </c>
      <c r="H1386" s="36" t="s">
        <v>30</v>
      </c>
      <c r="I1386" s="36" t="s">
        <v>7455</v>
      </c>
      <c r="J1386" s="36" t="s">
        <v>7456</v>
      </c>
      <c r="K1386" s="36" t="s">
        <v>33</v>
      </c>
      <c r="L1386" s="72" t="s">
        <v>7457</v>
      </c>
      <c r="M1386" s="36"/>
      <c r="N1386" s="36" t="s">
        <v>36</v>
      </c>
      <c r="O1386" s="36"/>
      <c r="P1386" s="36"/>
      <c r="Q1386" s="36"/>
      <c r="R1386" s="36"/>
      <c r="S1386" s="36" t="s">
        <v>51</v>
      </c>
      <c r="T1386" s="36" t="s">
        <v>39</v>
      </c>
      <c r="U1386" s="36" t="s">
        <v>42</v>
      </c>
      <c r="V1386" s="36" t="s">
        <v>38</v>
      </c>
      <c r="W1386" s="36" t="s">
        <v>7361</v>
      </c>
      <c r="X1386" s="36">
        <v>2</v>
      </c>
      <c r="Y1386" s="36" t="s">
        <v>7453</v>
      </c>
      <c r="Z1386" s="36">
        <v>1</v>
      </c>
      <c r="AA1386" s="36" t="s">
        <v>7453</v>
      </c>
      <c r="AB1386" s="36">
        <v>1</v>
      </c>
      <c r="AC1386" s="36"/>
      <c r="AD1386" s="36"/>
      <c r="AE1386" s="36">
        <f t="shared" si="24"/>
        <v>0</v>
      </c>
    </row>
    <row r="1387" spans="1:31" customFormat="1" ht="94.5">
      <c r="A1387" s="36">
        <v>1386</v>
      </c>
      <c r="B1387" s="36" t="s">
        <v>6546</v>
      </c>
      <c r="C1387" s="36" t="s">
        <v>7349</v>
      </c>
      <c r="D1387" s="36" t="s">
        <v>7458</v>
      </c>
      <c r="E1387" s="36" t="s">
        <v>28</v>
      </c>
      <c r="F1387" s="36" t="s">
        <v>45</v>
      </c>
      <c r="G1387" s="36">
        <v>0</v>
      </c>
      <c r="H1387" s="36" t="s">
        <v>82</v>
      </c>
      <c r="I1387" s="36" t="s">
        <v>7459</v>
      </c>
      <c r="J1387" s="36" t="s">
        <v>7460</v>
      </c>
      <c r="K1387" s="36" t="s">
        <v>33</v>
      </c>
      <c r="L1387" s="72" t="s">
        <v>7461</v>
      </c>
      <c r="M1387" s="36"/>
      <c r="N1387" s="36" t="s">
        <v>36</v>
      </c>
      <c r="O1387" s="36"/>
      <c r="P1387" s="36"/>
      <c r="Q1387" s="36"/>
      <c r="R1387" s="36"/>
      <c r="S1387" s="36" t="s">
        <v>51</v>
      </c>
      <c r="T1387" s="36" t="s">
        <v>39</v>
      </c>
      <c r="U1387" s="36" t="s">
        <v>42</v>
      </c>
      <c r="V1387" s="36" t="s">
        <v>38</v>
      </c>
      <c r="W1387" s="36" t="s">
        <v>7361</v>
      </c>
      <c r="X1387" s="36">
        <v>2</v>
      </c>
      <c r="Y1387" s="36" t="s">
        <v>7453</v>
      </c>
      <c r="Z1387" s="36">
        <v>1</v>
      </c>
      <c r="AA1387" s="36" t="s">
        <v>7453</v>
      </c>
      <c r="AB1387" s="36">
        <v>1</v>
      </c>
      <c r="AC1387" s="36"/>
      <c r="AD1387" s="36"/>
      <c r="AE1387" s="36">
        <f t="shared" si="24"/>
        <v>0</v>
      </c>
    </row>
    <row r="1388" spans="1:31" customFormat="1" ht="94.5">
      <c r="A1388" s="36">
        <v>1387</v>
      </c>
      <c r="B1388" s="36" t="s">
        <v>6546</v>
      </c>
      <c r="C1388" s="36" t="s">
        <v>7349</v>
      </c>
      <c r="D1388" s="36" t="s">
        <v>7462</v>
      </c>
      <c r="E1388" s="36" t="s">
        <v>28</v>
      </c>
      <c r="F1388" s="36" t="s">
        <v>45</v>
      </c>
      <c r="G1388" s="36">
        <v>0</v>
      </c>
      <c r="H1388" s="36" t="s">
        <v>82</v>
      </c>
      <c r="I1388" s="36" t="s">
        <v>7463</v>
      </c>
      <c r="J1388" s="36" t="s">
        <v>7464</v>
      </c>
      <c r="K1388" s="36" t="s">
        <v>33</v>
      </c>
      <c r="L1388" s="72" t="s">
        <v>7465</v>
      </c>
      <c r="M1388" s="36"/>
      <c r="N1388" s="36" t="s">
        <v>36</v>
      </c>
      <c r="O1388" s="36"/>
      <c r="P1388" s="36"/>
      <c r="Q1388" s="36"/>
      <c r="R1388" s="36"/>
      <c r="S1388" s="36" t="s">
        <v>51</v>
      </c>
      <c r="T1388" s="36" t="s">
        <v>39</v>
      </c>
      <c r="U1388" s="36" t="s">
        <v>42</v>
      </c>
      <c r="V1388" s="36" t="s">
        <v>38</v>
      </c>
      <c r="W1388" s="36" t="s">
        <v>7361</v>
      </c>
      <c r="X1388" s="36">
        <v>2</v>
      </c>
      <c r="Y1388" s="36" t="s">
        <v>7466</v>
      </c>
      <c r="Z1388" s="36">
        <v>1</v>
      </c>
      <c r="AA1388" s="36" t="s">
        <v>7466</v>
      </c>
      <c r="AB1388" s="36">
        <v>1</v>
      </c>
      <c r="AC1388" s="36"/>
      <c r="AD1388" s="36"/>
      <c r="AE1388" s="36">
        <f t="shared" si="24"/>
        <v>0</v>
      </c>
    </row>
    <row r="1389" spans="1:31" customFormat="1" ht="81">
      <c r="A1389" s="36">
        <v>1388</v>
      </c>
      <c r="B1389" s="36" t="s">
        <v>6546</v>
      </c>
      <c r="C1389" s="36" t="s">
        <v>7349</v>
      </c>
      <c r="D1389" s="36" t="s">
        <v>7467</v>
      </c>
      <c r="E1389" s="36" t="s">
        <v>28</v>
      </c>
      <c r="F1389" s="36" t="s">
        <v>45</v>
      </c>
      <c r="G1389" s="36">
        <v>0</v>
      </c>
      <c r="H1389" s="36" t="s">
        <v>82</v>
      </c>
      <c r="I1389" s="36" t="s">
        <v>7468</v>
      </c>
      <c r="J1389" s="36" t="s">
        <v>7469</v>
      </c>
      <c r="K1389" s="36" t="s">
        <v>33</v>
      </c>
      <c r="L1389" s="72" t="s">
        <v>7470</v>
      </c>
      <c r="M1389" s="36"/>
      <c r="N1389" s="36" t="s">
        <v>36</v>
      </c>
      <c r="O1389" s="36"/>
      <c r="P1389" s="36"/>
      <c r="Q1389" s="36"/>
      <c r="R1389" s="36"/>
      <c r="S1389" s="36" t="s">
        <v>51</v>
      </c>
      <c r="T1389" s="36" t="s">
        <v>39</v>
      </c>
      <c r="U1389" s="36" t="s">
        <v>42</v>
      </c>
      <c r="V1389" s="36" t="s">
        <v>38</v>
      </c>
      <c r="W1389" s="36" t="s">
        <v>7361</v>
      </c>
      <c r="X1389" s="36">
        <v>2</v>
      </c>
      <c r="Y1389" s="36" t="s">
        <v>7471</v>
      </c>
      <c r="Z1389" s="36">
        <v>1</v>
      </c>
      <c r="AA1389" s="36" t="s">
        <v>7471</v>
      </c>
      <c r="AB1389" s="36">
        <v>1</v>
      </c>
      <c r="AC1389" s="36"/>
      <c r="AD1389" s="36"/>
      <c r="AE1389" s="36">
        <f t="shared" si="24"/>
        <v>0</v>
      </c>
    </row>
    <row r="1390" spans="1:31" customFormat="1" ht="81">
      <c r="A1390" s="36">
        <v>1389</v>
      </c>
      <c r="B1390" s="36" t="s">
        <v>6546</v>
      </c>
      <c r="C1390" s="36" t="s">
        <v>7349</v>
      </c>
      <c r="D1390" s="36" t="s">
        <v>7472</v>
      </c>
      <c r="E1390" s="36" t="s">
        <v>28</v>
      </c>
      <c r="F1390" s="36" t="s">
        <v>45</v>
      </c>
      <c r="G1390" s="36">
        <v>0</v>
      </c>
      <c r="H1390" s="36" t="s">
        <v>82</v>
      </c>
      <c r="I1390" s="36" t="s">
        <v>7473</v>
      </c>
      <c r="J1390" s="36" t="s">
        <v>7474</v>
      </c>
      <c r="K1390" s="36" t="s">
        <v>33</v>
      </c>
      <c r="L1390" s="72" t="s">
        <v>7475</v>
      </c>
      <c r="M1390" s="36"/>
      <c r="N1390" s="36" t="s">
        <v>36</v>
      </c>
      <c r="O1390" s="36"/>
      <c r="P1390" s="36"/>
      <c r="Q1390" s="36"/>
      <c r="R1390" s="36"/>
      <c r="S1390" s="36" t="s">
        <v>51</v>
      </c>
      <c r="T1390" s="36" t="s">
        <v>39</v>
      </c>
      <c r="U1390" s="36" t="s">
        <v>42</v>
      </c>
      <c r="V1390" s="36" t="s">
        <v>38</v>
      </c>
      <c r="W1390" s="36" t="s">
        <v>7361</v>
      </c>
      <c r="X1390" s="36">
        <v>2</v>
      </c>
      <c r="Y1390" s="36" t="s">
        <v>7471</v>
      </c>
      <c r="Z1390" s="36">
        <v>1</v>
      </c>
      <c r="AA1390" s="36" t="s">
        <v>7471</v>
      </c>
      <c r="AB1390" s="36">
        <v>1</v>
      </c>
      <c r="AC1390" s="36"/>
      <c r="AD1390" s="36"/>
      <c r="AE1390" s="36">
        <f t="shared" si="24"/>
        <v>0</v>
      </c>
    </row>
    <row r="1391" spans="1:31" customFormat="1" ht="81">
      <c r="A1391" s="36">
        <v>1390</v>
      </c>
      <c r="B1391" s="36" t="s">
        <v>6546</v>
      </c>
      <c r="C1391" s="36" t="s">
        <v>7349</v>
      </c>
      <c r="D1391" s="36" t="s">
        <v>7476</v>
      </c>
      <c r="E1391" s="36" t="s">
        <v>28</v>
      </c>
      <c r="F1391" s="36" t="s">
        <v>45</v>
      </c>
      <c r="G1391" s="36">
        <v>0</v>
      </c>
      <c r="H1391" s="36" t="s">
        <v>42</v>
      </c>
      <c r="I1391" s="36" t="s">
        <v>7477</v>
      </c>
      <c r="J1391" s="36" t="s">
        <v>7478</v>
      </c>
      <c r="K1391" s="36" t="s">
        <v>33</v>
      </c>
      <c r="L1391" s="72" t="s">
        <v>7479</v>
      </c>
      <c r="M1391" s="36"/>
      <c r="N1391" s="36" t="s">
        <v>36</v>
      </c>
      <c r="O1391" s="36"/>
      <c r="P1391" s="36"/>
      <c r="Q1391" s="36"/>
      <c r="R1391" s="36"/>
      <c r="S1391" s="36" t="s">
        <v>51</v>
      </c>
      <c r="T1391" s="36" t="s">
        <v>39</v>
      </c>
      <c r="U1391" s="36" t="s">
        <v>42</v>
      </c>
      <c r="V1391" s="36" t="s">
        <v>38</v>
      </c>
      <c r="W1391" s="36" t="s">
        <v>7361</v>
      </c>
      <c r="X1391" s="36">
        <v>2</v>
      </c>
      <c r="Y1391" s="36" t="s">
        <v>7480</v>
      </c>
      <c r="Z1391" s="36">
        <v>1</v>
      </c>
      <c r="AA1391" s="36" t="s">
        <v>7480</v>
      </c>
      <c r="AB1391" s="36">
        <v>1</v>
      </c>
      <c r="AC1391" s="36"/>
      <c r="AD1391" s="36"/>
      <c r="AE1391" s="36">
        <f t="shared" si="24"/>
        <v>0</v>
      </c>
    </row>
    <row r="1392" spans="1:31" customFormat="1" ht="94.5">
      <c r="A1392" s="36">
        <v>1391</v>
      </c>
      <c r="B1392" s="36" t="s">
        <v>6546</v>
      </c>
      <c r="C1392" s="36" t="s">
        <v>7349</v>
      </c>
      <c r="D1392" s="36" t="s">
        <v>7481</v>
      </c>
      <c r="E1392" s="36" t="s">
        <v>28</v>
      </c>
      <c r="F1392" s="36" t="s">
        <v>45</v>
      </c>
      <c r="G1392" s="36">
        <v>0</v>
      </c>
      <c r="H1392" s="36" t="s">
        <v>42</v>
      </c>
      <c r="I1392" s="36" t="s">
        <v>7482</v>
      </c>
      <c r="J1392" s="36" t="s">
        <v>7483</v>
      </c>
      <c r="K1392" s="36" t="s">
        <v>33</v>
      </c>
      <c r="L1392" s="72" t="s">
        <v>7484</v>
      </c>
      <c r="M1392" s="36"/>
      <c r="N1392" s="36" t="s">
        <v>36</v>
      </c>
      <c r="O1392" s="36"/>
      <c r="P1392" s="36"/>
      <c r="Q1392" s="36"/>
      <c r="R1392" s="36"/>
      <c r="S1392" s="36" t="s">
        <v>51</v>
      </c>
      <c r="T1392" s="36" t="s">
        <v>39</v>
      </c>
      <c r="U1392" s="36" t="s">
        <v>42</v>
      </c>
      <c r="V1392" s="36" t="s">
        <v>38</v>
      </c>
      <c r="W1392" s="36" t="s">
        <v>7361</v>
      </c>
      <c r="X1392" s="36">
        <v>2</v>
      </c>
      <c r="Y1392" s="36" t="s">
        <v>7485</v>
      </c>
      <c r="Z1392" s="36">
        <v>1</v>
      </c>
      <c r="AA1392" s="36" t="s">
        <v>7485</v>
      </c>
      <c r="AB1392" s="36">
        <v>1</v>
      </c>
      <c r="AC1392" s="36"/>
      <c r="AD1392" s="36"/>
      <c r="AE1392" s="36">
        <f t="shared" si="24"/>
        <v>0</v>
      </c>
    </row>
    <row r="1393" spans="1:31" customFormat="1" ht="81">
      <c r="A1393" s="36">
        <v>1392</v>
      </c>
      <c r="B1393" s="36" t="s">
        <v>6546</v>
      </c>
      <c r="C1393" s="36" t="s">
        <v>7349</v>
      </c>
      <c r="D1393" s="36" t="s">
        <v>7486</v>
      </c>
      <c r="E1393" s="36" t="s">
        <v>28</v>
      </c>
      <c r="F1393" s="36" t="s">
        <v>45</v>
      </c>
      <c r="G1393" s="36">
        <v>0</v>
      </c>
      <c r="H1393" s="36" t="s">
        <v>42</v>
      </c>
      <c r="I1393" s="36" t="s">
        <v>7487</v>
      </c>
      <c r="J1393" s="36" t="s">
        <v>7488</v>
      </c>
      <c r="K1393" s="36" t="s">
        <v>33</v>
      </c>
      <c r="L1393" s="72" t="s">
        <v>7489</v>
      </c>
      <c r="M1393" s="36"/>
      <c r="N1393" s="36" t="s">
        <v>36</v>
      </c>
      <c r="O1393" s="36"/>
      <c r="P1393" s="36"/>
      <c r="Q1393" s="36"/>
      <c r="R1393" s="36"/>
      <c r="S1393" s="36" t="s">
        <v>51</v>
      </c>
      <c r="T1393" s="36" t="s">
        <v>39</v>
      </c>
      <c r="U1393" s="36" t="s">
        <v>42</v>
      </c>
      <c r="V1393" s="36" t="s">
        <v>38</v>
      </c>
      <c r="W1393" s="36" t="s">
        <v>7361</v>
      </c>
      <c r="X1393" s="36">
        <v>2</v>
      </c>
      <c r="Y1393" s="36" t="s">
        <v>7490</v>
      </c>
      <c r="Z1393" s="36">
        <v>1</v>
      </c>
      <c r="AA1393" s="36" t="s">
        <v>7490</v>
      </c>
      <c r="AB1393" s="36">
        <v>1</v>
      </c>
      <c r="AC1393" s="36"/>
      <c r="AD1393" s="36"/>
      <c r="AE1393" s="36">
        <f t="shared" si="24"/>
        <v>0</v>
      </c>
    </row>
    <row r="1394" spans="1:31" customFormat="1" ht="81">
      <c r="A1394" s="36">
        <v>1393</v>
      </c>
      <c r="B1394" s="36" t="s">
        <v>6546</v>
      </c>
      <c r="C1394" s="36" t="s">
        <v>7349</v>
      </c>
      <c r="D1394" s="36" t="s">
        <v>7491</v>
      </c>
      <c r="E1394" s="36" t="s">
        <v>28</v>
      </c>
      <c r="F1394" s="36" t="s">
        <v>45</v>
      </c>
      <c r="G1394" s="36">
        <v>0</v>
      </c>
      <c r="H1394" s="36" t="s">
        <v>82</v>
      </c>
      <c r="I1394" s="36" t="s">
        <v>7492</v>
      </c>
      <c r="J1394" s="36" t="s">
        <v>7493</v>
      </c>
      <c r="K1394" s="36" t="s">
        <v>33</v>
      </c>
      <c r="L1394" s="72" t="s">
        <v>7494</v>
      </c>
      <c r="M1394" s="36"/>
      <c r="N1394" s="36" t="s">
        <v>36</v>
      </c>
      <c r="O1394" s="36"/>
      <c r="P1394" s="36"/>
      <c r="Q1394" s="36"/>
      <c r="R1394" s="36"/>
      <c r="S1394" s="36" t="s">
        <v>51</v>
      </c>
      <c r="T1394" s="36" t="s">
        <v>39</v>
      </c>
      <c r="U1394" s="36" t="s">
        <v>42</v>
      </c>
      <c r="V1394" s="36" t="s">
        <v>38</v>
      </c>
      <c r="W1394" s="36" t="s">
        <v>7361</v>
      </c>
      <c r="X1394" s="36">
        <v>2</v>
      </c>
      <c r="Y1394" s="36" t="s">
        <v>7495</v>
      </c>
      <c r="Z1394" s="36">
        <v>1</v>
      </c>
      <c r="AA1394" s="36" t="s">
        <v>7495</v>
      </c>
      <c r="AB1394" s="36">
        <v>1</v>
      </c>
      <c r="AC1394" s="36"/>
      <c r="AD1394" s="36"/>
      <c r="AE1394" s="36">
        <f t="shared" si="24"/>
        <v>0</v>
      </c>
    </row>
    <row r="1395" spans="1:31" customFormat="1" ht="94.5">
      <c r="A1395" s="36">
        <v>1394</v>
      </c>
      <c r="B1395" s="36" t="s">
        <v>6546</v>
      </c>
      <c r="C1395" s="36" t="s">
        <v>7349</v>
      </c>
      <c r="D1395" s="36" t="s">
        <v>7496</v>
      </c>
      <c r="E1395" s="36" t="s">
        <v>28</v>
      </c>
      <c r="F1395" s="36" t="s">
        <v>45</v>
      </c>
      <c r="G1395" s="36">
        <v>0</v>
      </c>
      <c r="H1395" s="36" t="s">
        <v>42</v>
      </c>
      <c r="I1395" s="36" t="s">
        <v>7497</v>
      </c>
      <c r="J1395" s="36" t="s">
        <v>7498</v>
      </c>
      <c r="K1395" s="36" t="s">
        <v>106</v>
      </c>
      <c r="L1395" s="72"/>
      <c r="M1395" s="36"/>
      <c r="N1395" s="36"/>
      <c r="O1395" s="36"/>
      <c r="P1395" s="36"/>
      <c r="Q1395" s="36"/>
      <c r="R1395" s="36"/>
      <c r="S1395" s="36"/>
      <c r="T1395" s="36"/>
      <c r="U1395" s="36"/>
      <c r="V1395" s="36"/>
      <c r="W1395" s="36"/>
      <c r="X1395" s="36"/>
      <c r="Y1395" s="36"/>
      <c r="Z1395" s="36"/>
      <c r="AA1395" s="36"/>
      <c r="AB1395" s="36"/>
      <c r="AC1395" s="36"/>
      <c r="AD1395" s="36"/>
      <c r="AE1395" s="36">
        <f t="shared" si="24"/>
        <v>0</v>
      </c>
    </row>
    <row r="1396" spans="1:31" customFormat="1" ht="202.5">
      <c r="A1396" s="36">
        <v>1395</v>
      </c>
      <c r="B1396" s="36" t="s">
        <v>6546</v>
      </c>
      <c r="C1396" s="36" t="s">
        <v>7349</v>
      </c>
      <c r="D1396" s="36" t="s">
        <v>7499</v>
      </c>
      <c r="E1396" s="36" t="s">
        <v>28</v>
      </c>
      <c r="F1396" s="36" t="s">
        <v>45</v>
      </c>
      <c r="G1396" s="36">
        <v>0</v>
      </c>
      <c r="H1396" s="36" t="s">
        <v>108</v>
      </c>
      <c r="I1396" s="36" t="s">
        <v>7500</v>
      </c>
      <c r="J1396" s="36" t="s">
        <v>7501</v>
      </c>
      <c r="K1396" s="36" t="s">
        <v>33</v>
      </c>
      <c r="L1396" s="72" t="s">
        <v>7502</v>
      </c>
      <c r="M1396" s="36"/>
      <c r="N1396" s="36" t="s">
        <v>36</v>
      </c>
      <c r="O1396" s="36"/>
      <c r="P1396" s="36"/>
      <c r="Q1396" s="36"/>
      <c r="R1396" s="36"/>
      <c r="S1396" s="36" t="s">
        <v>51</v>
      </c>
      <c r="T1396" s="36" t="s">
        <v>39</v>
      </c>
      <c r="U1396" s="36" t="s">
        <v>42</v>
      </c>
      <c r="V1396" s="36" t="s">
        <v>38</v>
      </c>
      <c r="W1396" s="36" t="s">
        <v>7361</v>
      </c>
      <c r="X1396" s="36">
        <v>2</v>
      </c>
      <c r="Y1396" s="36" t="s">
        <v>7503</v>
      </c>
      <c r="Z1396" s="36">
        <v>1</v>
      </c>
      <c r="AA1396" s="36" t="s">
        <v>7503</v>
      </c>
      <c r="AB1396" s="36">
        <v>1</v>
      </c>
      <c r="AC1396" s="36"/>
      <c r="AD1396" s="36"/>
      <c r="AE1396" s="36">
        <f t="shared" si="24"/>
        <v>0</v>
      </c>
    </row>
    <row r="1397" spans="1:31" customFormat="1" ht="94.5">
      <c r="A1397" s="36">
        <v>1396</v>
      </c>
      <c r="B1397" s="36" t="s">
        <v>6546</v>
      </c>
      <c r="C1397" s="36" t="s">
        <v>7349</v>
      </c>
      <c r="D1397" s="36" t="s">
        <v>7504</v>
      </c>
      <c r="E1397" s="36" t="s">
        <v>28</v>
      </c>
      <c r="F1397" s="36" t="s">
        <v>45</v>
      </c>
      <c r="G1397" s="36">
        <v>0</v>
      </c>
      <c r="H1397" s="36" t="s">
        <v>82</v>
      </c>
      <c r="I1397" s="36" t="s">
        <v>7505</v>
      </c>
      <c r="J1397" s="36" t="s">
        <v>7506</v>
      </c>
      <c r="K1397" s="36" t="s">
        <v>33</v>
      </c>
      <c r="L1397" s="72" t="s">
        <v>7507</v>
      </c>
      <c r="M1397" s="36"/>
      <c r="N1397" s="36" t="s">
        <v>36</v>
      </c>
      <c r="O1397" s="36"/>
      <c r="P1397" s="36"/>
      <c r="Q1397" s="36"/>
      <c r="R1397" s="36"/>
      <c r="S1397" s="36" t="s">
        <v>51</v>
      </c>
      <c r="T1397" s="36" t="s">
        <v>39</v>
      </c>
      <c r="U1397" s="36" t="s">
        <v>42</v>
      </c>
      <c r="V1397" s="36" t="s">
        <v>38</v>
      </c>
      <c r="W1397" s="36" t="s">
        <v>7361</v>
      </c>
      <c r="X1397" s="36">
        <v>2</v>
      </c>
      <c r="Y1397" s="36" t="s">
        <v>7503</v>
      </c>
      <c r="Z1397" s="36">
        <v>1</v>
      </c>
      <c r="AA1397" s="36" t="s">
        <v>7503</v>
      </c>
      <c r="AB1397" s="36">
        <v>1</v>
      </c>
      <c r="AC1397" s="36"/>
      <c r="AD1397" s="36"/>
      <c r="AE1397" s="36">
        <f t="shared" si="24"/>
        <v>0</v>
      </c>
    </row>
    <row r="1398" spans="1:31" customFormat="1" ht="108">
      <c r="A1398" s="36">
        <v>1397</v>
      </c>
      <c r="B1398" s="36" t="s">
        <v>6546</v>
      </c>
      <c r="C1398" s="36" t="s">
        <v>7349</v>
      </c>
      <c r="D1398" s="36" t="s">
        <v>7508</v>
      </c>
      <c r="E1398" s="36" t="s">
        <v>28</v>
      </c>
      <c r="F1398" s="36" t="s">
        <v>45</v>
      </c>
      <c r="G1398" s="36">
        <v>0</v>
      </c>
      <c r="H1398" s="36" t="s">
        <v>82</v>
      </c>
      <c r="I1398" s="36" t="s">
        <v>7509</v>
      </c>
      <c r="J1398" s="36" t="s">
        <v>7510</v>
      </c>
      <c r="K1398" s="36" t="s">
        <v>33</v>
      </c>
      <c r="L1398" s="72" t="s">
        <v>7511</v>
      </c>
      <c r="M1398" s="36"/>
      <c r="N1398" s="36" t="s">
        <v>36</v>
      </c>
      <c r="O1398" s="36"/>
      <c r="P1398" s="36"/>
      <c r="Q1398" s="36"/>
      <c r="R1398" s="36"/>
      <c r="S1398" s="36" t="s">
        <v>51</v>
      </c>
      <c r="T1398" s="36" t="s">
        <v>39</v>
      </c>
      <c r="U1398" s="36" t="s">
        <v>42</v>
      </c>
      <c r="V1398" s="36" t="s">
        <v>38</v>
      </c>
      <c r="W1398" s="36" t="s">
        <v>7361</v>
      </c>
      <c r="X1398" s="36">
        <v>2</v>
      </c>
      <c r="Y1398" s="36" t="s">
        <v>7503</v>
      </c>
      <c r="Z1398" s="36">
        <v>1</v>
      </c>
      <c r="AA1398" s="36" t="s">
        <v>7503</v>
      </c>
      <c r="AB1398" s="36">
        <v>1</v>
      </c>
      <c r="AC1398" s="36"/>
      <c r="AD1398" s="36"/>
      <c r="AE1398" s="36">
        <f t="shared" si="24"/>
        <v>0</v>
      </c>
    </row>
    <row r="1399" spans="1:31" customFormat="1" ht="81">
      <c r="A1399" s="36">
        <v>1398</v>
      </c>
      <c r="B1399" s="36" t="s">
        <v>6546</v>
      </c>
      <c r="C1399" s="36" t="s">
        <v>7349</v>
      </c>
      <c r="D1399" s="36" t="s">
        <v>7512</v>
      </c>
      <c r="E1399" s="36" t="s">
        <v>28</v>
      </c>
      <c r="F1399" s="36" t="s">
        <v>45</v>
      </c>
      <c r="G1399" s="36">
        <v>0</v>
      </c>
      <c r="H1399" s="36" t="s">
        <v>82</v>
      </c>
      <c r="I1399" s="36" t="s">
        <v>7513</v>
      </c>
      <c r="J1399" s="36" t="s">
        <v>7514</v>
      </c>
      <c r="K1399" s="36" t="s">
        <v>33</v>
      </c>
      <c r="L1399" s="72" t="s">
        <v>7515</v>
      </c>
      <c r="M1399" s="36"/>
      <c r="N1399" s="36" t="s">
        <v>36</v>
      </c>
      <c r="O1399" s="36"/>
      <c r="P1399" s="36"/>
      <c r="Q1399" s="36"/>
      <c r="R1399" s="36"/>
      <c r="S1399" s="36" t="s">
        <v>51</v>
      </c>
      <c r="T1399" s="36" t="s">
        <v>39</v>
      </c>
      <c r="U1399" s="36" t="s">
        <v>42</v>
      </c>
      <c r="V1399" s="36" t="s">
        <v>38</v>
      </c>
      <c r="W1399" s="36" t="s">
        <v>7361</v>
      </c>
      <c r="X1399" s="36">
        <v>2</v>
      </c>
      <c r="Y1399" s="36" t="s">
        <v>7503</v>
      </c>
      <c r="Z1399" s="36">
        <v>1</v>
      </c>
      <c r="AA1399" s="36" t="s">
        <v>7503</v>
      </c>
      <c r="AB1399" s="36">
        <v>1</v>
      </c>
      <c r="AC1399" s="36"/>
      <c r="AD1399" s="36"/>
      <c r="AE1399" s="36">
        <f t="shared" si="24"/>
        <v>0</v>
      </c>
    </row>
    <row r="1400" spans="1:31" customFormat="1" ht="81">
      <c r="A1400" s="36">
        <v>1399</v>
      </c>
      <c r="B1400" s="36" t="s">
        <v>6546</v>
      </c>
      <c r="C1400" s="36" t="s">
        <v>7349</v>
      </c>
      <c r="D1400" s="36" t="s">
        <v>7516</v>
      </c>
      <c r="E1400" s="36" t="s">
        <v>28</v>
      </c>
      <c r="F1400" s="36" t="s">
        <v>45</v>
      </c>
      <c r="G1400" s="36">
        <v>0</v>
      </c>
      <c r="H1400" s="36" t="s">
        <v>82</v>
      </c>
      <c r="I1400" s="36" t="s">
        <v>7517</v>
      </c>
      <c r="J1400" s="36" t="s">
        <v>7518</v>
      </c>
      <c r="K1400" s="36" t="s">
        <v>33</v>
      </c>
      <c r="L1400" s="72" t="s">
        <v>7519</v>
      </c>
      <c r="M1400" s="36"/>
      <c r="N1400" s="36" t="s">
        <v>36</v>
      </c>
      <c r="O1400" s="36"/>
      <c r="P1400" s="36"/>
      <c r="Q1400" s="36"/>
      <c r="R1400" s="36"/>
      <c r="S1400" s="36" t="s">
        <v>51</v>
      </c>
      <c r="T1400" s="36" t="s">
        <v>39</v>
      </c>
      <c r="U1400" s="36" t="s">
        <v>42</v>
      </c>
      <c r="V1400" s="36" t="s">
        <v>38</v>
      </c>
      <c r="W1400" s="36" t="s">
        <v>7361</v>
      </c>
      <c r="X1400" s="36">
        <v>2</v>
      </c>
      <c r="Y1400" s="36" t="s">
        <v>7503</v>
      </c>
      <c r="Z1400" s="36">
        <v>1</v>
      </c>
      <c r="AA1400" s="36" t="s">
        <v>7503</v>
      </c>
      <c r="AB1400" s="36">
        <v>1</v>
      </c>
      <c r="AC1400" s="36"/>
      <c r="AD1400" s="36"/>
      <c r="AE1400" s="36">
        <f t="shared" si="24"/>
        <v>0</v>
      </c>
    </row>
    <row r="1401" spans="1:31" customFormat="1" ht="94.5">
      <c r="A1401" s="36">
        <v>1400</v>
      </c>
      <c r="B1401" s="36" t="s">
        <v>6546</v>
      </c>
      <c r="C1401" s="36" t="s">
        <v>7349</v>
      </c>
      <c r="D1401" s="36" t="s">
        <v>7520</v>
      </c>
      <c r="E1401" s="36" t="s">
        <v>28</v>
      </c>
      <c r="F1401" s="36" t="s">
        <v>45</v>
      </c>
      <c r="G1401" s="36">
        <v>0</v>
      </c>
      <c r="H1401" s="36" t="s">
        <v>82</v>
      </c>
      <c r="I1401" s="36" t="s">
        <v>7521</v>
      </c>
      <c r="J1401" s="36" t="s">
        <v>7522</v>
      </c>
      <c r="K1401" s="36" t="s">
        <v>33</v>
      </c>
      <c r="L1401" s="72" t="s">
        <v>7523</v>
      </c>
      <c r="M1401" s="36"/>
      <c r="N1401" s="36" t="s">
        <v>36</v>
      </c>
      <c r="O1401" s="36"/>
      <c r="P1401" s="36"/>
      <c r="Q1401" s="36"/>
      <c r="R1401" s="36"/>
      <c r="S1401" s="36" t="s">
        <v>51</v>
      </c>
      <c r="T1401" s="36" t="s">
        <v>39</v>
      </c>
      <c r="U1401" s="36" t="s">
        <v>42</v>
      </c>
      <c r="V1401" s="36" t="s">
        <v>38</v>
      </c>
      <c r="W1401" s="36" t="s">
        <v>7361</v>
      </c>
      <c r="X1401" s="36">
        <v>2</v>
      </c>
      <c r="Y1401" s="36" t="s">
        <v>7503</v>
      </c>
      <c r="Z1401" s="36">
        <v>1</v>
      </c>
      <c r="AA1401" s="36" t="s">
        <v>7503</v>
      </c>
      <c r="AB1401" s="36">
        <v>1</v>
      </c>
      <c r="AC1401" s="36"/>
      <c r="AD1401" s="36"/>
      <c r="AE1401" s="36">
        <f t="shared" si="24"/>
        <v>0</v>
      </c>
    </row>
    <row r="1402" spans="1:31" customFormat="1" ht="94.5">
      <c r="A1402" s="36">
        <v>1401</v>
      </c>
      <c r="B1402" s="36" t="s">
        <v>6546</v>
      </c>
      <c r="C1402" s="36" t="s">
        <v>7349</v>
      </c>
      <c r="D1402" s="36" t="s">
        <v>7524</v>
      </c>
      <c r="E1402" s="36" t="s">
        <v>28</v>
      </c>
      <c r="F1402" s="36" t="s">
        <v>45</v>
      </c>
      <c r="G1402" s="36">
        <v>0</v>
      </c>
      <c r="H1402" s="36" t="s">
        <v>82</v>
      </c>
      <c r="I1402" s="36" t="s">
        <v>7525</v>
      </c>
      <c r="J1402" s="36" t="s">
        <v>7526</v>
      </c>
      <c r="K1402" s="36" t="s">
        <v>33</v>
      </c>
      <c r="L1402" s="72" t="s">
        <v>7527</v>
      </c>
      <c r="M1402" s="36"/>
      <c r="N1402" s="36" t="s">
        <v>36</v>
      </c>
      <c r="O1402" s="36"/>
      <c r="P1402" s="36"/>
      <c r="Q1402" s="36"/>
      <c r="R1402" s="36"/>
      <c r="S1402" s="36" t="s">
        <v>51</v>
      </c>
      <c r="T1402" s="36" t="s">
        <v>39</v>
      </c>
      <c r="U1402" s="36" t="s">
        <v>42</v>
      </c>
      <c r="V1402" s="36" t="s">
        <v>38</v>
      </c>
      <c r="W1402" s="36" t="s">
        <v>7361</v>
      </c>
      <c r="X1402" s="36">
        <v>2</v>
      </c>
      <c r="Y1402" s="36" t="s">
        <v>7503</v>
      </c>
      <c r="Z1402" s="36">
        <v>1</v>
      </c>
      <c r="AA1402" s="36" t="s">
        <v>7503</v>
      </c>
      <c r="AB1402" s="36">
        <v>1</v>
      </c>
      <c r="AC1402" s="36"/>
      <c r="AD1402" s="36"/>
      <c r="AE1402" s="36">
        <f t="shared" si="24"/>
        <v>0</v>
      </c>
    </row>
    <row r="1403" spans="1:31" customFormat="1" ht="94.5">
      <c r="A1403" s="36">
        <v>1402</v>
      </c>
      <c r="B1403" s="36" t="s">
        <v>6546</v>
      </c>
      <c r="C1403" s="36" t="s">
        <v>7349</v>
      </c>
      <c r="D1403" s="36" t="s">
        <v>7528</v>
      </c>
      <c r="E1403" s="36" t="s">
        <v>28</v>
      </c>
      <c r="F1403" s="36" t="s">
        <v>45</v>
      </c>
      <c r="G1403" s="36">
        <v>0</v>
      </c>
      <c r="H1403" s="36" t="s">
        <v>42</v>
      </c>
      <c r="I1403" s="36" t="s">
        <v>7529</v>
      </c>
      <c r="J1403" s="36" t="s">
        <v>7530</v>
      </c>
      <c r="K1403" s="36" t="s">
        <v>33</v>
      </c>
      <c r="L1403" s="72" t="s">
        <v>7531</v>
      </c>
      <c r="M1403" s="36"/>
      <c r="N1403" s="36" t="s">
        <v>36</v>
      </c>
      <c r="O1403" s="36"/>
      <c r="P1403" s="36"/>
      <c r="Q1403" s="36"/>
      <c r="R1403" s="36"/>
      <c r="S1403" s="36" t="s">
        <v>51</v>
      </c>
      <c r="T1403" s="36" t="s">
        <v>39</v>
      </c>
      <c r="U1403" s="36" t="s">
        <v>42</v>
      </c>
      <c r="V1403" s="36" t="s">
        <v>38</v>
      </c>
      <c r="W1403" s="36" t="s">
        <v>7361</v>
      </c>
      <c r="X1403" s="36">
        <v>2</v>
      </c>
      <c r="Y1403" s="36" t="s">
        <v>7503</v>
      </c>
      <c r="Z1403" s="36">
        <v>1</v>
      </c>
      <c r="AA1403" s="36" t="s">
        <v>7503</v>
      </c>
      <c r="AB1403" s="36">
        <v>1</v>
      </c>
      <c r="AC1403" s="36"/>
      <c r="AD1403" s="36"/>
      <c r="AE1403" s="36">
        <f t="shared" si="24"/>
        <v>0</v>
      </c>
    </row>
    <row r="1404" spans="1:31" customFormat="1" ht="135">
      <c r="A1404" s="36">
        <v>1403</v>
      </c>
      <c r="B1404" s="36" t="s">
        <v>6546</v>
      </c>
      <c r="C1404" s="36" t="s">
        <v>7349</v>
      </c>
      <c r="D1404" s="36" t="s">
        <v>7532</v>
      </c>
      <c r="E1404" s="36" t="s">
        <v>28</v>
      </c>
      <c r="F1404" s="36" t="s">
        <v>45</v>
      </c>
      <c r="G1404" s="36">
        <v>0</v>
      </c>
      <c r="H1404" s="36" t="s">
        <v>82</v>
      </c>
      <c r="I1404" s="36" t="s">
        <v>7533</v>
      </c>
      <c r="J1404" s="36" t="s">
        <v>7534</v>
      </c>
      <c r="K1404" s="36" t="s">
        <v>33</v>
      </c>
      <c r="L1404" s="72" t="s">
        <v>7535</v>
      </c>
      <c r="M1404" s="36"/>
      <c r="N1404" s="36" t="s">
        <v>36</v>
      </c>
      <c r="O1404" s="36"/>
      <c r="P1404" s="36"/>
      <c r="Q1404" s="36"/>
      <c r="R1404" s="36"/>
      <c r="S1404" s="36" t="s">
        <v>51</v>
      </c>
      <c r="T1404" s="36" t="s">
        <v>39</v>
      </c>
      <c r="U1404" s="36" t="s">
        <v>42</v>
      </c>
      <c r="V1404" s="36" t="s">
        <v>38</v>
      </c>
      <c r="W1404" s="36" t="s">
        <v>7361</v>
      </c>
      <c r="X1404" s="36">
        <v>2</v>
      </c>
      <c r="Y1404" s="36" t="s">
        <v>7503</v>
      </c>
      <c r="Z1404" s="36">
        <v>1</v>
      </c>
      <c r="AA1404" s="36" t="s">
        <v>7503</v>
      </c>
      <c r="AB1404" s="36">
        <v>1</v>
      </c>
      <c r="AC1404" s="36"/>
      <c r="AD1404" s="36"/>
      <c r="AE1404" s="36">
        <f t="shared" si="24"/>
        <v>0</v>
      </c>
    </row>
    <row r="1405" spans="1:31" customFormat="1" ht="94.5">
      <c r="A1405" s="36">
        <v>1404</v>
      </c>
      <c r="B1405" s="36" t="s">
        <v>6546</v>
      </c>
      <c r="C1405" s="36" t="s">
        <v>7349</v>
      </c>
      <c r="D1405" s="36" t="s">
        <v>7536</v>
      </c>
      <c r="E1405" s="36" t="s">
        <v>28</v>
      </c>
      <c r="F1405" s="36" t="s">
        <v>45</v>
      </c>
      <c r="G1405" s="36">
        <v>0</v>
      </c>
      <c r="H1405" s="36" t="s">
        <v>82</v>
      </c>
      <c r="I1405" s="36" t="s">
        <v>7537</v>
      </c>
      <c r="J1405" s="36" t="s">
        <v>7538</v>
      </c>
      <c r="K1405" s="36" t="s">
        <v>33</v>
      </c>
      <c r="L1405" s="72" t="s">
        <v>7539</v>
      </c>
      <c r="M1405" s="36"/>
      <c r="N1405" s="36" t="s">
        <v>36</v>
      </c>
      <c r="O1405" s="36"/>
      <c r="P1405" s="36"/>
      <c r="Q1405" s="36"/>
      <c r="R1405" s="36"/>
      <c r="S1405" s="36" t="s">
        <v>51</v>
      </c>
      <c r="T1405" s="36" t="s">
        <v>39</v>
      </c>
      <c r="U1405" s="36" t="s">
        <v>42</v>
      </c>
      <c r="V1405" s="36" t="s">
        <v>38</v>
      </c>
      <c r="W1405" s="36" t="s">
        <v>7361</v>
      </c>
      <c r="X1405" s="36">
        <v>2</v>
      </c>
      <c r="Y1405" s="36" t="s">
        <v>7503</v>
      </c>
      <c r="Z1405" s="36">
        <v>1</v>
      </c>
      <c r="AA1405" s="36" t="s">
        <v>7503</v>
      </c>
      <c r="AB1405" s="36">
        <v>1</v>
      </c>
      <c r="AC1405" s="36"/>
      <c r="AD1405" s="36"/>
      <c r="AE1405" s="36">
        <f t="shared" si="24"/>
        <v>0</v>
      </c>
    </row>
    <row r="1406" spans="1:31" customFormat="1" ht="81">
      <c r="A1406" s="36">
        <v>1405</v>
      </c>
      <c r="B1406" s="36" t="s">
        <v>6546</v>
      </c>
      <c r="C1406" s="36" t="s">
        <v>7349</v>
      </c>
      <c r="D1406" s="36" t="s">
        <v>7540</v>
      </c>
      <c r="E1406" s="36" t="s">
        <v>28</v>
      </c>
      <c r="F1406" s="36" t="s">
        <v>45</v>
      </c>
      <c r="G1406" s="36">
        <v>0</v>
      </c>
      <c r="H1406" s="36" t="s">
        <v>82</v>
      </c>
      <c r="I1406" s="36" t="s">
        <v>7541</v>
      </c>
      <c r="J1406" s="36" t="s">
        <v>7542</v>
      </c>
      <c r="K1406" s="36" t="s">
        <v>33</v>
      </c>
      <c r="L1406" s="72" t="s">
        <v>7543</v>
      </c>
      <c r="M1406" s="36"/>
      <c r="N1406" s="36" t="s">
        <v>36</v>
      </c>
      <c r="O1406" s="36"/>
      <c r="P1406" s="36"/>
      <c r="Q1406" s="36"/>
      <c r="R1406" s="36"/>
      <c r="S1406" s="36" t="s">
        <v>51</v>
      </c>
      <c r="T1406" s="36" t="s">
        <v>39</v>
      </c>
      <c r="U1406" s="36" t="s">
        <v>42</v>
      </c>
      <c r="V1406" s="36" t="s">
        <v>38</v>
      </c>
      <c r="W1406" s="36" t="s">
        <v>7361</v>
      </c>
      <c r="X1406" s="36">
        <v>2</v>
      </c>
      <c r="Y1406" s="36" t="s">
        <v>7503</v>
      </c>
      <c r="Z1406" s="36">
        <v>1</v>
      </c>
      <c r="AA1406" s="36" t="s">
        <v>7503</v>
      </c>
      <c r="AB1406" s="36">
        <v>1</v>
      </c>
      <c r="AC1406" s="36"/>
      <c r="AD1406" s="36"/>
      <c r="AE1406" s="36">
        <f t="shared" si="24"/>
        <v>0</v>
      </c>
    </row>
    <row r="1407" spans="1:31" customFormat="1" ht="121.5">
      <c r="A1407" s="36">
        <v>1406</v>
      </c>
      <c r="B1407" s="36" t="s">
        <v>6546</v>
      </c>
      <c r="C1407" s="36" t="s">
        <v>7349</v>
      </c>
      <c r="D1407" s="36" t="s">
        <v>7544</v>
      </c>
      <c r="E1407" s="36" t="s">
        <v>28</v>
      </c>
      <c r="F1407" s="36" t="s">
        <v>45</v>
      </c>
      <c r="G1407" s="36">
        <v>0</v>
      </c>
      <c r="H1407" s="36" t="s">
        <v>82</v>
      </c>
      <c r="I1407" s="36" t="s">
        <v>7545</v>
      </c>
      <c r="J1407" s="36" t="s">
        <v>7546</v>
      </c>
      <c r="K1407" s="36" t="s">
        <v>33</v>
      </c>
      <c r="L1407" s="72" t="s">
        <v>7547</v>
      </c>
      <c r="M1407" s="36"/>
      <c r="N1407" s="36" t="s">
        <v>36</v>
      </c>
      <c r="O1407" s="36"/>
      <c r="P1407" s="36"/>
      <c r="Q1407" s="36"/>
      <c r="R1407" s="36"/>
      <c r="S1407" s="36" t="s">
        <v>51</v>
      </c>
      <c r="T1407" s="36" t="s">
        <v>39</v>
      </c>
      <c r="U1407" s="36" t="s">
        <v>42</v>
      </c>
      <c r="V1407" s="36" t="s">
        <v>38</v>
      </c>
      <c r="W1407" s="36" t="s">
        <v>7361</v>
      </c>
      <c r="X1407" s="36">
        <v>2</v>
      </c>
      <c r="Y1407" s="36" t="s">
        <v>7503</v>
      </c>
      <c r="Z1407" s="36">
        <v>1</v>
      </c>
      <c r="AA1407" s="36" t="s">
        <v>7503</v>
      </c>
      <c r="AB1407" s="36">
        <v>1</v>
      </c>
      <c r="AC1407" s="36"/>
      <c r="AD1407" s="36"/>
      <c r="AE1407" s="36">
        <f t="shared" si="24"/>
        <v>0</v>
      </c>
    </row>
    <row r="1408" spans="1:31" customFormat="1" ht="81">
      <c r="A1408" s="36">
        <v>1407</v>
      </c>
      <c r="B1408" s="36" t="s">
        <v>6546</v>
      </c>
      <c r="C1408" s="36" t="s">
        <v>7349</v>
      </c>
      <c r="D1408" s="36" t="s">
        <v>7548</v>
      </c>
      <c r="E1408" s="36" t="s">
        <v>28</v>
      </c>
      <c r="F1408" s="36" t="s">
        <v>45</v>
      </c>
      <c r="G1408" s="36">
        <v>0</v>
      </c>
      <c r="H1408" s="36" t="s">
        <v>42</v>
      </c>
      <c r="I1408" s="36" t="s">
        <v>7549</v>
      </c>
      <c r="J1408" s="36" t="s">
        <v>7550</v>
      </c>
      <c r="K1408" s="36" t="s">
        <v>33</v>
      </c>
      <c r="L1408" s="72" t="s">
        <v>7551</v>
      </c>
      <c r="M1408" s="36"/>
      <c r="N1408" s="36" t="s">
        <v>36</v>
      </c>
      <c r="O1408" s="36"/>
      <c r="P1408" s="36"/>
      <c r="Q1408" s="36"/>
      <c r="R1408" s="36"/>
      <c r="S1408" s="36" t="s">
        <v>51</v>
      </c>
      <c r="T1408" s="36" t="s">
        <v>39</v>
      </c>
      <c r="U1408" s="36" t="s">
        <v>42</v>
      </c>
      <c r="V1408" s="36" t="s">
        <v>38</v>
      </c>
      <c r="W1408" s="36" t="s">
        <v>7361</v>
      </c>
      <c r="X1408" s="36">
        <v>2</v>
      </c>
      <c r="Y1408" s="36" t="s">
        <v>7552</v>
      </c>
      <c r="Z1408" s="36">
        <v>1</v>
      </c>
      <c r="AA1408" s="36" t="s">
        <v>7552</v>
      </c>
      <c r="AB1408" s="36">
        <v>1</v>
      </c>
      <c r="AC1408" s="36"/>
      <c r="AD1408" s="36"/>
      <c r="AE1408" s="36">
        <f t="shared" si="24"/>
        <v>0</v>
      </c>
    </row>
    <row r="1409" spans="1:31" customFormat="1" ht="67.5">
      <c r="A1409" s="36">
        <v>1408</v>
      </c>
      <c r="B1409" s="36" t="s">
        <v>6546</v>
      </c>
      <c r="C1409" s="36" t="s">
        <v>7349</v>
      </c>
      <c r="D1409" s="36" t="s">
        <v>7553</v>
      </c>
      <c r="E1409" s="36" t="s">
        <v>28</v>
      </c>
      <c r="F1409" s="36" t="s">
        <v>45</v>
      </c>
      <c r="G1409" s="36">
        <v>0</v>
      </c>
      <c r="H1409" s="36" t="s">
        <v>82</v>
      </c>
      <c r="I1409" s="36" t="s">
        <v>7554</v>
      </c>
      <c r="J1409" s="36" t="s">
        <v>7555</v>
      </c>
      <c r="K1409" s="36" t="s">
        <v>33</v>
      </c>
      <c r="L1409" s="72" t="s">
        <v>7556</v>
      </c>
      <c r="M1409" s="36"/>
      <c r="N1409" s="36" t="s">
        <v>36</v>
      </c>
      <c r="O1409" s="36"/>
      <c r="P1409" s="36"/>
      <c r="Q1409" s="36"/>
      <c r="R1409" s="36"/>
      <c r="S1409" s="36" t="s">
        <v>51</v>
      </c>
      <c r="T1409" s="36" t="s">
        <v>39</v>
      </c>
      <c r="U1409" s="36" t="s">
        <v>42</v>
      </c>
      <c r="V1409" s="36" t="s">
        <v>38</v>
      </c>
      <c r="W1409" s="36" t="s">
        <v>7361</v>
      </c>
      <c r="X1409" s="36">
        <v>2</v>
      </c>
      <c r="Y1409" s="36" t="s">
        <v>7557</v>
      </c>
      <c r="Z1409" s="36">
        <v>1</v>
      </c>
      <c r="AA1409" s="36" t="s">
        <v>7557</v>
      </c>
      <c r="AB1409" s="36">
        <v>1</v>
      </c>
      <c r="AC1409" s="36"/>
      <c r="AD1409" s="36"/>
      <c r="AE1409" s="36">
        <f t="shared" si="24"/>
        <v>0</v>
      </c>
    </row>
    <row r="1410" spans="1:31" customFormat="1" ht="81">
      <c r="A1410" s="36">
        <v>1409</v>
      </c>
      <c r="B1410" s="36" t="s">
        <v>6546</v>
      </c>
      <c r="C1410" s="36" t="s">
        <v>7349</v>
      </c>
      <c r="D1410" s="36" t="s">
        <v>7558</v>
      </c>
      <c r="E1410" s="36" t="s">
        <v>28</v>
      </c>
      <c r="F1410" s="36" t="s">
        <v>45</v>
      </c>
      <c r="G1410" s="36">
        <v>0</v>
      </c>
      <c r="H1410" s="36" t="s">
        <v>42</v>
      </c>
      <c r="I1410" s="36" t="s">
        <v>7559</v>
      </c>
      <c r="J1410" s="36" t="s">
        <v>7560</v>
      </c>
      <c r="K1410" s="36" t="s">
        <v>106</v>
      </c>
      <c r="L1410" s="72"/>
      <c r="M1410" s="36"/>
      <c r="N1410" s="36"/>
      <c r="O1410" s="36"/>
      <c r="P1410" s="36"/>
      <c r="Q1410" s="36"/>
      <c r="R1410" s="36"/>
      <c r="S1410" s="36"/>
      <c r="T1410" s="36"/>
      <c r="U1410" s="36"/>
      <c r="V1410" s="36"/>
      <c r="W1410" s="36"/>
      <c r="X1410" s="36"/>
      <c r="Y1410" s="36"/>
      <c r="Z1410" s="36"/>
      <c r="AA1410" s="36"/>
      <c r="AB1410" s="36"/>
      <c r="AC1410" s="36"/>
      <c r="AD1410" s="36"/>
      <c r="AE1410" s="36">
        <f t="shared" si="24"/>
        <v>0</v>
      </c>
    </row>
    <row r="1411" spans="1:31" customFormat="1" ht="81">
      <c r="A1411" s="36">
        <v>1410</v>
      </c>
      <c r="B1411" s="36" t="s">
        <v>6546</v>
      </c>
      <c r="C1411" s="36" t="s">
        <v>7349</v>
      </c>
      <c r="D1411" s="36" t="s">
        <v>7561</v>
      </c>
      <c r="E1411" s="36" t="s">
        <v>28</v>
      </c>
      <c r="F1411" s="36" t="s">
        <v>45</v>
      </c>
      <c r="G1411" s="36">
        <v>0</v>
      </c>
      <c r="H1411" s="36" t="s">
        <v>82</v>
      </c>
      <c r="I1411" s="36" t="s">
        <v>7562</v>
      </c>
      <c r="J1411" s="36" t="s">
        <v>7563</v>
      </c>
      <c r="K1411" s="36" t="s">
        <v>33</v>
      </c>
      <c r="L1411" s="72" t="s">
        <v>7564</v>
      </c>
      <c r="M1411" s="36"/>
      <c r="N1411" s="36" t="s">
        <v>36</v>
      </c>
      <c r="O1411" s="36"/>
      <c r="P1411" s="36"/>
      <c r="Q1411" s="36"/>
      <c r="R1411" s="36"/>
      <c r="S1411" s="36" t="s">
        <v>51</v>
      </c>
      <c r="T1411" s="36" t="s">
        <v>39</v>
      </c>
      <c r="U1411" s="36" t="s">
        <v>42</v>
      </c>
      <c r="V1411" s="36" t="s">
        <v>38</v>
      </c>
      <c r="W1411" s="36" t="s">
        <v>7361</v>
      </c>
      <c r="X1411" s="36">
        <v>2</v>
      </c>
      <c r="Y1411" s="36" t="s">
        <v>7565</v>
      </c>
      <c r="Z1411" s="36">
        <v>1</v>
      </c>
      <c r="AA1411" s="36" t="s">
        <v>7565</v>
      </c>
      <c r="AB1411" s="36">
        <v>1</v>
      </c>
      <c r="AC1411" s="36"/>
      <c r="AD1411" s="36"/>
      <c r="AE1411" s="36">
        <f t="shared" si="24"/>
        <v>0</v>
      </c>
    </row>
    <row r="1412" spans="1:31" customFormat="1" ht="81">
      <c r="A1412" s="36">
        <v>1411</v>
      </c>
      <c r="B1412" s="36" t="s">
        <v>6546</v>
      </c>
      <c r="C1412" s="36" t="s">
        <v>7349</v>
      </c>
      <c r="D1412" s="36" t="s">
        <v>7566</v>
      </c>
      <c r="E1412" s="36" t="s">
        <v>28</v>
      </c>
      <c r="F1412" s="36" t="s">
        <v>45</v>
      </c>
      <c r="G1412" s="36">
        <v>0</v>
      </c>
      <c r="H1412" s="36" t="s">
        <v>42</v>
      </c>
      <c r="I1412" s="36" t="s">
        <v>7567</v>
      </c>
      <c r="J1412" s="36" t="s">
        <v>7568</v>
      </c>
      <c r="K1412" s="36" t="s">
        <v>33</v>
      </c>
      <c r="L1412" s="72" t="s">
        <v>7569</v>
      </c>
      <c r="M1412" s="36"/>
      <c r="N1412" s="36" t="s">
        <v>36</v>
      </c>
      <c r="O1412" s="36"/>
      <c r="P1412" s="36"/>
      <c r="Q1412" s="36"/>
      <c r="R1412" s="36"/>
      <c r="S1412" s="36" t="s">
        <v>51</v>
      </c>
      <c r="T1412" s="36" t="s">
        <v>39</v>
      </c>
      <c r="U1412" s="36" t="s">
        <v>42</v>
      </c>
      <c r="V1412" s="36" t="s">
        <v>38</v>
      </c>
      <c r="W1412" s="36" t="s">
        <v>7361</v>
      </c>
      <c r="X1412" s="36">
        <v>2</v>
      </c>
      <c r="Y1412" s="36" t="s">
        <v>7570</v>
      </c>
      <c r="Z1412" s="36">
        <v>1</v>
      </c>
      <c r="AA1412" s="36" t="s">
        <v>7570</v>
      </c>
      <c r="AB1412" s="36">
        <v>1</v>
      </c>
      <c r="AC1412" s="36"/>
      <c r="AD1412" s="36"/>
      <c r="AE1412" s="36">
        <f t="shared" si="24"/>
        <v>0</v>
      </c>
    </row>
    <row r="1413" spans="1:31" customFormat="1" ht="94.5">
      <c r="A1413" s="36">
        <v>1412</v>
      </c>
      <c r="B1413" s="36" t="s">
        <v>6546</v>
      </c>
      <c r="C1413" s="36" t="s">
        <v>7349</v>
      </c>
      <c r="D1413" s="36" t="s">
        <v>7571</v>
      </c>
      <c r="E1413" s="36" t="s">
        <v>28</v>
      </c>
      <c r="F1413" s="36" t="s">
        <v>45</v>
      </c>
      <c r="G1413" s="36">
        <v>0</v>
      </c>
      <c r="H1413" s="36" t="s">
        <v>82</v>
      </c>
      <c r="I1413" s="36" t="s">
        <v>7572</v>
      </c>
      <c r="J1413" s="36" t="s">
        <v>7573</v>
      </c>
      <c r="K1413" s="36" t="s">
        <v>33</v>
      </c>
      <c r="L1413" s="72" t="s">
        <v>7574</v>
      </c>
      <c r="M1413" s="36"/>
      <c r="N1413" s="36" t="s">
        <v>36</v>
      </c>
      <c r="O1413" s="36"/>
      <c r="P1413" s="36"/>
      <c r="Q1413" s="36"/>
      <c r="R1413" s="36"/>
      <c r="S1413" s="36" t="s">
        <v>51</v>
      </c>
      <c r="T1413" s="36" t="s">
        <v>39</v>
      </c>
      <c r="U1413" s="36" t="s">
        <v>42</v>
      </c>
      <c r="V1413" s="36" t="s">
        <v>38</v>
      </c>
      <c r="W1413" s="36" t="s">
        <v>7361</v>
      </c>
      <c r="X1413" s="36">
        <v>2</v>
      </c>
      <c r="Y1413" s="36" t="s">
        <v>7575</v>
      </c>
      <c r="Z1413" s="36">
        <v>1</v>
      </c>
      <c r="AA1413" s="36" t="s">
        <v>7575</v>
      </c>
      <c r="AB1413" s="36">
        <v>1</v>
      </c>
      <c r="AC1413" s="36"/>
      <c r="AD1413" s="36"/>
      <c r="AE1413" s="36">
        <f t="shared" si="24"/>
        <v>0</v>
      </c>
    </row>
    <row r="1414" spans="1:31" customFormat="1" ht="108">
      <c r="A1414" s="36">
        <v>1413</v>
      </c>
      <c r="B1414" s="36" t="s">
        <v>6546</v>
      </c>
      <c r="C1414" s="36" t="s">
        <v>7349</v>
      </c>
      <c r="D1414" s="36" t="s">
        <v>7576</v>
      </c>
      <c r="E1414" s="36" t="s">
        <v>28</v>
      </c>
      <c r="F1414" s="36" t="s">
        <v>45</v>
      </c>
      <c r="G1414" s="36">
        <v>0</v>
      </c>
      <c r="H1414" s="36" t="s">
        <v>82</v>
      </c>
      <c r="I1414" s="36" t="s">
        <v>7577</v>
      </c>
      <c r="J1414" s="36" t="s">
        <v>7578</v>
      </c>
      <c r="K1414" s="36" t="s">
        <v>33</v>
      </c>
      <c r="L1414" s="72" t="s">
        <v>7579</v>
      </c>
      <c r="M1414" s="36"/>
      <c r="N1414" s="36" t="s">
        <v>36</v>
      </c>
      <c r="O1414" s="36"/>
      <c r="P1414" s="36"/>
      <c r="Q1414" s="36"/>
      <c r="R1414" s="36"/>
      <c r="S1414" s="36" t="s">
        <v>51</v>
      </c>
      <c r="T1414" s="36" t="s">
        <v>39</v>
      </c>
      <c r="U1414" s="36" t="s">
        <v>42</v>
      </c>
      <c r="V1414" s="36" t="s">
        <v>38</v>
      </c>
      <c r="W1414" s="36" t="s">
        <v>7361</v>
      </c>
      <c r="X1414" s="36">
        <v>2</v>
      </c>
      <c r="Y1414" s="36" t="s">
        <v>7580</v>
      </c>
      <c r="Z1414" s="36">
        <v>1</v>
      </c>
      <c r="AA1414" s="36" t="s">
        <v>7580</v>
      </c>
      <c r="AB1414" s="36">
        <v>1</v>
      </c>
      <c r="AC1414" s="36"/>
      <c r="AD1414" s="36"/>
      <c r="AE1414" s="36">
        <f t="shared" si="24"/>
        <v>0</v>
      </c>
    </row>
    <row r="1415" spans="1:31" customFormat="1" ht="256.5">
      <c r="A1415" s="36">
        <v>1414</v>
      </c>
      <c r="B1415" s="36" t="s">
        <v>6546</v>
      </c>
      <c r="C1415" s="36" t="s">
        <v>7349</v>
      </c>
      <c r="D1415" s="36" t="s">
        <v>7581</v>
      </c>
      <c r="E1415" s="36" t="s">
        <v>28</v>
      </c>
      <c r="F1415" s="36" t="s">
        <v>45</v>
      </c>
      <c r="G1415" s="36">
        <v>0</v>
      </c>
      <c r="H1415" s="36" t="s">
        <v>82</v>
      </c>
      <c r="I1415" s="36" t="s">
        <v>7582</v>
      </c>
      <c r="J1415" s="36" t="s">
        <v>7583</v>
      </c>
      <c r="K1415" s="36" t="s">
        <v>33</v>
      </c>
      <c r="L1415" s="72" t="s">
        <v>7584</v>
      </c>
      <c r="M1415" s="36"/>
      <c r="N1415" s="36" t="s">
        <v>36</v>
      </c>
      <c r="O1415" s="36"/>
      <c r="P1415" s="36"/>
      <c r="Q1415" s="36"/>
      <c r="R1415" s="36"/>
      <c r="S1415" s="36" t="s">
        <v>51</v>
      </c>
      <c r="T1415" s="36" t="s">
        <v>39</v>
      </c>
      <c r="U1415" s="36" t="s">
        <v>42</v>
      </c>
      <c r="V1415" s="36" t="s">
        <v>38</v>
      </c>
      <c r="W1415" s="36" t="s">
        <v>7361</v>
      </c>
      <c r="X1415" s="36">
        <v>2</v>
      </c>
      <c r="Y1415" s="36" t="s">
        <v>7585</v>
      </c>
      <c r="Z1415" s="36">
        <v>1</v>
      </c>
      <c r="AA1415" s="36" t="s">
        <v>7585</v>
      </c>
      <c r="AB1415" s="36">
        <v>1</v>
      </c>
      <c r="AC1415" s="36"/>
      <c r="AD1415" s="36"/>
      <c r="AE1415" s="36">
        <f t="shared" si="24"/>
        <v>0</v>
      </c>
    </row>
    <row r="1416" spans="1:31" customFormat="1" ht="94.5">
      <c r="A1416" s="36">
        <v>1415</v>
      </c>
      <c r="B1416" s="36" t="s">
        <v>6546</v>
      </c>
      <c r="C1416" s="36" t="s">
        <v>7349</v>
      </c>
      <c r="D1416" s="36" t="s">
        <v>7586</v>
      </c>
      <c r="E1416" s="36" t="s">
        <v>28</v>
      </c>
      <c r="F1416" s="36" t="s">
        <v>2866</v>
      </c>
      <c r="G1416" s="36">
        <v>5</v>
      </c>
      <c r="H1416" s="36" t="s">
        <v>108</v>
      </c>
      <c r="I1416" s="36" t="s">
        <v>7587</v>
      </c>
      <c r="J1416" s="36" t="s">
        <v>7588</v>
      </c>
      <c r="K1416" s="36" t="s">
        <v>33</v>
      </c>
      <c r="L1416" s="72" t="s">
        <v>7589</v>
      </c>
      <c r="M1416" s="36" t="s">
        <v>7590</v>
      </c>
      <c r="N1416" s="36" t="s">
        <v>36</v>
      </c>
      <c r="O1416" s="36"/>
      <c r="P1416" s="36"/>
      <c r="Q1416" s="36"/>
      <c r="R1416" s="36"/>
      <c r="S1416" s="36" t="s">
        <v>51</v>
      </c>
      <c r="T1416" s="36" t="s">
        <v>39</v>
      </c>
      <c r="U1416" s="36" t="s">
        <v>39</v>
      </c>
      <c r="V1416" s="36" t="s">
        <v>38</v>
      </c>
      <c r="W1416" s="36" t="s">
        <v>7361</v>
      </c>
      <c r="X1416" s="36">
        <v>2</v>
      </c>
      <c r="Y1416" s="36" t="s">
        <v>7591</v>
      </c>
      <c r="Z1416" s="36">
        <v>1</v>
      </c>
      <c r="AA1416" s="36" t="s">
        <v>7591</v>
      </c>
      <c r="AB1416" s="36">
        <v>1</v>
      </c>
      <c r="AC1416" s="36"/>
      <c r="AD1416" s="36"/>
      <c r="AE1416" s="36">
        <f t="shared" si="24"/>
        <v>0</v>
      </c>
    </row>
    <row r="1417" spans="1:31" customFormat="1" ht="135">
      <c r="A1417" s="36">
        <v>1416</v>
      </c>
      <c r="B1417" s="36" t="s">
        <v>6546</v>
      </c>
      <c r="C1417" s="36" t="s">
        <v>7349</v>
      </c>
      <c r="D1417" s="36" t="s">
        <v>7592</v>
      </c>
      <c r="E1417" s="36" t="s">
        <v>28</v>
      </c>
      <c r="F1417" s="36" t="s">
        <v>2866</v>
      </c>
      <c r="G1417" s="36">
        <v>5</v>
      </c>
      <c r="H1417" s="36" t="s">
        <v>108</v>
      </c>
      <c r="I1417" s="36" t="s">
        <v>7593</v>
      </c>
      <c r="J1417" s="36" t="s">
        <v>7594</v>
      </c>
      <c r="K1417" s="36" t="s">
        <v>33</v>
      </c>
      <c r="L1417" s="72" t="s">
        <v>7589</v>
      </c>
      <c r="M1417" s="36" t="s">
        <v>7590</v>
      </c>
      <c r="N1417" s="36" t="s">
        <v>36</v>
      </c>
      <c r="O1417" s="36"/>
      <c r="P1417" s="36"/>
      <c r="Q1417" s="36"/>
      <c r="R1417" s="36"/>
      <c r="S1417" s="36" t="s">
        <v>51</v>
      </c>
      <c r="T1417" s="36" t="s">
        <v>39</v>
      </c>
      <c r="U1417" s="36" t="s">
        <v>42</v>
      </c>
      <c r="V1417" s="36" t="s">
        <v>38</v>
      </c>
      <c r="W1417" s="36" t="s">
        <v>7361</v>
      </c>
      <c r="X1417" s="36">
        <v>2</v>
      </c>
      <c r="Y1417" s="36" t="s">
        <v>7591</v>
      </c>
      <c r="Z1417" s="36">
        <v>1</v>
      </c>
      <c r="AA1417" s="36" t="s">
        <v>7591</v>
      </c>
      <c r="AB1417" s="36">
        <v>1</v>
      </c>
      <c r="AC1417" s="36"/>
      <c r="AD1417" s="36"/>
      <c r="AE1417" s="36">
        <f t="shared" si="24"/>
        <v>0</v>
      </c>
    </row>
    <row r="1418" spans="1:31" customFormat="1" ht="94.5">
      <c r="A1418" s="36">
        <v>1417</v>
      </c>
      <c r="B1418" s="36" t="s">
        <v>6546</v>
      </c>
      <c r="C1418" s="36" t="s">
        <v>7349</v>
      </c>
      <c r="D1418" s="36" t="s">
        <v>7595</v>
      </c>
      <c r="E1418" s="36" t="s">
        <v>28</v>
      </c>
      <c r="F1418" s="36" t="s">
        <v>2866</v>
      </c>
      <c r="G1418" s="36">
        <v>5</v>
      </c>
      <c r="H1418" s="36" t="s">
        <v>108</v>
      </c>
      <c r="I1418" s="36" t="s">
        <v>7596</v>
      </c>
      <c r="J1418" s="36" t="s">
        <v>7597</v>
      </c>
      <c r="K1418" s="36" t="s">
        <v>33</v>
      </c>
      <c r="L1418" s="72" t="s">
        <v>7598</v>
      </c>
      <c r="M1418" s="36" t="s">
        <v>7590</v>
      </c>
      <c r="N1418" s="36" t="s">
        <v>36</v>
      </c>
      <c r="O1418" s="36"/>
      <c r="P1418" s="36"/>
      <c r="Q1418" s="36"/>
      <c r="R1418" s="36"/>
      <c r="S1418" s="36" t="s">
        <v>51</v>
      </c>
      <c r="T1418" s="36" t="s">
        <v>39</v>
      </c>
      <c r="U1418" s="36" t="s">
        <v>39</v>
      </c>
      <c r="V1418" s="36" t="s">
        <v>38</v>
      </c>
      <c r="W1418" s="36" t="s">
        <v>7361</v>
      </c>
      <c r="X1418" s="36">
        <v>2</v>
      </c>
      <c r="Y1418" s="36" t="s">
        <v>7591</v>
      </c>
      <c r="Z1418" s="36">
        <v>1</v>
      </c>
      <c r="AA1418" s="36" t="s">
        <v>7591</v>
      </c>
      <c r="AB1418" s="36">
        <v>1</v>
      </c>
      <c r="AC1418" s="36"/>
      <c r="AD1418" s="36"/>
      <c r="AE1418" s="36">
        <f t="shared" ref="AE1418:AE1481" si="25">COUNTIFS(O1418:R1418,"√")</f>
        <v>0</v>
      </c>
    </row>
    <row r="1419" spans="1:31" customFormat="1" ht="162">
      <c r="A1419" s="36">
        <v>1418</v>
      </c>
      <c r="B1419" s="36" t="s">
        <v>6546</v>
      </c>
      <c r="C1419" s="36" t="s">
        <v>7599</v>
      </c>
      <c r="D1419" s="36" t="s">
        <v>7600</v>
      </c>
      <c r="E1419" s="36" t="s">
        <v>28</v>
      </c>
      <c r="F1419" s="36" t="s">
        <v>45</v>
      </c>
      <c r="G1419" s="36">
        <v>0</v>
      </c>
      <c r="H1419" s="36" t="s">
        <v>82</v>
      </c>
      <c r="I1419" s="36" t="s">
        <v>7601</v>
      </c>
      <c r="J1419" s="36" t="s">
        <v>7602</v>
      </c>
      <c r="K1419" s="36" t="s">
        <v>33</v>
      </c>
      <c r="L1419" s="72" t="s">
        <v>7603</v>
      </c>
      <c r="M1419" s="36" t="s">
        <v>7604</v>
      </c>
      <c r="N1419" s="36" t="s">
        <v>49</v>
      </c>
      <c r="O1419" s="36"/>
      <c r="P1419" s="36" t="s">
        <v>50</v>
      </c>
      <c r="Q1419" s="36"/>
      <c r="R1419" s="36"/>
      <c r="S1419" s="36" t="s">
        <v>51</v>
      </c>
      <c r="T1419" s="36" t="s">
        <v>38</v>
      </c>
      <c r="U1419" s="36" t="s">
        <v>39</v>
      </c>
      <c r="V1419" s="36" t="s">
        <v>38</v>
      </c>
      <c r="W1419" s="36" t="s">
        <v>483</v>
      </c>
      <c r="X1419" s="36">
        <v>2</v>
      </c>
      <c r="Y1419" s="36" t="s">
        <v>7605</v>
      </c>
      <c r="Z1419" s="36">
        <v>1</v>
      </c>
      <c r="AA1419" s="36" t="s">
        <v>7605</v>
      </c>
      <c r="AB1419" s="36">
        <v>1</v>
      </c>
      <c r="AC1419" s="36"/>
      <c r="AD1419" s="36"/>
      <c r="AE1419" s="36">
        <f t="shared" si="25"/>
        <v>1</v>
      </c>
    </row>
    <row r="1420" spans="1:31" customFormat="1" ht="40.5">
      <c r="A1420" s="36">
        <v>1419</v>
      </c>
      <c r="B1420" s="36" t="s">
        <v>6546</v>
      </c>
      <c r="C1420" s="36" t="s">
        <v>7599</v>
      </c>
      <c r="D1420" s="36" t="s">
        <v>7606</v>
      </c>
      <c r="E1420" s="36"/>
      <c r="F1420" s="36" t="s">
        <v>45</v>
      </c>
      <c r="G1420" s="36">
        <v>0</v>
      </c>
      <c r="H1420" s="36" t="s">
        <v>82</v>
      </c>
      <c r="I1420" s="36"/>
      <c r="J1420" s="36"/>
      <c r="K1420" s="36" t="s">
        <v>33</v>
      </c>
      <c r="L1420" s="72" t="s">
        <v>7607</v>
      </c>
      <c r="M1420" s="36" t="s">
        <v>7608</v>
      </c>
      <c r="N1420" s="36" t="s">
        <v>49</v>
      </c>
      <c r="O1420" s="36"/>
      <c r="P1420" s="36" t="s">
        <v>50</v>
      </c>
      <c r="Q1420" s="36"/>
      <c r="R1420" s="36"/>
      <c r="S1420" s="36" t="s">
        <v>51</v>
      </c>
      <c r="T1420" s="36" t="s">
        <v>38</v>
      </c>
      <c r="U1420" s="36" t="s">
        <v>39</v>
      </c>
      <c r="V1420" s="36" t="s">
        <v>38</v>
      </c>
      <c r="W1420" s="36" t="s">
        <v>483</v>
      </c>
      <c r="X1420" s="36">
        <v>2</v>
      </c>
      <c r="Y1420" s="36" t="s">
        <v>7605</v>
      </c>
      <c r="Z1420" s="36">
        <v>1</v>
      </c>
      <c r="AA1420" s="36" t="s">
        <v>7605</v>
      </c>
      <c r="AB1420" s="36">
        <v>1</v>
      </c>
      <c r="AC1420" s="36"/>
      <c r="AD1420" s="36"/>
      <c r="AE1420" s="36">
        <f t="shared" si="25"/>
        <v>1</v>
      </c>
    </row>
    <row r="1421" spans="1:31" customFormat="1" ht="40.5">
      <c r="A1421" s="36">
        <v>1420</v>
      </c>
      <c r="B1421" s="36" t="s">
        <v>6546</v>
      </c>
      <c r="C1421" s="36" t="s">
        <v>7599</v>
      </c>
      <c r="D1421" s="36" t="s">
        <v>7609</v>
      </c>
      <c r="E1421" s="36"/>
      <c r="F1421" s="36" t="s">
        <v>45</v>
      </c>
      <c r="G1421" s="36">
        <v>0</v>
      </c>
      <c r="H1421" s="36" t="s">
        <v>82</v>
      </c>
      <c r="I1421" s="36"/>
      <c r="J1421" s="36"/>
      <c r="K1421" s="36" t="s">
        <v>33</v>
      </c>
      <c r="L1421" s="72" t="s">
        <v>7610</v>
      </c>
      <c r="M1421" s="36" t="s">
        <v>7611</v>
      </c>
      <c r="N1421" s="36" t="s">
        <v>49</v>
      </c>
      <c r="O1421" s="36"/>
      <c r="P1421" s="36" t="s">
        <v>50</v>
      </c>
      <c r="Q1421" s="36"/>
      <c r="R1421" s="36"/>
      <c r="S1421" s="36" t="s">
        <v>51</v>
      </c>
      <c r="T1421" s="36" t="s">
        <v>38</v>
      </c>
      <c r="U1421" s="36" t="s">
        <v>39</v>
      </c>
      <c r="V1421" s="36" t="s">
        <v>38</v>
      </c>
      <c r="W1421" s="36" t="s">
        <v>483</v>
      </c>
      <c r="X1421" s="36">
        <v>2</v>
      </c>
      <c r="Y1421" s="36" t="s">
        <v>7605</v>
      </c>
      <c r="Z1421" s="36">
        <v>1</v>
      </c>
      <c r="AA1421" s="36" t="s">
        <v>7605</v>
      </c>
      <c r="AB1421" s="36">
        <v>1</v>
      </c>
      <c r="AC1421" s="36"/>
      <c r="AD1421" s="36"/>
      <c r="AE1421" s="36">
        <f t="shared" si="25"/>
        <v>1</v>
      </c>
    </row>
    <row r="1422" spans="1:31" customFormat="1" ht="40.5">
      <c r="A1422" s="36">
        <v>1421</v>
      </c>
      <c r="B1422" s="36" t="s">
        <v>6546</v>
      </c>
      <c r="C1422" s="36" t="s">
        <v>7599</v>
      </c>
      <c r="D1422" s="36" t="s">
        <v>7612</v>
      </c>
      <c r="E1422" s="36"/>
      <c r="F1422" s="36" t="s">
        <v>45</v>
      </c>
      <c r="G1422" s="36">
        <v>0</v>
      </c>
      <c r="H1422" s="36" t="s">
        <v>82</v>
      </c>
      <c r="I1422" s="36"/>
      <c r="J1422" s="36"/>
      <c r="K1422" s="36" t="s">
        <v>33</v>
      </c>
      <c r="L1422" s="72" t="s">
        <v>7613</v>
      </c>
      <c r="M1422" s="36" t="s">
        <v>7614</v>
      </c>
      <c r="N1422" s="36" t="s">
        <v>36</v>
      </c>
      <c r="O1422" s="36"/>
      <c r="P1422" s="36"/>
      <c r="Q1422" s="36"/>
      <c r="R1422" s="36"/>
      <c r="S1422" s="36" t="s">
        <v>51</v>
      </c>
      <c r="T1422" s="36" t="s">
        <v>38</v>
      </c>
      <c r="U1422" s="36" t="s">
        <v>39</v>
      </c>
      <c r="V1422" s="36" t="s">
        <v>38</v>
      </c>
      <c r="W1422" s="36" t="s">
        <v>483</v>
      </c>
      <c r="X1422" s="36">
        <v>2</v>
      </c>
      <c r="Y1422" s="36" t="s">
        <v>7605</v>
      </c>
      <c r="Z1422" s="36">
        <v>1</v>
      </c>
      <c r="AA1422" s="36" t="s">
        <v>7605</v>
      </c>
      <c r="AB1422" s="36">
        <v>1</v>
      </c>
      <c r="AC1422" s="36"/>
      <c r="AD1422" s="36"/>
      <c r="AE1422" s="36">
        <f t="shared" si="25"/>
        <v>0</v>
      </c>
    </row>
    <row r="1423" spans="1:31" customFormat="1" ht="40.5">
      <c r="A1423" s="36">
        <v>1422</v>
      </c>
      <c r="B1423" s="36" t="s">
        <v>6546</v>
      </c>
      <c r="C1423" s="36" t="s">
        <v>7599</v>
      </c>
      <c r="D1423" s="36" t="s">
        <v>7615</v>
      </c>
      <c r="E1423" s="36"/>
      <c r="F1423" s="36" t="s">
        <v>45</v>
      </c>
      <c r="G1423" s="36">
        <v>0</v>
      </c>
      <c r="H1423" s="36" t="s">
        <v>82</v>
      </c>
      <c r="I1423" s="36"/>
      <c r="J1423" s="36"/>
      <c r="K1423" s="36" t="s">
        <v>33</v>
      </c>
      <c r="L1423" s="72" t="s">
        <v>7616</v>
      </c>
      <c r="M1423" s="36" t="s">
        <v>7617</v>
      </c>
      <c r="N1423" s="36" t="s">
        <v>36</v>
      </c>
      <c r="O1423" s="36"/>
      <c r="P1423" s="36"/>
      <c r="Q1423" s="36"/>
      <c r="R1423" s="36"/>
      <c r="S1423" s="36" t="s">
        <v>51</v>
      </c>
      <c r="T1423" s="36" t="s">
        <v>38</v>
      </c>
      <c r="U1423" s="36" t="s">
        <v>39</v>
      </c>
      <c r="V1423" s="36" t="s">
        <v>38</v>
      </c>
      <c r="W1423" s="36" t="s">
        <v>483</v>
      </c>
      <c r="X1423" s="36">
        <v>2</v>
      </c>
      <c r="Y1423" s="36" t="s">
        <v>7605</v>
      </c>
      <c r="Z1423" s="36">
        <v>1</v>
      </c>
      <c r="AA1423" s="36" t="s">
        <v>7605</v>
      </c>
      <c r="AB1423" s="36">
        <v>1</v>
      </c>
      <c r="AC1423" s="36"/>
      <c r="AD1423" s="36"/>
      <c r="AE1423" s="36">
        <f t="shared" si="25"/>
        <v>0</v>
      </c>
    </row>
    <row r="1424" spans="1:31" customFormat="1" ht="175.5">
      <c r="A1424" s="36">
        <v>1423</v>
      </c>
      <c r="B1424" s="36" t="s">
        <v>6546</v>
      </c>
      <c r="C1424" s="36" t="s">
        <v>7599</v>
      </c>
      <c r="D1424" s="36" t="s">
        <v>7618</v>
      </c>
      <c r="E1424" s="36" t="s">
        <v>28</v>
      </c>
      <c r="F1424" s="36" t="s">
        <v>45</v>
      </c>
      <c r="G1424" s="36">
        <v>0</v>
      </c>
      <c r="H1424" s="36" t="s">
        <v>82</v>
      </c>
      <c r="I1424" s="36" t="s">
        <v>7619</v>
      </c>
      <c r="J1424" s="36" t="s">
        <v>7620</v>
      </c>
      <c r="K1424" s="36" t="s">
        <v>33</v>
      </c>
      <c r="L1424" s="72" t="s">
        <v>7621</v>
      </c>
      <c r="M1424" s="36" t="s">
        <v>7622</v>
      </c>
      <c r="N1424" s="36" t="s">
        <v>49</v>
      </c>
      <c r="O1424" s="36"/>
      <c r="P1424" s="36" t="s">
        <v>50</v>
      </c>
      <c r="Q1424" s="36"/>
      <c r="R1424" s="36"/>
      <c r="S1424" s="36" t="s">
        <v>51</v>
      </c>
      <c r="T1424" s="36" t="s">
        <v>38</v>
      </c>
      <c r="U1424" s="36" t="s">
        <v>39</v>
      </c>
      <c r="V1424" s="36" t="s">
        <v>38</v>
      </c>
      <c r="W1424" s="36" t="s">
        <v>483</v>
      </c>
      <c r="X1424" s="36">
        <v>2</v>
      </c>
      <c r="Y1424" s="36" t="s">
        <v>7623</v>
      </c>
      <c r="Z1424" s="36">
        <v>1</v>
      </c>
      <c r="AA1424" s="36" t="s">
        <v>7623</v>
      </c>
      <c r="AB1424" s="36">
        <v>1</v>
      </c>
      <c r="AC1424" s="36"/>
      <c r="AD1424" s="36"/>
      <c r="AE1424" s="36">
        <f t="shared" si="25"/>
        <v>1</v>
      </c>
    </row>
    <row r="1425" spans="1:31" customFormat="1" ht="40.5">
      <c r="A1425" s="36">
        <v>1424</v>
      </c>
      <c r="B1425" s="36" t="s">
        <v>6546</v>
      </c>
      <c r="C1425" s="36" t="s">
        <v>7599</v>
      </c>
      <c r="D1425" s="36" t="s">
        <v>7624</v>
      </c>
      <c r="E1425" s="36"/>
      <c r="F1425" s="36" t="s">
        <v>45</v>
      </c>
      <c r="G1425" s="36">
        <v>0</v>
      </c>
      <c r="H1425" s="36" t="s">
        <v>82</v>
      </c>
      <c r="I1425" s="36"/>
      <c r="J1425" s="36"/>
      <c r="K1425" s="36" t="s">
        <v>33</v>
      </c>
      <c r="L1425" s="72" t="s">
        <v>7625</v>
      </c>
      <c r="M1425" s="36" t="s">
        <v>7626</v>
      </c>
      <c r="N1425" s="36" t="s">
        <v>36</v>
      </c>
      <c r="O1425" s="36"/>
      <c r="P1425" s="36"/>
      <c r="Q1425" s="36"/>
      <c r="R1425" s="36"/>
      <c r="S1425" s="36" t="s">
        <v>51</v>
      </c>
      <c r="T1425" s="36" t="s">
        <v>38</v>
      </c>
      <c r="U1425" s="36" t="s">
        <v>39</v>
      </c>
      <c r="V1425" s="36" t="s">
        <v>38</v>
      </c>
      <c r="W1425" s="36" t="s">
        <v>483</v>
      </c>
      <c r="X1425" s="36">
        <v>2</v>
      </c>
      <c r="Y1425" s="36" t="s">
        <v>7623</v>
      </c>
      <c r="Z1425" s="36">
        <v>1</v>
      </c>
      <c r="AA1425" s="36" t="s">
        <v>7623</v>
      </c>
      <c r="AB1425" s="36">
        <v>1</v>
      </c>
      <c r="AC1425" s="36"/>
      <c r="AD1425" s="36"/>
      <c r="AE1425" s="36">
        <f t="shared" si="25"/>
        <v>0</v>
      </c>
    </row>
    <row r="1426" spans="1:31" customFormat="1" ht="40.5">
      <c r="A1426" s="36">
        <v>1425</v>
      </c>
      <c r="B1426" s="36" t="s">
        <v>6546</v>
      </c>
      <c r="C1426" s="36" t="s">
        <v>7599</v>
      </c>
      <c r="D1426" s="36" t="s">
        <v>7627</v>
      </c>
      <c r="E1426" s="36"/>
      <c r="F1426" s="36" t="s">
        <v>45</v>
      </c>
      <c r="G1426" s="36">
        <v>0</v>
      </c>
      <c r="H1426" s="36" t="s">
        <v>82</v>
      </c>
      <c r="I1426" s="36"/>
      <c r="J1426" s="36"/>
      <c r="K1426" s="36" t="s">
        <v>33</v>
      </c>
      <c r="L1426" s="72" t="s">
        <v>7625</v>
      </c>
      <c r="M1426" s="36" t="s">
        <v>7628</v>
      </c>
      <c r="N1426" s="36" t="s">
        <v>49</v>
      </c>
      <c r="O1426" s="36"/>
      <c r="P1426" s="36" t="s">
        <v>50</v>
      </c>
      <c r="Q1426" s="36"/>
      <c r="R1426" s="36"/>
      <c r="S1426" s="36" t="s">
        <v>51</v>
      </c>
      <c r="T1426" s="36" t="s">
        <v>38</v>
      </c>
      <c r="U1426" s="36" t="s">
        <v>39</v>
      </c>
      <c r="V1426" s="36" t="s">
        <v>38</v>
      </c>
      <c r="W1426" s="36" t="s">
        <v>483</v>
      </c>
      <c r="X1426" s="36">
        <v>2</v>
      </c>
      <c r="Y1426" s="36" t="s">
        <v>7623</v>
      </c>
      <c r="Z1426" s="36">
        <v>1</v>
      </c>
      <c r="AA1426" s="36" t="s">
        <v>7623</v>
      </c>
      <c r="AB1426" s="36">
        <v>1</v>
      </c>
      <c r="AC1426" s="36"/>
      <c r="AD1426" s="36"/>
      <c r="AE1426" s="36">
        <f t="shared" si="25"/>
        <v>1</v>
      </c>
    </row>
    <row r="1427" spans="1:31" customFormat="1" ht="40.5">
      <c r="A1427" s="36">
        <v>1426</v>
      </c>
      <c r="B1427" s="36" t="s">
        <v>6546</v>
      </c>
      <c r="C1427" s="36" t="s">
        <v>7599</v>
      </c>
      <c r="D1427" s="36" t="s">
        <v>7629</v>
      </c>
      <c r="E1427" s="36"/>
      <c r="F1427" s="36" t="s">
        <v>45</v>
      </c>
      <c r="G1427" s="36">
        <v>0</v>
      </c>
      <c r="H1427" s="36" t="s">
        <v>82</v>
      </c>
      <c r="I1427" s="36"/>
      <c r="J1427" s="36"/>
      <c r="K1427" s="36" t="s">
        <v>33</v>
      </c>
      <c r="L1427" s="72" t="s">
        <v>7630</v>
      </c>
      <c r="M1427" s="36" t="s">
        <v>7631</v>
      </c>
      <c r="N1427" s="36" t="s">
        <v>36</v>
      </c>
      <c r="O1427" s="36"/>
      <c r="P1427" s="36"/>
      <c r="Q1427" s="36"/>
      <c r="R1427" s="36"/>
      <c r="S1427" s="36" t="s">
        <v>51</v>
      </c>
      <c r="T1427" s="36" t="s">
        <v>38</v>
      </c>
      <c r="U1427" s="36" t="s">
        <v>39</v>
      </c>
      <c r="V1427" s="36" t="s">
        <v>38</v>
      </c>
      <c r="W1427" s="36" t="s">
        <v>483</v>
      </c>
      <c r="X1427" s="36">
        <v>2</v>
      </c>
      <c r="Y1427" s="36" t="s">
        <v>7623</v>
      </c>
      <c r="Z1427" s="36">
        <v>1</v>
      </c>
      <c r="AA1427" s="36" t="s">
        <v>7623</v>
      </c>
      <c r="AB1427" s="36">
        <v>1</v>
      </c>
      <c r="AC1427" s="36"/>
      <c r="AD1427" s="36"/>
      <c r="AE1427" s="36">
        <f t="shared" si="25"/>
        <v>0</v>
      </c>
    </row>
    <row r="1428" spans="1:31" customFormat="1" ht="40.5">
      <c r="A1428" s="36">
        <v>1427</v>
      </c>
      <c r="B1428" s="36" t="s">
        <v>6546</v>
      </c>
      <c r="C1428" s="36" t="s">
        <v>7599</v>
      </c>
      <c r="D1428" s="36" t="s">
        <v>7632</v>
      </c>
      <c r="E1428" s="36"/>
      <c r="F1428" s="36" t="s">
        <v>45</v>
      </c>
      <c r="G1428" s="36">
        <v>0</v>
      </c>
      <c r="H1428" s="36" t="s">
        <v>82</v>
      </c>
      <c r="I1428" s="36"/>
      <c r="J1428" s="36"/>
      <c r="K1428" s="36" t="s">
        <v>33</v>
      </c>
      <c r="L1428" s="72" t="s">
        <v>7633</v>
      </c>
      <c r="M1428" s="36" t="s">
        <v>7634</v>
      </c>
      <c r="N1428" s="36" t="s">
        <v>36</v>
      </c>
      <c r="O1428" s="36"/>
      <c r="P1428" s="36"/>
      <c r="Q1428" s="36"/>
      <c r="R1428" s="36"/>
      <c r="S1428" s="36" t="s">
        <v>42</v>
      </c>
      <c r="T1428" s="36" t="s">
        <v>42</v>
      </c>
      <c r="U1428" s="36" t="s">
        <v>42</v>
      </c>
      <c r="V1428" s="36" t="s">
        <v>42</v>
      </c>
      <c r="W1428" s="36" t="s">
        <v>38</v>
      </c>
      <c r="X1428" s="36">
        <v>2</v>
      </c>
      <c r="Y1428" s="36" t="s">
        <v>52</v>
      </c>
      <c r="Z1428" s="36">
        <v>3</v>
      </c>
      <c r="AA1428" s="36" t="s">
        <v>52</v>
      </c>
      <c r="AB1428" s="36">
        <v>3</v>
      </c>
      <c r="AC1428" s="36" t="s">
        <v>3804</v>
      </c>
      <c r="AD1428" s="36"/>
      <c r="AE1428" s="36">
        <f t="shared" si="25"/>
        <v>0</v>
      </c>
    </row>
    <row r="1429" spans="1:31" customFormat="1" ht="94.5">
      <c r="A1429" s="36">
        <v>1428</v>
      </c>
      <c r="B1429" s="36" t="s">
        <v>6546</v>
      </c>
      <c r="C1429" s="36" t="s">
        <v>7599</v>
      </c>
      <c r="D1429" s="36" t="s">
        <v>7635</v>
      </c>
      <c r="E1429" s="36" t="s">
        <v>28</v>
      </c>
      <c r="F1429" s="36" t="s">
        <v>45</v>
      </c>
      <c r="G1429" s="36">
        <v>0</v>
      </c>
      <c r="H1429" s="36" t="s">
        <v>82</v>
      </c>
      <c r="I1429" s="36" t="s">
        <v>7636</v>
      </c>
      <c r="J1429" s="36" t="s">
        <v>7637</v>
      </c>
      <c r="K1429" s="36" t="s">
        <v>33</v>
      </c>
      <c r="L1429" s="72" t="s">
        <v>7638</v>
      </c>
      <c r="M1429" s="36" t="s">
        <v>7639</v>
      </c>
      <c r="N1429" s="36" t="s">
        <v>49</v>
      </c>
      <c r="O1429" s="36"/>
      <c r="P1429" s="36" t="s">
        <v>50</v>
      </c>
      <c r="Q1429" s="36"/>
      <c r="R1429" s="36"/>
      <c r="S1429" s="36" t="s">
        <v>51</v>
      </c>
      <c r="T1429" s="36" t="s">
        <v>38</v>
      </c>
      <c r="U1429" s="36" t="s">
        <v>39</v>
      </c>
      <c r="V1429" s="36" t="s">
        <v>38</v>
      </c>
      <c r="W1429" s="36" t="s">
        <v>483</v>
      </c>
      <c r="X1429" s="36">
        <v>2</v>
      </c>
      <c r="Y1429" s="36" t="s">
        <v>7640</v>
      </c>
      <c r="Z1429" s="36">
        <v>1</v>
      </c>
      <c r="AA1429" s="36" t="s">
        <v>7640</v>
      </c>
      <c r="AB1429" s="36">
        <v>2</v>
      </c>
      <c r="AC1429" s="36"/>
      <c r="AD1429" s="36"/>
      <c r="AE1429" s="36">
        <f t="shared" si="25"/>
        <v>1</v>
      </c>
    </row>
    <row r="1430" spans="1:31" customFormat="1" ht="81">
      <c r="A1430" s="36">
        <v>1429</v>
      </c>
      <c r="B1430" s="36" t="s">
        <v>6546</v>
      </c>
      <c r="C1430" s="36" t="s">
        <v>7599</v>
      </c>
      <c r="D1430" s="36" t="s">
        <v>7641</v>
      </c>
      <c r="E1430" s="36" t="s">
        <v>28</v>
      </c>
      <c r="F1430" s="36" t="s">
        <v>45</v>
      </c>
      <c r="G1430" s="36">
        <v>0</v>
      </c>
      <c r="H1430" s="36" t="s">
        <v>645</v>
      </c>
      <c r="I1430" s="36" t="s">
        <v>7642</v>
      </c>
      <c r="J1430" s="36" t="s">
        <v>7643</v>
      </c>
      <c r="K1430" s="36" t="s">
        <v>33</v>
      </c>
      <c r="L1430" s="72" t="s">
        <v>7644</v>
      </c>
      <c r="M1430" s="36" t="s">
        <v>7645</v>
      </c>
      <c r="N1430" s="36" t="s">
        <v>36</v>
      </c>
      <c r="O1430" s="36"/>
      <c r="P1430" s="36"/>
      <c r="Q1430" s="36"/>
      <c r="R1430" s="36"/>
      <c r="S1430" s="36" t="s">
        <v>51</v>
      </c>
      <c r="T1430" s="36" t="s">
        <v>38</v>
      </c>
      <c r="U1430" s="36" t="s">
        <v>39</v>
      </c>
      <c r="V1430" s="36" t="s">
        <v>38</v>
      </c>
      <c r="W1430" s="36" t="s">
        <v>483</v>
      </c>
      <c r="X1430" s="36">
        <v>2</v>
      </c>
      <c r="Y1430" s="36" t="s">
        <v>7640</v>
      </c>
      <c r="Z1430" s="36">
        <v>1</v>
      </c>
      <c r="AA1430" s="36" t="s">
        <v>7640</v>
      </c>
      <c r="AB1430" s="36">
        <v>2</v>
      </c>
      <c r="AC1430" s="36" t="s">
        <v>7646</v>
      </c>
      <c r="AD1430" s="36"/>
      <c r="AE1430" s="36">
        <f t="shared" si="25"/>
        <v>0</v>
      </c>
    </row>
    <row r="1431" spans="1:31" customFormat="1" ht="81">
      <c r="A1431" s="36">
        <v>1430</v>
      </c>
      <c r="B1431" s="36" t="s">
        <v>6546</v>
      </c>
      <c r="C1431" s="36" t="s">
        <v>7599</v>
      </c>
      <c r="D1431" s="36" t="s">
        <v>7647</v>
      </c>
      <c r="E1431" s="36" t="s">
        <v>28</v>
      </c>
      <c r="F1431" s="36" t="s">
        <v>45</v>
      </c>
      <c r="G1431" s="36">
        <v>0</v>
      </c>
      <c r="H1431" s="36" t="s">
        <v>82</v>
      </c>
      <c r="I1431" s="36" t="s">
        <v>7648</v>
      </c>
      <c r="J1431" s="36" t="s">
        <v>7649</v>
      </c>
      <c r="K1431" s="36" t="s">
        <v>33</v>
      </c>
      <c r="L1431" s="72" t="s">
        <v>7650</v>
      </c>
      <c r="M1431" s="36" t="s">
        <v>7651</v>
      </c>
      <c r="N1431" s="36" t="s">
        <v>36</v>
      </c>
      <c r="O1431" s="36"/>
      <c r="P1431" s="36"/>
      <c r="Q1431" s="36"/>
      <c r="R1431" s="36"/>
      <c r="S1431" s="36" t="s">
        <v>51</v>
      </c>
      <c r="T1431" s="36" t="s">
        <v>38</v>
      </c>
      <c r="U1431" s="36" t="s">
        <v>39</v>
      </c>
      <c r="V1431" s="36" t="s">
        <v>38</v>
      </c>
      <c r="W1431" s="36" t="s">
        <v>4958</v>
      </c>
      <c r="X1431" s="36">
        <v>2</v>
      </c>
      <c r="Y1431" s="36" t="s">
        <v>7652</v>
      </c>
      <c r="Z1431" s="36">
        <v>1</v>
      </c>
      <c r="AA1431" s="36" t="s">
        <v>7652</v>
      </c>
      <c r="AB1431" s="36">
        <v>4</v>
      </c>
      <c r="AC1431" s="36" t="s">
        <v>7646</v>
      </c>
      <c r="AD1431" s="36"/>
      <c r="AE1431" s="36">
        <f t="shared" si="25"/>
        <v>0</v>
      </c>
    </row>
    <row r="1432" spans="1:31" customFormat="1" ht="81">
      <c r="A1432" s="36">
        <v>1431</v>
      </c>
      <c r="B1432" s="36" t="s">
        <v>6546</v>
      </c>
      <c r="C1432" s="36" t="s">
        <v>7599</v>
      </c>
      <c r="D1432" s="36" t="s">
        <v>7653</v>
      </c>
      <c r="E1432" s="36" t="s">
        <v>28</v>
      </c>
      <c r="F1432" s="36" t="s">
        <v>45</v>
      </c>
      <c r="G1432" s="36">
        <v>0</v>
      </c>
      <c r="H1432" s="36" t="s">
        <v>82</v>
      </c>
      <c r="I1432" s="36" t="s">
        <v>7654</v>
      </c>
      <c r="J1432" s="36" t="s">
        <v>7655</v>
      </c>
      <c r="K1432" s="36" t="s">
        <v>33</v>
      </c>
      <c r="L1432" s="72" t="s">
        <v>7656</v>
      </c>
      <c r="M1432" s="36" t="s">
        <v>7657</v>
      </c>
      <c r="N1432" s="36" t="s">
        <v>36</v>
      </c>
      <c r="O1432" s="36"/>
      <c r="P1432" s="36"/>
      <c r="Q1432" s="36"/>
      <c r="R1432" s="36"/>
      <c r="S1432" s="36" t="s">
        <v>51</v>
      </c>
      <c r="T1432" s="36" t="s">
        <v>38</v>
      </c>
      <c r="U1432" s="36" t="s">
        <v>39</v>
      </c>
      <c r="V1432" s="36" t="s">
        <v>38</v>
      </c>
      <c r="W1432" s="36" t="s">
        <v>483</v>
      </c>
      <c r="X1432" s="36">
        <v>2</v>
      </c>
      <c r="Y1432" s="36" t="s">
        <v>7658</v>
      </c>
      <c r="Z1432" s="36">
        <v>1</v>
      </c>
      <c r="AA1432" s="36" t="s">
        <v>7658</v>
      </c>
      <c r="AB1432" s="36">
        <v>1</v>
      </c>
      <c r="AC1432" s="36"/>
      <c r="AD1432" s="36"/>
      <c r="AE1432" s="36">
        <f t="shared" si="25"/>
        <v>0</v>
      </c>
    </row>
    <row r="1433" spans="1:31" customFormat="1" ht="54">
      <c r="A1433" s="36">
        <v>1432</v>
      </c>
      <c r="B1433" s="36" t="s">
        <v>6546</v>
      </c>
      <c r="C1433" s="36" t="s">
        <v>7599</v>
      </c>
      <c r="D1433" s="36" t="s">
        <v>7659</v>
      </c>
      <c r="E1433" s="36" t="s">
        <v>28</v>
      </c>
      <c r="F1433" s="36" t="s">
        <v>45</v>
      </c>
      <c r="G1433" s="36">
        <v>0</v>
      </c>
      <c r="H1433" s="36" t="s">
        <v>82</v>
      </c>
      <c r="I1433" s="36" t="s">
        <v>7660</v>
      </c>
      <c r="J1433" s="36" t="s">
        <v>7661</v>
      </c>
      <c r="K1433" s="36" t="s">
        <v>33</v>
      </c>
      <c r="L1433" s="72" t="s">
        <v>7662</v>
      </c>
      <c r="M1433" s="36" t="s">
        <v>7663</v>
      </c>
      <c r="N1433" s="36" t="s">
        <v>49</v>
      </c>
      <c r="O1433" s="36" t="s">
        <v>50</v>
      </c>
      <c r="P1433" s="36"/>
      <c r="Q1433" s="36"/>
      <c r="R1433" s="36"/>
      <c r="S1433" s="36" t="s">
        <v>51</v>
      </c>
      <c r="T1433" s="36" t="s">
        <v>38</v>
      </c>
      <c r="U1433" s="36" t="s">
        <v>39</v>
      </c>
      <c r="V1433" s="36" t="s">
        <v>38</v>
      </c>
      <c r="W1433" s="36" t="s">
        <v>483</v>
      </c>
      <c r="X1433" s="36">
        <v>2</v>
      </c>
      <c r="Y1433" s="36" t="s">
        <v>7664</v>
      </c>
      <c r="Z1433" s="36">
        <v>1</v>
      </c>
      <c r="AA1433" s="36" t="s">
        <v>7664</v>
      </c>
      <c r="AB1433" s="36">
        <v>1</v>
      </c>
      <c r="AC1433" s="36"/>
      <c r="AD1433" s="36"/>
      <c r="AE1433" s="36">
        <f t="shared" si="25"/>
        <v>1</v>
      </c>
    </row>
    <row r="1434" spans="1:31" customFormat="1" ht="94.5">
      <c r="A1434" s="36">
        <v>1433</v>
      </c>
      <c r="B1434" s="36" t="s">
        <v>6546</v>
      </c>
      <c r="C1434" s="36" t="s">
        <v>7665</v>
      </c>
      <c r="D1434" s="36" t="s">
        <v>7666</v>
      </c>
      <c r="E1434" s="36" t="s">
        <v>28</v>
      </c>
      <c r="F1434" s="36" t="s">
        <v>45</v>
      </c>
      <c r="G1434" s="36">
        <v>0</v>
      </c>
      <c r="H1434" s="36" t="s">
        <v>108</v>
      </c>
      <c r="I1434" s="36" t="s">
        <v>7667</v>
      </c>
      <c r="J1434" s="36" t="s">
        <v>7668</v>
      </c>
      <c r="K1434" s="36" t="s">
        <v>33</v>
      </c>
      <c r="L1434" s="72" t="s">
        <v>7669</v>
      </c>
      <c r="M1434" s="36" t="s">
        <v>7670</v>
      </c>
      <c r="N1434" s="36" t="s">
        <v>49</v>
      </c>
      <c r="O1434" s="36"/>
      <c r="P1434" s="36" t="s">
        <v>50</v>
      </c>
      <c r="Q1434" s="36"/>
      <c r="R1434" s="36"/>
      <c r="S1434" s="36" t="s">
        <v>51</v>
      </c>
      <c r="T1434" s="36" t="s">
        <v>38</v>
      </c>
      <c r="U1434" s="36" t="s">
        <v>38</v>
      </c>
      <c r="V1434" s="36" t="s">
        <v>38</v>
      </c>
      <c r="W1434" s="36" t="s">
        <v>7671</v>
      </c>
      <c r="X1434" s="36">
        <v>2</v>
      </c>
      <c r="Y1434" s="36" t="s">
        <v>52</v>
      </c>
      <c r="Z1434" s="36">
        <v>3</v>
      </c>
      <c r="AA1434" s="36" t="s">
        <v>52</v>
      </c>
      <c r="AB1434" s="36">
        <v>3</v>
      </c>
      <c r="AC1434" s="36"/>
      <c r="AD1434" s="36"/>
      <c r="AE1434" s="36">
        <f t="shared" si="25"/>
        <v>1</v>
      </c>
    </row>
    <row r="1435" spans="1:31" customFormat="1" ht="94.5">
      <c r="A1435" s="72">
        <v>1434</v>
      </c>
      <c r="B1435" s="72" t="s">
        <v>6546</v>
      </c>
      <c r="C1435" s="72" t="s">
        <v>7665</v>
      </c>
      <c r="D1435" s="72" t="s">
        <v>7672</v>
      </c>
      <c r="E1435" s="72" t="s">
        <v>28</v>
      </c>
      <c r="F1435" s="72" t="s">
        <v>45</v>
      </c>
      <c r="G1435" s="72">
        <v>0</v>
      </c>
      <c r="H1435" s="72" t="s">
        <v>645</v>
      </c>
      <c r="I1435" s="36" t="s">
        <v>7673</v>
      </c>
      <c r="J1435" s="36" t="s">
        <v>7674</v>
      </c>
      <c r="K1435" s="36" t="s">
        <v>33</v>
      </c>
      <c r="L1435" s="72" t="s">
        <v>7675</v>
      </c>
      <c r="M1435" s="36" t="s">
        <v>7676</v>
      </c>
      <c r="N1435" s="36" t="s">
        <v>36</v>
      </c>
      <c r="O1435" s="36"/>
      <c r="P1435" s="36"/>
      <c r="Q1435" s="36"/>
      <c r="R1435" s="36"/>
      <c r="S1435" s="36" t="s">
        <v>51</v>
      </c>
      <c r="T1435" s="36" t="s">
        <v>38</v>
      </c>
      <c r="U1435" s="36" t="s">
        <v>38</v>
      </c>
      <c r="V1435" s="36" t="s">
        <v>39</v>
      </c>
      <c r="W1435" s="36" t="s">
        <v>7671</v>
      </c>
      <c r="X1435" s="36">
        <v>2</v>
      </c>
      <c r="Y1435" s="36" t="s">
        <v>52</v>
      </c>
      <c r="Z1435" s="36">
        <v>3</v>
      </c>
      <c r="AA1435" s="36" t="s">
        <v>52</v>
      </c>
      <c r="AB1435" s="36">
        <v>3</v>
      </c>
      <c r="AC1435" s="36"/>
      <c r="AD1435" s="36"/>
      <c r="AE1435" s="36">
        <f t="shared" si="25"/>
        <v>0</v>
      </c>
    </row>
    <row r="1436" spans="1:31" customFormat="1" ht="67.5">
      <c r="A1436" s="72">
        <v>1435</v>
      </c>
      <c r="B1436" s="72" t="s">
        <v>6546</v>
      </c>
      <c r="C1436" s="72" t="s">
        <v>7665</v>
      </c>
      <c r="D1436" s="72" t="s">
        <v>7677</v>
      </c>
      <c r="E1436" s="72" t="s">
        <v>28</v>
      </c>
      <c r="F1436" s="72" t="s">
        <v>2866</v>
      </c>
      <c r="G1436" s="72">
        <v>5</v>
      </c>
      <c r="H1436" s="72" t="s">
        <v>115</v>
      </c>
      <c r="I1436" s="36" t="s">
        <v>7678</v>
      </c>
      <c r="J1436" s="36" t="s">
        <v>7679</v>
      </c>
      <c r="K1436" s="36" t="s">
        <v>33</v>
      </c>
      <c r="L1436" s="72" t="s">
        <v>7680</v>
      </c>
      <c r="M1436" s="36" t="s">
        <v>7681</v>
      </c>
      <c r="N1436" s="36" t="s">
        <v>49</v>
      </c>
      <c r="O1436" s="36"/>
      <c r="P1436" s="36" t="s">
        <v>50</v>
      </c>
      <c r="Q1436" s="36"/>
      <c r="R1436" s="36"/>
      <c r="S1436" s="36" t="s">
        <v>51</v>
      </c>
      <c r="T1436" s="36" t="s">
        <v>38</v>
      </c>
      <c r="U1436" s="36" t="s">
        <v>38</v>
      </c>
      <c r="V1436" s="36" t="s">
        <v>38</v>
      </c>
      <c r="W1436" s="36" t="s">
        <v>7682</v>
      </c>
      <c r="X1436" s="36">
        <v>2</v>
      </c>
      <c r="Y1436" s="36" t="s">
        <v>7683</v>
      </c>
      <c r="Z1436" s="36">
        <v>4</v>
      </c>
      <c r="AA1436" s="36" t="s">
        <v>7683</v>
      </c>
      <c r="AB1436" s="36">
        <v>4</v>
      </c>
      <c r="AC1436" s="36"/>
      <c r="AD1436" s="36"/>
      <c r="AE1436" s="36">
        <f t="shared" si="25"/>
        <v>1</v>
      </c>
    </row>
    <row r="1437" spans="1:31" customFormat="1" ht="67.5">
      <c r="A1437" s="36">
        <v>1436</v>
      </c>
      <c r="B1437" s="36" t="s">
        <v>6546</v>
      </c>
      <c r="C1437" s="36" t="s">
        <v>7665</v>
      </c>
      <c r="D1437" s="36" t="s">
        <v>7684</v>
      </c>
      <c r="E1437" s="36" t="s">
        <v>28</v>
      </c>
      <c r="F1437" s="36" t="s">
        <v>45</v>
      </c>
      <c r="G1437" s="36">
        <v>0</v>
      </c>
      <c r="H1437" s="36" t="s">
        <v>82</v>
      </c>
      <c r="I1437" s="36" t="s">
        <v>7685</v>
      </c>
      <c r="J1437" s="36" t="s">
        <v>7686</v>
      </c>
      <c r="K1437" s="36" t="s">
        <v>33</v>
      </c>
      <c r="L1437" s="72" t="s">
        <v>7687</v>
      </c>
      <c r="M1437" s="36" t="s">
        <v>7688</v>
      </c>
      <c r="N1437" s="36" t="s">
        <v>49</v>
      </c>
      <c r="O1437" s="36"/>
      <c r="P1437" s="36" t="s">
        <v>50</v>
      </c>
      <c r="Q1437" s="36"/>
      <c r="R1437" s="36"/>
      <c r="S1437" s="36" t="s">
        <v>51</v>
      </c>
      <c r="T1437" s="36" t="s">
        <v>38</v>
      </c>
      <c r="U1437" s="36" t="s">
        <v>39</v>
      </c>
      <c r="V1437" s="36" t="s">
        <v>38</v>
      </c>
      <c r="W1437" s="36" t="s">
        <v>7671</v>
      </c>
      <c r="X1437" s="36">
        <v>2</v>
      </c>
      <c r="Y1437" s="36" t="s">
        <v>52</v>
      </c>
      <c r="Z1437" s="36">
        <v>3</v>
      </c>
      <c r="AA1437" s="36" t="s">
        <v>52</v>
      </c>
      <c r="AB1437" s="36">
        <v>3</v>
      </c>
      <c r="AC1437" s="36"/>
      <c r="AD1437" s="36"/>
      <c r="AE1437" s="36">
        <f t="shared" si="25"/>
        <v>1</v>
      </c>
    </row>
    <row r="1438" spans="1:31" customFormat="1" ht="67.5">
      <c r="A1438" s="36">
        <v>1437</v>
      </c>
      <c r="B1438" s="36" t="s">
        <v>6546</v>
      </c>
      <c r="C1438" s="36" t="s">
        <v>7665</v>
      </c>
      <c r="D1438" s="36" t="s">
        <v>7689</v>
      </c>
      <c r="E1438" s="36" t="s">
        <v>28</v>
      </c>
      <c r="F1438" s="36" t="s">
        <v>45</v>
      </c>
      <c r="G1438" s="36">
        <v>0</v>
      </c>
      <c r="H1438" s="36" t="s">
        <v>82</v>
      </c>
      <c r="I1438" s="36" t="s">
        <v>7690</v>
      </c>
      <c r="J1438" s="36" t="s">
        <v>7691</v>
      </c>
      <c r="K1438" s="36" t="s">
        <v>33</v>
      </c>
      <c r="L1438" s="72" t="s">
        <v>7692</v>
      </c>
      <c r="M1438" s="36" t="s">
        <v>7693</v>
      </c>
      <c r="N1438" s="36" t="s">
        <v>49</v>
      </c>
      <c r="O1438" s="36"/>
      <c r="P1438" s="36" t="s">
        <v>50</v>
      </c>
      <c r="Q1438" s="36"/>
      <c r="R1438" s="36"/>
      <c r="S1438" s="36" t="s">
        <v>51</v>
      </c>
      <c r="T1438" s="36" t="s">
        <v>38</v>
      </c>
      <c r="U1438" s="36" t="s">
        <v>39</v>
      </c>
      <c r="V1438" s="36" t="s">
        <v>38</v>
      </c>
      <c r="W1438" s="36" t="s">
        <v>7671</v>
      </c>
      <c r="X1438" s="36">
        <v>2</v>
      </c>
      <c r="Y1438" s="36" t="s">
        <v>52</v>
      </c>
      <c r="Z1438" s="36">
        <v>3</v>
      </c>
      <c r="AA1438" s="36" t="s">
        <v>52</v>
      </c>
      <c r="AB1438" s="36">
        <v>3</v>
      </c>
      <c r="AC1438" s="36"/>
      <c r="AD1438" s="36"/>
      <c r="AE1438" s="36">
        <f t="shared" si="25"/>
        <v>1</v>
      </c>
    </row>
    <row r="1439" spans="1:31" customFormat="1" ht="67.5">
      <c r="A1439" s="36">
        <v>1438</v>
      </c>
      <c r="B1439" s="36" t="s">
        <v>6546</v>
      </c>
      <c r="C1439" s="36" t="s">
        <v>7665</v>
      </c>
      <c r="D1439" s="36" t="s">
        <v>7694</v>
      </c>
      <c r="E1439" s="36" t="s">
        <v>28</v>
      </c>
      <c r="F1439" s="36" t="s">
        <v>45</v>
      </c>
      <c r="G1439" s="36">
        <v>0</v>
      </c>
      <c r="H1439" s="36" t="s">
        <v>108</v>
      </c>
      <c r="I1439" s="36" t="s">
        <v>7695</v>
      </c>
      <c r="J1439" s="36" t="s">
        <v>7696</v>
      </c>
      <c r="K1439" s="36" t="s">
        <v>33</v>
      </c>
      <c r="L1439" s="72" t="s">
        <v>7697</v>
      </c>
      <c r="M1439" s="36" t="s">
        <v>7698</v>
      </c>
      <c r="N1439" s="36" t="s">
        <v>49</v>
      </c>
      <c r="O1439" s="36"/>
      <c r="P1439" s="36" t="s">
        <v>50</v>
      </c>
      <c r="Q1439" s="36"/>
      <c r="R1439" s="36"/>
      <c r="S1439" s="36" t="s">
        <v>51</v>
      </c>
      <c r="T1439" s="36" t="s">
        <v>38</v>
      </c>
      <c r="U1439" s="36" t="s">
        <v>39</v>
      </c>
      <c r="V1439" s="36" t="s">
        <v>38</v>
      </c>
      <c r="W1439" s="36" t="s">
        <v>7671</v>
      </c>
      <c r="X1439" s="36">
        <v>2</v>
      </c>
      <c r="Y1439" s="36" t="s">
        <v>52</v>
      </c>
      <c r="Z1439" s="36">
        <v>3</v>
      </c>
      <c r="AA1439" s="36" t="s">
        <v>52</v>
      </c>
      <c r="AB1439" s="36">
        <v>3</v>
      </c>
      <c r="AC1439" s="36"/>
      <c r="AD1439" s="36"/>
      <c r="AE1439" s="36">
        <f t="shared" si="25"/>
        <v>1</v>
      </c>
    </row>
    <row r="1440" spans="1:31" s="34" customFormat="1" ht="67.5">
      <c r="A1440" s="36">
        <v>1439</v>
      </c>
      <c r="B1440" s="36" t="s">
        <v>6546</v>
      </c>
      <c r="C1440" s="36" t="s">
        <v>7665</v>
      </c>
      <c r="D1440" s="36" t="s">
        <v>7699</v>
      </c>
      <c r="E1440" s="36" t="s">
        <v>28</v>
      </c>
      <c r="F1440" s="36" t="s">
        <v>45</v>
      </c>
      <c r="G1440" s="36">
        <v>0</v>
      </c>
      <c r="H1440" s="36" t="s">
        <v>108</v>
      </c>
      <c r="I1440" s="36" t="s">
        <v>7700</v>
      </c>
      <c r="J1440" s="36" t="s">
        <v>7701</v>
      </c>
      <c r="K1440" s="36" t="s">
        <v>106</v>
      </c>
      <c r="L1440" s="72"/>
      <c r="M1440" s="36"/>
      <c r="N1440" s="36"/>
      <c r="O1440" s="36"/>
      <c r="P1440" s="36"/>
      <c r="Q1440" s="36"/>
      <c r="R1440" s="36"/>
      <c r="S1440" s="36"/>
      <c r="T1440" s="36"/>
      <c r="U1440" s="36"/>
      <c r="V1440" s="36"/>
      <c r="W1440" s="36"/>
      <c r="X1440" s="36"/>
      <c r="Y1440" s="36"/>
      <c r="Z1440" s="36"/>
      <c r="AA1440" s="36"/>
      <c r="AB1440" s="36"/>
      <c r="AC1440" s="36"/>
      <c r="AD1440" s="36"/>
      <c r="AE1440" s="36">
        <f t="shared" si="25"/>
        <v>0</v>
      </c>
    </row>
    <row r="1441" spans="1:31" s="34" customFormat="1" ht="67.5">
      <c r="A1441" s="36">
        <v>1440</v>
      </c>
      <c r="B1441" s="36" t="s">
        <v>6546</v>
      </c>
      <c r="C1441" s="36" t="s">
        <v>7665</v>
      </c>
      <c r="D1441" s="36" t="s">
        <v>7702</v>
      </c>
      <c r="E1441" s="36" t="s">
        <v>28</v>
      </c>
      <c r="F1441" s="36" t="s">
        <v>45</v>
      </c>
      <c r="G1441" s="36">
        <v>0</v>
      </c>
      <c r="H1441" s="36" t="s">
        <v>108</v>
      </c>
      <c r="I1441" s="36" t="s">
        <v>7703</v>
      </c>
      <c r="J1441" s="36" t="s">
        <v>7704</v>
      </c>
      <c r="K1441" s="36" t="s">
        <v>106</v>
      </c>
      <c r="L1441" s="72"/>
      <c r="M1441" s="36"/>
      <c r="N1441" s="36"/>
      <c r="O1441" s="36"/>
      <c r="P1441" s="36"/>
      <c r="Q1441" s="36"/>
      <c r="R1441" s="36"/>
      <c r="S1441" s="36"/>
      <c r="T1441" s="36"/>
      <c r="U1441" s="36"/>
      <c r="V1441" s="36"/>
      <c r="W1441" s="36"/>
      <c r="X1441" s="36"/>
      <c r="Y1441" s="36"/>
      <c r="Z1441" s="36"/>
      <c r="AA1441" s="36"/>
      <c r="AB1441" s="36"/>
      <c r="AC1441" s="36"/>
      <c r="AD1441" s="36"/>
      <c r="AE1441" s="36">
        <f t="shared" si="25"/>
        <v>0</v>
      </c>
    </row>
    <row r="1442" spans="1:31" s="34" customFormat="1" ht="81">
      <c r="A1442" s="36">
        <v>1441</v>
      </c>
      <c r="B1442" s="36" t="s">
        <v>6546</v>
      </c>
      <c r="C1442" s="36" t="s">
        <v>7665</v>
      </c>
      <c r="D1442" s="36" t="s">
        <v>7705</v>
      </c>
      <c r="E1442" s="36" t="s">
        <v>28</v>
      </c>
      <c r="F1442" s="36" t="s">
        <v>45</v>
      </c>
      <c r="G1442" s="36">
        <v>0</v>
      </c>
      <c r="H1442" s="36" t="s">
        <v>108</v>
      </c>
      <c r="I1442" s="36" t="s">
        <v>7706</v>
      </c>
      <c r="J1442" s="36" t="s">
        <v>7707</v>
      </c>
      <c r="K1442" s="36" t="s">
        <v>106</v>
      </c>
      <c r="L1442" s="72"/>
      <c r="M1442" s="36"/>
      <c r="N1442" s="36"/>
      <c r="O1442" s="36"/>
      <c r="P1442" s="36"/>
      <c r="Q1442" s="36"/>
      <c r="R1442" s="36"/>
      <c r="S1442" s="36"/>
      <c r="T1442" s="36"/>
      <c r="U1442" s="36"/>
      <c r="V1442" s="36"/>
      <c r="W1442" s="36"/>
      <c r="X1442" s="36"/>
      <c r="Y1442" s="36"/>
      <c r="Z1442" s="36"/>
      <c r="AA1442" s="36"/>
      <c r="AB1442" s="36"/>
      <c r="AC1442" s="36"/>
      <c r="AD1442" s="36"/>
      <c r="AE1442" s="36">
        <f t="shared" si="25"/>
        <v>0</v>
      </c>
    </row>
    <row r="1443" spans="1:31" customFormat="1" ht="67.5">
      <c r="A1443" s="36">
        <v>1442</v>
      </c>
      <c r="B1443" s="36" t="s">
        <v>6546</v>
      </c>
      <c r="C1443" s="36" t="s">
        <v>7665</v>
      </c>
      <c r="D1443" s="36" t="s">
        <v>7708</v>
      </c>
      <c r="E1443" s="36" t="s">
        <v>28</v>
      </c>
      <c r="F1443" s="36" t="s">
        <v>45</v>
      </c>
      <c r="G1443" s="36">
        <v>0</v>
      </c>
      <c r="H1443" s="36" t="s">
        <v>82</v>
      </c>
      <c r="I1443" s="36" t="s">
        <v>7709</v>
      </c>
      <c r="J1443" s="36" t="s">
        <v>7710</v>
      </c>
      <c r="K1443" s="36" t="s">
        <v>33</v>
      </c>
      <c r="L1443" s="72" t="s">
        <v>7711</v>
      </c>
      <c r="M1443" s="36" t="s">
        <v>7712</v>
      </c>
      <c r="N1443" s="36" t="s">
        <v>49</v>
      </c>
      <c r="O1443" s="36"/>
      <c r="P1443" s="36" t="s">
        <v>50</v>
      </c>
      <c r="Q1443" s="36"/>
      <c r="R1443" s="36"/>
      <c r="S1443" s="36" t="s">
        <v>51</v>
      </c>
      <c r="T1443" s="36" t="s">
        <v>38</v>
      </c>
      <c r="U1443" s="36" t="s">
        <v>38</v>
      </c>
      <c r="V1443" s="36" t="s">
        <v>39</v>
      </c>
      <c r="W1443" s="36" t="s">
        <v>7671</v>
      </c>
      <c r="X1443" s="36">
        <v>2</v>
      </c>
      <c r="Y1443" s="36" t="s">
        <v>52</v>
      </c>
      <c r="Z1443" s="36">
        <v>3</v>
      </c>
      <c r="AA1443" s="36" t="s">
        <v>52</v>
      </c>
      <c r="AB1443" s="36">
        <v>3</v>
      </c>
      <c r="AC1443" s="36"/>
      <c r="AD1443" s="36"/>
      <c r="AE1443" s="36">
        <f t="shared" si="25"/>
        <v>1</v>
      </c>
    </row>
    <row r="1444" spans="1:31" customFormat="1" ht="67.5">
      <c r="A1444" s="36">
        <v>1443</v>
      </c>
      <c r="B1444" s="36" t="s">
        <v>6546</v>
      </c>
      <c r="C1444" s="36" t="s">
        <v>7665</v>
      </c>
      <c r="D1444" s="36" t="s">
        <v>7713</v>
      </c>
      <c r="E1444" s="36" t="s">
        <v>28</v>
      </c>
      <c r="F1444" s="36" t="s">
        <v>45</v>
      </c>
      <c r="G1444" s="36">
        <v>0</v>
      </c>
      <c r="H1444" s="36" t="s">
        <v>82</v>
      </c>
      <c r="I1444" s="36" t="s">
        <v>7714</v>
      </c>
      <c r="J1444" s="36" t="s">
        <v>7715</v>
      </c>
      <c r="K1444" s="36" t="s">
        <v>33</v>
      </c>
      <c r="L1444" s="72" t="s">
        <v>7716</v>
      </c>
      <c r="M1444" s="36" t="s">
        <v>7717</v>
      </c>
      <c r="N1444" s="36" t="s">
        <v>36</v>
      </c>
      <c r="O1444" s="36"/>
      <c r="P1444" s="36"/>
      <c r="Q1444" s="36"/>
      <c r="R1444" s="36"/>
      <c r="S1444" s="36" t="s">
        <v>51</v>
      </c>
      <c r="T1444" s="36" t="s">
        <v>38</v>
      </c>
      <c r="U1444" s="36" t="s">
        <v>38</v>
      </c>
      <c r="V1444" s="36" t="s">
        <v>38</v>
      </c>
      <c r="W1444" s="36" t="s">
        <v>7671</v>
      </c>
      <c r="X1444" s="36">
        <v>2</v>
      </c>
      <c r="Y1444" s="36" t="s">
        <v>52</v>
      </c>
      <c r="Z1444" s="36">
        <v>3</v>
      </c>
      <c r="AA1444" s="36" t="s">
        <v>52</v>
      </c>
      <c r="AB1444" s="36">
        <v>3</v>
      </c>
      <c r="AC1444" s="36"/>
      <c r="AD1444" s="36"/>
      <c r="AE1444" s="36">
        <f t="shared" si="25"/>
        <v>0</v>
      </c>
    </row>
    <row r="1445" spans="1:31" customFormat="1" ht="67.5">
      <c r="A1445" s="36">
        <v>1444</v>
      </c>
      <c r="B1445" s="36" t="s">
        <v>6546</v>
      </c>
      <c r="C1445" s="36" t="s">
        <v>7665</v>
      </c>
      <c r="D1445" s="36" t="s">
        <v>7718</v>
      </c>
      <c r="E1445" s="36" t="s">
        <v>28</v>
      </c>
      <c r="F1445" s="36" t="s">
        <v>45</v>
      </c>
      <c r="G1445" s="36">
        <v>0</v>
      </c>
      <c r="H1445" s="36" t="s">
        <v>82</v>
      </c>
      <c r="I1445" s="36" t="s">
        <v>7719</v>
      </c>
      <c r="J1445" s="36" t="s">
        <v>7720</v>
      </c>
      <c r="K1445" s="36" t="s">
        <v>33</v>
      </c>
      <c r="L1445" s="72" t="s">
        <v>7721</v>
      </c>
      <c r="M1445" s="36" t="s">
        <v>7722</v>
      </c>
      <c r="N1445" s="36" t="s">
        <v>36</v>
      </c>
      <c r="O1445" s="36"/>
      <c r="P1445" s="36"/>
      <c r="Q1445" s="36"/>
      <c r="R1445" s="36"/>
      <c r="S1445" s="36" t="s">
        <v>51</v>
      </c>
      <c r="T1445" s="36" t="s">
        <v>38</v>
      </c>
      <c r="U1445" s="36" t="s">
        <v>38</v>
      </c>
      <c r="V1445" s="36" t="s">
        <v>38</v>
      </c>
      <c r="W1445" s="36" t="s">
        <v>7671</v>
      </c>
      <c r="X1445" s="36">
        <v>2</v>
      </c>
      <c r="Y1445" s="36" t="s">
        <v>52</v>
      </c>
      <c r="Z1445" s="36">
        <v>3</v>
      </c>
      <c r="AA1445" s="36" t="s">
        <v>52</v>
      </c>
      <c r="AB1445" s="36">
        <v>3</v>
      </c>
      <c r="AC1445" s="36"/>
      <c r="AD1445" s="36"/>
      <c r="AE1445" s="36">
        <f t="shared" si="25"/>
        <v>0</v>
      </c>
    </row>
    <row r="1446" spans="1:31" customFormat="1" ht="121.5">
      <c r="A1446" s="72">
        <v>1445</v>
      </c>
      <c r="B1446" s="72" t="s">
        <v>6546</v>
      </c>
      <c r="C1446" s="72" t="s">
        <v>7723</v>
      </c>
      <c r="D1446" s="72" t="s">
        <v>7724</v>
      </c>
      <c r="E1446" s="72" t="s">
        <v>28</v>
      </c>
      <c r="F1446" s="72" t="s">
        <v>45</v>
      </c>
      <c r="G1446" s="72">
        <v>0</v>
      </c>
      <c r="H1446" s="72" t="s">
        <v>645</v>
      </c>
      <c r="I1446" s="36" t="s">
        <v>7725</v>
      </c>
      <c r="J1446" s="36" t="s">
        <v>7726</v>
      </c>
      <c r="K1446" s="36" t="s">
        <v>33</v>
      </c>
      <c r="L1446" s="72" t="s">
        <v>7727</v>
      </c>
      <c r="M1446" s="36"/>
      <c r="N1446" s="36" t="s">
        <v>36</v>
      </c>
      <c r="O1446" s="36"/>
      <c r="P1446" s="36"/>
      <c r="Q1446" s="36"/>
      <c r="R1446" s="36"/>
      <c r="S1446" s="36" t="s">
        <v>37</v>
      </c>
      <c r="T1446" s="36" t="s">
        <v>39</v>
      </c>
      <c r="U1446" s="36" t="s">
        <v>39</v>
      </c>
      <c r="V1446" s="36" t="s">
        <v>38</v>
      </c>
      <c r="W1446" s="36" t="s">
        <v>38</v>
      </c>
      <c r="X1446" s="36">
        <v>2</v>
      </c>
      <c r="Y1446" s="36" t="s">
        <v>52</v>
      </c>
      <c r="Z1446" s="36">
        <v>3</v>
      </c>
      <c r="AA1446" s="36" t="s">
        <v>821</v>
      </c>
      <c r="AB1446" s="36">
        <v>4</v>
      </c>
      <c r="AC1446" s="36"/>
      <c r="AD1446" s="36"/>
      <c r="AE1446" s="36">
        <f t="shared" si="25"/>
        <v>0</v>
      </c>
    </row>
    <row r="1447" spans="1:31" customFormat="1" ht="81">
      <c r="A1447" s="72">
        <v>1446</v>
      </c>
      <c r="B1447" s="72" t="s">
        <v>6546</v>
      </c>
      <c r="C1447" s="72" t="s">
        <v>7723</v>
      </c>
      <c r="D1447" s="72" t="s">
        <v>7728</v>
      </c>
      <c r="E1447" s="72" t="s">
        <v>28</v>
      </c>
      <c r="F1447" s="72" t="s">
        <v>45</v>
      </c>
      <c r="G1447" s="72">
        <v>0</v>
      </c>
      <c r="H1447" s="72" t="s">
        <v>645</v>
      </c>
      <c r="I1447" s="36" t="s">
        <v>7729</v>
      </c>
      <c r="J1447" s="36" t="s">
        <v>7730</v>
      </c>
      <c r="K1447" s="36" t="s">
        <v>33</v>
      </c>
      <c r="L1447" s="72" t="s">
        <v>7731</v>
      </c>
      <c r="M1447" s="36"/>
      <c r="N1447" s="36" t="s">
        <v>36</v>
      </c>
      <c r="O1447" s="36"/>
      <c r="P1447" s="36"/>
      <c r="Q1447" s="36"/>
      <c r="R1447" s="36"/>
      <c r="S1447" s="36" t="s">
        <v>37</v>
      </c>
      <c r="T1447" s="36" t="s">
        <v>38</v>
      </c>
      <c r="U1447" s="36" t="s">
        <v>39</v>
      </c>
      <c r="V1447" s="36" t="s">
        <v>39</v>
      </c>
      <c r="W1447" s="36" t="s">
        <v>38</v>
      </c>
      <c r="X1447" s="36">
        <v>2</v>
      </c>
      <c r="Y1447" s="36" t="s">
        <v>52</v>
      </c>
      <c r="Z1447" s="36">
        <v>3</v>
      </c>
      <c r="AA1447" s="36" t="s">
        <v>821</v>
      </c>
      <c r="AB1447" s="36">
        <v>4</v>
      </c>
      <c r="AC1447" s="36"/>
      <c r="AD1447" s="36"/>
      <c r="AE1447" s="36">
        <f t="shared" si="25"/>
        <v>0</v>
      </c>
    </row>
    <row r="1448" spans="1:31" customFormat="1" ht="108">
      <c r="A1448" s="36">
        <v>1447</v>
      </c>
      <c r="B1448" s="36" t="s">
        <v>6546</v>
      </c>
      <c r="C1448" s="36" t="s">
        <v>7723</v>
      </c>
      <c r="D1448" s="36" t="s">
        <v>7732</v>
      </c>
      <c r="E1448" s="36" t="s">
        <v>28</v>
      </c>
      <c r="F1448" s="36" t="s">
        <v>45</v>
      </c>
      <c r="G1448" s="36">
        <v>0</v>
      </c>
      <c r="H1448" s="36" t="s">
        <v>108</v>
      </c>
      <c r="I1448" s="36" t="s">
        <v>7733</v>
      </c>
      <c r="J1448" s="36" t="s">
        <v>7734</v>
      </c>
      <c r="K1448" s="36" t="s">
        <v>33</v>
      </c>
      <c r="L1448" s="72" t="s">
        <v>7735</v>
      </c>
      <c r="M1448" s="36"/>
      <c r="N1448" s="36" t="s">
        <v>36</v>
      </c>
      <c r="O1448" s="36"/>
      <c r="P1448" s="36"/>
      <c r="Q1448" s="36"/>
      <c r="R1448" s="36"/>
      <c r="S1448" s="36" t="s">
        <v>37</v>
      </c>
      <c r="T1448" s="36" t="s">
        <v>39</v>
      </c>
      <c r="U1448" s="36" t="s">
        <v>39</v>
      </c>
      <c r="V1448" s="36" t="s">
        <v>39</v>
      </c>
      <c r="W1448" s="36" t="s">
        <v>38</v>
      </c>
      <c r="X1448" s="36">
        <v>2</v>
      </c>
      <c r="Y1448" s="36" t="s">
        <v>52</v>
      </c>
      <c r="Z1448" s="36">
        <v>3</v>
      </c>
      <c r="AA1448" s="36" t="s">
        <v>228</v>
      </c>
      <c r="AB1448" s="36">
        <v>5</v>
      </c>
      <c r="AC1448" s="36"/>
      <c r="AD1448" s="36"/>
      <c r="AE1448" s="36">
        <f t="shared" si="25"/>
        <v>0</v>
      </c>
    </row>
    <row r="1449" spans="1:31" customFormat="1" ht="81">
      <c r="A1449" s="36">
        <v>1448</v>
      </c>
      <c r="B1449" s="36" t="s">
        <v>6546</v>
      </c>
      <c r="C1449" s="36" t="s">
        <v>7723</v>
      </c>
      <c r="D1449" s="36" t="s">
        <v>7736</v>
      </c>
      <c r="E1449" s="36" t="s">
        <v>28</v>
      </c>
      <c r="F1449" s="36" t="s">
        <v>45</v>
      </c>
      <c r="G1449" s="36">
        <v>0</v>
      </c>
      <c r="H1449" s="36" t="s">
        <v>82</v>
      </c>
      <c r="I1449" s="36" t="s">
        <v>7737</v>
      </c>
      <c r="J1449" s="36" t="s">
        <v>7738</v>
      </c>
      <c r="K1449" s="36" t="s">
        <v>33</v>
      </c>
      <c r="L1449" s="72" t="s">
        <v>7739</v>
      </c>
      <c r="M1449" s="36"/>
      <c r="N1449" s="36" t="s">
        <v>49</v>
      </c>
      <c r="O1449" s="36"/>
      <c r="P1449" s="36" t="s">
        <v>50</v>
      </c>
      <c r="Q1449" s="36"/>
      <c r="R1449" s="36"/>
      <c r="S1449" s="36" t="s">
        <v>51</v>
      </c>
      <c r="T1449" s="36" t="s">
        <v>38</v>
      </c>
      <c r="U1449" s="36" t="s">
        <v>39</v>
      </c>
      <c r="V1449" s="36" t="s">
        <v>38</v>
      </c>
      <c r="W1449" s="36" t="s">
        <v>38</v>
      </c>
      <c r="X1449" s="36">
        <v>2</v>
      </c>
      <c r="Y1449" s="36" t="s">
        <v>52</v>
      </c>
      <c r="Z1449" s="36">
        <v>3</v>
      </c>
      <c r="AA1449" s="36" t="s">
        <v>821</v>
      </c>
      <c r="AB1449" s="36">
        <v>4</v>
      </c>
      <c r="AC1449" s="36"/>
      <c r="AD1449" s="36"/>
      <c r="AE1449" s="36">
        <f t="shared" si="25"/>
        <v>1</v>
      </c>
    </row>
    <row r="1450" spans="1:31" customFormat="1" ht="81">
      <c r="A1450" s="36">
        <v>1449</v>
      </c>
      <c r="B1450" s="36" t="s">
        <v>6546</v>
      </c>
      <c r="C1450" s="36" t="s">
        <v>7723</v>
      </c>
      <c r="D1450" s="36" t="s">
        <v>7740</v>
      </c>
      <c r="E1450" s="36" t="s">
        <v>28</v>
      </c>
      <c r="F1450" s="36" t="s">
        <v>45</v>
      </c>
      <c r="G1450" s="36">
        <v>0</v>
      </c>
      <c r="H1450" s="36" t="s">
        <v>108</v>
      </c>
      <c r="I1450" s="36" t="s">
        <v>7741</v>
      </c>
      <c r="J1450" s="36" t="s">
        <v>7742</v>
      </c>
      <c r="K1450" s="36" t="s">
        <v>33</v>
      </c>
      <c r="L1450" s="72" t="s">
        <v>7743</v>
      </c>
      <c r="M1450" s="36"/>
      <c r="N1450" s="36" t="s">
        <v>36</v>
      </c>
      <c r="O1450" s="36"/>
      <c r="P1450" s="36"/>
      <c r="Q1450" s="36"/>
      <c r="R1450" s="36"/>
      <c r="S1450" s="36" t="s">
        <v>51</v>
      </c>
      <c r="T1450" s="36" t="s">
        <v>38</v>
      </c>
      <c r="U1450" s="36" t="s">
        <v>39</v>
      </c>
      <c r="V1450" s="36" t="s">
        <v>38</v>
      </c>
      <c r="W1450" s="36" t="s">
        <v>39</v>
      </c>
      <c r="X1450" s="36">
        <v>2</v>
      </c>
      <c r="Y1450" s="36" t="s">
        <v>52</v>
      </c>
      <c r="Z1450" s="36">
        <v>3</v>
      </c>
      <c r="AA1450" s="36" t="s">
        <v>821</v>
      </c>
      <c r="AB1450" s="36">
        <v>4</v>
      </c>
      <c r="AC1450" s="36"/>
      <c r="AD1450" s="36"/>
      <c r="AE1450" s="36">
        <f t="shared" si="25"/>
        <v>0</v>
      </c>
    </row>
    <row r="1451" spans="1:31" customFormat="1" ht="121.5">
      <c r="A1451" s="36">
        <v>1450</v>
      </c>
      <c r="B1451" s="36" t="s">
        <v>6546</v>
      </c>
      <c r="C1451" s="36" t="s">
        <v>7723</v>
      </c>
      <c r="D1451" s="36" t="s">
        <v>7744</v>
      </c>
      <c r="E1451" s="36" t="s">
        <v>28</v>
      </c>
      <c r="F1451" s="36" t="s">
        <v>45</v>
      </c>
      <c r="G1451" s="36">
        <v>0</v>
      </c>
      <c r="H1451" s="36" t="s">
        <v>645</v>
      </c>
      <c r="I1451" s="36" t="s">
        <v>7745</v>
      </c>
      <c r="J1451" s="36" t="s">
        <v>7746</v>
      </c>
      <c r="K1451" s="36" t="s">
        <v>33</v>
      </c>
      <c r="L1451" s="72" t="s">
        <v>7747</v>
      </c>
      <c r="M1451" s="36"/>
      <c r="N1451" s="36" t="s">
        <v>49</v>
      </c>
      <c r="O1451" s="36"/>
      <c r="P1451" s="36" t="s">
        <v>50</v>
      </c>
      <c r="Q1451" s="36"/>
      <c r="R1451" s="36"/>
      <c r="S1451" s="36" t="s">
        <v>51</v>
      </c>
      <c r="T1451" s="36" t="s">
        <v>38</v>
      </c>
      <c r="U1451" s="36" t="s">
        <v>39</v>
      </c>
      <c r="V1451" s="36" t="s">
        <v>38</v>
      </c>
      <c r="W1451" s="36" t="s">
        <v>39</v>
      </c>
      <c r="X1451" s="36">
        <v>2</v>
      </c>
      <c r="Y1451" s="36" t="s">
        <v>52</v>
      </c>
      <c r="Z1451" s="36">
        <v>3</v>
      </c>
      <c r="AA1451" s="36" t="s">
        <v>821</v>
      </c>
      <c r="AB1451" s="36">
        <v>4</v>
      </c>
      <c r="AC1451" s="36"/>
      <c r="AD1451" s="36"/>
      <c r="AE1451" s="36">
        <f t="shared" si="25"/>
        <v>1</v>
      </c>
    </row>
    <row r="1452" spans="1:31" customFormat="1" ht="81">
      <c r="A1452" s="36">
        <v>1451</v>
      </c>
      <c r="B1452" s="36" t="s">
        <v>6546</v>
      </c>
      <c r="C1452" s="36" t="s">
        <v>7723</v>
      </c>
      <c r="D1452" s="36" t="s">
        <v>7748</v>
      </c>
      <c r="E1452" s="36" t="s">
        <v>28</v>
      </c>
      <c r="F1452" s="36" t="s">
        <v>45</v>
      </c>
      <c r="G1452" s="36">
        <v>0</v>
      </c>
      <c r="H1452" s="36" t="s">
        <v>42</v>
      </c>
      <c r="I1452" s="36" t="s">
        <v>7749</v>
      </c>
      <c r="J1452" s="36" t="s">
        <v>7750</v>
      </c>
      <c r="K1452" s="36" t="s">
        <v>33</v>
      </c>
      <c r="L1452" s="72" t="s">
        <v>7751</v>
      </c>
      <c r="M1452" s="36"/>
      <c r="N1452" s="36" t="s">
        <v>36</v>
      </c>
      <c r="O1452" s="36"/>
      <c r="P1452" s="36"/>
      <c r="Q1452" s="36"/>
      <c r="R1452" s="36"/>
      <c r="S1452" s="36" t="s">
        <v>37</v>
      </c>
      <c r="T1452" s="36" t="s">
        <v>39</v>
      </c>
      <c r="U1452" s="36" t="s">
        <v>39</v>
      </c>
      <c r="V1452" s="36" t="s">
        <v>39</v>
      </c>
      <c r="W1452" s="36" t="s">
        <v>38</v>
      </c>
      <c r="X1452" s="36">
        <v>2</v>
      </c>
      <c r="Y1452" s="36" t="s">
        <v>52</v>
      </c>
      <c r="Z1452" s="36">
        <v>3</v>
      </c>
      <c r="AA1452" s="36" t="s">
        <v>821</v>
      </c>
      <c r="AB1452" s="36">
        <v>4</v>
      </c>
      <c r="AC1452" s="36"/>
      <c r="AD1452" s="36"/>
      <c r="AE1452" s="36">
        <f t="shared" si="25"/>
        <v>0</v>
      </c>
    </row>
    <row r="1453" spans="1:31" customFormat="1" ht="81">
      <c r="A1453" s="36">
        <v>1452</v>
      </c>
      <c r="B1453" s="36" t="s">
        <v>6546</v>
      </c>
      <c r="C1453" s="36" t="s">
        <v>7723</v>
      </c>
      <c r="D1453" s="36" t="s">
        <v>7752</v>
      </c>
      <c r="E1453" s="36" t="s">
        <v>28</v>
      </c>
      <c r="F1453" s="36" t="s">
        <v>45</v>
      </c>
      <c r="G1453" s="36">
        <v>0</v>
      </c>
      <c r="H1453" s="36" t="s">
        <v>42</v>
      </c>
      <c r="I1453" s="36" t="s">
        <v>7753</v>
      </c>
      <c r="J1453" s="36" t="s">
        <v>7754</v>
      </c>
      <c r="K1453" s="36" t="s">
        <v>106</v>
      </c>
      <c r="L1453" s="72"/>
      <c r="M1453" s="36"/>
      <c r="N1453" s="36"/>
      <c r="O1453" s="36"/>
      <c r="P1453" s="36"/>
      <c r="Q1453" s="36"/>
      <c r="R1453" s="36"/>
      <c r="S1453" s="36"/>
      <c r="T1453" s="36"/>
      <c r="U1453" s="36"/>
      <c r="V1453" s="36"/>
      <c r="W1453" s="36"/>
      <c r="X1453" s="36"/>
      <c r="Y1453" s="36"/>
      <c r="Z1453" s="36"/>
      <c r="AA1453" s="36"/>
      <c r="AB1453" s="36"/>
      <c r="AC1453" s="36"/>
      <c r="AD1453" s="36"/>
      <c r="AE1453" s="36">
        <f t="shared" si="25"/>
        <v>0</v>
      </c>
    </row>
    <row r="1454" spans="1:31" customFormat="1" ht="135">
      <c r="A1454" s="36">
        <v>1453</v>
      </c>
      <c r="B1454" s="36" t="s">
        <v>6546</v>
      </c>
      <c r="C1454" s="36" t="s">
        <v>7723</v>
      </c>
      <c r="D1454" s="36" t="s">
        <v>7755</v>
      </c>
      <c r="E1454" s="36" t="s">
        <v>28</v>
      </c>
      <c r="F1454" s="36" t="s">
        <v>45</v>
      </c>
      <c r="G1454" s="36">
        <v>0</v>
      </c>
      <c r="H1454" s="36" t="s">
        <v>82</v>
      </c>
      <c r="I1454" s="36" t="s">
        <v>7756</v>
      </c>
      <c r="J1454" s="36" t="s">
        <v>7757</v>
      </c>
      <c r="K1454" s="36" t="s">
        <v>33</v>
      </c>
      <c r="L1454" s="72" t="s">
        <v>7758</v>
      </c>
      <c r="M1454" s="36"/>
      <c r="N1454" s="36" t="s">
        <v>36</v>
      </c>
      <c r="O1454" s="36"/>
      <c r="P1454" s="36"/>
      <c r="Q1454" s="36"/>
      <c r="R1454" s="36"/>
      <c r="S1454" s="36" t="s">
        <v>37</v>
      </c>
      <c r="T1454" s="36" t="s">
        <v>39</v>
      </c>
      <c r="U1454" s="36" t="s">
        <v>38</v>
      </c>
      <c r="V1454" s="36" t="s">
        <v>39</v>
      </c>
      <c r="W1454" s="36" t="s">
        <v>38</v>
      </c>
      <c r="X1454" s="36">
        <v>2</v>
      </c>
      <c r="Y1454" s="36" t="s">
        <v>52</v>
      </c>
      <c r="Z1454" s="36">
        <v>3</v>
      </c>
      <c r="AA1454" s="36" t="s">
        <v>2829</v>
      </c>
      <c r="AB1454" s="36">
        <v>4</v>
      </c>
      <c r="AC1454" s="36"/>
      <c r="AD1454" s="36"/>
      <c r="AE1454" s="36">
        <f t="shared" si="25"/>
        <v>0</v>
      </c>
    </row>
    <row r="1455" spans="1:31" customFormat="1" ht="81">
      <c r="A1455" s="36">
        <v>1454</v>
      </c>
      <c r="B1455" s="36" t="s">
        <v>6546</v>
      </c>
      <c r="C1455" s="36" t="s">
        <v>7723</v>
      </c>
      <c r="D1455" s="36" t="s">
        <v>7759</v>
      </c>
      <c r="E1455" s="36" t="s">
        <v>28</v>
      </c>
      <c r="F1455" s="36" t="s">
        <v>45</v>
      </c>
      <c r="G1455" s="36">
        <v>0</v>
      </c>
      <c r="H1455" s="36" t="s">
        <v>82</v>
      </c>
      <c r="I1455" s="36" t="s">
        <v>7760</v>
      </c>
      <c r="J1455" s="36" t="s">
        <v>7761</v>
      </c>
      <c r="K1455" s="36" t="s">
        <v>33</v>
      </c>
      <c r="L1455" s="72" t="s">
        <v>7762</v>
      </c>
      <c r="M1455" s="36"/>
      <c r="N1455" s="36" t="s">
        <v>36</v>
      </c>
      <c r="O1455" s="36"/>
      <c r="P1455" s="36"/>
      <c r="Q1455" s="36"/>
      <c r="R1455" s="36"/>
      <c r="S1455" s="36" t="s">
        <v>51</v>
      </c>
      <c r="T1455" s="36" t="s">
        <v>39</v>
      </c>
      <c r="U1455" s="36" t="s">
        <v>39</v>
      </c>
      <c r="V1455" s="36" t="s">
        <v>38</v>
      </c>
      <c r="W1455" s="36" t="s">
        <v>38</v>
      </c>
      <c r="X1455" s="36">
        <v>2</v>
      </c>
      <c r="Y1455" s="36" t="s">
        <v>52</v>
      </c>
      <c r="Z1455" s="36">
        <v>3</v>
      </c>
      <c r="AA1455" s="36" t="s">
        <v>821</v>
      </c>
      <c r="AB1455" s="36">
        <v>4</v>
      </c>
      <c r="AC1455" s="36"/>
      <c r="AD1455" s="36"/>
      <c r="AE1455" s="36">
        <f t="shared" si="25"/>
        <v>0</v>
      </c>
    </row>
    <row r="1456" spans="1:31" customFormat="1" ht="94.5">
      <c r="A1456" s="36">
        <v>1455</v>
      </c>
      <c r="B1456" s="36" t="s">
        <v>6546</v>
      </c>
      <c r="C1456" s="36" t="s">
        <v>7723</v>
      </c>
      <c r="D1456" s="36" t="s">
        <v>7763</v>
      </c>
      <c r="E1456" s="36" t="s">
        <v>28</v>
      </c>
      <c r="F1456" s="36" t="s">
        <v>2866</v>
      </c>
      <c r="G1456" s="36">
        <v>5</v>
      </c>
      <c r="H1456" s="36" t="s">
        <v>108</v>
      </c>
      <c r="I1456" s="36" t="s">
        <v>7764</v>
      </c>
      <c r="J1456" s="36" t="s">
        <v>7765</v>
      </c>
      <c r="K1456" s="36" t="s">
        <v>33</v>
      </c>
      <c r="L1456" s="72" t="s">
        <v>7766</v>
      </c>
      <c r="M1456" s="36"/>
      <c r="N1456" s="36" t="s">
        <v>36</v>
      </c>
      <c r="O1456" s="36"/>
      <c r="P1456" s="36"/>
      <c r="Q1456" s="36"/>
      <c r="R1456" s="36"/>
      <c r="S1456" s="36" t="s">
        <v>51</v>
      </c>
      <c r="T1456" s="36" t="s">
        <v>38</v>
      </c>
      <c r="U1456" s="36" t="s">
        <v>39</v>
      </c>
      <c r="V1456" s="36" t="s">
        <v>39</v>
      </c>
      <c r="W1456" s="36" t="s">
        <v>39</v>
      </c>
      <c r="X1456" s="36">
        <v>2</v>
      </c>
      <c r="Y1456" s="36" t="s">
        <v>7767</v>
      </c>
      <c r="Z1456" s="36">
        <v>4</v>
      </c>
      <c r="AA1456" s="36" t="s">
        <v>2829</v>
      </c>
      <c r="AB1456" s="36">
        <v>4</v>
      </c>
      <c r="AC1456" s="36"/>
      <c r="AD1456" s="36"/>
      <c r="AE1456" s="36">
        <f t="shared" si="25"/>
        <v>0</v>
      </c>
    </row>
    <row r="1457" spans="1:31" customFormat="1" ht="135">
      <c r="A1457" s="36">
        <v>1456</v>
      </c>
      <c r="B1457" s="36" t="s">
        <v>6546</v>
      </c>
      <c r="C1457" s="36" t="s">
        <v>7768</v>
      </c>
      <c r="D1457" s="36" t="s">
        <v>7769</v>
      </c>
      <c r="E1457" s="36" t="s">
        <v>28</v>
      </c>
      <c r="F1457" s="36" t="s">
        <v>45</v>
      </c>
      <c r="G1457" s="36">
        <v>0</v>
      </c>
      <c r="H1457" s="36" t="s">
        <v>82</v>
      </c>
      <c r="I1457" s="36" t="s">
        <v>7770</v>
      </c>
      <c r="J1457" s="36" t="s">
        <v>7771</v>
      </c>
      <c r="K1457" s="36" t="s">
        <v>33</v>
      </c>
      <c r="L1457" s="72" t="s">
        <v>7772</v>
      </c>
      <c r="M1457" s="36" t="s">
        <v>7773</v>
      </c>
      <c r="N1457" s="36" t="s">
        <v>49</v>
      </c>
      <c r="O1457" s="36"/>
      <c r="P1457" s="36"/>
      <c r="Q1457" s="36" t="s">
        <v>50</v>
      </c>
      <c r="R1457" s="36"/>
      <c r="S1457" s="36" t="s">
        <v>51</v>
      </c>
      <c r="T1457" s="36" t="s">
        <v>38</v>
      </c>
      <c r="U1457" s="36" t="s">
        <v>39</v>
      </c>
      <c r="V1457" s="36" t="s">
        <v>38</v>
      </c>
      <c r="W1457" s="36" t="s">
        <v>7361</v>
      </c>
      <c r="X1457" s="36">
        <v>2</v>
      </c>
      <c r="Y1457" s="36" t="s">
        <v>7774</v>
      </c>
      <c r="Z1457" s="36">
        <v>1</v>
      </c>
      <c r="AA1457" s="36" t="s">
        <v>7774</v>
      </c>
      <c r="AB1457" s="36">
        <v>1</v>
      </c>
      <c r="AC1457" s="36"/>
      <c r="AD1457" s="36"/>
      <c r="AE1457" s="36">
        <f t="shared" si="25"/>
        <v>1</v>
      </c>
    </row>
    <row r="1458" spans="1:31" customFormat="1" ht="148.5">
      <c r="A1458" s="36">
        <v>1457</v>
      </c>
      <c r="B1458" s="36" t="s">
        <v>6546</v>
      </c>
      <c r="C1458" s="36" t="s">
        <v>7768</v>
      </c>
      <c r="D1458" s="36" t="s">
        <v>7775</v>
      </c>
      <c r="E1458" s="36" t="s">
        <v>28</v>
      </c>
      <c r="F1458" s="36" t="s">
        <v>2866</v>
      </c>
      <c r="G1458" s="36">
        <v>5</v>
      </c>
      <c r="H1458" s="36" t="s">
        <v>108</v>
      </c>
      <c r="I1458" s="36" t="s">
        <v>7776</v>
      </c>
      <c r="J1458" s="36" t="s">
        <v>7777</v>
      </c>
      <c r="K1458" s="36" t="s">
        <v>33</v>
      </c>
      <c r="L1458" s="72" t="s">
        <v>7778</v>
      </c>
      <c r="M1458" s="36" t="s">
        <v>7779</v>
      </c>
      <c r="N1458" s="36" t="s">
        <v>36</v>
      </c>
      <c r="O1458" s="36"/>
      <c r="P1458" s="36"/>
      <c r="Q1458" s="36"/>
      <c r="R1458" s="36"/>
      <c r="S1458" s="36" t="s">
        <v>51</v>
      </c>
      <c r="T1458" s="36" t="s">
        <v>38</v>
      </c>
      <c r="U1458" s="36" t="s">
        <v>39</v>
      </c>
      <c r="V1458" s="36" t="s">
        <v>39</v>
      </c>
      <c r="W1458" s="36" t="s">
        <v>7361</v>
      </c>
      <c r="X1458" s="36">
        <v>2</v>
      </c>
      <c r="Y1458" s="36" t="s">
        <v>7780</v>
      </c>
      <c r="Z1458" s="36">
        <v>1</v>
      </c>
      <c r="AA1458" s="36" t="s">
        <v>7780</v>
      </c>
      <c r="AB1458" s="36">
        <v>1</v>
      </c>
      <c r="AC1458" s="36"/>
      <c r="AD1458" s="36"/>
      <c r="AE1458" s="36">
        <f t="shared" si="25"/>
        <v>0</v>
      </c>
    </row>
    <row r="1459" spans="1:31" customFormat="1" ht="121.5">
      <c r="A1459" s="36">
        <v>1458</v>
      </c>
      <c r="B1459" s="36" t="s">
        <v>6546</v>
      </c>
      <c r="C1459" s="36" t="s">
        <v>7768</v>
      </c>
      <c r="D1459" s="36" t="s">
        <v>7781</v>
      </c>
      <c r="E1459" s="36" t="s">
        <v>28</v>
      </c>
      <c r="F1459" s="36" t="s">
        <v>45</v>
      </c>
      <c r="G1459" s="36">
        <v>0</v>
      </c>
      <c r="H1459" s="36" t="s">
        <v>42</v>
      </c>
      <c r="I1459" s="36" t="s">
        <v>7782</v>
      </c>
      <c r="J1459" s="36" t="s">
        <v>7783</v>
      </c>
      <c r="K1459" s="36" t="s">
        <v>33</v>
      </c>
      <c r="L1459" s="72" t="s">
        <v>7784</v>
      </c>
      <c r="M1459" s="36" t="s">
        <v>7785</v>
      </c>
      <c r="N1459" s="36" t="s">
        <v>49</v>
      </c>
      <c r="O1459" s="36"/>
      <c r="P1459" s="36"/>
      <c r="Q1459" s="36" t="s">
        <v>50</v>
      </c>
      <c r="R1459" s="36"/>
      <c r="S1459" s="36" t="s">
        <v>51</v>
      </c>
      <c r="T1459" s="36" t="s">
        <v>38</v>
      </c>
      <c r="U1459" s="36" t="s">
        <v>39</v>
      </c>
      <c r="V1459" s="36" t="s">
        <v>38</v>
      </c>
      <c r="W1459" s="36" t="s">
        <v>7361</v>
      </c>
      <c r="X1459" s="36">
        <v>2</v>
      </c>
      <c r="Y1459" s="36" t="s">
        <v>7786</v>
      </c>
      <c r="Z1459" s="36">
        <v>1</v>
      </c>
      <c r="AA1459" s="36" t="s">
        <v>7786</v>
      </c>
      <c r="AB1459" s="36">
        <v>1</v>
      </c>
      <c r="AC1459" s="36"/>
      <c r="AD1459" s="36"/>
      <c r="AE1459" s="36">
        <f t="shared" si="25"/>
        <v>1</v>
      </c>
    </row>
    <row r="1460" spans="1:31" customFormat="1" ht="148.5">
      <c r="A1460" s="36">
        <v>1459</v>
      </c>
      <c r="B1460" s="36" t="s">
        <v>6546</v>
      </c>
      <c r="C1460" s="36" t="s">
        <v>7768</v>
      </c>
      <c r="D1460" s="36" t="s">
        <v>7787</v>
      </c>
      <c r="E1460" s="36" t="s">
        <v>28</v>
      </c>
      <c r="F1460" s="36" t="s">
        <v>45</v>
      </c>
      <c r="G1460" s="36">
        <v>0</v>
      </c>
      <c r="H1460" s="36" t="s">
        <v>82</v>
      </c>
      <c r="I1460" s="36" t="s">
        <v>7788</v>
      </c>
      <c r="J1460" s="36" t="s">
        <v>7789</v>
      </c>
      <c r="K1460" s="36" t="s">
        <v>33</v>
      </c>
      <c r="L1460" s="72" t="s">
        <v>7790</v>
      </c>
      <c r="M1460" s="36" t="s">
        <v>7791</v>
      </c>
      <c r="N1460" s="36" t="s">
        <v>49</v>
      </c>
      <c r="O1460" s="36"/>
      <c r="P1460" s="36" t="s">
        <v>50</v>
      </c>
      <c r="Q1460" s="36"/>
      <c r="R1460" s="36"/>
      <c r="S1460" s="36" t="s">
        <v>51</v>
      </c>
      <c r="T1460" s="36" t="s">
        <v>38</v>
      </c>
      <c r="U1460" s="36" t="s">
        <v>39</v>
      </c>
      <c r="V1460" s="36" t="s">
        <v>38</v>
      </c>
      <c r="W1460" s="36" t="s">
        <v>211</v>
      </c>
      <c r="X1460" s="36">
        <v>2</v>
      </c>
      <c r="Y1460" s="36" t="s">
        <v>7792</v>
      </c>
      <c r="Z1460" s="36">
        <v>1</v>
      </c>
      <c r="AA1460" s="36" t="s">
        <v>7792</v>
      </c>
      <c r="AB1460" s="36">
        <v>1</v>
      </c>
      <c r="AC1460" s="36"/>
      <c r="AD1460" s="36"/>
      <c r="AE1460" s="36">
        <f t="shared" si="25"/>
        <v>1</v>
      </c>
    </row>
    <row r="1461" spans="1:31" customFormat="1" ht="270">
      <c r="A1461" s="36">
        <v>1460</v>
      </c>
      <c r="B1461" s="36" t="s">
        <v>6546</v>
      </c>
      <c r="C1461" s="36" t="s">
        <v>7768</v>
      </c>
      <c r="D1461" s="36" t="s">
        <v>7793</v>
      </c>
      <c r="E1461" s="36" t="s">
        <v>7794</v>
      </c>
      <c r="F1461" s="36" t="s">
        <v>126</v>
      </c>
      <c r="G1461" s="36">
        <v>2</v>
      </c>
      <c r="H1461" s="36" t="s">
        <v>108</v>
      </c>
      <c r="I1461" s="36" t="s">
        <v>7795</v>
      </c>
      <c r="J1461" s="36" t="s">
        <v>7796</v>
      </c>
      <c r="K1461" s="36" t="s">
        <v>33</v>
      </c>
      <c r="L1461" s="72" t="s">
        <v>7797</v>
      </c>
      <c r="M1461" s="36" t="s">
        <v>7798</v>
      </c>
      <c r="N1461" s="36" t="s">
        <v>49</v>
      </c>
      <c r="O1461" s="36"/>
      <c r="P1461" s="36"/>
      <c r="Q1461" s="36"/>
      <c r="R1461" s="36" t="s">
        <v>50</v>
      </c>
      <c r="S1461" s="36" t="s">
        <v>51</v>
      </c>
      <c r="T1461" s="36" t="s">
        <v>38</v>
      </c>
      <c r="U1461" s="36" t="s">
        <v>39</v>
      </c>
      <c r="V1461" s="36" t="s">
        <v>38</v>
      </c>
      <c r="W1461" s="36" t="s">
        <v>7361</v>
      </c>
      <c r="X1461" s="36">
        <v>2</v>
      </c>
      <c r="Y1461" s="36" t="s">
        <v>7799</v>
      </c>
      <c r="Z1461" s="36">
        <v>1</v>
      </c>
      <c r="AA1461" s="36" t="s">
        <v>7799</v>
      </c>
      <c r="AB1461" s="36">
        <v>1</v>
      </c>
      <c r="AC1461" s="36"/>
      <c r="AD1461" s="36"/>
      <c r="AE1461" s="36">
        <f t="shared" si="25"/>
        <v>1</v>
      </c>
    </row>
    <row r="1462" spans="1:31" customFormat="1" ht="135">
      <c r="A1462" s="36">
        <v>1461</v>
      </c>
      <c r="B1462" s="36" t="s">
        <v>6546</v>
      </c>
      <c r="C1462" s="36" t="s">
        <v>7768</v>
      </c>
      <c r="D1462" s="36" t="s">
        <v>7800</v>
      </c>
      <c r="E1462" s="36" t="s">
        <v>28</v>
      </c>
      <c r="F1462" s="36" t="s">
        <v>45</v>
      </c>
      <c r="G1462" s="36">
        <v>0</v>
      </c>
      <c r="H1462" s="36" t="s">
        <v>82</v>
      </c>
      <c r="I1462" s="36" t="s">
        <v>7801</v>
      </c>
      <c r="J1462" s="36" t="s">
        <v>7802</v>
      </c>
      <c r="K1462" s="36" t="s">
        <v>33</v>
      </c>
      <c r="L1462" s="72" t="s">
        <v>7803</v>
      </c>
      <c r="M1462" s="36" t="s">
        <v>7804</v>
      </c>
      <c r="N1462" s="36" t="s">
        <v>36</v>
      </c>
      <c r="O1462" s="36"/>
      <c r="P1462" s="36"/>
      <c r="Q1462" s="36"/>
      <c r="R1462" s="36"/>
      <c r="S1462" s="36" t="s">
        <v>51</v>
      </c>
      <c r="T1462" s="36" t="s">
        <v>38</v>
      </c>
      <c r="U1462" s="36" t="s">
        <v>39</v>
      </c>
      <c r="V1462" s="36" t="s">
        <v>38</v>
      </c>
      <c r="W1462" s="36" t="s">
        <v>7805</v>
      </c>
      <c r="X1462" s="36">
        <v>2</v>
      </c>
      <c r="Y1462" s="36" t="s">
        <v>7806</v>
      </c>
      <c r="Z1462" s="36">
        <v>1</v>
      </c>
      <c r="AA1462" s="36" t="s">
        <v>7806</v>
      </c>
      <c r="AB1462" s="36">
        <v>1</v>
      </c>
      <c r="AC1462" s="36"/>
      <c r="AD1462" s="36"/>
      <c r="AE1462" s="36">
        <f t="shared" si="25"/>
        <v>0</v>
      </c>
    </row>
    <row r="1463" spans="1:31" customFormat="1" ht="121.5">
      <c r="A1463" s="36">
        <v>1462</v>
      </c>
      <c r="B1463" s="36" t="s">
        <v>6546</v>
      </c>
      <c r="C1463" s="36" t="s">
        <v>7768</v>
      </c>
      <c r="D1463" s="36" t="s">
        <v>7807</v>
      </c>
      <c r="E1463" s="36" t="s">
        <v>28</v>
      </c>
      <c r="F1463" s="36" t="s">
        <v>45</v>
      </c>
      <c r="G1463" s="36">
        <v>0</v>
      </c>
      <c r="H1463" s="36" t="s">
        <v>82</v>
      </c>
      <c r="I1463" s="36" t="s">
        <v>7808</v>
      </c>
      <c r="J1463" s="36" t="s">
        <v>7809</v>
      </c>
      <c r="K1463" s="36" t="s">
        <v>33</v>
      </c>
      <c r="L1463" s="72" t="s">
        <v>7810</v>
      </c>
      <c r="M1463" s="36" t="s">
        <v>7811</v>
      </c>
      <c r="N1463" s="36" t="s">
        <v>49</v>
      </c>
      <c r="O1463" s="36"/>
      <c r="P1463" s="36"/>
      <c r="Q1463" s="36" t="s">
        <v>50</v>
      </c>
      <c r="R1463" s="36"/>
      <c r="S1463" s="36" t="s">
        <v>51</v>
      </c>
      <c r="T1463" s="36" t="s">
        <v>38</v>
      </c>
      <c r="U1463" s="36" t="s">
        <v>39</v>
      </c>
      <c r="V1463" s="36" t="s">
        <v>38</v>
      </c>
      <c r="W1463" s="36" t="s">
        <v>7361</v>
      </c>
      <c r="X1463" s="36">
        <v>2</v>
      </c>
      <c r="Y1463" s="36" t="s">
        <v>7812</v>
      </c>
      <c r="Z1463" s="36">
        <v>1</v>
      </c>
      <c r="AA1463" s="36" t="s">
        <v>7812</v>
      </c>
      <c r="AB1463" s="36">
        <v>1</v>
      </c>
      <c r="AC1463" s="36"/>
      <c r="AD1463" s="36"/>
      <c r="AE1463" s="36">
        <f t="shared" si="25"/>
        <v>1</v>
      </c>
    </row>
    <row r="1464" spans="1:31" customFormat="1" ht="148.5">
      <c r="A1464" s="36">
        <v>1463</v>
      </c>
      <c r="B1464" s="36" t="s">
        <v>6546</v>
      </c>
      <c r="C1464" s="36" t="s">
        <v>7768</v>
      </c>
      <c r="D1464" s="36" t="s">
        <v>7813</v>
      </c>
      <c r="E1464" s="36" t="s">
        <v>28</v>
      </c>
      <c r="F1464" s="36" t="s">
        <v>45</v>
      </c>
      <c r="G1464" s="36">
        <v>0</v>
      </c>
      <c r="H1464" s="36" t="s">
        <v>82</v>
      </c>
      <c r="I1464" s="36" t="s">
        <v>7814</v>
      </c>
      <c r="J1464" s="36" t="s">
        <v>7815</v>
      </c>
      <c r="K1464" s="36" t="s">
        <v>33</v>
      </c>
      <c r="L1464" s="72" t="s">
        <v>7816</v>
      </c>
      <c r="M1464" s="36" t="s">
        <v>7817</v>
      </c>
      <c r="N1464" s="36" t="s">
        <v>49</v>
      </c>
      <c r="O1464" s="36"/>
      <c r="P1464" s="36"/>
      <c r="Q1464" s="36" t="s">
        <v>50</v>
      </c>
      <c r="R1464" s="36"/>
      <c r="S1464" s="36" t="s">
        <v>51</v>
      </c>
      <c r="T1464" s="36" t="s">
        <v>38</v>
      </c>
      <c r="U1464" s="36" t="s">
        <v>39</v>
      </c>
      <c r="V1464" s="36" t="s">
        <v>38</v>
      </c>
      <c r="W1464" s="36" t="s">
        <v>211</v>
      </c>
      <c r="X1464" s="36">
        <v>2</v>
      </c>
      <c r="Y1464" s="36" t="s">
        <v>7818</v>
      </c>
      <c r="Z1464" s="36">
        <v>1</v>
      </c>
      <c r="AA1464" s="36" t="s">
        <v>7818</v>
      </c>
      <c r="AB1464" s="36">
        <v>1</v>
      </c>
      <c r="AC1464" s="36"/>
      <c r="AD1464" s="36"/>
      <c r="AE1464" s="36">
        <f t="shared" si="25"/>
        <v>1</v>
      </c>
    </row>
    <row r="1465" spans="1:31" customFormat="1" ht="108">
      <c r="A1465" s="36">
        <v>1464</v>
      </c>
      <c r="B1465" s="36" t="s">
        <v>6546</v>
      </c>
      <c r="C1465" s="36" t="s">
        <v>7768</v>
      </c>
      <c r="D1465" s="36" t="s">
        <v>7819</v>
      </c>
      <c r="E1465" s="36" t="s">
        <v>28</v>
      </c>
      <c r="F1465" s="36" t="s">
        <v>45</v>
      </c>
      <c r="G1465" s="36">
        <v>0</v>
      </c>
      <c r="H1465" s="36" t="s">
        <v>82</v>
      </c>
      <c r="I1465" s="36" t="s">
        <v>7820</v>
      </c>
      <c r="J1465" s="36" t="s">
        <v>7821</v>
      </c>
      <c r="K1465" s="36" t="s">
        <v>33</v>
      </c>
      <c r="L1465" s="72" t="s">
        <v>7822</v>
      </c>
      <c r="M1465" s="36" t="s">
        <v>7823</v>
      </c>
      <c r="N1465" s="36" t="s">
        <v>49</v>
      </c>
      <c r="O1465" s="36"/>
      <c r="P1465" s="36"/>
      <c r="Q1465" s="36" t="s">
        <v>50</v>
      </c>
      <c r="R1465" s="36"/>
      <c r="S1465" s="36" t="s">
        <v>51</v>
      </c>
      <c r="T1465" s="36" t="s">
        <v>38</v>
      </c>
      <c r="U1465" s="36" t="s">
        <v>39</v>
      </c>
      <c r="V1465" s="36" t="s">
        <v>39</v>
      </c>
      <c r="W1465" s="36" t="s">
        <v>7361</v>
      </c>
      <c r="X1465" s="36">
        <v>2</v>
      </c>
      <c r="Y1465" s="36" t="s">
        <v>7824</v>
      </c>
      <c r="Z1465" s="36">
        <v>1</v>
      </c>
      <c r="AA1465" s="36" t="s">
        <v>7824</v>
      </c>
      <c r="AB1465" s="36">
        <v>1</v>
      </c>
      <c r="AC1465" s="36"/>
      <c r="AD1465" s="36"/>
      <c r="AE1465" s="36">
        <f t="shared" si="25"/>
        <v>1</v>
      </c>
    </row>
    <row r="1466" spans="1:31" customFormat="1" ht="108">
      <c r="A1466" s="36">
        <v>1465</v>
      </c>
      <c r="B1466" s="36" t="s">
        <v>6546</v>
      </c>
      <c r="C1466" s="36" t="s">
        <v>7768</v>
      </c>
      <c r="D1466" s="36" t="s">
        <v>7825</v>
      </c>
      <c r="E1466" s="36" t="s">
        <v>28</v>
      </c>
      <c r="F1466" s="36" t="s">
        <v>45</v>
      </c>
      <c r="G1466" s="36">
        <v>0</v>
      </c>
      <c r="H1466" s="36" t="s">
        <v>82</v>
      </c>
      <c r="I1466" s="36" t="s">
        <v>7826</v>
      </c>
      <c r="J1466" s="36" t="s">
        <v>7827</v>
      </c>
      <c r="K1466" s="36" t="s">
        <v>33</v>
      </c>
      <c r="L1466" s="72" t="s">
        <v>7828</v>
      </c>
      <c r="M1466" s="36" t="s">
        <v>7829</v>
      </c>
      <c r="N1466" s="36" t="s">
        <v>49</v>
      </c>
      <c r="O1466" s="36"/>
      <c r="P1466" s="36"/>
      <c r="Q1466" s="36" t="s">
        <v>50</v>
      </c>
      <c r="R1466" s="36"/>
      <c r="S1466" s="36" t="s">
        <v>51</v>
      </c>
      <c r="T1466" s="36" t="s">
        <v>38</v>
      </c>
      <c r="U1466" s="36" t="s">
        <v>38</v>
      </c>
      <c r="V1466" s="36" t="s">
        <v>38</v>
      </c>
      <c r="W1466" s="36" t="s">
        <v>211</v>
      </c>
      <c r="X1466" s="36">
        <v>2</v>
      </c>
      <c r="Y1466" s="36" t="s">
        <v>7830</v>
      </c>
      <c r="Z1466" s="36">
        <v>1</v>
      </c>
      <c r="AA1466" s="36" t="s">
        <v>7830</v>
      </c>
      <c r="AB1466" s="36">
        <v>1</v>
      </c>
      <c r="AC1466" s="36"/>
      <c r="AD1466" s="36"/>
      <c r="AE1466" s="36">
        <f t="shared" si="25"/>
        <v>1</v>
      </c>
    </row>
    <row r="1467" spans="1:31" customFormat="1" ht="81">
      <c r="A1467" s="36">
        <v>1466</v>
      </c>
      <c r="B1467" s="36" t="s">
        <v>6546</v>
      </c>
      <c r="C1467" s="36" t="s">
        <v>7831</v>
      </c>
      <c r="D1467" s="36" t="s">
        <v>7832</v>
      </c>
      <c r="E1467" s="36" t="s">
        <v>7833</v>
      </c>
      <c r="F1467" s="36" t="s">
        <v>2866</v>
      </c>
      <c r="G1467" s="36">
        <v>5</v>
      </c>
      <c r="H1467" s="36" t="s">
        <v>6190</v>
      </c>
      <c r="I1467" s="36" t="s">
        <v>7834</v>
      </c>
      <c r="J1467" s="36" t="s">
        <v>7835</v>
      </c>
      <c r="K1467" s="36" t="s">
        <v>33</v>
      </c>
      <c r="L1467" s="72" t="s">
        <v>7836</v>
      </c>
      <c r="M1467" s="36" t="s">
        <v>7837</v>
      </c>
      <c r="N1467" s="36" t="s">
        <v>36</v>
      </c>
      <c r="O1467" s="36"/>
      <c r="P1467" s="36"/>
      <c r="Q1467" s="36"/>
      <c r="R1467" s="36"/>
      <c r="S1467" s="36" t="s">
        <v>51</v>
      </c>
      <c r="T1467" s="36" t="s">
        <v>39</v>
      </c>
      <c r="U1467" s="36" t="s">
        <v>39</v>
      </c>
      <c r="V1467" s="36" t="s">
        <v>38</v>
      </c>
      <c r="W1467" s="36" t="s">
        <v>7838</v>
      </c>
      <c r="X1467" s="36">
        <v>2</v>
      </c>
      <c r="Y1467" s="36" t="s">
        <v>7839</v>
      </c>
      <c r="Z1467" s="36">
        <v>4</v>
      </c>
      <c r="AA1467" s="36" t="s">
        <v>7840</v>
      </c>
      <c r="AB1467" s="36">
        <v>1</v>
      </c>
      <c r="AC1467" s="36"/>
      <c r="AD1467" s="36"/>
      <c r="AE1467" s="36">
        <f t="shared" si="25"/>
        <v>0</v>
      </c>
    </row>
    <row r="1468" spans="1:31" customFormat="1" ht="108">
      <c r="A1468" s="36">
        <v>1467</v>
      </c>
      <c r="B1468" s="36" t="s">
        <v>6546</v>
      </c>
      <c r="C1468" s="36" t="s">
        <v>7831</v>
      </c>
      <c r="D1468" s="36" t="s">
        <v>7841</v>
      </c>
      <c r="E1468" s="36" t="s">
        <v>7842</v>
      </c>
      <c r="F1468" s="36" t="s">
        <v>2866</v>
      </c>
      <c r="G1468" s="36">
        <v>5</v>
      </c>
      <c r="H1468" s="36" t="s">
        <v>82</v>
      </c>
      <c r="I1468" s="36" t="s">
        <v>7843</v>
      </c>
      <c r="J1468" s="36" t="s">
        <v>7844</v>
      </c>
      <c r="K1468" s="36" t="s">
        <v>33</v>
      </c>
      <c r="L1468" s="72" t="s">
        <v>7845</v>
      </c>
      <c r="M1468" s="36" t="s">
        <v>7846</v>
      </c>
      <c r="N1468" s="36" t="s">
        <v>36</v>
      </c>
      <c r="O1468" s="36"/>
      <c r="P1468" s="36"/>
      <c r="Q1468" s="36"/>
      <c r="R1468" s="36"/>
      <c r="S1468" s="36" t="s">
        <v>42</v>
      </c>
      <c r="T1468" s="36" t="s">
        <v>42</v>
      </c>
      <c r="U1468" s="36" t="s">
        <v>39</v>
      </c>
      <c r="V1468" s="36" t="s">
        <v>38</v>
      </c>
      <c r="W1468" s="36" t="s">
        <v>7847</v>
      </c>
      <c r="X1468" s="36">
        <v>2</v>
      </c>
      <c r="Y1468" s="36" t="s">
        <v>7839</v>
      </c>
      <c r="Z1468" s="36">
        <v>4</v>
      </c>
      <c r="AA1468" s="36" t="s">
        <v>7842</v>
      </c>
      <c r="AB1468" s="36">
        <v>4</v>
      </c>
      <c r="AC1468" s="36"/>
      <c r="AD1468" s="36"/>
      <c r="AE1468" s="36">
        <f t="shared" si="25"/>
        <v>0</v>
      </c>
    </row>
    <row r="1469" spans="1:31" customFormat="1" ht="81">
      <c r="A1469" s="36">
        <v>1468</v>
      </c>
      <c r="B1469" s="36" t="s">
        <v>6546</v>
      </c>
      <c r="C1469" s="36" t="s">
        <v>7831</v>
      </c>
      <c r="D1469" s="36" t="s">
        <v>7848</v>
      </c>
      <c r="E1469" s="36" t="s">
        <v>28</v>
      </c>
      <c r="F1469" s="36" t="s">
        <v>45</v>
      </c>
      <c r="G1469" s="36">
        <v>0</v>
      </c>
      <c r="H1469" s="36" t="s">
        <v>108</v>
      </c>
      <c r="I1469" s="36" t="s">
        <v>7849</v>
      </c>
      <c r="J1469" s="36" t="s">
        <v>7850</v>
      </c>
      <c r="K1469" s="36" t="s">
        <v>33</v>
      </c>
      <c r="L1469" s="72" t="s">
        <v>7851</v>
      </c>
      <c r="M1469" s="36" t="s">
        <v>7852</v>
      </c>
      <c r="N1469" s="36" t="s">
        <v>36</v>
      </c>
      <c r="O1469" s="36"/>
      <c r="P1469" s="36"/>
      <c r="Q1469" s="36"/>
      <c r="R1469" s="36"/>
      <c r="S1469" s="36" t="s">
        <v>42</v>
      </c>
      <c r="T1469" s="36" t="s">
        <v>42</v>
      </c>
      <c r="U1469" s="36" t="s">
        <v>39</v>
      </c>
      <c r="V1469" s="36" t="s">
        <v>39</v>
      </c>
      <c r="W1469" s="36" t="s">
        <v>7847</v>
      </c>
      <c r="X1469" s="36">
        <v>2</v>
      </c>
      <c r="Y1469" s="36" t="s">
        <v>7839</v>
      </c>
      <c r="Z1469" s="36">
        <v>4</v>
      </c>
      <c r="AA1469" s="36" t="s">
        <v>7853</v>
      </c>
      <c r="AB1469" s="36">
        <v>1</v>
      </c>
      <c r="AC1469" s="36"/>
      <c r="AD1469" s="36"/>
      <c r="AE1469" s="36">
        <f t="shared" si="25"/>
        <v>0</v>
      </c>
    </row>
    <row r="1470" spans="1:31" customFormat="1" ht="67.5">
      <c r="A1470" s="36">
        <v>1469</v>
      </c>
      <c r="B1470" s="36" t="s">
        <v>6546</v>
      </c>
      <c r="C1470" s="36" t="s">
        <v>7831</v>
      </c>
      <c r="D1470" s="36" t="s">
        <v>7854</v>
      </c>
      <c r="E1470" s="36" t="s">
        <v>28</v>
      </c>
      <c r="F1470" s="36" t="s">
        <v>45</v>
      </c>
      <c r="G1470" s="36">
        <v>0</v>
      </c>
      <c r="H1470" s="36" t="s">
        <v>82</v>
      </c>
      <c r="I1470" s="36" t="s">
        <v>7855</v>
      </c>
      <c r="J1470" s="36" t="s">
        <v>7856</v>
      </c>
      <c r="K1470" s="36" t="s">
        <v>33</v>
      </c>
      <c r="L1470" s="72" t="s">
        <v>7857</v>
      </c>
      <c r="M1470" s="36" t="s">
        <v>7858</v>
      </c>
      <c r="N1470" s="36" t="s">
        <v>36</v>
      </c>
      <c r="O1470" s="36"/>
      <c r="P1470" s="36"/>
      <c r="Q1470" s="36"/>
      <c r="R1470" s="36"/>
      <c r="S1470" s="36" t="s">
        <v>42</v>
      </c>
      <c r="T1470" s="36" t="s">
        <v>42</v>
      </c>
      <c r="U1470" s="36" t="s">
        <v>39</v>
      </c>
      <c r="V1470" s="36" t="s">
        <v>39</v>
      </c>
      <c r="W1470" s="36" t="s">
        <v>7847</v>
      </c>
      <c r="X1470" s="36">
        <v>2</v>
      </c>
      <c r="Y1470" s="36" t="s">
        <v>7839</v>
      </c>
      <c r="Z1470" s="36">
        <v>4</v>
      </c>
      <c r="AA1470" s="36" t="s">
        <v>7859</v>
      </c>
      <c r="AB1470" s="36">
        <v>1</v>
      </c>
      <c r="AC1470" s="36"/>
      <c r="AD1470" s="36"/>
      <c r="AE1470" s="36">
        <f t="shared" si="25"/>
        <v>0</v>
      </c>
    </row>
    <row r="1471" spans="1:31" customFormat="1" ht="135">
      <c r="A1471" s="36">
        <v>1470</v>
      </c>
      <c r="B1471" s="36" t="s">
        <v>7860</v>
      </c>
      <c r="C1471" s="36" t="s">
        <v>7861</v>
      </c>
      <c r="D1471" s="36" t="s">
        <v>7862</v>
      </c>
      <c r="E1471" s="36" t="s">
        <v>28</v>
      </c>
      <c r="F1471" s="36" t="s">
        <v>501</v>
      </c>
      <c r="G1471" s="36">
        <v>6</v>
      </c>
      <c r="H1471" s="36" t="s">
        <v>30</v>
      </c>
      <c r="I1471" s="36" t="s">
        <v>7863</v>
      </c>
      <c r="J1471" s="36" t="s">
        <v>7864</v>
      </c>
      <c r="K1471" s="36" t="s">
        <v>33</v>
      </c>
      <c r="L1471" s="72" t="s">
        <v>7865</v>
      </c>
      <c r="M1471" s="36" t="s">
        <v>7866</v>
      </c>
      <c r="N1471" s="36" t="s">
        <v>36</v>
      </c>
      <c r="O1471" s="36"/>
      <c r="P1471" s="36"/>
      <c r="Q1471" s="36"/>
      <c r="R1471" s="36"/>
      <c r="S1471" s="36" t="s">
        <v>37</v>
      </c>
      <c r="T1471" s="36" t="s">
        <v>38</v>
      </c>
      <c r="U1471" s="36" t="s">
        <v>39</v>
      </c>
      <c r="V1471" s="36" t="s">
        <v>39</v>
      </c>
      <c r="W1471" s="36" t="s">
        <v>38</v>
      </c>
      <c r="X1471" s="36">
        <v>2</v>
      </c>
      <c r="Y1471" s="36" t="s">
        <v>7867</v>
      </c>
      <c r="Z1471" s="36">
        <v>4</v>
      </c>
      <c r="AA1471" s="36" t="s">
        <v>2829</v>
      </c>
      <c r="AB1471" s="36">
        <v>4</v>
      </c>
      <c r="AC1471" s="36"/>
      <c r="AD1471" s="36"/>
      <c r="AE1471" s="36">
        <f t="shared" si="25"/>
        <v>0</v>
      </c>
    </row>
    <row r="1472" spans="1:31" customFormat="1" ht="108">
      <c r="A1472" s="36">
        <v>1471</v>
      </c>
      <c r="B1472" s="36" t="s">
        <v>7860</v>
      </c>
      <c r="C1472" s="36" t="s">
        <v>7861</v>
      </c>
      <c r="D1472" s="36" t="s">
        <v>7868</v>
      </c>
      <c r="E1472" s="36" t="s">
        <v>28</v>
      </c>
      <c r="F1472" s="36" t="s">
        <v>45</v>
      </c>
      <c r="G1472" s="36">
        <v>0</v>
      </c>
      <c r="H1472" s="36" t="s">
        <v>30</v>
      </c>
      <c r="I1472" s="36" t="s">
        <v>7869</v>
      </c>
      <c r="J1472" s="36" t="s">
        <v>7870</v>
      </c>
      <c r="K1472" s="36" t="s">
        <v>106</v>
      </c>
      <c r="L1472" s="72"/>
      <c r="M1472" s="36"/>
      <c r="N1472" s="36"/>
      <c r="O1472" s="36"/>
      <c r="P1472" s="36"/>
      <c r="Q1472" s="36"/>
      <c r="R1472" s="36"/>
      <c r="S1472" s="36"/>
      <c r="T1472" s="36"/>
      <c r="U1472" s="36"/>
      <c r="V1472" s="36"/>
      <c r="W1472" s="36"/>
      <c r="X1472" s="36"/>
      <c r="Y1472" s="36"/>
      <c r="Z1472" s="36"/>
      <c r="AA1472" s="36"/>
      <c r="AB1472" s="36"/>
      <c r="AC1472" s="36"/>
      <c r="AD1472" s="36"/>
      <c r="AE1472" s="36">
        <f t="shared" si="25"/>
        <v>0</v>
      </c>
    </row>
    <row r="1473" spans="1:31" customFormat="1" ht="108">
      <c r="A1473" s="36">
        <v>1472</v>
      </c>
      <c r="B1473" s="36" t="s">
        <v>7860</v>
      </c>
      <c r="C1473" s="36" t="s">
        <v>7861</v>
      </c>
      <c r="D1473" s="36" t="s">
        <v>7871</v>
      </c>
      <c r="E1473" s="36" t="s">
        <v>28</v>
      </c>
      <c r="F1473" s="36" t="s">
        <v>45</v>
      </c>
      <c r="G1473" s="36">
        <v>0</v>
      </c>
      <c r="H1473" s="36" t="s">
        <v>30</v>
      </c>
      <c r="I1473" s="36" t="s">
        <v>7872</v>
      </c>
      <c r="J1473" s="36" t="s">
        <v>7873</v>
      </c>
      <c r="K1473" s="36" t="s">
        <v>106</v>
      </c>
      <c r="L1473" s="72"/>
      <c r="M1473" s="36"/>
      <c r="N1473" s="36"/>
      <c r="O1473" s="36"/>
      <c r="P1473" s="36"/>
      <c r="Q1473" s="36"/>
      <c r="R1473" s="36"/>
      <c r="S1473" s="36"/>
      <c r="T1473" s="36"/>
      <c r="U1473" s="36"/>
      <c r="V1473" s="36"/>
      <c r="W1473" s="36"/>
      <c r="X1473" s="36"/>
      <c r="Y1473" s="36"/>
      <c r="Z1473" s="36"/>
      <c r="AA1473" s="36"/>
      <c r="AB1473" s="36"/>
      <c r="AC1473" s="36"/>
      <c r="AD1473" s="36"/>
      <c r="AE1473" s="36">
        <f t="shared" si="25"/>
        <v>0</v>
      </c>
    </row>
    <row r="1474" spans="1:31" customFormat="1" ht="148.5">
      <c r="A1474" s="36">
        <v>1473</v>
      </c>
      <c r="B1474" s="36" t="s">
        <v>7860</v>
      </c>
      <c r="C1474" s="36" t="s">
        <v>7861</v>
      </c>
      <c r="D1474" s="36" t="s">
        <v>7874</v>
      </c>
      <c r="E1474" s="36" t="s">
        <v>28</v>
      </c>
      <c r="F1474" s="36" t="s">
        <v>45</v>
      </c>
      <c r="G1474" s="36">
        <v>0</v>
      </c>
      <c r="H1474" s="36" t="s">
        <v>30</v>
      </c>
      <c r="I1474" s="36" t="s">
        <v>7875</v>
      </c>
      <c r="J1474" s="36" t="s">
        <v>7876</v>
      </c>
      <c r="K1474" s="36" t="s">
        <v>33</v>
      </c>
      <c r="L1474" s="72" t="s">
        <v>7877</v>
      </c>
      <c r="M1474" s="36" t="s">
        <v>7878</v>
      </c>
      <c r="N1474" s="36" t="s">
        <v>36</v>
      </c>
      <c r="O1474" s="36"/>
      <c r="P1474" s="36"/>
      <c r="Q1474" s="36"/>
      <c r="R1474" s="36"/>
      <c r="S1474" s="36" t="s">
        <v>51</v>
      </c>
      <c r="T1474" s="36" t="s">
        <v>38</v>
      </c>
      <c r="U1474" s="36" t="s">
        <v>39</v>
      </c>
      <c r="V1474" s="36" t="s">
        <v>39</v>
      </c>
      <c r="W1474" s="36" t="s">
        <v>38</v>
      </c>
      <c r="X1474" s="36">
        <v>2</v>
      </c>
      <c r="Y1474" s="36" t="s">
        <v>7867</v>
      </c>
      <c r="Z1474" s="36">
        <v>4</v>
      </c>
      <c r="AA1474" s="36" t="s">
        <v>2829</v>
      </c>
      <c r="AB1474" s="36">
        <v>4</v>
      </c>
      <c r="AC1474" s="36"/>
      <c r="AD1474" s="36"/>
      <c r="AE1474" s="36">
        <f t="shared" si="25"/>
        <v>0</v>
      </c>
    </row>
    <row r="1475" spans="1:31" customFormat="1" ht="108">
      <c r="A1475" s="36">
        <v>1474</v>
      </c>
      <c r="B1475" s="36" t="s">
        <v>7860</v>
      </c>
      <c r="C1475" s="36" t="s">
        <v>7861</v>
      </c>
      <c r="D1475" s="36" t="s">
        <v>7879</v>
      </c>
      <c r="E1475" s="36" t="s">
        <v>28</v>
      </c>
      <c r="F1475" s="36" t="s">
        <v>45</v>
      </c>
      <c r="G1475" s="36">
        <v>0</v>
      </c>
      <c r="H1475" s="36" t="s">
        <v>30</v>
      </c>
      <c r="I1475" s="36" t="s">
        <v>7880</v>
      </c>
      <c r="J1475" s="36" t="s">
        <v>7881</v>
      </c>
      <c r="K1475" s="36" t="s">
        <v>106</v>
      </c>
      <c r="L1475" s="72"/>
      <c r="M1475" s="36"/>
      <c r="N1475" s="36"/>
      <c r="O1475" s="36"/>
      <c r="P1475" s="36"/>
      <c r="Q1475" s="36"/>
      <c r="R1475" s="36"/>
      <c r="S1475" s="36"/>
      <c r="T1475" s="36"/>
      <c r="U1475" s="36"/>
      <c r="V1475" s="36"/>
      <c r="W1475" s="36"/>
      <c r="X1475" s="36"/>
      <c r="Y1475" s="36"/>
      <c r="Z1475" s="36"/>
      <c r="AA1475" s="36"/>
      <c r="AB1475" s="36"/>
      <c r="AC1475" s="36"/>
      <c r="AD1475" s="36"/>
      <c r="AE1475" s="36">
        <f t="shared" si="25"/>
        <v>0</v>
      </c>
    </row>
    <row r="1476" spans="1:31" customFormat="1" ht="175.5">
      <c r="A1476" s="36">
        <v>1475</v>
      </c>
      <c r="B1476" s="36" t="s">
        <v>7860</v>
      </c>
      <c r="C1476" s="36" t="s">
        <v>7861</v>
      </c>
      <c r="D1476" s="36" t="s">
        <v>7882</v>
      </c>
      <c r="E1476" s="36" t="s">
        <v>28</v>
      </c>
      <c r="F1476" s="36" t="s">
        <v>45</v>
      </c>
      <c r="G1476" s="36">
        <v>0</v>
      </c>
      <c r="H1476" s="36" t="s">
        <v>30</v>
      </c>
      <c r="I1476" s="36" t="s">
        <v>7883</v>
      </c>
      <c r="J1476" s="36" t="s">
        <v>7884</v>
      </c>
      <c r="K1476" s="36" t="s">
        <v>106</v>
      </c>
      <c r="L1476" s="72"/>
      <c r="M1476" s="36"/>
      <c r="N1476" s="36"/>
      <c r="O1476" s="36"/>
      <c r="P1476" s="36"/>
      <c r="Q1476" s="36"/>
      <c r="R1476" s="36"/>
      <c r="S1476" s="36"/>
      <c r="T1476" s="36"/>
      <c r="U1476" s="36"/>
      <c r="V1476" s="36"/>
      <c r="W1476" s="36"/>
      <c r="X1476" s="36"/>
      <c r="Y1476" s="36"/>
      <c r="Z1476" s="36"/>
      <c r="AA1476" s="36"/>
      <c r="AB1476" s="36"/>
      <c r="AC1476" s="36"/>
      <c r="AD1476" s="36"/>
      <c r="AE1476" s="36">
        <f t="shared" si="25"/>
        <v>0</v>
      </c>
    </row>
    <row r="1477" spans="1:31" customFormat="1" ht="148.5">
      <c r="A1477" s="36">
        <v>1476</v>
      </c>
      <c r="B1477" s="36" t="s">
        <v>7860</v>
      </c>
      <c r="C1477" s="36" t="s">
        <v>7885</v>
      </c>
      <c r="D1477" s="36" t="s">
        <v>7886</v>
      </c>
      <c r="E1477" s="36" t="s">
        <v>28</v>
      </c>
      <c r="F1477" s="36" t="s">
        <v>45</v>
      </c>
      <c r="G1477" s="36">
        <v>0</v>
      </c>
      <c r="H1477" s="36" t="s">
        <v>30</v>
      </c>
      <c r="I1477" s="36" t="s">
        <v>7887</v>
      </c>
      <c r="J1477" s="36" t="s">
        <v>7888</v>
      </c>
      <c r="K1477" s="36" t="s">
        <v>33</v>
      </c>
      <c r="L1477" s="72" t="s">
        <v>7889</v>
      </c>
      <c r="M1477" s="36" t="s">
        <v>7890</v>
      </c>
      <c r="N1477" s="36" t="s">
        <v>49</v>
      </c>
      <c r="O1477" s="36"/>
      <c r="P1477" s="36"/>
      <c r="Q1477" s="36" t="s">
        <v>50</v>
      </c>
      <c r="R1477" s="36"/>
      <c r="S1477" s="36" t="s">
        <v>51</v>
      </c>
      <c r="T1477" s="36" t="s">
        <v>38</v>
      </c>
      <c r="U1477" s="36" t="s">
        <v>39</v>
      </c>
      <c r="V1477" s="36" t="s">
        <v>38</v>
      </c>
      <c r="W1477" s="36" t="s">
        <v>38</v>
      </c>
      <c r="X1477" s="36">
        <v>2</v>
      </c>
      <c r="Y1477" s="36" t="s">
        <v>7891</v>
      </c>
      <c r="Z1477" s="36">
        <v>4</v>
      </c>
      <c r="AA1477" s="36" t="s">
        <v>623</v>
      </c>
      <c r="AB1477" s="36">
        <v>4</v>
      </c>
      <c r="AC1477" s="36"/>
      <c r="AD1477" s="36"/>
      <c r="AE1477" s="36">
        <f t="shared" si="25"/>
        <v>1</v>
      </c>
    </row>
    <row r="1478" spans="1:31" customFormat="1" ht="108">
      <c r="A1478" s="36">
        <v>1477</v>
      </c>
      <c r="B1478" s="36" t="s">
        <v>7860</v>
      </c>
      <c r="C1478" s="36" t="s">
        <v>7885</v>
      </c>
      <c r="D1478" s="36" t="s">
        <v>7892</v>
      </c>
      <c r="E1478" s="36" t="s">
        <v>28</v>
      </c>
      <c r="F1478" s="36" t="s">
        <v>45</v>
      </c>
      <c r="G1478" s="36">
        <v>0</v>
      </c>
      <c r="H1478" s="36" t="s">
        <v>30</v>
      </c>
      <c r="I1478" s="36" t="s">
        <v>7893</v>
      </c>
      <c r="J1478" s="36" t="s">
        <v>7894</v>
      </c>
      <c r="K1478" s="36" t="s">
        <v>33</v>
      </c>
      <c r="L1478" s="72" t="s">
        <v>7895</v>
      </c>
      <c r="M1478" s="36" t="s">
        <v>7896</v>
      </c>
      <c r="N1478" s="36" t="s">
        <v>36</v>
      </c>
      <c r="O1478" s="36"/>
      <c r="P1478" s="36"/>
      <c r="Q1478" s="36"/>
      <c r="R1478" s="36"/>
      <c r="S1478" s="36" t="s">
        <v>51</v>
      </c>
      <c r="T1478" s="36" t="s">
        <v>38</v>
      </c>
      <c r="U1478" s="36" t="s">
        <v>39</v>
      </c>
      <c r="V1478" s="36" t="s">
        <v>38</v>
      </c>
      <c r="W1478" s="36" t="s">
        <v>38</v>
      </c>
      <c r="X1478" s="36">
        <v>2</v>
      </c>
      <c r="Y1478" s="36" t="s">
        <v>228</v>
      </c>
      <c r="Z1478" s="36">
        <v>5</v>
      </c>
      <c r="AA1478" s="72" t="s">
        <v>7897</v>
      </c>
      <c r="AB1478" s="36">
        <v>4</v>
      </c>
      <c r="AC1478" s="36"/>
      <c r="AD1478" s="36"/>
      <c r="AE1478" s="36">
        <f t="shared" si="25"/>
        <v>0</v>
      </c>
    </row>
    <row r="1479" spans="1:31" customFormat="1" ht="94.5">
      <c r="A1479" s="36">
        <v>1478</v>
      </c>
      <c r="B1479" s="36" t="s">
        <v>7860</v>
      </c>
      <c r="C1479" s="36" t="s">
        <v>7861</v>
      </c>
      <c r="D1479" s="36" t="s">
        <v>7898</v>
      </c>
      <c r="E1479" s="36" t="s">
        <v>28</v>
      </c>
      <c r="F1479" s="36" t="s">
        <v>45</v>
      </c>
      <c r="G1479" s="36">
        <v>0</v>
      </c>
      <c r="H1479" s="36" t="s">
        <v>30</v>
      </c>
      <c r="I1479" s="36" t="s">
        <v>7899</v>
      </c>
      <c r="J1479" s="36" t="s">
        <v>7900</v>
      </c>
      <c r="K1479" s="36" t="s">
        <v>33</v>
      </c>
      <c r="L1479" s="72" t="s">
        <v>7901</v>
      </c>
      <c r="M1479" s="36" t="s">
        <v>7902</v>
      </c>
      <c r="N1479" s="36" t="s">
        <v>36</v>
      </c>
      <c r="O1479" s="36"/>
      <c r="P1479" s="36"/>
      <c r="Q1479" s="36"/>
      <c r="R1479" s="36"/>
      <c r="S1479" s="36" t="s">
        <v>37</v>
      </c>
      <c r="T1479" s="36" t="s">
        <v>38</v>
      </c>
      <c r="U1479" s="36" t="s">
        <v>39</v>
      </c>
      <c r="V1479" s="36" t="s">
        <v>38</v>
      </c>
      <c r="W1479" s="36" t="s">
        <v>38</v>
      </c>
      <c r="X1479" s="36">
        <v>2</v>
      </c>
      <c r="Y1479" s="36" t="s">
        <v>7903</v>
      </c>
      <c r="Z1479" s="36">
        <v>1</v>
      </c>
      <c r="AA1479" s="36" t="s">
        <v>821</v>
      </c>
      <c r="AB1479" s="36">
        <v>1</v>
      </c>
      <c r="AC1479" s="36"/>
      <c r="AD1479" s="36"/>
      <c r="AE1479" s="36">
        <f t="shared" si="25"/>
        <v>0</v>
      </c>
    </row>
    <row r="1480" spans="1:31" customFormat="1" ht="175.5">
      <c r="A1480" s="36">
        <v>1479</v>
      </c>
      <c r="B1480" s="36" t="s">
        <v>7860</v>
      </c>
      <c r="C1480" s="36" t="s">
        <v>7861</v>
      </c>
      <c r="D1480" s="36" t="s">
        <v>7904</v>
      </c>
      <c r="E1480" s="36" t="s">
        <v>28</v>
      </c>
      <c r="F1480" s="36" t="s">
        <v>45</v>
      </c>
      <c r="G1480" s="36">
        <v>0</v>
      </c>
      <c r="H1480" s="36" t="s">
        <v>4608</v>
      </c>
      <c r="I1480" s="36" t="s">
        <v>7905</v>
      </c>
      <c r="J1480" s="36" t="s">
        <v>7906</v>
      </c>
      <c r="K1480" s="36" t="s">
        <v>33</v>
      </c>
      <c r="L1480" s="72" t="s">
        <v>7907</v>
      </c>
      <c r="M1480" s="36" t="s">
        <v>7908</v>
      </c>
      <c r="N1480" s="36" t="s">
        <v>36</v>
      </c>
      <c r="O1480" s="36"/>
      <c r="P1480" s="36"/>
      <c r="Q1480" s="36"/>
      <c r="R1480" s="36"/>
      <c r="S1480" s="36" t="s">
        <v>37</v>
      </c>
      <c r="T1480" s="36" t="s">
        <v>38</v>
      </c>
      <c r="U1480" s="36" t="s">
        <v>38</v>
      </c>
      <c r="V1480" s="36" t="s">
        <v>38</v>
      </c>
      <c r="W1480" s="36" t="s">
        <v>38</v>
      </c>
      <c r="X1480" s="36">
        <v>2</v>
      </c>
      <c r="Y1480" s="36" t="s">
        <v>7909</v>
      </c>
      <c r="Z1480" s="36">
        <v>1</v>
      </c>
      <c r="AA1480" s="36" t="s">
        <v>2829</v>
      </c>
      <c r="AB1480" s="36">
        <v>4</v>
      </c>
      <c r="AC1480" s="36"/>
      <c r="AD1480" s="36"/>
      <c r="AE1480" s="36">
        <f t="shared" si="25"/>
        <v>0</v>
      </c>
    </row>
    <row r="1481" spans="1:31" customFormat="1" ht="121.5">
      <c r="A1481" s="36">
        <v>1480</v>
      </c>
      <c r="B1481" s="36" t="s">
        <v>7860</v>
      </c>
      <c r="C1481" s="36" t="s">
        <v>7910</v>
      </c>
      <c r="D1481" s="36" t="s">
        <v>7911</v>
      </c>
      <c r="E1481" s="36"/>
      <c r="F1481" s="36"/>
      <c r="G1481" s="36">
        <v>0</v>
      </c>
      <c r="H1481" s="36" t="s">
        <v>30</v>
      </c>
      <c r="I1481" s="36" t="s">
        <v>7912</v>
      </c>
      <c r="J1481" s="36" t="s">
        <v>7913</v>
      </c>
      <c r="K1481" s="36" t="s">
        <v>33</v>
      </c>
      <c r="L1481" s="72" t="s">
        <v>7914</v>
      </c>
      <c r="M1481" s="36" t="s">
        <v>7915</v>
      </c>
      <c r="N1481" s="36" t="s">
        <v>49</v>
      </c>
      <c r="O1481" s="36"/>
      <c r="P1481" s="36" t="s">
        <v>50</v>
      </c>
      <c r="Q1481" s="36"/>
      <c r="R1481" s="36"/>
      <c r="S1481" s="36" t="s">
        <v>51</v>
      </c>
      <c r="T1481" s="36" t="s">
        <v>38</v>
      </c>
      <c r="U1481" s="36" t="s">
        <v>39</v>
      </c>
      <c r="V1481" s="36" t="s">
        <v>38</v>
      </c>
      <c r="W1481" s="36" t="s">
        <v>7916</v>
      </c>
      <c r="X1481" s="36">
        <v>1</v>
      </c>
      <c r="Y1481" s="36" t="s">
        <v>7917</v>
      </c>
      <c r="Z1481" s="36">
        <v>1</v>
      </c>
      <c r="AA1481" s="36" t="s">
        <v>7918</v>
      </c>
      <c r="AB1481" s="36">
        <v>1</v>
      </c>
      <c r="AC1481" s="36" t="s">
        <v>7919</v>
      </c>
      <c r="AD1481" s="36"/>
      <c r="AE1481" s="36">
        <f t="shared" si="25"/>
        <v>1</v>
      </c>
    </row>
    <row r="1482" spans="1:31" customFormat="1" ht="108">
      <c r="A1482" s="36">
        <v>1481</v>
      </c>
      <c r="B1482" s="36" t="s">
        <v>7860</v>
      </c>
      <c r="C1482" s="36" t="s">
        <v>7910</v>
      </c>
      <c r="D1482" s="36" t="s">
        <v>7920</v>
      </c>
      <c r="E1482" s="36"/>
      <c r="F1482" s="36"/>
      <c r="G1482" s="36">
        <v>0</v>
      </c>
      <c r="H1482" s="36" t="s">
        <v>30</v>
      </c>
      <c r="I1482" s="36" t="s">
        <v>7921</v>
      </c>
      <c r="J1482" s="36" t="s">
        <v>7922</v>
      </c>
      <c r="K1482" s="36" t="s">
        <v>33</v>
      </c>
      <c r="L1482" s="72" t="s">
        <v>7923</v>
      </c>
      <c r="M1482" s="36" t="s">
        <v>7924</v>
      </c>
      <c r="N1482" s="36" t="s">
        <v>49</v>
      </c>
      <c r="O1482" s="36"/>
      <c r="P1482" s="36"/>
      <c r="Q1482" s="36"/>
      <c r="R1482" s="36" t="s">
        <v>50</v>
      </c>
      <c r="S1482" s="36" t="s">
        <v>51</v>
      </c>
      <c r="T1482" s="36" t="s">
        <v>38</v>
      </c>
      <c r="U1482" s="36" t="s">
        <v>38</v>
      </c>
      <c r="V1482" s="36" t="s">
        <v>38</v>
      </c>
      <c r="W1482" s="36" t="s">
        <v>7925</v>
      </c>
      <c r="X1482" s="36">
        <v>1</v>
      </c>
      <c r="Y1482" s="36" t="s">
        <v>7926</v>
      </c>
      <c r="Z1482" s="36">
        <v>4</v>
      </c>
      <c r="AA1482" s="36" t="s">
        <v>7926</v>
      </c>
      <c r="AB1482" s="36">
        <v>4</v>
      </c>
      <c r="AC1482" s="36"/>
      <c r="AD1482" s="36"/>
      <c r="AE1482" s="36">
        <f t="shared" ref="AE1482:AE1543" si="26">COUNTIFS(O1482:R1482,"√")</f>
        <v>1</v>
      </c>
    </row>
    <row r="1483" spans="1:31" customFormat="1" ht="216">
      <c r="A1483" s="36">
        <v>1482</v>
      </c>
      <c r="B1483" s="36" t="s">
        <v>7860</v>
      </c>
      <c r="C1483" s="36" t="s">
        <v>7861</v>
      </c>
      <c r="D1483" s="36" t="s">
        <v>7927</v>
      </c>
      <c r="E1483" s="36" t="s">
        <v>28</v>
      </c>
      <c r="F1483" s="36" t="s">
        <v>45</v>
      </c>
      <c r="G1483" s="36">
        <v>0</v>
      </c>
      <c r="H1483" s="36" t="s">
        <v>82</v>
      </c>
      <c r="I1483" s="36" t="s">
        <v>7928</v>
      </c>
      <c r="J1483" s="36" t="s">
        <v>7929</v>
      </c>
      <c r="K1483" s="36" t="s">
        <v>33</v>
      </c>
      <c r="L1483" s="72" t="s">
        <v>7930</v>
      </c>
      <c r="M1483" s="36" t="s">
        <v>7931</v>
      </c>
      <c r="N1483" s="36" t="s">
        <v>36</v>
      </c>
      <c r="O1483" s="36"/>
      <c r="P1483" s="36"/>
      <c r="Q1483" s="36"/>
      <c r="R1483" s="36"/>
      <c r="S1483" s="36" t="s">
        <v>37</v>
      </c>
      <c r="T1483" s="36" t="s">
        <v>38</v>
      </c>
      <c r="U1483" s="36" t="s">
        <v>39</v>
      </c>
      <c r="V1483" s="36" t="s">
        <v>38</v>
      </c>
      <c r="W1483" s="36" t="s">
        <v>38</v>
      </c>
      <c r="X1483" s="36">
        <v>2</v>
      </c>
      <c r="Y1483" s="36" t="s">
        <v>7932</v>
      </c>
      <c r="Z1483" s="36">
        <v>1</v>
      </c>
      <c r="AA1483" s="36" t="s">
        <v>821</v>
      </c>
      <c r="AB1483" s="36">
        <v>1</v>
      </c>
      <c r="AC1483" s="36"/>
      <c r="AD1483" s="36"/>
      <c r="AE1483" s="36">
        <f t="shared" si="26"/>
        <v>0</v>
      </c>
    </row>
    <row r="1484" spans="1:31" customFormat="1" ht="94.5">
      <c r="A1484" s="36">
        <v>1483</v>
      </c>
      <c r="B1484" s="36" t="s">
        <v>7860</v>
      </c>
      <c r="C1484" s="36" t="s">
        <v>7910</v>
      </c>
      <c r="D1484" s="36" t="s">
        <v>7933</v>
      </c>
      <c r="E1484" s="36"/>
      <c r="F1484" s="36"/>
      <c r="G1484" s="36">
        <v>0</v>
      </c>
      <c r="H1484" s="36" t="s">
        <v>30</v>
      </c>
      <c r="I1484" s="36" t="s">
        <v>7934</v>
      </c>
      <c r="J1484" s="36" t="s">
        <v>7935</v>
      </c>
      <c r="K1484" s="36" t="s">
        <v>33</v>
      </c>
      <c r="L1484" s="72" t="s">
        <v>7936</v>
      </c>
      <c r="M1484" s="36" t="s">
        <v>7937</v>
      </c>
      <c r="N1484" s="36" t="s">
        <v>49</v>
      </c>
      <c r="O1484" s="36"/>
      <c r="P1484" s="36" t="s">
        <v>50</v>
      </c>
      <c r="Q1484" s="36"/>
      <c r="R1484" s="36"/>
      <c r="S1484" s="36" t="s">
        <v>37</v>
      </c>
      <c r="T1484" s="36" t="s">
        <v>38</v>
      </c>
      <c r="U1484" s="36" t="s">
        <v>39</v>
      </c>
      <c r="V1484" s="36" t="s">
        <v>39</v>
      </c>
      <c r="W1484" s="36" t="s">
        <v>7938</v>
      </c>
      <c r="X1484" s="36">
        <v>2</v>
      </c>
      <c r="Y1484" s="36" t="s">
        <v>7939</v>
      </c>
      <c r="Z1484" s="36">
        <v>1</v>
      </c>
      <c r="AA1484" s="36" t="s">
        <v>7940</v>
      </c>
      <c r="AB1484" s="36">
        <v>1</v>
      </c>
      <c r="AC1484" s="36"/>
      <c r="AD1484" s="36"/>
      <c r="AE1484" s="36">
        <f t="shared" si="26"/>
        <v>1</v>
      </c>
    </row>
    <row r="1485" spans="1:31" customFormat="1" ht="135">
      <c r="A1485" s="36">
        <v>1484</v>
      </c>
      <c r="B1485" s="36" t="s">
        <v>7860</v>
      </c>
      <c r="C1485" s="36" t="s">
        <v>7861</v>
      </c>
      <c r="D1485" s="36" t="s">
        <v>7941</v>
      </c>
      <c r="E1485" s="36" t="s">
        <v>28</v>
      </c>
      <c r="F1485" s="36" t="s">
        <v>7942</v>
      </c>
      <c r="G1485" s="36">
        <v>4</v>
      </c>
      <c r="H1485" s="36" t="s">
        <v>30</v>
      </c>
      <c r="I1485" s="36" t="s">
        <v>7943</v>
      </c>
      <c r="J1485" s="36" t="s">
        <v>7944</v>
      </c>
      <c r="K1485" s="36" t="s">
        <v>33</v>
      </c>
      <c r="L1485" s="72" t="s">
        <v>7945</v>
      </c>
      <c r="M1485" s="36" t="s">
        <v>7946</v>
      </c>
      <c r="N1485" s="36" t="s">
        <v>49</v>
      </c>
      <c r="O1485" s="36"/>
      <c r="P1485" s="36" t="s">
        <v>50</v>
      </c>
      <c r="Q1485" s="36"/>
      <c r="R1485" s="36"/>
      <c r="S1485" s="36" t="s">
        <v>37</v>
      </c>
      <c r="T1485" s="36" t="s">
        <v>38</v>
      </c>
      <c r="U1485" s="36" t="s">
        <v>39</v>
      </c>
      <c r="V1485" s="36" t="s">
        <v>39</v>
      </c>
      <c r="W1485" s="36" t="s">
        <v>38</v>
      </c>
      <c r="X1485" s="36">
        <v>2</v>
      </c>
      <c r="Y1485" s="36" t="s">
        <v>7947</v>
      </c>
      <c r="Z1485" s="36">
        <v>1</v>
      </c>
      <c r="AA1485" s="36" t="s">
        <v>821</v>
      </c>
      <c r="AB1485" s="36">
        <v>4</v>
      </c>
      <c r="AC1485" s="36"/>
      <c r="AD1485" s="36"/>
      <c r="AE1485" s="36">
        <f t="shared" si="26"/>
        <v>1</v>
      </c>
    </row>
    <row r="1486" spans="1:31" customFormat="1" ht="175.5">
      <c r="A1486" s="36">
        <v>1485</v>
      </c>
      <c r="B1486" s="36" t="s">
        <v>7860</v>
      </c>
      <c r="C1486" s="36" t="s">
        <v>7910</v>
      </c>
      <c r="D1486" s="36" t="s">
        <v>7948</v>
      </c>
      <c r="E1486" s="36"/>
      <c r="F1486" s="36"/>
      <c r="G1486" s="36">
        <v>0</v>
      </c>
      <c r="H1486" s="36" t="s">
        <v>30</v>
      </c>
      <c r="I1486" s="36" t="s">
        <v>7949</v>
      </c>
      <c r="J1486" s="36" t="s">
        <v>7950</v>
      </c>
      <c r="K1486" s="36" t="s">
        <v>33</v>
      </c>
      <c r="L1486" s="72" t="s">
        <v>7951</v>
      </c>
      <c r="M1486" s="36" t="s">
        <v>7952</v>
      </c>
      <c r="N1486" s="36" t="s">
        <v>49</v>
      </c>
      <c r="O1486" s="36"/>
      <c r="P1486" s="36" t="s">
        <v>50</v>
      </c>
      <c r="Q1486" s="36"/>
      <c r="R1486" s="36"/>
      <c r="S1486" s="36" t="s">
        <v>51</v>
      </c>
      <c r="T1486" s="36" t="s">
        <v>38</v>
      </c>
      <c r="U1486" s="36" t="s">
        <v>39</v>
      </c>
      <c r="V1486" s="36" t="s">
        <v>39</v>
      </c>
      <c r="W1486" s="36" t="s">
        <v>7938</v>
      </c>
      <c r="X1486" s="36">
        <v>2</v>
      </c>
      <c r="Y1486" s="36" t="s">
        <v>7953</v>
      </c>
      <c r="Z1486" s="36">
        <v>1</v>
      </c>
      <c r="AA1486" s="36" t="s">
        <v>7954</v>
      </c>
      <c r="AB1486" s="36">
        <v>1</v>
      </c>
      <c r="AC1486" s="36"/>
      <c r="AD1486" s="36"/>
      <c r="AE1486" s="36">
        <f t="shared" si="26"/>
        <v>1</v>
      </c>
    </row>
    <row r="1487" spans="1:31" customFormat="1" ht="81">
      <c r="A1487" s="36">
        <v>1486</v>
      </c>
      <c r="B1487" s="36" t="s">
        <v>7860</v>
      </c>
      <c r="C1487" s="36" t="s">
        <v>7910</v>
      </c>
      <c r="D1487" s="36" t="s">
        <v>7955</v>
      </c>
      <c r="E1487" s="36"/>
      <c r="F1487" s="36"/>
      <c r="G1487" s="36">
        <v>0</v>
      </c>
      <c r="H1487" s="36" t="s">
        <v>30</v>
      </c>
      <c r="I1487" s="36" t="s">
        <v>7956</v>
      </c>
      <c r="J1487" s="36" t="s">
        <v>7957</v>
      </c>
      <c r="K1487" s="36" t="s">
        <v>33</v>
      </c>
      <c r="L1487" s="72" t="s">
        <v>7958</v>
      </c>
      <c r="M1487" s="36" t="s">
        <v>7959</v>
      </c>
      <c r="N1487" s="36" t="s">
        <v>49</v>
      </c>
      <c r="O1487" s="36"/>
      <c r="P1487" s="36"/>
      <c r="Q1487" s="36"/>
      <c r="R1487" s="36" t="s">
        <v>50</v>
      </c>
      <c r="S1487" s="36" t="s">
        <v>51</v>
      </c>
      <c r="T1487" s="36" t="s">
        <v>38</v>
      </c>
      <c r="U1487" s="36" t="s">
        <v>38</v>
      </c>
      <c r="V1487" s="36" t="s">
        <v>38</v>
      </c>
      <c r="W1487" s="36" t="s">
        <v>7960</v>
      </c>
      <c r="X1487" s="36">
        <v>1</v>
      </c>
      <c r="Y1487" s="36" t="s">
        <v>7961</v>
      </c>
      <c r="Z1487" s="36">
        <v>4</v>
      </c>
      <c r="AA1487" s="36" t="s">
        <v>7961</v>
      </c>
      <c r="AB1487" s="36">
        <v>4</v>
      </c>
      <c r="AC1487" s="36"/>
      <c r="AD1487" s="36"/>
      <c r="AE1487" s="36">
        <f t="shared" si="26"/>
        <v>1</v>
      </c>
    </row>
    <row r="1488" spans="1:31" customFormat="1" ht="175.5">
      <c r="A1488" s="36">
        <v>1487</v>
      </c>
      <c r="B1488" s="36" t="s">
        <v>7860</v>
      </c>
      <c r="C1488" s="36" t="s">
        <v>7861</v>
      </c>
      <c r="D1488" s="36" t="s">
        <v>7962</v>
      </c>
      <c r="E1488" s="36" t="s">
        <v>7962</v>
      </c>
      <c r="F1488" s="36" t="s">
        <v>126</v>
      </c>
      <c r="G1488" s="36">
        <v>2</v>
      </c>
      <c r="H1488" s="36" t="s">
        <v>82</v>
      </c>
      <c r="I1488" s="36" t="s">
        <v>7963</v>
      </c>
      <c r="J1488" s="36" t="s">
        <v>7964</v>
      </c>
      <c r="K1488" s="36" t="s">
        <v>33</v>
      </c>
      <c r="L1488" s="72" t="s">
        <v>7965</v>
      </c>
      <c r="M1488" s="36" t="s">
        <v>7966</v>
      </c>
      <c r="N1488" s="36" t="s">
        <v>36</v>
      </c>
      <c r="O1488" s="36"/>
      <c r="P1488" s="36"/>
      <c r="Q1488" s="36"/>
      <c r="R1488" s="36"/>
      <c r="S1488" s="36" t="s">
        <v>37</v>
      </c>
      <c r="T1488" s="36" t="s">
        <v>38</v>
      </c>
      <c r="U1488" s="36" t="s">
        <v>39</v>
      </c>
      <c r="V1488" s="36" t="s">
        <v>38</v>
      </c>
      <c r="W1488" s="36" t="s">
        <v>38</v>
      </c>
      <c r="X1488" s="36">
        <v>2</v>
      </c>
      <c r="Y1488" s="36" t="s">
        <v>7967</v>
      </c>
      <c r="Z1488" s="36">
        <v>4</v>
      </c>
      <c r="AA1488" s="36" t="s">
        <v>821</v>
      </c>
      <c r="AB1488" s="36">
        <v>4</v>
      </c>
      <c r="AC1488" s="36"/>
      <c r="AD1488" s="36"/>
      <c r="AE1488" s="36">
        <f t="shared" si="26"/>
        <v>0</v>
      </c>
    </row>
    <row r="1489" spans="1:31" customFormat="1" ht="108">
      <c r="A1489" s="36">
        <v>1488</v>
      </c>
      <c r="B1489" s="36" t="s">
        <v>7860</v>
      </c>
      <c r="C1489" s="36" t="s">
        <v>7861</v>
      </c>
      <c r="D1489" s="36" t="s">
        <v>7968</v>
      </c>
      <c r="E1489" s="36" t="s">
        <v>28</v>
      </c>
      <c r="F1489" s="36" t="s">
        <v>45</v>
      </c>
      <c r="G1489" s="36">
        <v>0</v>
      </c>
      <c r="H1489" s="36" t="s">
        <v>108</v>
      </c>
      <c r="I1489" s="36" t="s">
        <v>7969</v>
      </c>
      <c r="J1489" s="36" t="s">
        <v>7970</v>
      </c>
      <c r="K1489" s="36" t="s">
        <v>33</v>
      </c>
      <c r="L1489" s="72" t="s">
        <v>7971</v>
      </c>
      <c r="M1489" s="36" t="s">
        <v>7972</v>
      </c>
      <c r="N1489" s="36" t="s">
        <v>36</v>
      </c>
      <c r="O1489" s="36"/>
      <c r="P1489" s="36"/>
      <c r="Q1489" s="36"/>
      <c r="R1489" s="36"/>
      <c r="S1489" s="36" t="s">
        <v>37</v>
      </c>
      <c r="T1489" s="36" t="s">
        <v>38</v>
      </c>
      <c r="U1489" s="36" t="s">
        <v>39</v>
      </c>
      <c r="V1489" s="36" t="s">
        <v>38</v>
      </c>
      <c r="W1489" s="36" t="s">
        <v>38</v>
      </c>
      <c r="X1489" s="36">
        <v>2</v>
      </c>
      <c r="Y1489" s="36" t="s">
        <v>7867</v>
      </c>
      <c r="Z1489" s="36">
        <v>4</v>
      </c>
      <c r="AA1489" s="36" t="s">
        <v>821</v>
      </c>
      <c r="AB1489" s="36">
        <v>4</v>
      </c>
      <c r="AC1489" s="36"/>
      <c r="AD1489" s="36"/>
      <c r="AE1489" s="36">
        <f t="shared" si="26"/>
        <v>0</v>
      </c>
    </row>
    <row r="1490" spans="1:31" customFormat="1" ht="202.5">
      <c r="A1490" s="36">
        <v>1489</v>
      </c>
      <c r="B1490" s="36" t="s">
        <v>7860</v>
      </c>
      <c r="C1490" s="36" t="s">
        <v>7861</v>
      </c>
      <c r="D1490" s="36" t="s">
        <v>7973</v>
      </c>
      <c r="E1490" s="36" t="s">
        <v>28</v>
      </c>
      <c r="F1490" s="36" t="s">
        <v>7974</v>
      </c>
      <c r="G1490" s="36">
        <v>4</v>
      </c>
      <c r="H1490" s="36" t="s">
        <v>82</v>
      </c>
      <c r="I1490" s="36" t="s">
        <v>7975</v>
      </c>
      <c r="J1490" s="36" t="s">
        <v>7976</v>
      </c>
      <c r="K1490" s="36" t="s">
        <v>33</v>
      </c>
      <c r="L1490" s="72" t="s">
        <v>7977</v>
      </c>
      <c r="M1490" s="36" t="s">
        <v>7978</v>
      </c>
      <c r="N1490" s="36" t="s">
        <v>42</v>
      </c>
      <c r="O1490" s="36"/>
      <c r="P1490" s="36"/>
      <c r="Q1490" s="36"/>
      <c r="R1490" s="36"/>
      <c r="S1490" s="36" t="s">
        <v>42</v>
      </c>
      <c r="T1490" s="36" t="s">
        <v>42</v>
      </c>
      <c r="U1490" s="36" t="s">
        <v>42</v>
      </c>
      <c r="V1490" s="36" t="s">
        <v>42</v>
      </c>
      <c r="W1490" s="36" t="s">
        <v>38</v>
      </c>
      <c r="X1490" s="36">
        <v>2</v>
      </c>
      <c r="Y1490" s="36" t="s">
        <v>7979</v>
      </c>
      <c r="Z1490" s="36">
        <v>4</v>
      </c>
      <c r="AA1490" s="36" t="s">
        <v>2829</v>
      </c>
      <c r="AB1490" s="36">
        <v>4</v>
      </c>
      <c r="AC1490" s="36"/>
      <c r="AD1490" s="36"/>
      <c r="AE1490" s="36">
        <f t="shared" si="26"/>
        <v>0</v>
      </c>
    </row>
    <row r="1491" spans="1:31" customFormat="1" ht="81">
      <c r="A1491" s="36">
        <v>1490</v>
      </c>
      <c r="B1491" s="36" t="s">
        <v>7860</v>
      </c>
      <c r="C1491" s="36" t="s">
        <v>7861</v>
      </c>
      <c r="D1491" s="36" t="s">
        <v>7980</v>
      </c>
      <c r="E1491" s="36" t="s">
        <v>28</v>
      </c>
      <c r="F1491" s="36" t="s">
        <v>45</v>
      </c>
      <c r="G1491" s="36">
        <v>0</v>
      </c>
      <c r="H1491" s="36" t="s">
        <v>108</v>
      </c>
      <c r="I1491" s="36" t="s">
        <v>7981</v>
      </c>
      <c r="J1491" s="36" t="s">
        <v>7982</v>
      </c>
      <c r="K1491" s="36" t="s">
        <v>106</v>
      </c>
      <c r="L1491" s="72"/>
      <c r="M1491" s="36"/>
      <c r="N1491" s="36"/>
      <c r="O1491" s="36"/>
      <c r="P1491" s="36"/>
      <c r="Q1491" s="36"/>
      <c r="R1491" s="36"/>
      <c r="S1491" s="36"/>
      <c r="T1491" s="36"/>
      <c r="U1491" s="36"/>
      <c r="V1491" s="36"/>
      <c r="W1491" s="36"/>
      <c r="X1491" s="36"/>
      <c r="Y1491" s="36"/>
      <c r="Z1491" s="36"/>
      <c r="AA1491" s="36"/>
      <c r="AB1491" s="36"/>
      <c r="AC1491" s="36"/>
      <c r="AD1491" s="36"/>
      <c r="AE1491" s="36">
        <f t="shared" si="26"/>
        <v>0</v>
      </c>
    </row>
    <row r="1492" spans="1:31" customFormat="1" ht="94.5">
      <c r="A1492" s="36">
        <v>1491</v>
      </c>
      <c r="B1492" s="36" t="s">
        <v>7860</v>
      </c>
      <c r="C1492" s="36" t="s">
        <v>7861</v>
      </c>
      <c r="D1492" s="36" t="s">
        <v>7983</v>
      </c>
      <c r="E1492" s="36" t="s">
        <v>28</v>
      </c>
      <c r="F1492" s="36" t="s">
        <v>45</v>
      </c>
      <c r="G1492" s="36">
        <v>0</v>
      </c>
      <c r="H1492" s="36" t="s">
        <v>82</v>
      </c>
      <c r="I1492" s="36" t="s">
        <v>7984</v>
      </c>
      <c r="J1492" s="36" t="s">
        <v>7985</v>
      </c>
      <c r="K1492" s="72" t="s">
        <v>7986</v>
      </c>
      <c r="L1492" s="72" t="s">
        <v>7987</v>
      </c>
      <c r="M1492" s="36" t="s">
        <v>7988</v>
      </c>
      <c r="N1492" s="36"/>
      <c r="O1492" s="36"/>
      <c r="P1492" s="36"/>
      <c r="Q1492" s="36"/>
      <c r="R1492" s="36"/>
      <c r="S1492" s="36"/>
      <c r="T1492" s="36"/>
      <c r="U1492" s="36"/>
      <c r="V1492" s="36"/>
      <c r="W1492" s="36"/>
      <c r="X1492" s="36"/>
      <c r="Y1492" s="36"/>
      <c r="Z1492" s="36"/>
      <c r="AA1492" s="36"/>
      <c r="AB1492" s="36"/>
      <c r="AC1492" s="36"/>
      <c r="AD1492" s="36"/>
      <c r="AE1492" s="36">
        <f t="shared" si="26"/>
        <v>0</v>
      </c>
    </row>
    <row r="1493" spans="1:31" customFormat="1" ht="108">
      <c r="A1493" s="36">
        <v>1492</v>
      </c>
      <c r="B1493" s="36" t="s">
        <v>7860</v>
      </c>
      <c r="C1493" s="36" t="s">
        <v>7861</v>
      </c>
      <c r="D1493" s="36" t="s">
        <v>7989</v>
      </c>
      <c r="E1493" s="36" t="s">
        <v>28</v>
      </c>
      <c r="F1493" s="36" t="s">
        <v>45</v>
      </c>
      <c r="G1493" s="36">
        <v>0</v>
      </c>
      <c r="H1493" s="36" t="s">
        <v>30</v>
      </c>
      <c r="I1493" s="36" t="s">
        <v>7990</v>
      </c>
      <c r="J1493" s="36" t="s">
        <v>7991</v>
      </c>
      <c r="K1493" s="36" t="s">
        <v>106</v>
      </c>
      <c r="L1493" s="72"/>
      <c r="M1493" s="36"/>
      <c r="N1493" s="36"/>
      <c r="O1493" s="36"/>
      <c r="P1493" s="36"/>
      <c r="Q1493" s="36"/>
      <c r="R1493" s="36"/>
      <c r="S1493" s="36"/>
      <c r="T1493" s="36"/>
      <c r="U1493" s="36"/>
      <c r="V1493" s="36"/>
      <c r="W1493" s="36"/>
      <c r="X1493" s="36"/>
      <c r="Y1493" s="36"/>
      <c r="Z1493" s="36"/>
      <c r="AA1493" s="36"/>
      <c r="AB1493" s="36"/>
      <c r="AC1493" s="36"/>
      <c r="AD1493" s="36"/>
      <c r="AE1493" s="36">
        <f t="shared" si="26"/>
        <v>0</v>
      </c>
    </row>
    <row r="1494" spans="1:31" customFormat="1" ht="189">
      <c r="A1494" s="36">
        <v>1493</v>
      </c>
      <c r="B1494" s="36" t="s">
        <v>7860</v>
      </c>
      <c r="C1494" s="36" t="s">
        <v>7861</v>
      </c>
      <c r="D1494" s="36" t="s">
        <v>7992</v>
      </c>
      <c r="E1494" s="36" t="s">
        <v>28</v>
      </c>
      <c r="F1494" s="36" t="s">
        <v>45</v>
      </c>
      <c r="G1494" s="36">
        <v>0</v>
      </c>
      <c r="H1494" s="36" t="s">
        <v>30</v>
      </c>
      <c r="I1494" s="36" t="s">
        <v>7993</v>
      </c>
      <c r="J1494" s="36" t="s">
        <v>7994</v>
      </c>
      <c r="K1494" s="36" t="s">
        <v>33</v>
      </c>
      <c r="L1494" s="72" t="s">
        <v>7995</v>
      </c>
      <c r="M1494" s="36" t="s">
        <v>7996</v>
      </c>
      <c r="N1494" s="36" t="s">
        <v>36</v>
      </c>
      <c r="O1494" s="36"/>
      <c r="P1494" s="36"/>
      <c r="Q1494" s="36"/>
      <c r="R1494" s="36"/>
      <c r="S1494" s="36" t="s">
        <v>37</v>
      </c>
      <c r="T1494" s="36" t="s">
        <v>38</v>
      </c>
      <c r="U1494" s="36" t="s">
        <v>39</v>
      </c>
      <c r="V1494" s="36" t="s">
        <v>38</v>
      </c>
      <c r="W1494" s="36" t="s">
        <v>38</v>
      </c>
      <c r="X1494" s="36">
        <v>2</v>
      </c>
      <c r="Y1494" s="36" t="s">
        <v>7997</v>
      </c>
      <c r="Z1494" s="36">
        <v>4</v>
      </c>
      <c r="AA1494" s="36" t="s">
        <v>2829</v>
      </c>
      <c r="AB1494" s="36">
        <v>4</v>
      </c>
      <c r="AC1494" s="36"/>
      <c r="AD1494" s="36"/>
      <c r="AE1494" s="36">
        <f t="shared" si="26"/>
        <v>0</v>
      </c>
    </row>
    <row r="1495" spans="1:31" customFormat="1" ht="81">
      <c r="A1495" s="36">
        <v>1494</v>
      </c>
      <c r="B1495" s="36" t="s">
        <v>7860</v>
      </c>
      <c r="C1495" s="36" t="s">
        <v>7861</v>
      </c>
      <c r="D1495" s="36" t="s">
        <v>7998</v>
      </c>
      <c r="E1495" s="36" t="s">
        <v>28</v>
      </c>
      <c r="F1495" s="36" t="s">
        <v>45</v>
      </c>
      <c r="G1495" s="36">
        <v>0</v>
      </c>
      <c r="H1495" s="36" t="s">
        <v>82</v>
      </c>
      <c r="I1495" s="36" t="s">
        <v>7999</v>
      </c>
      <c r="J1495" s="36" t="s">
        <v>8000</v>
      </c>
      <c r="K1495" s="36" t="s">
        <v>33</v>
      </c>
      <c r="L1495" s="72" t="s">
        <v>8001</v>
      </c>
      <c r="M1495" s="36" t="s">
        <v>8002</v>
      </c>
      <c r="N1495" s="36" t="s">
        <v>36</v>
      </c>
      <c r="O1495" s="36"/>
      <c r="P1495" s="36"/>
      <c r="Q1495" s="36"/>
      <c r="R1495" s="36"/>
      <c r="S1495" s="36" t="s">
        <v>51</v>
      </c>
      <c r="T1495" s="36" t="s">
        <v>38</v>
      </c>
      <c r="U1495" s="36" t="s">
        <v>39</v>
      </c>
      <c r="V1495" s="36" t="s">
        <v>38</v>
      </c>
      <c r="W1495" s="36" t="s">
        <v>38</v>
      </c>
      <c r="X1495" s="36">
        <v>2</v>
      </c>
      <c r="Y1495" s="36" t="s">
        <v>7867</v>
      </c>
      <c r="Z1495" s="36">
        <v>4</v>
      </c>
      <c r="AA1495" s="36" t="s">
        <v>2829</v>
      </c>
      <c r="AB1495" s="36">
        <v>4</v>
      </c>
      <c r="AC1495" s="36"/>
      <c r="AD1495" s="36"/>
      <c r="AE1495" s="36">
        <f t="shared" si="26"/>
        <v>0</v>
      </c>
    </row>
    <row r="1496" spans="1:31" customFormat="1" ht="108">
      <c r="A1496" s="36">
        <v>1495</v>
      </c>
      <c r="B1496" s="36" t="s">
        <v>7860</v>
      </c>
      <c r="C1496" s="36" t="s">
        <v>7861</v>
      </c>
      <c r="D1496" s="36" t="s">
        <v>8003</v>
      </c>
      <c r="E1496" s="36" t="s">
        <v>28</v>
      </c>
      <c r="F1496" s="36" t="s">
        <v>45</v>
      </c>
      <c r="G1496" s="36">
        <v>0</v>
      </c>
      <c r="H1496" s="36" t="s">
        <v>30</v>
      </c>
      <c r="I1496" s="36" t="s">
        <v>8004</v>
      </c>
      <c r="J1496" s="36" t="s">
        <v>8005</v>
      </c>
      <c r="K1496" s="72" t="s">
        <v>7986</v>
      </c>
      <c r="L1496" s="72" t="s">
        <v>8006</v>
      </c>
      <c r="M1496" s="36" t="s">
        <v>7988</v>
      </c>
      <c r="N1496" s="36"/>
      <c r="O1496" s="36"/>
      <c r="P1496" s="36"/>
      <c r="Q1496" s="36"/>
      <c r="R1496" s="36"/>
      <c r="S1496" s="36"/>
      <c r="T1496" s="36"/>
      <c r="U1496" s="36"/>
      <c r="V1496" s="36"/>
      <c r="W1496" s="36"/>
      <c r="X1496" s="36"/>
      <c r="Y1496" s="36"/>
      <c r="Z1496" s="36"/>
      <c r="AA1496" s="36"/>
      <c r="AB1496" s="36"/>
      <c r="AC1496" s="36"/>
      <c r="AD1496" s="36"/>
      <c r="AE1496" s="36">
        <f t="shared" si="26"/>
        <v>0</v>
      </c>
    </row>
    <row r="1497" spans="1:31" customFormat="1" ht="94.5">
      <c r="A1497" s="36">
        <v>1496</v>
      </c>
      <c r="B1497" s="36" t="s">
        <v>7860</v>
      </c>
      <c r="C1497" s="36" t="s">
        <v>7861</v>
      </c>
      <c r="D1497" s="36" t="s">
        <v>8007</v>
      </c>
      <c r="E1497" s="36" t="s">
        <v>28</v>
      </c>
      <c r="F1497" s="36" t="s">
        <v>45</v>
      </c>
      <c r="G1497" s="36">
        <v>0</v>
      </c>
      <c r="H1497" s="36" t="s">
        <v>30</v>
      </c>
      <c r="I1497" s="36" t="s">
        <v>8008</v>
      </c>
      <c r="J1497" s="36" t="s">
        <v>8009</v>
      </c>
      <c r="K1497" s="72" t="s">
        <v>7986</v>
      </c>
      <c r="L1497" s="72" t="s">
        <v>8010</v>
      </c>
      <c r="M1497" s="36" t="s">
        <v>7988</v>
      </c>
      <c r="N1497" s="36"/>
      <c r="O1497" s="36"/>
      <c r="P1497" s="36"/>
      <c r="Q1497" s="36"/>
      <c r="R1497" s="36"/>
      <c r="S1497" s="36"/>
      <c r="T1497" s="36"/>
      <c r="U1497" s="36"/>
      <c r="V1497" s="36"/>
      <c r="W1497" s="36"/>
      <c r="X1497" s="36"/>
      <c r="Y1497" s="36"/>
      <c r="Z1497" s="36"/>
      <c r="AA1497" s="36"/>
      <c r="AB1497" s="36"/>
      <c r="AC1497" s="36"/>
      <c r="AD1497" s="36"/>
      <c r="AE1497" s="36">
        <f t="shared" si="26"/>
        <v>0</v>
      </c>
    </row>
    <row r="1498" spans="1:31" customFormat="1" ht="148.5">
      <c r="A1498" s="36">
        <v>1497</v>
      </c>
      <c r="B1498" s="36" t="s">
        <v>7860</v>
      </c>
      <c r="C1498" s="36" t="s">
        <v>7861</v>
      </c>
      <c r="D1498" s="36" t="s">
        <v>8011</v>
      </c>
      <c r="E1498" s="36" t="s">
        <v>28</v>
      </c>
      <c r="F1498" s="36" t="s">
        <v>501</v>
      </c>
      <c r="G1498" s="36">
        <v>6</v>
      </c>
      <c r="H1498" s="36" t="s">
        <v>30</v>
      </c>
      <c r="I1498" s="36" t="s">
        <v>8012</v>
      </c>
      <c r="J1498" s="36" t="s">
        <v>8013</v>
      </c>
      <c r="K1498" s="36" t="s">
        <v>33</v>
      </c>
      <c r="L1498" s="72" t="s">
        <v>8014</v>
      </c>
      <c r="M1498" s="36" t="s">
        <v>8015</v>
      </c>
      <c r="N1498" s="36" t="s">
        <v>36</v>
      </c>
      <c r="O1498" s="36"/>
      <c r="P1498" s="36"/>
      <c r="Q1498" s="36"/>
      <c r="R1498" s="36"/>
      <c r="S1498" s="36" t="s">
        <v>51</v>
      </c>
      <c r="T1498" s="36" t="s">
        <v>38</v>
      </c>
      <c r="U1498" s="36" t="s">
        <v>39</v>
      </c>
      <c r="V1498" s="36" t="s">
        <v>39</v>
      </c>
      <c r="W1498" s="36" t="s">
        <v>38</v>
      </c>
      <c r="X1498" s="36">
        <v>2</v>
      </c>
      <c r="Y1498" s="36" t="s">
        <v>8016</v>
      </c>
      <c r="Z1498" s="36">
        <v>4</v>
      </c>
      <c r="AA1498" s="36" t="s">
        <v>2829</v>
      </c>
      <c r="AB1498" s="36">
        <v>4</v>
      </c>
      <c r="AC1498" s="36"/>
      <c r="AD1498" s="36"/>
      <c r="AE1498" s="36">
        <f t="shared" si="26"/>
        <v>0</v>
      </c>
    </row>
    <row r="1499" spans="1:31" customFormat="1" ht="94.5">
      <c r="A1499" s="36">
        <v>1498</v>
      </c>
      <c r="B1499" s="36" t="s">
        <v>7860</v>
      </c>
      <c r="C1499" s="36" t="s">
        <v>7861</v>
      </c>
      <c r="D1499" s="36" t="s">
        <v>8017</v>
      </c>
      <c r="E1499" s="36" t="s">
        <v>28</v>
      </c>
      <c r="F1499" s="36" t="s">
        <v>45</v>
      </c>
      <c r="G1499" s="36">
        <v>0</v>
      </c>
      <c r="H1499" s="36" t="s">
        <v>30</v>
      </c>
      <c r="I1499" s="36" t="s">
        <v>8018</v>
      </c>
      <c r="J1499" s="36" t="s">
        <v>8019</v>
      </c>
      <c r="K1499" s="36" t="s">
        <v>106</v>
      </c>
      <c r="L1499" s="72"/>
      <c r="M1499" s="36"/>
      <c r="N1499" s="36"/>
      <c r="O1499" s="36"/>
      <c r="P1499" s="36"/>
      <c r="Q1499" s="36"/>
      <c r="R1499" s="36"/>
      <c r="S1499" s="36"/>
      <c r="T1499" s="36"/>
      <c r="U1499" s="36"/>
      <c r="V1499" s="36"/>
      <c r="W1499" s="36"/>
      <c r="X1499" s="36"/>
      <c r="Y1499" s="36"/>
      <c r="Z1499" s="36"/>
      <c r="AA1499" s="36"/>
      <c r="AB1499" s="36"/>
      <c r="AC1499" s="36"/>
      <c r="AD1499" s="36"/>
      <c r="AE1499" s="36">
        <f t="shared" si="26"/>
        <v>0</v>
      </c>
    </row>
    <row r="1500" spans="1:31" customFormat="1" ht="121.5">
      <c r="A1500" s="36">
        <v>1499</v>
      </c>
      <c r="B1500" s="36" t="s">
        <v>7860</v>
      </c>
      <c r="C1500" s="36" t="s">
        <v>7861</v>
      </c>
      <c r="D1500" s="36" t="s">
        <v>8020</v>
      </c>
      <c r="E1500" s="36" t="s">
        <v>28</v>
      </c>
      <c r="F1500" s="36" t="s">
        <v>45</v>
      </c>
      <c r="G1500" s="36">
        <v>0</v>
      </c>
      <c r="H1500" s="36" t="s">
        <v>30</v>
      </c>
      <c r="I1500" s="36" t="s">
        <v>8021</v>
      </c>
      <c r="J1500" s="36" t="s">
        <v>8022</v>
      </c>
      <c r="K1500" s="72" t="s">
        <v>7986</v>
      </c>
      <c r="L1500" s="72" t="s">
        <v>8023</v>
      </c>
      <c r="M1500" s="36" t="s">
        <v>7988</v>
      </c>
      <c r="N1500" s="36"/>
      <c r="O1500" s="36"/>
      <c r="P1500" s="36"/>
      <c r="Q1500" s="36"/>
      <c r="R1500" s="36"/>
      <c r="S1500" s="36"/>
      <c r="T1500" s="36"/>
      <c r="U1500" s="36"/>
      <c r="V1500" s="36"/>
      <c r="W1500" s="36"/>
      <c r="X1500" s="36"/>
      <c r="Y1500" s="36"/>
      <c r="Z1500" s="36"/>
      <c r="AA1500" s="36"/>
      <c r="AB1500" s="36"/>
      <c r="AC1500" s="36"/>
      <c r="AD1500" s="36"/>
      <c r="AE1500" s="36">
        <f t="shared" si="26"/>
        <v>0</v>
      </c>
    </row>
    <row r="1501" spans="1:31" customFormat="1" ht="81">
      <c r="A1501" s="36">
        <v>1500</v>
      </c>
      <c r="B1501" s="36" t="s">
        <v>7860</v>
      </c>
      <c r="C1501" s="36" t="s">
        <v>7861</v>
      </c>
      <c r="D1501" s="36" t="s">
        <v>8024</v>
      </c>
      <c r="E1501" s="36" t="s">
        <v>28</v>
      </c>
      <c r="F1501" s="36" t="s">
        <v>45</v>
      </c>
      <c r="G1501" s="36">
        <v>0</v>
      </c>
      <c r="H1501" s="36" t="s">
        <v>108</v>
      </c>
      <c r="I1501" s="36" t="s">
        <v>8025</v>
      </c>
      <c r="J1501" s="36" t="s">
        <v>8026</v>
      </c>
      <c r="K1501" s="36" t="s">
        <v>33</v>
      </c>
      <c r="L1501" s="72" t="s">
        <v>8027</v>
      </c>
      <c r="M1501" s="36" t="s">
        <v>8028</v>
      </c>
      <c r="N1501" s="36" t="s">
        <v>36</v>
      </c>
      <c r="O1501" s="36"/>
      <c r="P1501" s="36"/>
      <c r="Q1501" s="36"/>
      <c r="R1501" s="36"/>
      <c r="S1501" s="36" t="s">
        <v>37</v>
      </c>
      <c r="T1501" s="36" t="s">
        <v>38</v>
      </c>
      <c r="U1501" s="36" t="s">
        <v>39</v>
      </c>
      <c r="V1501" s="36" t="s">
        <v>38</v>
      </c>
      <c r="W1501" s="36" t="s">
        <v>38</v>
      </c>
      <c r="X1501" s="36">
        <v>2</v>
      </c>
      <c r="Y1501" s="36" t="s">
        <v>7867</v>
      </c>
      <c r="Z1501" s="36">
        <v>4</v>
      </c>
      <c r="AA1501" s="36" t="s">
        <v>2829</v>
      </c>
      <c r="AB1501" s="36">
        <v>4</v>
      </c>
      <c r="AC1501" s="36"/>
      <c r="AD1501" s="36"/>
      <c r="AE1501" s="36">
        <f t="shared" si="26"/>
        <v>0</v>
      </c>
    </row>
    <row r="1502" spans="1:31" customFormat="1" ht="81">
      <c r="A1502" s="36">
        <v>1501</v>
      </c>
      <c r="B1502" s="36" t="s">
        <v>7860</v>
      </c>
      <c r="C1502" s="36" t="s">
        <v>7861</v>
      </c>
      <c r="D1502" s="36" t="s">
        <v>8029</v>
      </c>
      <c r="E1502" s="36" t="s">
        <v>28</v>
      </c>
      <c r="F1502" s="36" t="s">
        <v>45</v>
      </c>
      <c r="G1502" s="36">
        <v>0</v>
      </c>
      <c r="H1502" s="36" t="s">
        <v>30</v>
      </c>
      <c r="I1502" s="36" t="s">
        <v>8030</v>
      </c>
      <c r="J1502" s="36" t="s">
        <v>8031</v>
      </c>
      <c r="K1502" s="36" t="s">
        <v>106</v>
      </c>
      <c r="L1502" s="72"/>
      <c r="M1502" s="36"/>
      <c r="N1502" s="36"/>
      <c r="O1502" s="36"/>
      <c r="P1502" s="36"/>
      <c r="Q1502" s="36"/>
      <c r="R1502" s="36"/>
      <c r="S1502" s="36"/>
      <c r="T1502" s="36"/>
      <c r="U1502" s="36"/>
      <c r="V1502" s="36"/>
      <c r="W1502" s="36"/>
      <c r="X1502" s="36"/>
      <c r="Y1502" s="36"/>
      <c r="Z1502" s="36"/>
      <c r="AA1502" s="36"/>
      <c r="AB1502" s="36"/>
      <c r="AC1502" s="36"/>
      <c r="AD1502" s="36"/>
      <c r="AE1502" s="36">
        <f t="shared" si="26"/>
        <v>0</v>
      </c>
    </row>
    <row r="1503" spans="1:31" customFormat="1" ht="94.5">
      <c r="A1503" s="36">
        <v>1502</v>
      </c>
      <c r="B1503" s="36" t="s">
        <v>7860</v>
      </c>
      <c r="C1503" s="36" t="s">
        <v>7861</v>
      </c>
      <c r="D1503" s="36" t="s">
        <v>8032</v>
      </c>
      <c r="E1503" s="36" t="s">
        <v>28</v>
      </c>
      <c r="F1503" s="36" t="s">
        <v>45</v>
      </c>
      <c r="G1503" s="36">
        <v>0</v>
      </c>
      <c r="H1503" s="36" t="s">
        <v>30</v>
      </c>
      <c r="I1503" s="36" t="s">
        <v>8033</v>
      </c>
      <c r="J1503" s="36" t="s">
        <v>8034</v>
      </c>
      <c r="K1503" s="36" t="s">
        <v>33</v>
      </c>
      <c r="L1503" s="72" t="s">
        <v>8035</v>
      </c>
      <c r="M1503" s="36" t="s">
        <v>8036</v>
      </c>
      <c r="N1503" s="36" t="s">
        <v>36</v>
      </c>
      <c r="O1503" s="36"/>
      <c r="P1503" s="36"/>
      <c r="Q1503" s="36"/>
      <c r="R1503" s="36"/>
      <c r="S1503" s="36" t="s">
        <v>37</v>
      </c>
      <c r="T1503" s="36" t="s">
        <v>38</v>
      </c>
      <c r="U1503" s="36" t="s">
        <v>38</v>
      </c>
      <c r="V1503" s="36" t="s">
        <v>39</v>
      </c>
      <c r="W1503" s="36" t="s">
        <v>38</v>
      </c>
      <c r="X1503" s="36">
        <v>2</v>
      </c>
      <c r="Y1503" s="36" t="s">
        <v>8037</v>
      </c>
      <c r="Z1503" s="36">
        <v>4</v>
      </c>
      <c r="AA1503" s="36" t="s">
        <v>2829</v>
      </c>
      <c r="AB1503" s="36">
        <v>4</v>
      </c>
      <c r="AC1503" s="36"/>
      <c r="AD1503" s="36"/>
      <c r="AE1503" s="36">
        <f t="shared" si="26"/>
        <v>0</v>
      </c>
    </row>
    <row r="1504" spans="1:31" customFormat="1" ht="81">
      <c r="A1504" s="36">
        <v>1503</v>
      </c>
      <c r="B1504" s="36" t="s">
        <v>7860</v>
      </c>
      <c r="C1504" s="36" t="s">
        <v>7861</v>
      </c>
      <c r="D1504" s="36" t="s">
        <v>8038</v>
      </c>
      <c r="E1504" s="36" t="s">
        <v>28</v>
      </c>
      <c r="F1504" s="36" t="s">
        <v>45</v>
      </c>
      <c r="G1504" s="36">
        <v>0</v>
      </c>
      <c r="H1504" s="36" t="s">
        <v>82</v>
      </c>
      <c r="I1504" s="36" t="s">
        <v>8039</v>
      </c>
      <c r="J1504" s="36" t="s">
        <v>8040</v>
      </c>
      <c r="K1504" s="36" t="s">
        <v>33</v>
      </c>
      <c r="L1504" s="72" t="s">
        <v>8041</v>
      </c>
      <c r="M1504" s="36" t="s">
        <v>8042</v>
      </c>
      <c r="N1504" s="36" t="s">
        <v>36</v>
      </c>
      <c r="O1504" s="36"/>
      <c r="P1504" s="36"/>
      <c r="Q1504" s="36"/>
      <c r="R1504" s="36"/>
      <c r="S1504" s="36" t="s">
        <v>51</v>
      </c>
      <c r="T1504" s="36" t="s">
        <v>38</v>
      </c>
      <c r="U1504" s="36" t="s">
        <v>39</v>
      </c>
      <c r="V1504" s="36" t="s">
        <v>38</v>
      </c>
      <c r="W1504" s="36" t="s">
        <v>38</v>
      </c>
      <c r="X1504" s="36">
        <v>2</v>
      </c>
      <c r="Y1504" s="36" t="s">
        <v>7867</v>
      </c>
      <c r="Z1504" s="36">
        <v>4</v>
      </c>
      <c r="AA1504" s="36" t="s">
        <v>2829</v>
      </c>
      <c r="AB1504" s="36">
        <v>4</v>
      </c>
      <c r="AC1504" s="36"/>
      <c r="AD1504" s="36"/>
      <c r="AE1504" s="36">
        <f t="shared" si="26"/>
        <v>0</v>
      </c>
    </row>
    <row r="1505" spans="1:31" customFormat="1" ht="135">
      <c r="A1505" s="36">
        <v>1504</v>
      </c>
      <c r="B1505" s="36" t="s">
        <v>7860</v>
      </c>
      <c r="C1505" s="36" t="s">
        <v>7861</v>
      </c>
      <c r="D1505" s="36" t="s">
        <v>8043</v>
      </c>
      <c r="E1505" s="36" t="s">
        <v>28</v>
      </c>
      <c r="F1505" s="36" t="s">
        <v>501</v>
      </c>
      <c r="G1505" s="36">
        <v>6</v>
      </c>
      <c r="H1505" s="36" t="s">
        <v>30</v>
      </c>
      <c r="I1505" s="36" t="s">
        <v>8044</v>
      </c>
      <c r="J1505" s="36" t="s">
        <v>8045</v>
      </c>
      <c r="K1505" s="36" t="s">
        <v>33</v>
      </c>
      <c r="L1505" s="72" t="s">
        <v>8046</v>
      </c>
      <c r="M1505" s="36" t="s">
        <v>8047</v>
      </c>
      <c r="N1505" s="36" t="s">
        <v>36</v>
      </c>
      <c r="O1505" s="36"/>
      <c r="P1505" s="36"/>
      <c r="Q1505" s="36"/>
      <c r="R1505" s="36"/>
      <c r="S1505" s="36" t="s">
        <v>51</v>
      </c>
      <c r="T1505" s="36" t="s">
        <v>38</v>
      </c>
      <c r="U1505" s="36" t="s">
        <v>38</v>
      </c>
      <c r="V1505" s="36" t="s">
        <v>39</v>
      </c>
      <c r="W1505" s="36" t="s">
        <v>38</v>
      </c>
      <c r="X1505" s="36">
        <v>2</v>
      </c>
      <c r="Y1505" s="36" t="s">
        <v>7867</v>
      </c>
      <c r="Z1505" s="36">
        <v>4</v>
      </c>
      <c r="AA1505" s="36" t="s">
        <v>2829</v>
      </c>
      <c r="AB1505" s="36">
        <v>4</v>
      </c>
      <c r="AC1505" s="36"/>
      <c r="AD1505" s="36"/>
      <c r="AE1505" s="36">
        <f t="shared" si="26"/>
        <v>0</v>
      </c>
    </row>
    <row r="1506" spans="1:31" customFormat="1" ht="108">
      <c r="A1506" s="36">
        <v>1505</v>
      </c>
      <c r="B1506" s="36" t="s">
        <v>7860</v>
      </c>
      <c r="C1506" s="36" t="s">
        <v>7861</v>
      </c>
      <c r="D1506" s="36" t="s">
        <v>8048</v>
      </c>
      <c r="E1506" s="36" t="s">
        <v>28</v>
      </c>
      <c r="F1506" s="36" t="s">
        <v>45</v>
      </c>
      <c r="G1506" s="36">
        <v>0</v>
      </c>
      <c r="H1506" s="36" t="s">
        <v>82</v>
      </c>
      <c r="I1506" s="36" t="s">
        <v>8049</v>
      </c>
      <c r="J1506" s="36" t="s">
        <v>8050</v>
      </c>
      <c r="K1506" s="36" t="s">
        <v>33</v>
      </c>
      <c r="L1506" s="72" t="s">
        <v>8051</v>
      </c>
      <c r="M1506" s="36" t="s">
        <v>8052</v>
      </c>
      <c r="N1506" s="36" t="s">
        <v>36</v>
      </c>
      <c r="O1506" s="36"/>
      <c r="P1506" s="36"/>
      <c r="Q1506" s="36"/>
      <c r="R1506" s="36"/>
      <c r="S1506" s="36" t="s">
        <v>37</v>
      </c>
      <c r="T1506" s="36" t="s">
        <v>38</v>
      </c>
      <c r="U1506" s="36" t="s">
        <v>39</v>
      </c>
      <c r="V1506" s="36" t="s">
        <v>38</v>
      </c>
      <c r="W1506" s="36" t="s">
        <v>38</v>
      </c>
      <c r="X1506" s="36">
        <v>2</v>
      </c>
      <c r="Y1506" s="36" t="s">
        <v>7867</v>
      </c>
      <c r="Z1506" s="36">
        <v>4</v>
      </c>
      <c r="AA1506" s="36" t="s">
        <v>2829</v>
      </c>
      <c r="AB1506" s="36">
        <v>4</v>
      </c>
      <c r="AC1506" s="36"/>
      <c r="AD1506" s="36"/>
      <c r="AE1506" s="36">
        <f t="shared" si="26"/>
        <v>0</v>
      </c>
    </row>
    <row r="1507" spans="1:31" customFormat="1" ht="94.5">
      <c r="A1507" s="36">
        <v>1506</v>
      </c>
      <c r="B1507" s="36" t="s">
        <v>7860</v>
      </c>
      <c r="C1507" s="36" t="s">
        <v>7861</v>
      </c>
      <c r="D1507" s="36" t="s">
        <v>8053</v>
      </c>
      <c r="E1507" s="36" t="s">
        <v>28</v>
      </c>
      <c r="F1507" s="36" t="s">
        <v>8054</v>
      </c>
      <c r="G1507" s="36">
        <v>6</v>
      </c>
      <c r="H1507" s="36" t="s">
        <v>30</v>
      </c>
      <c r="I1507" s="36" t="s">
        <v>8055</v>
      </c>
      <c r="J1507" s="36" t="s">
        <v>8056</v>
      </c>
      <c r="K1507" s="36" t="s">
        <v>33</v>
      </c>
      <c r="L1507" s="72" t="s">
        <v>8057</v>
      </c>
      <c r="M1507" s="36" t="s">
        <v>8058</v>
      </c>
      <c r="N1507" s="36" t="s">
        <v>36</v>
      </c>
      <c r="O1507" s="36"/>
      <c r="P1507" s="36"/>
      <c r="Q1507" s="36"/>
      <c r="R1507" s="36"/>
      <c r="S1507" s="36" t="s">
        <v>51</v>
      </c>
      <c r="T1507" s="36" t="s">
        <v>38</v>
      </c>
      <c r="U1507" s="36" t="s">
        <v>39</v>
      </c>
      <c r="V1507" s="36" t="s">
        <v>39</v>
      </c>
      <c r="W1507" s="36" t="s">
        <v>38</v>
      </c>
      <c r="X1507" s="36">
        <v>2</v>
      </c>
      <c r="Y1507" s="36" t="s">
        <v>7867</v>
      </c>
      <c r="Z1507" s="36">
        <v>4</v>
      </c>
      <c r="AA1507" s="36" t="s">
        <v>2829</v>
      </c>
      <c r="AB1507" s="36">
        <v>4</v>
      </c>
      <c r="AC1507" s="36"/>
      <c r="AD1507" s="36"/>
      <c r="AE1507" s="36">
        <f t="shared" si="26"/>
        <v>0</v>
      </c>
    </row>
    <row r="1508" spans="1:31" customFormat="1" ht="256.5">
      <c r="A1508" s="36">
        <v>1507</v>
      </c>
      <c r="B1508" s="36" t="s">
        <v>7860</v>
      </c>
      <c r="C1508" s="36" t="s">
        <v>7861</v>
      </c>
      <c r="D1508" s="36" t="s">
        <v>8059</v>
      </c>
      <c r="E1508" s="36" t="s">
        <v>28</v>
      </c>
      <c r="F1508" s="36" t="s">
        <v>45</v>
      </c>
      <c r="G1508" s="36">
        <v>0</v>
      </c>
      <c r="H1508" s="36" t="s">
        <v>82</v>
      </c>
      <c r="I1508" s="36" t="s">
        <v>8060</v>
      </c>
      <c r="J1508" s="36" t="s">
        <v>8061</v>
      </c>
      <c r="K1508" s="36" t="s">
        <v>33</v>
      </c>
      <c r="L1508" s="72" t="s">
        <v>8062</v>
      </c>
      <c r="M1508" s="36" t="s">
        <v>8063</v>
      </c>
      <c r="N1508" s="36" t="s">
        <v>36</v>
      </c>
      <c r="O1508" s="36"/>
      <c r="P1508" s="36"/>
      <c r="Q1508" s="36"/>
      <c r="R1508" s="36"/>
      <c r="S1508" s="36" t="s">
        <v>51</v>
      </c>
      <c r="T1508" s="36" t="s">
        <v>38</v>
      </c>
      <c r="U1508" s="36" t="s">
        <v>39</v>
      </c>
      <c r="V1508" s="36" t="s">
        <v>39</v>
      </c>
      <c r="W1508" s="36" t="s">
        <v>38</v>
      </c>
      <c r="X1508" s="36">
        <v>2</v>
      </c>
      <c r="Y1508" s="36" t="s">
        <v>7867</v>
      </c>
      <c r="Z1508" s="36">
        <v>4</v>
      </c>
      <c r="AA1508" s="36" t="s">
        <v>2829</v>
      </c>
      <c r="AB1508" s="36">
        <v>4</v>
      </c>
      <c r="AC1508" s="36"/>
      <c r="AD1508" s="36"/>
      <c r="AE1508" s="36">
        <f t="shared" si="26"/>
        <v>0</v>
      </c>
    </row>
    <row r="1509" spans="1:31" customFormat="1" ht="121.5">
      <c r="A1509" s="36">
        <v>1508</v>
      </c>
      <c r="B1509" s="36" t="s">
        <v>7860</v>
      </c>
      <c r="C1509" s="36" t="s">
        <v>7861</v>
      </c>
      <c r="D1509" s="36" t="s">
        <v>8064</v>
      </c>
      <c r="E1509" s="36" t="s">
        <v>28</v>
      </c>
      <c r="F1509" s="36" t="s">
        <v>45</v>
      </c>
      <c r="G1509" s="36">
        <v>0</v>
      </c>
      <c r="H1509" s="36" t="s">
        <v>30</v>
      </c>
      <c r="I1509" s="36" t="s">
        <v>8065</v>
      </c>
      <c r="J1509" s="36" t="s">
        <v>8066</v>
      </c>
      <c r="K1509" s="36" t="s">
        <v>33</v>
      </c>
      <c r="L1509" s="72" t="s">
        <v>8067</v>
      </c>
      <c r="M1509" s="36" t="s">
        <v>8068</v>
      </c>
      <c r="N1509" s="36" t="s">
        <v>36</v>
      </c>
      <c r="O1509" s="36"/>
      <c r="P1509" s="36"/>
      <c r="Q1509" s="36"/>
      <c r="R1509" s="36"/>
      <c r="S1509" s="36" t="s">
        <v>51</v>
      </c>
      <c r="T1509" s="36" t="s">
        <v>38</v>
      </c>
      <c r="U1509" s="36" t="s">
        <v>38</v>
      </c>
      <c r="V1509" s="36" t="s">
        <v>39</v>
      </c>
      <c r="W1509" s="36" t="s">
        <v>38</v>
      </c>
      <c r="X1509" s="36">
        <v>2</v>
      </c>
      <c r="Y1509" s="36" t="s">
        <v>7867</v>
      </c>
      <c r="Z1509" s="36">
        <v>4</v>
      </c>
      <c r="AA1509" s="36" t="s">
        <v>2829</v>
      </c>
      <c r="AB1509" s="36">
        <v>4</v>
      </c>
      <c r="AC1509" s="36"/>
      <c r="AD1509" s="36"/>
      <c r="AE1509" s="36">
        <f t="shared" si="26"/>
        <v>0</v>
      </c>
    </row>
    <row r="1510" spans="1:31" customFormat="1" ht="121.5">
      <c r="A1510" s="36">
        <v>1509</v>
      </c>
      <c r="B1510" s="36" t="s">
        <v>7860</v>
      </c>
      <c r="C1510" s="36" t="s">
        <v>7861</v>
      </c>
      <c r="D1510" s="36" t="s">
        <v>8069</v>
      </c>
      <c r="E1510" s="36" t="s">
        <v>28</v>
      </c>
      <c r="F1510" s="36" t="s">
        <v>45</v>
      </c>
      <c r="G1510" s="36">
        <v>0</v>
      </c>
      <c r="H1510" s="36" t="s">
        <v>30</v>
      </c>
      <c r="I1510" s="36" t="s">
        <v>8070</v>
      </c>
      <c r="J1510" s="36" t="s">
        <v>8071</v>
      </c>
      <c r="K1510" s="72" t="s">
        <v>7986</v>
      </c>
      <c r="L1510" s="72" t="s">
        <v>8072</v>
      </c>
      <c r="M1510" s="36" t="s">
        <v>7988</v>
      </c>
      <c r="N1510" s="36"/>
      <c r="O1510" s="36"/>
      <c r="P1510" s="36"/>
      <c r="Q1510" s="36"/>
      <c r="R1510" s="36"/>
      <c r="S1510" s="36"/>
      <c r="T1510" s="36"/>
      <c r="U1510" s="36"/>
      <c r="V1510" s="36"/>
      <c r="W1510" s="36"/>
      <c r="X1510" s="36"/>
      <c r="Y1510" s="36"/>
      <c r="Z1510" s="36"/>
      <c r="AA1510" s="36"/>
      <c r="AB1510" s="36"/>
      <c r="AC1510" s="36"/>
      <c r="AD1510" s="36"/>
      <c r="AE1510" s="36">
        <f t="shared" si="26"/>
        <v>0</v>
      </c>
    </row>
    <row r="1511" spans="1:31" customFormat="1" ht="162">
      <c r="A1511" s="36">
        <v>1510</v>
      </c>
      <c r="B1511" s="36" t="s">
        <v>7860</v>
      </c>
      <c r="C1511" s="36" t="s">
        <v>7861</v>
      </c>
      <c r="D1511" s="36" t="s">
        <v>8073</v>
      </c>
      <c r="E1511" s="36" t="s">
        <v>28</v>
      </c>
      <c r="F1511" s="36" t="s">
        <v>45</v>
      </c>
      <c r="G1511" s="36">
        <v>0</v>
      </c>
      <c r="H1511" s="36" t="s">
        <v>82</v>
      </c>
      <c r="I1511" s="36" t="s">
        <v>8074</v>
      </c>
      <c r="J1511" s="36" t="s">
        <v>8075</v>
      </c>
      <c r="K1511" s="36" t="s">
        <v>106</v>
      </c>
      <c r="L1511" s="72"/>
      <c r="M1511" s="36"/>
      <c r="N1511" s="36"/>
      <c r="O1511" s="36"/>
      <c r="P1511" s="36"/>
      <c r="Q1511" s="36"/>
      <c r="R1511" s="36"/>
      <c r="S1511" s="36"/>
      <c r="T1511" s="36"/>
      <c r="U1511" s="36"/>
      <c r="V1511" s="36"/>
      <c r="W1511" s="36"/>
      <c r="X1511" s="36"/>
      <c r="Y1511" s="36"/>
      <c r="Z1511" s="36"/>
      <c r="AA1511" s="36"/>
      <c r="AB1511" s="36"/>
      <c r="AC1511" s="36"/>
      <c r="AD1511" s="36"/>
      <c r="AE1511" s="36">
        <f t="shared" si="26"/>
        <v>0</v>
      </c>
    </row>
    <row r="1512" spans="1:31" customFormat="1" ht="81">
      <c r="A1512" s="36">
        <v>1511</v>
      </c>
      <c r="B1512" s="36" t="s">
        <v>7860</v>
      </c>
      <c r="C1512" s="36" t="s">
        <v>7861</v>
      </c>
      <c r="D1512" s="36" t="s">
        <v>8076</v>
      </c>
      <c r="E1512" s="36" t="s">
        <v>28</v>
      </c>
      <c r="F1512" s="36" t="s">
        <v>45</v>
      </c>
      <c r="G1512" s="36">
        <v>0</v>
      </c>
      <c r="H1512" s="36" t="s">
        <v>82</v>
      </c>
      <c r="I1512" s="36" t="s">
        <v>8077</v>
      </c>
      <c r="J1512" s="36" t="s">
        <v>8078</v>
      </c>
      <c r="K1512" s="36" t="s">
        <v>106</v>
      </c>
      <c r="L1512" s="72"/>
      <c r="M1512" s="36"/>
      <c r="N1512" s="36"/>
      <c r="O1512" s="36"/>
      <c r="P1512" s="36"/>
      <c r="Q1512" s="36"/>
      <c r="R1512" s="36"/>
      <c r="S1512" s="36"/>
      <c r="T1512" s="36"/>
      <c r="U1512" s="36"/>
      <c r="V1512" s="36"/>
      <c r="W1512" s="36"/>
      <c r="X1512" s="36"/>
      <c r="Y1512" s="36"/>
      <c r="Z1512" s="36"/>
      <c r="AA1512" s="36"/>
      <c r="AB1512" s="36"/>
      <c r="AC1512" s="36"/>
      <c r="AD1512" s="36"/>
      <c r="AE1512" s="36">
        <f t="shared" si="26"/>
        <v>0</v>
      </c>
    </row>
    <row r="1513" spans="1:31" customFormat="1" ht="81">
      <c r="A1513" s="36">
        <v>1512</v>
      </c>
      <c r="B1513" s="36" t="s">
        <v>7860</v>
      </c>
      <c r="C1513" s="36" t="s">
        <v>7861</v>
      </c>
      <c r="D1513" s="36" t="s">
        <v>8079</v>
      </c>
      <c r="E1513" s="36" t="s">
        <v>28</v>
      </c>
      <c r="F1513" s="36" t="s">
        <v>45</v>
      </c>
      <c r="G1513" s="36">
        <v>0</v>
      </c>
      <c r="H1513" s="36" t="s">
        <v>82</v>
      </c>
      <c r="I1513" s="36" t="s">
        <v>8080</v>
      </c>
      <c r="J1513" s="36" t="s">
        <v>8081</v>
      </c>
      <c r="K1513" s="36" t="s">
        <v>106</v>
      </c>
      <c r="L1513" s="72"/>
      <c r="M1513" s="36"/>
      <c r="N1513" s="36"/>
      <c r="O1513" s="36"/>
      <c r="P1513" s="36"/>
      <c r="Q1513" s="36"/>
      <c r="R1513" s="36"/>
      <c r="S1513" s="36"/>
      <c r="T1513" s="36"/>
      <c r="U1513" s="36"/>
      <c r="V1513" s="36"/>
      <c r="W1513" s="36"/>
      <c r="X1513" s="36"/>
      <c r="Y1513" s="36"/>
      <c r="Z1513" s="36"/>
      <c r="AA1513" s="36"/>
      <c r="AB1513" s="36"/>
      <c r="AC1513" s="36"/>
      <c r="AD1513" s="36"/>
      <c r="AE1513" s="36">
        <f t="shared" si="26"/>
        <v>0</v>
      </c>
    </row>
    <row r="1514" spans="1:31" customFormat="1" ht="81">
      <c r="A1514" s="36">
        <v>1513</v>
      </c>
      <c r="B1514" s="36" t="s">
        <v>7860</v>
      </c>
      <c r="C1514" s="36" t="s">
        <v>7861</v>
      </c>
      <c r="D1514" s="36" t="s">
        <v>8082</v>
      </c>
      <c r="E1514" s="36" t="s">
        <v>28</v>
      </c>
      <c r="F1514" s="36" t="s">
        <v>45</v>
      </c>
      <c r="G1514" s="36">
        <v>0</v>
      </c>
      <c r="H1514" s="36" t="s">
        <v>82</v>
      </c>
      <c r="I1514" s="36" t="s">
        <v>8083</v>
      </c>
      <c r="J1514" s="36" t="s">
        <v>8084</v>
      </c>
      <c r="K1514" s="36" t="s">
        <v>33</v>
      </c>
      <c r="L1514" s="72" t="s">
        <v>8085</v>
      </c>
      <c r="M1514" s="36" t="s">
        <v>8086</v>
      </c>
      <c r="N1514" s="36" t="s">
        <v>36</v>
      </c>
      <c r="O1514" s="36"/>
      <c r="P1514" s="36"/>
      <c r="Q1514" s="36"/>
      <c r="R1514" s="36"/>
      <c r="S1514" s="36" t="s">
        <v>51</v>
      </c>
      <c r="T1514" s="36" t="s">
        <v>38</v>
      </c>
      <c r="U1514" s="36" t="s">
        <v>38</v>
      </c>
      <c r="V1514" s="36" t="s">
        <v>39</v>
      </c>
      <c r="W1514" s="36" t="s">
        <v>38</v>
      </c>
      <c r="X1514" s="36">
        <v>2</v>
      </c>
      <c r="Y1514" s="36" t="s">
        <v>8087</v>
      </c>
      <c r="Z1514" s="36">
        <v>2</v>
      </c>
      <c r="AA1514" s="36" t="s">
        <v>2829</v>
      </c>
      <c r="AB1514" s="36">
        <v>4</v>
      </c>
      <c r="AC1514" s="36"/>
      <c r="AD1514" s="36"/>
      <c r="AE1514" s="36">
        <f t="shared" si="26"/>
        <v>0</v>
      </c>
    </row>
    <row r="1515" spans="1:31" customFormat="1" ht="81">
      <c r="A1515" s="36">
        <v>1514</v>
      </c>
      <c r="B1515" s="36" t="s">
        <v>7860</v>
      </c>
      <c r="C1515" s="36" t="s">
        <v>7861</v>
      </c>
      <c r="D1515" s="36" t="s">
        <v>8088</v>
      </c>
      <c r="E1515" s="36" t="s">
        <v>28</v>
      </c>
      <c r="F1515" s="36" t="s">
        <v>45</v>
      </c>
      <c r="G1515" s="36">
        <v>0</v>
      </c>
      <c r="H1515" s="36" t="s">
        <v>82</v>
      </c>
      <c r="I1515" s="36" t="s">
        <v>8089</v>
      </c>
      <c r="J1515" s="36" t="s">
        <v>8090</v>
      </c>
      <c r="K1515" s="36" t="s">
        <v>33</v>
      </c>
      <c r="L1515" s="72" t="s">
        <v>8091</v>
      </c>
      <c r="M1515" s="36" t="s">
        <v>8092</v>
      </c>
      <c r="N1515" s="36" t="s">
        <v>36</v>
      </c>
      <c r="O1515" s="36"/>
      <c r="P1515" s="36"/>
      <c r="Q1515" s="36"/>
      <c r="R1515" s="36"/>
      <c r="S1515" s="36" t="s">
        <v>51</v>
      </c>
      <c r="T1515" s="36" t="s">
        <v>38</v>
      </c>
      <c r="U1515" s="36" t="s">
        <v>38</v>
      </c>
      <c r="V1515" s="36" t="s">
        <v>39</v>
      </c>
      <c r="W1515" s="36" t="s">
        <v>38</v>
      </c>
      <c r="X1515" s="36">
        <v>2</v>
      </c>
      <c r="Y1515" s="36" t="s">
        <v>8087</v>
      </c>
      <c r="Z1515" s="36">
        <v>2</v>
      </c>
      <c r="AA1515" s="36" t="s">
        <v>2829</v>
      </c>
      <c r="AB1515" s="36">
        <v>4</v>
      </c>
      <c r="AC1515" s="36"/>
      <c r="AD1515" s="36"/>
      <c r="AE1515" s="36">
        <f t="shared" si="26"/>
        <v>0</v>
      </c>
    </row>
    <row r="1516" spans="1:31" customFormat="1" ht="121.5">
      <c r="A1516" s="36">
        <v>1515</v>
      </c>
      <c r="B1516" s="36" t="s">
        <v>7860</v>
      </c>
      <c r="C1516" s="36" t="s">
        <v>7861</v>
      </c>
      <c r="D1516" s="36" t="s">
        <v>8093</v>
      </c>
      <c r="E1516" s="36" t="s">
        <v>8094</v>
      </c>
      <c r="F1516" s="36" t="s">
        <v>126</v>
      </c>
      <c r="G1516" s="36">
        <v>2</v>
      </c>
      <c r="H1516" s="36" t="s">
        <v>82</v>
      </c>
      <c r="I1516" s="36" t="s">
        <v>8095</v>
      </c>
      <c r="J1516" s="36" t="s">
        <v>8096</v>
      </c>
      <c r="K1516" s="36" t="s">
        <v>33</v>
      </c>
      <c r="L1516" s="72" t="s">
        <v>8097</v>
      </c>
      <c r="M1516" s="36" t="s">
        <v>8098</v>
      </c>
      <c r="N1516" s="36" t="s">
        <v>36</v>
      </c>
      <c r="O1516" s="36"/>
      <c r="P1516" s="36"/>
      <c r="Q1516" s="36"/>
      <c r="R1516" s="36"/>
      <c r="S1516" s="36" t="s">
        <v>37</v>
      </c>
      <c r="T1516" s="36" t="s">
        <v>38</v>
      </c>
      <c r="U1516" s="36" t="s">
        <v>39</v>
      </c>
      <c r="V1516" s="36" t="s">
        <v>39</v>
      </c>
      <c r="W1516" s="36" t="s">
        <v>3553</v>
      </c>
      <c r="X1516" s="36">
        <v>1</v>
      </c>
      <c r="Y1516" s="36" t="s">
        <v>8099</v>
      </c>
      <c r="Z1516" s="36">
        <v>4</v>
      </c>
      <c r="AA1516" s="36" t="s">
        <v>2829</v>
      </c>
      <c r="AB1516" s="36">
        <v>4</v>
      </c>
      <c r="AC1516" s="36"/>
      <c r="AD1516" s="36"/>
      <c r="AE1516" s="36">
        <f t="shared" si="26"/>
        <v>0</v>
      </c>
    </row>
    <row r="1517" spans="1:31" customFormat="1" ht="81">
      <c r="A1517" s="36">
        <v>1516</v>
      </c>
      <c r="B1517" s="36" t="s">
        <v>7860</v>
      </c>
      <c r="C1517" s="36" t="s">
        <v>7861</v>
      </c>
      <c r="D1517" s="36" t="s">
        <v>8100</v>
      </c>
      <c r="E1517" s="36" t="s">
        <v>28</v>
      </c>
      <c r="F1517" s="36" t="s">
        <v>45</v>
      </c>
      <c r="G1517" s="36">
        <v>0</v>
      </c>
      <c r="H1517" s="36" t="s">
        <v>30</v>
      </c>
      <c r="I1517" s="36" t="s">
        <v>8101</v>
      </c>
      <c r="J1517" s="36" t="s">
        <v>8102</v>
      </c>
      <c r="K1517" s="36" t="s">
        <v>33</v>
      </c>
      <c r="L1517" s="72" t="s">
        <v>8103</v>
      </c>
      <c r="M1517" s="36" t="s">
        <v>8104</v>
      </c>
      <c r="N1517" s="36" t="s">
        <v>36</v>
      </c>
      <c r="O1517" s="36"/>
      <c r="P1517" s="36"/>
      <c r="Q1517" s="36"/>
      <c r="R1517" s="36"/>
      <c r="S1517" s="36" t="s">
        <v>37</v>
      </c>
      <c r="T1517" s="36" t="s">
        <v>39</v>
      </c>
      <c r="U1517" s="36" t="s">
        <v>39</v>
      </c>
      <c r="V1517" s="36" t="s">
        <v>38</v>
      </c>
      <c r="W1517" s="36" t="s">
        <v>38</v>
      </c>
      <c r="X1517" s="36">
        <v>2</v>
      </c>
      <c r="Y1517" s="36" t="s">
        <v>7997</v>
      </c>
      <c r="Z1517" s="36">
        <v>4</v>
      </c>
      <c r="AA1517" s="36" t="s">
        <v>2829</v>
      </c>
      <c r="AB1517" s="36">
        <v>4</v>
      </c>
      <c r="AC1517" s="36"/>
      <c r="AD1517" s="36"/>
      <c r="AE1517" s="36">
        <f t="shared" si="26"/>
        <v>0</v>
      </c>
    </row>
    <row r="1518" spans="1:31" customFormat="1" ht="162">
      <c r="A1518" s="36">
        <v>1517</v>
      </c>
      <c r="B1518" s="36" t="s">
        <v>7860</v>
      </c>
      <c r="C1518" s="36" t="s">
        <v>7861</v>
      </c>
      <c r="D1518" s="36" t="s">
        <v>8105</v>
      </c>
      <c r="E1518" s="36" t="s">
        <v>28</v>
      </c>
      <c r="F1518" s="36" t="s">
        <v>501</v>
      </c>
      <c r="G1518" s="36">
        <v>6</v>
      </c>
      <c r="H1518" s="36" t="s">
        <v>30</v>
      </c>
      <c r="I1518" s="36" t="s">
        <v>8106</v>
      </c>
      <c r="J1518" s="36" t="s">
        <v>8107</v>
      </c>
      <c r="K1518" s="36" t="s">
        <v>33</v>
      </c>
      <c r="L1518" s="72" t="s">
        <v>8108</v>
      </c>
      <c r="M1518" s="36" t="s">
        <v>8109</v>
      </c>
      <c r="N1518" s="36" t="s">
        <v>36</v>
      </c>
      <c r="O1518" s="36"/>
      <c r="P1518" s="36"/>
      <c r="Q1518" s="36"/>
      <c r="R1518" s="36"/>
      <c r="S1518" s="36" t="s">
        <v>38</v>
      </c>
      <c r="T1518" s="36" t="s">
        <v>39</v>
      </c>
      <c r="U1518" s="36" t="s">
        <v>38</v>
      </c>
      <c r="V1518" s="36" t="s">
        <v>38</v>
      </c>
      <c r="W1518" s="36" t="s">
        <v>38</v>
      </c>
      <c r="X1518" s="36">
        <v>2</v>
      </c>
      <c r="Y1518" s="36" t="s">
        <v>7997</v>
      </c>
      <c r="Z1518" s="36">
        <v>4</v>
      </c>
      <c r="AA1518" s="36" t="s">
        <v>2829</v>
      </c>
      <c r="AB1518" s="36">
        <v>4</v>
      </c>
      <c r="AC1518" s="36"/>
      <c r="AD1518" s="36"/>
      <c r="AE1518" s="36">
        <f t="shared" si="26"/>
        <v>0</v>
      </c>
    </row>
    <row r="1519" spans="1:31" customFormat="1" ht="81">
      <c r="A1519" s="36">
        <v>1518</v>
      </c>
      <c r="B1519" s="36" t="s">
        <v>7860</v>
      </c>
      <c r="C1519" s="36" t="s">
        <v>7861</v>
      </c>
      <c r="D1519" s="36" t="s">
        <v>8110</v>
      </c>
      <c r="E1519" s="36" t="s">
        <v>28</v>
      </c>
      <c r="F1519" s="36" t="s">
        <v>45</v>
      </c>
      <c r="G1519" s="36">
        <v>0</v>
      </c>
      <c r="H1519" s="36" t="s">
        <v>82</v>
      </c>
      <c r="I1519" s="36" t="s">
        <v>8111</v>
      </c>
      <c r="J1519" s="36" t="s">
        <v>8112</v>
      </c>
      <c r="K1519" s="36" t="s">
        <v>106</v>
      </c>
      <c r="L1519" s="72"/>
      <c r="M1519" s="36"/>
      <c r="N1519" s="36"/>
      <c r="O1519" s="36"/>
      <c r="P1519" s="36"/>
      <c r="Q1519" s="36"/>
      <c r="R1519" s="36"/>
      <c r="S1519" s="36"/>
      <c r="T1519" s="36"/>
      <c r="U1519" s="36"/>
      <c r="V1519" s="36"/>
      <c r="W1519" s="36"/>
      <c r="X1519" s="36"/>
      <c r="Y1519" s="36"/>
      <c r="Z1519" s="36"/>
      <c r="AA1519" s="36"/>
      <c r="AB1519" s="36"/>
      <c r="AC1519" s="36"/>
      <c r="AD1519" s="36"/>
      <c r="AE1519" s="36">
        <f t="shared" si="26"/>
        <v>0</v>
      </c>
    </row>
    <row r="1520" spans="1:31" customFormat="1" ht="135">
      <c r="A1520" s="36">
        <v>1519</v>
      </c>
      <c r="B1520" s="36" t="s">
        <v>7860</v>
      </c>
      <c r="C1520" s="36" t="s">
        <v>7861</v>
      </c>
      <c r="D1520" s="36" t="s">
        <v>8113</v>
      </c>
      <c r="E1520" s="36" t="s">
        <v>8113</v>
      </c>
      <c r="F1520" s="36" t="s">
        <v>132</v>
      </c>
      <c r="G1520" s="36">
        <v>1</v>
      </c>
      <c r="H1520" s="36" t="s">
        <v>133</v>
      </c>
      <c r="I1520" s="36" t="s">
        <v>8114</v>
      </c>
      <c r="J1520" s="36" t="s">
        <v>8115</v>
      </c>
      <c r="K1520" s="36" t="s">
        <v>33</v>
      </c>
      <c r="L1520" s="72" t="s">
        <v>8116</v>
      </c>
      <c r="M1520" s="36" t="s">
        <v>8117</v>
      </c>
      <c r="N1520" s="36" t="s">
        <v>36</v>
      </c>
      <c r="O1520" s="36"/>
      <c r="P1520" s="36"/>
      <c r="Q1520" s="36"/>
      <c r="R1520" s="36"/>
      <c r="S1520" s="36" t="s">
        <v>38</v>
      </c>
      <c r="T1520" s="36" t="s">
        <v>38</v>
      </c>
      <c r="U1520" s="36" t="s">
        <v>39</v>
      </c>
      <c r="V1520" s="36" t="s">
        <v>38</v>
      </c>
      <c r="W1520" s="36" t="s">
        <v>3553</v>
      </c>
      <c r="X1520" s="36">
        <v>1</v>
      </c>
      <c r="Y1520" s="36" t="s">
        <v>8118</v>
      </c>
      <c r="Z1520" s="36">
        <v>4</v>
      </c>
      <c r="AA1520" s="36" t="s">
        <v>2829</v>
      </c>
      <c r="AB1520" s="36">
        <v>4</v>
      </c>
      <c r="AC1520" s="36"/>
      <c r="AD1520" s="36"/>
      <c r="AE1520" s="36">
        <f t="shared" si="26"/>
        <v>0</v>
      </c>
    </row>
    <row r="1521" spans="1:31" customFormat="1" ht="202.5">
      <c r="A1521" s="36">
        <v>1520</v>
      </c>
      <c r="B1521" s="36" t="s">
        <v>7860</v>
      </c>
      <c r="C1521" s="36" t="s">
        <v>7885</v>
      </c>
      <c r="D1521" s="36" t="s">
        <v>8119</v>
      </c>
      <c r="E1521" s="36" t="s">
        <v>8120</v>
      </c>
      <c r="F1521" s="36" t="s">
        <v>132</v>
      </c>
      <c r="G1521" s="36">
        <v>1</v>
      </c>
      <c r="H1521" s="36" t="s">
        <v>82</v>
      </c>
      <c r="I1521" s="36" t="s">
        <v>8121</v>
      </c>
      <c r="J1521" s="36" t="s">
        <v>8122</v>
      </c>
      <c r="K1521" s="36" t="s">
        <v>33</v>
      </c>
      <c r="L1521" s="72" t="s">
        <v>8123</v>
      </c>
      <c r="M1521" s="36" t="s">
        <v>8124</v>
      </c>
      <c r="N1521" s="36" t="s">
        <v>36</v>
      </c>
      <c r="O1521" s="36"/>
      <c r="P1521" s="36"/>
      <c r="Q1521" s="36"/>
      <c r="R1521" s="36"/>
      <c r="S1521" s="36" t="s">
        <v>51</v>
      </c>
      <c r="T1521" s="36" t="s">
        <v>38</v>
      </c>
      <c r="U1521" s="36" t="s">
        <v>38</v>
      </c>
      <c r="V1521" s="36" t="s">
        <v>39</v>
      </c>
      <c r="W1521" s="36" t="s">
        <v>38</v>
      </c>
      <c r="X1521" s="36">
        <v>2</v>
      </c>
      <c r="Y1521" s="36" t="s">
        <v>8125</v>
      </c>
      <c r="Z1521" s="36">
        <v>4</v>
      </c>
      <c r="AA1521" s="36" t="s">
        <v>623</v>
      </c>
      <c r="AB1521" s="36">
        <v>4</v>
      </c>
      <c r="AC1521" s="36"/>
      <c r="AD1521" s="36"/>
      <c r="AE1521" s="36">
        <f t="shared" si="26"/>
        <v>0</v>
      </c>
    </row>
    <row r="1522" spans="1:31" customFormat="1" ht="162">
      <c r="A1522" s="36">
        <v>1521</v>
      </c>
      <c r="B1522" s="36" t="s">
        <v>7860</v>
      </c>
      <c r="C1522" s="36" t="s">
        <v>7885</v>
      </c>
      <c r="D1522" s="36" t="s">
        <v>8126</v>
      </c>
      <c r="E1522" s="36" t="s">
        <v>28</v>
      </c>
      <c r="F1522" s="36" t="s">
        <v>2866</v>
      </c>
      <c r="G1522" s="36">
        <v>5</v>
      </c>
      <c r="H1522" s="36" t="s">
        <v>108</v>
      </c>
      <c r="I1522" s="36" t="s">
        <v>8127</v>
      </c>
      <c r="J1522" s="36" t="s">
        <v>8128</v>
      </c>
      <c r="K1522" s="36" t="s">
        <v>33</v>
      </c>
      <c r="L1522" s="72" t="s">
        <v>8129</v>
      </c>
      <c r="M1522" s="36" t="s">
        <v>8130</v>
      </c>
      <c r="N1522" s="36" t="s">
        <v>49</v>
      </c>
      <c r="O1522" s="36"/>
      <c r="P1522" s="36"/>
      <c r="Q1522" s="36"/>
      <c r="R1522" s="36" t="s">
        <v>50</v>
      </c>
      <c r="S1522" s="36" t="s">
        <v>51</v>
      </c>
      <c r="T1522" s="36" t="s">
        <v>38</v>
      </c>
      <c r="U1522" s="36" t="s">
        <v>38</v>
      </c>
      <c r="V1522" s="36" t="s">
        <v>38</v>
      </c>
      <c r="W1522" s="36" t="s">
        <v>8131</v>
      </c>
      <c r="X1522" s="36">
        <v>1</v>
      </c>
      <c r="Y1522" s="36" t="s">
        <v>8125</v>
      </c>
      <c r="Z1522" s="36">
        <v>4</v>
      </c>
      <c r="AA1522" s="36" t="s">
        <v>623</v>
      </c>
      <c r="AB1522" s="36">
        <v>4</v>
      </c>
      <c r="AC1522" s="36"/>
      <c r="AD1522" s="36"/>
      <c r="AE1522" s="36">
        <f t="shared" si="26"/>
        <v>1</v>
      </c>
    </row>
    <row r="1523" spans="1:31" customFormat="1" ht="256.5">
      <c r="A1523" s="36">
        <v>1522</v>
      </c>
      <c r="B1523" s="36" t="s">
        <v>7860</v>
      </c>
      <c r="C1523" s="36" t="s">
        <v>7885</v>
      </c>
      <c r="D1523" s="36" t="s">
        <v>8132</v>
      </c>
      <c r="E1523" s="36" t="s">
        <v>28</v>
      </c>
      <c r="F1523" s="36" t="s">
        <v>45</v>
      </c>
      <c r="G1523" s="36">
        <v>0</v>
      </c>
      <c r="H1523" s="36" t="s">
        <v>82</v>
      </c>
      <c r="I1523" s="36" t="s">
        <v>8133</v>
      </c>
      <c r="J1523" s="36" t="s">
        <v>8134</v>
      </c>
      <c r="K1523" s="36" t="s">
        <v>33</v>
      </c>
      <c r="L1523" s="72" t="s">
        <v>8135</v>
      </c>
      <c r="M1523" s="36" t="s">
        <v>8136</v>
      </c>
      <c r="N1523" s="36" t="s">
        <v>49</v>
      </c>
      <c r="O1523" s="36"/>
      <c r="P1523" s="36"/>
      <c r="Q1523" s="36"/>
      <c r="R1523" s="36" t="s">
        <v>50</v>
      </c>
      <c r="S1523" s="36" t="s">
        <v>51</v>
      </c>
      <c r="T1523" s="36" t="s">
        <v>38</v>
      </c>
      <c r="U1523" s="36" t="s">
        <v>39</v>
      </c>
      <c r="V1523" s="36" t="s">
        <v>38</v>
      </c>
      <c r="W1523" s="36" t="s">
        <v>8137</v>
      </c>
      <c r="X1523" s="36">
        <v>1</v>
      </c>
      <c r="Y1523" s="36" t="s">
        <v>8138</v>
      </c>
      <c r="Z1523" s="36">
        <v>4</v>
      </c>
      <c r="AA1523" s="36" t="s">
        <v>623</v>
      </c>
      <c r="AB1523" s="36">
        <v>4</v>
      </c>
      <c r="AC1523" s="36"/>
      <c r="AD1523" s="36"/>
      <c r="AE1523" s="36">
        <f t="shared" si="26"/>
        <v>1</v>
      </c>
    </row>
    <row r="1524" spans="1:31" customFormat="1" ht="189">
      <c r="A1524" s="36">
        <v>1523</v>
      </c>
      <c r="B1524" s="36" t="s">
        <v>7860</v>
      </c>
      <c r="C1524" s="36" t="s">
        <v>7885</v>
      </c>
      <c r="D1524" s="36" t="s">
        <v>8139</v>
      </c>
      <c r="E1524" s="36" t="s">
        <v>28</v>
      </c>
      <c r="F1524" s="36" t="s">
        <v>2866</v>
      </c>
      <c r="G1524" s="36">
        <v>5</v>
      </c>
      <c r="H1524" s="36" t="s">
        <v>82</v>
      </c>
      <c r="I1524" s="36" t="s">
        <v>8140</v>
      </c>
      <c r="J1524" s="36" t="s">
        <v>8141</v>
      </c>
      <c r="K1524" s="36" t="s">
        <v>33</v>
      </c>
      <c r="L1524" s="72" t="s">
        <v>8142</v>
      </c>
      <c r="M1524" s="36" t="s">
        <v>8143</v>
      </c>
      <c r="N1524" s="36" t="s">
        <v>36</v>
      </c>
      <c r="O1524" s="36"/>
      <c r="P1524" s="36"/>
      <c r="Q1524" s="36"/>
      <c r="R1524" s="36"/>
      <c r="S1524" s="36" t="s">
        <v>51</v>
      </c>
      <c r="T1524" s="36" t="s">
        <v>38</v>
      </c>
      <c r="U1524" s="36" t="s">
        <v>38</v>
      </c>
      <c r="V1524" s="36" t="s">
        <v>39</v>
      </c>
      <c r="W1524" s="36" t="s">
        <v>38</v>
      </c>
      <c r="X1524" s="36">
        <v>2</v>
      </c>
      <c r="Y1524" s="36" t="s">
        <v>8125</v>
      </c>
      <c r="Z1524" s="36">
        <v>4</v>
      </c>
      <c r="AA1524" s="36" t="s">
        <v>623</v>
      </c>
      <c r="AB1524" s="36">
        <v>4</v>
      </c>
      <c r="AC1524" s="36"/>
      <c r="AD1524" s="36"/>
      <c r="AE1524" s="36">
        <f t="shared" si="26"/>
        <v>0</v>
      </c>
    </row>
    <row r="1525" spans="1:31" customFormat="1" ht="121.5">
      <c r="A1525" s="36">
        <v>1524</v>
      </c>
      <c r="B1525" s="36" t="s">
        <v>7860</v>
      </c>
      <c r="C1525" s="36" t="s">
        <v>7885</v>
      </c>
      <c r="D1525" s="36" t="s">
        <v>8144</v>
      </c>
      <c r="E1525" s="36" t="s">
        <v>28</v>
      </c>
      <c r="F1525" s="36" t="s">
        <v>45</v>
      </c>
      <c r="G1525" s="36">
        <v>0</v>
      </c>
      <c r="H1525" s="36" t="s">
        <v>82</v>
      </c>
      <c r="I1525" s="36" t="s">
        <v>8145</v>
      </c>
      <c r="J1525" s="36" t="s">
        <v>8146</v>
      </c>
      <c r="K1525" s="36" t="s">
        <v>33</v>
      </c>
      <c r="L1525" s="72" t="s">
        <v>8147</v>
      </c>
      <c r="M1525" s="36" t="s">
        <v>8148</v>
      </c>
      <c r="N1525" s="36" t="s">
        <v>49</v>
      </c>
      <c r="O1525" s="36"/>
      <c r="P1525" s="36"/>
      <c r="Q1525" s="36"/>
      <c r="R1525" s="36" t="s">
        <v>50</v>
      </c>
      <c r="S1525" s="36" t="s">
        <v>51</v>
      </c>
      <c r="T1525" s="36" t="s">
        <v>38</v>
      </c>
      <c r="U1525" s="36" t="s">
        <v>39</v>
      </c>
      <c r="V1525" s="36" t="s">
        <v>38</v>
      </c>
      <c r="W1525" s="36" t="s">
        <v>38</v>
      </c>
      <c r="X1525" s="36">
        <v>2</v>
      </c>
      <c r="Y1525" s="36" t="s">
        <v>8125</v>
      </c>
      <c r="Z1525" s="36">
        <v>4</v>
      </c>
      <c r="AA1525" s="36" t="s">
        <v>623</v>
      </c>
      <c r="AB1525" s="36">
        <v>4</v>
      </c>
      <c r="AC1525" s="36"/>
      <c r="AD1525" s="36"/>
      <c r="AE1525" s="36">
        <f t="shared" si="26"/>
        <v>1</v>
      </c>
    </row>
    <row r="1526" spans="1:31" s="66" customFormat="1" ht="135" customHeight="1">
      <c r="A1526" s="36">
        <v>1525</v>
      </c>
      <c r="B1526" s="36" t="s">
        <v>7860</v>
      </c>
      <c r="C1526" s="36" t="s">
        <v>7885</v>
      </c>
      <c r="D1526" s="36" t="s">
        <v>8149</v>
      </c>
      <c r="E1526" s="36" t="s">
        <v>8149</v>
      </c>
      <c r="F1526" s="36" t="s">
        <v>132</v>
      </c>
      <c r="G1526" s="36">
        <v>1</v>
      </c>
      <c r="H1526" s="36" t="s">
        <v>645</v>
      </c>
      <c r="I1526" s="36" t="s">
        <v>8150</v>
      </c>
      <c r="J1526" s="36" t="s">
        <v>8151</v>
      </c>
      <c r="K1526" s="36" t="s">
        <v>33</v>
      </c>
      <c r="L1526" s="72" t="s">
        <v>8152</v>
      </c>
      <c r="M1526" s="36" t="s">
        <v>8153</v>
      </c>
      <c r="N1526" s="36" t="s">
        <v>36</v>
      </c>
      <c r="O1526" s="36"/>
      <c r="P1526" s="36"/>
      <c r="Q1526" s="36"/>
      <c r="R1526" s="36"/>
      <c r="S1526" s="36" t="s">
        <v>51</v>
      </c>
      <c r="T1526" s="36" t="s">
        <v>38</v>
      </c>
      <c r="U1526" s="36" t="s">
        <v>39</v>
      </c>
      <c r="V1526" s="36" t="s">
        <v>38</v>
      </c>
      <c r="W1526" s="36" t="s">
        <v>8154</v>
      </c>
      <c r="X1526" s="36">
        <v>1</v>
      </c>
      <c r="Y1526" s="36" t="s">
        <v>8155</v>
      </c>
      <c r="Z1526" s="36">
        <v>4</v>
      </c>
      <c r="AA1526" s="36" t="s">
        <v>8155</v>
      </c>
      <c r="AB1526" s="36">
        <v>4</v>
      </c>
      <c r="AC1526" s="36"/>
      <c r="AD1526" s="36"/>
      <c r="AE1526" s="36">
        <f t="shared" si="26"/>
        <v>0</v>
      </c>
    </row>
    <row r="1527" spans="1:31" customFormat="1" ht="81">
      <c r="A1527" s="36">
        <v>1526</v>
      </c>
      <c r="B1527" s="36" t="s">
        <v>7860</v>
      </c>
      <c r="C1527" s="36" t="s">
        <v>8156</v>
      </c>
      <c r="D1527" s="36" t="s">
        <v>8157</v>
      </c>
      <c r="E1527" s="36" t="s">
        <v>38</v>
      </c>
      <c r="F1527" s="36" t="s">
        <v>45</v>
      </c>
      <c r="G1527" s="36">
        <v>0</v>
      </c>
      <c r="H1527" s="36" t="s">
        <v>82</v>
      </c>
      <c r="I1527" s="36" t="s">
        <v>8158</v>
      </c>
      <c r="J1527" s="36" t="s">
        <v>8159</v>
      </c>
      <c r="K1527" s="36" t="s">
        <v>33</v>
      </c>
      <c r="L1527" s="72" t="s">
        <v>8160</v>
      </c>
      <c r="M1527" s="36" t="s">
        <v>8161</v>
      </c>
      <c r="N1527" s="36" t="s">
        <v>49</v>
      </c>
      <c r="O1527" s="36"/>
      <c r="P1527" s="36" t="s">
        <v>50</v>
      </c>
      <c r="Q1527" s="36"/>
      <c r="R1527" s="36"/>
      <c r="S1527" s="36" t="s">
        <v>51</v>
      </c>
      <c r="T1527" s="36" t="s">
        <v>38</v>
      </c>
      <c r="U1527" s="36" t="s">
        <v>42</v>
      </c>
      <c r="V1527" s="36" t="s">
        <v>38</v>
      </c>
      <c r="W1527" s="36" t="s">
        <v>211</v>
      </c>
      <c r="X1527" s="36">
        <v>2</v>
      </c>
      <c r="Y1527" s="36" t="s">
        <v>38</v>
      </c>
      <c r="Z1527" s="36">
        <v>3</v>
      </c>
      <c r="AA1527" s="36" t="s">
        <v>8162</v>
      </c>
      <c r="AB1527" s="36">
        <v>4</v>
      </c>
      <c r="AC1527" s="36"/>
      <c r="AD1527" s="36"/>
      <c r="AE1527" s="36">
        <f t="shared" si="26"/>
        <v>1</v>
      </c>
    </row>
    <row r="1528" spans="1:31" customFormat="1" ht="81">
      <c r="A1528" s="36">
        <v>1527</v>
      </c>
      <c r="B1528" s="36" t="s">
        <v>7860</v>
      </c>
      <c r="C1528" s="36" t="s">
        <v>8156</v>
      </c>
      <c r="D1528" s="36" t="s">
        <v>5169</v>
      </c>
      <c r="E1528" s="36" t="s">
        <v>38</v>
      </c>
      <c r="F1528" s="36" t="s">
        <v>45</v>
      </c>
      <c r="G1528" s="36">
        <v>0</v>
      </c>
      <c r="H1528" s="36" t="s">
        <v>82</v>
      </c>
      <c r="I1528" s="36" t="s">
        <v>8163</v>
      </c>
      <c r="J1528" s="36" t="s">
        <v>8164</v>
      </c>
      <c r="K1528" s="36" t="s">
        <v>33</v>
      </c>
      <c r="L1528" s="72" t="s">
        <v>8165</v>
      </c>
      <c r="M1528" s="36" t="s">
        <v>8161</v>
      </c>
      <c r="N1528" s="36" t="s">
        <v>49</v>
      </c>
      <c r="O1528" s="36"/>
      <c r="P1528" s="36" t="s">
        <v>50</v>
      </c>
      <c r="Q1528" s="36"/>
      <c r="R1528" s="36"/>
      <c r="S1528" s="36" t="s">
        <v>51</v>
      </c>
      <c r="T1528" s="36" t="s">
        <v>38</v>
      </c>
      <c r="U1528" s="36" t="s">
        <v>42</v>
      </c>
      <c r="V1528" s="36" t="s">
        <v>38</v>
      </c>
      <c r="W1528" s="36" t="s">
        <v>211</v>
      </c>
      <c r="X1528" s="36">
        <v>2</v>
      </c>
      <c r="Y1528" s="36" t="s">
        <v>38</v>
      </c>
      <c r="Z1528" s="36">
        <v>3</v>
      </c>
      <c r="AA1528" s="36" t="s">
        <v>8162</v>
      </c>
      <c r="AB1528" s="36">
        <v>4</v>
      </c>
      <c r="AC1528" s="36"/>
      <c r="AD1528" s="36"/>
      <c r="AE1528" s="36">
        <f t="shared" si="26"/>
        <v>1</v>
      </c>
    </row>
    <row r="1529" spans="1:31" customFormat="1" ht="81">
      <c r="A1529" s="36">
        <v>1528</v>
      </c>
      <c r="B1529" s="36" t="s">
        <v>7860</v>
      </c>
      <c r="C1529" s="36" t="s">
        <v>8156</v>
      </c>
      <c r="D1529" s="36" t="s">
        <v>8166</v>
      </c>
      <c r="E1529" s="36"/>
      <c r="F1529" s="36" t="s">
        <v>45</v>
      </c>
      <c r="G1529" s="36">
        <v>0</v>
      </c>
      <c r="H1529" s="36" t="s">
        <v>82</v>
      </c>
      <c r="I1529" s="36" t="s">
        <v>8167</v>
      </c>
      <c r="J1529" s="36" t="s">
        <v>8168</v>
      </c>
      <c r="K1529" s="36" t="s">
        <v>33</v>
      </c>
      <c r="L1529" s="72" t="s">
        <v>8169</v>
      </c>
      <c r="M1529" s="36"/>
      <c r="N1529" s="36" t="s">
        <v>49</v>
      </c>
      <c r="O1529" s="36"/>
      <c r="P1529" s="36" t="s">
        <v>50</v>
      </c>
      <c r="Q1529" s="36"/>
      <c r="R1529" s="36"/>
      <c r="S1529" s="36" t="s">
        <v>51</v>
      </c>
      <c r="T1529" s="36" t="s">
        <v>38</v>
      </c>
      <c r="U1529" s="36" t="s">
        <v>39</v>
      </c>
      <c r="V1529" s="36" t="s">
        <v>38</v>
      </c>
      <c r="W1529" s="36" t="s">
        <v>211</v>
      </c>
      <c r="X1529" s="36">
        <v>2</v>
      </c>
      <c r="Y1529" s="36" t="s">
        <v>38</v>
      </c>
      <c r="Z1529" s="36">
        <v>3</v>
      </c>
      <c r="AA1529" s="36" t="s">
        <v>8162</v>
      </c>
      <c r="AB1529" s="36">
        <v>4</v>
      </c>
      <c r="AC1529" s="36"/>
      <c r="AD1529" s="36"/>
      <c r="AE1529" s="36">
        <f t="shared" si="26"/>
        <v>1</v>
      </c>
    </row>
    <row r="1530" spans="1:31" customFormat="1" ht="94.5">
      <c r="A1530" s="36">
        <v>1529</v>
      </c>
      <c r="B1530" s="36" t="s">
        <v>7860</v>
      </c>
      <c r="C1530" s="36" t="s">
        <v>8156</v>
      </c>
      <c r="D1530" s="36" t="s">
        <v>8170</v>
      </c>
      <c r="E1530" s="36" t="s">
        <v>38</v>
      </c>
      <c r="F1530" s="36" t="s">
        <v>45</v>
      </c>
      <c r="G1530" s="36">
        <v>0</v>
      </c>
      <c r="H1530" s="36" t="s">
        <v>82</v>
      </c>
      <c r="I1530" s="36" t="s">
        <v>8171</v>
      </c>
      <c r="J1530" s="36" t="s">
        <v>8172</v>
      </c>
      <c r="K1530" s="36" t="s">
        <v>33</v>
      </c>
      <c r="L1530" s="72" t="s">
        <v>8173</v>
      </c>
      <c r="M1530" s="36" t="s">
        <v>8161</v>
      </c>
      <c r="N1530" s="36" t="s">
        <v>49</v>
      </c>
      <c r="O1530" s="36"/>
      <c r="P1530" s="36" t="s">
        <v>50</v>
      </c>
      <c r="Q1530" s="36"/>
      <c r="R1530" s="36"/>
      <c r="S1530" s="36" t="s">
        <v>51</v>
      </c>
      <c r="T1530" s="36" t="s">
        <v>38</v>
      </c>
      <c r="U1530" s="36" t="s">
        <v>42</v>
      </c>
      <c r="V1530" s="36" t="s">
        <v>38</v>
      </c>
      <c r="W1530" s="36" t="s">
        <v>211</v>
      </c>
      <c r="X1530" s="36">
        <v>2</v>
      </c>
      <c r="Y1530" s="36" t="s">
        <v>38</v>
      </c>
      <c r="Z1530" s="36">
        <v>3</v>
      </c>
      <c r="AA1530" s="36" t="s">
        <v>8162</v>
      </c>
      <c r="AB1530" s="36">
        <v>4</v>
      </c>
      <c r="AC1530" s="36"/>
      <c r="AD1530" s="36"/>
      <c r="AE1530" s="36">
        <f t="shared" si="26"/>
        <v>1</v>
      </c>
    </row>
    <row r="1531" spans="1:31" customFormat="1" ht="108">
      <c r="A1531" s="36">
        <v>1530</v>
      </c>
      <c r="B1531" s="36" t="s">
        <v>7860</v>
      </c>
      <c r="C1531" s="36" t="s">
        <v>8156</v>
      </c>
      <c r="D1531" s="36" t="s">
        <v>8174</v>
      </c>
      <c r="E1531" s="36" t="s">
        <v>38</v>
      </c>
      <c r="F1531" s="36" t="s">
        <v>45</v>
      </c>
      <c r="G1531" s="36">
        <v>0</v>
      </c>
      <c r="H1531" s="36" t="s">
        <v>108</v>
      </c>
      <c r="I1531" s="36" t="s">
        <v>8175</v>
      </c>
      <c r="J1531" s="36" t="s">
        <v>8176</v>
      </c>
      <c r="K1531" s="36" t="s">
        <v>33</v>
      </c>
      <c r="L1531" s="72" t="s">
        <v>8177</v>
      </c>
      <c r="M1531" s="36" t="s">
        <v>8161</v>
      </c>
      <c r="N1531" s="36" t="s">
        <v>49</v>
      </c>
      <c r="O1531" s="36"/>
      <c r="P1531" s="36" t="s">
        <v>50</v>
      </c>
      <c r="Q1531" s="36"/>
      <c r="R1531" s="36"/>
      <c r="S1531" s="36" t="s">
        <v>51</v>
      </c>
      <c r="T1531" s="36" t="s">
        <v>38</v>
      </c>
      <c r="U1531" s="36" t="s">
        <v>42</v>
      </c>
      <c r="V1531" s="36" t="s">
        <v>42</v>
      </c>
      <c r="W1531" s="36" t="s">
        <v>211</v>
      </c>
      <c r="X1531" s="36">
        <v>2</v>
      </c>
      <c r="Y1531" s="36" t="s">
        <v>38</v>
      </c>
      <c r="Z1531" s="36">
        <v>3</v>
      </c>
      <c r="AA1531" s="36" t="s">
        <v>8162</v>
      </c>
      <c r="AB1531" s="36">
        <v>4</v>
      </c>
      <c r="AC1531" s="36"/>
      <c r="AD1531" s="36"/>
      <c r="AE1531" s="36">
        <f t="shared" si="26"/>
        <v>1</v>
      </c>
    </row>
    <row r="1532" spans="1:31" customFormat="1" ht="94.5">
      <c r="A1532" s="36">
        <v>1531</v>
      </c>
      <c r="B1532" s="36" t="s">
        <v>7860</v>
      </c>
      <c r="C1532" s="36" t="s">
        <v>8178</v>
      </c>
      <c r="D1532" s="36" t="s">
        <v>8179</v>
      </c>
      <c r="E1532" s="36" t="s">
        <v>28</v>
      </c>
      <c r="F1532" s="36" t="s">
        <v>8054</v>
      </c>
      <c r="G1532" s="36">
        <v>6</v>
      </c>
      <c r="H1532" s="36" t="s">
        <v>82</v>
      </c>
      <c r="I1532" s="36" t="s">
        <v>8180</v>
      </c>
      <c r="J1532" s="36" t="s">
        <v>8181</v>
      </c>
      <c r="K1532" s="36" t="s">
        <v>33</v>
      </c>
      <c r="L1532" s="72" t="s">
        <v>8182</v>
      </c>
      <c r="M1532" s="36" t="s">
        <v>8183</v>
      </c>
      <c r="N1532" s="36" t="s">
        <v>49</v>
      </c>
      <c r="O1532" s="36" t="s">
        <v>50</v>
      </c>
      <c r="P1532" s="36"/>
      <c r="Q1532" s="36"/>
      <c r="R1532" s="36"/>
      <c r="S1532" s="36" t="s">
        <v>51</v>
      </c>
      <c r="T1532" s="36" t="s">
        <v>38</v>
      </c>
      <c r="U1532" s="36" t="s">
        <v>39</v>
      </c>
      <c r="V1532" s="36" t="s">
        <v>38</v>
      </c>
      <c r="W1532" s="36" t="s">
        <v>2610</v>
      </c>
      <c r="X1532" s="36">
        <v>1</v>
      </c>
      <c r="Y1532" s="36" t="s">
        <v>8184</v>
      </c>
      <c r="Z1532" s="36">
        <v>1</v>
      </c>
      <c r="AA1532" s="36" t="s">
        <v>821</v>
      </c>
      <c r="AB1532" s="36">
        <v>1</v>
      </c>
      <c r="AC1532" s="36"/>
      <c r="AD1532" s="36"/>
      <c r="AE1532" s="36">
        <f t="shared" si="26"/>
        <v>1</v>
      </c>
    </row>
    <row r="1533" spans="1:31" customFormat="1" ht="81">
      <c r="A1533" s="36">
        <v>1532</v>
      </c>
      <c r="B1533" s="36" t="s">
        <v>7860</v>
      </c>
      <c r="C1533" s="36" t="s">
        <v>8178</v>
      </c>
      <c r="D1533" s="36" t="s">
        <v>8185</v>
      </c>
      <c r="E1533" s="36" t="s">
        <v>28</v>
      </c>
      <c r="F1533" s="36" t="s">
        <v>8186</v>
      </c>
      <c r="G1533" s="36">
        <v>0</v>
      </c>
      <c r="H1533" s="36" t="s">
        <v>82</v>
      </c>
      <c r="I1533" s="36" t="s">
        <v>8187</v>
      </c>
      <c r="J1533" s="36" t="s">
        <v>8188</v>
      </c>
      <c r="K1533" s="36" t="s">
        <v>33</v>
      </c>
      <c r="L1533" s="72" t="s">
        <v>8189</v>
      </c>
      <c r="M1533" s="36" t="s">
        <v>8190</v>
      </c>
      <c r="N1533" s="36" t="s">
        <v>49</v>
      </c>
      <c r="O1533" s="36"/>
      <c r="P1533" s="36" t="s">
        <v>50</v>
      </c>
      <c r="Q1533" s="36"/>
      <c r="R1533" s="36"/>
      <c r="S1533" s="36" t="s">
        <v>51</v>
      </c>
      <c r="T1533" s="36" t="s">
        <v>38</v>
      </c>
      <c r="U1533" s="36" t="s">
        <v>39</v>
      </c>
      <c r="V1533" s="36" t="s">
        <v>38</v>
      </c>
      <c r="W1533" s="36" t="s">
        <v>8191</v>
      </c>
      <c r="X1533" s="36">
        <v>1</v>
      </c>
      <c r="Y1533" s="36" t="s">
        <v>8192</v>
      </c>
      <c r="Z1533" s="36">
        <v>1</v>
      </c>
      <c r="AA1533" s="36" t="s">
        <v>821</v>
      </c>
      <c r="AB1533" s="36">
        <v>1</v>
      </c>
      <c r="AC1533" s="36"/>
      <c r="AD1533" s="36"/>
      <c r="AE1533" s="36">
        <f t="shared" si="26"/>
        <v>1</v>
      </c>
    </row>
    <row r="1534" spans="1:31" customFormat="1" ht="81">
      <c r="A1534" s="36">
        <v>1533</v>
      </c>
      <c r="B1534" s="36" t="s">
        <v>7860</v>
      </c>
      <c r="C1534" s="36" t="s">
        <v>8178</v>
      </c>
      <c r="D1534" s="36" t="s">
        <v>8193</v>
      </c>
      <c r="E1534" s="36" t="s">
        <v>28</v>
      </c>
      <c r="F1534" s="36" t="s">
        <v>8186</v>
      </c>
      <c r="G1534" s="36">
        <v>0</v>
      </c>
      <c r="H1534" s="36" t="s">
        <v>82</v>
      </c>
      <c r="I1534" s="36" t="s">
        <v>8194</v>
      </c>
      <c r="J1534" s="36" t="s">
        <v>8195</v>
      </c>
      <c r="K1534" s="36" t="s">
        <v>33</v>
      </c>
      <c r="L1534" s="72" t="s">
        <v>8196</v>
      </c>
      <c r="M1534" s="36" t="s">
        <v>8197</v>
      </c>
      <c r="N1534" s="36" t="s">
        <v>49</v>
      </c>
      <c r="O1534" s="36"/>
      <c r="P1534" s="36" t="s">
        <v>50</v>
      </c>
      <c r="Q1534" s="36" t="s">
        <v>50</v>
      </c>
      <c r="R1534" s="36"/>
      <c r="S1534" s="36" t="s">
        <v>51</v>
      </c>
      <c r="T1534" s="36" t="s">
        <v>38</v>
      </c>
      <c r="U1534" s="36" t="s">
        <v>39</v>
      </c>
      <c r="V1534" s="36" t="s">
        <v>39</v>
      </c>
      <c r="W1534" s="36" t="s">
        <v>2364</v>
      </c>
      <c r="X1534" s="36">
        <v>2</v>
      </c>
      <c r="Y1534" s="36" t="s">
        <v>8198</v>
      </c>
      <c r="Z1534" s="36">
        <v>1</v>
      </c>
      <c r="AA1534" s="36" t="s">
        <v>821</v>
      </c>
      <c r="AB1534" s="36">
        <v>1</v>
      </c>
      <c r="AC1534" s="36"/>
      <c r="AD1534" s="36"/>
      <c r="AE1534" s="36">
        <f t="shared" si="26"/>
        <v>2</v>
      </c>
    </row>
    <row r="1535" spans="1:31" s="67" customFormat="1" ht="94.5" customHeight="1">
      <c r="A1535" s="36">
        <v>1534</v>
      </c>
      <c r="B1535" s="36" t="s">
        <v>7860</v>
      </c>
      <c r="C1535" s="36" t="s">
        <v>8178</v>
      </c>
      <c r="D1535" s="36" t="s">
        <v>8199</v>
      </c>
      <c r="E1535" s="36" t="s">
        <v>8200</v>
      </c>
      <c r="F1535" s="36" t="s">
        <v>132</v>
      </c>
      <c r="G1535" s="36">
        <v>1</v>
      </c>
      <c r="H1535" s="36" t="s">
        <v>108</v>
      </c>
      <c r="I1535" s="36" t="s">
        <v>8201</v>
      </c>
      <c r="J1535" s="36" t="s">
        <v>8202</v>
      </c>
      <c r="K1535" s="36" t="s">
        <v>33</v>
      </c>
      <c r="L1535" s="72" t="s">
        <v>8203</v>
      </c>
      <c r="M1535" s="36" t="s">
        <v>8204</v>
      </c>
      <c r="N1535" s="72" t="s">
        <v>49</v>
      </c>
      <c r="O1535" s="36"/>
      <c r="P1535" s="36"/>
      <c r="Q1535" s="36"/>
      <c r="R1535" s="36" t="s">
        <v>50</v>
      </c>
      <c r="S1535" s="36" t="s">
        <v>38</v>
      </c>
      <c r="T1535" s="36" t="s">
        <v>42</v>
      </c>
      <c r="U1535" s="36" t="s">
        <v>42</v>
      </c>
      <c r="V1535" s="36" t="s">
        <v>42</v>
      </c>
      <c r="W1535" s="36"/>
      <c r="X1535" s="36">
        <v>2</v>
      </c>
      <c r="Y1535" s="36" t="s">
        <v>8205</v>
      </c>
      <c r="Z1535" s="36">
        <v>4</v>
      </c>
      <c r="AA1535" s="36" t="s">
        <v>821</v>
      </c>
      <c r="AB1535" s="36">
        <v>4</v>
      </c>
      <c r="AC1535" s="36" t="s">
        <v>8206</v>
      </c>
      <c r="AD1535" s="36"/>
      <c r="AE1535" s="36">
        <f t="shared" si="26"/>
        <v>1</v>
      </c>
    </row>
    <row r="1536" spans="1:31" s="67" customFormat="1" ht="81" customHeight="1">
      <c r="A1536" s="36">
        <v>1535</v>
      </c>
      <c r="B1536" s="36" t="s">
        <v>7860</v>
      </c>
      <c r="C1536" s="36" t="s">
        <v>8178</v>
      </c>
      <c r="D1536" s="36" t="s">
        <v>8207</v>
      </c>
      <c r="E1536" s="36" t="s">
        <v>8200</v>
      </c>
      <c r="F1536" s="36" t="s">
        <v>132</v>
      </c>
      <c r="G1536" s="36">
        <v>1</v>
      </c>
      <c r="H1536" s="36" t="s">
        <v>108</v>
      </c>
      <c r="I1536" s="36" t="s">
        <v>8208</v>
      </c>
      <c r="J1536" s="36" t="s">
        <v>8209</v>
      </c>
      <c r="K1536" s="36" t="s">
        <v>33</v>
      </c>
      <c r="L1536" s="72" t="s">
        <v>8210</v>
      </c>
      <c r="M1536" s="36" t="s">
        <v>8211</v>
      </c>
      <c r="N1536" s="72" t="s">
        <v>49</v>
      </c>
      <c r="O1536" s="36"/>
      <c r="P1536" s="36"/>
      <c r="Q1536" s="36"/>
      <c r="R1536" s="36" t="s">
        <v>50</v>
      </c>
      <c r="S1536" s="36" t="s">
        <v>51</v>
      </c>
      <c r="T1536" s="36" t="s">
        <v>42</v>
      </c>
      <c r="U1536" s="36" t="s">
        <v>42</v>
      </c>
      <c r="V1536" s="36" t="s">
        <v>42</v>
      </c>
      <c r="W1536" s="36"/>
      <c r="X1536" s="36">
        <v>2</v>
      </c>
      <c r="Y1536" s="36" t="s">
        <v>8212</v>
      </c>
      <c r="Z1536" s="36">
        <v>4</v>
      </c>
      <c r="AA1536" s="36" t="s">
        <v>821</v>
      </c>
      <c r="AB1536" s="36">
        <v>4</v>
      </c>
      <c r="AC1536" s="36" t="s">
        <v>8213</v>
      </c>
      <c r="AD1536" s="36"/>
      <c r="AE1536" s="36">
        <f t="shared" si="26"/>
        <v>1</v>
      </c>
    </row>
    <row r="1537" spans="1:31" s="67" customFormat="1" ht="81" customHeight="1">
      <c r="A1537" s="36">
        <v>1536</v>
      </c>
      <c r="B1537" s="36" t="s">
        <v>7860</v>
      </c>
      <c r="C1537" s="36" t="s">
        <v>8178</v>
      </c>
      <c r="D1537" s="36" t="s">
        <v>8214</v>
      </c>
      <c r="E1537" s="36" t="s">
        <v>28</v>
      </c>
      <c r="F1537" s="36" t="s">
        <v>8054</v>
      </c>
      <c r="G1537" s="36">
        <v>6</v>
      </c>
      <c r="H1537" s="36" t="s">
        <v>82</v>
      </c>
      <c r="I1537" s="36" t="s">
        <v>8215</v>
      </c>
      <c r="J1537" s="36" t="s">
        <v>8216</v>
      </c>
      <c r="K1537" s="36" t="s">
        <v>33</v>
      </c>
      <c r="L1537" s="72" t="s">
        <v>8217</v>
      </c>
      <c r="M1537" s="36" t="s">
        <v>8218</v>
      </c>
      <c r="N1537" s="72" t="s">
        <v>49</v>
      </c>
      <c r="O1537" s="36"/>
      <c r="P1537" s="36"/>
      <c r="Q1537" s="36"/>
      <c r="R1537" s="36" t="s">
        <v>50</v>
      </c>
      <c r="S1537" s="36" t="s">
        <v>37</v>
      </c>
      <c r="T1537" s="36" t="s">
        <v>42</v>
      </c>
      <c r="U1537" s="36" t="s">
        <v>42</v>
      </c>
      <c r="V1537" s="36" t="s">
        <v>42</v>
      </c>
      <c r="W1537" s="36"/>
      <c r="X1537" s="36">
        <v>2</v>
      </c>
      <c r="Y1537" s="36" t="s">
        <v>8219</v>
      </c>
      <c r="Z1537" s="36">
        <v>4</v>
      </c>
      <c r="AA1537" s="36" t="s">
        <v>821</v>
      </c>
      <c r="AB1537" s="36">
        <v>4</v>
      </c>
      <c r="AC1537" s="36" t="s">
        <v>8213</v>
      </c>
      <c r="AD1537" s="36"/>
      <c r="AE1537" s="36">
        <f t="shared" si="26"/>
        <v>1</v>
      </c>
    </row>
    <row r="1538" spans="1:31" s="67" customFormat="1" ht="108" customHeight="1">
      <c r="A1538" s="36">
        <v>1537</v>
      </c>
      <c r="B1538" s="36" t="s">
        <v>7860</v>
      </c>
      <c r="C1538" s="36" t="s">
        <v>8178</v>
      </c>
      <c r="D1538" s="36" t="s">
        <v>8220</v>
      </c>
      <c r="E1538" s="36" t="s">
        <v>28</v>
      </c>
      <c r="F1538" s="36" t="s">
        <v>8054</v>
      </c>
      <c r="G1538" s="36">
        <v>6</v>
      </c>
      <c r="H1538" s="36" t="s">
        <v>108</v>
      </c>
      <c r="I1538" s="36" t="s">
        <v>8221</v>
      </c>
      <c r="J1538" s="36" t="s">
        <v>8222</v>
      </c>
      <c r="K1538" s="36" t="s">
        <v>33</v>
      </c>
      <c r="L1538" s="72" t="s">
        <v>8223</v>
      </c>
      <c r="M1538" s="36" t="s">
        <v>8224</v>
      </c>
      <c r="N1538" s="72" t="s">
        <v>49</v>
      </c>
      <c r="O1538" s="36"/>
      <c r="P1538" s="36"/>
      <c r="Q1538" s="36"/>
      <c r="R1538" s="36" t="s">
        <v>50</v>
      </c>
      <c r="S1538" s="36" t="s">
        <v>37</v>
      </c>
      <c r="T1538" s="36" t="s">
        <v>42</v>
      </c>
      <c r="U1538" s="36" t="s">
        <v>42</v>
      </c>
      <c r="V1538" s="36" t="s">
        <v>42</v>
      </c>
      <c r="W1538" s="36"/>
      <c r="X1538" s="36">
        <v>2</v>
      </c>
      <c r="Y1538" s="36" t="s">
        <v>8225</v>
      </c>
      <c r="Z1538" s="36">
        <v>2</v>
      </c>
      <c r="AA1538" s="36" t="s">
        <v>821</v>
      </c>
      <c r="AB1538" s="36">
        <v>2</v>
      </c>
      <c r="AC1538" s="36" t="s">
        <v>8213</v>
      </c>
      <c r="AD1538" s="36"/>
      <c r="AE1538" s="36">
        <f t="shared" si="26"/>
        <v>1</v>
      </c>
    </row>
    <row r="1539" spans="1:31" customFormat="1" ht="135">
      <c r="A1539" s="36">
        <v>1538</v>
      </c>
      <c r="B1539" s="36" t="s">
        <v>7860</v>
      </c>
      <c r="C1539" s="36" t="s">
        <v>7910</v>
      </c>
      <c r="D1539" s="36" t="s">
        <v>8226</v>
      </c>
      <c r="E1539" s="36"/>
      <c r="F1539" s="36"/>
      <c r="G1539" s="36">
        <v>0</v>
      </c>
      <c r="H1539" s="36" t="s">
        <v>82</v>
      </c>
      <c r="I1539" s="36" t="s">
        <v>8227</v>
      </c>
      <c r="J1539" s="36" t="s">
        <v>8228</v>
      </c>
      <c r="K1539" s="36" t="s">
        <v>106</v>
      </c>
      <c r="L1539" s="72"/>
      <c r="M1539" s="36"/>
      <c r="N1539" s="36"/>
      <c r="O1539" s="36"/>
      <c r="P1539" s="36"/>
      <c r="Q1539" s="36"/>
      <c r="R1539" s="36"/>
      <c r="S1539" s="36"/>
      <c r="T1539" s="36"/>
      <c r="U1539" s="36"/>
      <c r="V1539" s="36"/>
      <c r="W1539" s="36"/>
      <c r="X1539" s="36"/>
      <c r="Y1539" s="36"/>
      <c r="Z1539" s="36"/>
      <c r="AA1539" s="36"/>
      <c r="AB1539" s="36"/>
      <c r="AC1539" s="36"/>
      <c r="AD1539" s="36"/>
      <c r="AE1539" s="36">
        <f t="shared" si="26"/>
        <v>0</v>
      </c>
    </row>
    <row r="1540" spans="1:31" customFormat="1" ht="94.5">
      <c r="A1540" s="36">
        <v>1539</v>
      </c>
      <c r="B1540" s="36" t="s">
        <v>7860</v>
      </c>
      <c r="C1540" s="36" t="s">
        <v>7910</v>
      </c>
      <c r="D1540" s="36" t="s">
        <v>8229</v>
      </c>
      <c r="E1540" s="36"/>
      <c r="F1540" s="36"/>
      <c r="G1540" s="36">
        <v>0</v>
      </c>
      <c r="H1540" s="36" t="s">
        <v>82</v>
      </c>
      <c r="I1540" s="36" t="s">
        <v>8230</v>
      </c>
      <c r="J1540" s="36" t="s">
        <v>8231</v>
      </c>
      <c r="K1540" s="36" t="s">
        <v>33</v>
      </c>
      <c r="L1540" s="72" t="s">
        <v>8232</v>
      </c>
      <c r="M1540" s="36" t="s">
        <v>8233</v>
      </c>
      <c r="N1540" s="36" t="s">
        <v>49</v>
      </c>
      <c r="O1540" s="36"/>
      <c r="P1540" s="36" t="s">
        <v>50</v>
      </c>
      <c r="Q1540" s="36"/>
      <c r="R1540" s="36"/>
      <c r="S1540" s="36" t="s">
        <v>51</v>
      </c>
      <c r="T1540" s="36" t="s">
        <v>38</v>
      </c>
      <c r="U1540" s="36" t="s">
        <v>38</v>
      </c>
      <c r="V1540" s="36" t="s">
        <v>38</v>
      </c>
      <c r="W1540" s="36" t="s">
        <v>7938</v>
      </c>
      <c r="X1540" s="36">
        <v>2</v>
      </c>
      <c r="Y1540" s="36" t="s">
        <v>8234</v>
      </c>
      <c r="Z1540" s="36">
        <v>1</v>
      </c>
      <c r="AA1540" s="36" t="s">
        <v>8235</v>
      </c>
      <c r="AB1540" s="36">
        <v>1</v>
      </c>
      <c r="AC1540" s="36"/>
      <c r="AD1540" s="36"/>
      <c r="AE1540" s="36">
        <f t="shared" si="26"/>
        <v>1</v>
      </c>
    </row>
    <row r="1541" spans="1:31" customFormat="1" ht="148.5">
      <c r="A1541" s="36">
        <v>1540</v>
      </c>
      <c r="B1541" s="36" t="s">
        <v>7860</v>
      </c>
      <c r="C1541" s="36" t="s">
        <v>7861</v>
      </c>
      <c r="D1541" s="36" t="s">
        <v>8236</v>
      </c>
      <c r="E1541" s="36" t="s">
        <v>28</v>
      </c>
      <c r="F1541" s="36" t="s">
        <v>45</v>
      </c>
      <c r="G1541" s="36">
        <v>0</v>
      </c>
      <c r="H1541" s="36" t="s">
        <v>82</v>
      </c>
      <c r="I1541" s="36" t="s">
        <v>8237</v>
      </c>
      <c r="J1541" s="36" t="s">
        <v>8238</v>
      </c>
      <c r="K1541" s="36" t="s">
        <v>106</v>
      </c>
      <c r="L1541" s="72"/>
      <c r="M1541" s="36"/>
      <c r="N1541" s="36"/>
      <c r="O1541" s="36"/>
      <c r="P1541" s="36"/>
      <c r="Q1541" s="36"/>
      <c r="R1541" s="36"/>
      <c r="S1541" s="36"/>
      <c r="T1541" s="36"/>
      <c r="U1541" s="36"/>
      <c r="V1541" s="36"/>
      <c r="W1541" s="36"/>
      <c r="X1541" s="36"/>
      <c r="Y1541" s="36"/>
      <c r="Z1541" s="36"/>
      <c r="AA1541" s="36"/>
      <c r="AB1541" s="36"/>
      <c r="AC1541" s="36"/>
      <c r="AD1541" s="36"/>
      <c r="AE1541" s="36">
        <f t="shared" si="26"/>
        <v>0</v>
      </c>
    </row>
    <row r="1542" spans="1:31" customFormat="1" ht="135">
      <c r="A1542" s="36">
        <v>1541</v>
      </c>
      <c r="B1542" s="36" t="s">
        <v>7860</v>
      </c>
      <c r="C1542" s="36" t="s">
        <v>7861</v>
      </c>
      <c r="D1542" s="36" t="s">
        <v>8239</v>
      </c>
      <c r="E1542" s="36" t="s">
        <v>28</v>
      </c>
      <c r="F1542" s="36" t="s">
        <v>8054</v>
      </c>
      <c r="G1542" s="36">
        <v>6</v>
      </c>
      <c r="H1542" s="36" t="s">
        <v>82</v>
      </c>
      <c r="I1542" s="36" t="s">
        <v>8240</v>
      </c>
      <c r="J1542" s="36" t="s">
        <v>8241</v>
      </c>
      <c r="K1542" s="36" t="s">
        <v>33</v>
      </c>
      <c r="L1542" s="72" t="s">
        <v>8242</v>
      </c>
      <c r="M1542" s="36" t="s">
        <v>8243</v>
      </c>
      <c r="N1542" s="36" t="s">
        <v>49</v>
      </c>
      <c r="O1542" s="36"/>
      <c r="P1542" s="36" t="s">
        <v>50</v>
      </c>
      <c r="Q1542" s="36"/>
      <c r="R1542" s="36"/>
      <c r="S1542" s="36" t="s">
        <v>51</v>
      </c>
      <c r="T1542" s="36" t="s">
        <v>38</v>
      </c>
      <c r="U1542" s="36" t="s">
        <v>39</v>
      </c>
      <c r="V1542" s="36" t="s">
        <v>39</v>
      </c>
      <c r="W1542" s="36" t="s">
        <v>138</v>
      </c>
      <c r="X1542" s="36">
        <v>1</v>
      </c>
      <c r="Y1542" s="36" t="s">
        <v>8244</v>
      </c>
      <c r="Z1542" s="36">
        <v>1</v>
      </c>
      <c r="AA1542" s="36" t="s">
        <v>821</v>
      </c>
      <c r="AB1542" s="36">
        <v>1</v>
      </c>
      <c r="AC1542" s="36"/>
      <c r="AD1542" s="36"/>
      <c r="AE1542" s="36">
        <f t="shared" si="26"/>
        <v>1</v>
      </c>
    </row>
    <row r="1543" spans="1:31" customFormat="1" ht="81">
      <c r="A1543" s="36">
        <v>1542</v>
      </c>
      <c r="B1543" s="36" t="s">
        <v>7860</v>
      </c>
      <c r="C1543" s="36" t="s">
        <v>7910</v>
      </c>
      <c r="D1543" s="36" t="s">
        <v>8245</v>
      </c>
      <c r="E1543" s="36"/>
      <c r="F1543" s="36"/>
      <c r="G1543" s="36">
        <v>0</v>
      </c>
      <c r="H1543" s="36" t="s">
        <v>82</v>
      </c>
      <c r="I1543" s="36" t="s">
        <v>8246</v>
      </c>
      <c r="J1543" s="36" t="s">
        <v>8247</v>
      </c>
      <c r="K1543" s="36" t="s">
        <v>33</v>
      </c>
      <c r="L1543" s="72" t="s">
        <v>8248</v>
      </c>
      <c r="M1543" s="36" t="s">
        <v>8249</v>
      </c>
      <c r="N1543" s="36" t="s">
        <v>36</v>
      </c>
      <c r="O1543" s="36"/>
      <c r="P1543" s="36"/>
      <c r="Q1543" s="36"/>
      <c r="R1543" s="36"/>
      <c r="S1543" s="36" t="s">
        <v>51</v>
      </c>
      <c r="T1543" s="36" t="s">
        <v>38</v>
      </c>
      <c r="U1543" s="36" t="s">
        <v>38</v>
      </c>
      <c r="V1543" s="36" t="s">
        <v>38</v>
      </c>
      <c r="W1543" s="36" t="s">
        <v>7938</v>
      </c>
      <c r="X1543" s="36">
        <v>2</v>
      </c>
      <c r="Y1543" s="36" t="s">
        <v>8250</v>
      </c>
      <c r="Z1543" s="36">
        <v>1</v>
      </c>
      <c r="AA1543" s="36" t="s">
        <v>8251</v>
      </c>
      <c r="AB1543" s="36">
        <v>1</v>
      </c>
      <c r="AC1543" s="36"/>
      <c r="AD1543" s="36"/>
      <c r="AE1543" s="36">
        <f t="shared" si="26"/>
        <v>0</v>
      </c>
    </row>
    <row r="1544" spans="1:31" customFormat="1" ht="108">
      <c r="A1544" s="36">
        <v>1543</v>
      </c>
      <c r="B1544" s="36" t="s">
        <v>7860</v>
      </c>
      <c r="C1544" s="36" t="s">
        <v>7861</v>
      </c>
      <c r="D1544" s="36" t="s">
        <v>8252</v>
      </c>
      <c r="E1544" s="36" t="s">
        <v>28</v>
      </c>
      <c r="F1544" s="36" t="s">
        <v>8054</v>
      </c>
      <c r="G1544" s="36">
        <v>6</v>
      </c>
      <c r="H1544" s="36" t="s">
        <v>82</v>
      </c>
      <c r="I1544" s="36" t="s">
        <v>8253</v>
      </c>
      <c r="J1544" s="36" t="s">
        <v>8254</v>
      </c>
      <c r="K1544" s="36" t="s">
        <v>33</v>
      </c>
      <c r="L1544" s="72" t="s">
        <v>8255</v>
      </c>
      <c r="M1544" s="36" t="s">
        <v>8256</v>
      </c>
      <c r="N1544" s="36" t="s">
        <v>36</v>
      </c>
      <c r="O1544" s="36"/>
      <c r="P1544" s="36"/>
      <c r="Q1544" s="36"/>
      <c r="R1544" s="36"/>
      <c r="S1544" s="36" t="s">
        <v>51</v>
      </c>
      <c r="T1544" s="36" t="s">
        <v>38</v>
      </c>
      <c r="U1544" s="36" t="s">
        <v>38</v>
      </c>
      <c r="V1544" s="36" t="s">
        <v>38</v>
      </c>
      <c r="W1544" s="36" t="s">
        <v>138</v>
      </c>
      <c r="X1544" s="36">
        <v>1</v>
      </c>
      <c r="Y1544" s="36" t="s">
        <v>8257</v>
      </c>
      <c r="Z1544" s="36">
        <v>1</v>
      </c>
      <c r="AA1544" s="36" t="s">
        <v>821</v>
      </c>
      <c r="AB1544" s="36">
        <v>1</v>
      </c>
      <c r="AC1544" s="36"/>
      <c r="AD1544" s="36"/>
      <c r="AE1544" s="36">
        <f t="shared" ref="AE1544:AE1607" si="27">COUNTIFS(O1544:R1544,"√")</f>
        <v>0</v>
      </c>
    </row>
    <row r="1545" spans="1:31" customFormat="1" ht="81">
      <c r="A1545" s="36">
        <v>1544</v>
      </c>
      <c r="B1545" s="36" t="s">
        <v>7860</v>
      </c>
      <c r="C1545" s="36" t="s">
        <v>7910</v>
      </c>
      <c r="D1545" s="36" t="s">
        <v>8258</v>
      </c>
      <c r="E1545" s="36"/>
      <c r="F1545" s="36"/>
      <c r="G1545" s="36">
        <v>0</v>
      </c>
      <c r="H1545" s="36" t="s">
        <v>82</v>
      </c>
      <c r="I1545" s="36" t="s">
        <v>8259</v>
      </c>
      <c r="J1545" s="36" t="s">
        <v>8260</v>
      </c>
      <c r="K1545" s="36" t="s">
        <v>33</v>
      </c>
      <c r="L1545" s="72" t="s">
        <v>8261</v>
      </c>
      <c r="M1545" s="36" t="s">
        <v>8262</v>
      </c>
      <c r="N1545" s="36" t="s">
        <v>49</v>
      </c>
      <c r="O1545" s="36"/>
      <c r="P1545" s="36" t="s">
        <v>50</v>
      </c>
      <c r="Q1545" s="36" t="s">
        <v>50</v>
      </c>
      <c r="R1545" s="36"/>
      <c r="S1545" s="36" t="s">
        <v>51</v>
      </c>
      <c r="T1545" s="36" t="s">
        <v>38</v>
      </c>
      <c r="U1545" s="36" t="s">
        <v>39</v>
      </c>
      <c r="V1545" s="36" t="s">
        <v>38</v>
      </c>
      <c r="W1545" s="36" t="s">
        <v>7938</v>
      </c>
      <c r="X1545" s="36">
        <v>2</v>
      </c>
      <c r="Y1545" s="36" t="s">
        <v>8263</v>
      </c>
      <c r="Z1545" s="36">
        <v>1</v>
      </c>
      <c r="AA1545" s="36" t="s">
        <v>8264</v>
      </c>
      <c r="AB1545" s="36">
        <v>1</v>
      </c>
      <c r="AC1545" s="36"/>
      <c r="AD1545" s="36"/>
      <c r="AE1545" s="36">
        <f t="shared" si="27"/>
        <v>2</v>
      </c>
    </row>
    <row r="1546" spans="1:31" customFormat="1" ht="148.5">
      <c r="A1546" s="36">
        <v>1545</v>
      </c>
      <c r="B1546" s="36" t="s">
        <v>7860</v>
      </c>
      <c r="C1546" s="36" t="s">
        <v>7910</v>
      </c>
      <c r="D1546" s="36" t="s">
        <v>8265</v>
      </c>
      <c r="E1546" s="36"/>
      <c r="F1546" s="36"/>
      <c r="G1546" s="36">
        <v>0</v>
      </c>
      <c r="H1546" s="36" t="s">
        <v>82</v>
      </c>
      <c r="I1546" s="36" t="s">
        <v>8266</v>
      </c>
      <c r="J1546" s="36" t="s">
        <v>8267</v>
      </c>
      <c r="K1546" s="36" t="s">
        <v>33</v>
      </c>
      <c r="L1546" s="72" t="s">
        <v>8268</v>
      </c>
      <c r="M1546" s="36" t="s">
        <v>8269</v>
      </c>
      <c r="N1546" s="36" t="s">
        <v>49</v>
      </c>
      <c r="O1546" s="36"/>
      <c r="P1546" s="36" t="s">
        <v>50</v>
      </c>
      <c r="Q1546" s="36"/>
      <c r="R1546" s="36"/>
      <c r="S1546" s="36" t="s">
        <v>51</v>
      </c>
      <c r="T1546" s="36" t="s">
        <v>38</v>
      </c>
      <c r="U1546" s="36" t="s">
        <v>39</v>
      </c>
      <c r="V1546" s="36" t="s">
        <v>38</v>
      </c>
      <c r="W1546" s="36" t="s">
        <v>7916</v>
      </c>
      <c r="X1546" s="36">
        <v>1</v>
      </c>
      <c r="Y1546" s="36" t="s">
        <v>8270</v>
      </c>
      <c r="Z1546" s="36">
        <v>1</v>
      </c>
      <c r="AA1546" s="36" t="s">
        <v>8271</v>
      </c>
      <c r="AB1546" s="36">
        <v>1</v>
      </c>
      <c r="AC1546" s="36" t="s">
        <v>5099</v>
      </c>
      <c r="AD1546" s="36"/>
      <c r="AE1546" s="36">
        <f t="shared" si="27"/>
        <v>1</v>
      </c>
    </row>
    <row r="1547" spans="1:31" customFormat="1" ht="81">
      <c r="A1547" s="36">
        <v>1546</v>
      </c>
      <c r="B1547" s="36" t="s">
        <v>7860</v>
      </c>
      <c r="C1547" s="36" t="s">
        <v>7861</v>
      </c>
      <c r="D1547" s="36" t="s">
        <v>8272</v>
      </c>
      <c r="E1547" s="36" t="s">
        <v>28</v>
      </c>
      <c r="F1547" s="36" t="s">
        <v>45</v>
      </c>
      <c r="G1547" s="36">
        <v>0</v>
      </c>
      <c r="H1547" s="36" t="s">
        <v>82</v>
      </c>
      <c r="I1547" s="36" t="s">
        <v>8273</v>
      </c>
      <c r="J1547" s="36" t="s">
        <v>8274</v>
      </c>
      <c r="K1547" s="36" t="s">
        <v>33</v>
      </c>
      <c r="L1547" s="72" t="s">
        <v>8275</v>
      </c>
      <c r="M1547" s="36" t="s">
        <v>8276</v>
      </c>
      <c r="N1547" s="36" t="s">
        <v>49</v>
      </c>
      <c r="O1547" s="36"/>
      <c r="P1547" s="36" t="s">
        <v>50</v>
      </c>
      <c r="Q1547" s="36"/>
      <c r="R1547" s="36"/>
      <c r="S1547" s="36" t="s">
        <v>51</v>
      </c>
      <c r="T1547" s="36" t="s">
        <v>38</v>
      </c>
      <c r="U1547" s="36" t="s">
        <v>39</v>
      </c>
      <c r="V1547" s="36" t="s">
        <v>38</v>
      </c>
      <c r="W1547" s="36" t="s">
        <v>38</v>
      </c>
      <c r="X1547" s="36">
        <v>2</v>
      </c>
      <c r="Y1547" s="36" t="s">
        <v>8277</v>
      </c>
      <c r="Z1547" s="36">
        <v>1</v>
      </c>
      <c r="AA1547" s="36" t="s">
        <v>821</v>
      </c>
      <c r="AB1547" s="36">
        <v>1</v>
      </c>
      <c r="AC1547" s="36"/>
      <c r="AD1547" s="36"/>
      <c r="AE1547" s="36">
        <f t="shared" si="27"/>
        <v>1</v>
      </c>
    </row>
    <row r="1548" spans="1:31" customFormat="1" ht="94.5">
      <c r="A1548" s="36">
        <v>1547</v>
      </c>
      <c r="B1548" s="36" t="s">
        <v>7860</v>
      </c>
      <c r="C1548" s="36" t="s">
        <v>7861</v>
      </c>
      <c r="D1548" s="36" t="s">
        <v>8278</v>
      </c>
      <c r="E1548" s="36" t="s">
        <v>28</v>
      </c>
      <c r="F1548" s="36" t="s">
        <v>45</v>
      </c>
      <c r="G1548" s="36">
        <v>0</v>
      </c>
      <c r="H1548" s="36" t="s">
        <v>82</v>
      </c>
      <c r="I1548" s="36" t="s">
        <v>8279</v>
      </c>
      <c r="J1548" s="36" t="s">
        <v>8280</v>
      </c>
      <c r="K1548" s="36" t="s">
        <v>33</v>
      </c>
      <c r="L1548" s="72" t="s">
        <v>8281</v>
      </c>
      <c r="M1548" s="36" t="s">
        <v>8282</v>
      </c>
      <c r="N1548" s="36" t="s">
        <v>49</v>
      </c>
      <c r="O1548" s="36"/>
      <c r="P1548" s="36" t="s">
        <v>50</v>
      </c>
      <c r="Q1548" s="36"/>
      <c r="R1548" s="36"/>
      <c r="S1548" s="36" t="s">
        <v>51</v>
      </c>
      <c r="T1548" s="36" t="s">
        <v>38</v>
      </c>
      <c r="U1548" s="36" t="s">
        <v>39</v>
      </c>
      <c r="V1548" s="36" t="s">
        <v>39</v>
      </c>
      <c r="W1548" s="36" t="s">
        <v>38</v>
      </c>
      <c r="X1548" s="36">
        <v>2</v>
      </c>
      <c r="Y1548" s="36" t="s">
        <v>8277</v>
      </c>
      <c r="Z1548" s="36">
        <v>1</v>
      </c>
      <c r="AA1548" s="36" t="s">
        <v>821</v>
      </c>
      <c r="AB1548" s="36">
        <v>1</v>
      </c>
      <c r="AC1548" s="36"/>
      <c r="AD1548" s="36"/>
      <c r="AE1548" s="36">
        <f t="shared" si="27"/>
        <v>1</v>
      </c>
    </row>
    <row r="1549" spans="1:31" customFormat="1" ht="94.5">
      <c r="A1549" s="36">
        <v>1548</v>
      </c>
      <c r="B1549" s="36" t="s">
        <v>7860</v>
      </c>
      <c r="C1549" s="36" t="s">
        <v>7861</v>
      </c>
      <c r="D1549" s="36" t="s">
        <v>8283</v>
      </c>
      <c r="E1549" s="36" t="s">
        <v>28</v>
      </c>
      <c r="F1549" s="36" t="s">
        <v>45</v>
      </c>
      <c r="G1549" s="36">
        <v>0</v>
      </c>
      <c r="H1549" s="36" t="s">
        <v>82</v>
      </c>
      <c r="I1549" s="36" t="s">
        <v>8279</v>
      </c>
      <c r="J1549" s="36" t="s">
        <v>8284</v>
      </c>
      <c r="K1549" s="36" t="s">
        <v>33</v>
      </c>
      <c r="L1549" s="72" t="s">
        <v>8285</v>
      </c>
      <c r="M1549" s="36" t="s">
        <v>8286</v>
      </c>
      <c r="N1549" s="36" t="s">
        <v>36</v>
      </c>
      <c r="O1549" s="36"/>
      <c r="P1549" s="36"/>
      <c r="Q1549" s="36"/>
      <c r="R1549" s="36"/>
      <c r="S1549" s="36" t="s">
        <v>51</v>
      </c>
      <c r="T1549" s="36" t="s">
        <v>38</v>
      </c>
      <c r="U1549" s="36" t="s">
        <v>38</v>
      </c>
      <c r="V1549" s="36" t="s">
        <v>39</v>
      </c>
      <c r="W1549" s="36" t="s">
        <v>38</v>
      </c>
      <c r="X1549" s="36">
        <v>2</v>
      </c>
      <c r="Y1549" s="36" t="s">
        <v>8277</v>
      </c>
      <c r="Z1549" s="36">
        <v>1</v>
      </c>
      <c r="AA1549" s="36" t="s">
        <v>821</v>
      </c>
      <c r="AB1549" s="36">
        <v>1</v>
      </c>
      <c r="AC1549" s="36"/>
      <c r="AD1549" s="36"/>
      <c r="AE1549" s="36">
        <f t="shared" si="27"/>
        <v>0</v>
      </c>
    </row>
    <row r="1550" spans="1:31" customFormat="1" ht="108">
      <c r="A1550" s="36">
        <v>1549</v>
      </c>
      <c r="B1550" s="36" t="s">
        <v>7860</v>
      </c>
      <c r="C1550" s="36" t="s">
        <v>7861</v>
      </c>
      <c r="D1550" s="36" t="s">
        <v>8287</v>
      </c>
      <c r="E1550" s="36" t="s">
        <v>28</v>
      </c>
      <c r="F1550" s="36" t="s">
        <v>45</v>
      </c>
      <c r="G1550" s="36">
        <v>0</v>
      </c>
      <c r="H1550" s="36" t="s">
        <v>82</v>
      </c>
      <c r="I1550" s="36" t="s">
        <v>8279</v>
      </c>
      <c r="J1550" s="36" t="s">
        <v>8288</v>
      </c>
      <c r="K1550" s="36" t="s">
        <v>33</v>
      </c>
      <c r="L1550" s="72" t="s">
        <v>8289</v>
      </c>
      <c r="M1550" s="36" t="s">
        <v>8290</v>
      </c>
      <c r="N1550" s="36" t="s">
        <v>49</v>
      </c>
      <c r="O1550" s="36"/>
      <c r="P1550" s="36" t="s">
        <v>50</v>
      </c>
      <c r="Q1550" s="36"/>
      <c r="R1550" s="36"/>
      <c r="S1550" s="36" t="s">
        <v>51</v>
      </c>
      <c r="T1550" s="36" t="s">
        <v>38</v>
      </c>
      <c r="U1550" s="36" t="s">
        <v>38</v>
      </c>
      <c r="V1550" s="36" t="s">
        <v>39</v>
      </c>
      <c r="W1550" s="36" t="s">
        <v>38</v>
      </c>
      <c r="X1550" s="36">
        <v>2</v>
      </c>
      <c r="Y1550" s="36" t="s">
        <v>8277</v>
      </c>
      <c r="Z1550" s="36">
        <v>1</v>
      </c>
      <c r="AA1550" s="36" t="s">
        <v>821</v>
      </c>
      <c r="AB1550" s="36">
        <v>1</v>
      </c>
      <c r="AC1550" s="36"/>
      <c r="AD1550" s="36"/>
      <c r="AE1550" s="36">
        <f t="shared" si="27"/>
        <v>1</v>
      </c>
    </row>
    <row r="1551" spans="1:31" customFormat="1" ht="135">
      <c r="A1551" s="36">
        <v>1550</v>
      </c>
      <c r="B1551" s="36" t="s">
        <v>7860</v>
      </c>
      <c r="C1551" s="36" t="s">
        <v>7861</v>
      </c>
      <c r="D1551" s="36" t="s">
        <v>8291</v>
      </c>
      <c r="E1551" s="36"/>
      <c r="F1551" s="36" t="s">
        <v>45</v>
      </c>
      <c r="G1551" s="36">
        <v>0</v>
      </c>
      <c r="H1551" s="36" t="s">
        <v>82</v>
      </c>
      <c r="I1551" s="36" t="s">
        <v>8292</v>
      </c>
      <c r="J1551" s="36" t="s">
        <v>8293</v>
      </c>
      <c r="K1551" s="36" t="s">
        <v>33</v>
      </c>
      <c r="L1551" s="72" t="s">
        <v>8294</v>
      </c>
      <c r="M1551" s="36" t="s">
        <v>8295</v>
      </c>
      <c r="N1551" s="36" t="s">
        <v>36</v>
      </c>
      <c r="O1551" s="36"/>
      <c r="P1551" s="36"/>
      <c r="Q1551" s="36"/>
      <c r="R1551" s="36"/>
      <c r="S1551" s="36" t="s">
        <v>51</v>
      </c>
      <c r="T1551" s="36" t="s">
        <v>38</v>
      </c>
      <c r="U1551" s="36" t="s">
        <v>39</v>
      </c>
      <c r="V1551" s="36" t="s">
        <v>39</v>
      </c>
      <c r="W1551" s="36" t="s">
        <v>38</v>
      </c>
      <c r="X1551" s="36">
        <v>2</v>
      </c>
      <c r="Y1551" s="36" t="s">
        <v>8291</v>
      </c>
      <c r="Z1551" s="36">
        <v>1</v>
      </c>
      <c r="AA1551" s="36" t="s">
        <v>821</v>
      </c>
      <c r="AB1551" s="36">
        <v>4</v>
      </c>
      <c r="AC1551" s="36"/>
      <c r="AD1551" s="36"/>
      <c r="AE1551" s="36">
        <f t="shared" si="27"/>
        <v>0</v>
      </c>
    </row>
    <row r="1552" spans="1:31" customFormat="1" ht="94.5">
      <c r="A1552" s="36">
        <v>1551</v>
      </c>
      <c r="B1552" s="36" t="s">
        <v>7860</v>
      </c>
      <c r="C1552" s="36" t="s">
        <v>7910</v>
      </c>
      <c r="D1552" s="36" t="s">
        <v>8296</v>
      </c>
      <c r="E1552" s="36"/>
      <c r="F1552" s="36"/>
      <c r="G1552" s="36">
        <v>0</v>
      </c>
      <c r="H1552" s="36" t="s">
        <v>82</v>
      </c>
      <c r="I1552" s="36" t="s">
        <v>8297</v>
      </c>
      <c r="J1552" s="36" t="s">
        <v>8298</v>
      </c>
      <c r="K1552" s="36" t="s">
        <v>33</v>
      </c>
      <c r="L1552" s="72" t="s">
        <v>8299</v>
      </c>
      <c r="M1552" s="36" t="s">
        <v>8300</v>
      </c>
      <c r="N1552" s="36" t="s">
        <v>49</v>
      </c>
      <c r="O1552" s="36"/>
      <c r="P1552" s="36" t="s">
        <v>50</v>
      </c>
      <c r="Q1552" s="36"/>
      <c r="R1552" s="36"/>
      <c r="S1552" s="36" t="s">
        <v>51</v>
      </c>
      <c r="T1552" s="36" t="s">
        <v>38</v>
      </c>
      <c r="U1552" s="36" t="s">
        <v>39</v>
      </c>
      <c r="V1552" s="36" t="s">
        <v>38</v>
      </c>
      <c r="W1552" s="36" t="s">
        <v>7938</v>
      </c>
      <c r="X1552" s="36">
        <v>2</v>
      </c>
      <c r="Y1552" s="36" t="s">
        <v>8301</v>
      </c>
      <c r="Z1552" s="36">
        <v>1</v>
      </c>
      <c r="AA1552" s="36" t="s">
        <v>8302</v>
      </c>
      <c r="AB1552" s="36">
        <v>1</v>
      </c>
      <c r="AC1552" s="36"/>
      <c r="AD1552" s="36"/>
      <c r="AE1552" s="36">
        <f t="shared" si="27"/>
        <v>1</v>
      </c>
    </row>
    <row r="1553" spans="1:31" customFormat="1" ht="94.5">
      <c r="A1553" s="36">
        <v>1552</v>
      </c>
      <c r="B1553" s="36" t="s">
        <v>7860</v>
      </c>
      <c r="C1553" s="36" t="s">
        <v>7861</v>
      </c>
      <c r="D1553" s="36" t="s">
        <v>8303</v>
      </c>
      <c r="E1553" s="36" t="s">
        <v>28</v>
      </c>
      <c r="F1553" s="36" t="s">
        <v>45</v>
      </c>
      <c r="G1553" s="36">
        <v>0</v>
      </c>
      <c r="H1553" s="36" t="s">
        <v>108</v>
      </c>
      <c r="I1553" s="36" t="s">
        <v>8304</v>
      </c>
      <c r="J1553" s="36" t="s">
        <v>8305</v>
      </c>
      <c r="K1553" s="36" t="s">
        <v>106</v>
      </c>
      <c r="L1553" s="72"/>
      <c r="M1553" s="36"/>
      <c r="N1553" s="36"/>
      <c r="O1553" s="36"/>
      <c r="P1553" s="36"/>
      <c r="Q1553" s="36"/>
      <c r="R1553" s="36"/>
      <c r="S1553" s="36"/>
      <c r="T1553" s="36"/>
      <c r="U1553" s="36"/>
      <c r="V1553" s="36"/>
      <c r="W1553" s="36"/>
      <c r="X1553" s="36"/>
      <c r="Y1553" s="36"/>
      <c r="Z1553" s="36"/>
      <c r="AA1553" s="36"/>
      <c r="AB1553" s="36"/>
      <c r="AC1553" s="36"/>
      <c r="AD1553" s="36"/>
      <c r="AE1553" s="36">
        <f t="shared" si="27"/>
        <v>0</v>
      </c>
    </row>
    <row r="1554" spans="1:31" customFormat="1" ht="121.5">
      <c r="A1554" s="36">
        <v>1553</v>
      </c>
      <c r="B1554" s="36" t="s">
        <v>7860</v>
      </c>
      <c r="C1554" s="36" t="s">
        <v>7861</v>
      </c>
      <c r="D1554" s="36" t="s">
        <v>8306</v>
      </c>
      <c r="E1554" s="36" t="s">
        <v>28</v>
      </c>
      <c r="F1554" s="36" t="s">
        <v>45</v>
      </c>
      <c r="G1554" s="36">
        <v>0</v>
      </c>
      <c r="H1554" s="36" t="s">
        <v>82</v>
      </c>
      <c r="I1554" s="36" t="s">
        <v>8307</v>
      </c>
      <c r="J1554" s="36" t="s">
        <v>8308</v>
      </c>
      <c r="K1554" s="36" t="s">
        <v>33</v>
      </c>
      <c r="L1554" s="72" t="s">
        <v>8309</v>
      </c>
      <c r="M1554" s="36" t="s">
        <v>8310</v>
      </c>
      <c r="N1554" s="36" t="s">
        <v>36</v>
      </c>
      <c r="O1554" s="36"/>
      <c r="P1554" s="36"/>
      <c r="Q1554" s="36"/>
      <c r="R1554" s="36"/>
      <c r="S1554" s="36" t="s">
        <v>51</v>
      </c>
      <c r="T1554" s="36" t="s">
        <v>38</v>
      </c>
      <c r="U1554" s="36" t="s">
        <v>38</v>
      </c>
      <c r="V1554" s="36" t="s">
        <v>38</v>
      </c>
      <c r="W1554" s="36" t="s">
        <v>38</v>
      </c>
      <c r="X1554" s="36">
        <v>2</v>
      </c>
      <c r="Y1554" s="36" t="s">
        <v>8311</v>
      </c>
      <c r="Z1554" s="36">
        <v>1</v>
      </c>
      <c r="AA1554" s="36" t="s">
        <v>821</v>
      </c>
      <c r="AB1554" s="36">
        <v>1</v>
      </c>
      <c r="AC1554" s="36"/>
      <c r="AD1554" s="36"/>
      <c r="AE1554" s="36">
        <f t="shared" si="27"/>
        <v>0</v>
      </c>
    </row>
    <row r="1555" spans="1:31" customFormat="1" ht="216">
      <c r="A1555" s="36">
        <v>1554</v>
      </c>
      <c r="B1555" s="36" t="s">
        <v>7860</v>
      </c>
      <c r="C1555" s="36" t="s">
        <v>7910</v>
      </c>
      <c r="D1555" s="36" t="s">
        <v>8312</v>
      </c>
      <c r="E1555" s="36"/>
      <c r="F1555" s="36"/>
      <c r="G1555" s="36">
        <v>0</v>
      </c>
      <c r="H1555" s="36" t="s">
        <v>82</v>
      </c>
      <c r="I1555" s="36" t="s">
        <v>8313</v>
      </c>
      <c r="J1555" s="36" t="s">
        <v>8314</v>
      </c>
      <c r="K1555" s="36" t="s">
        <v>33</v>
      </c>
      <c r="L1555" s="72" t="s">
        <v>8315</v>
      </c>
      <c r="M1555" s="36" t="s">
        <v>8316</v>
      </c>
      <c r="N1555" s="36" t="s">
        <v>49</v>
      </c>
      <c r="O1555" s="36"/>
      <c r="P1555" s="36"/>
      <c r="Q1555" s="36"/>
      <c r="R1555" s="36" t="s">
        <v>50</v>
      </c>
      <c r="S1555" s="36" t="s">
        <v>51</v>
      </c>
      <c r="T1555" s="36" t="s">
        <v>38</v>
      </c>
      <c r="U1555" s="36" t="s">
        <v>38</v>
      </c>
      <c r="V1555" s="36" t="s">
        <v>38</v>
      </c>
      <c r="W1555" s="36" t="s">
        <v>7916</v>
      </c>
      <c r="X1555" s="36">
        <v>1</v>
      </c>
      <c r="Y1555" s="36" t="s">
        <v>8317</v>
      </c>
      <c r="Z1555" s="36">
        <v>1</v>
      </c>
      <c r="AA1555" s="36" t="s">
        <v>8318</v>
      </c>
      <c r="AB1555" s="36">
        <v>1</v>
      </c>
      <c r="AC1555" s="36" t="s">
        <v>8319</v>
      </c>
      <c r="AD1555" s="36"/>
      <c r="AE1555" s="36">
        <f t="shared" si="27"/>
        <v>1</v>
      </c>
    </row>
    <row r="1556" spans="1:31" s="29" customFormat="1" ht="81" customHeight="1">
      <c r="A1556" s="36">
        <v>1555</v>
      </c>
      <c r="B1556" s="36" t="s">
        <v>7860</v>
      </c>
      <c r="C1556" s="36" t="s">
        <v>7861</v>
      </c>
      <c r="D1556" s="36" t="s">
        <v>8320</v>
      </c>
      <c r="E1556" s="36" t="s">
        <v>28</v>
      </c>
      <c r="F1556" s="36" t="s">
        <v>45</v>
      </c>
      <c r="G1556" s="36">
        <v>0</v>
      </c>
      <c r="H1556" s="36" t="s">
        <v>82</v>
      </c>
      <c r="I1556" s="36" t="s">
        <v>8321</v>
      </c>
      <c r="J1556" s="36" t="s">
        <v>8322</v>
      </c>
      <c r="K1556" s="36" t="s">
        <v>106</v>
      </c>
      <c r="L1556" s="72"/>
      <c r="M1556" s="36"/>
      <c r="N1556" s="36"/>
      <c r="O1556" s="36"/>
      <c r="P1556" s="36"/>
      <c r="Q1556" s="36"/>
      <c r="R1556" s="36"/>
      <c r="S1556" s="36"/>
      <c r="T1556" s="36"/>
      <c r="U1556" s="36"/>
      <c r="V1556" s="36"/>
      <c r="W1556" s="36"/>
      <c r="X1556" s="36"/>
      <c r="Y1556" s="36"/>
      <c r="Z1556" s="36"/>
      <c r="AA1556" s="36"/>
      <c r="AB1556" s="36"/>
      <c r="AC1556" s="36"/>
      <c r="AD1556" s="36"/>
      <c r="AE1556" s="36">
        <f t="shared" si="27"/>
        <v>0</v>
      </c>
    </row>
    <row r="1557" spans="1:31" customFormat="1" ht="81">
      <c r="A1557" s="36">
        <v>1556</v>
      </c>
      <c r="B1557" s="36" t="s">
        <v>7860</v>
      </c>
      <c r="C1557" s="36" t="s">
        <v>7861</v>
      </c>
      <c r="D1557" s="36" t="s">
        <v>8323</v>
      </c>
      <c r="E1557" s="36" t="s">
        <v>28</v>
      </c>
      <c r="F1557" s="36" t="s">
        <v>45</v>
      </c>
      <c r="G1557" s="36">
        <v>0</v>
      </c>
      <c r="H1557" s="36" t="s">
        <v>82</v>
      </c>
      <c r="I1557" s="36" t="s">
        <v>8324</v>
      </c>
      <c r="J1557" s="36" t="s">
        <v>8325</v>
      </c>
      <c r="K1557" s="36" t="s">
        <v>33</v>
      </c>
      <c r="L1557" s="72" t="s">
        <v>8326</v>
      </c>
      <c r="M1557" s="36" t="s">
        <v>8327</v>
      </c>
      <c r="N1557" s="36" t="s">
        <v>36</v>
      </c>
      <c r="O1557" s="36"/>
      <c r="P1557" s="36"/>
      <c r="Q1557" s="36"/>
      <c r="R1557" s="36"/>
      <c r="S1557" s="36" t="s">
        <v>37</v>
      </c>
      <c r="T1557" s="36" t="s">
        <v>38</v>
      </c>
      <c r="U1557" s="36" t="s">
        <v>39</v>
      </c>
      <c r="V1557" s="36" t="s">
        <v>39</v>
      </c>
      <c r="W1557" s="36" t="s">
        <v>38</v>
      </c>
      <c r="X1557" s="36">
        <v>2</v>
      </c>
      <c r="Y1557" s="36" t="s">
        <v>8328</v>
      </c>
      <c r="Z1557" s="36">
        <v>1</v>
      </c>
      <c r="AA1557" s="36" t="s">
        <v>821</v>
      </c>
      <c r="AB1557" s="36">
        <v>1</v>
      </c>
      <c r="AC1557" s="36"/>
      <c r="AD1557" s="36"/>
      <c r="AE1557" s="36">
        <f t="shared" si="27"/>
        <v>0</v>
      </c>
    </row>
    <row r="1558" spans="1:31" customFormat="1" ht="108">
      <c r="A1558" s="36">
        <v>1557</v>
      </c>
      <c r="B1558" s="36" t="s">
        <v>7860</v>
      </c>
      <c r="C1558" s="36" t="s">
        <v>7861</v>
      </c>
      <c r="D1558" s="36" t="s">
        <v>8329</v>
      </c>
      <c r="E1558" s="36" t="s">
        <v>28</v>
      </c>
      <c r="F1558" s="36" t="s">
        <v>45</v>
      </c>
      <c r="G1558" s="36">
        <v>0</v>
      </c>
      <c r="H1558" s="36" t="s">
        <v>82</v>
      </c>
      <c r="I1558" s="36" t="s">
        <v>8330</v>
      </c>
      <c r="J1558" s="36" t="s">
        <v>8331</v>
      </c>
      <c r="K1558" s="36" t="s">
        <v>33</v>
      </c>
      <c r="L1558" s="72" t="s">
        <v>8332</v>
      </c>
      <c r="M1558" s="36" t="s">
        <v>8333</v>
      </c>
      <c r="N1558" s="36" t="s">
        <v>36</v>
      </c>
      <c r="O1558" s="36"/>
      <c r="P1558" s="36"/>
      <c r="Q1558" s="36"/>
      <c r="R1558" s="36"/>
      <c r="S1558" s="36" t="s">
        <v>37</v>
      </c>
      <c r="T1558" s="36" t="s">
        <v>38</v>
      </c>
      <c r="U1558" s="36" t="s">
        <v>39</v>
      </c>
      <c r="V1558" s="36" t="s">
        <v>39</v>
      </c>
      <c r="W1558" s="36" t="s">
        <v>38</v>
      </c>
      <c r="X1558" s="36">
        <v>2</v>
      </c>
      <c r="Y1558" s="36" t="s">
        <v>8334</v>
      </c>
      <c r="Z1558" s="36">
        <v>1</v>
      </c>
      <c r="AA1558" s="36" t="s">
        <v>821</v>
      </c>
      <c r="AB1558" s="36">
        <v>1</v>
      </c>
      <c r="AC1558" s="36"/>
      <c r="AD1558" s="36"/>
      <c r="AE1558" s="36">
        <f t="shared" si="27"/>
        <v>0</v>
      </c>
    </row>
    <row r="1559" spans="1:31" customFormat="1" ht="216">
      <c r="A1559" s="36">
        <v>1558</v>
      </c>
      <c r="B1559" s="36" t="s">
        <v>7860</v>
      </c>
      <c r="C1559" s="36" t="s">
        <v>7910</v>
      </c>
      <c r="D1559" s="36" t="s">
        <v>8335</v>
      </c>
      <c r="E1559" s="36"/>
      <c r="F1559" s="36"/>
      <c r="G1559" s="36">
        <v>0</v>
      </c>
      <c r="H1559" s="36" t="s">
        <v>108</v>
      </c>
      <c r="I1559" s="36" t="s">
        <v>8336</v>
      </c>
      <c r="J1559" s="36" t="s">
        <v>8337</v>
      </c>
      <c r="K1559" s="36" t="s">
        <v>33</v>
      </c>
      <c r="L1559" s="72" t="s">
        <v>8338</v>
      </c>
      <c r="M1559" s="36" t="s">
        <v>8339</v>
      </c>
      <c r="N1559" s="36" t="s">
        <v>49</v>
      </c>
      <c r="O1559" s="36"/>
      <c r="P1559" s="36" t="s">
        <v>50</v>
      </c>
      <c r="Q1559" s="36"/>
      <c r="R1559" s="36"/>
      <c r="S1559" s="36" t="s">
        <v>51</v>
      </c>
      <c r="T1559" s="36" t="s">
        <v>38</v>
      </c>
      <c r="U1559" s="36" t="s">
        <v>39</v>
      </c>
      <c r="V1559" s="36" t="s">
        <v>38</v>
      </c>
      <c r="W1559" s="36" t="s">
        <v>7916</v>
      </c>
      <c r="X1559" s="36">
        <v>1</v>
      </c>
      <c r="Y1559" s="36" t="s">
        <v>8340</v>
      </c>
      <c r="Z1559" s="36">
        <v>1</v>
      </c>
      <c r="AA1559" s="36" t="s">
        <v>8341</v>
      </c>
      <c r="AB1559" s="36">
        <v>1</v>
      </c>
      <c r="AC1559" s="36" t="s">
        <v>8342</v>
      </c>
      <c r="AD1559" s="36"/>
      <c r="AE1559" s="36">
        <f t="shared" si="27"/>
        <v>1</v>
      </c>
    </row>
    <row r="1560" spans="1:31" customFormat="1" ht="135">
      <c r="A1560" s="36">
        <v>1559</v>
      </c>
      <c r="B1560" s="36" t="s">
        <v>7860</v>
      </c>
      <c r="C1560" s="36" t="s">
        <v>7910</v>
      </c>
      <c r="D1560" s="36" t="s">
        <v>8343</v>
      </c>
      <c r="E1560" s="36"/>
      <c r="F1560" s="36"/>
      <c r="G1560" s="36">
        <v>0</v>
      </c>
      <c r="H1560" s="36" t="s">
        <v>108</v>
      </c>
      <c r="I1560" s="36" t="s">
        <v>8344</v>
      </c>
      <c r="J1560" s="36" t="s">
        <v>8345</v>
      </c>
      <c r="K1560" s="36" t="s">
        <v>33</v>
      </c>
      <c r="L1560" s="72" t="s">
        <v>8346</v>
      </c>
      <c r="M1560" s="36" t="s">
        <v>8347</v>
      </c>
      <c r="N1560" s="36" t="s">
        <v>49</v>
      </c>
      <c r="O1560" s="36"/>
      <c r="P1560" s="36" t="s">
        <v>50</v>
      </c>
      <c r="Q1560" s="36"/>
      <c r="R1560" s="36"/>
      <c r="S1560" s="36" t="s">
        <v>51</v>
      </c>
      <c r="T1560" s="36" t="s">
        <v>38</v>
      </c>
      <c r="U1560" s="36" t="s">
        <v>39</v>
      </c>
      <c r="V1560" s="36" t="s">
        <v>38</v>
      </c>
      <c r="W1560" s="36" t="s">
        <v>7916</v>
      </c>
      <c r="X1560" s="36">
        <v>1</v>
      </c>
      <c r="Y1560" s="36" t="s">
        <v>7953</v>
      </c>
      <c r="Z1560" s="36">
        <v>1</v>
      </c>
      <c r="AA1560" s="36" t="s">
        <v>7954</v>
      </c>
      <c r="AB1560" s="36">
        <v>1</v>
      </c>
      <c r="AC1560" s="36" t="s">
        <v>8319</v>
      </c>
      <c r="AD1560" s="36"/>
      <c r="AE1560" s="36">
        <f t="shared" si="27"/>
        <v>1</v>
      </c>
    </row>
    <row r="1561" spans="1:31" customFormat="1" ht="162">
      <c r="A1561" s="36">
        <v>1560</v>
      </c>
      <c r="B1561" s="36" t="s">
        <v>7860</v>
      </c>
      <c r="C1561" s="36" t="s">
        <v>7910</v>
      </c>
      <c r="D1561" s="36" t="s">
        <v>8348</v>
      </c>
      <c r="E1561" s="36"/>
      <c r="F1561" s="36"/>
      <c r="G1561" s="36">
        <v>0</v>
      </c>
      <c r="H1561" s="36" t="s">
        <v>82</v>
      </c>
      <c r="I1561" s="36" t="s">
        <v>8349</v>
      </c>
      <c r="J1561" s="36" t="s">
        <v>8350</v>
      </c>
      <c r="K1561" s="36" t="s">
        <v>33</v>
      </c>
      <c r="L1561" s="72" t="s">
        <v>8351</v>
      </c>
      <c r="M1561" s="36" t="s">
        <v>8352</v>
      </c>
      <c r="N1561" s="36" t="s">
        <v>49</v>
      </c>
      <c r="O1561" s="36"/>
      <c r="P1561" s="36"/>
      <c r="Q1561" s="36" t="s">
        <v>50</v>
      </c>
      <c r="R1561" s="36"/>
      <c r="S1561" s="36" t="s">
        <v>51</v>
      </c>
      <c r="T1561" s="36" t="s">
        <v>38</v>
      </c>
      <c r="U1561" s="36" t="s">
        <v>38</v>
      </c>
      <c r="V1561" s="36" t="s">
        <v>38</v>
      </c>
      <c r="W1561" s="36" t="s">
        <v>7938</v>
      </c>
      <c r="X1561" s="36">
        <v>2</v>
      </c>
      <c r="Y1561" s="36" t="s">
        <v>8340</v>
      </c>
      <c r="Z1561" s="36">
        <v>1</v>
      </c>
      <c r="AA1561" s="36" t="s">
        <v>8353</v>
      </c>
      <c r="AB1561" s="36">
        <v>1</v>
      </c>
      <c r="AC1561" s="36"/>
      <c r="AD1561" s="36"/>
      <c r="AE1561" s="36">
        <f t="shared" si="27"/>
        <v>1</v>
      </c>
    </row>
    <row r="1562" spans="1:31" customFormat="1" ht="189">
      <c r="A1562" s="36">
        <v>1561</v>
      </c>
      <c r="B1562" s="36" t="s">
        <v>7860</v>
      </c>
      <c r="C1562" s="36" t="s">
        <v>7910</v>
      </c>
      <c r="D1562" s="36" t="s">
        <v>8354</v>
      </c>
      <c r="E1562" s="36"/>
      <c r="F1562" s="36"/>
      <c r="G1562" s="36">
        <v>0</v>
      </c>
      <c r="H1562" s="36" t="s">
        <v>108</v>
      </c>
      <c r="I1562" s="36" t="s">
        <v>8355</v>
      </c>
      <c r="J1562" s="36" t="s">
        <v>8356</v>
      </c>
      <c r="K1562" s="36" t="s">
        <v>33</v>
      </c>
      <c r="L1562" s="72" t="s">
        <v>8357</v>
      </c>
      <c r="M1562" s="36" t="s">
        <v>8358</v>
      </c>
      <c r="N1562" s="36" t="s">
        <v>49</v>
      </c>
      <c r="O1562" s="36"/>
      <c r="P1562" s="36" t="s">
        <v>50</v>
      </c>
      <c r="Q1562" s="36"/>
      <c r="R1562" s="36"/>
      <c r="S1562" s="36" t="s">
        <v>51</v>
      </c>
      <c r="T1562" s="36" t="s">
        <v>38</v>
      </c>
      <c r="U1562" s="36" t="s">
        <v>39</v>
      </c>
      <c r="V1562" s="36" t="s">
        <v>38</v>
      </c>
      <c r="W1562" s="36" t="s">
        <v>7916</v>
      </c>
      <c r="X1562" s="36">
        <v>1</v>
      </c>
      <c r="Y1562" s="36" t="s">
        <v>8340</v>
      </c>
      <c r="Z1562" s="36">
        <v>1</v>
      </c>
      <c r="AA1562" s="36" t="s">
        <v>8353</v>
      </c>
      <c r="AB1562" s="36">
        <v>1</v>
      </c>
      <c r="AC1562" s="36" t="s">
        <v>5099</v>
      </c>
      <c r="AD1562" s="36"/>
      <c r="AE1562" s="36">
        <f t="shared" si="27"/>
        <v>1</v>
      </c>
    </row>
    <row r="1563" spans="1:31" customFormat="1" ht="94.5">
      <c r="A1563" s="36">
        <v>1562</v>
      </c>
      <c r="B1563" s="36" t="s">
        <v>7860</v>
      </c>
      <c r="C1563" s="36" t="s">
        <v>7910</v>
      </c>
      <c r="D1563" s="36" t="s">
        <v>8359</v>
      </c>
      <c r="E1563" s="36"/>
      <c r="F1563" s="36"/>
      <c r="G1563" s="36">
        <v>0</v>
      </c>
      <c r="H1563" s="36" t="s">
        <v>108</v>
      </c>
      <c r="I1563" s="36" t="s">
        <v>8360</v>
      </c>
      <c r="J1563" s="36" t="s">
        <v>8361</v>
      </c>
      <c r="K1563" s="36" t="s">
        <v>33</v>
      </c>
      <c r="L1563" s="72" t="s">
        <v>8362</v>
      </c>
      <c r="M1563" s="36" t="s">
        <v>8363</v>
      </c>
      <c r="N1563" s="36" t="s">
        <v>49</v>
      </c>
      <c r="O1563" s="36"/>
      <c r="P1563" s="36" t="s">
        <v>50</v>
      </c>
      <c r="Q1563" s="36"/>
      <c r="R1563" s="36"/>
      <c r="S1563" s="36" t="s">
        <v>51</v>
      </c>
      <c r="T1563" s="36" t="s">
        <v>38</v>
      </c>
      <c r="U1563" s="36" t="s">
        <v>38</v>
      </c>
      <c r="V1563" s="36" t="s">
        <v>38</v>
      </c>
      <c r="W1563" s="36" t="s">
        <v>4958</v>
      </c>
      <c r="X1563" s="36">
        <v>1</v>
      </c>
      <c r="Y1563" s="36" t="s">
        <v>8364</v>
      </c>
      <c r="Z1563" s="36">
        <v>1</v>
      </c>
      <c r="AA1563" s="36" t="s">
        <v>8365</v>
      </c>
      <c r="AB1563" s="36">
        <v>1</v>
      </c>
      <c r="AC1563" s="36"/>
      <c r="AD1563" s="36"/>
      <c r="AE1563" s="36">
        <f t="shared" si="27"/>
        <v>1</v>
      </c>
    </row>
    <row r="1564" spans="1:31" customFormat="1" ht="189">
      <c r="A1564" s="36">
        <v>1563</v>
      </c>
      <c r="B1564" s="36" t="s">
        <v>7860</v>
      </c>
      <c r="C1564" s="36" t="s">
        <v>7910</v>
      </c>
      <c r="D1564" s="36" t="s">
        <v>8366</v>
      </c>
      <c r="E1564" s="36"/>
      <c r="F1564" s="36"/>
      <c r="G1564" s="36">
        <v>0</v>
      </c>
      <c r="H1564" s="36" t="s">
        <v>30</v>
      </c>
      <c r="I1564" s="36" t="s">
        <v>8367</v>
      </c>
      <c r="J1564" s="36" t="s">
        <v>8368</v>
      </c>
      <c r="K1564" s="36" t="s">
        <v>33</v>
      </c>
      <c r="L1564" s="72" t="s">
        <v>8369</v>
      </c>
      <c r="M1564" s="36" t="s">
        <v>8370</v>
      </c>
      <c r="N1564" s="36" t="s">
        <v>36</v>
      </c>
      <c r="O1564" s="36"/>
      <c r="P1564" s="36"/>
      <c r="Q1564" s="36"/>
      <c r="R1564" s="36"/>
      <c r="S1564" s="36" t="s">
        <v>51</v>
      </c>
      <c r="T1564" s="36" t="s">
        <v>38</v>
      </c>
      <c r="U1564" s="36" t="s">
        <v>38</v>
      </c>
      <c r="V1564" s="36" t="s">
        <v>38</v>
      </c>
      <c r="W1564" s="36" t="s">
        <v>7938</v>
      </c>
      <c r="X1564" s="36">
        <v>2</v>
      </c>
      <c r="Y1564" s="36" t="s">
        <v>8371</v>
      </c>
      <c r="Z1564" s="36">
        <v>1</v>
      </c>
      <c r="AA1564" s="36" t="s">
        <v>8372</v>
      </c>
      <c r="AB1564" s="36">
        <v>1</v>
      </c>
      <c r="AC1564" s="36"/>
      <c r="AD1564" s="36"/>
      <c r="AE1564" s="36">
        <f t="shared" si="27"/>
        <v>0</v>
      </c>
    </row>
    <row r="1565" spans="1:31" customFormat="1" ht="81">
      <c r="A1565" s="36">
        <v>1564</v>
      </c>
      <c r="B1565" s="36" t="s">
        <v>7860</v>
      </c>
      <c r="C1565" s="36" t="s">
        <v>7910</v>
      </c>
      <c r="D1565" s="36" t="s">
        <v>8373</v>
      </c>
      <c r="E1565" s="36"/>
      <c r="F1565" s="36"/>
      <c r="G1565" s="36">
        <v>0</v>
      </c>
      <c r="H1565" s="36" t="s">
        <v>82</v>
      </c>
      <c r="I1565" s="36" t="s">
        <v>8374</v>
      </c>
      <c r="J1565" s="36" t="s">
        <v>8375</v>
      </c>
      <c r="K1565" s="36" t="s">
        <v>106</v>
      </c>
      <c r="L1565" s="72"/>
      <c r="M1565" s="36"/>
      <c r="N1565" s="36"/>
      <c r="O1565" s="36"/>
      <c r="P1565" s="36"/>
      <c r="Q1565" s="36"/>
      <c r="R1565" s="36"/>
      <c r="S1565" s="36"/>
      <c r="T1565" s="36"/>
      <c r="U1565" s="36"/>
      <c r="V1565" s="36"/>
      <c r="W1565" s="36"/>
      <c r="X1565" s="36"/>
      <c r="Y1565" s="36"/>
      <c r="Z1565" s="36"/>
      <c r="AA1565" s="36"/>
      <c r="AB1565" s="36"/>
      <c r="AC1565" s="36"/>
      <c r="AD1565" s="36"/>
      <c r="AE1565" s="36">
        <f t="shared" si="27"/>
        <v>0</v>
      </c>
    </row>
    <row r="1566" spans="1:31" customFormat="1" ht="310.5">
      <c r="A1566" s="36">
        <v>1565</v>
      </c>
      <c r="B1566" s="36" t="s">
        <v>7860</v>
      </c>
      <c r="C1566" s="36" t="s">
        <v>7910</v>
      </c>
      <c r="D1566" s="36" t="s">
        <v>7926</v>
      </c>
      <c r="E1566" s="36"/>
      <c r="F1566" s="36"/>
      <c r="G1566" s="36">
        <v>0</v>
      </c>
      <c r="H1566" s="36" t="s">
        <v>108</v>
      </c>
      <c r="I1566" s="36" t="s">
        <v>8376</v>
      </c>
      <c r="J1566" s="36" t="s">
        <v>8377</v>
      </c>
      <c r="K1566" s="36" t="s">
        <v>33</v>
      </c>
      <c r="L1566" s="72" t="s">
        <v>8378</v>
      </c>
      <c r="M1566" s="36" t="s">
        <v>8379</v>
      </c>
      <c r="N1566" s="36" t="s">
        <v>49</v>
      </c>
      <c r="O1566" s="36"/>
      <c r="P1566" s="36"/>
      <c r="Q1566" s="36"/>
      <c r="R1566" s="36" t="s">
        <v>50</v>
      </c>
      <c r="S1566" s="36" t="s">
        <v>51</v>
      </c>
      <c r="T1566" s="36" t="s">
        <v>38</v>
      </c>
      <c r="U1566" s="36" t="s">
        <v>38</v>
      </c>
      <c r="V1566" s="36" t="s">
        <v>38</v>
      </c>
      <c r="W1566" s="36" t="s">
        <v>8380</v>
      </c>
      <c r="X1566" s="36">
        <v>1</v>
      </c>
      <c r="Y1566" s="36" t="s">
        <v>7926</v>
      </c>
      <c r="Z1566" s="36">
        <v>4</v>
      </c>
      <c r="AA1566" s="36" t="s">
        <v>7926</v>
      </c>
      <c r="AB1566" s="36">
        <v>4</v>
      </c>
      <c r="AC1566" s="36" t="s">
        <v>7331</v>
      </c>
      <c r="AD1566" s="36"/>
      <c r="AE1566" s="36">
        <f t="shared" si="27"/>
        <v>1</v>
      </c>
    </row>
    <row r="1567" spans="1:31" customFormat="1" ht="256.5">
      <c r="A1567" s="36">
        <v>1566</v>
      </c>
      <c r="B1567" s="36" t="s">
        <v>7860</v>
      </c>
      <c r="C1567" s="36" t="s">
        <v>7910</v>
      </c>
      <c r="D1567" s="36" t="s">
        <v>8381</v>
      </c>
      <c r="E1567" s="36"/>
      <c r="F1567" s="36"/>
      <c r="G1567" s="36">
        <v>0</v>
      </c>
      <c r="H1567" s="36" t="s">
        <v>133</v>
      </c>
      <c r="I1567" s="36" t="s">
        <v>8382</v>
      </c>
      <c r="J1567" s="36" t="s">
        <v>8383</v>
      </c>
      <c r="K1567" s="36" t="s">
        <v>33</v>
      </c>
      <c r="L1567" s="72" t="s">
        <v>8384</v>
      </c>
      <c r="M1567" s="36" t="s">
        <v>8385</v>
      </c>
      <c r="N1567" s="36" t="s">
        <v>49</v>
      </c>
      <c r="O1567" s="36"/>
      <c r="P1567" s="36"/>
      <c r="Q1567" s="36"/>
      <c r="R1567" s="36" t="s">
        <v>50</v>
      </c>
      <c r="S1567" s="36" t="s">
        <v>51</v>
      </c>
      <c r="T1567" s="36" t="s">
        <v>38</v>
      </c>
      <c r="U1567" s="36" t="s">
        <v>38</v>
      </c>
      <c r="V1567" s="36" t="s">
        <v>38</v>
      </c>
      <c r="W1567" s="36" t="s">
        <v>8380</v>
      </c>
      <c r="X1567" s="36">
        <v>1</v>
      </c>
      <c r="Y1567" s="36" t="s">
        <v>8381</v>
      </c>
      <c r="Z1567" s="36">
        <v>4</v>
      </c>
      <c r="AA1567" s="36" t="s">
        <v>8381</v>
      </c>
      <c r="AB1567" s="36">
        <v>4</v>
      </c>
      <c r="AC1567" s="36" t="s">
        <v>7331</v>
      </c>
      <c r="AD1567" s="36"/>
      <c r="AE1567" s="36">
        <f t="shared" si="27"/>
        <v>1</v>
      </c>
    </row>
    <row r="1568" spans="1:31" customFormat="1" ht="135">
      <c r="A1568" s="36">
        <v>1567</v>
      </c>
      <c r="B1568" s="36" t="s">
        <v>7860</v>
      </c>
      <c r="C1568" s="36" t="s">
        <v>7910</v>
      </c>
      <c r="D1568" s="36" t="s">
        <v>8386</v>
      </c>
      <c r="E1568" s="36"/>
      <c r="F1568" s="36"/>
      <c r="G1568" s="36">
        <v>0</v>
      </c>
      <c r="H1568" s="36" t="s">
        <v>108</v>
      </c>
      <c r="I1568" s="36" t="s">
        <v>8387</v>
      </c>
      <c r="J1568" s="36" t="s">
        <v>8388</v>
      </c>
      <c r="K1568" s="36" t="s">
        <v>33</v>
      </c>
      <c r="L1568" s="72" t="s">
        <v>8389</v>
      </c>
      <c r="M1568" s="36" t="s">
        <v>8390</v>
      </c>
      <c r="N1568" s="36" t="s">
        <v>49</v>
      </c>
      <c r="O1568" s="36"/>
      <c r="P1568" s="36" t="s">
        <v>50</v>
      </c>
      <c r="Q1568" s="36"/>
      <c r="R1568" s="36"/>
      <c r="S1568" s="36" t="s">
        <v>51</v>
      </c>
      <c r="T1568" s="36" t="s">
        <v>38</v>
      </c>
      <c r="U1568" s="36" t="s">
        <v>38</v>
      </c>
      <c r="V1568" s="36" t="s">
        <v>38</v>
      </c>
      <c r="W1568" s="36" t="s">
        <v>8391</v>
      </c>
      <c r="X1568" s="36">
        <v>1</v>
      </c>
      <c r="Y1568" s="36" t="s">
        <v>8392</v>
      </c>
      <c r="Z1568" s="36">
        <v>1</v>
      </c>
      <c r="AA1568" s="36" t="s">
        <v>8393</v>
      </c>
      <c r="AB1568" s="36">
        <v>1</v>
      </c>
      <c r="AC1568" s="36"/>
      <c r="AD1568" s="36"/>
      <c r="AE1568" s="36">
        <f t="shared" si="27"/>
        <v>1</v>
      </c>
    </row>
    <row r="1569" spans="1:31" customFormat="1" ht="108">
      <c r="A1569" s="36">
        <v>1568</v>
      </c>
      <c r="B1569" s="36" t="s">
        <v>7860</v>
      </c>
      <c r="C1569" s="36" t="s">
        <v>7910</v>
      </c>
      <c r="D1569" s="36" t="s">
        <v>8394</v>
      </c>
      <c r="E1569" s="36"/>
      <c r="F1569" s="36"/>
      <c r="G1569" s="36">
        <v>0</v>
      </c>
      <c r="H1569" s="36" t="s">
        <v>645</v>
      </c>
      <c r="I1569" s="36" t="s">
        <v>8395</v>
      </c>
      <c r="J1569" s="36" t="s">
        <v>8396</v>
      </c>
      <c r="K1569" s="36" t="s">
        <v>33</v>
      </c>
      <c r="L1569" s="72" t="s">
        <v>8397</v>
      </c>
      <c r="M1569" s="36" t="s">
        <v>8398</v>
      </c>
      <c r="N1569" s="36" t="s">
        <v>49</v>
      </c>
      <c r="O1569" s="36"/>
      <c r="P1569" s="36"/>
      <c r="Q1569" s="36"/>
      <c r="R1569" s="36" t="s">
        <v>50</v>
      </c>
      <c r="S1569" s="36" t="s">
        <v>51</v>
      </c>
      <c r="T1569" s="36" t="s">
        <v>38</v>
      </c>
      <c r="U1569" s="36" t="s">
        <v>38</v>
      </c>
      <c r="V1569" s="36" t="s">
        <v>38</v>
      </c>
      <c r="W1569" s="36" t="s">
        <v>7938</v>
      </c>
      <c r="X1569" s="36">
        <v>2</v>
      </c>
      <c r="Y1569" s="36" t="s">
        <v>8399</v>
      </c>
      <c r="Z1569" s="36">
        <v>1</v>
      </c>
      <c r="AA1569" s="36" t="s">
        <v>8400</v>
      </c>
      <c r="AB1569" s="36">
        <v>1</v>
      </c>
      <c r="AC1569" s="36"/>
      <c r="AD1569" s="36"/>
      <c r="AE1569" s="36">
        <f t="shared" si="27"/>
        <v>1</v>
      </c>
    </row>
    <row r="1570" spans="1:31" customFormat="1" ht="135">
      <c r="A1570" s="36">
        <v>1569</v>
      </c>
      <c r="B1570" s="36" t="s">
        <v>7860</v>
      </c>
      <c r="C1570" s="36" t="s">
        <v>7861</v>
      </c>
      <c r="D1570" s="36" t="s">
        <v>8401</v>
      </c>
      <c r="E1570" s="36" t="s">
        <v>28</v>
      </c>
      <c r="F1570" s="36" t="s">
        <v>45</v>
      </c>
      <c r="G1570" s="36">
        <v>0</v>
      </c>
      <c r="H1570" s="36" t="s">
        <v>108</v>
      </c>
      <c r="I1570" s="36" t="s">
        <v>8402</v>
      </c>
      <c r="J1570" s="36" t="s">
        <v>8403</v>
      </c>
      <c r="K1570" s="36" t="s">
        <v>33</v>
      </c>
      <c r="L1570" s="72" t="s">
        <v>8404</v>
      </c>
      <c r="M1570" s="36" t="s">
        <v>8405</v>
      </c>
      <c r="N1570" s="36" t="s">
        <v>36</v>
      </c>
      <c r="O1570" s="36"/>
      <c r="P1570" s="36"/>
      <c r="Q1570" s="36"/>
      <c r="R1570" s="36"/>
      <c r="S1570" s="36" t="s">
        <v>51</v>
      </c>
      <c r="T1570" s="36" t="s">
        <v>38</v>
      </c>
      <c r="U1570" s="36" t="s">
        <v>39</v>
      </c>
      <c r="V1570" s="36" t="s">
        <v>39</v>
      </c>
      <c r="W1570" s="36" t="s">
        <v>38</v>
      </c>
      <c r="X1570" s="36">
        <v>2</v>
      </c>
      <c r="Y1570" s="36" t="s">
        <v>8406</v>
      </c>
      <c r="Z1570" s="36">
        <v>1</v>
      </c>
      <c r="AA1570" s="36" t="s">
        <v>821</v>
      </c>
      <c r="AB1570" s="36">
        <v>1</v>
      </c>
      <c r="AC1570" s="36"/>
      <c r="AD1570" s="36"/>
      <c r="AE1570" s="36">
        <f t="shared" si="27"/>
        <v>0</v>
      </c>
    </row>
    <row r="1571" spans="1:31" customFormat="1" ht="108">
      <c r="A1571" s="36">
        <v>1570</v>
      </c>
      <c r="B1571" s="36" t="s">
        <v>7860</v>
      </c>
      <c r="C1571" s="36" t="s">
        <v>7910</v>
      </c>
      <c r="D1571" s="36" t="s">
        <v>8407</v>
      </c>
      <c r="E1571" s="36"/>
      <c r="F1571" s="36"/>
      <c r="G1571" s="36">
        <v>0</v>
      </c>
      <c r="H1571" s="36" t="s">
        <v>42</v>
      </c>
      <c r="I1571" s="36" t="s">
        <v>8408</v>
      </c>
      <c r="J1571" s="36" t="s">
        <v>8409</v>
      </c>
      <c r="K1571" s="36" t="s">
        <v>33</v>
      </c>
      <c r="L1571" s="72" t="s">
        <v>8410</v>
      </c>
      <c r="M1571" s="36" t="s">
        <v>8411</v>
      </c>
      <c r="N1571" s="36" t="s">
        <v>49</v>
      </c>
      <c r="O1571" s="36"/>
      <c r="P1571" s="36"/>
      <c r="Q1571" s="36"/>
      <c r="R1571" s="36" t="s">
        <v>50</v>
      </c>
      <c r="S1571" s="36" t="s">
        <v>51</v>
      </c>
      <c r="T1571" s="36" t="s">
        <v>38</v>
      </c>
      <c r="U1571" s="36" t="s">
        <v>38</v>
      </c>
      <c r="V1571" s="36" t="s">
        <v>38</v>
      </c>
      <c r="W1571" s="36" t="s">
        <v>7938</v>
      </c>
      <c r="X1571" s="36">
        <v>2</v>
      </c>
      <c r="Y1571" s="36" t="s">
        <v>8412</v>
      </c>
      <c r="Z1571" s="36">
        <v>4</v>
      </c>
      <c r="AA1571" s="36" t="s">
        <v>8412</v>
      </c>
      <c r="AB1571" s="36">
        <v>4</v>
      </c>
      <c r="AC1571" s="36"/>
      <c r="AD1571" s="36"/>
      <c r="AE1571" s="36">
        <f t="shared" si="27"/>
        <v>1</v>
      </c>
    </row>
    <row r="1572" spans="1:31" customFormat="1" ht="94.5">
      <c r="A1572" s="36">
        <v>1571</v>
      </c>
      <c r="B1572" s="36" t="s">
        <v>7860</v>
      </c>
      <c r="C1572" s="36" t="s">
        <v>7861</v>
      </c>
      <c r="D1572" s="36" t="s">
        <v>8413</v>
      </c>
      <c r="E1572" s="36" t="s">
        <v>28</v>
      </c>
      <c r="F1572" s="36" t="s">
        <v>45</v>
      </c>
      <c r="G1572" s="36">
        <v>0</v>
      </c>
      <c r="H1572" s="36" t="s">
        <v>82</v>
      </c>
      <c r="I1572" s="36" t="s">
        <v>8414</v>
      </c>
      <c r="J1572" s="36" t="s">
        <v>8415</v>
      </c>
      <c r="K1572" s="36" t="s">
        <v>33</v>
      </c>
      <c r="L1572" s="72" t="s">
        <v>8416</v>
      </c>
      <c r="M1572" s="36" t="s">
        <v>8417</v>
      </c>
      <c r="N1572" s="36" t="s">
        <v>36</v>
      </c>
      <c r="O1572" s="36"/>
      <c r="P1572" s="36"/>
      <c r="Q1572" s="36"/>
      <c r="R1572" s="36"/>
      <c r="S1572" s="36" t="s">
        <v>51</v>
      </c>
      <c r="T1572" s="36" t="s">
        <v>38</v>
      </c>
      <c r="U1572" s="36" t="s">
        <v>39</v>
      </c>
      <c r="V1572" s="36" t="s">
        <v>38</v>
      </c>
      <c r="W1572" s="36" t="s">
        <v>38</v>
      </c>
      <c r="X1572" s="36">
        <v>2</v>
      </c>
      <c r="Y1572" s="36" t="s">
        <v>8418</v>
      </c>
      <c r="Z1572" s="36">
        <v>1</v>
      </c>
      <c r="AA1572" s="36" t="s">
        <v>821</v>
      </c>
      <c r="AB1572" s="36">
        <v>1</v>
      </c>
      <c r="AC1572" s="36"/>
      <c r="AD1572" s="36"/>
      <c r="AE1572" s="36">
        <f t="shared" si="27"/>
        <v>0</v>
      </c>
    </row>
    <row r="1573" spans="1:31" customFormat="1" ht="94.5">
      <c r="A1573" s="36">
        <v>1572</v>
      </c>
      <c r="B1573" s="36" t="s">
        <v>7860</v>
      </c>
      <c r="C1573" s="36" t="s">
        <v>7910</v>
      </c>
      <c r="D1573" s="36" t="s">
        <v>8419</v>
      </c>
      <c r="E1573" s="36"/>
      <c r="F1573" s="36"/>
      <c r="G1573" s="36">
        <v>0</v>
      </c>
      <c r="H1573" s="36" t="s">
        <v>108</v>
      </c>
      <c r="I1573" s="36" t="s">
        <v>8420</v>
      </c>
      <c r="J1573" s="36" t="s">
        <v>8421</v>
      </c>
      <c r="K1573" s="36" t="s">
        <v>33</v>
      </c>
      <c r="L1573" s="72" t="s">
        <v>8422</v>
      </c>
      <c r="M1573" s="36" t="s">
        <v>8423</v>
      </c>
      <c r="N1573" s="36" t="s">
        <v>49</v>
      </c>
      <c r="O1573" s="36"/>
      <c r="P1573" s="36" t="s">
        <v>50</v>
      </c>
      <c r="Q1573" s="36"/>
      <c r="R1573" s="36"/>
      <c r="S1573" s="36" t="s">
        <v>51</v>
      </c>
      <c r="T1573" s="36" t="s">
        <v>38</v>
      </c>
      <c r="U1573" s="36" t="s">
        <v>38</v>
      </c>
      <c r="V1573" s="36" t="s">
        <v>38</v>
      </c>
      <c r="W1573" s="36" t="s">
        <v>7916</v>
      </c>
      <c r="X1573" s="36">
        <v>1</v>
      </c>
      <c r="Y1573" s="36" t="s">
        <v>8424</v>
      </c>
      <c r="Z1573" s="36">
        <v>1</v>
      </c>
      <c r="AA1573" s="36" t="s">
        <v>8425</v>
      </c>
      <c r="AB1573" s="36">
        <v>1</v>
      </c>
      <c r="AC1573" s="36" t="s">
        <v>5099</v>
      </c>
      <c r="AD1573" s="36"/>
      <c r="AE1573" s="36">
        <f t="shared" si="27"/>
        <v>1</v>
      </c>
    </row>
    <row r="1574" spans="1:31" customFormat="1" ht="81">
      <c r="A1574" s="36">
        <v>1573</v>
      </c>
      <c r="B1574" s="36" t="s">
        <v>7860</v>
      </c>
      <c r="C1574" s="36" t="s">
        <v>7861</v>
      </c>
      <c r="D1574" s="36" t="s">
        <v>8426</v>
      </c>
      <c r="E1574" s="36" t="s">
        <v>28</v>
      </c>
      <c r="F1574" s="36" t="s">
        <v>45</v>
      </c>
      <c r="G1574" s="36">
        <v>0</v>
      </c>
      <c r="H1574" s="36" t="s">
        <v>108</v>
      </c>
      <c r="I1574" s="36" t="s">
        <v>8427</v>
      </c>
      <c r="J1574" s="36" t="s">
        <v>8428</v>
      </c>
      <c r="K1574" s="36" t="s">
        <v>33</v>
      </c>
      <c r="L1574" s="72" t="s">
        <v>8429</v>
      </c>
      <c r="M1574" s="36" t="s">
        <v>8430</v>
      </c>
      <c r="N1574" s="36" t="s">
        <v>36</v>
      </c>
      <c r="O1574" s="36"/>
      <c r="P1574" s="36"/>
      <c r="Q1574" s="36"/>
      <c r="R1574" s="36"/>
      <c r="S1574" s="36" t="s">
        <v>51</v>
      </c>
      <c r="T1574" s="36" t="s">
        <v>38</v>
      </c>
      <c r="U1574" s="36" t="s">
        <v>38</v>
      </c>
      <c r="V1574" s="36" t="s">
        <v>38</v>
      </c>
      <c r="W1574" s="36" t="s">
        <v>38</v>
      </c>
      <c r="X1574" s="36">
        <v>2</v>
      </c>
      <c r="Y1574" s="36" t="s">
        <v>8431</v>
      </c>
      <c r="Z1574" s="36">
        <v>1</v>
      </c>
      <c r="AA1574" s="36" t="s">
        <v>821</v>
      </c>
      <c r="AB1574" s="36">
        <v>1</v>
      </c>
      <c r="AC1574" s="36"/>
      <c r="AD1574" s="36"/>
      <c r="AE1574" s="36">
        <f t="shared" si="27"/>
        <v>0</v>
      </c>
    </row>
    <row r="1575" spans="1:31" customFormat="1" ht="108">
      <c r="A1575" s="36">
        <v>1574</v>
      </c>
      <c r="B1575" s="36" t="s">
        <v>7860</v>
      </c>
      <c r="C1575" s="36" t="s">
        <v>7910</v>
      </c>
      <c r="D1575" s="36" t="s">
        <v>8432</v>
      </c>
      <c r="E1575" s="36"/>
      <c r="F1575" s="36"/>
      <c r="G1575" s="36">
        <v>0</v>
      </c>
      <c r="H1575" s="36" t="s">
        <v>82</v>
      </c>
      <c r="I1575" s="36" t="s">
        <v>8433</v>
      </c>
      <c r="J1575" s="36" t="s">
        <v>8434</v>
      </c>
      <c r="K1575" s="36" t="s">
        <v>33</v>
      </c>
      <c r="L1575" s="72" t="s">
        <v>8435</v>
      </c>
      <c r="M1575" s="36" t="s">
        <v>8436</v>
      </c>
      <c r="N1575" s="36" t="s">
        <v>49</v>
      </c>
      <c r="O1575" s="36"/>
      <c r="P1575" s="36" t="s">
        <v>50</v>
      </c>
      <c r="Q1575" s="36"/>
      <c r="R1575" s="36"/>
      <c r="S1575" s="36" t="s">
        <v>51</v>
      </c>
      <c r="T1575" s="36" t="s">
        <v>38</v>
      </c>
      <c r="U1575" s="36" t="s">
        <v>39</v>
      </c>
      <c r="V1575" s="36" t="s">
        <v>39</v>
      </c>
      <c r="W1575" s="36" t="s">
        <v>7938</v>
      </c>
      <c r="X1575" s="36">
        <v>2</v>
      </c>
      <c r="Y1575" s="36" t="s">
        <v>8437</v>
      </c>
      <c r="Z1575" s="36">
        <v>1</v>
      </c>
      <c r="AA1575" s="36" t="s">
        <v>8438</v>
      </c>
      <c r="AB1575" s="36">
        <v>1</v>
      </c>
      <c r="AC1575" s="36"/>
      <c r="AD1575" s="36"/>
      <c r="AE1575" s="36">
        <f t="shared" si="27"/>
        <v>1</v>
      </c>
    </row>
    <row r="1576" spans="1:31" customFormat="1" ht="108">
      <c r="A1576" s="36">
        <v>1575</v>
      </c>
      <c r="B1576" s="36" t="s">
        <v>7860</v>
      </c>
      <c r="C1576" s="36" t="s">
        <v>7910</v>
      </c>
      <c r="D1576" s="36" t="s">
        <v>8439</v>
      </c>
      <c r="E1576" s="36"/>
      <c r="F1576" s="36"/>
      <c r="G1576" s="36">
        <v>0</v>
      </c>
      <c r="H1576" s="36" t="s">
        <v>82</v>
      </c>
      <c r="I1576" s="36" t="s">
        <v>8440</v>
      </c>
      <c r="J1576" s="36" t="s">
        <v>8441</v>
      </c>
      <c r="K1576" s="36" t="s">
        <v>33</v>
      </c>
      <c r="L1576" s="72" t="s">
        <v>8442</v>
      </c>
      <c r="M1576" s="36" t="s">
        <v>8443</v>
      </c>
      <c r="N1576" s="36" t="s">
        <v>49</v>
      </c>
      <c r="O1576" s="36"/>
      <c r="P1576" s="36" t="s">
        <v>50</v>
      </c>
      <c r="Q1576" s="36"/>
      <c r="R1576" s="36"/>
      <c r="S1576" s="36" t="s">
        <v>51</v>
      </c>
      <c r="T1576" s="36" t="s">
        <v>38</v>
      </c>
      <c r="U1576" s="36" t="s">
        <v>39</v>
      </c>
      <c r="V1576" s="36" t="s">
        <v>38</v>
      </c>
      <c r="W1576" s="36" t="s">
        <v>7938</v>
      </c>
      <c r="X1576" s="36">
        <v>2</v>
      </c>
      <c r="Y1576" s="36" t="s">
        <v>8444</v>
      </c>
      <c r="Z1576" s="36">
        <v>1</v>
      </c>
      <c r="AA1576" s="36" t="s">
        <v>8445</v>
      </c>
      <c r="AB1576" s="36">
        <v>1</v>
      </c>
      <c r="AC1576" s="36"/>
      <c r="AD1576" s="36"/>
      <c r="AE1576" s="36">
        <f t="shared" si="27"/>
        <v>1</v>
      </c>
    </row>
    <row r="1577" spans="1:31" customFormat="1" ht="175.5">
      <c r="A1577" s="36">
        <v>1576</v>
      </c>
      <c r="B1577" s="36" t="s">
        <v>7860</v>
      </c>
      <c r="C1577" s="36" t="s">
        <v>7861</v>
      </c>
      <c r="D1577" s="36" t="s">
        <v>8446</v>
      </c>
      <c r="E1577" s="36" t="s">
        <v>28</v>
      </c>
      <c r="F1577" s="36" t="s">
        <v>45</v>
      </c>
      <c r="G1577" s="36">
        <v>0</v>
      </c>
      <c r="H1577" s="36" t="s">
        <v>30</v>
      </c>
      <c r="I1577" s="36" t="s">
        <v>8447</v>
      </c>
      <c r="J1577" s="36" t="s">
        <v>8448</v>
      </c>
      <c r="K1577" s="36" t="s">
        <v>106</v>
      </c>
      <c r="L1577" s="72"/>
      <c r="M1577" s="36"/>
      <c r="N1577" s="36"/>
      <c r="O1577" s="36"/>
      <c r="P1577" s="36"/>
      <c r="Q1577" s="36"/>
      <c r="R1577" s="36"/>
      <c r="S1577" s="36"/>
      <c r="T1577" s="36"/>
      <c r="U1577" s="36"/>
      <c r="V1577" s="36"/>
      <c r="W1577" s="36"/>
      <c r="X1577" s="36"/>
      <c r="Y1577" s="36"/>
      <c r="Z1577" s="36"/>
      <c r="AA1577" s="36"/>
      <c r="AB1577" s="36"/>
      <c r="AC1577" s="36"/>
      <c r="AD1577" s="36"/>
      <c r="AE1577" s="36">
        <f t="shared" si="27"/>
        <v>0</v>
      </c>
    </row>
    <row r="1578" spans="1:31" customFormat="1" ht="162">
      <c r="A1578" s="36">
        <v>1577</v>
      </c>
      <c r="B1578" s="36" t="s">
        <v>7860</v>
      </c>
      <c r="C1578" s="36" t="s">
        <v>7861</v>
      </c>
      <c r="D1578" s="36" t="s">
        <v>8449</v>
      </c>
      <c r="E1578" s="36" t="s">
        <v>28</v>
      </c>
      <c r="F1578" s="36" t="s">
        <v>45</v>
      </c>
      <c r="G1578" s="36">
        <v>0</v>
      </c>
      <c r="H1578" s="36" t="s">
        <v>82</v>
      </c>
      <c r="I1578" s="36" t="s">
        <v>8450</v>
      </c>
      <c r="J1578" s="36" t="s">
        <v>8451</v>
      </c>
      <c r="K1578" s="36" t="s">
        <v>33</v>
      </c>
      <c r="L1578" s="72" t="s">
        <v>8452</v>
      </c>
      <c r="M1578" s="36" t="s">
        <v>8453</v>
      </c>
      <c r="N1578" s="36" t="s">
        <v>36</v>
      </c>
      <c r="O1578" s="36"/>
      <c r="P1578" s="36"/>
      <c r="Q1578" s="36"/>
      <c r="R1578" s="36"/>
      <c r="S1578" s="36" t="s">
        <v>51</v>
      </c>
      <c r="T1578" s="36" t="s">
        <v>38</v>
      </c>
      <c r="U1578" s="36" t="s">
        <v>38</v>
      </c>
      <c r="V1578" s="36" t="s">
        <v>38</v>
      </c>
      <c r="W1578" s="36" t="s">
        <v>38</v>
      </c>
      <c r="X1578" s="36">
        <v>2</v>
      </c>
      <c r="Y1578" s="36" t="s">
        <v>8454</v>
      </c>
      <c r="Z1578" s="36">
        <v>1</v>
      </c>
      <c r="AA1578" s="36" t="s">
        <v>8455</v>
      </c>
      <c r="AB1578" s="36">
        <v>5</v>
      </c>
      <c r="AC1578" s="36"/>
      <c r="AD1578" s="36"/>
      <c r="AE1578" s="36">
        <f t="shared" si="27"/>
        <v>0</v>
      </c>
    </row>
    <row r="1579" spans="1:31" customFormat="1" ht="94.5">
      <c r="A1579" s="36">
        <v>1578</v>
      </c>
      <c r="B1579" s="36" t="s">
        <v>7860</v>
      </c>
      <c r="C1579" s="36" t="s">
        <v>7910</v>
      </c>
      <c r="D1579" s="36" t="s">
        <v>8456</v>
      </c>
      <c r="E1579" s="36"/>
      <c r="F1579" s="36"/>
      <c r="G1579" s="36">
        <v>0</v>
      </c>
      <c r="H1579" s="36" t="s">
        <v>108</v>
      </c>
      <c r="I1579" s="36" t="s">
        <v>8457</v>
      </c>
      <c r="J1579" s="36" t="s">
        <v>8458</v>
      </c>
      <c r="K1579" s="36" t="s">
        <v>33</v>
      </c>
      <c r="L1579" s="72" t="s">
        <v>8459</v>
      </c>
      <c r="M1579" s="36" t="s">
        <v>8460</v>
      </c>
      <c r="N1579" s="36" t="s">
        <v>49</v>
      </c>
      <c r="O1579" s="36"/>
      <c r="P1579" s="36" t="s">
        <v>50</v>
      </c>
      <c r="Q1579" s="36"/>
      <c r="R1579" s="36"/>
      <c r="S1579" s="36" t="s">
        <v>51</v>
      </c>
      <c r="T1579" s="36" t="s">
        <v>38</v>
      </c>
      <c r="U1579" s="36" t="s">
        <v>39</v>
      </c>
      <c r="V1579" s="36" t="s">
        <v>38</v>
      </c>
      <c r="W1579" s="36" t="s">
        <v>7916</v>
      </c>
      <c r="X1579" s="36">
        <v>1</v>
      </c>
      <c r="Y1579" s="36" t="s">
        <v>8461</v>
      </c>
      <c r="Z1579" s="36">
        <v>1</v>
      </c>
      <c r="AA1579" s="36" t="s">
        <v>8462</v>
      </c>
      <c r="AB1579" s="36">
        <v>1</v>
      </c>
      <c r="AC1579" s="36" t="s">
        <v>8342</v>
      </c>
      <c r="AD1579" s="36"/>
      <c r="AE1579" s="36">
        <f t="shared" si="27"/>
        <v>1</v>
      </c>
    </row>
    <row r="1580" spans="1:31" customFormat="1" ht="135">
      <c r="A1580" s="36">
        <v>1579</v>
      </c>
      <c r="B1580" s="36" t="s">
        <v>7860</v>
      </c>
      <c r="C1580" s="36" t="s">
        <v>7861</v>
      </c>
      <c r="D1580" s="36" t="s">
        <v>8463</v>
      </c>
      <c r="E1580" s="36" t="s">
        <v>28</v>
      </c>
      <c r="F1580" s="36" t="s">
        <v>45</v>
      </c>
      <c r="G1580" s="36">
        <v>0</v>
      </c>
      <c r="H1580" s="36" t="s">
        <v>42</v>
      </c>
      <c r="I1580" s="36" t="s">
        <v>8464</v>
      </c>
      <c r="J1580" s="36" t="s">
        <v>8465</v>
      </c>
      <c r="K1580" s="36" t="s">
        <v>33</v>
      </c>
      <c r="L1580" s="72" t="s">
        <v>8466</v>
      </c>
      <c r="M1580" s="36" t="s">
        <v>8467</v>
      </c>
      <c r="N1580" s="36" t="s">
        <v>36</v>
      </c>
      <c r="O1580" s="36"/>
      <c r="P1580" s="36"/>
      <c r="Q1580" s="36"/>
      <c r="R1580" s="36"/>
      <c r="S1580" s="36" t="s">
        <v>37</v>
      </c>
      <c r="T1580" s="36" t="s">
        <v>38</v>
      </c>
      <c r="U1580" s="36" t="s">
        <v>39</v>
      </c>
      <c r="V1580" s="36" t="s">
        <v>38</v>
      </c>
      <c r="W1580" s="36" t="s">
        <v>38</v>
      </c>
      <c r="X1580" s="36">
        <v>2</v>
      </c>
      <c r="Y1580" s="36" t="s">
        <v>8468</v>
      </c>
      <c r="Z1580" s="36">
        <v>1</v>
      </c>
      <c r="AA1580" s="36" t="s">
        <v>821</v>
      </c>
      <c r="AB1580" s="36">
        <v>1</v>
      </c>
      <c r="AC1580" s="36"/>
      <c r="AD1580" s="36"/>
      <c r="AE1580" s="36">
        <f t="shared" si="27"/>
        <v>0</v>
      </c>
    </row>
    <row r="1581" spans="1:31" customFormat="1" ht="108">
      <c r="A1581" s="36">
        <v>1580</v>
      </c>
      <c r="B1581" s="36" t="s">
        <v>7860</v>
      </c>
      <c r="C1581" s="36" t="s">
        <v>7910</v>
      </c>
      <c r="D1581" s="36" t="s">
        <v>8469</v>
      </c>
      <c r="E1581" s="36"/>
      <c r="F1581" s="36"/>
      <c r="G1581" s="36">
        <v>0</v>
      </c>
      <c r="H1581" s="36" t="s">
        <v>108</v>
      </c>
      <c r="I1581" s="36" t="s">
        <v>8470</v>
      </c>
      <c r="J1581" s="36" t="s">
        <v>8471</v>
      </c>
      <c r="K1581" s="36" t="s">
        <v>33</v>
      </c>
      <c r="L1581" s="72" t="s">
        <v>8472</v>
      </c>
      <c r="M1581" s="36" t="s">
        <v>8473</v>
      </c>
      <c r="N1581" s="36" t="s">
        <v>49</v>
      </c>
      <c r="O1581" s="36"/>
      <c r="P1581" s="36"/>
      <c r="Q1581" s="36"/>
      <c r="R1581" s="36" t="s">
        <v>50</v>
      </c>
      <c r="S1581" s="36" t="s">
        <v>51</v>
      </c>
      <c r="T1581" s="36" t="s">
        <v>38</v>
      </c>
      <c r="U1581" s="36" t="s">
        <v>39</v>
      </c>
      <c r="V1581" s="36" t="s">
        <v>38</v>
      </c>
      <c r="W1581" s="36" t="s">
        <v>7938</v>
      </c>
      <c r="X1581" s="36">
        <v>2</v>
      </c>
      <c r="Y1581" s="36" t="s">
        <v>8474</v>
      </c>
      <c r="Z1581" s="36">
        <v>1</v>
      </c>
      <c r="AA1581" s="36" t="s">
        <v>8475</v>
      </c>
      <c r="AB1581" s="36">
        <v>1</v>
      </c>
      <c r="AC1581" s="36"/>
      <c r="AD1581" s="36"/>
      <c r="AE1581" s="36">
        <f t="shared" si="27"/>
        <v>1</v>
      </c>
    </row>
    <row r="1582" spans="1:31" customFormat="1" ht="148.5">
      <c r="A1582" s="36">
        <v>1581</v>
      </c>
      <c r="B1582" s="36" t="s">
        <v>7860</v>
      </c>
      <c r="C1582" s="36" t="s">
        <v>7910</v>
      </c>
      <c r="D1582" s="36" t="s">
        <v>8476</v>
      </c>
      <c r="E1582" s="36"/>
      <c r="F1582" s="36"/>
      <c r="G1582" s="36">
        <v>0</v>
      </c>
      <c r="H1582" s="36" t="s">
        <v>108</v>
      </c>
      <c r="I1582" s="36" t="s">
        <v>8477</v>
      </c>
      <c r="J1582" s="36" t="s">
        <v>8478</v>
      </c>
      <c r="K1582" s="36" t="s">
        <v>33</v>
      </c>
      <c r="L1582" s="72" t="s">
        <v>8479</v>
      </c>
      <c r="M1582" s="36" t="s">
        <v>8480</v>
      </c>
      <c r="N1582" s="36" t="s">
        <v>49</v>
      </c>
      <c r="O1582" s="36"/>
      <c r="P1582" s="36" t="s">
        <v>50</v>
      </c>
      <c r="Q1582" s="36"/>
      <c r="R1582" s="36"/>
      <c r="S1582" s="36" t="s">
        <v>51</v>
      </c>
      <c r="T1582" s="36" t="s">
        <v>38</v>
      </c>
      <c r="U1582" s="36" t="s">
        <v>38</v>
      </c>
      <c r="V1582" s="36" t="s">
        <v>38</v>
      </c>
      <c r="W1582" s="36" t="s">
        <v>4958</v>
      </c>
      <c r="X1582" s="36">
        <v>1</v>
      </c>
      <c r="Y1582" s="36" t="s">
        <v>8481</v>
      </c>
      <c r="Z1582" s="36">
        <v>1</v>
      </c>
      <c r="AA1582" s="36" t="s">
        <v>8482</v>
      </c>
      <c r="AB1582" s="36">
        <v>1</v>
      </c>
      <c r="AC1582" s="36"/>
      <c r="AD1582" s="36"/>
      <c r="AE1582" s="36">
        <f t="shared" si="27"/>
        <v>1</v>
      </c>
    </row>
    <row r="1583" spans="1:31" customFormat="1" ht="81">
      <c r="A1583" s="36">
        <v>1582</v>
      </c>
      <c r="B1583" s="36" t="s">
        <v>7860</v>
      </c>
      <c r="C1583" s="36" t="s">
        <v>7910</v>
      </c>
      <c r="D1583" s="36" t="s">
        <v>8483</v>
      </c>
      <c r="E1583" s="36"/>
      <c r="F1583" s="36"/>
      <c r="G1583" s="36">
        <v>0</v>
      </c>
      <c r="H1583" s="36" t="s">
        <v>108</v>
      </c>
      <c r="I1583" s="36" t="s">
        <v>8484</v>
      </c>
      <c r="J1583" s="36" t="s">
        <v>8485</v>
      </c>
      <c r="K1583" s="36" t="s">
        <v>33</v>
      </c>
      <c r="L1583" s="72" t="s">
        <v>8486</v>
      </c>
      <c r="M1583" s="36" t="s">
        <v>8487</v>
      </c>
      <c r="N1583" s="36" t="s">
        <v>49</v>
      </c>
      <c r="O1583" s="36"/>
      <c r="P1583" s="36" t="s">
        <v>50</v>
      </c>
      <c r="Q1583" s="36"/>
      <c r="R1583" s="36"/>
      <c r="S1583" s="36" t="s">
        <v>51</v>
      </c>
      <c r="T1583" s="36" t="s">
        <v>38</v>
      </c>
      <c r="U1583" s="36" t="s">
        <v>38</v>
      </c>
      <c r="V1583" s="36" t="s">
        <v>38</v>
      </c>
      <c r="W1583" s="36" t="s">
        <v>7938</v>
      </c>
      <c r="X1583" s="36">
        <v>2</v>
      </c>
      <c r="Y1583" s="36" t="s">
        <v>8481</v>
      </c>
      <c r="Z1583" s="36">
        <v>1</v>
      </c>
      <c r="AA1583" s="36" t="s">
        <v>8482</v>
      </c>
      <c r="AB1583" s="36">
        <v>1</v>
      </c>
      <c r="AC1583" s="36"/>
      <c r="AD1583" s="36"/>
      <c r="AE1583" s="36">
        <f t="shared" si="27"/>
        <v>1</v>
      </c>
    </row>
    <row r="1584" spans="1:31" customFormat="1" ht="81">
      <c r="A1584" s="36">
        <v>1583</v>
      </c>
      <c r="B1584" s="36" t="s">
        <v>7860</v>
      </c>
      <c r="C1584" s="36" t="s">
        <v>7861</v>
      </c>
      <c r="D1584" s="36" t="s">
        <v>8488</v>
      </c>
      <c r="E1584" s="36" t="s">
        <v>28</v>
      </c>
      <c r="F1584" s="36" t="s">
        <v>45</v>
      </c>
      <c r="G1584" s="36">
        <v>0</v>
      </c>
      <c r="H1584" s="36" t="s">
        <v>82</v>
      </c>
      <c r="I1584" s="36" t="s">
        <v>8489</v>
      </c>
      <c r="J1584" s="36" t="s">
        <v>8490</v>
      </c>
      <c r="K1584" s="36" t="s">
        <v>33</v>
      </c>
      <c r="L1584" s="72" t="s">
        <v>8491</v>
      </c>
      <c r="M1584" s="36" t="s">
        <v>8492</v>
      </c>
      <c r="N1584" s="36" t="s">
        <v>36</v>
      </c>
      <c r="O1584" s="36"/>
      <c r="P1584" s="36"/>
      <c r="Q1584" s="36"/>
      <c r="R1584" s="36"/>
      <c r="S1584" s="36" t="s">
        <v>37</v>
      </c>
      <c r="T1584" s="36" t="s">
        <v>38</v>
      </c>
      <c r="U1584" s="36" t="s">
        <v>39</v>
      </c>
      <c r="V1584" s="36" t="s">
        <v>38</v>
      </c>
      <c r="W1584" s="36" t="s">
        <v>38</v>
      </c>
      <c r="X1584" s="36">
        <v>2</v>
      </c>
      <c r="Y1584" s="36" t="s">
        <v>8493</v>
      </c>
      <c r="Z1584" s="36">
        <v>1</v>
      </c>
      <c r="AA1584" s="36" t="s">
        <v>821</v>
      </c>
      <c r="AB1584" s="36">
        <v>1</v>
      </c>
      <c r="AC1584" s="36"/>
      <c r="AD1584" s="36"/>
      <c r="AE1584" s="36">
        <f t="shared" si="27"/>
        <v>0</v>
      </c>
    </row>
    <row r="1585" spans="1:31" customFormat="1" ht="121.5">
      <c r="A1585" s="36">
        <v>1584</v>
      </c>
      <c r="B1585" s="36" t="s">
        <v>7860</v>
      </c>
      <c r="C1585" s="36" t="s">
        <v>7861</v>
      </c>
      <c r="D1585" s="36" t="s">
        <v>8494</v>
      </c>
      <c r="E1585" s="36" t="s">
        <v>28</v>
      </c>
      <c r="F1585" s="36" t="s">
        <v>8054</v>
      </c>
      <c r="G1585" s="36">
        <v>6</v>
      </c>
      <c r="H1585" s="36" t="s">
        <v>645</v>
      </c>
      <c r="I1585" s="36" t="s">
        <v>8495</v>
      </c>
      <c r="J1585" s="36" t="s">
        <v>8496</v>
      </c>
      <c r="K1585" s="36" t="s">
        <v>33</v>
      </c>
      <c r="L1585" s="72" t="s">
        <v>8497</v>
      </c>
      <c r="M1585" s="36" t="s">
        <v>8498</v>
      </c>
      <c r="N1585" s="36" t="s">
        <v>49</v>
      </c>
      <c r="O1585" s="36"/>
      <c r="P1585" s="36" t="s">
        <v>50</v>
      </c>
      <c r="Q1585" s="36"/>
      <c r="R1585" s="36"/>
      <c r="S1585" s="36" t="s">
        <v>51</v>
      </c>
      <c r="T1585" s="36" t="s">
        <v>38</v>
      </c>
      <c r="U1585" s="36" t="s">
        <v>39</v>
      </c>
      <c r="V1585" s="36" t="s">
        <v>38</v>
      </c>
      <c r="W1585" s="36" t="s">
        <v>38</v>
      </c>
      <c r="X1585" s="36">
        <v>2</v>
      </c>
      <c r="Y1585" s="36" t="s">
        <v>8499</v>
      </c>
      <c r="Z1585" s="36">
        <v>1</v>
      </c>
      <c r="AA1585" s="36" t="s">
        <v>821</v>
      </c>
      <c r="AB1585" s="36">
        <v>1</v>
      </c>
      <c r="AC1585" s="36"/>
      <c r="AD1585" s="36"/>
      <c r="AE1585" s="36">
        <f t="shared" si="27"/>
        <v>1</v>
      </c>
    </row>
    <row r="1586" spans="1:31" customFormat="1" ht="108">
      <c r="A1586" s="36">
        <v>1585</v>
      </c>
      <c r="B1586" s="36" t="s">
        <v>7860</v>
      </c>
      <c r="C1586" s="36" t="s">
        <v>7861</v>
      </c>
      <c r="D1586" s="36" t="s">
        <v>8500</v>
      </c>
      <c r="E1586" s="36" t="s">
        <v>28</v>
      </c>
      <c r="F1586" s="36" t="s">
        <v>45</v>
      </c>
      <c r="G1586" s="36">
        <v>0</v>
      </c>
      <c r="H1586" s="36" t="s">
        <v>645</v>
      </c>
      <c r="I1586" s="36" t="s">
        <v>8501</v>
      </c>
      <c r="J1586" s="36" t="s">
        <v>8502</v>
      </c>
      <c r="K1586" s="36" t="s">
        <v>33</v>
      </c>
      <c r="L1586" s="72" t="s">
        <v>8503</v>
      </c>
      <c r="M1586" s="36" t="s">
        <v>8504</v>
      </c>
      <c r="N1586" s="36" t="s">
        <v>36</v>
      </c>
      <c r="O1586" s="36"/>
      <c r="P1586" s="36"/>
      <c r="Q1586" s="36"/>
      <c r="R1586" s="36"/>
      <c r="S1586" s="36" t="s">
        <v>37</v>
      </c>
      <c r="T1586" s="36" t="s">
        <v>38</v>
      </c>
      <c r="U1586" s="36" t="s">
        <v>39</v>
      </c>
      <c r="V1586" s="36" t="s">
        <v>38</v>
      </c>
      <c r="W1586" s="36" t="s">
        <v>38</v>
      </c>
      <c r="X1586" s="36">
        <v>2</v>
      </c>
      <c r="Y1586" s="36" t="s">
        <v>8499</v>
      </c>
      <c r="Z1586" s="36">
        <v>1</v>
      </c>
      <c r="AA1586" s="36" t="s">
        <v>821</v>
      </c>
      <c r="AB1586" s="36">
        <v>1</v>
      </c>
      <c r="AC1586" s="36"/>
      <c r="AD1586" s="36"/>
      <c r="AE1586" s="36">
        <f t="shared" si="27"/>
        <v>0</v>
      </c>
    </row>
    <row r="1587" spans="1:31" customFormat="1" ht="135">
      <c r="A1587" s="72">
        <v>1586</v>
      </c>
      <c r="B1587" s="72" t="s">
        <v>7860</v>
      </c>
      <c r="C1587" s="72" t="s">
        <v>7861</v>
      </c>
      <c r="D1587" s="72" t="s">
        <v>8505</v>
      </c>
      <c r="E1587" s="72" t="s">
        <v>28</v>
      </c>
      <c r="F1587" s="72" t="s">
        <v>45</v>
      </c>
      <c r="G1587" s="72">
        <v>0</v>
      </c>
      <c r="H1587" s="72" t="s">
        <v>645</v>
      </c>
      <c r="I1587" s="36" t="s">
        <v>8506</v>
      </c>
      <c r="J1587" s="36" t="s">
        <v>8507</v>
      </c>
      <c r="K1587" s="36" t="s">
        <v>33</v>
      </c>
      <c r="L1587" s="72" t="s">
        <v>8508</v>
      </c>
      <c r="M1587" s="36" t="s">
        <v>8509</v>
      </c>
      <c r="N1587" s="36" t="s">
        <v>36</v>
      </c>
      <c r="O1587" s="36"/>
      <c r="P1587" s="36"/>
      <c r="Q1587" s="36"/>
      <c r="R1587" s="36"/>
      <c r="S1587" s="36" t="s">
        <v>37</v>
      </c>
      <c r="T1587" s="36" t="s">
        <v>38</v>
      </c>
      <c r="U1587" s="36" t="s">
        <v>39</v>
      </c>
      <c r="V1587" s="36" t="s">
        <v>39</v>
      </c>
      <c r="W1587" s="36" t="s">
        <v>38</v>
      </c>
      <c r="X1587" s="36">
        <v>2</v>
      </c>
      <c r="Y1587" s="36" t="s">
        <v>8510</v>
      </c>
      <c r="Z1587" s="36">
        <v>1</v>
      </c>
      <c r="AA1587" s="36" t="s">
        <v>821</v>
      </c>
      <c r="AB1587" s="36">
        <v>1</v>
      </c>
      <c r="AC1587" s="36"/>
      <c r="AD1587" s="36"/>
      <c r="AE1587" s="36">
        <f t="shared" si="27"/>
        <v>0</v>
      </c>
    </row>
    <row r="1588" spans="1:31" customFormat="1" ht="94.5">
      <c r="A1588" s="36">
        <v>1587</v>
      </c>
      <c r="B1588" s="36" t="s">
        <v>7860</v>
      </c>
      <c r="C1588" s="36" t="s">
        <v>7861</v>
      </c>
      <c r="D1588" s="36" t="s">
        <v>8511</v>
      </c>
      <c r="E1588" s="36" t="s">
        <v>28</v>
      </c>
      <c r="F1588" s="36" t="s">
        <v>8054</v>
      </c>
      <c r="G1588" s="36">
        <v>6</v>
      </c>
      <c r="H1588" s="36" t="s">
        <v>82</v>
      </c>
      <c r="I1588" s="36" t="s">
        <v>8512</v>
      </c>
      <c r="J1588" s="36" t="s">
        <v>8513</v>
      </c>
      <c r="K1588" s="36" t="s">
        <v>33</v>
      </c>
      <c r="L1588" s="72" t="s">
        <v>8514</v>
      </c>
      <c r="M1588" s="36" t="s">
        <v>8515</v>
      </c>
      <c r="N1588" s="36" t="s">
        <v>36</v>
      </c>
      <c r="O1588" s="36"/>
      <c r="P1588" s="36"/>
      <c r="Q1588" s="36"/>
      <c r="R1588" s="36"/>
      <c r="S1588" s="36" t="s">
        <v>51</v>
      </c>
      <c r="T1588" s="36" t="s">
        <v>38</v>
      </c>
      <c r="U1588" s="36" t="s">
        <v>39</v>
      </c>
      <c r="V1588" s="36" t="s">
        <v>39</v>
      </c>
      <c r="W1588" s="36" t="s">
        <v>138</v>
      </c>
      <c r="X1588" s="36">
        <v>2</v>
      </c>
      <c r="Y1588" s="36" t="s">
        <v>8510</v>
      </c>
      <c r="Z1588" s="36">
        <v>1</v>
      </c>
      <c r="AA1588" s="36" t="s">
        <v>228</v>
      </c>
      <c r="AB1588" s="36">
        <v>5</v>
      </c>
      <c r="AC1588" s="36"/>
      <c r="AD1588" s="36"/>
      <c r="AE1588" s="36">
        <f t="shared" si="27"/>
        <v>0</v>
      </c>
    </row>
    <row r="1589" spans="1:31" s="29" customFormat="1" ht="108" customHeight="1">
      <c r="A1589" s="72">
        <v>1588</v>
      </c>
      <c r="B1589" s="72" t="s">
        <v>7860</v>
      </c>
      <c r="C1589" s="72" t="s">
        <v>7910</v>
      </c>
      <c r="D1589" s="72" t="s">
        <v>8516</v>
      </c>
      <c r="E1589" s="72" t="s">
        <v>8517</v>
      </c>
      <c r="F1589" s="72" t="s">
        <v>132</v>
      </c>
      <c r="G1589" s="72">
        <v>1</v>
      </c>
      <c r="H1589" s="72" t="s">
        <v>645</v>
      </c>
      <c r="I1589" s="36" t="s">
        <v>8518</v>
      </c>
      <c r="J1589" s="36" t="s">
        <v>8519</v>
      </c>
      <c r="K1589" s="36" t="s">
        <v>33</v>
      </c>
      <c r="L1589" s="72" t="s">
        <v>8520</v>
      </c>
      <c r="M1589" s="36" t="s">
        <v>8521</v>
      </c>
      <c r="N1589" s="36" t="s">
        <v>49</v>
      </c>
      <c r="O1589" s="36"/>
      <c r="P1589" s="36" t="s">
        <v>50</v>
      </c>
      <c r="Q1589" s="36" t="s">
        <v>8522</v>
      </c>
      <c r="R1589" s="36"/>
      <c r="S1589" s="36" t="s">
        <v>37</v>
      </c>
      <c r="T1589" s="36" t="s">
        <v>38</v>
      </c>
      <c r="U1589" s="36" t="s">
        <v>38</v>
      </c>
      <c r="V1589" s="36" t="s">
        <v>38</v>
      </c>
      <c r="W1589" s="36" t="s">
        <v>158</v>
      </c>
      <c r="X1589" s="36">
        <v>2</v>
      </c>
      <c r="Y1589" s="36" t="s">
        <v>153</v>
      </c>
      <c r="Z1589" s="36">
        <v>3</v>
      </c>
      <c r="AA1589" s="36" t="s">
        <v>153</v>
      </c>
      <c r="AB1589" s="36">
        <v>3</v>
      </c>
      <c r="AC1589" s="36"/>
      <c r="AD1589" s="36"/>
      <c r="AE1589" s="36">
        <f t="shared" si="27"/>
        <v>1</v>
      </c>
    </row>
    <row r="1590" spans="1:31" s="29" customFormat="1" ht="81" customHeight="1">
      <c r="A1590" s="36">
        <v>1589</v>
      </c>
      <c r="B1590" s="36" t="s">
        <v>7860</v>
      </c>
      <c r="C1590" s="36" t="s">
        <v>7910</v>
      </c>
      <c r="D1590" s="36" t="s">
        <v>8523</v>
      </c>
      <c r="E1590" s="36" t="s">
        <v>28</v>
      </c>
      <c r="F1590" s="36" t="s">
        <v>45</v>
      </c>
      <c r="G1590" s="36">
        <v>0</v>
      </c>
      <c r="H1590" s="36" t="s">
        <v>82</v>
      </c>
      <c r="I1590" s="36" t="s">
        <v>8524</v>
      </c>
      <c r="J1590" s="36" t="s">
        <v>8525</v>
      </c>
      <c r="K1590" s="36" t="s">
        <v>106</v>
      </c>
      <c r="L1590" s="72"/>
      <c r="M1590" s="36"/>
      <c r="N1590" s="36"/>
      <c r="O1590" s="36"/>
      <c r="P1590" s="36"/>
      <c r="Q1590" s="36"/>
      <c r="R1590" s="36"/>
      <c r="S1590" s="36"/>
      <c r="T1590" s="36"/>
      <c r="U1590" s="36"/>
      <c r="V1590" s="36"/>
      <c r="W1590" s="36"/>
      <c r="X1590" s="36"/>
      <c r="Y1590" s="36"/>
      <c r="Z1590" s="36"/>
      <c r="AA1590" s="36"/>
      <c r="AB1590" s="36"/>
      <c r="AC1590" s="36"/>
      <c r="AD1590" s="36"/>
      <c r="AE1590" s="36">
        <f t="shared" si="27"/>
        <v>0</v>
      </c>
    </row>
    <row r="1591" spans="1:31" s="29" customFormat="1" ht="94.5" customHeight="1">
      <c r="A1591" s="36">
        <v>1590</v>
      </c>
      <c r="B1591" s="36" t="s">
        <v>7860</v>
      </c>
      <c r="C1591" s="36" t="s">
        <v>7910</v>
      </c>
      <c r="D1591" s="36" t="s">
        <v>8526</v>
      </c>
      <c r="E1591" s="36" t="s">
        <v>28</v>
      </c>
      <c r="F1591" s="36" t="s">
        <v>45</v>
      </c>
      <c r="G1591" s="36">
        <v>0</v>
      </c>
      <c r="H1591" s="36" t="s">
        <v>108</v>
      </c>
      <c r="I1591" s="36" t="s">
        <v>8527</v>
      </c>
      <c r="J1591" s="36" t="s">
        <v>8528</v>
      </c>
      <c r="K1591" s="36" t="s">
        <v>33</v>
      </c>
      <c r="L1591" s="72" t="s">
        <v>8529</v>
      </c>
      <c r="M1591" s="36" t="s">
        <v>8530</v>
      </c>
      <c r="N1591" s="36" t="s">
        <v>36</v>
      </c>
      <c r="O1591" s="36"/>
      <c r="P1591" s="36"/>
      <c r="Q1591" s="36"/>
      <c r="R1591" s="36"/>
      <c r="S1591" s="36" t="s">
        <v>42</v>
      </c>
      <c r="T1591" s="36" t="s">
        <v>42</v>
      </c>
      <c r="U1591" s="36" t="s">
        <v>39</v>
      </c>
      <c r="V1591" s="36" t="s">
        <v>38</v>
      </c>
      <c r="W1591" s="36"/>
      <c r="X1591" s="36">
        <v>2</v>
      </c>
      <c r="Y1591" s="36"/>
      <c r="Z1591" s="36">
        <v>3</v>
      </c>
      <c r="AA1591" s="36" t="s">
        <v>4624</v>
      </c>
      <c r="AB1591" s="36">
        <v>1</v>
      </c>
      <c r="AC1591" s="36"/>
      <c r="AD1591" s="36"/>
      <c r="AE1591" s="36">
        <f t="shared" si="27"/>
        <v>0</v>
      </c>
    </row>
    <row r="1592" spans="1:31" s="29" customFormat="1" ht="108" customHeight="1">
      <c r="A1592" s="36">
        <v>1591</v>
      </c>
      <c r="B1592" s="36" t="s">
        <v>7860</v>
      </c>
      <c r="C1592" s="36" t="s">
        <v>7910</v>
      </c>
      <c r="D1592" s="36" t="s">
        <v>8531</v>
      </c>
      <c r="E1592" s="36" t="s">
        <v>28</v>
      </c>
      <c r="F1592" s="36" t="s">
        <v>45</v>
      </c>
      <c r="G1592" s="36">
        <v>0</v>
      </c>
      <c r="H1592" s="36" t="s">
        <v>82</v>
      </c>
      <c r="I1592" s="36" t="s">
        <v>8532</v>
      </c>
      <c r="J1592" s="36" t="s">
        <v>8533</v>
      </c>
      <c r="K1592" s="72" t="s">
        <v>7986</v>
      </c>
      <c r="L1592" s="72"/>
      <c r="M1592" s="36" t="s">
        <v>8534</v>
      </c>
      <c r="N1592" s="36"/>
      <c r="O1592" s="36"/>
      <c r="P1592" s="36"/>
      <c r="Q1592" s="36"/>
      <c r="R1592" s="36"/>
      <c r="S1592" s="36"/>
      <c r="T1592" s="36"/>
      <c r="U1592" s="36"/>
      <c r="V1592" s="36"/>
      <c r="W1592" s="36"/>
      <c r="X1592" s="36"/>
      <c r="Y1592" s="36"/>
      <c r="Z1592" s="36"/>
      <c r="AA1592" s="36"/>
      <c r="AB1592" s="36"/>
      <c r="AC1592" s="36"/>
      <c r="AD1592" s="36"/>
      <c r="AE1592" s="36">
        <f t="shared" si="27"/>
        <v>0</v>
      </c>
    </row>
    <row r="1593" spans="1:31" s="29" customFormat="1" ht="121.5" customHeight="1">
      <c r="A1593" s="36">
        <v>1592</v>
      </c>
      <c r="B1593" s="36" t="s">
        <v>7860</v>
      </c>
      <c r="C1593" s="36" t="s">
        <v>7910</v>
      </c>
      <c r="D1593" s="36" t="s">
        <v>8535</v>
      </c>
      <c r="E1593" s="36" t="s">
        <v>28</v>
      </c>
      <c r="F1593" s="36" t="s">
        <v>45</v>
      </c>
      <c r="G1593" s="36">
        <v>0</v>
      </c>
      <c r="H1593" s="36" t="s">
        <v>82</v>
      </c>
      <c r="I1593" s="36" t="s">
        <v>8536</v>
      </c>
      <c r="J1593" s="36" t="s">
        <v>8537</v>
      </c>
      <c r="K1593" s="36" t="s">
        <v>33</v>
      </c>
      <c r="L1593" s="72" t="s">
        <v>8538</v>
      </c>
      <c r="M1593" s="36" t="s">
        <v>8539</v>
      </c>
      <c r="N1593" s="36" t="s">
        <v>36</v>
      </c>
      <c r="O1593" s="36"/>
      <c r="P1593" s="36"/>
      <c r="Q1593" s="36"/>
      <c r="R1593" s="36"/>
      <c r="S1593" s="36" t="s">
        <v>42</v>
      </c>
      <c r="T1593" s="36" t="s">
        <v>42</v>
      </c>
      <c r="U1593" s="36" t="s">
        <v>39</v>
      </c>
      <c r="V1593" s="36" t="s">
        <v>39</v>
      </c>
      <c r="W1593" s="36" t="s">
        <v>39</v>
      </c>
      <c r="X1593" s="36">
        <v>1</v>
      </c>
      <c r="Y1593" s="36" t="s">
        <v>8540</v>
      </c>
      <c r="Z1593" s="36">
        <v>4</v>
      </c>
      <c r="AA1593" s="36" t="s">
        <v>4624</v>
      </c>
      <c r="AB1593" s="36">
        <v>1</v>
      </c>
      <c r="AC1593" s="36"/>
      <c r="AD1593" s="36"/>
      <c r="AE1593" s="36">
        <f t="shared" si="27"/>
        <v>0</v>
      </c>
    </row>
    <row r="1594" spans="1:31" s="29" customFormat="1" ht="108" customHeight="1">
      <c r="A1594" s="36">
        <v>1593</v>
      </c>
      <c r="B1594" s="36" t="s">
        <v>7860</v>
      </c>
      <c r="C1594" s="36" t="s">
        <v>7910</v>
      </c>
      <c r="D1594" s="36" t="s">
        <v>8541</v>
      </c>
      <c r="E1594" s="36" t="s">
        <v>28</v>
      </c>
      <c r="F1594" s="36" t="s">
        <v>45</v>
      </c>
      <c r="G1594" s="36">
        <v>0</v>
      </c>
      <c r="H1594" s="36" t="s">
        <v>82</v>
      </c>
      <c r="I1594" s="36" t="s">
        <v>8542</v>
      </c>
      <c r="J1594" s="36" t="s">
        <v>8543</v>
      </c>
      <c r="K1594" s="36" t="s">
        <v>33</v>
      </c>
      <c r="L1594" s="72" t="s">
        <v>8544</v>
      </c>
      <c r="M1594" s="36" t="s">
        <v>8545</v>
      </c>
      <c r="N1594" s="36" t="s">
        <v>36</v>
      </c>
      <c r="O1594" s="36"/>
      <c r="P1594" s="36"/>
      <c r="Q1594" s="36"/>
      <c r="R1594" s="36"/>
      <c r="S1594" s="36" t="s">
        <v>37</v>
      </c>
      <c r="T1594" s="36" t="s">
        <v>39</v>
      </c>
      <c r="U1594" s="36" t="s">
        <v>39</v>
      </c>
      <c r="V1594" s="36" t="s">
        <v>38</v>
      </c>
      <c r="W1594" s="36" t="s">
        <v>8546</v>
      </c>
      <c r="X1594" s="36">
        <v>2</v>
      </c>
      <c r="Y1594" s="36" t="s">
        <v>4624</v>
      </c>
      <c r="Z1594" s="36">
        <v>1</v>
      </c>
      <c r="AA1594" s="36" t="s">
        <v>4624</v>
      </c>
      <c r="AB1594" s="36">
        <v>1</v>
      </c>
      <c r="AC1594" s="36"/>
      <c r="AD1594" s="36"/>
      <c r="AE1594" s="36">
        <f t="shared" si="27"/>
        <v>0</v>
      </c>
    </row>
    <row r="1595" spans="1:31" s="29" customFormat="1" ht="94.5" customHeight="1">
      <c r="A1595" s="36">
        <v>1594</v>
      </c>
      <c r="B1595" s="36" t="s">
        <v>7860</v>
      </c>
      <c r="C1595" s="36" t="s">
        <v>7910</v>
      </c>
      <c r="D1595" s="36" t="s">
        <v>8547</v>
      </c>
      <c r="E1595" s="36" t="s">
        <v>28</v>
      </c>
      <c r="F1595" s="36" t="s">
        <v>45</v>
      </c>
      <c r="G1595" s="36">
        <v>0</v>
      </c>
      <c r="H1595" s="36" t="s">
        <v>82</v>
      </c>
      <c r="I1595" s="36" t="s">
        <v>8548</v>
      </c>
      <c r="J1595" s="36" t="s">
        <v>8549</v>
      </c>
      <c r="K1595" s="36" t="s">
        <v>33</v>
      </c>
      <c r="L1595" s="72" t="s">
        <v>8550</v>
      </c>
      <c r="M1595" s="36" t="s">
        <v>8551</v>
      </c>
      <c r="N1595" s="36" t="s">
        <v>36</v>
      </c>
      <c r="O1595" s="36"/>
      <c r="P1595" s="36"/>
      <c r="Q1595" s="36"/>
      <c r="R1595" s="36"/>
      <c r="S1595" s="36" t="s">
        <v>37</v>
      </c>
      <c r="T1595" s="36" t="s">
        <v>39</v>
      </c>
      <c r="U1595" s="36" t="s">
        <v>39</v>
      </c>
      <c r="V1595" s="36" t="s">
        <v>38</v>
      </c>
      <c r="W1595" s="36" t="s">
        <v>211</v>
      </c>
      <c r="X1595" s="36">
        <v>2</v>
      </c>
      <c r="Y1595" s="36" t="s">
        <v>4624</v>
      </c>
      <c r="Z1595" s="36">
        <v>1</v>
      </c>
      <c r="AA1595" s="36" t="s">
        <v>4624</v>
      </c>
      <c r="AB1595" s="36">
        <v>1</v>
      </c>
      <c r="AC1595" s="36"/>
      <c r="AD1595" s="36"/>
      <c r="AE1595" s="36">
        <f t="shared" si="27"/>
        <v>0</v>
      </c>
    </row>
    <row r="1596" spans="1:31" s="29" customFormat="1" ht="108" customHeight="1">
      <c r="A1596" s="36">
        <v>1595</v>
      </c>
      <c r="B1596" s="36" t="s">
        <v>7860</v>
      </c>
      <c r="C1596" s="36" t="s">
        <v>7910</v>
      </c>
      <c r="D1596" s="36" t="s">
        <v>8552</v>
      </c>
      <c r="E1596" s="36" t="s">
        <v>28</v>
      </c>
      <c r="F1596" s="36" t="s">
        <v>45</v>
      </c>
      <c r="G1596" s="36">
        <v>0</v>
      </c>
      <c r="H1596" s="36" t="s">
        <v>82</v>
      </c>
      <c r="I1596" s="36" t="s">
        <v>8553</v>
      </c>
      <c r="J1596" s="36" t="s">
        <v>8554</v>
      </c>
      <c r="K1596" s="36" t="s">
        <v>33</v>
      </c>
      <c r="L1596" s="72" t="s">
        <v>8555</v>
      </c>
      <c r="M1596" s="36" t="s">
        <v>8556</v>
      </c>
      <c r="N1596" s="36" t="s">
        <v>36</v>
      </c>
      <c r="O1596" s="36"/>
      <c r="P1596" s="36"/>
      <c r="Q1596" s="36"/>
      <c r="R1596" s="36"/>
      <c r="S1596" s="36" t="s">
        <v>37</v>
      </c>
      <c r="T1596" s="36" t="s">
        <v>39</v>
      </c>
      <c r="U1596" s="36" t="s">
        <v>39</v>
      </c>
      <c r="V1596" s="36" t="s">
        <v>38</v>
      </c>
      <c r="W1596" s="36" t="s">
        <v>211</v>
      </c>
      <c r="X1596" s="36">
        <v>2</v>
      </c>
      <c r="Y1596" s="36" t="s">
        <v>4624</v>
      </c>
      <c r="Z1596" s="36">
        <v>1</v>
      </c>
      <c r="AA1596" s="36" t="s">
        <v>4624</v>
      </c>
      <c r="AB1596" s="36">
        <v>1</v>
      </c>
      <c r="AC1596" s="36"/>
      <c r="AD1596" s="36"/>
      <c r="AE1596" s="36">
        <f t="shared" si="27"/>
        <v>0</v>
      </c>
    </row>
    <row r="1597" spans="1:31" s="29" customFormat="1" ht="121.5" customHeight="1">
      <c r="A1597" s="36">
        <v>1596</v>
      </c>
      <c r="B1597" s="36" t="s">
        <v>7860</v>
      </c>
      <c r="C1597" s="36" t="s">
        <v>7910</v>
      </c>
      <c r="D1597" s="36" t="s">
        <v>8557</v>
      </c>
      <c r="E1597" s="36" t="s">
        <v>28</v>
      </c>
      <c r="F1597" s="36" t="s">
        <v>45</v>
      </c>
      <c r="G1597" s="36">
        <v>0</v>
      </c>
      <c r="H1597" s="36" t="s">
        <v>82</v>
      </c>
      <c r="I1597" s="36" t="s">
        <v>8558</v>
      </c>
      <c r="J1597" s="36" t="s">
        <v>8559</v>
      </c>
      <c r="K1597" s="36" t="s">
        <v>33</v>
      </c>
      <c r="L1597" s="72" t="s">
        <v>8560</v>
      </c>
      <c r="M1597" s="36" t="s">
        <v>8561</v>
      </c>
      <c r="N1597" s="36" t="s">
        <v>49</v>
      </c>
      <c r="O1597" s="36"/>
      <c r="P1597" s="36" t="s">
        <v>50</v>
      </c>
      <c r="Q1597" s="36"/>
      <c r="R1597" s="36"/>
      <c r="S1597" s="36" t="s">
        <v>51</v>
      </c>
      <c r="T1597" s="36" t="s">
        <v>39</v>
      </c>
      <c r="U1597" s="36" t="s">
        <v>39</v>
      </c>
      <c r="V1597" s="36" t="s">
        <v>39</v>
      </c>
      <c r="W1597" s="36" t="s">
        <v>40</v>
      </c>
      <c r="X1597" s="36">
        <v>2</v>
      </c>
      <c r="Y1597" s="36" t="s">
        <v>4624</v>
      </c>
      <c r="Z1597" s="36">
        <v>1</v>
      </c>
      <c r="AA1597" s="36" t="s">
        <v>4624</v>
      </c>
      <c r="AB1597" s="36">
        <v>1</v>
      </c>
      <c r="AC1597" s="36"/>
      <c r="AD1597" s="36"/>
      <c r="AE1597" s="36">
        <f t="shared" si="27"/>
        <v>1</v>
      </c>
    </row>
    <row r="1598" spans="1:31" s="29" customFormat="1" ht="81" customHeight="1">
      <c r="A1598" s="36">
        <v>1597</v>
      </c>
      <c r="B1598" s="36" t="s">
        <v>7860</v>
      </c>
      <c r="C1598" s="36" t="s">
        <v>7910</v>
      </c>
      <c r="D1598" s="36" t="s">
        <v>8562</v>
      </c>
      <c r="E1598" s="36" t="s">
        <v>28</v>
      </c>
      <c r="F1598" s="36" t="s">
        <v>45</v>
      </c>
      <c r="G1598" s="36">
        <v>0</v>
      </c>
      <c r="H1598" s="36" t="s">
        <v>108</v>
      </c>
      <c r="I1598" s="36" t="s">
        <v>8563</v>
      </c>
      <c r="J1598" s="36" t="s">
        <v>8564</v>
      </c>
      <c r="K1598" s="36" t="s">
        <v>33</v>
      </c>
      <c r="L1598" s="72" t="s">
        <v>8565</v>
      </c>
      <c r="M1598" s="36" t="s">
        <v>8566</v>
      </c>
      <c r="N1598" s="36" t="s">
        <v>36</v>
      </c>
      <c r="O1598" s="36"/>
      <c r="P1598" s="36"/>
      <c r="Q1598" s="36"/>
      <c r="R1598" s="36"/>
      <c r="S1598" s="36" t="s">
        <v>37</v>
      </c>
      <c r="T1598" s="36" t="s">
        <v>39</v>
      </c>
      <c r="U1598" s="36" t="s">
        <v>39</v>
      </c>
      <c r="V1598" s="36" t="s">
        <v>39</v>
      </c>
      <c r="W1598" s="36" t="s">
        <v>211</v>
      </c>
      <c r="X1598" s="36">
        <v>2</v>
      </c>
      <c r="Y1598" s="36" t="s">
        <v>4624</v>
      </c>
      <c r="Z1598" s="36">
        <v>1</v>
      </c>
      <c r="AA1598" s="36" t="s">
        <v>4624</v>
      </c>
      <c r="AB1598" s="36">
        <v>1</v>
      </c>
      <c r="AC1598" s="36"/>
      <c r="AD1598" s="36"/>
      <c r="AE1598" s="36">
        <f t="shared" si="27"/>
        <v>0</v>
      </c>
    </row>
    <row r="1599" spans="1:31" s="29" customFormat="1" ht="81" customHeight="1">
      <c r="A1599" s="36">
        <v>1598</v>
      </c>
      <c r="B1599" s="36" t="s">
        <v>7860</v>
      </c>
      <c r="C1599" s="36" t="s">
        <v>7910</v>
      </c>
      <c r="D1599" s="36" t="s">
        <v>8567</v>
      </c>
      <c r="E1599" s="36" t="s">
        <v>28</v>
      </c>
      <c r="F1599" s="36" t="s">
        <v>45</v>
      </c>
      <c r="G1599" s="36">
        <v>0</v>
      </c>
      <c r="H1599" s="36" t="s">
        <v>82</v>
      </c>
      <c r="I1599" s="36" t="s">
        <v>8568</v>
      </c>
      <c r="J1599" s="36" t="s">
        <v>8569</v>
      </c>
      <c r="K1599" s="36" t="s">
        <v>33</v>
      </c>
      <c r="L1599" s="72" t="s">
        <v>8570</v>
      </c>
      <c r="M1599" s="36" t="s">
        <v>8571</v>
      </c>
      <c r="N1599" s="36" t="s">
        <v>36</v>
      </c>
      <c r="O1599" s="36"/>
      <c r="P1599" s="36"/>
      <c r="Q1599" s="36"/>
      <c r="R1599" s="36"/>
      <c r="S1599" s="36" t="s">
        <v>51</v>
      </c>
      <c r="T1599" s="36" t="s">
        <v>39</v>
      </c>
      <c r="U1599" s="36" t="s">
        <v>39</v>
      </c>
      <c r="V1599" s="36" t="s">
        <v>38</v>
      </c>
      <c r="W1599" s="36" t="s">
        <v>211</v>
      </c>
      <c r="X1599" s="36">
        <v>2</v>
      </c>
      <c r="Y1599" s="36" t="s">
        <v>4624</v>
      </c>
      <c r="Z1599" s="36">
        <v>1</v>
      </c>
      <c r="AA1599" s="36" t="s">
        <v>4624</v>
      </c>
      <c r="AB1599" s="36">
        <v>1</v>
      </c>
      <c r="AC1599" s="36"/>
      <c r="AD1599" s="36"/>
      <c r="AE1599" s="36">
        <f t="shared" si="27"/>
        <v>0</v>
      </c>
    </row>
    <row r="1600" spans="1:31" s="29" customFormat="1" ht="81" customHeight="1">
      <c r="A1600" s="36">
        <v>1599</v>
      </c>
      <c r="B1600" s="36" t="s">
        <v>7860</v>
      </c>
      <c r="C1600" s="36" t="s">
        <v>7910</v>
      </c>
      <c r="D1600" s="36" t="s">
        <v>8572</v>
      </c>
      <c r="E1600" s="36" t="s">
        <v>28</v>
      </c>
      <c r="F1600" s="36" t="s">
        <v>45</v>
      </c>
      <c r="G1600" s="36">
        <v>0</v>
      </c>
      <c r="H1600" s="36" t="s">
        <v>42</v>
      </c>
      <c r="I1600" s="36" t="s">
        <v>8573</v>
      </c>
      <c r="J1600" s="36" t="s">
        <v>8574</v>
      </c>
      <c r="K1600" s="36" t="s">
        <v>33</v>
      </c>
      <c r="L1600" s="72" t="s">
        <v>8575</v>
      </c>
      <c r="M1600" s="36" t="s">
        <v>8576</v>
      </c>
      <c r="N1600" s="36" t="s">
        <v>49</v>
      </c>
      <c r="O1600" s="36"/>
      <c r="P1600" s="36"/>
      <c r="Q1600" s="36"/>
      <c r="R1600" s="36" t="s">
        <v>50</v>
      </c>
      <c r="S1600" s="36" t="s">
        <v>51</v>
      </c>
      <c r="T1600" s="36" t="s">
        <v>38</v>
      </c>
      <c r="U1600" s="36" t="s">
        <v>39</v>
      </c>
      <c r="V1600" s="36" t="s">
        <v>38</v>
      </c>
      <c r="W1600" s="36" t="s">
        <v>8546</v>
      </c>
      <c r="X1600" s="36">
        <v>2</v>
      </c>
      <c r="Y1600" s="36" t="s">
        <v>4624</v>
      </c>
      <c r="Z1600" s="36">
        <v>1</v>
      </c>
      <c r="AA1600" s="36" t="s">
        <v>4624</v>
      </c>
      <c r="AB1600" s="36">
        <v>1</v>
      </c>
      <c r="AC1600" s="36"/>
      <c r="AD1600" s="36"/>
      <c r="AE1600" s="36">
        <f t="shared" si="27"/>
        <v>1</v>
      </c>
    </row>
    <row r="1601" spans="1:31" s="29" customFormat="1" ht="135" customHeight="1">
      <c r="A1601" s="36">
        <v>1600</v>
      </c>
      <c r="B1601" s="36" t="s">
        <v>7860</v>
      </c>
      <c r="C1601" s="36" t="s">
        <v>7910</v>
      </c>
      <c r="D1601" s="36" t="s">
        <v>8577</v>
      </c>
      <c r="E1601" s="36" t="s">
        <v>28</v>
      </c>
      <c r="F1601" s="36" t="s">
        <v>45</v>
      </c>
      <c r="G1601" s="36">
        <v>0</v>
      </c>
      <c r="H1601" s="36" t="s">
        <v>82</v>
      </c>
      <c r="I1601" s="36" t="s">
        <v>8578</v>
      </c>
      <c r="J1601" s="36" t="s">
        <v>8579</v>
      </c>
      <c r="K1601" s="36" t="s">
        <v>33</v>
      </c>
      <c r="L1601" s="72" t="s">
        <v>8580</v>
      </c>
      <c r="M1601" s="36" t="s">
        <v>8581</v>
      </c>
      <c r="N1601" s="36" t="s">
        <v>36</v>
      </c>
      <c r="O1601" s="36"/>
      <c r="P1601" s="36"/>
      <c r="Q1601" s="36"/>
      <c r="R1601" s="36"/>
      <c r="S1601" s="36" t="s">
        <v>42</v>
      </c>
      <c r="T1601" s="36" t="s">
        <v>42</v>
      </c>
      <c r="U1601" s="36" t="s">
        <v>39</v>
      </c>
      <c r="V1601" s="36" t="s">
        <v>39</v>
      </c>
      <c r="W1601" s="36" t="s">
        <v>211</v>
      </c>
      <c r="X1601" s="36">
        <v>2</v>
      </c>
      <c r="Y1601" s="36" t="s">
        <v>4624</v>
      </c>
      <c r="Z1601" s="36">
        <v>1</v>
      </c>
      <c r="AA1601" s="36" t="s">
        <v>4624</v>
      </c>
      <c r="AB1601" s="36">
        <v>1</v>
      </c>
      <c r="AC1601" s="36"/>
      <c r="AD1601" s="36"/>
      <c r="AE1601" s="36">
        <f t="shared" si="27"/>
        <v>0</v>
      </c>
    </row>
    <row r="1602" spans="1:31" s="29" customFormat="1" ht="81" customHeight="1">
      <c r="A1602" s="36">
        <v>1601</v>
      </c>
      <c r="B1602" s="36" t="s">
        <v>7860</v>
      </c>
      <c r="C1602" s="36" t="s">
        <v>7910</v>
      </c>
      <c r="D1602" s="36" t="s">
        <v>8582</v>
      </c>
      <c r="E1602" s="36" t="s">
        <v>28</v>
      </c>
      <c r="F1602" s="36" t="s">
        <v>45</v>
      </c>
      <c r="G1602" s="36">
        <v>0</v>
      </c>
      <c r="H1602" s="36" t="s">
        <v>82</v>
      </c>
      <c r="I1602" s="36" t="s">
        <v>8573</v>
      </c>
      <c r="J1602" s="36" t="s">
        <v>8583</v>
      </c>
      <c r="K1602" s="36" t="s">
        <v>33</v>
      </c>
      <c r="L1602" s="72" t="s">
        <v>8584</v>
      </c>
      <c r="M1602" s="36" t="s">
        <v>8585</v>
      </c>
      <c r="N1602" s="36" t="s">
        <v>49</v>
      </c>
      <c r="O1602" s="36"/>
      <c r="P1602" s="36" t="s">
        <v>50</v>
      </c>
      <c r="Q1602" s="36"/>
      <c r="R1602" s="36"/>
      <c r="S1602" s="36" t="s">
        <v>51</v>
      </c>
      <c r="T1602" s="36" t="s">
        <v>38</v>
      </c>
      <c r="U1602" s="36" t="s">
        <v>39</v>
      </c>
      <c r="V1602" s="36" t="s">
        <v>38</v>
      </c>
      <c r="W1602" s="36" t="s">
        <v>40</v>
      </c>
      <c r="X1602" s="36">
        <v>2</v>
      </c>
      <c r="Y1602" s="36" t="s">
        <v>4624</v>
      </c>
      <c r="Z1602" s="36">
        <v>1</v>
      </c>
      <c r="AA1602" s="36" t="s">
        <v>4624</v>
      </c>
      <c r="AB1602" s="36">
        <v>1</v>
      </c>
      <c r="AC1602" s="36"/>
      <c r="AD1602" s="36"/>
      <c r="AE1602" s="36">
        <f t="shared" si="27"/>
        <v>1</v>
      </c>
    </row>
    <row r="1603" spans="1:31" s="29" customFormat="1" ht="81" customHeight="1">
      <c r="A1603" s="36">
        <v>1602</v>
      </c>
      <c r="B1603" s="36" t="s">
        <v>7860</v>
      </c>
      <c r="C1603" s="36" t="s">
        <v>7910</v>
      </c>
      <c r="D1603" s="36" t="s">
        <v>8586</v>
      </c>
      <c r="E1603" s="36" t="s">
        <v>28</v>
      </c>
      <c r="F1603" s="36" t="s">
        <v>45</v>
      </c>
      <c r="G1603" s="36">
        <v>0</v>
      </c>
      <c r="H1603" s="36" t="s">
        <v>82</v>
      </c>
      <c r="I1603" s="36" t="s">
        <v>8587</v>
      </c>
      <c r="J1603" s="36" t="s">
        <v>8588</v>
      </c>
      <c r="K1603" s="36" t="s">
        <v>33</v>
      </c>
      <c r="L1603" s="72" t="s">
        <v>8589</v>
      </c>
      <c r="M1603" s="36" t="s">
        <v>8590</v>
      </c>
      <c r="N1603" s="36" t="s">
        <v>49</v>
      </c>
      <c r="O1603" s="36"/>
      <c r="P1603" s="36" t="s">
        <v>50</v>
      </c>
      <c r="Q1603" s="36"/>
      <c r="R1603" s="36"/>
      <c r="S1603" s="36" t="s">
        <v>37</v>
      </c>
      <c r="T1603" s="36" t="s">
        <v>39</v>
      </c>
      <c r="U1603" s="36" t="s">
        <v>39</v>
      </c>
      <c r="V1603" s="36" t="s">
        <v>38</v>
      </c>
      <c r="W1603" s="36" t="s">
        <v>211</v>
      </c>
      <c r="X1603" s="36">
        <v>2</v>
      </c>
      <c r="Y1603" s="36" t="s">
        <v>4624</v>
      </c>
      <c r="Z1603" s="36">
        <v>1</v>
      </c>
      <c r="AA1603" s="36" t="s">
        <v>4624</v>
      </c>
      <c r="AB1603" s="36">
        <v>1</v>
      </c>
      <c r="AC1603" s="36"/>
      <c r="AD1603" s="36"/>
      <c r="AE1603" s="36">
        <f t="shared" si="27"/>
        <v>1</v>
      </c>
    </row>
    <row r="1604" spans="1:31" customFormat="1" ht="94.5">
      <c r="A1604" s="36">
        <v>1603</v>
      </c>
      <c r="B1604" s="36" t="s">
        <v>7860</v>
      </c>
      <c r="C1604" s="36" t="s">
        <v>7910</v>
      </c>
      <c r="D1604" s="36" t="s">
        <v>8591</v>
      </c>
      <c r="E1604" s="36"/>
      <c r="F1604" s="36"/>
      <c r="G1604" s="36">
        <v>0</v>
      </c>
      <c r="H1604" s="36" t="s">
        <v>82</v>
      </c>
      <c r="I1604" s="36" t="s">
        <v>8592</v>
      </c>
      <c r="J1604" s="36" t="s">
        <v>8593</v>
      </c>
      <c r="K1604" s="36" t="s">
        <v>33</v>
      </c>
      <c r="L1604" s="72" t="s">
        <v>8594</v>
      </c>
      <c r="M1604" s="36" t="s">
        <v>8595</v>
      </c>
      <c r="N1604" s="36" t="s">
        <v>49</v>
      </c>
      <c r="O1604" s="36"/>
      <c r="P1604" s="36"/>
      <c r="Q1604" s="36"/>
      <c r="R1604" s="36" t="s">
        <v>50</v>
      </c>
      <c r="S1604" s="36" t="s">
        <v>37</v>
      </c>
      <c r="T1604" s="36" t="s">
        <v>38</v>
      </c>
      <c r="U1604" s="36" t="s">
        <v>39</v>
      </c>
      <c r="V1604" s="36" t="s">
        <v>38</v>
      </c>
      <c r="W1604" s="36" t="s">
        <v>7938</v>
      </c>
      <c r="X1604" s="36">
        <v>2</v>
      </c>
      <c r="Y1604" s="36" t="s">
        <v>8596</v>
      </c>
      <c r="Z1604" s="36">
        <v>1</v>
      </c>
      <c r="AA1604" s="36" t="s">
        <v>8597</v>
      </c>
      <c r="AB1604" s="36">
        <v>1</v>
      </c>
      <c r="AC1604" s="36"/>
      <c r="AD1604" s="36"/>
      <c r="AE1604" s="36">
        <f t="shared" si="27"/>
        <v>1</v>
      </c>
    </row>
    <row r="1605" spans="1:31" customFormat="1" ht="148.5">
      <c r="A1605" s="36">
        <v>1604</v>
      </c>
      <c r="B1605" s="36" t="s">
        <v>7860</v>
      </c>
      <c r="C1605" s="36" t="s">
        <v>7910</v>
      </c>
      <c r="D1605" s="36" t="s">
        <v>8598</v>
      </c>
      <c r="E1605" s="36"/>
      <c r="F1605" s="36"/>
      <c r="G1605" s="36">
        <v>0</v>
      </c>
      <c r="H1605" s="36" t="s">
        <v>108</v>
      </c>
      <c r="I1605" s="36" t="s">
        <v>8599</v>
      </c>
      <c r="J1605" s="36" t="s">
        <v>8600</v>
      </c>
      <c r="K1605" s="36" t="s">
        <v>33</v>
      </c>
      <c r="L1605" s="72" t="s">
        <v>8601</v>
      </c>
      <c r="M1605" s="36" t="s">
        <v>8602</v>
      </c>
      <c r="N1605" s="36" t="s">
        <v>49</v>
      </c>
      <c r="O1605" s="36"/>
      <c r="P1605" s="36" t="s">
        <v>50</v>
      </c>
      <c r="Q1605" s="36"/>
      <c r="R1605" s="36"/>
      <c r="S1605" s="36" t="s">
        <v>51</v>
      </c>
      <c r="T1605" s="36" t="s">
        <v>38</v>
      </c>
      <c r="U1605" s="36" t="s">
        <v>39</v>
      </c>
      <c r="V1605" s="36" t="s">
        <v>38</v>
      </c>
      <c r="W1605" s="36" t="s">
        <v>7938</v>
      </c>
      <c r="X1605" s="36">
        <v>2</v>
      </c>
      <c r="Y1605" s="36" t="s">
        <v>8481</v>
      </c>
      <c r="Z1605" s="36">
        <v>1</v>
      </c>
      <c r="AA1605" s="36" t="s">
        <v>8482</v>
      </c>
      <c r="AB1605" s="36">
        <v>1</v>
      </c>
      <c r="AC1605" s="36"/>
      <c r="AD1605" s="36"/>
      <c r="AE1605" s="36">
        <f t="shared" si="27"/>
        <v>1</v>
      </c>
    </row>
    <row r="1606" spans="1:31" customFormat="1" ht="148.5">
      <c r="A1606" s="36">
        <v>1605</v>
      </c>
      <c r="B1606" s="36" t="s">
        <v>7860</v>
      </c>
      <c r="C1606" s="36" t="s">
        <v>7910</v>
      </c>
      <c r="D1606" s="36" t="s">
        <v>8603</v>
      </c>
      <c r="E1606" s="36"/>
      <c r="F1606" s="36"/>
      <c r="G1606" s="36">
        <v>0</v>
      </c>
      <c r="H1606" s="36" t="s">
        <v>108</v>
      </c>
      <c r="I1606" s="36" t="s">
        <v>8599</v>
      </c>
      <c r="J1606" s="36" t="s">
        <v>8604</v>
      </c>
      <c r="K1606" s="36" t="s">
        <v>33</v>
      </c>
      <c r="L1606" s="72" t="s">
        <v>8605</v>
      </c>
      <c r="M1606" s="36" t="s">
        <v>8606</v>
      </c>
      <c r="N1606" s="36" t="s">
        <v>49</v>
      </c>
      <c r="O1606" s="36"/>
      <c r="P1606" s="36" t="s">
        <v>50</v>
      </c>
      <c r="Q1606" s="36"/>
      <c r="R1606" s="36"/>
      <c r="S1606" s="36" t="s">
        <v>51</v>
      </c>
      <c r="T1606" s="36" t="s">
        <v>38</v>
      </c>
      <c r="U1606" s="36" t="s">
        <v>38</v>
      </c>
      <c r="V1606" s="36" t="s">
        <v>38</v>
      </c>
      <c r="W1606" s="36" t="s">
        <v>4958</v>
      </c>
      <c r="X1606" s="36">
        <v>1</v>
      </c>
      <c r="Y1606" s="36" t="s">
        <v>8481</v>
      </c>
      <c r="Z1606" s="36">
        <v>1</v>
      </c>
      <c r="AA1606" s="36" t="s">
        <v>8482</v>
      </c>
      <c r="AB1606" s="36">
        <v>1</v>
      </c>
      <c r="AC1606" s="36"/>
      <c r="AD1606" s="36"/>
      <c r="AE1606" s="36">
        <f t="shared" si="27"/>
        <v>1</v>
      </c>
    </row>
    <row r="1607" spans="1:31" customFormat="1" ht="81">
      <c r="A1607" s="36">
        <v>1606</v>
      </c>
      <c r="B1607" s="36" t="s">
        <v>7860</v>
      </c>
      <c r="C1607" s="36" t="s">
        <v>7910</v>
      </c>
      <c r="D1607" s="36" t="s">
        <v>8607</v>
      </c>
      <c r="E1607" s="36"/>
      <c r="F1607" s="36"/>
      <c r="G1607" s="36">
        <v>0</v>
      </c>
      <c r="H1607" s="36" t="s">
        <v>82</v>
      </c>
      <c r="I1607" s="36" t="s">
        <v>8608</v>
      </c>
      <c r="J1607" s="36" t="s">
        <v>8609</v>
      </c>
      <c r="K1607" s="36" t="s">
        <v>33</v>
      </c>
      <c r="L1607" s="72" t="s">
        <v>8610</v>
      </c>
      <c r="M1607" s="36" t="s">
        <v>8611</v>
      </c>
      <c r="N1607" s="36" t="s">
        <v>49</v>
      </c>
      <c r="O1607" s="36"/>
      <c r="P1607" s="36" t="s">
        <v>50</v>
      </c>
      <c r="Q1607" s="36"/>
      <c r="R1607" s="36"/>
      <c r="S1607" s="36" t="s">
        <v>51</v>
      </c>
      <c r="T1607" s="36" t="s">
        <v>38</v>
      </c>
      <c r="U1607" s="36" t="s">
        <v>39</v>
      </c>
      <c r="V1607" s="36" t="s">
        <v>38</v>
      </c>
      <c r="W1607" s="36" t="s">
        <v>7938</v>
      </c>
      <c r="X1607" s="36">
        <v>2</v>
      </c>
      <c r="Y1607" s="36" t="s">
        <v>8612</v>
      </c>
      <c r="Z1607" s="36">
        <v>1</v>
      </c>
      <c r="AA1607" s="36" t="s">
        <v>8475</v>
      </c>
      <c r="AB1607" s="36">
        <v>1</v>
      </c>
      <c r="AC1607" s="36"/>
      <c r="AD1607" s="36"/>
      <c r="AE1607" s="36">
        <f t="shared" si="27"/>
        <v>1</v>
      </c>
    </row>
    <row r="1608" spans="1:31" customFormat="1" ht="162">
      <c r="A1608" s="36">
        <v>1607</v>
      </c>
      <c r="B1608" s="36" t="s">
        <v>7860</v>
      </c>
      <c r="C1608" s="36" t="s">
        <v>7910</v>
      </c>
      <c r="D1608" s="36" t="s">
        <v>8613</v>
      </c>
      <c r="E1608" s="36"/>
      <c r="F1608" s="36"/>
      <c r="G1608" s="36">
        <v>0</v>
      </c>
      <c r="H1608" s="36" t="s">
        <v>30</v>
      </c>
      <c r="I1608" s="36" t="s">
        <v>8614</v>
      </c>
      <c r="J1608" s="36" t="s">
        <v>8615</v>
      </c>
      <c r="K1608" s="36" t="s">
        <v>106</v>
      </c>
      <c r="L1608" s="72"/>
      <c r="M1608" s="36"/>
      <c r="N1608" s="36"/>
      <c r="O1608" s="36"/>
      <c r="P1608" s="36"/>
      <c r="Q1608" s="36"/>
      <c r="R1608" s="36"/>
      <c r="S1608" s="36"/>
      <c r="T1608" s="36"/>
      <c r="U1608" s="36"/>
      <c r="V1608" s="36"/>
      <c r="W1608" s="36"/>
      <c r="X1608" s="36"/>
      <c r="Y1608" s="36"/>
      <c r="Z1608" s="36"/>
      <c r="AA1608" s="36"/>
      <c r="AB1608" s="36"/>
      <c r="AC1608" s="36"/>
      <c r="AD1608" s="36"/>
      <c r="AE1608" s="36">
        <f t="shared" ref="AE1608:AE1671" si="28">COUNTIFS(O1608:R1608,"√")</f>
        <v>0</v>
      </c>
    </row>
    <row r="1609" spans="1:31" customFormat="1" ht="162">
      <c r="A1609" s="36">
        <v>1608</v>
      </c>
      <c r="B1609" s="36" t="s">
        <v>7860</v>
      </c>
      <c r="C1609" s="36" t="s">
        <v>7910</v>
      </c>
      <c r="D1609" s="36" t="s">
        <v>8616</v>
      </c>
      <c r="E1609" s="36"/>
      <c r="F1609" s="36"/>
      <c r="G1609" s="36">
        <v>0</v>
      </c>
      <c r="H1609" s="36" t="s">
        <v>82</v>
      </c>
      <c r="I1609" s="36" t="s">
        <v>8617</v>
      </c>
      <c r="J1609" s="36" t="s">
        <v>8618</v>
      </c>
      <c r="K1609" s="36" t="s">
        <v>33</v>
      </c>
      <c r="L1609" s="72" t="s">
        <v>8619</v>
      </c>
      <c r="M1609" s="36" t="s">
        <v>8620</v>
      </c>
      <c r="N1609" s="36" t="s">
        <v>49</v>
      </c>
      <c r="O1609" s="36"/>
      <c r="P1609" s="36"/>
      <c r="Q1609" s="36"/>
      <c r="R1609" s="36" t="s">
        <v>50</v>
      </c>
      <c r="S1609" s="36" t="s">
        <v>51</v>
      </c>
      <c r="T1609" s="36" t="s">
        <v>38</v>
      </c>
      <c r="U1609" s="36" t="s">
        <v>38</v>
      </c>
      <c r="V1609" s="36" t="s">
        <v>38</v>
      </c>
      <c r="W1609" s="36" t="s">
        <v>7938</v>
      </c>
      <c r="X1609" s="36">
        <v>2</v>
      </c>
      <c r="Y1609" s="36" t="s">
        <v>8621</v>
      </c>
      <c r="Z1609" s="36">
        <v>1</v>
      </c>
      <c r="AA1609" s="36" t="s">
        <v>8444</v>
      </c>
      <c r="AB1609" s="36">
        <v>1</v>
      </c>
      <c r="AC1609" s="36"/>
      <c r="AD1609" s="36"/>
      <c r="AE1609" s="36">
        <f t="shared" si="28"/>
        <v>1</v>
      </c>
    </row>
    <row r="1610" spans="1:31" customFormat="1" ht="148.5">
      <c r="A1610" s="36">
        <v>1609</v>
      </c>
      <c r="B1610" s="36" t="s">
        <v>7860</v>
      </c>
      <c r="C1610" s="36" t="s">
        <v>7910</v>
      </c>
      <c r="D1610" s="36" t="s">
        <v>8622</v>
      </c>
      <c r="E1610" s="36"/>
      <c r="F1610" s="36"/>
      <c r="G1610" s="36">
        <v>0</v>
      </c>
      <c r="H1610" s="36" t="s">
        <v>108</v>
      </c>
      <c r="I1610" s="36" t="s">
        <v>8599</v>
      </c>
      <c r="J1610" s="36" t="s">
        <v>8623</v>
      </c>
      <c r="K1610" s="36" t="s">
        <v>33</v>
      </c>
      <c r="L1610" s="72" t="s">
        <v>8624</v>
      </c>
      <c r="M1610" s="36" t="s">
        <v>8625</v>
      </c>
      <c r="N1610" s="36" t="s">
        <v>49</v>
      </c>
      <c r="O1610" s="36"/>
      <c r="P1610" s="36" t="s">
        <v>50</v>
      </c>
      <c r="Q1610" s="36"/>
      <c r="R1610" s="36"/>
      <c r="S1610" s="36" t="s">
        <v>51</v>
      </c>
      <c r="T1610" s="36" t="s">
        <v>38</v>
      </c>
      <c r="U1610" s="36" t="s">
        <v>39</v>
      </c>
      <c r="V1610" s="36" t="s">
        <v>38</v>
      </c>
      <c r="W1610" s="36" t="s">
        <v>7938</v>
      </c>
      <c r="X1610" s="36">
        <v>2</v>
      </c>
      <c r="Y1610" s="36" t="s">
        <v>8481</v>
      </c>
      <c r="Z1610" s="36">
        <v>1</v>
      </c>
      <c r="AA1610" s="36" t="s">
        <v>8482</v>
      </c>
      <c r="AB1610" s="36">
        <v>1</v>
      </c>
      <c r="AC1610" s="36"/>
      <c r="AD1610" s="36"/>
      <c r="AE1610" s="36">
        <f t="shared" si="28"/>
        <v>1</v>
      </c>
    </row>
    <row r="1611" spans="1:31" customFormat="1" ht="108">
      <c r="A1611" s="36">
        <v>1610</v>
      </c>
      <c r="B1611" s="36" t="s">
        <v>7860</v>
      </c>
      <c r="C1611" s="36" t="s">
        <v>7910</v>
      </c>
      <c r="D1611" s="36" t="s">
        <v>8626</v>
      </c>
      <c r="E1611" s="36"/>
      <c r="F1611" s="36"/>
      <c r="G1611" s="36">
        <v>0</v>
      </c>
      <c r="H1611" s="36" t="s">
        <v>108</v>
      </c>
      <c r="I1611" s="36" t="s">
        <v>8599</v>
      </c>
      <c r="J1611" s="36" t="s">
        <v>8627</v>
      </c>
      <c r="K1611" s="36" t="s">
        <v>33</v>
      </c>
      <c r="L1611" s="72" t="s">
        <v>8628</v>
      </c>
      <c r="M1611" s="36" t="s">
        <v>8629</v>
      </c>
      <c r="N1611" s="36" t="s">
        <v>36</v>
      </c>
      <c r="O1611" s="36"/>
      <c r="P1611" s="36"/>
      <c r="Q1611" s="36"/>
      <c r="R1611" s="36"/>
      <c r="S1611" s="36" t="s">
        <v>51</v>
      </c>
      <c r="T1611" s="36" t="s">
        <v>38</v>
      </c>
      <c r="U1611" s="36" t="s">
        <v>38</v>
      </c>
      <c r="V1611" s="36" t="s">
        <v>39</v>
      </c>
      <c r="W1611" s="36" t="s">
        <v>8630</v>
      </c>
      <c r="X1611" s="36">
        <v>2</v>
      </c>
      <c r="Y1611" s="36" t="s">
        <v>8481</v>
      </c>
      <c r="Z1611" s="36">
        <v>1</v>
      </c>
      <c r="AA1611" s="36" t="s">
        <v>8482</v>
      </c>
      <c r="AB1611" s="36">
        <v>1</v>
      </c>
      <c r="AC1611" s="36"/>
      <c r="AD1611" s="36"/>
      <c r="AE1611" s="36">
        <f t="shared" si="28"/>
        <v>0</v>
      </c>
    </row>
    <row r="1612" spans="1:31" customFormat="1" ht="109.5">
      <c r="A1612" s="36">
        <v>1611</v>
      </c>
      <c r="B1612" s="36" t="s">
        <v>7860</v>
      </c>
      <c r="C1612" s="36" t="s">
        <v>8631</v>
      </c>
      <c r="D1612" s="36" t="s">
        <v>8632</v>
      </c>
      <c r="E1612" s="36" t="s">
        <v>28</v>
      </c>
      <c r="F1612" s="36" t="s">
        <v>45</v>
      </c>
      <c r="G1612" s="36">
        <v>0</v>
      </c>
      <c r="H1612" s="36" t="s">
        <v>814</v>
      </c>
      <c r="I1612" s="36" t="s">
        <v>8633</v>
      </c>
      <c r="J1612" s="36" t="s">
        <v>8634</v>
      </c>
      <c r="K1612" s="36" t="s">
        <v>33</v>
      </c>
      <c r="L1612" s="72" t="s">
        <v>8635</v>
      </c>
      <c r="M1612" s="36" t="s">
        <v>8636</v>
      </c>
      <c r="N1612" s="36" t="s">
        <v>36</v>
      </c>
      <c r="O1612" s="36"/>
      <c r="P1612" s="36"/>
      <c r="Q1612" s="36"/>
      <c r="R1612" s="36"/>
      <c r="S1612" s="36" t="s">
        <v>51</v>
      </c>
      <c r="T1612" s="36" t="s">
        <v>38</v>
      </c>
      <c r="U1612" s="36" t="s">
        <v>39</v>
      </c>
      <c r="V1612" s="36" t="s">
        <v>38</v>
      </c>
      <c r="W1612" s="36" t="s">
        <v>8637</v>
      </c>
      <c r="X1612" s="36">
        <v>2</v>
      </c>
      <c r="Y1612" s="36" t="s">
        <v>8638</v>
      </c>
      <c r="Z1612" s="36">
        <v>1</v>
      </c>
      <c r="AA1612" s="36" t="s">
        <v>8638</v>
      </c>
      <c r="AB1612" s="36">
        <v>1</v>
      </c>
      <c r="AC1612" s="36"/>
      <c r="AD1612" s="36"/>
      <c r="AE1612" s="36">
        <f t="shared" si="28"/>
        <v>0</v>
      </c>
    </row>
    <row r="1613" spans="1:31" customFormat="1" ht="108">
      <c r="A1613" s="36">
        <v>1612</v>
      </c>
      <c r="B1613" s="36" t="s">
        <v>7860</v>
      </c>
      <c r="C1613" s="36" t="s">
        <v>8639</v>
      </c>
      <c r="D1613" s="36" t="s">
        <v>8640</v>
      </c>
      <c r="E1613" s="36" t="s">
        <v>8522</v>
      </c>
      <c r="F1613" s="36" t="s">
        <v>45</v>
      </c>
      <c r="G1613" s="36">
        <v>0</v>
      </c>
      <c r="H1613" s="36" t="s">
        <v>54</v>
      </c>
      <c r="I1613" s="36" t="s">
        <v>8641</v>
      </c>
      <c r="J1613" s="36" t="s">
        <v>8642</v>
      </c>
      <c r="K1613" s="36" t="s">
        <v>106</v>
      </c>
      <c r="L1613" s="72"/>
      <c r="M1613" s="36"/>
      <c r="N1613" s="36"/>
      <c r="O1613" s="36"/>
      <c r="P1613" s="36"/>
      <c r="Q1613" s="36"/>
      <c r="R1613" s="36"/>
      <c r="S1613" s="36"/>
      <c r="T1613" s="36"/>
      <c r="U1613" s="36"/>
      <c r="V1613" s="36"/>
      <c r="W1613" s="36"/>
      <c r="X1613" s="36"/>
      <c r="Y1613" s="36"/>
      <c r="Z1613" s="36"/>
      <c r="AA1613" s="36"/>
      <c r="AB1613" s="36"/>
      <c r="AC1613" s="36"/>
      <c r="AD1613" s="36"/>
      <c r="AE1613" s="36">
        <f t="shared" si="28"/>
        <v>0</v>
      </c>
    </row>
    <row r="1614" spans="1:31" customFormat="1" ht="81">
      <c r="A1614" s="36">
        <v>1613</v>
      </c>
      <c r="B1614" s="36" t="s">
        <v>7860</v>
      </c>
      <c r="C1614" s="36" t="s">
        <v>8639</v>
      </c>
      <c r="D1614" s="36" t="s">
        <v>8643</v>
      </c>
      <c r="E1614" s="36" t="s">
        <v>8522</v>
      </c>
      <c r="F1614" s="36" t="s">
        <v>45</v>
      </c>
      <c r="G1614" s="36">
        <v>0</v>
      </c>
      <c r="H1614" s="36" t="s">
        <v>30</v>
      </c>
      <c r="I1614" s="36" t="s">
        <v>8644</v>
      </c>
      <c r="J1614" s="36" t="s">
        <v>8645</v>
      </c>
      <c r="K1614" s="36" t="s">
        <v>33</v>
      </c>
      <c r="L1614" s="72" t="s">
        <v>8646</v>
      </c>
      <c r="M1614" s="36" t="s">
        <v>8647</v>
      </c>
      <c r="N1614" s="36" t="s">
        <v>36</v>
      </c>
      <c r="O1614" s="36"/>
      <c r="P1614" s="36"/>
      <c r="Q1614" s="36"/>
      <c r="R1614" s="36"/>
      <c r="S1614" s="36" t="s">
        <v>51</v>
      </c>
      <c r="T1614" s="36" t="s">
        <v>38</v>
      </c>
      <c r="U1614" s="36" t="s">
        <v>39</v>
      </c>
      <c r="V1614" s="36" t="s">
        <v>42</v>
      </c>
      <c r="W1614" s="36" t="s">
        <v>8648</v>
      </c>
      <c r="X1614" s="36">
        <v>1</v>
      </c>
      <c r="Y1614" s="36" t="s">
        <v>8649</v>
      </c>
      <c r="Z1614" s="36">
        <v>4</v>
      </c>
      <c r="AA1614" s="36" t="s">
        <v>8649</v>
      </c>
      <c r="AB1614" s="36">
        <v>1</v>
      </c>
      <c r="AC1614" s="36"/>
      <c r="AD1614" s="36"/>
      <c r="AE1614" s="36">
        <f t="shared" si="28"/>
        <v>0</v>
      </c>
    </row>
    <row r="1615" spans="1:31" customFormat="1" ht="175.5">
      <c r="A1615" s="36">
        <v>1614</v>
      </c>
      <c r="B1615" s="36" t="s">
        <v>7860</v>
      </c>
      <c r="C1615" s="36" t="s">
        <v>8650</v>
      </c>
      <c r="D1615" s="36" t="s">
        <v>8651</v>
      </c>
      <c r="E1615" s="36" t="s">
        <v>8652</v>
      </c>
      <c r="F1615" s="36" t="s">
        <v>126</v>
      </c>
      <c r="G1615" s="36">
        <v>2</v>
      </c>
      <c r="H1615" s="36" t="s">
        <v>30</v>
      </c>
      <c r="I1615" s="36" t="s">
        <v>8653</v>
      </c>
      <c r="J1615" s="36" t="s">
        <v>8654</v>
      </c>
      <c r="K1615" s="36" t="s">
        <v>33</v>
      </c>
      <c r="L1615" s="72" t="s">
        <v>8655</v>
      </c>
      <c r="M1615" s="36" t="s">
        <v>8656</v>
      </c>
      <c r="N1615" s="36" t="s">
        <v>36</v>
      </c>
      <c r="O1615" s="36"/>
      <c r="P1615" s="36"/>
      <c r="Q1615" s="36"/>
      <c r="R1615" s="36"/>
      <c r="S1615" s="36" t="s">
        <v>51</v>
      </c>
      <c r="T1615" s="36" t="s">
        <v>38</v>
      </c>
      <c r="U1615" s="36" t="s">
        <v>39</v>
      </c>
      <c r="V1615" s="36" t="s">
        <v>38</v>
      </c>
      <c r="W1615" s="36" t="s">
        <v>8657</v>
      </c>
      <c r="X1615" s="36">
        <v>1</v>
      </c>
      <c r="Y1615" s="36" t="s">
        <v>8658</v>
      </c>
      <c r="Z1615" s="36">
        <v>4</v>
      </c>
      <c r="AA1615" s="36" t="s">
        <v>623</v>
      </c>
      <c r="AB1615" s="36">
        <v>4</v>
      </c>
      <c r="AC1615" s="36"/>
      <c r="AD1615" s="36"/>
      <c r="AE1615" s="36">
        <f t="shared" si="28"/>
        <v>0</v>
      </c>
    </row>
    <row r="1616" spans="1:31" customFormat="1" ht="189">
      <c r="A1616" s="36">
        <v>1615</v>
      </c>
      <c r="B1616" s="36" t="s">
        <v>7860</v>
      </c>
      <c r="C1616" s="36" t="s">
        <v>8650</v>
      </c>
      <c r="D1616" s="36" t="s">
        <v>8659</v>
      </c>
      <c r="E1616" s="36" t="s">
        <v>8659</v>
      </c>
      <c r="F1616" s="36" t="s">
        <v>132</v>
      </c>
      <c r="G1616" s="36">
        <v>1</v>
      </c>
      <c r="H1616" s="36" t="s">
        <v>82</v>
      </c>
      <c r="I1616" s="36" t="s">
        <v>8660</v>
      </c>
      <c r="J1616" s="36" t="s">
        <v>8661</v>
      </c>
      <c r="K1616" s="36" t="s">
        <v>33</v>
      </c>
      <c r="L1616" s="72" t="s">
        <v>8662</v>
      </c>
      <c r="M1616" s="36" t="s">
        <v>8663</v>
      </c>
      <c r="N1616" s="36" t="s">
        <v>49</v>
      </c>
      <c r="O1616" s="36"/>
      <c r="P1616" s="36"/>
      <c r="Q1616" s="36"/>
      <c r="R1616" s="36" t="s">
        <v>50</v>
      </c>
      <c r="S1616" s="36" t="s">
        <v>51</v>
      </c>
      <c r="T1616" s="36" t="s">
        <v>38</v>
      </c>
      <c r="U1616" s="36" t="s">
        <v>38</v>
      </c>
      <c r="V1616" s="36" t="s">
        <v>38</v>
      </c>
      <c r="W1616" s="36" t="s">
        <v>8664</v>
      </c>
      <c r="X1616" s="36">
        <v>1</v>
      </c>
      <c r="Y1616" s="36" t="s">
        <v>8665</v>
      </c>
      <c r="Z1616" s="36">
        <v>4</v>
      </c>
      <c r="AA1616" s="36" t="s">
        <v>623</v>
      </c>
      <c r="AB1616" s="36">
        <v>4</v>
      </c>
      <c r="AC1616" s="36"/>
      <c r="AD1616" s="36"/>
      <c r="AE1616" s="36">
        <f t="shared" si="28"/>
        <v>1</v>
      </c>
    </row>
    <row r="1617" spans="1:31" customFormat="1" ht="135">
      <c r="A1617" s="36">
        <v>1616</v>
      </c>
      <c r="B1617" s="36" t="s">
        <v>7860</v>
      </c>
      <c r="C1617" s="36" t="s">
        <v>8666</v>
      </c>
      <c r="D1617" s="36" t="s">
        <v>8667</v>
      </c>
      <c r="E1617" s="36" t="s">
        <v>28</v>
      </c>
      <c r="F1617" s="36" t="s">
        <v>45</v>
      </c>
      <c r="G1617" s="36">
        <v>0</v>
      </c>
      <c r="H1617" s="36" t="s">
        <v>30</v>
      </c>
      <c r="I1617" s="36" t="s">
        <v>8668</v>
      </c>
      <c r="J1617" s="36" t="s">
        <v>8669</v>
      </c>
      <c r="K1617" s="36" t="s">
        <v>33</v>
      </c>
      <c r="L1617" s="72" t="s">
        <v>8670</v>
      </c>
      <c r="M1617" s="36" t="s">
        <v>8671</v>
      </c>
      <c r="N1617" s="36" t="s">
        <v>49</v>
      </c>
      <c r="O1617" s="36"/>
      <c r="P1617" s="36" t="s">
        <v>50</v>
      </c>
      <c r="Q1617" s="36"/>
      <c r="R1617" s="36"/>
      <c r="S1617" s="36" t="s">
        <v>51</v>
      </c>
      <c r="T1617" s="36" t="s">
        <v>38</v>
      </c>
      <c r="U1617" s="36" t="s">
        <v>39</v>
      </c>
      <c r="V1617" s="36" t="s">
        <v>38</v>
      </c>
      <c r="W1617" s="36" t="s">
        <v>8672</v>
      </c>
      <c r="X1617" s="36">
        <v>1</v>
      </c>
      <c r="Y1617" s="36" t="s">
        <v>8673</v>
      </c>
      <c r="Z1617" s="36">
        <v>1</v>
      </c>
      <c r="AA1617" s="36" t="s">
        <v>8673</v>
      </c>
      <c r="AB1617" s="36">
        <v>1</v>
      </c>
      <c r="AC1617" s="36"/>
      <c r="AD1617" s="36"/>
      <c r="AE1617" s="36">
        <f t="shared" si="28"/>
        <v>1</v>
      </c>
    </row>
    <row r="1618" spans="1:31" customFormat="1" ht="162">
      <c r="A1618" s="36">
        <v>1617</v>
      </c>
      <c r="B1618" s="36" t="s">
        <v>7860</v>
      </c>
      <c r="C1618" s="36" t="s">
        <v>8674</v>
      </c>
      <c r="D1618" s="36" t="s">
        <v>8675</v>
      </c>
      <c r="E1618" s="36" t="s">
        <v>28</v>
      </c>
      <c r="F1618" s="36" t="s">
        <v>45</v>
      </c>
      <c r="G1618" s="36">
        <v>0</v>
      </c>
      <c r="H1618" s="36" t="s">
        <v>82</v>
      </c>
      <c r="I1618" s="36" t="s">
        <v>8676</v>
      </c>
      <c r="J1618" s="36" t="s">
        <v>8677</v>
      </c>
      <c r="K1618" s="36" t="s">
        <v>106</v>
      </c>
      <c r="L1618" s="72"/>
      <c r="M1618" s="36"/>
      <c r="N1618" s="36"/>
      <c r="O1618" s="36"/>
      <c r="P1618" s="36"/>
      <c r="Q1618" s="36"/>
      <c r="R1618" s="36"/>
      <c r="S1618" s="36"/>
      <c r="T1618" s="36"/>
      <c r="U1618" s="36"/>
      <c r="V1618" s="36"/>
      <c r="W1618" s="36"/>
      <c r="X1618" s="36"/>
      <c r="Y1618" s="36"/>
      <c r="Z1618" s="36"/>
      <c r="AA1618" s="36"/>
      <c r="AB1618" s="36"/>
      <c r="AC1618" s="36" t="s">
        <v>8678</v>
      </c>
      <c r="AD1618" s="36"/>
      <c r="AE1618" s="36">
        <f t="shared" si="28"/>
        <v>0</v>
      </c>
    </row>
    <row r="1619" spans="1:31" customFormat="1" ht="108">
      <c r="A1619" s="36">
        <v>1618</v>
      </c>
      <c r="B1619" s="36" t="s">
        <v>7860</v>
      </c>
      <c r="C1619" s="36" t="s">
        <v>8674</v>
      </c>
      <c r="D1619" s="36" t="s">
        <v>8679</v>
      </c>
      <c r="E1619" s="36" t="s">
        <v>28</v>
      </c>
      <c r="F1619" s="36" t="s">
        <v>45</v>
      </c>
      <c r="G1619" s="36">
        <v>0</v>
      </c>
      <c r="H1619" s="36" t="s">
        <v>82</v>
      </c>
      <c r="I1619" s="36" t="s">
        <v>8680</v>
      </c>
      <c r="J1619" s="36" t="s">
        <v>8681</v>
      </c>
      <c r="K1619" s="36" t="s">
        <v>33</v>
      </c>
      <c r="L1619" s="72" t="s">
        <v>8682</v>
      </c>
      <c r="M1619" s="36" t="s">
        <v>8683</v>
      </c>
      <c r="N1619" s="36" t="s">
        <v>36</v>
      </c>
      <c r="O1619" s="36"/>
      <c r="P1619" s="36"/>
      <c r="Q1619" s="36"/>
      <c r="R1619" s="36"/>
      <c r="S1619" s="36" t="s">
        <v>37</v>
      </c>
      <c r="T1619" s="36" t="s">
        <v>39</v>
      </c>
      <c r="U1619" s="36" t="s">
        <v>39</v>
      </c>
      <c r="V1619" s="36" t="s">
        <v>38</v>
      </c>
      <c r="W1619" s="36" t="s">
        <v>8684</v>
      </c>
      <c r="X1619" s="36">
        <v>2</v>
      </c>
      <c r="Y1619" s="36" t="s">
        <v>8685</v>
      </c>
      <c r="Z1619" s="36">
        <v>1</v>
      </c>
      <c r="AA1619" s="36" t="s">
        <v>8685</v>
      </c>
      <c r="AB1619" s="36">
        <v>1</v>
      </c>
      <c r="AC1619" s="36" t="s">
        <v>38</v>
      </c>
      <c r="AD1619" s="36"/>
      <c r="AE1619" s="36">
        <f t="shared" si="28"/>
        <v>0</v>
      </c>
    </row>
    <row r="1620" spans="1:31" customFormat="1" ht="162">
      <c r="A1620" s="36">
        <v>1619</v>
      </c>
      <c r="B1620" s="36" t="s">
        <v>7860</v>
      </c>
      <c r="C1620" s="36" t="s">
        <v>8674</v>
      </c>
      <c r="D1620" s="36" t="s">
        <v>8686</v>
      </c>
      <c r="E1620" s="36" t="s">
        <v>28</v>
      </c>
      <c r="F1620" s="36" t="s">
        <v>45</v>
      </c>
      <c r="G1620" s="36">
        <v>0</v>
      </c>
      <c r="H1620" s="36" t="s">
        <v>82</v>
      </c>
      <c r="I1620" s="36" t="s">
        <v>8687</v>
      </c>
      <c r="J1620" s="36" t="s">
        <v>8688</v>
      </c>
      <c r="K1620" s="36" t="s">
        <v>106</v>
      </c>
      <c r="L1620" s="72"/>
      <c r="M1620" s="36"/>
      <c r="N1620" s="36"/>
      <c r="O1620" s="36"/>
      <c r="P1620" s="36"/>
      <c r="Q1620" s="36"/>
      <c r="R1620" s="36"/>
      <c r="S1620" s="36"/>
      <c r="T1620" s="36"/>
      <c r="U1620" s="36"/>
      <c r="V1620" s="36"/>
      <c r="W1620" s="36"/>
      <c r="X1620" s="36"/>
      <c r="Y1620" s="36"/>
      <c r="Z1620" s="36"/>
      <c r="AA1620" s="36"/>
      <c r="AB1620" s="36"/>
      <c r="AC1620" s="36"/>
      <c r="AD1620" s="36"/>
      <c r="AE1620" s="36">
        <f t="shared" si="28"/>
        <v>0</v>
      </c>
    </row>
    <row r="1621" spans="1:31" customFormat="1" ht="135">
      <c r="A1621" s="36">
        <v>1620</v>
      </c>
      <c r="B1621" s="36" t="s">
        <v>7860</v>
      </c>
      <c r="C1621" s="36" t="s">
        <v>8674</v>
      </c>
      <c r="D1621" s="36" t="s">
        <v>8689</v>
      </c>
      <c r="E1621" s="36" t="s">
        <v>28</v>
      </c>
      <c r="F1621" s="36" t="s">
        <v>45</v>
      </c>
      <c r="G1621" s="36">
        <v>0</v>
      </c>
      <c r="H1621" s="36" t="s">
        <v>82</v>
      </c>
      <c r="I1621" s="36" t="s">
        <v>8690</v>
      </c>
      <c r="J1621" s="36" t="s">
        <v>8691</v>
      </c>
      <c r="K1621" s="36" t="s">
        <v>33</v>
      </c>
      <c r="L1621" s="72" t="s">
        <v>8692</v>
      </c>
      <c r="M1621" s="36" t="s">
        <v>8693</v>
      </c>
      <c r="N1621" s="36" t="s">
        <v>49</v>
      </c>
      <c r="O1621" s="36"/>
      <c r="P1621" s="36" t="s">
        <v>50</v>
      </c>
      <c r="Q1621" s="36"/>
      <c r="R1621" s="36"/>
      <c r="S1621" s="36" t="s">
        <v>51</v>
      </c>
      <c r="T1621" s="36" t="s">
        <v>38</v>
      </c>
      <c r="U1621" s="36" t="s">
        <v>39</v>
      </c>
      <c r="V1621" s="36" t="s">
        <v>39</v>
      </c>
      <c r="W1621" s="36" t="s">
        <v>8684</v>
      </c>
      <c r="X1621" s="36">
        <v>2</v>
      </c>
      <c r="Y1621" s="36" t="s">
        <v>8694</v>
      </c>
      <c r="Z1621" s="36">
        <v>1</v>
      </c>
      <c r="AA1621" s="36" t="s">
        <v>8694</v>
      </c>
      <c r="AB1621" s="36">
        <v>1</v>
      </c>
      <c r="AC1621" s="36" t="s">
        <v>38</v>
      </c>
      <c r="AD1621" s="36"/>
      <c r="AE1621" s="36">
        <f t="shared" si="28"/>
        <v>1</v>
      </c>
    </row>
    <row r="1622" spans="1:31" customFormat="1" ht="94.5">
      <c r="A1622" s="36">
        <v>1621</v>
      </c>
      <c r="B1622" s="36" t="s">
        <v>7860</v>
      </c>
      <c r="C1622" s="36" t="s">
        <v>8674</v>
      </c>
      <c r="D1622" s="36" t="s">
        <v>8695</v>
      </c>
      <c r="E1622" s="36" t="s">
        <v>28</v>
      </c>
      <c r="F1622" s="36" t="s">
        <v>45</v>
      </c>
      <c r="G1622" s="36">
        <v>0</v>
      </c>
      <c r="H1622" s="36" t="s">
        <v>82</v>
      </c>
      <c r="I1622" s="36" t="s">
        <v>8696</v>
      </c>
      <c r="J1622" s="36" t="s">
        <v>8697</v>
      </c>
      <c r="K1622" s="36" t="s">
        <v>33</v>
      </c>
      <c r="L1622" s="72" t="s">
        <v>8698</v>
      </c>
      <c r="M1622" s="36" t="s">
        <v>8699</v>
      </c>
      <c r="N1622" s="36" t="s">
        <v>49</v>
      </c>
      <c r="O1622" s="36"/>
      <c r="P1622" s="36" t="s">
        <v>50</v>
      </c>
      <c r="Q1622" s="36"/>
      <c r="R1622" s="36"/>
      <c r="S1622" s="36" t="s">
        <v>51</v>
      </c>
      <c r="T1622" s="36" t="s">
        <v>38</v>
      </c>
      <c r="U1622" s="36" t="s">
        <v>39</v>
      </c>
      <c r="V1622" s="36" t="s">
        <v>38</v>
      </c>
      <c r="W1622" s="36" t="s">
        <v>8684</v>
      </c>
      <c r="X1622" s="36">
        <v>2</v>
      </c>
      <c r="Y1622" s="36" t="s">
        <v>8700</v>
      </c>
      <c r="Z1622" s="36">
        <v>1</v>
      </c>
      <c r="AA1622" s="36" t="s">
        <v>8700</v>
      </c>
      <c r="AB1622" s="36">
        <v>1</v>
      </c>
      <c r="AC1622" s="36" t="s">
        <v>8701</v>
      </c>
      <c r="AD1622" s="36"/>
      <c r="AE1622" s="36">
        <f t="shared" si="28"/>
        <v>1</v>
      </c>
    </row>
    <row r="1623" spans="1:31" customFormat="1" ht="135">
      <c r="A1623" s="36">
        <v>1622</v>
      </c>
      <c r="B1623" s="36" t="s">
        <v>7860</v>
      </c>
      <c r="C1623" s="36" t="s">
        <v>8674</v>
      </c>
      <c r="D1623" s="36" t="s">
        <v>8702</v>
      </c>
      <c r="E1623" s="36" t="s">
        <v>28</v>
      </c>
      <c r="F1623" s="36" t="s">
        <v>45</v>
      </c>
      <c r="G1623" s="36">
        <v>0</v>
      </c>
      <c r="H1623" s="36" t="s">
        <v>108</v>
      </c>
      <c r="I1623" s="36" t="s">
        <v>8703</v>
      </c>
      <c r="J1623" s="36" t="s">
        <v>8704</v>
      </c>
      <c r="K1623" s="36" t="s">
        <v>33</v>
      </c>
      <c r="L1623" s="72" t="s">
        <v>8705</v>
      </c>
      <c r="M1623" s="36" t="s">
        <v>8706</v>
      </c>
      <c r="N1623" s="36" t="s">
        <v>49</v>
      </c>
      <c r="O1623" s="36" t="s">
        <v>50</v>
      </c>
      <c r="P1623" s="36" t="s">
        <v>50</v>
      </c>
      <c r="Q1623" s="36" t="s">
        <v>50</v>
      </c>
      <c r="R1623" s="36"/>
      <c r="S1623" s="36" t="s">
        <v>51</v>
      </c>
      <c r="T1623" s="36" t="s">
        <v>38</v>
      </c>
      <c r="U1623" s="36" t="s">
        <v>39</v>
      </c>
      <c r="V1623" s="36" t="s">
        <v>38</v>
      </c>
      <c r="W1623" s="36" t="s">
        <v>8684</v>
      </c>
      <c r="X1623" s="36">
        <v>2</v>
      </c>
      <c r="Y1623" s="36" t="s">
        <v>8707</v>
      </c>
      <c r="Z1623" s="36">
        <v>1</v>
      </c>
      <c r="AA1623" s="36" t="s">
        <v>8707</v>
      </c>
      <c r="AB1623" s="36">
        <v>1</v>
      </c>
      <c r="AC1623" s="36" t="s">
        <v>38</v>
      </c>
      <c r="AD1623" s="36"/>
      <c r="AE1623" s="36">
        <f t="shared" si="28"/>
        <v>3</v>
      </c>
    </row>
    <row r="1624" spans="1:31" customFormat="1" ht="189">
      <c r="A1624" s="36">
        <v>1623</v>
      </c>
      <c r="B1624" s="36" t="s">
        <v>7860</v>
      </c>
      <c r="C1624" s="36" t="s">
        <v>8674</v>
      </c>
      <c r="D1624" s="36" t="s">
        <v>8708</v>
      </c>
      <c r="E1624" s="36" t="s">
        <v>8709</v>
      </c>
      <c r="F1624" s="36" t="s">
        <v>45</v>
      </c>
      <c r="G1624" s="36">
        <v>0</v>
      </c>
      <c r="H1624" s="36" t="s">
        <v>82</v>
      </c>
      <c r="I1624" s="36" t="s">
        <v>8710</v>
      </c>
      <c r="J1624" s="36" t="s">
        <v>8711</v>
      </c>
      <c r="K1624" s="36" t="s">
        <v>33</v>
      </c>
      <c r="L1624" s="72" t="s">
        <v>8712</v>
      </c>
      <c r="M1624" s="36" t="s">
        <v>8713</v>
      </c>
      <c r="N1624" s="36" t="s">
        <v>36</v>
      </c>
      <c r="O1624" s="36"/>
      <c r="P1624" s="36"/>
      <c r="Q1624" s="36"/>
      <c r="R1624" s="36"/>
      <c r="S1624" s="36" t="s">
        <v>37</v>
      </c>
      <c r="T1624" s="36" t="s">
        <v>39</v>
      </c>
      <c r="U1624" s="36" t="s">
        <v>39</v>
      </c>
      <c r="V1624" s="36" t="s">
        <v>38</v>
      </c>
      <c r="W1624" s="36" t="s">
        <v>8714</v>
      </c>
      <c r="X1624" s="36">
        <v>1</v>
      </c>
      <c r="Y1624" s="36" t="s">
        <v>8715</v>
      </c>
      <c r="Z1624" s="36">
        <v>1</v>
      </c>
      <c r="AA1624" s="36" t="s">
        <v>8715</v>
      </c>
      <c r="AB1624" s="36">
        <v>1</v>
      </c>
      <c r="AC1624" s="36" t="s">
        <v>8709</v>
      </c>
      <c r="AD1624" s="36"/>
      <c r="AE1624" s="36">
        <f t="shared" si="28"/>
        <v>0</v>
      </c>
    </row>
    <row r="1625" spans="1:31" customFormat="1" ht="81">
      <c r="A1625" s="36">
        <v>1624</v>
      </c>
      <c r="B1625" s="36" t="s">
        <v>7860</v>
      </c>
      <c r="C1625" s="36" t="s">
        <v>8674</v>
      </c>
      <c r="D1625" s="36" t="s">
        <v>8716</v>
      </c>
      <c r="E1625" s="36" t="s">
        <v>28</v>
      </c>
      <c r="F1625" s="36" t="s">
        <v>45</v>
      </c>
      <c r="G1625" s="36">
        <v>0</v>
      </c>
      <c r="H1625" s="36" t="s">
        <v>82</v>
      </c>
      <c r="I1625" s="36" t="s">
        <v>8717</v>
      </c>
      <c r="J1625" s="36" t="s">
        <v>8718</v>
      </c>
      <c r="K1625" s="36" t="s">
        <v>33</v>
      </c>
      <c r="L1625" s="72" t="s">
        <v>8719</v>
      </c>
      <c r="M1625" s="36" t="s">
        <v>8720</v>
      </c>
      <c r="N1625" s="36" t="s">
        <v>36</v>
      </c>
      <c r="O1625" s="36"/>
      <c r="P1625" s="36"/>
      <c r="Q1625" s="36"/>
      <c r="R1625" s="36"/>
      <c r="S1625" s="36" t="s">
        <v>37</v>
      </c>
      <c r="T1625" s="36" t="s">
        <v>38</v>
      </c>
      <c r="U1625" s="36" t="s">
        <v>39</v>
      </c>
      <c r="V1625" s="36" t="s">
        <v>38</v>
      </c>
      <c r="W1625" s="36" t="s">
        <v>8684</v>
      </c>
      <c r="X1625" s="36">
        <v>2</v>
      </c>
      <c r="Y1625" s="36" t="s">
        <v>8721</v>
      </c>
      <c r="Z1625" s="36">
        <v>1</v>
      </c>
      <c r="AA1625" s="36" t="s">
        <v>8721</v>
      </c>
      <c r="AB1625" s="36">
        <v>1</v>
      </c>
      <c r="AC1625" s="36" t="s">
        <v>38</v>
      </c>
      <c r="AD1625" s="36"/>
      <c r="AE1625" s="36">
        <f t="shared" si="28"/>
        <v>0</v>
      </c>
    </row>
    <row r="1626" spans="1:31" customFormat="1" ht="81">
      <c r="A1626" s="36">
        <v>1625</v>
      </c>
      <c r="B1626" s="36" t="s">
        <v>7860</v>
      </c>
      <c r="C1626" s="36" t="s">
        <v>8674</v>
      </c>
      <c r="D1626" s="36" t="s">
        <v>8722</v>
      </c>
      <c r="E1626" s="36" t="s">
        <v>28</v>
      </c>
      <c r="F1626" s="36" t="s">
        <v>45</v>
      </c>
      <c r="G1626" s="36">
        <v>0</v>
      </c>
      <c r="H1626" s="36" t="s">
        <v>82</v>
      </c>
      <c r="I1626" s="36" t="s">
        <v>8723</v>
      </c>
      <c r="J1626" s="36" t="s">
        <v>8724</v>
      </c>
      <c r="K1626" s="36" t="s">
        <v>33</v>
      </c>
      <c r="L1626" s="72" t="s">
        <v>8725</v>
      </c>
      <c r="M1626" s="36" t="s">
        <v>8726</v>
      </c>
      <c r="N1626" s="36" t="s">
        <v>49</v>
      </c>
      <c r="O1626" s="36"/>
      <c r="P1626" s="36" t="s">
        <v>50</v>
      </c>
      <c r="Q1626" s="36"/>
      <c r="R1626" s="36"/>
      <c r="S1626" s="36" t="s">
        <v>51</v>
      </c>
      <c r="T1626" s="36" t="s">
        <v>38</v>
      </c>
      <c r="U1626" s="36" t="s">
        <v>39</v>
      </c>
      <c r="V1626" s="36" t="s">
        <v>39</v>
      </c>
      <c r="W1626" s="36" t="s">
        <v>8684</v>
      </c>
      <c r="X1626" s="36">
        <v>2</v>
      </c>
      <c r="Y1626" s="36" t="s">
        <v>8727</v>
      </c>
      <c r="Z1626" s="36">
        <v>1</v>
      </c>
      <c r="AA1626" s="36" t="s">
        <v>8727</v>
      </c>
      <c r="AB1626" s="36">
        <v>1</v>
      </c>
      <c r="AC1626" s="36" t="s">
        <v>38</v>
      </c>
      <c r="AD1626" s="36"/>
      <c r="AE1626" s="36">
        <f t="shared" si="28"/>
        <v>1</v>
      </c>
    </row>
    <row r="1627" spans="1:31" customFormat="1" ht="135">
      <c r="A1627" s="36">
        <v>1626</v>
      </c>
      <c r="B1627" s="36" t="s">
        <v>7860</v>
      </c>
      <c r="C1627" s="36" t="s">
        <v>8674</v>
      </c>
      <c r="D1627" s="36" t="s">
        <v>8728</v>
      </c>
      <c r="E1627" s="36" t="s">
        <v>28</v>
      </c>
      <c r="F1627" s="36" t="s">
        <v>45</v>
      </c>
      <c r="G1627" s="36">
        <v>0</v>
      </c>
      <c r="H1627" s="36" t="s">
        <v>82</v>
      </c>
      <c r="I1627" s="36" t="s">
        <v>8729</v>
      </c>
      <c r="J1627" s="36" t="s">
        <v>8730</v>
      </c>
      <c r="K1627" s="36" t="s">
        <v>33</v>
      </c>
      <c r="L1627" s="72" t="s">
        <v>8731</v>
      </c>
      <c r="M1627" s="36" t="s">
        <v>8732</v>
      </c>
      <c r="N1627" s="36" t="s">
        <v>49</v>
      </c>
      <c r="O1627" s="36"/>
      <c r="P1627" s="36" t="s">
        <v>50</v>
      </c>
      <c r="Q1627" s="36"/>
      <c r="R1627" s="36"/>
      <c r="S1627" s="36" t="s">
        <v>51</v>
      </c>
      <c r="T1627" s="36" t="s">
        <v>38</v>
      </c>
      <c r="U1627" s="36" t="s">
        <v>39</v>
      </c>
      <c r="V1627" s="36" t="s">
        <v>38</v>
      </c>
      <c r="W1627" s="36" t="s">
        <v>8684</v>
      </c>
      <c r="X1627" s="36">
        <v>2</v>
      </c>
      <c r="Y1627" s="36" t="s">
        <v>8733</v>
      </c>
      <c r="Z1627" s="36">
        <v>1</v>
      </c>
      <c r="AA1627" s="36" t="s">
        <v>8734</v>
      </c>
      <c r="AB1627" s="36">
        <v>1</v>
      </c>
      <c r="AC1627" s="36" t="s">
        <v>38</v>
      </c>
      <c r="AD1627" s="36"/>
      <c r="AE1627" s="36">
        <f t="shared" si="28"/>
        <v>1</v>
      </c>
    </row>
    <row r="1628" spans="1:31" customFormat="1" ht="135">
      <c r="A1628" s="36">
        <v>1627</v>
      </c>
      <c r="B1628" s="36" t="s">
        <v>7860</v>
      </c>
      <c r="C1628" s="36" t="s">
        <v>8674</v>
      </c>
      <c r="D1628" s="36" t="s">
        <v>8735</v>
      </c>
      <c r="E1628" s="36" t="s">
        <v>28</v>
      </c>
      <c r="F1628" s="36" t="s">
        <v>45</v>
      </c>
      <c r="G1628" s="36">
        <v>0</v>
      </c>
      <c r="H1628" s="36" t="s">
        <v>82</v>
      </c>
      <c r="I1628" s="36" t="s">
        <v>8736</v>
      </c>
      <c r="J1628" s="36" t="s">
        <v>8737</v>
      </c>
      <c r="K1628" s="36" t="s">
        <v>33</v>
      </c>
      <c r="L1628" s="72" t="s">
        <v>8738</v>
      </c>
      <c r="M1628" s="36" t="s">
        <v>8739</v>
      </c>
      <c r="N1628" s="36" t="s">
        <v>49</v>
      </c>
      <c r="O1628" s="36"/>
      <c r="P1628" s="36" t="s">
        <v>50</v>
      </c>
      <c r="Q1628" s="36"/>
      <c r="R1628" s="36"/>
      <c r="S1628" s="36" t="s">
        <v>51</v>
      </c>
      <c r="T1628" s="36" t="s">
        <v>38</v>
      </c>
      <c r="U1628" s="36" t="s">
        <v>39</v>
      </c>
      <c r="V1628" s="36" t="s">
        <v>39</v>
      </c>
      <c r="W1628" s="36" t="s">
        <v>8684</v>
      </c>
      <c r="X1628" s="36">
        <v>2</v>
      </c>
      <c r="Y1628" s="36" t="s">
        <v>8740</v>
      </c>
      <c r="Z1628" s="36">
        <v>1</v>
      </c>
      <c r="AA1628" s="36" t="s">
        <v>8741</v>
      </c>
      <c r="AB1628" s="36">
        <v>1</v>
      </c>
      <c r="AC1628" s="36" t="s">
        <v>38</v>
      </c>
      <c r="AD1628" s="36"/>
      <c r="AE1628" s="36">
        <f t="shared" si="28"/>
        <v>1</v>
      </c>
    </row>
    <row r="1629" spans="1:31" customFormat="1" ht="121.5">
      <c r="A1629" s="36">
        <v>1628</v>
      </c>
      <c r="B1629" s="36" t="s">
        <v>7860</v>
      </c>
      <c r="C1629" s="36" t="s">
        <v>8674</v>
      </c>
      <c r="D1629" s="36" t="s">
        <v>8742</v>
      </c>
      <c r="E1629" s="36" t="s">
        <v>28</v>
      </c>
      <c r="F1629" s="36" t="s">
        <v>45</v>
      </c>
      <c r="G1629" s="36">
        <v>0</v>
      </c>
      <c r="H1629" s="36" t="s">
        <v>82</v>
      </c>
      <c r="I1629" s="36" t="s">
        <v>8743</v>
      </c>
      <c r="J1629" s="36" t="s">
        <v>8744</v>
      </c>
      <c r="K1629" s="36" t="s">
        <v>33</v>
      </c>
      <c r="L1629" s="72" t="s">
        <v>8745</v>
      </c>
      <c r="M1629" s="36" t="s">
        <v>8746</v>
      </c>
      <c r="N1629" s="36" t="s">
        <v>49</v>
      </c>
      <c r="O1629" s="36"/>
      <c r="P1629" s="36" t="s">
        <v>50</v>
      </c>
      <c r="Q1629" s="36"/>
      <c r="R1629" s="36"/>
      <c r="S1629" s="36" t="s">
        <v>51</v>
      </c>
      <c r="T1629" s="36" t="s">
        <v>38</v>
      </c>
      <c r="U1629" s="36" t="s">
        <v>39</v>
      </c>
      <c r="V1629" s="36" t="s">
        <v>38</v>
      </c>
      <c r="W1629" s="36" t="s">
        <v>8684</v>
      </c>
      <c r="X1629" s="36">
        <v>2</v>
      </c>
      <c r="Y1629" s="36" t="s">
        <v>8747</v>
      </c>
      <c r="Z1629" s="36">
        <v>1</v>
      </c>
      <c r="AA1629" s="36" t="s">
        <v>8747</v>
      </c>
      <c r="AB1629" s="36">
        <v>1</v>
      </c>
      <c r="AC1629" s="36" t="s">
        <v>38</v>
      </c>
      <c r="AD1629" s="36"/>
      <c r="AE1629" s="36">
        <f t="shared" si="28"/>
        <v>1</v>
      </c>
    </row>
    <row r="1630" spans="1:31" customFormat="1" ht="81">
      <c r="A1630" s="36">
        <v>1629</v>
      </c>
      <c r="B1630" s="36" t="s">
        <v>7860</v>
      </c>
      <c r="C1630" s="36" t="s">
        <v>8674</v>
      </c>
      <c r="D1630" s="36" t="s">
        <v>8748</v>
      </c>
      <c r="E1630" s="36" t="s">
        <v>28</v>
      </c>
      <c r="F1630" s="36" t="s">
        <v>45</v>
      </c>
      <c r="G1630" s="36">
        <v>0</v>
      </c>
      <c r="H1630" s="36" t="s">
        <v>82</v>
      </c>
      <c r="I1630" s="36" t="s">
        <v>8749</v>
      </c>
      <c r="J1630" s="36" t="s">
        <v>8750</v>
      </c>
      <c r="K1630" s="36" t="s">
        <v>33</v>
      </c>
      <c r="L1630" s="72" t="s">
        <v>8751</v>
      </c>
      <c r="M1630" s="36" t="s">
        <v>8752</v>
      </c>
      <c r="N1630" s="36" t="s">
        <v>49</v>
      </c>
      <c r="O1630" s="36"/>
      <c r="P1630" s="36" t="s">
        <v>50</v>
      </c>
      <c r="Q1630" s="36"/>
      <c r="R1630" s="36"/>
      <c r="S1630" s="36" t="s">
        <v>51</v>
      </c>
      <c r="T1630" s="36" t="s">
        <v>38</v>
      </c>
      <c r="U1630" s="36" t="s">
        <v>39</v>
      </c>
      <c r="V1630" s="36" t="s">
        <v>38</v>
      </c>
      <c r="W1630" s="36" t="s">
        <v>8684</v>
      </c>
      <c r="X1630" s="36">
        <v>2</v>
      </c>
      <c r="Y1630" s="36" t="s">
        <v>8747</v>
      </c>
      <c r="Z1630" s="36">
        <v>1</v>
      </c>
      <c r="AA1630" s="36" t="s">
        <v>8747</v>
      </c>
      <c r="AB1630" s="36">
        <v>1</v>
      </c>
      <c r="AC1630" s="36" t="s">
        <v>38</v>
      </c>
      <c r="AD1630" s="36"/>
      <c r="AE1630" s="36">
        <f t="shared" si="28"/>
        <v>1</v>
      </c>
    </row>
    <row r="1631" spans="1:31" customFormat="1" ht="81">
      <c r="A1631" s="36">
        <v>1630</v>
      </c>
      <c r="B1631" s="36" t="s">
        <v>7860</v>
      </c>
      <c r="C1631" s="36" t="s">
        <v>8674</v>
      </c>
      <c r="D1631" s="36" t="s">
        <v>8753</v>
      </c>
      <c r="E1631" s="36" t="s">
        <v>28</v>
      </c>
      <c r="F1631" s="36" t="s">
        <v>45</v>
      </c>
      <c r="G1631" s="36">
        <v>0</v>
      </c>
      <c r="H1631" s="36" t="s">
        <v>82</v>
      </c>
      <c r="I1631" s="36" t="s">
        <v>8754</v>
      </c>
      <c r="J1631" s="36" t="s">
        <v>8755</v>
      </c>
      <c r="K1631" s="36" t="s">
        <v>33</v>
      </c>
      <c r="L1631" s="72" t="s">
        <v>8756</v>
      </c>
      <c r="M1631" s="36" t="s">
        <v>8757</v>
      </c>
      <c r="N1631" s="36" t="s">
        <v>49</v>
      </c>
      <c r="O1631" s="36"/>
      <c r="P1631" s="36" t="s">
        <v>50</v>
      </c>
      <c r="Q1631" s="36"/>
      <c r="R1631" s="36"/>
      <c r="S1631" s="36" t="s">
        <v>51</v>
      </c>
      <c r="T1631" s="36" t="s">
        <v>38</v>
      </c>
      <c r="U1631" s="36" t="s">
        <v>39</v>
      </c>
      <c r="V1631" s="36" t="s">
        <v>38</v>
      </c>
      <c r="W1631" s="36" t="s">
        <v>8684</v>
      </c>
      <c r="X1631" s="36">
        <v>2</v>
      </c>
      <c r="Y1631" s="36" t="s">
        <v>8758</v>
      </c>
      <c r="Z1631" s="36">
        <v>1</v>
      </c>
      <c r="AA1631" s="36" t="s">
        <v>8758</v>
      </c>
      <c r="AB1631" s="36">
        <v>1</v>
      </c>
      <c r="AC1631" s="36" t="s">
        <v>38</v>
      </c>
      <c r="AD1631" s="36"/>
      <c r="AE1631" s="36">
        <f t="shared" si="28"/>
        <v>1</v>
      </c>
    </row>
    <row r="1632" spans="1:31" customFormat="1" ht="108">
      <c r="A1632" s="36">
        <v>1631</v>
      </c>
      <c r="B1632" s="36" t="s">
        <v>7860</v>
      </c>
      <c r="C1632" s="36" t="s">
        <v>8674</v>
      </c>
      <c r="D1632" s="36" t="s">
        <v>8759</v>
      </c>
      <c r="E1632" s="36" t="s">
        <v>28</v>
      </c>
      <c r="F1632" s="36" t="s">
        <v>45</v>
      </c>
      <c r="G1632" s="36">
        <v>0</v>
      </c>
      <c r="H1632" s="36" t="s">
        <v>82</v>
      </c>
      <c r="I1632" s="36" t="s">
        <v>8760</v>
      </c>
      <c r="J1632" s="36" t="s">
        <v>8761</v>
      </c>
      <c r="K1632" s="36" t="s">
        <v>33</v>
      </c>
      <c r="L1632" s="72" t="s">
        <v>8762</v>
      </c>
      <c r="M1632" s="36" t="s">
        <v>8763</v>
      </c>
      <c r="N1632" s="36" t="s">
        <v>36</v>
      </c>
      <c r="O1632" s="36"/>
      <c r="P1632" s="36"/>
      <c r="Q1632" s="36"/>
      <c r="R1632" s="36"/>
      <c r="S1632" s="36" t="s">
        <v>37</v>
      </c>
      <c r="T1632" s="36" t="s">
        <v>38</v>
      </c>
      <c r="U1632" s="36" t="s">
        <v>39</v>
      </c>
      <c r="V1632" s="36" t="s">
        <v>39</v>
      </c>
      <c r="W1632" s="36" t="s">
        <v>8684</v>
      </c>
      <c r="X1632" s="36">
        <v>2</v>
      </c>
      <c r="Y1632" s="36" t="s">
        <v>8758</v>
      </c>
      <c r="Z1632" s="36">
        <v>1</v>
      </c>
      <c r="AA1632" s="36" t="s">
        <v>8758</v>
      </c>
      <c r="AB1632" s="36">
        <v>1</v>
      </c>
      <c r="AC1632" s="36" t="s">
        <v>38</v>
      </c>
      <c r="AD1632" s="36"/>
      <c r="AE1632" s="36">
        <f t="shared" si="28"/>
        <v>0</v>
      </c>
    </row>
    <row r="1633" spans="1:31" customFormat="1" ht="121.5">
      <c r="A1633" s="36">
        <v>1632</v>
      </c>
      <c r="B1633" s="36" t="s">
        <v>7860</v>
      </c>
      <c r="C1633" s="36" t="s">
        <v>8674</v>
      </c>
      <c r="D1633" s="36" t="s">
        <v>8764</v>
      </c>
      <c r="E1633" s="36" t="s">
        <v>28</v>
      </c>
      <c r="F1633" s="36" t="s">
        <v>45</v>
      </c>
      <c r="G1633" s="36">
        <v>0</v>
      </c>
      <c r="H1633" s="36" t="s">
        <v>82</v>
      </c>
      <c r="I1633" s="36" t="s">
        <v>8765</v>
      </c>
      <c r="J1633" s="36" t="s">
        <v>8766</v>
      </c>
      <c r="K1633" s="36" t="s">
        <v>33</v>
      </c>
      <c r="L1633" s="72" t="s">
        <v>8767</v>
      </c>
      <c r="M1633" s="36" t="s">
        <v>8768</v>
      </c>
      <c r="N1633" s="36" t="s">
        <v>49</v>
      </c>
      <c r="O1633" s="36"/>
      <c r="P1633" s="36" t="s">
        <v>50</v>
      </c>
      <c r="Q1633" s="36"/>
      <c r="R1633" s="36"/>
      <c r="S1633" s="36" t="s">
        <v>51</v>
      </c>
      <c r="T1633" s="36" t="s">
        <v>38</v>
      </c>
      <c r="U1633" s="36" t="s">
        <v>39</v>
      </c>
      <c r="V1633" s="36" t="s">
        <v>38</v>
      </c>
      <c r="W1633" s="36" t="s">
        <v>8684</v>
      </c>
      <c r="X1633" s="36">
        <v>2</v>
      </c>
      <c r="Y1633" s="36" t="s">
        <v>8769</v>
      </c>
      <c r="Z1633" s="36">
        <v>1</v>
      </c>
      <c r="AA1633" s="36" t="s">
        <v>8769</v>
      </c>
      <c r="AB1633" s="36">
        <v>1</v>
      </c>
      <c r="AC1633" s="36" t="s">
        <v>38</v>
      </c>
      <c r="AD1633" s="36"/>
      <c r="AE1633" s="36">
        <f t="shared" si="28"/>
        <v>1</v>
      </c>
    </row>
    <row r="1634" spans="1:31" customFormat="1" ht="297">
      <c r="A1634" s="36">
        <v>1633</v>
      </c>
      <c r="B1634" s="36" t="s">
        <v>7860</v>
      </c>
      <c r="C1634" s="36" t="s">
        <v>8674</v>
      </c>
      <c r="D1634" s="36" t="s">
        <v>8770</v>
      </c>
      <c r="E1634" s="36" t="s">
        <v>28</v>
      </c>
      <c r="F1634" s="36" t="s">
        <v>45</v>
      </c>
      <c r="G1634" s="36">
        <v>0</v>
      </c>
      <c r="H1634" s="36" t="s">
        <v>82</v>
      </c>
      <c r="I1634" s="36" t="s">
        <v>8771</v>
      </c>
      <c r="J1634" s="36" t="s">
        <v>8772</v>
      </c>
      <c r="K1634" s="36" t="s">
        <v>33</v>
      </c>
      <c r="L1634" s="72" t="s">
        <v>8773</v>
      </c>
      <c r="M1634" s="36" t="s">
        <v>8774</v>
      </c>
      <c r="N1634" s="36" t="s">
        <v>36</v>
      </c>
      <c r="O1634" s="36"/>
      <c r="P1634" s="36"/>
      <c r="Q1634" s="36"/>
      <c r="R1634" s="36"/>
      <c r="S1634" s="36" t="s">
        <v>37</v>
      </c>
      <c r="T1634" s="36" t="s">
        <v>38</v>
      </c>
      <c r="U1634" s="36" t="s">
        <v>39</v>
      </c>
      <c r="V1634" s="36" t="s">
        <v>39</v>
      </c>
      <c r="W1634" s="36" t="s">
        <v>8684</v>
      </c>
      <c r="X1634" s="36">
        <v>2</v>
      </c>
      <c r="Y1634" s="36" t="s">
        <v>8775</v>
      </c>
      <c r="Z1634" s="36">
        <v>1</v>
      </c>
      <c r="AA1634" s="36" t="s">
        <v>8775</v>
      </c>
      <c r="AB1634" s="36">
        <v>1</v>
      </c>
      <c r="AC1634" s="36" t="s">
        <v>38</v>
      </c>
      <c r="AD1634" s="36"/>
      <c r="AE1634" s="36">
        <f t="shared" si="28"/>
        <v>0</v>
      </c>
    </row>
    <row r="1635" spans="1:31" customFormat="1" ht="162">
      <c r="A1635" s="36">
        <v>1634</v>
      </c>
      <c r="B1635" s="36" t="s">
        <v>7860</v>
      </c>
      <c r="C1635" s="36" t="s">
        <v>8674</v>
      </c>
      <c r="D1635" s="36" t="s">
        <v>8776</v>
      </c>
      <c r="E1635" s="36" t="s">
        <v>28</v>
      </c>
      <c r="F1635" s="36" t="s">
        <v>45</v>
      </c>
      <c r="G1635" s="36">
        <v>0</v>
      </c>
      <c r="H1635" s="36" t="s">
        <v>108</v>
      </c>
      <c r="I1635" s="36" t="s">
        <v>8777</v>
      </c>
      <c r="J1635" s="36" t="s">
        <v>8778</v>
      </c>
      <c r="K1635" s="36" t="s">
        <v>33</v>
      </c>
      <c r="L1635" s="72" t="s">
        <v>8779</v>
      </c>
      <c r="M1635" s="36" t="s">
        <v>8780</v>
      </c>
      <c r="N1635" s="36" t="s">
        <v>36</v>
      </c>
      <c r="O1635" s="36"/>
      <c r="P1635" s="36"/>
      <c r="Q1635" s="36"/>
      <c r="R1635" s="36"/>
      <c r="S1635" s="36" t="s">
        <v>37</v>
      </c>
      <c r="T1635" s="36" t="s">
        <v>39</v>
      </c>
      <c r="U1635" s="36" t="s">
        <v>39</v>
      </c>
      <c r="V1635" s="36" t="s">
        <v>38</v>
      </c>
      <c r="W1635" s="36" t="s">
        <v>8684</v>
      </c>
      <c r="X1635" s="36">
        <v>2</v>
      </c>
      <c r="Y1635" s="36" t="s">
        <v>8775</v>
      </c>
      <c r="Z1635" s="36">
        <v>1</v>
      </c>
      <c r="AA1635" s="36" t="s">
        <v>8775</v>
      </c>
      <c r="AB1635" s="36">
        <v>1</v>
      </c>
      <c r="AC1635" s="36" t="s">
        <v>38</v>
      </c>
      <c r="AD1635" s="36"/>
      <c r="AE1635" s="36">
        <f t="shared" si="28"/>
        <v>0</v>
      </c>
    </row>
    <row r="1636" spans="1:31" customFormat="1" ht="108">
      <c r="A1636" s="36">
        <v>1635</v>
      </c>
      <c r="B1636" s="36" t="s">
        <v>7860</v>
      </c>
      <c r="C1636" s="36" t="s">
        <v>8674</v>
      </c>
      <c r="D1636" s="36" t="s">
        <v>8781</v>
      </c>
      <c r="E1636" s="36" t="s">
        <v>28</v>
      </c>
      <c r="F1636" s="36" t="s">
        <v>45</v>
      </c>
      <c r="G1636" s="36">
        <v>0</v>
      </c>
      <c r="H1636" s="36" t="s">
        <v>82</v>
      </c>
      <c r="I1636" s="36" t="s">
        <v>8782</v>
      </c>
      <c r="J1636" s="36" t="s">
        <v>8783</v>
      </c>
      <c r="K1636" s="36" t="s">
        <v>33</v>
      </c>
      <c r="L1636" s="72" t="s">
        <v>8784</v>
      </c>
      <c r="M1636" s="36" t="s">
        <v>8785</v>
      </c>
      <c r="N1636" s="36" t="s">
        <v>36</v>
      </c>
      <c r="O1636" s="36"/>
      <c r="P1636" s="36"/>
      <c r="Q1636" s="36"/>
      <c r="R1636" s="36"/>
      <c r="S1636" s="36" t="s">
        <v>37</v>
      </c>
      <c r="T1636" s="36" t="s">
        <v>39</v>
      </c>
      <c r="U1636" s="36" t="s">
        <v>39</v>
      </c>
      <c r="V1636" s="36" t="s">
        <v>38</v>
      </c>
      <c r="W1636" s="36" t="s">
        <v>8684</v>
      </c>
      <c r="X1636" s="36">
        <v>2</v>
      </c>
      <c r="Y1636" s="36" t="s">
        <v>8775</v>
      </c>
      <c r="Z1636" s="36">
        <v>1</v>
      </c>
      <c r="AA1636" s="36" t="s">
        <v>8775</v>
      </c>
      <c r="AB1636" s="36">
        <v>1</v>
      </c>
      <c r="AC1636" s="36" t="s">
        <v>38</v>
      </c>
      <c r="AD1636" s="36"/>
      <c r="AE1636" s="36">
        <f t="shared" si="28"/>
        <v>0</v>
      </c>
    </row>
    <row r="1637" spans="1:31" customFormat="1" ht="189">
      <c r="A1637" s="36">
        <v>1636</v>
      </c>
      <c r="B1637" s="36" t="s">
        <v>7860</v>
      </c>
      <c r="C1637" s="36" t="s">
        <v>8674</v>
      </c>
      <c r="D1637" s="36" t="s">
        <v>8786</v>
      </c>
      <c r="E1637" s="36" t="s">
        <v>28</v>
      </c>
      <c r="F1637" s="36" t="s">
        <v>45</v>
      </c>
      <c r="G1637" s="36">
        <v>0</v>
      </c>
      <c r="H1637" s="36" t="s">
        <v>82</v>
      </c>
      <c r="I1637" s="36" t="s">
        <v>8787</v>
      </c>
      <c r="J1637" s="36" t="s">
        <v>8788</v>
      </c>
      <c r="K1637" s="36" t="s">
        <v>33</v>
      </c>
      <c r="L1637" s="72" t="s">
        <v>8789</v>
      </c>
      <c r="M1637" s="36" t="s">
        <v>8790</v>
      </c>
      <c r="N1637" s="36" t="s">
        <v>49</v>
      </c>
      <c r="O1637" s="36" t="s">
        <v>50</v>
      </c>
      <c r="P1637" s="36"/>
      <c r="Q1637" s="36"/>
      <c r="R1637" s="36"/>
      <c r="S1637" s="36" t="s">
        <v>51</v>
      </c>
      <c r="T1637" s="36" t="s">
        <v>38</v>
      </c>
      <c r="U1637" s="36" t="s">
        <v>39</v>
      </c>
      <c r="V1637" s="36" t="s">
        <v>38</v>
      </c>
      <c r="W1637" s="36" t="s">
        <v>8684</v>
      </c>
      <c r="X1637" s="36">
        <v>2</v>
      </c>
      <c r="Y1637" s="36" t="s">
        <v>8786</v>
      </c>
      <c r="Z1637" s="36">
        <v>4</v>
      </c>
      <c r="AA1637" s="36" t="s">
        <v>8786</v>
      </c>
      <c r="AB1637" s="36">
        <v>1</v>
      </c>
      <c r="AC1637" s="36" t="s">
        <v>38</v>
      </c>
      <c r="AD1637" s="36"/>
      <c r="AE1637" s="36">
        <f t="shared" si="28"/>
        <v>1</v>
      </c>
    </row>
    <row r="1638" spans="1:31" customFormat="1" ht="121.5">
      <c r="A1638" s="36">
        <v>1637</v>
      </c>
      <c r="B1638" s="36" t="s">
        <v>7860</v>
      </c>
      <c r="C1638" s="36" t="s">
        <v>8674</v>
      </c>
      <c r="D1638" s="36" t="s">
        <v>8791</v>
      </c>
      <c r="E1638" s="36" t="s">
        <v>28</v>
      </c>
      <c r="F1638" s="36" t="s">
        <v>45</v>
      </c>
      <c r="G1638" s="36">
        <v>0</v>
      </c>
      <c r="H1638" s="36" t="s">
        <v>82</v>
      </c>
      <c r="I1638" s="36" t="s">
        <v>8792</v>
      </c>
      <c r="J1638" s="36" t="s">
        <v>8793</v>
      </c>
      <c r="K1638" s="36" t="s">
        <v>106</v>
      </c>
      <c r="L1638" s="72"/>
      <c r="M1638" s="36"/>
      <c r="N1638" s="36"/>
      <c r="O1638" s="36"/>
      <c r="P1638" s="36"/>
      <c r="Q1638" s="36"/>
      <c r="R1638" s="36"/>
      <c r="S1638" s="36"/>
      <c r="T1638" s="36"/>
      <c r="U1638" s="36"/>
      <c r="V1638" s="36"/>
      <c r="W1638" s="36"/>
      <c r="X1638" s="36"/>
      <c r="Y1638" s="36"/>
      <c r="Z1638" s="36"/>
      <c r="AA1638" s="36"/>
      <c r="AB1638" s="36"/>
      <c r="AC1638" s="36" t="s">
        <v>8794</v>
      </c>
      <c r="AD1638" s="36"/>
      <c r="AE1638" s="36">
        <f t="shared" si="28"/>
        <v>0</v>
      </c>
    </row>
    <row r="1639" spans="1:31" customFormat="1" ht="108">
      <c r="A1639" s="36">
        <v>1638</v>
      </c>
      <c r="B1639" s="36" t="s">
        <v>7860</v>
      </c>
      <c r="C1639" s="36" t="s">
        <v>8674</v>
      </c>
      <c r="D1639" s="36" t="s">
        <v>8795</v>
      </c>
      <c r="E1639" s="36" t="s">
        <v>28</v>
      </c>
      <c r="F1639" s="36" t="s">
        <v>45</v>
      </c>
      <c r="G1639" s="36">
        <v>0</v>
      </c>
      <c r="H1639" s="36" t="s">
        <v>82</v>
      </c>
      <c r="I1639" s="36" t="s">
        <v>8796</v>
      </c>
      <c r="J1639" s="36" t="s">
        <v>8797</v>
      </c>
      <c r="K1639" s="36" t="s">
        <v>33</v>
      </c>
      <c r="L1639" s="72" t="s">
        <v>8798</v>
      </c>
      <c r="M1639" s="36" t="s">
        <v>8799</v>
      </c>
      <c r="N1639" s="36" t="s">
        <v>49</v>
      </c>
      <c r="O1639" s="36"/>
      <c r="P1639" s="36" t="s">
        <v>50</v>
      </c>
      <c r="Q1639" s="36"/>
      <c r="R1639" s="36"/>
      <c r="S1639" s="36" t="s">
        <v>51</v>
      </c>
      <c r="T1639" s="36" t="s">
        <v>38</v>
      </c>
      <c r="U1639" s="36" t="s">
        <v>39</v>
      </c>
      <c r="V1639" s="36" t="s">
        <v>39</v>
      </c>
      <c r="W1639" s="36" t="s">
        <v>8684</v>
      </c>
      <c r="X1639" s="36">
        <v>2</v>
      </c>
      <c r="Y1639" s="36" t="s">
        <v>8800</v>
      </c>
      <c r="Z1639" s="36">
        <v>1</v>
      </c>
      <c r="AA1639" s="36" t="s">
        <v>8800</v>
      </c>
      <c r="AB1639" s="36">
        <v>1</v>
      </c>
      <c r="AC1639" s="36" t="s">
        <v>38</v>
      </c>
      <c r="AD1639" s="36"/>
      <c r="AE1639" s="36">
        <f t="shared" si="28"/>
        <v>1</v>
      </c>
    </row>
    <row r="1640" spans="1:31" customFormat="1" ht="94.5">
      <c r="A1640" s="36">
        <v>1639</v>
      </c>
      <c r="B1640" s="36" t="s">
        <v>7860</v>
      </c>
      <c r="C1640" s="36" t="s">
        <v>8674</v>
      </c>
      <c r="D1640" s="36" t="s">
        <v>8801</v>
      </c>
      <c r="E1640" s="36" t="s">
        <v>28</v>
      </c>
      <c r="F1640" s="36" t="s">
        <v>45</v>
      </c>
      <c r="G1640" s="36">
        <v>0</v>
      </c>
      <c r="H1640" s="36" t="s">
        <v>82</v>
      </c>
      <c r="I1640" s="36" t="s">
        <v>8802</v>
      </c>
      <c r="J1640" s="36" t="s">
        <v>8803</v>
      </c>
      <c r="K1640" s="36" t="s">
        <v>33</v>
      </c>
      <c r="L1640" s="72" t="s">
        <v>8804</v>
      </c>
      <c r="M1640" s="36" t="s">
        <v>8805</v>
      </c>
      <c r="N1640" s="36" t="s">
        <v>49</v>
      </c>
      <c r="O1640" s="36"/>
      <c r="P1640" s="36" t="s">
        <v>50</v>
      </c>
      <c r="Q1640" s="36"/>
      <c r="R1640" s="36"/>
      <c r="S1640" s="36" t="s">
        <v>51</v>
      </c>
      <c r="T1640" s="36" t="s">
        <v>38</v>
      </c>
      <c r="U1640" s="36" t="s">
        <v>38</v>
      </c>
      <c r="V1640" s="36" t="s">
        <v>38</v>
      </c>
      <c r="W1640" s="36" t="s">
        <v>8684</v>
      </c>
      <c r="X1640" s="36">
        <v>2</v>
      </c>
      <c r="Y1640" s="36" t="s">
        <v>8806</v>
      </c>
      <c r="Z1640" s="36">
        <v>1</v>
      </c>
      <c r="AA1640" s="36" t="s">
        <v>8806</v>
      </c>
      <c r="AB1640" s="36">
        <v>1</v>
      </c>
      <c r="AC1640" s="36" t="s">
        <v>38</v>
      </c>
      <c r="AD1640" s="36"/>
      <c r="AE1640" s="36">
        <f t="shared" si="28"/>
        <v>1</v>
      </c>
    </row>
    <row r="1641" spans="1:31" customFormat="1" ht="108">
      <c r="A1641" s="36">
        <v>1640</v>
      </c>
      <c r="B1641" s="36" t="s">
        <v>7860</v>
      </c>
      <c r="C1641" s="36" t="s">
        <v>8674</v>
      </c>
      <c r="D1641" s="36" t="s">
        <v>8807</v>
      </c>
      <c r="E1641" s="36" t="s">
        <v>28</v>
      </c>
      <c r="F1641" s="36" t="s">
        <v>45</v>
      </c>
      <c r="G1641" s="36">
        <v>0</v>
      </c>
      <c r="H1641" s="36" t="s">
        <v>82</v>
      </c>
      <c r="I1641" s="36" t="s">
        <v>8808</v>
      </c>
      <c r="J1641" s="36" t="s">
        <v>8809</v>
      </c>
      <c r="K1641" s="36" t="s">
        <v>33</v>
      </c>
      <c r="L1641" s="72" t="s">
        <v>8810</v>
      </c>
      <c r="M1641" s="36" t="s">
        <v>8811</v>
      </c>
      <c r="N1641" s="36" t="s">
        <v>49</v>
      </c>
      <c r="O1641" s="36" t="s">
        <v>50</v>
      </c>
      <c r="P1641" s="36" t="s">
        <v>50</v>
      </c>
      <c r="Q1641" s="36"/>
      <c r="R1641" s="36"/>
      <c r="S1641" s="36" t="s">
        <v>51</v>
      </c>
      <c r="T1641" s="36" t="s">
        <v>38</v>
      </c>
      <c r="U1641" s="36" t="s">
        <v>39</v>
      </c>
      <c r="V1641" s="36" t="s">
        <v>38</v>
      </c>
      <c r="W1641" s="36" t="s">
        <v>8684</v>
      </c>
      <c r="X1641" s="36">
        <v>2</v>
      </c>
      <c r="Y1641" s="36" t="s">
        <v>8812</v>
      </c>
      <c r="Z1641" s="36">
        <v>1</v>
      </c>
      <c r="AA1641" s="36" t="s">
        <v>8812</v>
      </c>
      <c r="AB1641" s="36">
        <v>1</v>
      </c>
      <c r="AC1641" s="36" t="s">
        <v>38</v>
      </c>
      <c r="AD1641" s="36"/>
      <c r="AE1641" s="36">
        <f t="shared" si="28"/>
        <v>2</v>
      </c>
    </row>
    <row r="1642" spans="1:31" customFormat="1" ht="108">
      <c r="A1642" s="36">
        <v>1641</v>
      </c>
      <c r="B1642" s="36" t="s">
        <v>7860</v>
      </c>
      <c r="C1642" s="36" t="s">
        <v>8674</v>
      </c>
      <c r="D1642" s="36" t="s">
        <v>8813</v>
      </c>
      <c r="E1642" s="36" t="s">
        <v>28</v>
      </c>
      <c r="F1642" s="36" t="s">
        <v>45</v>
      </c>
      <c r="G1642" s="36">
        <v>0</v>
      </c>
      <c r="H1642" s="36" t="s">
        <v>82</v>
      </c>
      <c r="I1642" s="36" t="s">
        <v>8814</v>
      </c>
      <c r="J1642" s="36" t="s">
        <v>8815</v>
      </c>
      <c r="K1642" s="36" t="s">
        <v>33</v>
      </c>
      <c r="L1642" s="72" t="s">
        <v>8816</v>
      </c>
      <c r="M1642" s="36" t="s">
        <v>8817</v>
      </c>
      <c r="N1642" s="36" t="s">
        <v>49</v>
      </c>
      <c r="O1642" s="36"/>
      <c r="P1642" s="36" t="s">
        <v>50</v>
      </c>
      <c r="Q1642" s="36"/>
      <c r="R1642" s="36"/>
      <c r="S1642" s="36" t="s">
        <v>51</v>
      </c>
      <c r="T1642" s="36" t="s">
        <v>38</v>
      </c>
      <c r="U1642" s="36" t="s">
        <v>39</v>
      </c>
      <c r="V1642" s="36" t="s">
        <v>38</v>
      </c>
      <c r="W1642" s="36" t="s">
        <v>8684</v>
      </c>
      <c r="X1642" s="36">
        <v>2</v>
      </c>
      <c r="Y1642" s="36" t="s">
        <v>8818</v>
      </c>
      <c r="Z1642" s="36">
        <v>1</v>
      </c>
      <c r="AA1642" s="36" t="s">
        <v>7275</v>
      </c>
      <c r="AB1642" s="36">
        <v>1</v>
      </c>
      <c r="AC1642" s="36" t="s">
        <v>38</v>
      </c>
      <c r="AD1642" s="36"/>
      <c r="AE1642" s="36">
        <f t="shared" si="28"/>
        <v>1</v>
      </c>
    </row>
    <row r="1643" spans="1:31" customFormat="1" ht="81">
      <c r="A1643" s="36">
        <v>1642</v>
      </c>
      <c r="B1643" s="36" t="s">
        <v>7860</v>
      </c>
      <c r="C1643" s="36" t="s">
        <v>8674</v>
      </c>
      <c r="D1643" s="36" t="s">
        <v>8819</v>
      </c>
      <c r="E1643" s="36" t="s">
        <v>28</v>
      </c>
      <c r="F1643" s="36" t="s">
        <v>45</v>
      </c>
      <c r="G1643" s="36">
        <v>0</v>
      </c>
      <c r="H1643" s="36" t="s">
        <v>82</v>
      </c>
      <c r="I1643" s="36" t="s">
        <v>8820</v>
      </c>
      <c r="J1643" s="36" t="s">
        <v>8821</v>
      </c>
      <c r="K1643" s="36" t="s">
        <v>33</v>
      </c>
      <c r="L1643" s="72" t="s">
        <v>8822</v>
      </c>
      <c r="M1643" s="36" t="s">
        <v>8823</v>
      </c>
      <c r="N1643" s="36" t="s">
        <v>49</v>
      </c>
      <c r="O1643" s="36"/>
      <c r="P1643" s="36" t="s">
        <v>50</v>
      </c>
      <c r="Q1643" s="36"/>
      <c r="R1643" s="36"/>
      <c r="S1643" s="36" t="s">
        <v>51</v>
      </c>
      <c r="T1643" s="36" t="s">
        <v>38</v>
      </c>
      <c r="U1643" s="36" t="s">
        <v>38</v>
      </c>
      <c r="V1643" s="36" t="s">
        <v>38</v>
      </c>
      <c r="W1643" s="36" t="s">
        <v>8684</v>
      </c>
      <c r="X1643" s="36">
        <v>2</v>
      </c>
      <c r="Y1643" s="36" t="s">
        <v>8824</v>
      </c>
      <c r="Z1643" s="36">
        <v>1</v>
      </c>
      <c r="AA1643" s="36" t="s">
        <v>8824</v>
      </c>
      <c r="AB1643" s="36">
        <v>1</v>
      </c>
      <c r="AC1643" s="36" t="s">
        <v>38</v>
      </c>
      <c r="AD1643" s="36"/>
      <c r="AE1643" s="36">
        <f t="shared" si="28"/>
        <v>1</v>
      </c>
    </row>
    <row r="1644" spans="1:31" customFormat="1" ht="72.75">
      <c r="A1644" s="36">
        <v>1643</v>
      </c>
      <c r="B1644" s="36" t="s">
        <v>7860</v>
      </c>
      <c r="C1644" s="36" t="s">
        <v>8674</v>
      </c>
      <c r="D1644" s="36" t="s">
        <v>8825</v>
      </c>
      <c r="E1644" s="36" t="s">
        <v>28</v>
      </c>
      <c r="F1644" s="36" t="s">
        <v>45</v>
      </c>
      <c r="G1644" s="36">
        <v>0</v>
      </c>
      <c r="H1644" s="36" t="s">
        <v>82</v>
      </c>
      <c r="I1644" s="36" t="s">
        <v>8826</v>
      </c>
      <c r="J1644" s="36" t="s">
        <v>8827</v>
      </c>
      <c r="K1644" s="36" t="s">
        <v>33</v>
      </c>
      <c r="L1644" s="72" t="s">
        <v>8828</v>
      </c>
      <c r="M1644" s="36" t="s">
        <v>8829</v>
      </c>
      <c r="N1644" s="36" t="s">
        <v>49</v>
      </c>
      <c r="O1644" s="36"/>
      <c r="P1644" s="36" t="s">
        <v>50</v>
      </c>
      <c r="Q1644" s="36"/>
      <c r="R1644" s="36"/>
      <c r="S1644" s="36" t="s">
        <v>51</v>
      </c>
      <c r="T1644" s="36" t="s">
        <v>38</v>
      </c>
      <c r="U1644" s="36" t="s">
        <v>39</v>
      </c>
      <c r="V1644" s="36" t="s">
        <v>38</v>
      </c>
      <c r="W1644" s="36" t="s">
        <v>8684</v>
      </c>
      <c r="X1644" s="36">
        <v>2</v>
      </c>
      <c r="Y1644" s="36" t="s">
        <v>8830</v>
      </c>
      <c r="Z1644" s="36">
        <v>1</v>
      </c>
      <c r="AA1644" s="36" t="s">
        <v>8830</v>
      </c>
      <c r="AB1644" s="36">
        <v>1</v>
      </c>
      <c r="AC1644" s="36" t="s">
        <v>38</v>
      </c>
      <c r="AD1644" s="36"/>
      <c r="AE1644" s="36">
        <f t="shared" si="28"/>
        <v>1</v>
      </c>
    </row>
    <row r="1645" spans="1:31" customFormat="1" ht="162">
      <c r="A1645" s="36">
        <v>1644</v>
      </c>
      <c r="B1645" s="36" t="s">
        <v>7860</v>
      </c>
      <c r="C1645" s="36" t="s">
        <v>8674</v>
      </c>
      <c r="D1645" s="36" t="s">
        <v>8831</v>
      </c>
      <c r="E1645" s="36" t="s">
        <v>28</v>
      </c>
      <c r="F1645" s="36" t="s">
        <v>45</v>
      </c>
      <c r="G1645" s="36">
        <v>0</v>
      </c>
      <c r="H1645" s="36" t="s">
        <v>82</v>
      </c>
      <c r="I1645" s="36" t="s">
        <v>8832</v>
      </c>
      <c r="J1645" s="36" t="s">
        <v>8833</v>
      </c>
      <c r="K1645" s="36" t="s">
        <v>33</v>
      </c>
      <c r="L1645" s="72" t="s">
        <v>8834</v>
      </c>
      <c r="M1645" s="36" t="s">
        <v>8835</v>
      </c>
      <c r="N1645" s="36" t="s">
        <v>49</v>
      </c>
      <c r="O1645" s="36" t="s">
        <v>50</v>
      </c>
      <c r="P1645" s="36"/>
      <c r="Q1645" s="36"/>
      <c r="R1645" s="36"/>
      <c r="S1645" s="36" t="s">
        <v>51</v>
      </c>
      <c r="T1645" s="36" t="s">
        <v>38</v>
      </c>
      <c r="U1645" s="36" t="s">
        <v>39</v>
      </c>
      <c r="V1645" s="36" t="s">
        <v>39</v>
      </c>
      <c r="W1645" s="36" t="s">
        <v>8684</v>
      </c>
      <c r="X1645" s="36">
        <v>2</v>
      </c>
      <c r="Y1645" s="36" t="s">
        <v>8836</v>
      </c>
      <c r="Z1645" s="36">
        <v>1</v>
      </c>
      <c r="AA1645" s="36" t="s">
        <v>8836</v>
      </c>
      <c r="AB1645" s="36">
        <v>1</v>
      </c>
      <c r="AC1645" s="36" t="s">
        <v>38</v>
      </c>
      <c r="AD1645" s="36"/>
      <c r="AE1645" s="36">
        <f t="shared" si="28"/>
        <v>1</v>
      </c>
    </row>
    <row r="1646" spans="1:31" customFormat="1" ht="67.5">
      <c r="A1646" s="36">
        <v>1645</v>
      </c>
      <c r="B1646" s="36" t="s">
        <v>7860</v>
      </c>
      <c r="C1646" s="36" t="s">
        <v>8674</v>
      </c>
      <c r="D1646" s="36" t="s">
        <v>8837</v>
      </c>
      <c r="E1646" s="36" t="s">
        <v>28</v>
      </c>
      <c r="F1646" s="36" t="s">
        <v>45</v>
      </c>
      <c r="G1646" s="36">
        <v>0</v>
      </c>
      <c r="H1646" s="36" t="s">
        <v>82</v>
      </c>
      <c r="I1646" s="36" t="s">
        <v>8838</v>
      </c>
      <c r="J1646" s="36" t="s">
        <v>8839</v>
      </c>
      <c r="K1646" s="36" t="s">
        <v>33</v>
      </c>
      <c r="L1646" s="72" t="s">
        <v>8840</v>
      </c>
      <c r="M1646" s="36" t="s">
        <v>8841</v>
      </c>
      <c r="N1646" s="36" t="s">
        <v>49</v>
      </c>
      <c r="O1646" s="36"/>
      <c r="P1646" s="36" t="s">
        <v>50</v>
      </c>
      <c r="Q1646" s="36"/>
      <c r="R1646" s="36"/>
      <c r="S1646" s="36" t="s">
        <v>51</v>
      </c>
      <c r="T1646" s="36" t="s">
        <v>38</v>
      </c>
      <c r="U1646" s="36" t="s">
        <v>39</v>
      </c>
      <c r="V1646" s="36" t="s">
        <v>38</v>
      </c>
      <c r="W1646" s="36" t="s">
        <v>8684</v>
      </c>
      <c r="X1646" s="36">
        <v>2</v>
      </c>
      <c r="Y1646" s="36" t="s">
        <v>8842</v>
      </c>
      <c r="Z1646" s="36">
        <v>1</v>
      </c>
      <c r="AA1646" s="36" t="s">
        <v>8842</v>
      </c>
      <c r="AB1646" s="36">
        <v>1</v>
      </c>
      <c r="AC1646" s="36" t="s">
        <v>38</v>
      </c>
      <c r="AD1646" s="36"/>
      <c r="AE1646" s="36">
        <f t="shared" si="28"/>
        <v>1</v>
      </c>
    </row>
    <row r="1647" spans="1:31" customFormat="1" ht="162">
      <c r="A1647" s="36">
        <v>1646</v>
      </c>
      <c r="B1647" s="36" t="s">
        <v>7860</v>
      </c>
      <c r="C1647" s="36" t="s">
        <v>8674</v>
      </c>
      <c r="D1647" s="36" t="s">
        <v>8843</v>
      </c>
      <c r="E1647" s="36" t="s">
        <v>8844</v>
      </c>
      <c r="F1647" s="36" t="s">
        <v>5099</v>
      </c>
      <c r="G1647" s="36">
        <v>6</v>
      </c>
      <c r="H1647" s="36" t="s">
        <v>82</v>
      </c>
      <c r="I1647" s="36" t="s">
        <v>8845</v>
      </c>
      <c r="J1647" s="36" t="s">
        <v>8846</v>
      </c>
      <c r="K1647" s="36" t="s">
        <v>33</v>
      </c>
      <c r="L1647" s="72" t="s">
        <v>8847</v>
      </c>
      <c r="M1647" s="36" t="s">
        <v>8848</v>
      </c>
      <c r="N1647" s="36" t="s">
        <v>49</v>
      </c>
      <c r="O1647" s="36"/>
      <c r="P1647" s="36" t="s">
        <v>50</v>
      </c>
      <c r="Q1647" s="36"/>
      <c r="R1647" s="36"/>
      <c r="S1647" s="36" t="s">
        <v>51</v>
      </c>
      <c r="T1647" s="36" t="s">
        <v>38</v>
      </c>
      <c r="U1647" s="36" t="s">
        <v>39</v>
      </c>
      <c r="V1647" s="36" t="s">
        <v>38</v>
      </c>
      <c r="W1647" s="36" t="s">
        <v>8849</v>
      </c>
      <c r="X1647" s="36">
        <v>1</v>
      </c>
      <c r="Y1647" s="36" t="s">
        <v>8850</v>
      </c>
      <c r="Z1647" s="36">
        <v>1</v>
      </c>
      <c r="AA1647" s="36" t="s">
        <v>8850</v>
      </c>
      <c r="AB1647" s="36">
        <v>1</v>
      </c>
      <c r="AC1647" s="36" t="s">
        <v>38</v>
      </c>
      <c r="AD1647" s="36"/>
      <c r="AE1647" s="36">
        <f t="shared" si="28"/>
        <v>1</v>
      </c>
    </row>
    <row r="1648" spans="1:31" customFormat="1" ht="121.5">
      <c r="A1648" s="36">
        <v>1647</v>
      </c>
      <c r="B1648" s="36" t="s">
        <v>7860</v>
      </c>
      <c r="C1648" s="36" t="s">
        <v>8674</v>
      </c>
      <c r="D1648" s="36" t="s">
        <v>8851</v>
      </c>
      <c r="E1648" s="36" t="s">
        <v>28</v>
      </c>
      <c r="F1648" s="36" t="s">
        <v>45</v>
      </c>
      <c r="G1648" s="36">
        <v>0</v>
      </c>
      <c r="H1648" s="36" t="s">
        <v>42</v>
      </c>
      <c r="I1648" s="36" t="s">
        <v>8852</v>
      </c>
      <c r="J1648" s="36" t="s">
        <v>8853</v>
      </c>
      <c r="K1648" s="36" t="s">
        <v>33</v>
      </c>
      <c r="L1648" s="72" t="s">
        <v>8854</v>
      </c>
      <c r="M1648" s="36" t="s">
        <v>8855</v>
      </c>
      <c r="N1648" s="36" t="s">
        <v>49</v>
      </c>
      <c r="O1648" s="36"/>
      <c r="P1648" s="36"/>
      <c r="Q1648" s="36" t="s">
        <v>50</v>
      </c>
      <c r="R1648" s="36"/>
      <c r="S1648" s="36" t="s">
        <v>51</v>
      </c>
      <c r="T1648" s="36" t="s">
        <v>38</v>
      </c>
      <c r="U1648" s="36" t="s">
        <v>38</v>
      </c>
      <c r="V1648" s="36" t="s">
        <v>39</v>
      </c>
      <c r="W1648" s="36" t="s">
        <v>8684</v>
      </c>
      <c r="X1648" s="36">
        <v>2</v>
      </c>
      <c r="Y1648" s="36" t="s">
        <v>8856</v>
      </c>
      <c r="Z1648" s="36">
        <v>1</v>
      </c>
      <c r="AA1648" s="36" t="s">
        <v>8856</v>
      </c>
      <c r="AB1648" s="36">
        <v>1</v>
      </c>
      <c r="AC1648" s="36" t="s">
        <v>38</v>
      </c>
      <c r="AD1648" s="36"/>
      <c r="AE1648" s="36">
        <f t="shared" si="28"/>
        <v>1</v>
      </c>
    </row>
    <row r="1649" spans="1:31" customFormat="1" ht="121.5">
      <c r="A1649" s="36">
        <v>1648</v>
      </c>
      <c r="B1649" s="36" t="s">
        <v>7860</v>
      </c>
      <c r="C1649" s="36" t="s">
        <v>8674</v>
      </c>
      <c r="D1649" s="36" t="s">
        <v>8857</v>
      </c>
      <c r="E1649" s="36" t="s">
        <v>28</v>
      </c>
      <c r="F1649" s="36" t="s">
        <v>45</v>
      </c>
      <c r="G1649" s="36">
        <v>0</v>
      </c>
      <c r="H1649" s="36" t="s">
        <v>82</v>
      </c>
      <c r="I1649" s="36" t="s">
        <v>8858</v>
      </c>
      <c r="J1649" s="36" t="s">
        <v>8859</v>
      </c>
      <c r="K1649" s="36" t="s">
        <v>33</v>
      </c>
      <c r="L1649" s="72" t="s">
        <v>8860</v>
      </c>
      <c r="M1649" s="36" t="s">
        <v>8861</v>
      </c>
      <c r="N1649" s="36" t="s">
        <v>49</v>
      </c>
      <c r="O1649" s="36"/>
      <c r="P1649" s="36" t="s">
        <v>50</v>
      </c>
      <c r="Q1649" s="36"/>
      <c r="R1649" s="36"/>
      <c r="S1649" s="36" t="s">
        <v>51</v>
      </c>
      <c r="T1649" s="36" t="s">
        <v>38</v>
      </c>
      <c r="U1649" s="36" t="s">
        <v>39</v>
      </c>
      <c r="V1649" s="36" t="s">
        <v>39</v>
      </c>
      <c r="W1649" s="36" t="s">
        <v>8684</v>
      </c>
      <c r="X1649" s="36">
        <v>2</v>
      </c>
      <c r="Y1649" s="36" t="s">
        <v>8862</v>
      </c>
      <c r="Z1649" s="36">
        <v>1</v>
      </c>
      <c r="AA1649" s="36" t="s">
        <v>8862</v>
      </c>
      <c r="AB1649" s="36">
        <v>1</v>
      </c>
      <c r="AC1649" s="36" t="s">
        <v>38</v>
      </c>
      <c r="AD1649" s="36"/>
      <c r="AE1649" s="36">
        <f t="shared" si="28"/>
        <v>1</v>
      </c>
    </row>
    <row r="1650" spans="1:31" customFormat="1" ht="94.5">
      <c r="A1650" s="36">
        <v>1649</v>
      </c>
      <c r="B1650" s="36" t="s">
        <v>7860</v>
      </c>
      <c r="C1650" s="36" t="s">
        <v>8674</v>
      </c>
      <c r="D1650" s="36" t="s">
        <v>8863</v>
      </c>
      <c r="E1650" s="36" t="s">
        <v>28</v>
      </c>
      <c r="F1650" s="36" t="s">
        <v>45</v>
      </c>
      <c r="G1650" s="36">
        <v>0</v>
      </c>
      <c r="H1650" s="36" t="s">
        <v>82</v>
      </c>
      <c r="I1650" s="36" t="s">
        <v>8864</v>
      </c>
      <c r="J1650" s="36" t="s">
        <v>8865</v>
      </c>
      <c r="K1650" s="36" t="s">
        <v>106</v>
      </c>
      <c r="L1650" s="72"/>
      <c r="M1650" s="36"/>
      <c r="N1650" s="36"/>
      <c r="O1650" s="36"/>
      <c r="P1650" s="36"/>
      <c r="Q1650" s="36"/>
      <c r="R1650" s="36"/>
      <c r="S1650" s="36"/>
      <c r="T1650" s="36"/>
      <c r="U1650" s="36"/>
      <c r="V1650" s="36"/>
      <c r="W1650" s="36"/>
      <c r="X1650" s="36"/>
      <c r="Y1650" s="36"/>
      <c r="Z1650" s="36"/>
      <c r="AA1650" s="36"/>
      <c r="AB1650" s="36"/>
      <c r="AC1650" s="36"/>
      <c r="AD1650" s="36"/>
      <c r="AE1650" s="36">
        <f t="shared" si="28"/>
        <v>0</v>
      </c>
    </row>
    <row r="1651" spans="1:31" customFormat="1" ht="202.5">
      <c r="A1651" s="36">
        <v>1650</v>
      </c>
      <c r="B1651" s="36" t="s">
        <v>7860</v>
      </c>
      <c r="C1651" s="36" t="s">
        <v>8674</v>
      </c>
      <c r="D1651" s="36" t="s">
        <v>8866</v>
      </c>
      <c r="E1651" s="36" t="s">
        <v>28</v>
      </c>
      <c r="F1651" s="36" t="s">
        <v>45</v>
      </c>
      <c r="G1651" s="36">
        <v>0</v>
      </c>
      <c r="H1651" s="36" t="s">
        <v>82</v>
      </c>
      <c r="I1651" s="36" t="s">
        <v>8867</v>
      </c>
      <c r="J1651" s="36" t="s">
        <v>8868</v>
      </c>
      <c r="K1651" s="36" t="s">
        <v>106</v>
      </c>
      <c r="L1651" s="72"/>
      <c r="M1651" s="36"/>
      <c r="N1651" s="36"/>
      <c r="O1651" s="36"/>
      <c r="P1651" s="36"/>
      <c r="Q1651" s="36"/>
      <c r="R1651" s="36"/>
      <c r="S1651" s="36"/>
      <c r="T1651" s="36"/>
      <c r="U1651" s="36"/>
      <c r="V1651" s="36"/>
      <c r="W1651" s="36"/>
      <c r="X1651" s="36"/>
      <c r="Y1651" s="36"/>
      <c r="Z1651" s="36"/>
      <c r="AA1651" s="36"/>
      <c r="AB1651" s="36"/>
      <c r="AC1651" s="36" t="s">
        <v>8869</v>
      </c>
      <c r="AD1651" s="36"/>
      <c r="AE1651" s="36">
        <f t="shared" si="28"/>
        <v>0</v>
      </c>
    </row>
    <row r="1652" spans="1:31" customFormat="1" ht="243">
      <c r="A1652" s="36">
        <v>1651</v>
      </c>
      <c r="B1652" s="36" t="s">
        <v>7860</v>
      </c>
      <c r="C1652" s="36" t="s">
        <v>8674</v>
      </c>
      <c r="D1652" s="36" t="s">
        <v>8870</v>
      </c>
      <c r="E1652" s="36" t="s">
        <v>28</v>
      </c>
      <c r="F1652" s="36" t="s">
        <v>45</v>
      </c>
      <c r="G1652" s="36">
        <v>0</v>
      </c>
      <c r="H1652" s="36" t="s">
        <v>82</v>
      </c>
      <c r="I1652" s="36" t="s">
        <v>8871</v>
      </c>
      <c r="J1652" s="36" t="s">
        <v>8872</v>
      </c>
      <c r="K1652" s="36" t="s">
        <v>33</v>
      </c>
      <c r="L1652" s="72" t="s">
        <v>8873</v>
      </c>
      <c r="M1652" s="36" t="s">
        <v>8874</v>
      </c>
      <c r="N1652" s="36" t="s">
        <v>49</v>
      </c>
      <c r="O1652" s="36" t="s">
        <v>50</v>
      </c>
      <c r="P1652" s="36" t="s">
        <v>50</v>
      </c>
      <c r="Q1652" s="36"/>
      <c r="R1652" s="36"/>
      <c r="S1652" s="36" t="s">
        <v>51</v>
      </c>
      <c r="T1652" s="36" t="s">
        <v>38</v>
      </c>
      <c r="U1652" s="36" t="s">
        <v>39</v>
      </c>
      <c r="V1652" s="36" t="s">
        <v>38</v>
      </c>
      <c r="W1652" s="36" t="s">
        <v>8684</v>
      </c>
      <c r="X1652" s="36">
        <v>2</v>
      </c>
      <c r="Y1652" s="36" t="s">
        <v>8875</v>
      </c>
      <c r="Z1652" s="36">
        <v>1</v>
      </c>
      <c r="AA1652" s="36" t="s">
        <v>8876</v>
      </c>
      <c r="AB1652" s="36">
        <v>1</v>
      </c>
      <c r="AC1652" s="36" t="s">
        <v>38</v>
      </c>
      <c r="AD1652" s="36"/>
      <c r="AE1652" s="36">
        <f t="shared" si="28"/>
        <v>2</v>
      </c>
    </row>
    <row r="1653" spans="1:31" customFormat="1" ht="121.5">
      <c r="A1653" s="36">
        <v>1652</v>
      </c>
      <c r="B1653" s="36" t="s">
        <v>7860</v>
      </c>
      <c r="C1653" s="36" t="s">
        <v>8674</v>
      </c>
      <c r="D1653" s="36" t="s">
        <v>8877</v>
      </c>
      <c r="E1653" s="36" t="s">
        <v>28</v>
      </c>
      <c r="F1653" s="36" t="s">
        <v>45</v>
      </c>
      <c r="G1653" s="36">
        <v>0</v>
      </c>
      <c r="H1653" s="36" t="s">
        <v>82</v>
      </c>
      <c r="I1653" s="36" t="s">
        <v>8878</v>
      </c>
      <c r="J1653" s="36" t="s">
        <v>8879</v>
      </c>
      <c r="K1653" s="36" t="s">
        <v>33</v>
      </c>
      <c r="L1653" s="72" t="s">
        <v>8880</v>
      </c>
      <c r="M1653" s="36" t="s">
        <v>8881</v>
      </c>
      <c r="N1653" s="36" t="s">
        <v>49</v>
      </c>
      <c r="O1653" s="36"/>
      <c r="P1653" s="36" t="s">
        <v>50</v>
      </c>
      <c r="Q1653" s="36"/>
      <c r="R1653" s="36"/>
      <c r="S1653" s="36" t="s">
        <v>51</v>
      </c>
      <c r="T1653" s="36" t="s">
        <v>38</v>
      </c>
      <c r="U1653" s="36" t="s">
        <v>39</v>
      </c>
      <c r="V1653" s="36" t="s">
        <v>38</v>
      </c>
      <c r="W1653" s="36" t="s">
        <v>8684</v>
      </c>
      <c r="X1653" s="36">
        <v>2</v>
      </c>
      <c r="Y1653" s="36" t="s">
        <v>8875</v>
      </c>
      <c r="Z1653" s="36">
        <v>1</v>
      </c>
      <c r="AA1653" s="36" t="s">
        <v>8875</v>
      </c>
      <c r="AB1653" s="36">
        <v>1</v>
      </c>
      <c r="AC1653" s="36" t="s">
        <v>38</v>
      </c>
      <c r="AD1653" s="36"/>
      <c r="AE1653" s="36">
        <f t="shared" si="28"/>
        <v>1</v>
      </c>
    </row>
    <row r="1654" spans="1:31" customFormat="1" ht="94.5">
      <c r="A1654" s="36">
        <v>1653</v>
      </c>
      <c r="B1654" s="36" t="s">
        <v>7860</v>
      </c>
      <c r="C1654" s="36" t="s">
        <v>8674</v>
      </c>
      <c r="D1654" s="36" t="s">
        <v>8882</v>
      </c>
      <c r="E1654" s="36" t="s">
        <v>28</v>
      </c>
      <c r="F1654" s="36" t="s">
        <v>45</v>
      </c>
      <c r="G1654" s="36">
        <v>0</v>
      </c>
      <c r="H1654" s="36" t="s">
        <v>82</v>
      </c>
      <c r="I1654" s="36" t="s">
        <v>8883</v>
      </c>
      <c r="J1654" s="36" t="s">
        <v>8884</v>
      </c>
      <c r="K1654" s="36" t="s">
        <v>33</v>
      </c>
      <c r="L1654" s="72" t="s">
        <v>8885</v>
      </c>
      <c r="M1654" s="36" t="s">
        <v>8886</v>
      </c>
      <c r="N1654" s="36" t="s">
        <v>36</v>
      </c>
      <c r="O1654" s="36"/>
      <c r="P1654" s="36"/>
      <c r="Q1654" s="36"/>
      <c r="R1654" s="36"/>
      <c r="S1654" s="36" t="s">
        <v>37</v>
      </c>
      <c r="T1654" s="36" t="s">
        <v>38</v>
      </c>
      <c r="U1654" s="36" t="s">
        <v>39</v>
      </c>
      <c r="V1654" s="36" t="s">
        <v>39</v>
      </c>
      <c r="W1654" s="36" t="s">
        <v>8684</v>
      </c>
      <c r="X1654" s="36">
        <v>2</v>
      </c>
      <c r="Y1654" s="36" t="s">
        <v>8887</v>
      </c>
      <c r="Z1654" s="36">
        <v>1</v>
      </c>
      <c r="AA1654" s="36" t="s">
        <v>8887</v>
      </c>
      <c r="AB1654" s="36">
        <v>1</v>
      </c>
      <c r="AC1654" s="36" t="s">
        <v>38</v>
      </c>
      <c r="AD1654" s="36"/>
      <c r="AE1654" s="36">
        <f t="shared" si="28"/>
        <v>0</v>
      </c>
    </row>
    <row r="1655" spans="1:31" customFormat="1" ht="189">
      <c r="A1655" s="36">
        <v>1654</v>
      </c>
      <c r="B1655" s="36" t="s">
        <v>7860</v>
      </c>
      <c r="C1655" s="36" t="s">
        <v>8674</v>
      </c>
      <c r="D1655" s="36" t="s">
        <v>8888</v>
      </c>
      <c r="E1655" s="36" t="s">
        <v>8889</v>
      </c>
      <c r="F1655" s="36" t="s">
        <v>45</v>
      </c>
      <c r="G1655" s="36">
        <v>0</v>
      </c>
      <c r="H1655" s="36" t="s">
        <v>82</v>
      </c>
      <c r="I1655" s="36" t="s">
        <v>8890</v>
      </c>
      <c r="J1655" s="36" t="s">
        <v>8891</v>
      </c>
      <c r="K1655" s="36" t="s">
        <v>33</v>
      </c>
      <c r="L1655" s="72" t="s">
        <v>8892</v>
      </c>
      <c r="M1655" s="36" t="s">
        <v>8893</v>
      </c>
      <c r="N1655" s="36" t="s">
        <v>49</v>
      </c>
      <c r="O1655" s="36"/>
      <c r="P1655" s="36" t="s">
        <v>50</v>
      </c>
      <c r="Q1655" s="36"/>
      <c r="R1655" s="36"/>
      <c r="S1655" s="36" t="s">
        <v>51</v>
      </c>
      <c r="T1655" s="36" t="s">
        <v>38</v>
      </c>
      <c r="U1655" s="36" t="s">
        <v>39</v>
      </c>
      <c r="V1655" s="36" t="s">
        <v>38</v>
      </c>
      <c r="W1655" s="36" t="s">
        <v>8894</v>
      </c>
      <c r="X1655" s="36">
        <v>1</v>
      </c>
      <c r="Y1655" s="36" t="s">
        <v>8715</v>
      </c>
      <c r="Z1655" s="36">
        <v>1</v>
      </c>
      <c r="AA1655" s="36" t="s">
        <v>8715</v>
      </c>
      <c r="AB1655" s="36">
        <v>1</v>
      </c>
      <c r="AC1655" s="36" t="s">
        <v>8889</v>
      </c>
      <c r="AD1655" s="36"/>
      <c r="AE1655" s="36">
        <f t="shared" si="28"/>
        <v>1</v>
      </c>
    </row>
    <row r="1656" spans="1:31" customFormat="1" ht="135">
      <c r="A1656" s="36">
        <v>1655</v>
      </c>
      <c r="B1656" s="36" t="s">
        <v>7860</v>
      </c>
      <c r="C1656" s="36" t="s">
        <v>8674</v>
      </c>
      <c r="D1656" s="36" t="s">
        <v>8895</v>
      </c>
      <c r="E1656" s="36" t="s">
        <v>28</v>
      </c>
      <c r="F1656" s="36" t="s">
        <v>45</v>
      </c>
      <c r="G1656" s="36">
        <v>0</v>
      </c>
      <c r="H1656" s="36" t="s">
        <v>82</v>
      </c>
      <c r="I1656" s="36" t="s">
        <v>8896</v>
      </c>
      <c r="J1656" s="36" t="s">
        <v>8897</v>
      </c>
      <c r="K1656" s="36" t="s">
        <v>106</v>
      </c>
      <c r="L1656" s="72"/>
      <c r="M1656" s="36"/>
      <c r="N1656" s="36"/>
      <c r="O1656" s="36"/>
      <c r="P1656" s="36"/>
      <c r="Q1656" s="36"/>
      <c r="R1656" s="36"/>
      <c r="S1656" s="36"/>
      <c r="T1656" s="36"/>
      <c r="U1656" s="36"/>
      <c r="V1656" s="36"/>
      <c r="W1656" s="36"/>
      <c r="X1656" s="36"/>
      <c r="Y1656" s="36"/>
      <c r="Z1656" s="36"/>
      <c r="AA1656" s="36"/>
      <c r="AB1656" s="36"/>
      <c r="AC1656" s="36" t="s">
        <v>8898</v>
      </c>
      <c r="AD1656" s="36"/>
      <c r="AE1656" s="36">
        <f t="shared" si="28"/>
        <v>0</v>
      </c>
    </row>
    <row r="1657" spans="1:31" customFormat="1" ht="189">
      <c r="A1657" s="36">
        <v>1656</v>
      </c>
      <c r="B1657" s="36" t="s">
        <v>7860</v>
      </c>
      <c r="C1657" s="36" t="s">
        <v>8674</v>
      </c>
      <c r="D1657" s="36" t="s">
        <v>8899</v>
      </c>
      <c r="E1657" s="36" t="s">
        <v>8900</v>
      </c>
      <c r="F1657" s="36" t="s">
        <v>45</v>
      </c>
      <c r="G1657" s="36">
        <v>0</v>
      </c>
      <c r="H1657" s="36" t="s">
        <v>82</v>
      </c>
      <c r="I1657" s="36" t="s">
        <v>8901</v>
      </c>
      <c r="J1657" s="36" t="s">
        <v>8902</v>
      </c>
      <c r="K1657" s="36" t="s">
        <v>33</v>
      </c>
      <c r="L1657" s="72" t="s">
        <v>8903</v>
      </c>
      <c r="M1657" s="36" t="s">
        <v>8904</v>
      </c>
      <c r="N1657" s="36" t="s">
        <v>49</v>
      </c>
      <c r="O1657" s="36"/>
      <c r="P1657" s="36" t="s">
        <v>50</v>
      </c>
      <c r="Q1657" s="36"/>
      <c r="R1657" s="36"/>
      <c r="S1657" s="36" t="s">
        <v>51</v>
      </c>
      <c r="T1657" s="36" t="s">
        <v>38</v>
      </c>
      <c r="U1657" s="36" t="s">
        <v>39</v>
      </c>
      <c r="V1657" s="36" t="s">
        <v>38</v>
      </c>
      <c r="W1657" s="36" t="s">
        <v>8905</v>
      </c>
      <c r="X1657" s="36">
        <v>1</v>
      </c>
      <c r="Y1657" s="36" t="s">
        <v>8906</v>
      </c>
      <c r="Z1657" s="36">
        <v>1</v>
      </c>
      <c r="AA1657" s="36" t="s">
        <v>8906</v>
      </c>
      <c r="AB1657" s="36">
        <v>1</v>
      </c>
      <c r="AC1657" s="36" t="s">
        <v>8900</v>
      </c>
      <c r="AD1657" s="36"/>
      <c r="AE1657" s="36">
        <f t="shared" si="28"/>
        <v>1</v>
      </c>
    </row>
    <row r="1658" spans="1:31" customFormat="1" ht="135">
      <c r="A1658" s="36">
        <v>1657</v>
      </c>
      <c r="B1658" s="36" t="s">
        <v>7860</v>
      </c>
      <c r="C1658" s="36" t="s">
        <v>8674</v>
      </c>
      <c r="D1658" s="36" t="s">
        <v>8907</v>
      </c>
      <c r="E1658" s="36" t="s">
        <v>28</v>
      </c>
      <c r="F1658" s="36" t="s">
        <v>45</v>
      </c>
      <c r="G1658" s="36">
        <v>0</v>
      </c>
      <c r="H1658" s="36" t="s">
        <v>82</v>
      </c>
      <c r="I1658" s="36" t="s">
        <v>8908</v>
      </c>
      <c r="J1658" s="36" t="s">
        <v>8909</v>
      </c>
      <c r="K1658" s="36" t="s">
        <v>33</v>
      </c>
      <c r="L1658" s="72" t="s">
        <v>8910</v>
      </c>
      <c r="M1658" s="36" t="s">
        <v>8911</v>
      </c>
      <c r="N1658" s="36" t="s">
        <v>49</v>
      </c>
      <c r="O1658" s="36"/>
      <c r="P1658" s="36" t="s">
        <v>50</v>
      </c>
      <c r="Q1658" s="36"/>
      <c r="R1658" s="36"/>
      <c r="S1658" s="36" t="s">
        <v>51</v>
      </c>
      <c r="T1658" s="36" t="s">
        <v>38</v>
      </c>
      <c r="U1658" s="36" t="s">
        <v>39</v>
      </c>
      <c r="V1658" s="36" t="s">
        <v>38</v>
      </c>
      <c r="W1658" s="36" t="s">
        <v>8684</v>
      </c>
      <c r="X1658" s="36">
        <v>2</v>
      </c>
      <c r="Y1658" s="36" t="s">
        <v>8912</v>
      </c>
      <c r="Z1658" s="36">
        <v>1</v>
      </c>
      <c r="AA1658" s="36" t="s">
        <v>8912</v>
      </c>
      <c r="AB1658" s="36">
        <v>1</v>
      </c>
      <c r="AC1658" s="36" t="s">
        <v>38</v>
      </c>
      <c r="AD1658" s="36"/>
      <c r="AE1658" s="36">
        <f t="shared" si="28"/>
        <v>1</v>
      </c>
    </row>
    <row r="1659" spans="1:31" customFormat="1" ht="108">
      <c r="A1659" s="36">
        <v>1658</v>
      </c>
      <c r="B1659" s="36" t="s">
        <v>7860</v>
      </c>
      <c r="C1659" s="36" t="s">
        <v>8674</v>
      </c>
      <c r="D1659" s="36" t="s">
        <v>8913</v>
      </c>
      <c r="E1659" s="36" t="s">
        <v>28</v>
      </c>
      <c r="F1659" s="36" t="s">
        <v>45</v>
      </c>
      <c r="G1659" s="36">
        <v>0</v>
      </c>
      <c r="H1659" s="36" t="s">
        <v>108</v>
      </c>
      <c r="I1659" s="36" t="s">
        <v>8914</v>
      </c>
      <c r="J1659" s="36" t="s">
        <v>8915</v>
      </c>
      <c r="K1659" s="36" t="s">
        <v>33</v>
      </c>
      <c r="L1659" s="72" t="s">
        <v>8916</v>
      </c>
      <c r="M1659" s="36" t="s">
        <v>8917</v>
      </c>
      <c r="N1659" s="36" t="s">
        <v>49</v>
      </c>
      <c r="O1659" s="36"/>
      <c r="P1659" s="36" t="s">
        <v>50</v>
      </c>
      <c r="Q1659" s="36"/>
      <c r="R1659" s="36"/>
      <c r="S1659" s="36" t="s">
        <v>51</v>
      </c>
      <c r="T1659" s="36" t="s">
        <v>38</v>
      </c>
      <c r="U1659" s="36" t="s">
        <v>39</v>
      </c>
      <c r="V1659" s="36" t="s">
        <v>38</v>
      </c>
      <c r="W1659" s="36" t="s">
        <v>8684</v>
      </c>
      <c r="X1659" s="36">
        <v>2</v>
      </c>
      <c r="Y1659" s="36" t="s">
        <v>8918</v>
      </c>
      <c r="Z1659" s="36">
        <v>1</v>
      </c>
      <c r="AA1659" s="36" t="s">
        <v>8918</v>
      </c>
      <c r="AB1659" s="36">
        <v>1</v>
      </c>
      <c r="AC1659" s="36" t="s">
        <v>38</v>
      </c>
      <c r="AD1659" s="36"/>
      <c r="AE1659" s="36">
        <f t="shared" si="28"/>
        <v>1</v>
      </c>
    </row>
    <row r="1660" spans="1:31" customFormat="1" ht="81">
      <c r="A1660" s="36">
        <v>1659</v>
      </c>
      <c r="B1660" s="36" t="s">
        <v>7860</v>
      </c>
      <c r="C1660" s="36" t="s">
        <v>8674</v>
      </c>
      <c r="D1660" s="36" t="s">
        <v>8919</v>
      </c>
      <c r="E1660" s="36" t="s">
        <v>28</v>
      </c>
      <c r="F1660" s="36" t="s">
        <v>45</v>
      </c>
      <c r="G1660" s="36">
        <v>0</v>
      </c>
      <c r="H1660" s="36" t="s">
        <v>82</v>
      </c>
      <c r="I1660" s="36" t="s">
        <v>8920</v>
      </c>
      <c r="J1660" s="36" t="s">
        <v>8921</v>
      </c>
      <c r="K1660" s="36" t="s">
        <v>33</v>
      </c>
      <c r="L1660" s="72" t="s">
        <v>8922</v>
      </c>
      <c r="M1660" s="36" t="s">
        <v>8923</v>
      </c>
      <c r="N1660" s="36" t="s">
        <v>49</v>
      </c>
      <c r="O1660" s="36"/>
      <c r="P1660" s="36" t="s">
        <v>50</v>
      </c>
      <c r="Q1660" s="36"/>
      <c r="R1660" s="36"/>
      <c r="S1660" s="36" t="s">
        <v>51</v>
      </c>
      <c r="T1660" s="36" t="s">
        <v>38</v>
      </c>
      <c r="U1660" s="36" t="s">
        <v>39</v>
      </c>
      <c r="V1660" s="36" t="s">
        <v>38</v>
      </c>
      <c r="W1660" s="36" t="s">
        <v>8684</v>
      </c>
      <c r="X1660" s="36">
        <v>2</v>
      </c>
      <c r="Y1660" s="36" t="s">
        <v>8912</v>
      </c>
      <c r="Z1660" s="36">
        <v>1</v>
      </c>
      <c r="AA1660" s="36" t="s">
        <v>8912</v>
      </c>
      <c r="AB1660" s="36">
        <v>1</v>
      </c>
      <c r="AC1660" s="36" t="s">
        <v>38</v>
      </c>
      <c r="AD1660" s="36"/>
      <c r="AE1660" s="36">
        <f t="shared" si="28"/>
        <v>1</v>
      </c>
    </row>
    <row r="1661" spans="1:31" customFormat="1" ht="148.5">
      <c r="A1661" s="36">
        <v>1660</v>
      </c>
      <c r="B1661" s="36" t="s">
        <v>7860</v>
      </c>
      <c r="C1661" s="36" t="s">
        <v>8674</v>
      </c>
      <c r="D1661" s="36" t="s">
        <v>8924</v>
      </c>
      <c r="E1661" s="36" t="s">
        <v>8925</v>
      </c>
      <c r="F1661" s="36" t="s">
        <v>45</v>
      </c>
      <c r="G1661" s="36">
        <v>0</v>
      </c>
      <c r="H1661" s="36" t="s">
        <v>82</v>
      </c>
      <c r="I1661" s="36" t="s">
        <v>8926</v>
      </c>
      <c r="J1661" s="36" t="s">
        <v>8927</v>
      </c>
      <c r="K1661" s="36" t="s">
        <v>33</v>
      </c>
      <c r="L1661" s="72" t="s">
        <v>8928</v>
      </c>
      <c r="M1661" s="36" t="s">
        <v>8929</v>
      </c>
      <c r="N1661" s="36" t="s">
        <v>49</v>
      </c>
      <c r="O1661" s="36"/>
      <c r="P1661" s="36" t="s">
        <v>50</v>
      </c>
      <c r="Q1661" s="36"/>
      <c r="R1661" s="36"/>
      <c r="S1661" s="36" t="s">
        <v>51</v>
      </c>
      <c r="T1661" s="36" t="s">
        <v>38</v>
      </c>
      <c r="U1661" s="36" t="s">
        <v>39</v>
      </c>
      <c r="V1661" s="36" t="s">
        <v>38</v>
      </c>
      <c r="W1661" s="36" t="s">
        <v>8930</v>
      </c>
      <c r="X1661" s="36">
        <v>1</v>
      </c>
      <c r="Y1661" s="36" t="s">
        <v>8715</v>
      </c>
      <c r="Z1661" s="36">
        <v>4</v>
      </c>
      <c r="AA1661" s="36" t="s">
        <v>8715</v>
      </c>
      <c r="AB1661" s="36">
        <v>1</v>
      </c>
      <c r="AC1661" s="36" t="s">
        <v>8925</v>
      </c>
      <c r="AD1661" s="36"/>
      <c r="AE1661" s="36">
        <f t="shared" si="28"/>
        <v>1</v>
      </c>
    </row>
    <row r="1662" spans="1:31" customFormat="1" ht="175.5">
      <c r="A1662" s="36">
        <v>1661</v>
      </c>
      <c r="B1662" s="36" t="s">
        <v>7860</v>
      </c>
      <c r="C1662" s="36" t="s">
        <v>8674</v>
      </c>
      <c r="D1662" s="36" t="s">
        <v>8931</v>
      </c>
      <c r="E1662" s="36" t="s">
        <v>8932</v>
      </c>
      <c r="F1662" s="36" t="s">
        <v>45</v>
      </c>
      <c r="G1662" s="36">
        <v>0</v>
      </c>
      <c r="H1662" s="36" t="s">
        <v>82</v>
      </c>
      <c r="I1662" s="36" t="s">
        <v>8933</v>
      </c>
      <c r="J1662" s="36" t="s">
        <v>8934</v>
      </c>
      <c r="K1662" s="36" t="s">
        <v>33</v>
      </c>
      <c r="L1662" s="72" t="s">
        <v>8935</v>
      </c>
      <c r="M1662" s="36" t="s">
        <v>8936</v>
      </c>
      <c r="N1662" s="36" t="s">
        <v>49</v>
      </c>
      <c r="O1662" s="36"/>
      <c r="P1662" s="36" t="s">
        <v>50</v>
      </c>
      <c r="Q1662" s="36"/>
      <c r="R1662" s="36"/>
      <c r="S1662" s="36" t="s">
        <v>51</v>
      </c>
      <c r="T1662" s="36" t="s">
        <v>38</v>
      </c>
      <c r="U1662" s="36" t="s">
        <v>39</v>
      </c>
      <c r="V1662" s="36" t="s">
        <v>39</v>
      </c>
      <c r="W1662" s="36" t="s">
        <v>8937</v>
      </c>
      <c r="X1662" s="36">
        <v>1</v>
      </c>
      <c r="Y1662" s="36" t="s">
        <v>8715</v>
      </c>
      <c r="Z1662" s="36">
        <v>4</v>
      </c>
      <c r="AA1662" s="36" t="s">
        <v>8715</v>
      </c>
      <c r="AB1662" s="36">
        <v>1</v>
      </c>
      <c r="AC1662" s="36" t="s">
        <v>8932</v>
      </c>
      <c r="AD1662" s="36"/>
      <c r="AE1662" s="36">
        <f t="shared" si="28"/>
        <v>1</v>
      </c>
    </row>
    <row r="1663" spans="1:31" customFormat="1" ht="162">
      <c r="A1663" s="36">
        <v>1662</v>
      </c>
      <c r="B1663" s="36" t="s">
        <v>7860</v>
      </c>
      <c r="C1663" s="36" t="s">
        <v>8674</v>
      </c>
      <c r="D1663" s="36" t="s">
        <v>8938</v>
      </c>
      <c r="E1663" s="36" t="s">
        <v>28</v>
      </c>
      <c r="F1663" s="36" t="s">
        <v>45</v>
      </c>
      <c r="G1663" s="36">
        <v>0</v>
      </c>
      <c r="H1663" s="36" t="s">
        <v>82</v>
      </c>
      <c r="I1663" s="36" t="s">
        <v>8939</v>
      </c>
      <c r="J1663" s="36" t="s">
        <v>8940</v>
      </c>
      <c r="K1663" s="36" t="s">
        <v>106</v>
      </c>
      <c r="L1663" s="72"/>
      <c r="M1663" s="36"/>
      <c r="N1663" s="36"/>
      <c r="O1663" s="36"/>
      <c r="P1663" s="36"/>
      <c r="Q1663" s="36"/>
      <c r="R1663" s="36"/>
      <c r="S1663" s="36"/>
      <c r="T1663" s="36"/>
      <c r="U1663" s="36"/>
      <c r="V1663" s="36"/>
      <c r="W1663" s="36"/>
      <c r="X1663" s="36"/>
      <c r="Y1663" s="36"/>
      <c r="Z1663" s="36"/>
      <c r="AA1663" s="36"/>
      <c r="AB1663" s="36"/>
      <c r="AC1663" s="36"/>
      <c r="AD1663" s="36"/>
      <c r="AE1663" s="36">
        <f t="shared" si="28"/>
        <v>0</v>
      </c>
    </row>
    <row r="1664" spans="1:31" customFormat="1" ht="135">
      <c r="A1664" s="36">
        <v>1663</v>
      </c>
      <c r="B1664" s="36" t="s">
        <v>7860</v>
      </c>
      <c r="C1664" s="36" t="s">
        <v>8674</v>
      </c>
      <c r="D1664" s="36" t="s">
        <v>8941</v>
      </c>
      <c r="E1664" s="36" t="s">
        <v>28</v>
      </c>
      <c r="F1664" s="36" t="s">
        <v>45</v>
      </c>
      <c r="G1664" s="36">
        <v>0</v>
      </c>
      <c r="H1664" s="36" t="s">
        <v>30</v>
      </c>
      <c r="I1664" s="36" t="s">
        <v>8942</v>
      </c>
      <c r="J1664" s="36" t="s">
        <v>8943</v>
      </c>
      <c r="K1664" s="36" t="s">
        <v>33</v>
      </c>
      <c r="L1664" s="72" t="s">
        <v>8944</v>
      </c>
      <c r="M1664" s="36" t="s">
        <v>8945</v>
      </c>
      <c r="N1664" s="36" t="s">
        <v>49</v>
      </c>
      <c r="O1664" s="36"/>
      <c r="P1664" s="36" t="s">
        <v>50</v>
      </c>
      <c r="Q1664" s="36"/>
      <c r="R1664" s="36"/>
      <c r="S1664" s="36" t="s">
        <v>51</v>
      </c>
      <c r="T1664" s="36" t="s">
        <v>38</v>
      </c>
      <c r="U1664" s="36" t="s">
        <v>39</v>
      </c>
      <c r="V1664" s="36" t="s">
        <v>39</v>
      </c>
      <c r="W1664" s="36" t="s">
        <v>8684</v>
      </c>
      <c r="X1664" s="36">
        <v>2</v>
      </c>
      <c r="Y1664" s="36" t="s">
        <v>8946</v>
      </c>
      <c r="Z1664" s="36">
        <v>1</v>
      </c>
      <c r="AA1664" s="36" t="s">
        <v>8947</v>
      </c>
      <c r="AB1664" s="36">
        <v>1</v>
      </c>
      <c r="AC1664" s="36" t="s">
        <v>38</v>
      </c>
      <c r="AD1664" s="36"/>
      <c r="AE1664" s="36">
        <f t="shared" si="28"/>
        <v>1</v>
      </c>
    </row>
    <row r="1665" spans="1:31" customFormat="1" ht="94.5">
      <c r="A1665" s="36">
        <v>1664</v>
      </c>
      <c r="B1665" s="36" t="s">
        <v>7860</v>
      </c>
      <c r="C1665" s="36" t="s">
        <v>8674</v>
      </c>
      <c r="D1665" s="36" t="s">
        <v>8948</v>
      </c>
      <c r="E1665" s="36" t="s">
        <v>28</v>
      </c>
      <c r="F1665" s="36" t="s">
        <v>45</v>
      </c>
      <c r="G1665" s="36">
        <v>0</v>
      </c>
      <c r="H1665" s="36" t="s">
        <v>82</v>
      </c>
      <c r="I1665" s="36" t="s">
        <v>8949</v>
      </c>
      <c r="J1665" s="36" t="s">
        <v>8950</v>
      </c>
      <c r="K1665" s="36" t="s">
        <v>33</v>
      </c>
      <c r="L1665" s="72" t="s">
        <v>8951</v>
      </c>
      <c r="M1665" s="36" t="s">
        <v>8952</v>
      </c>
      <c r="N1665" s="36" t="s">
        <v>49</v>
      </c>
      <c r="O1665" s="36"/>
      <c r="P1665" s="36" t="s">
        <v>50</v>
      </c>
      <c r="Q1665" s="36"/>
      <c r="R1665" s="36"/>
      <c r="S1665" s="36" t="s">
        <v>51</v>
      </c>
      <c r="T1665" s="36" t="s">
        <v>38</v>
      </c>
      <c r="U1665" s="36" t="s">
        <v>39</v>
      </c>
      <c r="V1665" s="36" t="s">
        <v>39</v>
      </c>
      <c r="W1665" s="36" t="s">
        <v>8684</v>
      </c>
      <c r="X1665" s="36">
        <v>2</v>
      </c>
      <c r="Y1665" s="36" t="s">
        <v>8946</v>
      </c>
      <c r="Z1665" s="36">
        <v>1</v>
      </c>
      <c r="AA1665" s="36" t="s">
        <v>8946</v>
      </c>
      <c r="AB1665" s="36">
        <v>1</v>
      </c>
      <c r="AC1665" s="36" t="s">
        <v>38</v>
      </c>
      <c r="AD1665" s="36"/>
      <c r="AE1665" s="36">
        <f t="shared" si="28"/>
        <v>1</v>
      </c>
    </row>
    <row r="1666" spans="1:31" customFormat="1" ht="216">
      <c r="A1666" s="36">
        <v>1665</v>
      </c>
      <c r="B1666" s="36" t="s">
        <v>7860</v>
      </c>
      <c r="C1666" s="36" t="s">
        <v>8674</v>
      </c>
      <c r="D1666" s="36" t="s">
        <v>8953</v>
      </c>
      <c r="E1666" s="36" t="s">
        <v>28</v>
      </c>
      <c r="F1666" s="36" t="s">
        <v>45</v>
      </c>
      <c r="G1666" s="36">
        <v>0</v>
      </c>
      <c r="H1666" s="36" t="s">
        <v>30</v>
      </c>
      <c r="I1666" s="36" t="s">
        <v>8954</v>
      </c>
      <c r="J1666" s="36" t="s">
        <v>8955</v>
      </c>
      <c r="K1666" s="36" t="s">
        <v>106</v>
      </c>
      <c r="L1666" s="72"/>
      <c r="M1666" s="36"/>
      <c r="N1666" s="36"/>
      <c r="O1666" s="36"/>
      <c r="P1666" s="36"/>
      <c r="Q1666" s="36"/>
      <c r="R1666" s="36"/>
      <c r="S1666" s="36"/>
      <c r="T1666" s="36"/>
      <c r="U1666" s="36"/>
      <c r="V1666" s="36"/>
      <c r="W1666" s="36"/>
      <c r="X1666" s="36"/>
      <c r="Y1666" s="36"/>
      <c r="Z1666" s="36"/>
      <c r="AA1666" s="36"/>
      <c r="AB1666" s="36"/>
      <c r="AC1666" s="36"/>
      <c r="AD1666" s="36"/>
      <c r="AE1666" s="36">
        <f t="shared" si="28"/>
        <v>0</v>
      </c>
    </row>
    <row r="1667" spans="1:31" customFormat="1" ht="175.5">
      <c r="A1667" s="36">
        <v>1666</v>
      </c>
      <c r="B1667" s="36" t="s">
        <v>7860</v>
      </c>
      <c r="C1667" s="36" t="s">
        <v>8674</v>
      </c>
      <c r="D1667" s="36" t="s">
        <v>8956</v>
      </c>
      <c r="E1667" s="36" t="s">
        <v>28</v>
      </c>
      <c r="F1667" s="36" t="s">
        <v>45</v>
      </c>
      <c r="G1667" s="36">
        <v>0</v>
      </c>
      <c r="H1667" s="36" t="s">
        <v>82</v>
      </c>
      <c r="I1667" s="36" t="s">
        <v>8957</v>
      </c>
      <c r="J1667" s="36" t="s">
        <v>8958</v>
      </c>
      <c r="K1667" s="36" t="s">
        <v>106</v>
      </c>
      <c r="L1667" s="72"/>
      <c r="M1667" s="36"/>
      <c r="N1667" s="36"/>
      <c r="O1667" s="36"/>
      <c r="P1667" s="36"/>
      <c r="Q1667" s="36"/>
      <c r="R1667" s="36"/>
      <c r="S1667" s="36"/>
      <c r="T1667" s="36"/>
      <c r="U1667" s="36"/>
      <c r="V1667" s="36"/>
      <c r="W1667" s="36"/>
      <c r="X1667" s="36"/>
      <c r="Y1667" s="36"/>
      <c r="Z1667" s="36"/>
      <c r="AA1667" s="36"/>
      <c r="AB1667" s="36"/>
      <c r="AC1667" s="36"/>
      <c r="AD1667" s="36"/>
      <c r="AE1667" s="36">
        <f t="shared" si="28"/>
        <v>0</v>
      </c>
    </row>
    <row r="1668" spans="1:31" customFormat="1" ht="148.5">
      <c r="A1668" s="36">
        <v>1667</v>
      </c>
      <c r="B1668" s="36" t="s">
        <v>7860</v>
      </c>
      <c r="C1668" s="36" t="s">
        <v>8674</v>
      </c>
      <c r="D1668" s="36" t="s">
        <v>8959</v>
      </c>
      <c r="E1668" s="36" t="s">
        <v>28</v>
      </c>
      <c r="F1668" s="36" t="s">
        <v>45</v>
      </c>
      <c r="G1668" s="36">
        <v>0</v>
      </c>
      <c r="H1668" s="36" t="s">
        <v>82</v>
      </c>
      <c r="I1668" s="36" t="s">
        <v>8960</v>
      </c>
      <c r="J1668" s="36" t="s">
        <v>8961</v>
      </c>
      <c r="K1668" s="36" t="s">
        <v>33</v>
      </c>
      <c r="L1668" s="72" t="s">
        <v>8962</v>
      </c>
      <c r="M1668" s="36" t="s">
        <v>8963</v>
      </c>
      <c r="N1668" s="36" t="s">
        <v>36</v>
      </c>
      <c r="O1668" s="36"/>
      <c r="P1668" s="36"/>
      <c r="Q1668" s="36"/>
      <c r="R1668" s="36"/>
      <c r="S1668" s="36" t="s">
        <v>51</v>
      </c>
      <c r="T1668" s="36" t="s">
        <v>38</v>
      </c>
      <c r="U1668" s="36" t="s">
        <v>39</v>
      </c>
      <c r="V1668" s="36" t="s">
        <v>38</v>
      </c>
      <c r="W1668" s="36" t="s">
        <v>8684</v>
      </c>
      <c r="X1668" s="36">
        <v>2</v>
      </c>
      <c r="Y1668" s="36" t="s">
        <v>8715</v>
      </c>
      <c r="Z1668" s="36">
        <v>4</v>
      </c>
      <c r="AA1668" s="36" t="s">
        <v>8715</v>
      </c>
      <c r="AB1668" s="36">
        <v>1</v>
      </c>
      <c r="AC1668" s="36" t="s">
        <v>38</v>
      </c>
      <c r="AD1668" s="36"/>
      <c r="AE1668" s="36">
        <f t="shared" si="28"/>
        <v>0</v>
      </c>
    </row>
    <row r="1669" spans="1:31" customFormat="1" ht="202.5">
      <c r="A1669" s="36">
        <v>1668</v>
      </c>
      <c r="B1669" s="36" t="s">
        <v>7860</v>
      </c>
      <c r="C1669" s="36" t="s">
        <v>8674</v>
      </c>
      <c r="D1669" s="36" t="s">
        <v>8964</v>
      </c>
      <c r="E1669" s="36" t="s">
        <v>28</v>
      </c>
      <c r="F1669" s="36" t="s">
        <v>45</v>
      </c>
      <c r="G1669" s="36">
        <v>0</v>
      </c>
      <c r="H1669" s="36" t="s">
        <v>82</v>
      </c>
      <c r="I1669" s="36" t="s">
        <v>8965</v>
      </c>
      <c r="J1669" s="36" t="s">
        <v>8966</v>
      </c>
      <c r="K1669" s="36" t="s">
        <v>33</v>
      </c>
      <c r="L1669" s="72" t="s">
        <v>8967</v>
      </c>
      <c r="M1669" s="36" t="s">
        <v>8968</v>
      </c>
      <c r="N1669" s="36" t="s">
        <v>36</v>
      </c>
      <c r="O1669" s="36"/>
      <c r="P1669" s="36"/>
      <c r="Q1669" s="36"/>
      <c r="R1669" s="36"/>
      <c r="S1669" s="36" t="s">
        <v>37</v>
      </c>
      <c r="T1669" s="36" t="s">
        <v>39</v>
      </c>
      <c r="U1669" s="36" t="s">
        <v>39</v>
      </c>
      <c r="V1669" s="36" t="s">
        <v>38</v>
      </c>
      <c r="W1669" s="36" t="s">
        <v>8684</v>
      </c>
      <c r="X1669" s="36">
        <v>2</v>
      </c>
      <c r="Y1669" s="36" t="s">
        <v>8715</v>
      </c>
      <c r="Z1669" s="36">
        <v>4</v>
      </c>
      <c r="AA1669" s="36" t="s">
        <v>8715</v>
      </c>
      <c r="AB1669" s="36">
        <v>1</v>
      </c>
      <c r="AC1669" s="36" t="s">
        <v>38</v>
      </c>
      <c r="AD1669" s="36"/>
      <c r="AE1669" s="36">
        <f t="shared" si="28"/>
        <v>0</v>
      </c>
    </row>
    <row r="1670" spans="1:31" customFormat="1" ht="189">
      <c r="A1670" s="36">
        <v>1669</v>
      </c>
      <c r="B1670" s="36" t="s">
        <v>7860</v>
      </c>
      <c r="C1670" s="36" t="s">
        <v>8674</v>
      </c>
      <c r="D1670" s="36" t="s">
        <v>8969</v>
      </c>
      <c r="E1670" s="36" t="s">
        <v>28</v>
      </c>
      <c r="F1670" s="36" t="s">
        <v>45</v>
      </c>
      <c r="G1670" s="36">
        <v>0</v>
      </c>
      <c r="H1670" s="36" t="s">
        <v>82</v>
      </c>
      <c r="I1670" s="36" t="s">
        <v>8970</v>
      </c>
      <c r="J1670" s="36" t="s">
        <v>8971</v>
      </c>
      <c r="K1670" s="36" t="s">
        <v>33</v>
      </c>
      <c r="L1670" s="72" t="s">
        <v>8972</v>
      </c>
      <c r="M1670" s="36" t="s">
        <v>8973</v>
      </c>
      <c r="N1670" s="36" t="s">
        <v>36</v>
      </c>
      <c r="O1670" s="36"/>
      <c r="P1670" s="36"/>
      <c r="Q1670" s="36"/>
      <c r="R1670" s="36"/>
      <c r="S1670" s="36" t="s">
        <v>37</v>
      </c>
      <c r="T1670" s="36" t="s">
        <v>38</v>
      </c>
      <c r="U1670" s="36" t="s">
        <v>39</v>
      </c>
      <c r="V1670" s="36" t="s">
        <v>38</v>
      </c>
      <c r="W1670" s="36" t="s">
        <v>8684</v>
      </c>
      <c r="X1670" s="36">
        <v>2</v>
      </c>
      <c r="Y1670" s="36" t="s">
        <v>8974</v>
      </c>
      <c r="Z1670" s="36">
        <v>4</v>
      </c>
      <c r="AA1670" s="36" t="s">
        <v>8975</v>
      </c>
      <c r="AB1670" s="36">
        <v>4</v>
      </c>
      <c r="AC1670" s="36" t="s">
        <v>38</v>
      </c>
      <c r="AD1670" s="36"/>
      <c r="AE1670" s="36">
        <f t="shared" si="28"/>
        <v>0</v>
      </c>
    </row>
    <row r="1671" spans="1:31" customFormat="1" ht="94.5">
      <c r="A1671" s="36">
        <v>1670</v>
      </c>
      <c r="B1671" s="36" t="s">
        <v>7860</v>
      </c>
      <c r="C1671" s="36" t="s">
        <v>8674</v>
      </c>
      <c r="D1671" s="36" t="s">
        <v>8976</v>
      </c>
      <c r="E1671" s="36" t="s">
        <v>28</v>
      </c>
      <c r="F1671" s="36" t="s">
        <v>45</v>
      </c>
      <c r="G1671" s="36">
        <v>0</v>
      </c>
      <c r="H1671" s="36" t="s">
        <v>82</v>
      </c>
      <c r="I1671" s="36" t="s">
        <v>8977</v>
      </c>
      <c r="J1671" s="36" t="s">
        <v>8978</v>
      </c>
      <c r="K1671" s="36" t="s">
        <v>33</v>
      </c>
      <c r="L1671" s="72" t="s">
        <v>8979</v>
      </c>
      <c r="M1671" s="36" t="s">
        <v>8980</v>
      </c>
      <c r="N1671" s="36" t="s">
        <v>36</v>
      </c>
      <c r="O1671" s="36"/>
      <c r="P1671" s="36"/>
      <c r="Q1671" s="36"/>
      <c r="R1671" s="36"/>
      <c r="S1671" s="36" t="s">
        <v>37</v>
      </c>
      <c r="T1671" s="36" t="s">
        <v>38</v>
      </c>
      <c r="U1671" s="36" t="s">
        <v>39</v>
      </c>
      <c r="V1671" s="36" t="s">
        <v>38</v>
      </c>
      <c r="W1671" s="36" t="s">
        <v>8684</v>
      </c>
      <c r="X1671" s="36">
        <v>2</v>
      </c>
      <c r="Y1671" s="36" t="s">
        <v>8981</v>
      </c>
      <c r="Z1671" s="36">
        <v>1</v>
      </c>
      <c r="AA1671" s="36" t="s">
        <v>8981</v>
      </c>
      <c r="AB1671" s="36">
        <v>1</v>
      </c>
      <c r="AC1671" s="36" t="s">
        <v>38</v>
      </c>
      <c r="AD1671" s="36"/>
      <c r="AE1671" s="36">
        <f t="shared" si="28"/>
        <v>0</v>
      </c>
    </row>
    <row r="1672" spans="1:31" customFormat="1" ht="216">
      <c r="A1672" s="36">
        <v>1671</v>
      </c>
      <c r="B1672" s="36" t="s">
        <v>7860</v>
      </c>
      <c r="C1672" s="36" t="s">
        <v>8674</v>
      </c>
      <c r="D1672" s="36" t="s">
        <v>8982</v>
      </c>
      <c r="E1672" s="36" t="s">
        <v>28</v>
      </c>
      <c r="F1672" s="36" t="s">
        <v>45</v>
      </c>
      <c r="G1672" s="36">
        <v>0</v>
      </c>
      <c r="H1672" s="36" t="s">
        <v>82</v>
      </c>
      <c r="I1672" s="36" t="s">
        <v>8983</v>
      </c>
      <c r="J1672" s="36" t="s">
        <v>8984</v>
      </c>
      <c r="K1672" s="36" t="s">
        <v>33</v>
      </c>
      <c r="L1672" s="72" t="s">
        <v>8985</v>
      </c>
      <c r="M1672" s="36" t="s">
        <v>8986</v>
      </c>
      <c r="N1672" s="36" t="s">
        <v>49</v>
      </c>
      <c r="O1672" s="36"/>
      <c r="P1672" s="36" t="s">
        <v>50</v>
      </c>
      <c r="Q1672" s="36"/>
      <c r="R1672" s="36"/>
      <c r="S1672" s="36" t="s">
        <v>51</v>
      </c>
      <c r="T1672" s="36" t="s">
        <v>38</v>
      </c>
      <c r="U1672" s="36" t="s">
        <v>39</v>
      </c>
      <c r="V1672" s="36" t="s">
        <v>39</v>
      </c>
      <c r="W1672" s="36" t="s">
        <v>8684</v>
      </c>
      <c r="X1672" s="36">
        <v>2</v>
      </c>
      <c r="Y1672" s="36" t="s">
        <v>8987</v>
      </c>
      <c r="Z1672" s="36">
        <v>1</v>
      </c>
      <c r="AA1672" s="36" t="s">
        <v>8987</v>
      </c>
      <c r="AB1672" s="36">
        <v>1</v>
      </c>
      <c r="AC1672" s="36" t="s">
        <v>38</v>
      </c>
      <c r="AD1672" s="36"/>
      <c r="AE1672" s="36">
        <f t="shared" ref="AE1672:AE1735" si="29">COUNTIFS(O1672:R1672,"√")</f>
        <v>1</v>
      </c>
    </row>
    <row r="1673" spans="1:31" customFormat="1" ht="216">
      <c r="A1673" s="36">
        <v>1672</v>
      </c>
      <c r="B1673" s="36" t="s">
        <v>7860</v>
      </c>
      <c r="C1673" s="36" t="s">
        <v>8674</v>
      </c>
      <c r="D1673" s="36" t="s">
        <v>8988</v>
      </c>
      <c r="E1673" s="36" t="s">
        <v>28</v>
      </c>
      <c r="F1673" s="36" t="s">
        <v>45</v>
      </c>
      <c r="G1673" s="36">
        <v>0</v>
      </c>
      <c r="H1673" s="36" t="s">
        <v>82</v>
      </c>
      <c r="I1673" s="36" t="s">
        <v>8989</v>
      </c>
      <c r="J1673" s="36" t="s">
        <v>8990</v>
      </c>
      <c r="K1673" s="36" t="s">
        <v>33</v>
      </c>
      <c r="L1673" s="72" t="s">
        <v>8991</v>
      </c>
      <c r="M1673" s="36" t="s">
        <v>8992</v>
      </c>
      <c r="N1673" s="36" t="s">
        <v>36</v>
      </c>
      <c r="O1673" s="36"/>
      <c r="P1673" s="36"/>
      <c r="Q1673" s="36"/>
      <c r="R1673" s="36"/>
      <c r="S1673" s="36" t="s">
        <v>37</v>
      </c>
      <c r="T1673" s="36" t="s">
        <v>38</v>
      </c>
      <c r="U1673" s="36" t="s">
        <v>39</v>
      </c>
      <c r="V1673" s="36" t="s">
        <v>38</v>
      </c>
      <c r="W1673" s="36" t="s">
        <v>8684</v>
      </c>
      <c r="X1673" s="36">
        <v>2</v>
      </c>
      <c r="Y1673" s="36" t="s">
        <v>8993</v>
      </c>
      <c r="Z1673" s="36">
        <v>1</v>
      </c>
      <c r="AA1673" s="36" t="s">
        <v>8994</v>
      </c>
      <c r="AB1673" s="36">
        <v>1</v>
      </c>
      <c r="AC1673" s="36" t="s">
        <v>38</v>
      </c>
      <c r="AD1673" s="36"/>
      <c r="AE1673" s="36">
        <f t="shared" si="29"/>
        <v>0</v>
      </c>
    </row>
    <row r="1674" spans="1:31" customFormat="1" ht="135">
      <c r="A1674" s="36">
        <v>1673</v>
      </c>
      <c r="B1674" s="36" t="s">
        <v>7860</v>
      </c>
      <c r="C1674" s="36" t="s">
        <v>8674</v>
      </c>
      <c r="D1674" s="36" t="s">
        <v>8995</v>
      </c>
      <c r="E1674" s="36" t="s">
        <v>28</v>
      </c>
      <c r="F1674" s="36" t="s">
        <v>45</v>
      </c>
      <c r="G1674" s="36">
        <v>0</v>
      </c>
      <c r="H1674" s="36" t="s">
        <v>82</v>
      </c>
      <c r="I1674" s="36" t="s">
        <v>8996</v>
      </c>
      <c r="J1674" s="36" t="s">
        <v>8997</v>
      </c>
      <c r="K1674" s="36" t="s">
        <v>106</v>
      </c>
      <c r="L1674" s="72"/>
      <c r="M1674" s="36"/>
      <c r="N1674" s="36"/>
      <c r="O1674" s="36"/>
      <c r="P1674" s="36"/>
      <c r="Q1674" s="36"/>
      <c r="R1674" s="36"/>
      <c r="S1674" s="36"/>
      <c r="T1674" s="36"/>
      <c r="U1674" s="36"/>
      <c r="V1674" s="36"/>
      <c r="W1674" s="36"/>
      <c r="X1674" s="36"/>
      <c r="Y1674" s="36"/>
      <c r="Z1674" s="36"/>
      <c r="AA1674" s="36"/>
      <c r="AB1674" s="36"/>
      <c r="AC1674" s="36"/>
      <c r="AD1674" s="36"/>
      <c r="AE1674" s="36">
        <f t="shared" si="29"/>
        <v>0</v>
      </c>
    </row>
    <row r="1675" spans="1:31" customFormat="1" ht="121.5">
      <c r="A1675" s="36">
        <v>1674</v>
      </c>
      <c r="B1675" s="36" t="s">
        <v>7860</v>
      </c>
      <c r="C1675" s="36" t="s">
        <v>8674</v>
      </c>
      <c r="D1675" s="36" t="s">
        <v>8998</v>
      </c>
      <c r="E1675" s="36" t="s">
        <v>28</v>
      </c>
      <c r="F1675" s="36" t="s">
        <v>45</v>
      </c>
      <c r="G1675" s="36">
        <v>0</v>
      </c>
      <c r="H1675" s="36" t="s">
        <v>82</v>
      </c>
      <c r="I1675" s="36" t="s">
        <v>8999</v>
      </c>
      <c r="J1675" s="36" t="s">
        <v>9000</v>
      </c>
      <c r="K1675" s="36" t="s">
        <v>33</v>
      </c>
      <c r="L1675" s="72" t="s">
        <v>9001</v>
      </c>
      <c r="M1675" s="36" t="s">
        <v>9002</v>
      </c>
      <c r="N1675" s="36" t="s">
        <v>49</v>
      </c>
      <c r="O1675" s="36"/>
      <c r="P1675" s="36" t="s">
        <v>50</v>
      </c>
      <c r="Q1675" s="36"/>
      <c r="R1675" s="36"/>
      <c r="S1675" s="36" t="s">
        <v>37</v>
      </c>
      <c r="T1675" s="36" t="s">
        <v>38</v>
      </c>
      <c r="U1675" s="36" t="s">
        <v>39</v>
      </c>
      <c r="V1675" s="36" t="s">
        <v>38</v>
      </c>
      <c r="W1675" s="36" t="s">
        <v>8684</v>
      </c>
      <c r="X1675" s="36">
        <v>2</v>
      </c>
      <c r="Y1675" s="36" t="s">
        <v>9003</v>
      </c>
      <c r="Z1675" s="36">
        <v>4</v>
      </c>
      <c r="AA1675" s="36" t="s">
        <v>9003</v>
      </c>
      <c r="AB1675" s="36">
        <v>4</v>
      </c>
      <c r="AC1675" s="36" t="s">
        <v>38</v>
      </c>
      <c r="AD1675" s="36"/>
      <c r="AE1675" s="36">
        <f t="shared" si="29"/>
        <v>1</v>
      </c>
    </row>
    <row r="1676" spans="1:31" customFormat="1" ht="128.25">
      <c r="A1676" s="36">
        <v>1675</v>
      </c>
      <c r="B1676" s="36" t="s">
        <v>7860</v>
      </c>
      <c r="C1676" s="36" t="s">
        <v>8631</v>
      </c>
      <c r="D1676" s="36" t="s">
        <v>9004</v>
      </c>
      <c r="E1676" s="36" t="s">
        <v>28</v>
      </c>
      <c r="F1676" s="36" t="s">
        <v>45</v>
      </c>
      <c r="G1676" s="36">
        <v>0</v>
      </c>
      <c r="H1676" s="36" t="s">
        <v>645</v>
      </c>
      <c r="I1676" s="36" t="s">
        <v>9005</v>
      </c>
      <c r="J1676" s="36" t="s">
        <v>9006</v>
      </c>
      <c r="K1676" s="36" t="s">
        <v>33</v>
      </c>
      <c r="L1676" s="72" t="s">
        <v>9007</v>
      </c>
      <c r="M1676" s="36" t="s">
        <v>9008</v>
      </c>
      <c r="N1676" s="36" t="s">
        <v>36</v>
      </c>
      <c r="O1676" s="36"/>
      <c r="P1676" s="36"/>
      <c r="Q1676" s="36"/>
      <c r="R1676" s="36"/>
      <c r="S1676" s="36" t="s">
        <v>51</v>
      </c>
      <c r="T1676" s="36" t="s">
        <v>38</v>
      </c>
      <c r="U1676" s="36" t="s">
        <v>39</v>
      </c>
      <c r="V1676" s="36" t="s">
        <v>38</v>
      </c>
      <c r="W1676" s="36" t="s">
        <v>9009</v>
      </c>
      <c r="X1676" s="36">
        <v>2</v>
      </c>
      <c r="Y1676" s="36" t="s">
        <v>9010</v>
      </c>
      <c r="Z1676" s="36">
        <v>1</v>
      </c>
      <c r="AA1676" s="36" t="s">
        <v>9010</v>
      </c>
      <c r="AB1676" s="36">
        <v>1</v>
      </c>
      <c r="AC1676" s="36"/>
      <c r="AD1676" s="36"/>
      <c r="AE1676" s="36">
        <f t="shared" si="29"/>
        <v>0</v>
      </c>
    </row>
    <row r="1677" spans="1:31" s="68" customFormat="1" ht="116.25" customHeight="1">
      <c r="A1677" s="36">
        <v>1676</v>
      </c>
      <c r="B1677" s="36" t="s">
        <v>7860</v>
      </c>
      <c r="C1677" s="36" t="s">
        <v>8674</v>
      </c>
      <c r="D1677" s="36" t="s">
        <v>9011</v>
      </c>
      <c r="E1677" s="36"/>
      <c r="F1677" s="36" t="s">
        <v>45</v>
      </c>
      <c r="G1677" s="36">
        <v>0</v>
      </c>
      <c r="H1677" s="36" t="s">
        <v>82</v>
      </c>
      <c r="I1677" s="36" t="s">
        <v>9012</v>
      </c>
      <c r="J1677" s="36" t="s">
        <v>9013</v>
      </c>
      <c r="K1677" s="36" t="s">
        <v>33</v>
      </c>
      <c r="L1677" s="72" t="s">
        <v>9014</v>
      </c>
      <c r="M1677" s="36" t="s">
        <v>9015</v>
      </c>
      <c r="N1677" s="36" t="s">
        <v>36</v>
      </c>
      <c r="O1677" s="36"/>
      <c r="P1677" s="36"/>
      <c r="Q1677" s="36"/>
      <c r="R1677" s="36"/>
      <c r="S1677" s="36" t="s">
        <v>37</v>
      </c>
      <c r="T1677" s="36" t="s">
        <v>38</v>
      </c>
      <c r="U1677" s="36" t="s">
        <v>39</v>
      </c>
      <c r="V1677" s="36" t="s">
        <v>38</v>
      </c>
      <c r="W1677" s="36" t="s">
        <v>8684</v>
      </c>
      <c r="X1677" s="36">
        <v>2</v>
      </c>
      <c r="Y1677" s="36" t="s">
        <v>9016</v>
      </c>
      <c r="Z1677" s="36">
        <v>1</v>
      </c>
      <c r="AA1677" s="36" t="s">
        <v>9016</v>
      </c>
      <c r="AB1677" s="36">
        <v>1</v>
      </c>
      <c r="AC1677" s="36" t="s">
        <v>38</v>
      </c>
      <c r="AD1677" s="36"/>
      <c r="AE1677" s="36">
        <f t="shared" si="29"/>
        <v>0</v>
      </c>
    </row>
    <row r="1678" spans="1:31" s="68" customFormat="1" ht="139.5" customHeight="1">
      <c r="A1678" s="36">
        <v>1677</v>
      </c>
      <c r="B1678" s="36" t="s">
        <v>7860</v>
      </c>
      <c r="C1678" s="36" t="s">
        <v>8674</v>
      </c>
      <c r="D1678" s="36" t="s">
        <v>9017</v>
      </c>
      <c r="E1678" s="36"/>
      <c r="F1678" s="36" t="s">
        <v>45</v>
      </c>
      <c r="G1678" s="36">
        <v>0</v>
      </c>
      <c r="H1678" s="36" t="s">
        <v>82</v>
      </c>
      <c r="I1678" s="36" t="s">
        <v>9018</v>
      </c>
      <c r="J1678" s="36" t="s">
        <v>9019</v>
      </c>
      <c r="K1678" s="36" t="s">
        <v>33</v>
      </c>
      <c r="L1678" s="72" t="s">
        <v>9020</v>
      </c>
      <c r="M1678" s="36" t="s">
        <v>9021</v>
      </c>
      <c r="N1678" s="36" t="s">
        <v>36</v>
      </c>
      <c r="O1678" s="36"/>
      <c r="P1678" s="36"/>
      <c r="Q1678" s="36"/>
      <c r="R1678" s="36"/>
      <c r="S1678" s="36" t="s">
        <v>42</v>
      </c>
      <c r="T1678" s="36" t="s">
        <v>42</v>
      </c>
      <c r="U1678" s="36" t="s">
        <v>39</v>
      </c>
      <c r="V1678" s="36" t="s">
        <v>39</v>
      </c>
      <c r="W1678" s="36" t="s">
        <v>8684</v>
      </c>
      <c r="X1678" s="36">
        <v>2</v>
      </c>
      <c r="Y1678" s="36" t="s">
        <v>9022</v>
      </c>
      <c r="Z1678" s="36">
        <v>4</v>
      </c>
      <c r="AA1678" s="36" t="s">
        <v>9017</v>
      </c>
      <c r="AB1678" s="36">
        <v>4</v>
      </c>
      <c r="AC1678" s="36" t="s">
        <v>9023</v>
      </c>
      <c r="AD1678" s="36"/>
      <c r="AE1678" s="36">
        <f t="shared" si="29"/>
        <v>0</v>
      </c>
    </row>
    <row r="1679" spans="1:31" s="68" customFormat="1" ht="153" customHeight="1">
      <c r="A1679" s="36">
        <v>1678</v>
      </c>
      <c r="B1679" s="36" t="s">
        <v>7860</v>
      </c>
      <c r="C1679" s="36" t="s">
        <v>8674</v>
      </c>
      <c r="D1679" s="36" t="s">
        <v>9024</v>
      </c>
      <c r="E1679" s="36"/>
      <c r="F1679" s="36" t="s">
        <v>45</v>
      </c>
      <c r="G1679" s="36">
        <v>0</v>
      </c>
      <c r="H1679" s="36" t="s">
        <v>30</v>
      </c>
      <c r="I1679" s="36" t="s">
        <v>9025</v>
      </c>
      <c r="J1679" s="36" t="s">
        <v>9026</v>
      </c>
      <c r="K1679" s="36" t="s">
        <v>33</v>
      </c>
      <c r="L1679" s="72" t="s">
        <v>9027</v>
      </c>
      <c r="M1679" s="36" t="s">
        <v>9028</v>
      </c>
      <c r="N1679" s="36" t="s">
        <v>36</v>
      </c>
      <c r="O1679" s="36"/>
      <c r="P1679" s="36"/>
      <c r="Q1679" s="36"/>
      <c r="R1679" s="36"/>
      <c r="S1679" s="36" t="s">
        <v>42</v>
      </c>
      <c r="T1679" s="36" t="s">
        <v>42</v>
      </c>
      <c r="U1679" s="36" t="s">
        <v>39</v>
      </c>
      <c r="V1679" s="36" t="s">
        <v>38</v>
      </c>
      <c r="W1679" s="36" t="s">
        <v>8684</v>
      </c>
      <c r="X1679" s="36">
        <v>2</v>
      </c>
      <c r="Y1679" s="36" t="s">
        <v>9016</v>
      </c>
      <c r="Z1679" s="36">
        <v>1</v>
      </c>
      <c r="AA1679" s="36" t="s">
        <v>9016</v>
      </c>
      <c r="AB1679" s="36">
        <v>1</v>
      </c>
      <c r="AC1679" s="36" t="s">
        <v>38</v>
      </c>
      <c r="AD1679" s="36"/>
      <c r="AE1679" s="36">
        <f t="shared" si="29"/>
        <v>0</v>
      </c>
    </row>
    <row r="1680" spans="1:31" s="68" customFormat="1" ht="137.25" customHeight="1">
      <c r="A1680" s="36">
        <v>1679</v>
      </c>
      <c r="B1680" s="36" t="s">
        <v>7860</v>
      </c>
      <c r="C1680" s="36" t="s">
        <v>8674</v>
      </c>
      <c r="D1680" s="36" t="s">
        <v>9029</v>
      </c>
      <c r="E1680" s="36"/>
      <c r="F1680" s="36" t="s">
        <v>45</v>
      </c>
      <c r="G1680" s="36">
        <v>0</v>
      </c>
      <c r="H1680" s="36" t="s">
        <v>30</v>
      </c>
      <c r="I1680" s="36" t="s">
        <v>9030</v>
      </c>
      <c r="J1680" s="36" t="s">
        <v>9031</v>
      </c>
      <c r="K1680" s="36" t="s">
        <v>106</v>
      </c>
      <c r="L1680" s="72"/>
      <c r="M1680" s="36"/>
      <c r="N1680" s="36"/>
      <c r="O1680" s="36"/>
      <c r="P1680" s="36"/>
      <c r="Q1680" s="36"/>
      <c r="R1680" s="36"/>
      <c r="S1680" s="36"/>
      <c r="T1680" s="36"/>
      <c r="U1680" s="36"/>
      <c r="V1680" s="36"/>
      <c r="W1680" s="36"/>
      <c r="X1680" s="36"/>
      <c r="Y1680" s="36"/>
      <c r="Z1680" s="36"/>
      <c r="AA1680" s="36"/>
      <c r="AB1680" s="36"/>
      <c r="AC1680" s="36"/>
      <c r="AD1680" s="36"/>
      <c r="AE1680" s="36">
        <f t="shared" si="29"/>
        <v>0</v>
      </c>
    </row>
    <row r="1681" spans="1:31" s="68" customFormat="1" ht="139.5" customHeight="1">
      <c r="A1681" s="36">
        <v>1680</v>
      </c>
      <c r="B1681" s="36" t="s">
        <v>7860</v>
      </c>
      <c r="C1681" s="36" t="s">
        <v>8674</v>
      </c>
      <c r="D1681" s="36" t="s">
        <v>9032</v>
      </c>
      <c r="E1681" s="36"/>
      <c r="F1681" s="36" t="s">
        <v>45</v>
      </c>
      <c r="G1681" s="36">
        <v>0</v>
      </c>
      <c r="H1681" s="36" t="s">
        <v>30</v>
      </c>
      <c r="I1681" s="36" t="s">
        <v>8703</v>
      </c>
      <c r="J1681" s="36" t="s">
        <v>9033</v>
      </c>
      <c r="K1681" s="36" t="s">
        <v>106</v>
      </c>
      <c r="L1681" s="72"/>
      <c r="M1681" s="36"/>
      <c r="N1681" s="36"/>
      <c r="O1681" s="36"/>
      <c r="P1681" s="36"/>
      <c r="Q1681" s="36"/>
      <c r="R1681" s="36"/>
      <c r="S1681" s="36"/>
      <c r="T1681" s="36"/>
      <c r="U1681" s="36"/>
      <c r="V1681" s="36"/>
      <c r="W1681" s="36"/>
      <c r="X1681" s="36"/>
      <c r="Y1681" s="36"/>
      <c r="Z1681" s="36"/>
      <c r="AA1681" s="36"/>
      <c r="AB1681" s="36"/>
      <c r="AC1681" s="36" t="s">
        <v>9034</v>
      </c>
      <c r="AD1681" s="36"/>
      <c r="AE1681" s="36">
        <f t="shared" si="29"/>
        <v>0</v>
      </c>
    </row>
    <row r="1682" spans="1:31" s="68" customFormat="1" ht="142.5" customHeight="1">
      <c r="A1682" s="36">
        <v>1681</v>
      </c>
      <c r="B1682" s="36" t="s">
        <v>7860</v>
      </c>
      <c r="C1682" s="36" t="s">
        <v>8674</v>
      </c>
      <c r="D1682" s="36" t="s">
        <v>9035</v>
      </c>
      <c r="E1682" s="36"/>
      <c r="F1682" s="36" t="s">
        <v>45</v>
      </c>
      <c r="G1682" s="36">
        <v>0</v>
      </c>
      <c r="H1682" s="36" t="s">
        <v>814</v>
      </c>
      <c r="I1682" s="36" t="s">
        <v>9036</v>
      </c>
      <c r="J1682" s="36" t="s">
        <v>9037</v>
      </c>
      <c r="K1682" s="36" t="s">
        <v>33</v>
      </c>
      <c r="L1682" s="72" t="s">
        <v>9038</v>
      </c>
      <c r="M1682" s="36" t="s">
        <v>9039</v>
      </c>
      <c r="N1682" s="36" t="s">
        <v>36</v>
      </c>
      <c r="O1682" s="36"/>
      <c r="P1682" s="36"/>
      <c r="Q1682" s="36"/>
      <c r="R1682" s="36"/>
      <c r="S1682" s="36" t="s">
        <v>37</v>
      </c>
      <c r="T1682" s="36" t="s">
        <v>39</v>
      </c>
      <c r="U1682" s="36" t="s">
        <v>39</v>
      </c>
      <c r="V1682" s="36" t="s">
        <v>38</v>
      </c>
      <c r="W1682" s="36" t="s">
        <v>8684</v>
      </c>
      <c r="X1682" s="36">
        <v>2</v>
      </c>
      <c r="Y1682" s="36" t="s">
        <v>8775</v>
      </c>
      <c r="Z1682" s="36">
        <v>2</v>
      </c>
      <c r="AA1682" s="36" t="s">
        <v>8775</v>
      </c>
      <c r="AB1682" s="36">
        <v>2</v>
      </c>
      <c r="AC1682" s="36" t="s">
        <v>38</v>
      </c>
      <c r="AD1682" s="36"/>
      <c r="AE1682" s="36">
        <f t="shared" si="29"/>
        <v>0</v>
      </c>
    </row>
    <row r="1683" spans="1:31" s="68" customFormat="1" ht="144" customHeight="1">
      <c r="A1683" s="36">
        <v>1682</v>
      </c>
      <c r="B1683" s="36" t="s">
        <v>7860</v>
      </c>
      <c r="C1683" s="36" t="s">
        <v>8674</v>
      </c>
      <c r="D1683" s="36" t="s">
        <v>9040</v>
      </c>
      <c r="E1683" s="36"/>
      <c r="F1683" s="36" t="s">
        <v>45</v>
      </c>
      <c r="G1683" s="36">
        <v>0</v>
      </c>
      <c r="H1683" s="36" t="s">
        <v>30</v>
      </c>
      <c r="I1683" s="36" t="s">
        <v>9041</v>
      </c>
      <c r="J1683" s="36" t="s">
        <v>9042</v>
      </c>
      <c r="K1683" s="36" t="s">
        <v>106</v>
      </c>
      <c r="L1683" s="72"/>
      <c r="M1683" s="36"/>
      <c r="N1683" s="36"/>
      <c r="O1683" s="36"/>
      <c r="P1683" s="36"/>
      <c r="Q1683" s="36"/>
      <c r="R1683" s="36"/>
      <c r="S1683" s="36"/>
      <c r="T1683" s="36"/>
      <c r="U1683" s="36"/>
      <c r="V1683" s="36"/>
      <c r="W1683" s="36"/>
      <c r="X1683" s="36"/>
      <c r="Y1683" s="36"/>
      <c r="Z1683" s="36"/>
      <c r="AA1683" s="36"/>
      <c r="AB1683" s="36"/>
      <c r="AC1683" s="36"/>
      <c r="AD1683" s="36"/>
      <c r="AE1683" s="36">
        <f t="shared" si="29"/>
        <v>0</v>
      </c>
    </row>
    <row r="1684" spans="1:31" s="68" customFormat="1" ht="137.25" customHeight="1">
      <c r="A1684" s="36">
        <v>1683</v>
      </c>
      <c r="B1684" s="36" t="s">
        <v>7860</v>
      </c>
      <c r="C1684" s="36" t="s">
        <v>8674</v>
      </c>
      <c r="D1684" s="36" t="s">
        <v>9043</v>
      </c>
      <c r="E1684" s="36"/>
      <c r="F1684" s="36" t="s">
        <v>45</v>
      </c>
      <c r="G1684" s="36">
        <v>0</v>
      </c>
      <c r="H1684" s="36" t="s">
        <v>108</v>
      </c>
      <c r="I1684" s="36" t="s">
        <v>9044</v>
      </c>
      <c r="J1684" s="36" t="s">
        <v>9045</v>
      </c>
      <c r="K1684" s="36" t="s">
        <v>33</v>
      </c>
      <c r="L1684" s="72" t="s">
        <v>9046</v>
      </c>
      <c r="M1684" s="36" t="s">
        <v>9047</v>
      </c>
      <c r="N1684" s="36" t="s">
        <v>49</v>
      </c>
      <c r="O1684" s="36" t="s">
        <v>50</v>
      </c>
      <c r="P1684" s="36" t="s">
        <v>50</v>
      </c>
      <c r="Q1684" s="36"/>
      <c r="R1684" s="36"/>
      <c r="S1684" s="36" t="s">
        <v>51</v>
      </c>
      <c r="T1684" s="36" t="s">
        <v>38</v>
      </c>
      <c r="U1684" s="36" t="s">
        <v>39</v>
      </c>
      <c r="V1684" s="36" t="s">
        <v>39</v>
      </c>
      <c r="W1684" s="36" t="s">
        <v>8684</v>
      </c>
      <c r="X1684" s="36">
        <v>2</v>
      </c>
      <c r="Y1684" s="36" t="s">
        <v>9048</v>
      </c>
      <c r="Z1684" s="36">
        <v>1</v>
      </c>
      <c r="AA1684" s="36" t="s">
        <v>9048</v>
      </c>
      <c r="AB1684" s="36">
        <v>1</v>
      </c>
      <c r="AC1684" s="36" t="s">
        <v>38</v>
      </c>
      <c r="AD1684" s="36"/>
      <c r="AE1684" s="36">
        <f t="shared" si="29"/>
        <v>2</v>
      </c>
    </row>
    <row r="1685" spans="1:31" s="68" customFormat="1" ht="144.75" customHeight="1">
      <c r="A1685" s="36">
        <v>1684</v>
      </c>
      <c r="B1685" s="36" t="s">
        <v>7860</v>
      </c>
      <c r="C1685" s="36" t="s">
        <v>8674</v>
      </c>
      <c r="D1685" s="36" t="s">
        <v>9049</v>
      </c>
      <c r="E1685" s="36"/>
      <c r="F1685" s="36" t="s">
        <v>45</v>
      </c>
      <c r="G1685" s="36">
        <v>0</v>
      </c>
      <c r="H1685" s="36" t="s">
        <v>82</v>
      </c>
      <c r="I1685" s="36" t="s">
        <v>9050</v>
      </c>
      <c r="J1685" s="36" t="s">
        <v>9051</v>
      </c>
      <c r="K1685" s="36" t="s">
        <v>33</v>
      </c>
      <c r="L1685" s="72" t="s">
        <v>9052</v>
      </c>
      <c r="M1685" s="36" t="s">
        <v>9053</v>
      </c>
      <c r="N1685" s="36" t="s">
        <v>49</v>
      </c>
      <c r="O1685" s="36"/>
      <c r="P1685" s="36" t="s">
        <v>50</v>
      </c>
      <c r="Q1685" s="36"/>
      <c r="R1685" s="36"/>
      <c r="S1685" s="36" t="s">
        <v>51</v>
      </c>
      <c r="T1685" s="36" t="s">
        <v>38</v>
      </c>
      <c r="U1685" s="36" t="s">
        <v>38</v>
      </c>
      <c r="V1685" s="36" t="s">
        <v>38</v>
      </c>
      <c r="W1685" s="36" t="s">
        <v>8684</v>
      </c>
      <c r="X1685" s="36">
        <v>2</v>
      </c>
      <c r="Y1685" s="36" t="s">
        <v>9054</v>
      </c>
      <c r="Z1685" s="36">
        <v>1</v>
      </c>
      <c r="AA1685" s="36" t="s">
        <v>9054</v>
      </c>
      <c r="AB1685" s="36">
        <v>1</v>
      </c>
      <c r="AC1685" s="36" t="s">
        <v>38</v>
      </c>
      <c r="AD1685" s="36"/>
      <c r="AE1685" s="36">
        <f t="shared" si="29"/>
        <v>1</v>
      </c>
    </row>
    <row r="1686" spans="1:31" s="68" customFormat="1" ht="126" customHeight="1">
      <c r="A1686" s="36">
        <v>1685</v>
      </c>
      <c r="B1686" s="36" t="s">
        <v>7860</v>
      </c>
      <c r="C1686" s="36" t="s">
        <v>8674</v>
      </c>
      <c r="D1686" s="36" t="s">
        <v>9055</v>
      </c>
      <c r="E1686" s="36"/>
      <c r="F1686" s="36" t="s">
        <v>45</v>
      </c>
      <c r="G1686" s="36">
        <v>0</v>
      </c>
      <c r="H1686" s="36" t="s">
        <v>82</v>
      </c>
      <c r="I1686" s="36" t="s">
        <v>9056</v>
      </c>
      <c r="J1686" s="36" t="s">
        <v>9057</v>
      </c>
      <c r="K1686" s="36" t="s">
        <v>33</v>
      </c>
      <c r="L1686" s="72" t="s">
        <v>9058</v>
      </c>
      <c r="M1686" s="36" t="s">
        <v>9059</v>
      </c>
      <c r="N1686" s="36" t="s">
        <v>49</v>
      </c>
      <c r="O1686" s="36" t="s">
        <v>50</v>
      </c>
      <c r="P1686" s="36" t="s">
        <v>50</v>
      </c>
      <c r="Q1686" s="36"/>
      <c r="R1686" s="36"/>
      <c r="S1686" s="36" t="s">
        <v>51</v>
      </c>
      <c r="T1686" s="36" t="s">
        <v>38</v>
      </c>
      <c r="U1686" s="36" t="s">
        <v>39</v>
      </c>
      <c r="V1686" s="36" t="s">
        <v>38</v>
      </c>
      <c r="W1686" s="36" t="s">
        <v>8684</v>
      </c>
      <c r="X1686" s="36">
        <v>2</v>
      </c>
      <c r="Y1686" s="36" t="s">
        <v>9060</v>
      </c>
      <c r="Z1686" s="36">
        <v>1</v>
      </c>
      <c r="AA1686" s="36" t="s">
        <v>9061</v>
      </c>
      <c r="AB1686" s="36">
        <v>1</v>
      </c>
      <c r="AC1686" s="36" t="s">
        <v>38</v>
      </c>
      <c r="AD1686" s="36"/>
      <c r="AE1686" s="36">
        <f t="shared" si="29"/>
        <v>2</v>
      </c>
    </row>
    <row r="1687" spans="1:31" customFormat="1" ht="409.5">
      <c r="A1687" s="36">
        <v>1686</v>
      </c>
      <c r="B1687" s="36" t="s">
        <v>7860</v>
      </c>
      <c r="C1687" s="36" t="s">
        <v>8674</v>
      </c>
      <c r="D1687" s="36" t="s">
        <v>9062</v>
      </c>
      <c r="E1687" s="36" t="s">
        <v>9062</v>
      </c>
      <c r="F1687" s="36" t="s">
        <v>126</v>
      </c>
      <c r="G1687" s="36">
        <v>2</v>
      </c>
      <c r="H1687" s="36" t="s">
        <v>645</v>
      </c>
      <c r="I1687" s="36" t="s">
        <v>9063</v>
      </c>
      <c r="J1687" s="36" t="s">
        <v>9064</v>
      </c>
      <c r="K1687" s="36" t="s">
        <v>33</v>
      </c>
      <c r="L1687" s="72" t="s">
        <v>9065</v>
      </c>
      <c r="M1687" s="36" t="s">
        <v>9066</v>
      </c>
      <c r="N1687" s="36" t="s">
        <v>49</v>
      </c>
      <c r="O1687" s="36"/>
      <c r="P1687" s="36"/>
      <c r="Q1687" s="36" t="s">
        <v>50</v>
      </c>
      <c r="R1687" s="36"/>
      <c r="S1687" s="36" t="s">
        <v>51</v>
      </c>
      <c r="T1687" s="36" t="s">
        <v>38</v>
      </c>
      <c r="U1687" s="36" t="s">
        <v>39</v>
      </c>
      <c r="V1687" s="36" t="s">
        <v>39</v>
      </c>
      <c r="W1687" s="36" t="s">
        <v>9067</v>
      </c>
      <c r="X1687" s="36">
        <v>1</v>
      </c>
      <c r="Y1687" s="36" t="s">
        <v>9068</v>
      </c>
      <c r="Z1687" s="36">
        <v>4</v>
      </c>
      <c r="AA1687" s="36" t="s">
        <v>2829</v>
      </c>
      <c r="AB1687" s="36">
        <v>4</v>
      </c>
      <c r="AC1687" s="36" t="s">
        <v>9069</v>
      </c>
      <c r="AD1687" s="36"/>
      <c r="AE1687" s="36">
        <f t="shared" si="29"/>
        <v>1</v>
      </c>
    </row>
    <row r="1688" spans="1:31" customFormat="1" ht="82.5">
      <c r="A1688" s="36">
        <v>1687</v>
      </c>
      <c r="B1688" s="36" t="s">
        <v>7860</v>
      </c>
      <c r="C1688" s="36" t="s">
        <v>8631</v>
      </c>
      <c r="D1688" s="36" t="s">
        <v>9070</v>
      </c>
      <c r="E1688" s="36" t="s">
        <v>28</v>
      </c>
      <c r="F1688" s="36" t="s">
        <v>45</v>
      </c>
      <c r="G1688" s="36">
        <v>0</v>
      </c>
      <c r="H1688" s="36" t="s">
        <v>82</v>
      </c>
      <c r="I1688" s="36" t="s">
        <v>9071</v>
      </c>
      <c r="J1688" s="36" t="s">
        <v>9072</v>
      </c>
      <c r="K1688" s="36" t="s">
        <v>33</v>
      </c>
      <c r="L1688" s="72" t="s">
        <v>9073</v>
      </c>
      <c r="M1688" s="36" t="s">
        <v>9074</v>
      </c>
      <c r="N1688" s="36" t="s">
        <v>36</v>
      </c>
      <c r="O1688" s="36"/>
      <c r="P1688" s="36"/>
      <c r="Q1688" s="36"/>
      <c r="R1688" s="36"/>
      <c r="S1688" s="36" t="s">
        <v>51</v>
      </c>
      <c r="T1688" s="36" t="s">
        <v>38</v>
      </c>
      <c r="U1688" s="36" t="s">
        <v>39</v>
      </c>
      <c r="V1688" s="36" t="s">
        <v>38</v>
      </c>
      <c r="W1688" s="36" t="s">
        <v>9075</v>
      </c>
      <c r="X1688" s="36">
        <v>2</v>
      </c>
      <c r="Y1688" s="36" t="s">
        <v>8638</v>
      </c>
      <c r="Z1688" s="36">
        <v>1</v>
      </c>
      <c r="AA1688" s="36" t="s">
        <v>8638</v>
      </c>
      <c r="AB1688" s="36">
        <v>1</v>
      </c>
      <c r="AC1688" s="36"/>
      <c r="AD1688" s="36"/>
      <c r="AE1688" s="36">
        <f t="shared" si="29"/>
        <v>0</v>
      </c>
    </row>
    <row r="1689" spans="1:31" customFormat="1" ht="409.5">
      <c r="A1689" s="36">
        <v>1688</v>
      </c>
      <c r="B1689" s="36" t="s">
        <v>7860</v>
      </c>
      <c r="C1689" s="36" t="s">
        <v>8674</v>
      </c>
      <c r="D1689" s="36" t="s">
        <v>9076</v>
      </c>
      <c r="E1689" s="36" t="s">
        <v>9076</v>
      </c>
      <c r="F1689" s="36" t="s">
        <v>7590</v>
      </c>
      <c r="G1689" s="36">
        <v>4</v>
      </c>
      <c r="H1689" s="36" t="s">
        <v>108</v>
      </c>
      <c r="I1689" s="36" t="s">
        <v>9077</v>
      </c>
      <c r="J1689" s="36" t="s">
        <v>9078</v>
      </c>
      <c r="K1689" s="36" t="s">
        <v>33</v>
      </c>
      <c r="L1689" s="72" t="s">
        <v>9079</v>
      </c>
      <c r="M1689" s="36" t="s">
        <v>9080</v>
      </c>
      <c r="N1689" s="36" t="s">
        <v>49</v>
      </c>
      <c r="O1689" s="36"/>
      <c r="P1689" s="36" t="s">
        <v>50</v>
      </c>
      <c r="Q1689" s="36"/>
      <c r="R1689" s="36"/>
      <c r="S1689" s="36" t="s">
        <v>51</v>
      </c>
      <c r="T1689" s="36" t="s">
        <v>38</v>
      </c>
      <c r="U1689" s="36" t="s">
        <v>39</v>
      </c>
      <c r="V1689" s="36" t="s">
        <v>38</v>
      </c>
      <c r="W1689" s="36" t="s">
        <v>9081</v>
      </c>
      <c r="X1689" s="36">
        <v>1</v>
      </c>
      <c r="Y1689" s="36" t="s">
        <v>9068</v>
      </c>
      <c r="Z1689" s="36">
        <v>4</v>
      </c>
      <c r="AA1689" s="36" t="s">
        <v>2829</v>
      </c>
      <c r="AB1689" s="36">
        <v>4</v>
      </c>
      <c r="AC1689" s="36" t="s">
        <v>9082</v>
      </c>
      <c r="AD1689" s="36"/>
      <c r="AE1689" s="36">
        <f t="shared" si="29"/>
        <v>1</v>
      </c>
    </row>
    <row r="1690" spans="1:31" customFormat="1" ht="81">
      <c r="A1690" s="36">
        <v>1689</v>
      </c>
      <c r="B1690" s="36" t="s">
        <v>7860</v>
      </c>
      <c r="C1690" s="36" t="s">
        <v>8631</v>
      </c>
      <c r="D1690" s="36" t="s">
        <v>9083</v>
      </c>
      <c r="E1690" s="36" t="s">
        <v>28</v>
      </c>
      <c r="F1690" s="36" t="s">
        <v>45</v>
      </c>
      <c r="G1690" s="36">
        <v>0</v>
      </c>
      <c r="H1690" s="36" t="s">
        <v>108</v>
      </c>
      <c r="I1690" s="36" t="s">
        <v>9084</v>
      </c>
      <c r="J1690" s="36" t="s">
        <v>9085</v>
      </c>
      <c r="K1690" s="36" t="s">
        <v>33</v>
      </c>
      <c r="L1690" s="72" t="s">
        <v>9086</v>
      </c>
      <c r="M1690" s="36" t="s">
        <v>9087</v>
      </c>
      <c r="N1690" s="36" t="s">
        <v>36</v>
      </c>
      <c r="O1690" s="36"/>
      <c r="P1690" s="36"/>
      <c r="Q1690" s="36"/>
      <c r="R1690" s="36"/>
      <c r="S1690" s="36" t="s">
        <v>51</v>
      </c>
      <c r="T1690" s="36" t="s">
        <v>38</v>
      </c>
      <c r="U1690" s="36" t="s">
        <v>39</v>
      </c>
      <c r="V1690" s="36" t="s">
        <v>38</v>
      </c>
      <c r="W1690" s="36" t="s">
        <v>9088</v>
      </c>
      <c r="X1690" s="36">
        <v>1</v>
      </c>
      <c r="Y1690" s="36" t="s">
        <v>9089</v>
      </c>
      <c r="Z1690" s="36">
        <v>1</v>
      </c>
      <c r="AA1690" s="36" t="s">
        <v>9089</v>
      </c>
      <c r="AB1690" s="36">
        <v>1</v>
      </c>
      <c r="AC1690" s="36" t="s">
        <v>9090</v>
      </c>
      <c r="AD1690" s="36"/>
      <c r="AE1690" s="36">
        <f t="shared" si="29"/>
        <v>0</v>
      </c>
    </row>
    <row r="1691" spans="1:31" customFormat="1" ht="95.25">
      <c r="A1691" s="36">
        <v>1690</v>
      </c>
      <c r="B1691" s="36" t="s">
        <v>7860</v>
      </c>
      <c r="C1691" s="36" t="s">
        <v>8631</v>
      </c>
      <c r="D1691" s="36" t="s">
        <v>9091</v>
      </c>
      <c r="E1691" s="36" t="s">
        <v>28</v>
      </c>
      <c r="F1691" s="36" t="s">
        <v>45</v>
      </c>
      <c r="G1691" s="36">
        <v>0</v>
      </c>
      <c r="H1691" s="36" t="s">
        <v>460</v>
      </c>
      <c r="I1691" s="36" t="s">
        <v>9092</v>
      </c>
      <c r="J1691" s="36" t="s">
        <v>9093</v>
      </c>
      <c r="K1691" s="36" t="s">
        <v>33</v>
      </c>
      <c r="L1691" s="72" t="s">
        <v>9094</v>
      </c>
      <c r="M1691" s="36" t="s">
        <v>9095</v>
      </c>
      <c r="N1691" s="36" t="s">
        <v>36</v>
      </c>
      <c r="O1691" s="36"/>
      <c r="P1691" s="36"/>
      <c r="Q1691" s="36"/>
      <c r="R1691" s="36"/>
      <c r="S1691" s="36" t="s">
        <v>51</v>
      </c>
      <c r="T1691" s="36" t="s">
        <v>38</v>
      </c>
      <c r="U1691" s="36" t="s">
        <v>39</v>
      </c>
      <c r="V1691" s="36" t="s">
        <v>38</v>
      </c>
      <c r="W1691" s="36" t="s">
        <v>9096</v>
      </c>
      <c r="X1691" s="36">
        <v>1</v>
      </c>
      <c r="Y1691" s="36" t="s">
        <v>9097</v>
      </c>
      <c r="Z1691" s="36">
        <v>1</v>
      </c>
      <c r="AA1691" s="36" t="s">
        <v>9097</v>
      </c>
      <c r="AB1691" s="36">
        <v>1</v>
      </c>
      <c r="AC1691" s="36" t="s">
        <v>9090</v>
      </c>
      <c r="AD1691" s="36"/>
      <c r="AE1691" s="36">
        <f t="shared" si="29"/>
        <v>0</v>
      </c>
    </row>
    <row r="1692" spans="1:31" customFormat="1" ht="141.75">
      <c r="A1692" s="36">
        <v>1691</v>
      </c>
      <c r="B1692" s="36" t="s">
        <v>7860</v>
      </c>
      <c r="C1692" s="36" t="s">
        <v>8631</v>
      </c>
      <c r="D1692" s="36" t="s">
        <v>9098</v>
      </c>
      <c r="E1692" s="36" t="s">
        <v>28</v>
      </c>
      <c r="F1692" s="36" t="s">
        <v>45</v>
      </c>
      <c r="G1692" s="36">
        <v>0</v>
      </c>
      <c r="H1692" s="36" t="s">
        <v>108</v>
      </c>
      <c r="I1692" s="36" t="s">
        <v>9099</v>
      </c>
      <c r="J1692" s="36" t="s">
        <v>9100</v>
      </c>
      <c r="K1692" s="36" t="s">
        <v>33</v>
      </c>
      <c r="L1692" s="72" t="s">
        <v>9101</v>
      </c>
      <c r="M1692" s="36" t="s">
        <v>9102</v>
      </c>
      <c r="N1692" s="36" t="s">
        <v>36</v>
      </c>
      <c r="O1692" s="36"/>
      <c r="P1692" s="36"/>
      <c r="Q1692" s="36"/>
      <c r="R1692" s="36"/>
      <c r="S1692" s="36" t="s">
        <v>37</v>
      </c>
      <c r="T1692" s="36" t="s">
        <v>38</v>
      </c>
      <c r="U1692" s="36" t="s">
        <v>39</v>
      </c>
      <c r="V1692" s="36" t="s">
        <v>38</v>
      </c>
      <c r="W1692" s="36" t="s">
        <v>9103</v>
      </c>
      <c r="X1692" s="36">
        <v>1</v>
      </c>
      <c r="Y1692" s="36" t="s">
        <v>9104</v>
      </c>
      <c r="Z1692" s="36">
        <v>1</v>
      </c>
      <c r="AA1692" s="36" t="s">
        <v>9104</v>
      </c>
      <c r="AB1692" s="36">
        <v>1</v>
      </c>
      <c r="AC1692" s="36" t="s">
        <v>9090</v>
      </c>
      <c r="AD1692" s="36"/>
      <c r="AE1692" s="36">
        <f t="shared" si="29"/>
        <v>0</v>
      </c>
    </row>
    <row r="1693" spans="1:31" customFormat="1" ht="95.25">
      <c r="A1693" s="36">
        <v>1692</v>
      </c>
      <c r="B1693" s="36" t="s">
        <v>7860</v>
      </c>
      <c r="C1693" s="36" t="s">
        <v>8631</v>
      </c>
      <c r="D1693" s="36" t="s">
        <v>9105</v>
      </c>
      <c r="E1693" s="36" t="s">
        <v>28</v>
      </c>
      <c r="F1693" s="36" t="s">
        <v>45</v>
      </c>
      <c r="G1693" s="36">
        <v>0</v>
      </c>
      <c r="H1693" s="36" t="s">
        <v>108</v>
      </c>
      <c r="I1693" s="36" t="s">
        <v>9106</v>
      </c>
      <c r="J1693" s="36" t="s">
        <v>9107</v>
      </c>
      <c r="K1693" s="36" t="s">
        <v>33</v>
      </c>
      <c r="L1693" s="72" t="s">
        <v>9101</v>
      </c>
      <c r="M1693" s="36" t="s">
        <v>9108</v>
      </c>
      <c r="N1693" s="36" t="s">
        <v>36</v>
      </c>
      <c r="O1693" s="36"/>
      <c r="P1693" s="36"/>
      <c r="Q1693" s="36"/>
      <c r="R1693" s="36"/>
      <c r="S1693" s="36" t="s">
        <v>51</v>
      </c>
      <c r="T1693" s="36" t="s">
        <v>38</v>
      </c>
      <c r="U1693" s="36" t="s">
        <v>39</v>
      </c>
      <c r="V1693" s="36" t="s">
        <v>38</v>
      </c>
      <c r="W1693" s="36" t="s">
        <v>9109</v>
      </c>
      <c r="X1693" s="36">
        <v>2</v>
      </c>
      <c r="Y1693" s="36" t="s">
        <v>9010</v>
      </c>
      <c r="Z1693" s="36">
        <v>1</v>
      </c>
      <c r="AA1693" s="36" t="s">
        <v>9010</v>
      </c>
      <c r="AB1693" s="36">
        <v>1</v>
      </c>
      <c r="AC1693" s="36"/>
      <c r="AD1693" s="36"/>
      <c r="AE1693" s="36">
        <f t="shared" si="29"/>
        <v>0</v>
      </c>
    </row>
    <row r="1694" spans="1:31" customFormat="1" ht="126.75">
      <c r="A1694" s="36">
        <v>1693</v>
      </c>
      <c r="B1694" s="36" t="s">
        <v>7860</v>
      </c>
      <c r="C1694" s="36" t="s">
        <v>8631</v>
      </c>
      <c r="D1694" s="36" t="s">
        <v>9110</v>
      </c>
      <c r="E1694" s="36" t="s">
        <v>28</v>
      </c>
      <c r="F1694" s="36" t="s">
        <v>45</v>
      </c>
      <c r="G1694" s="36">
        <v>0</v>
      </c>
      <c r="H1694" s="36" t="s">
        <v>82</v>
      </c>
      <c r="I1694" s="36" t="s">
        <v>9111</v>
      </c>
      <c r="J1694" s="36" t="s">
        <v>9112</v>
      </c>
      <c r="K1694" s="36" t="s">
        <v>33</v>
      </c>
      <c r="L1694" s="72" t="s">
        <v>9113</v>
      </c>
      <c r="M1694" s="36" t="s">
        <v>9114</v>
      </c>
      <c r="N1694" s="36" t="s">
        <v>36</v>
      </c>
      <c r="O1694" s="36"/>
      <c r="P1694" s="36"/>
      <c r="Q1694" s="36"/>
      <c r="R1694" s="36"/>
      <c r="S1694" s="36" t="s">
        <v>51</v>
      </c>
      <c r="T1694" s="36" t="s">
        <v>38</v>
      </c>
      <c r="U1694" s="36" t="s">
        <v>39</v>
      </c>
      <c r="V1694" s="36" t="s">
        <v>38</v>
      </c>
      <c r="W1694" s="36" t="s">
        <v>9115</v>
      </c>
      <c r="X1694" s="36">
        <v>1</v>
      </c>
      <c r="Y1694" s="36" t="s">
        <v>9097</v>
      </c>
      <c r="Z1694" s="36">
        <v>1</v>
      </c>
      <c r="AA1694" s="36" t="s">
        <v>9097</v>
      </c>
      <c r="AB1694" s="36">
        <v>1</v>
      </c>
      <c r="AC1694" s="36" t="s">
        <v>9090</v>
      </c>
      <c r="AD1694" s="36"/>
      <c r="AE1694" s="36">
        <f t="shared" si="29"/>
        <v>0</v>
      </c>
    </row>
    <row r="1695" spans="1:31" customFormat="1" ht="96.75">
      <c r="A1695" s="36">
        <v>1694</v>
      </c>
      <c r="B1695" s="36" t="s">
        <v>7860</v>
      </c>
      <c r="C1695" s="36" t="s">
        <v>8631</v>
      </c>
      <c r="D1695" s="36" t="s">
        <v>9116</v>
      </c>
      <c r="E1695" s="36" t="s">
        <v>28</v>
      </c>
      <c r="F1695" s="36" t="s">
        <v>45</v>
      </c>
      <c r="G1695" s="36">
        <v>0</v>
      </c>
      <c r="H1695" s="36" t="s">
        <v>108</v>
      </c>
      <c r="I1695" s="36" t="s">
        <v>9117</v>
      </c>
      <c r="J1695" s="36" t="s">
        <v>9118</v>
      </c>
      <c r="K1695" s="36" t="s">
        <v>33</v>
      </c>
      <c r="L1695" s="72" t="s">
        <v>9119</v>
      </c>
      <c r="M1695" s="36" t="s">
        <v>9120</v>
      </c>
      <c r="N1695" s="36" t="s">
        <v>36</v>
      </c>
      <c r="O1695" s="36"/>
      <c r="P1695" s="36"/>
      <c r="Q1695" s="36"/>
      <c r="R1695" s="36"/>
      <c r="S1695" s="36" t="s">
        <v>51</v>
      </c>
      <c r="T1695" s="36" t="s">
        <v>38</v>
      </c>
      <c r="U1695" s="36" t="s">
        <v>39</v>
      </c>
      <c r="V1695" s="36" t="s">
        <v>38</v>
      </c>
      <c r="W1695" s="36" t="s">
        <v>9121</v>
      </c>
      <c r="X1695" s="36">
        <v>1</v>
      </c>
      <c r="Y1695" s="36" t="s">
        <v>9104</v>
      </c>
      <c r="Z1695" s="36">
        <v>1</v>
      </c>
      <c r="AA1695" s="36" t="s">
        <v>9104</v>
      </c>
      <c r="AB1695" s="36">
        <v>1</v>
      </c>
      <c r="AC1695" s="36" t="s">
        <v>9090</v>
      </c>
      <c r="AD1695" s="36"/>
      <c r="AE1695" s="36">
        <f t="shared" si="29"/>
        <v>0</v>
      </c>
    </row>
    <row r="1696" spans="1:31" customFormat="1" ht="96.75">
      <c r="A1696" s="36">
        <v>1695</v>
      </c>
      <c r="B1696" s="36" t="s">
        <v>7860</v>
      </c>
      <c r="C1696" s="36" t="s">
        <v>8631</v>
      </c>
      <c r="D1696" s="36" t="s">
        <v>9122</v>
      </c>
      <c r="E1696" s="36" t="s">
        <v>28</v>
      </c>
      <c r="F1696" s="36" t="s">
        <v>45</v>
      </c>
      <c r="G1696" s="36">
        <v>0</v>
      </c>
      <c r="H1696" s="36" t="s">
        <v>82</v>
      </c>
      <c r="I1696" s="36" t="s">
        <v>9106</v>
      </c>
      <c r="J1696" s="36" t="s">
        <v>9123</v>
      </c>
      <c r="K1696" s="36" t="s">
        <v>33</v>
      </c>
      <c r="L1696" s="72" t="s">
        <v>9124</v>
      </c>
      <c r="M1696" s="36" t="s">
        <v>9125</v>
      </c>
      <c r="N1696" s="36" t="s">
        <v>36</v>
      </c>
      <c r="O1696" s="36"/>
      <c r="P1696" s="36"/>
      <c r="Q1696" s="36"/>
      <c r="R1696" s="36"/>
      <c r="S1696" s="36" t="s">
        <v>51</v>
      </c>
      <c r="T1696" s="36" t="s">
        <v>38</v>
      </c>
      <c r="U1696" s="36" t="s">
        <v>39</v>
      </c>
      <c r="V1696" s="36" t="s">
        <v>38</v>
      </c>
      <c r="W1696" s="36" t="s">
        <v>9126</v>
      </c>
      <c r="X1696" s="36">
        <v>2</v>
      </c>
      <c r="Y1696" s="36" t="s">
        <v>9010</v>
      </c>
      <c r="Z1696" s="36">
        <v>1</v>
      </c>
      <c r="AA1696" s="36" t="s">
        <v>9010</v>
      </c>
      <c r="AB1696" s="36">
        <v>1</v>
      </c>
      <c r="AC1696" s="36"/>
      <c r="AD1696" s="36"/>
      <c r="AE1696" s="36">
        <f t="shared" si="29"/>
        <v>0</v>
      </c>
    </row>
    <row r="1697" spans="1:31" customFormat="1" ht="84">
      <c r="A1697" s="36">
        <v>1696</v>
      </c>
      <c r="B1697" s="36" t="s">
        <v>7860</v>
      </c>
      <c r="C1697" s="36" t="s">
        <v>8631</v>
      </c>
      <c r="D1697" s="36" t="s">
        <v>9127</v>
      </c>
      <c r="E1697" s="36" t="s">
        <v>28</v>
      </c>
      <c r="F1697" s="36" t="s">
        <v>45</v>
      </c>
      <c r="G1697" s="36">
        <v>0</v>
      </c>
      <c r="H1697" s="36" t="s">
        <v>108</v>
      </c>
      <c r="I1697" s="36" t="s">
        <v>9128</v>
      </c>
      <c r="J1697" s="36" t="s">
        <v>9129</v>
      </c>
      <c r="K1697" s="36" t="s">
        <v>33</v>
      </c>
      <c r="L1697" s="72" t="s">
        <v>9130</v>
      </c>
      <c r="M1697" s="36" t="s">
        <v>9131</v>
      </c>
      <c r="N1697" s="36" t="s">
        <v>36</v>
      </c>
      <c r="O1697" s="36"/>
      <c r="P1697" s="36"/>
      <c r="Q1697" s="36"/>
      <c r="R1697" s="36"/>
      <c r="S1697" s="36" t="s">
        <v>51</v>
      </c>
      <c r="T1697" s="36" t="s">
        <v>38</v>
      </c>
      <c r="U1697" s="36" t="s">
        <v>39</v>
      </c>
      <c r="V1697" s="36" t="s">
        <v>38</v>
      </c>
      <c r="W1697" s="36" t="s">
        <v>9132</v>
      </c>
      <c r="X1697" s="36">
        <v>2</v>
      </c>
      <c r="Y1697" s="36" t="s">
        <v>9010</v>
      </c>
      <c r="Z1697" s="36">
        <v>1</v>
      </c>
      <c r="AA1697" s="36" t="s">
        <v>9010</v>
      </c>
      <c r="AB1697" s="36">
        <v>1</v>
      </c>
      <c r="AC1697" s="36"/>
      <c r="AD1697" s="36"/>
      <c r="AE1697" s="36">
        <f t="shared" si="29"/>
        <v>0</v>
      </c>
    </row>
    <row r="1698" spans="1:31" customFormat="1" ht="82.5">
      <c r="A1698" s="36">
        <v>1697</v>
      </c>
      <c r="B1698" s="36" t="s">
        <v>7860</v>
      </c>
      <c r="C1698" s="36" t="s">
        <v>8631</v>
      </c>
      <c r="D1698" s="36" t="s">
        <v>9133</v>
      </c>
      <c r="E1698" s="36" t="s">
        <v>28</v>
      </c>
      <c r="F1698" s="36" t="s">
        <v>45</v>
      </c>
      <c r="G1698" s="36">
        <v>0</v>
      </c>
      <c r="H1698" s="36" t="s">
        <v>82</v>
      </c>
      <c r="I1698" s="36" t="s">
        <v>9134</v>
      </c>
      <c r="J1698" s="36" t="s">
        <v>9135</v>
      </c>
      <c r="K1698" s="36" t="s">
        <v>33</v>
      </c>
      <c r="L1698" s="72" t="s">
        <v>9136</v>
      </c>
      <c r="M1698" s="36" t="s">
        <v>9074</v>
      </c>
      <c r="N1698" s="36" t="s">
        <v>36</v>
      </c>
      <c r="O1698" s="36"/>
      <c r="P1698" s="36"/>
      <c r="Q1698" s="36"/>
      <c r="R1698" s="36"/>
      <c r="S1698" s="36" t="s">
        <v>51</v>
      </c>
      <c r="T1698" s="36" t="s">
        <v>38</v>
      </c>
      <c r="U1698" s="36" t="s">
        <v>39</v>
      </c>
      <c r="V1698" s="36" t="s">
        <v>38</v>
      </c>
      <c r="W1698" s="36" t="s">
        <v>9137</v>
      </c>
      <c r="X1698" s="36">
        <v>2</v>
      </c>
      <c r="Y1698" s="36" t="s">
        <v>8638</v>
      </c>
      <c r="Z1698" s="36">
        <v>1</v>
      </c>
      <c r="AA1698" s="36" t="s">
        <v>8638</v>
      </c>
      <c r="AB1698" s="36">
        <v>1</v>
      </c>
      <c r="AC1698" s="36"/>
      <c r="AD1698" s="36"/>
      <c r="AE1698" s="36">
        <f t="shared" si="29"/>
        <v>0</v>
      </c>
    </row>
    <row r="1699" spans="1:31" customFormat="1" ht="109.5">
      <c r="A1699" s="36">
        <v>1698</v>
      </c>
      <c r="B1699" s="36" t="s">
        <v>7860</v>
      </c>
      <c r="C1699" s="36" t="s">
        <v>8631</v>
      </c>
      <c r="D1699" s="36" t="s">
        <v>9138</v>
      </c>
      <c r="E1699" s="36" t="s">
        <v>28</v>
      </c>
      <c r="F1699" s="36" t="s">
        <v>45</v>
      </c>
      <c r="G1699" s="36">
        <v>0</v>
      </c>
      <c r="H1699" s="36" t="s">
        <v>108</v>
      </c>
      <c r="I1699" s="36" t="s">
        <v>9139</v>
      </c>
      <c r="J1699" s="36" t="s">
        <v>9140</v>
      </c>
      <c r="K1699" s="36" t="s">
        <v>33</v>
      </c>
      <c r="L1699" s="72" t="s">
        <v>9141</v>
      </c>
      <c r="M1699" s="36" t="s">
        <v>9142</v>
      </c>
      <c r="N1699" s="36" t="s">
        <v>36</v>
      </c>
      <c r="O1699" s="36"/>
      <c r="P1699" s="36"/>
      <c r="Q1699" s="36"/>
      <c r="R1699" s="36"/>
      <c r="S1699" s="36" t="s">
        <v>51</v>
      </c>
      <c r="T1699" s="36" t="s">
        <v>38</v>
      </c>
      <c r="U1699" s="36" t="s">
        <v>39</v>
      </c>
      <c r="V1699" s="36" t="s">
        <v>38</v>
      </c>
      <c r="W1699" s="36" t="s">
        <v>9143</v>
      </c>
      <c r="X1699" s="36">
        <v>1</v>
      </c>
      <c r="Y1699" s="36" t="s">
        <v>9104</v>
      </c>
      <c r="Z1699" s="36">
        <v>1</v>
      </c>
      <c r="AA1699" s="36" t="s">
        <v>9104</v>
      </c>
      <c r="AB1699" s="36">
        <v>1</v>
      </c>
      <c r="AC1699" s="36" t="s">
        <v>9090</v>
      </c>
      <c r="AD1699" s="36"/>
      <c r="AE1699" s="36">
        <f t="shared" si="29"/>
        <v>0</v>
      </c>
    </row>
    <row r="1700" spans="1:31" customFormat="1" ht="138">
      <c r="A1700" s="36">
        <v>1699</v>
      </c>
      <c r="B1700" s="36" t="s">
        <v>7860</v>
      </c>
      <c r="C1700" s="36" t="s">
        <v>8631</v>
      </c>
      <c r="D1700" s="36" t="s">
        <v>9144</v>
      </c>
      <c r="E1700" s="36" t="s">
        <v>28</v>
      </c>
      <c r="F1700" s="36" t="s">
        <v>45</v>
      </c>
      <c r="G1700" s="36">
        <v>0</v>
      </c>
      <c r="H1700" s="36" t="s">
        <v>82</v>
      </c>
      <c r="I1700" s="36" t="s">
        <v>9145</v>
      </c>
      <c r="J1700" s="36" t="s">
        <v>9146</v>
      </c>
      <c r="K1700" s="36" t="s">
        <v>33</v>
      </c>
      <c r="L1700" s="72" t="s">
        <v>9147</v>
      </c>
      <c r="M1700" s="36" t="s">
        <v>9148</v>
      </c>
      <c r="N1700" s="36" t="s">
        <v>36</v>
      </c>
      <c r="O1700" s="36"/>
      <c r="P1700" s="36"/>
      <c r="Q1700" s="36"/>
      <c r="R1700" s="36"/>
      <c r="S1700" s="36" t="s">
        <v>51</v>
      </c>
      <c r="T1700" s="36" t="s">
        <v>38</v>
      </c>
      <c r="U1700" s="36" t="s">
        <v>39</v>
      </c>
      <c r="V1700" s="36" t="s">
        <v>38</v>
      </c>
      <c r="W1700" s="36" t="s">
        <v>9149</v>
      </c>
      <c r="X1700" s="36">
        <v>1</v>
      </c>
      <c r="Y1700" s="36" t="s">
        <v>9104</v>
      </c>
      <c r="Z1700" s="36">
        <v>1</v>
      </c>
      <c r="AA1700" s="36" t="s">
        <v>9104</v>
      </c>
      <c r="AB1700" s="36">
        <v>1</v>
      </c>
      <c r="AC1700" s="36" t="s">
        <v>9150</v>
      </c>
      <c r="AD1700" s="36"/>
      <c r="AE1700" s="36">
        <f t="shared" si="29"/>
        <v>0</v>
      </c>
    </row>
    <row r="1701" spans="1:31" customFormat="1" ht="99">
      <c r="A1701" s="36">
        <v>1700</v>
      </c>
      <c r="B1701" s="36" t="s">
        <v>7860</v>
      </c>
      <c r="C1701" s="36" t="s">
        <v>8631</v>
      </c>
      <c r="D1701" s="36" t="s">
        <v>9151</v>
      </c>
      <c r="E1701" s="36" t="s">
        <v>28</v>
      </c>
      <c r="F1701" s="36" t="s">
        <v>45</v>
      </c>
      <c r="G1701" s="36">
        <v>0</v>
      </c>
      <c r="H1701" s="36" t="s">
        <v>645</v>
      </c>
      <c r="I1701" s="36" t="s">
        <v>9152</v>
      </c>
      <c r="J1701" s="36" t="s">
        <v>9153</v>
      </c>
      <c r="K1701" s="36" t="s">
        <v>33</v>
      </c>
      <c r="L1701" s="72" t="s">
        <v>9154</v>
      </c>
      <c r="M1701" s="36" t="s">
        <v>9155</v>
      </c>
      <c r="N1701" s="36" t="s">
        <v>49</v>
      </c>
      <c r="O1701" s="36"/>
      <c r="P1701" s="36" t="s">
        <v>50</v>
      </c>
      <c r="Q1701" s="36"/>
      <c r="R1701" s="36"/>
      <c r="S1701" s="36" t="s">
        <v>51</v>
      </c>
      <c r="T1701" s="36" t="s">
        <v>38</v>
      </c>
      <c r="U1701" s="36" t="s">
        <v>39</v>
      </c>
      <c r="V1701" s="36" t="s">
        <v>38</v>
      </c>
      <c r="W1701" s="36" t="s">
        <v>9156</v>
      </c>
      <c r="X1701" s="36">
        <v>2</v>
      </c>
      <c r="Y1701" s="36" t="s">
        <v>8638</v>
      </c>
      <c r="Z1701" s="36">
        <v>1</v>
      </c>
      <c r="AA1701" s="36" t="s">
        <v>8638</v>
      </c>
      <c r="AB1701" s="36">
        <v>1</v>
      </c>
      <c r="AC1701" s="36"/>
      <c r="AD1701" s="36"/>
      <c r="AE1701" s="36">
        <f t="shared" si="29"/>
        <v>1</v>
      </c>
    </row>
    <row r="1702" spans="1:31" customFormat="1" ht="85.5">
      <c r="A1702" s="36">
        <v>1701</v>
      </c>
      <c r="B1702" s="36" t="s">
        <v>7860</v>
      </c>
      <c r="C1702" s="36" t="s">
        <v>8631</v>
      </c>
      <c r="D1702" s="36" t="s">
        <v>9157</v>
      </c>
      <c r="E1702" s="36" t="s">
        <v>28</v>
      </c>
      <c r="F1702" s="36" t="s">
        <v>45</v>
      </c>
      <c r="G1702" s="36">
        <v>0</v>
      </c>
      <c r="H1702" s="36" t="s">
        <v>108</v>
      </c>
      <c r="I1702" s="36" t="s">
        <v>9158</v>
      </c>
      <c r="J1702" s="36" t="s">
        <v>9159</v>
      </c>
      <c r="K1702" s="36" t="s">
        <v>33</v>
      </c>
      <c r="L1702" s="72" t="s">
        <v>9160</v>
      </c>
      <c r="M1702" s="36" t="s">
        <v>9161</v>
      </c>
      <c r="N1702" s="36" t="s">
        <v>49</v>
      </c>
      <c r="O1702" s="36"/>
      <c r="P1702" s="36" t="s">
        <v>50</v>
      </c>
      <c r="Q1702" s="36"/>
      <c r="R1702" s="36"/>
      <c r="S1702" s="36" t="s">
        <v>51</v>
      </c>
      <c r="T1702" s="36" t="s">
        <v>38</v>
      </c>
      <c r="U1702" s="36" t="s">
        <v>39</v>
      </c>
      <c r="V1702" s="36" t="s">
        <v>38</v>
      </c>
      <c r="W1702" s="36" t="s">
        <v>9162</v>
      </c>
      <c r="X1702" s="36">
        <v>2</v>
      </c>
      <c r="Y1702" s="36" t="s">
        <v>9163</v>
      </c>
      <c r="Z1702" s="36">
        <v>1</v>
      </c>
      <c r="AA1702" s="36" t="s">
        <v>9163</v>
      </c>
      <c r="AB1702" s="36">
        <v>1</v>
      </c>
      <c r="AC1702" s="36"/>
      <c r="AD1702" s="36"/>
      <c r="AE1702" s="36">
        <f t="shared" si="29"/>
        <v>1</v>
      </c>
    </row>
    <row r="1703" spans="1:31" customFormat="1" ht="71.25">
      <c r="A1703" s="36">
        <v>1702</v>
      </c>
      <c r="B1703" s="36" t="s">
        <v>7860</v>
      </c>
      <c r="C1703" s="36" t="s">
        <v>8631</v>
      </c>
      <c r="D1703" s="36" t="s">
        <v>9164</v>
      </c>
      <c r="E1703" s="36" t="s">
        <v>28</v>
      </c>
      <c r="F1703" s="36" t="s">
        <v>45</v>
      </c>
      <c r="G1703" s="36">
        <v>0</v>
      </c>
      <c r="H1703" s="36" t="s">
        <v>108</v>
      </c>
      <c r="I1703" s="36" t="s">
        <v>9165</v>
      </c>
      <c r="J1703" s="36" t="s">
        <v>9166</v>
      </c>
      <c r="K1703" s="36" t="s">
        <v>33</v>
      </c>
      <c r="L1703" s="72" t="s">
        <v>9167</v>
      </c>
      <c r="M1703" s="36" t="s">
        <v>9168</v>
      </c>
      <c r="N1703" s="36" t="s">
        <v>36</v>
      </c>
      <c r="O1703" s="36"/>
      <c r="P1703" s="36"/>
      <c r="Q1703" s="36"/>
      <c r="R1703" s="36"/>
      <c r="S1703" s="36" t="s">
        <v>51</v>
      </c>
      <c r="T1703" s="36" t="s">
        <v>38</v>
      </c>
      <c r="U1703" s="36" t="s">
        <v>39</v>
      </c>
      <c r="V1703" s="36" t="s">
        <v>38</v>
      </c>
      <c r="W1703" s="36" t="s">
        <v>9169</v>
      </c>
      <c r="X1703" s="36">
        <v>2</v>
      </c>
      <c r="Y1703" s="36" t="s">
        <v>9010</v>
      </c>
      <c r="Z1703" s="36">
        <v>1</v>
      </c>
      <c r="AA1703" s="36" t="s">
        <v>9010</v>
      </c>
      <c r="AB1703" s="36">
        <v>1</v>
      </c>
      <c r="AC1703" s="36"/>
      <c r="AD1703" s="36"/>
      <c r="AE1703" s="36">
        <f t="shared" si="29"/>
        <v>0</v>
      </c>
    </row>
    <row r="1704" spans="1:31" customFormat="1" ht="87.75">
      <c r="A1704" s="36">
        <v>1703</v>
      </c>
      <c r="B1704" s="36" t="s">
        <v>7860</v>
      </c>
      <c r="C1704" s="36" t="s">
        <v>8631</v>
      </c>
      <c r="D1704" s="36" t="s">
        <v>9170</v>
      </c>
      <c r="E1704" s="36" t="s">
        <v>28</v>
      </c>
      <c r="F1704" s="36" t="s">
        <v>45</v>
      </c>
      <c r="G1704" s="36">
        <v>0</v>
      </c>
      <c r="H1704" s="36" t="s">
        <v>82</v>
      </c>
      <c r="I1704" s="36" t="s">
        <v>9171</v>
      </c>
      <c r="J1704" s="36" t="s">
        <v>9172</v>
      </c>
      <c r="K1704" s="36" t="s">
        <v>33</v>
      </c>
      <c r="L1704" s="72" t="s">
        <v>9173</v>
      </c>
      <c r="M1704" s="36" t="s">
        <v>9174</v>
      </c>
      <c r="N1704" s="36" t="s">
        <v>49</v>
      </c>
      <c r="O1704" s="36"/>
      <c r="P1704" s="36" t="s">
        <v>50</v>
      </c>
      <c r="Q1704" s="36"/>
      <c r="R1704" s="36"/>
      <c r="S1704" s="36" t="s">
        <v>51</v>
      </c>
      <c r="T1704" s="36" t="s">
        <v>38</v>
      </c>
      <c r="U1704" s="36" t="s">
        <v>39</v>
      </c>
      <c r="V1704" s="36" t="s">
        <v>38</v>
      </c>
      <c r="W1704" s="36" t="s">
        <v>9175</v>
      </c>
      <c r="X1704" s="36">
        <v>2</v>
      </c>
      <c r="Y1704" s="36" t="s">
        <v>9163</v>
      </c>
      <c r="Z1704" s="36">
        <v>1</v>
      </c>
      <c r="AA1704" s="36" t="s">
        <v>9163</v>
      </c>
      <c r="AB1704" s="36">
        <v>1</v>
      </c>
      <c r="AC1704" s="36"/>
      <c r="AD1704" s="36"/>
      <c r="AE1704" s="36">
        <f t="shared" si="29"/>
        <v>1</v>
      </c>
    </row>
    <row r="1705" spans="1:31" customFormat="1" ht="115.5">
      <c r="A1705" s="36">
        <v>1704</v>
      </c>
      <c r="B1705" s="36" t="s">
        <v>7860</v>
      </c>
      <c r="C1705" s="36" t="s">
        <v>8631</v>
      </c>
      <c r="D1705" s="36" t="s">
        <v>9176</v>
      </c>
      <c r="E1705" s="36" t="s">
        <v>28</v>
      </c>
      <c r="F1705" s="36" t="s">
        <v>45</v>
      </c>
      <c r="G1705" s="36">
        <v>0</v>
      </c>
      <c r="H1705" s="36" t="s">
        <v>645</v>
      </c>
      <c r="I1705" s="36" t="s">
        <v>9177</v>
      </c>
      <c r="J1705" s="36" t="s">
        <v>9178</v>
      </c>
      <c r="K1705" s="36" t="s">
        <v>33</v>
      </c>
      <c r="L1705" s="72" t="s">
        <v>9179</v>
      </c>
      <c r="M1705" s="36" t="s">
        <v>9180</v>
      </c>
      <c r="N1705" s="36" t="s">
        <v>49</v>
      </c>
      <c r="O1705" s="36"/>
      <c r="P1705" s="36" t="s">
        <v>50</v>
      </c>
      <c r="Q1705" s="36"/>
      <c r="R1705" s="36"/>
      <c r="S1705" s="36" t="s">
        <v>51</v>
      </c>
      <c r="T1705" s="36" t="s">
        <v>38</v>
      </c>
      <c r="U1705" s="36" t="s">
        <v>39</v>
      </c>
      <c r="V1705" s="36" t="s">
        <v>38</v>
      </c>
      <c r="W1705" s="36" t="s">
        <v>9181</v>
      </c>
      <c r="X1705" s="36">
        <v>2</v>
      </c>
      <c r="Y1705" s="36" t="s">
        <v>9182</v>
      </c>
      <c r="Z1705" s="36">
        <v>1</v>
      </c>
      <c r="AA1705" s="36" t="s">
        <v>9182</v>
      </c>
      <c r="AB1705" s="36">
        <v>1</v>
      </c>
      <c r="AC1705" s="36"/>
      <c r="AD1705" s="36"/>
      <c r="AE1705" s="36">
        <f t="shared" si="29"/>
        <v>1</v>
      </c>
    </row>
    <row r="1706" spans="1:31" customFormat="1" ht="72">
      <c r="A1706" s="36">
        <v>1705</v>
      </c>
      <c r="B1706" s="36" t="s">
        <v>7860</v>
      </c>
      <c r="C1706" s="36" t="s">
        <v>8631</v>
      </c>
      <c r="D1706" s="36" t="s">
        <v>9183</v>
      </c>
      <c r="E1706" s="36" t="s">
        <v>28</v>
      </c>
      <c r="F1706" s="36" t="s">
        <v>45</v>
      </c>
      <c r="G1706" s="36">
        <v>0</v>
      </c>
      <c r="H1706" s="36" t="s">
        <v>108</v>
      </c>
      <c r="I1706" s="36" t="s">
        <v>9184</v>
      </c>
      <c r="J1706" s="36" t="s">
        <v>9185</v>
      </c>
      <c r="K1706" s="36" t="s">
        <v>33</v>
      </c>
      <c r="L1706" s="72" t="s">
        <v>9186</v>
      </c>
      <c r="M1706" s="36" t="s">
        <v>9187</v>
      </c>
      <c r="N1706" s="36" t="s">
        <v>36</v>
      </c>
      <c r="O1706" s="36"/>
      <c r="P1706" s="36"/>
      <c r="Q1706" s="36"/>
      <c r="R1706" s="36"/>
      <c r="S1706" s="36" t="s">
        <v>51</v>
      </c>
      <c r="T1706" s="36" t="s">
        <v>38</v>
      </c>
      <c r="U1706" s="36" t="s">
        <v>39</v>
      </c>
      <c r="V1706" s="36" t="s">
        <v>38</v>
      </c>
      <c r="W1706" s="36" t="s">
        <v>9188</v>
      </c>
      <c r="X1706" s="36">
        <v>2</v>
      </c>
      <c r="Y1706" s="36" t="s">
        <v>9189</v>
      </c>
      <c r="Z1706" s="36">
        <v>1</v>
      </c>
      <c r="AA1706" s="36" t="s">
        <v>9189</v>
      </c>
      <c r="AB1706" s="36">
        <v>1</v>
      </c>
      <c r="AC1706" s="36"/>
      <c r="AD1706" s="36"/>
      <c r="AE1706" s="36">
        <f t="shared" si="29"/>
        <v>0</v>
      </c>
    </row>
    <row r="1707" spans="1:31" customFormat="1" ht="72.75">
      <c r="A1707" s="36">
        <v>1706</v>
      </c>
      <c r="B1707" s="36" t="s">
        <v>7860</v>
      </c>
      <c r="C1707" s="36" t="s">
        <v>8631</v>
      </c>
      <c r="D1707" s="36" t="s">
        <v>9190</v>
      </c>
      <c r="E1707" s="36" t="s">
        <v>28</v>
      </c>
      <c r="F1707" s="36" t="s">
        <v>45</v>
      </c>
      <c r="G1707" s="36">
        <v>0</v>
      </c>
      <c r="H1707" s="36" t="s">
        <v>82</v>
      </c>
      <c r="I1707" s="36" t="s">
        <v>9191</v>
      </c>
      <c r="J1707" s="36" t="s">
        <v>9192</v>
      </c>
      <c r="K1707" s="36" t="s">
        <v>33</v>
      </c>
      <c r="L1707" s="72" t="s">
        <v>9193</v>
      </c>
      <c r="M1707" s="36" t="s">
        <v>9194</v>
      </c>
      <c r="N1707" s="36" t="s">
        <v>36</v>
      </c>
      <c r="O1707" s="36"/>
      <c r="P1707" s="36"/>
      <c r="Q1707" s="36"/>
      <c r="R1707" s="36"/>
      <c r="S1707" s="36" t="s">
        <v>51</v>
      </c>
      <c r="T1707" s="36" t="s">
        <v>38</v>
      </c>
      <c r="U1707" s="36" t="s">
        <v>39</v>
      </c>
      <c r="V1707" s="36" t="s">
        <v>38</v>
      </c>
      <c r="W1707" s="36" t="s">
        <v>9195</v>
      </c>
      <c r="X1707" s="36">
        <v>2</v>
      </c>
      <c r="Y1707" s="36" t="s">
        <v>9196</v>
      </c>
      <c r="Z1707" s="36">
        <v>1</v>
      </c>
      <c r="AA1707" s="36" t="s">
        <v>9196</v>
      </c>
      <c r="AB1707" s="36">
        <v>1</v>
      </c>
      <c r="AC1707" s="36" t="s">
        <v>9197</v>
      </c>
      <c r="AD1707" s="36"/>
      <c r="AE1707" s="36">
        <f t="shared" si="29"/>
        <v>0</v>
      </c>
    </row>
    <row r="1708" spans="1:31" customFormat="1" ht="84.75">
      <c r="A1708" s="36">
        <v>1707</v>
      </c>
      <c r="B1708" s="36" t="s">
        <v>7860</v>
      </c>
      <c r="C1708" s="36" t="s">
        <v>8631</v>
      </c>
      <c r="D1708" s="36" t="s">
        <v>9198</v>
      </c>
      <c r="E1708" s="36" t="s">
        <v>28</v>
      </c>
      <c r="F1708" s="36" t="s">
        <v>45</v>
      </c>
      <c r="G1708" s="36">
        <v>0</v>
      </c>
      <c r="H1708" s="36" t="s">
        <v>42</v>
      </c>
      <c r="I1708" s="36" t="s">
        <v>9199</v>
      </c>
      <c r="J1708" s="36" t="s">
        <v>9200</v>
      </c>
      <c r="K1708" s="36" t="s">
        <v>33</v>
      </c>
      <c r="L1708" s="72" t="s">
        <v>9201</v>
      </c>
      <c r="M1708" s="36" t="s">
        <v>9202</v>
      </c>
      <c r="N1708" s="36" t="s">
        <v>36</v>
      </c>
      <c r="O1708" s="36"/>
      <c r="P1708" s="36"/>
      <c r="Q1708" s="36"/>
      <c r="R1708" s="36"/>
      <c r="S1708" s="36" t="s">
        <v>51</v>
      </c>
      <c r="T1708" s="36" t="s">
        <v>38</v>
      </c>
      <c r="U1708" s="36" t="s">
        <v>39</v>
      </c>
      <c r="V1708" s="36" t="s">
        <v>38</v>
      </c>
      <c r="W1708" s="36" t="s">
        <v>9203</v>
      </c>
      <c r="X1708" s="36">
        <v>2</v>
      </c>
      <c r="Y1708" s="36" t="s">
        <v>9163</v>
      </c>
      <c r="Z1708" s="36">
        <v>1</v>
      </c>
      <c r="AA1708" s="36" t="s">
        <v>9163</v>
      </c>
      <c r="AB1708" s="36">
        <v>1</v>
      </c>
      <c r="AC1708" s="36"/>
      <c r="AD1708" s="36"/>
      <c r="AE1708" s="36">
        <f t="shared" si="29"/>
        <v>0</v>
      </c>
    </row>
    <row r="1709" spans="1:31" customFormat="1" ht="112.5">
      <c r="A1709" s="36">
        <v>1708</v>
      </c>
      <c r="B1709" s="36" t="s">
        <v>7860</v>
      </c>
      <c r="C1709" s="36" t="s">
        <v>8631</v>
      </c>
      <c r="D1709" s="36" t="s">
        <v>9204</v>
      </c>
      <c r="E1709" s="36" t="s">
        <v>28</v>
      </c>
      <c r="F1709" s="36" t="s">
        <v>45</v>
      </c>
      <c r="G1709" s="36">
        <v>0</v>
      </c>
      <c r="H1709" s="36" t="s">
        <v>82</v>
      </c>
      <c r="I1709" s="36" t="s">
        <v>9205</v>
      </c>
      <c r="J1709" s="36" t="s">
        <v>9206</v>
      </c>
      <c r="K1709" s="36" t="s">
        <v>33</v>
      </c>
      <c r="L1709" s="72" t="s">
        <v>9207</v>
      </c>
      <c r="M1709" s="36" t="s">
        <v>9208</v>
      </c>
      <c r="N1709" s="36" t="s">
        <v>49</v>
      </c>
      <c r="O1709" s="36"/>
      <c r="P1709" s="36" t="s">
        <v>50</v>
      </c>
      <c r="Q1709" s="36"/>
      <c r="R1709" s="36"/>
      <c r="S1709" s="36" t="s">
        <v>51</v>
      </c>
      <c r="T1709" s="36" t="s">
        <v>38</v>
      </c>
      <c r="U1709" s="36" t="s">
        <v>39</v>
      </c>
      <c r="V1709" s="36" t="s">
        <v>38</v>
      </c>
      <c r="W1709" s="36" t="s">
        <v>9209</v>
      </c>
      <c r="X1709" s="36">
        <v>2</v>
      </c>
      <c r="Y1709" s="36" t="s">
        <v>9210</v>
      </c>
      <c r="Z1709" s="36">
        <v>1</v>
      </c>
      <c r="AA1709" s="36" t="s">
        <v>9210</v>
      </c>
      <c r="AB1709" s="36">
        <v>1</v>
      </c>
      <c r="AC1709" s="36"/>
      <c r="AD1709" s="36"/>
      <c r="AE1709" s="36">
        <f t="shared" si="29"/>
        <v>1</v>
      </c>
    </row>
    <row r="1710" spans="1:31" customFormat="1" ht="98.25">
      <c r="A1710" s="36">
        <v>1709</v>
      </c>
      <c r="B1710" s="36" t="s">
        <v>7860</v>
      </c>
      <c r="C1710" s="36" t="s">
        <v>8631</v>
      </c>
      <c r="D1710" s="36" t="s">
        <v>9211</v>
      </c>
      <c r="E1710" s="36" t="s">
        <v>28</v>
      </c>
      <c r="F1710" s="36" t="s">
        <v>45</v>
      </c>
      <c r="G1710" s="36">
        <v>0</v>
      </c>
      <c r="H1710" s="36" t="s">
        <v>108</v>
      </c>
      <c r="I1710" s="36" t="s">
        <v>9171</v>
      </c>
      <c r="J1710" s="36" t="s">
        <v>9212</v>
      </c>
      <c r="K1710" s="36" t="s">
        <v>33</v>
      </c>
      <c r="L1710" s="72" t="s">
        <v>9213</v>
      </c>
      <c r="M1710" s="36" t="s">
        <v>9214</v>
      </c>
      <c r="N1710" s="36" t="s">
        <v>36</v>
      </c>
      <c r="O1710" s="36"/>
      <c r="P1710" s="36"/>
      <c r="Q1710" s="36"/>
      <c r="R1710" s="36"/>
      <c r="S1710" s="36" t="s">
        <v>51</v>
      </c>
      <c r="T1710" s="36" t="s">
        <v>38</v>
      </c>
      <c r="U1710" s="36" t="s">
        <v>39</v>
      </c>
      <c r="V1710" s="36" t="s">
        <v>38</v>
      </c>
      <c r="W1710" s="36" t="s">
        <v>9215</v>
      </c>
      <c r="X1710" s="36">
        <v>2</v>
      </c>
      <c r="Y1710" s="36" t="s">
        <v>9163</v>
      </c>
      <c r="Z1710" s="36">
        <v>1</v>
      </c>
      <c r="AA1710" s="36" t="s">
        <v>9163</v>
      </c>
      <c r="AB1710" s="36">
        <v>1</v>
      </c>
      <c r="AC1710" s="36"/>
      <c r="AD1710" s="36"/>
      <c r="AE1710" s="36">
        <f t="shared" si="29"/>
        <v>0</v>
      </c>
    </row>
    <row r="1711" spans="1:31" customFormat="1" ht="67.5">
      <c r="A1711" s="36">
        <v>1710</v>
      </c>
      <c r="B1711" s="36" t="s">
        <v>7860</v>
      </c>
      <c r="C1711" s="36" t="s">
        <v>8631</v>
      </c>
      <c r="D1711" s="36" t="s">
        <v>9216</v>
      </c>
      <c r="E1711" s="36" t="s">
        <v>28</v>
      </c>
      <c r="F1711" s="36" t="s">
        <v>45</v>
      </c>
      <c r="G1711" s="36">
        <v>0</v>
      </c>
      <c r="H1711" s="36" t="s">
        <v>82</v>
      </c>
      <c r="I1711" s="36" t="s">
        <v>9217</v>
      </c>
      <c r="J1711" s="36" t="s">
        <v>9218</v>
      </c>
      <c r="K1711" s="36" t="s">
        <v>106</v>
      </c>
      <c r="L1711" s="72"/>
      <c r="M1711" s="36"/>
      <c r="N1711" s="36"/>
      <c r="O1711" s="36"/>
      <c r="P1711" s="36"/>
      <c r="Q1711" s="36"/>
      <c r="R1711" s="36"/>
      <c r="S1711" s="36"/>
      <c r="T1711" s="36"/>
      <c r="U1711" s="36"/>
      <c r="V1711" s="36"/>
      <c r="W1711" s="36"/>
      <c r="X1711" s="36"/>
      <c r="Y1711" s="36"/>
      <c r="Z1711" s="36"/>
      <c r="AA1711" s="36"/>
      <c r="AB1711" s="36"/>
      <c r="AC1711" s="36"/>
      <c r="AD1711" s="36"/>
      <c r="AE1711" s="36">
        <f t="shared" si="29"/>
        <v>0</v>
      </c>
    </row>
    <row r="1712" spans="1:31" customFormat="1" ht="85.5">
      <c r="A1712" s="36">
        <v>1711</v>
      </c>
      <c r="B1712" s="36" t="s">
        <v>7860</v>
      </c>
      <c r="C1712" s="36" t="s">
        <v>8631</v>
      </c>
      <c r="D1712" s="36" t="s">
        <v>9219</v>
      </c>
      <c r="E1712" s="36" t="s">
        <v>28</v>
      </c>
      <c r="F1712" s="36" t="s">
        <v>45</v>
      </c>
      <c r="G1712" s="36">
        <v>0</v>
      </c>
      <c r="H1712" s="36" t="s">
        <v>133</v>
      </c>
      <c r="I1712" s="36" t="s">
        <v>9220</v>
      </c>
      <c r="J1712" s="36" t="s">
        <v>9221</v>
      </c>
      <c r="K1712" s="36" t="s">
        <v>33</v>
      </c>
      <c r="L1712" s="72" t="s">
        <v>9222</v>
      </c>
      <c r="M1712" s="36" t="s">
        <v>9223</v>
      </c>
      <c r="N1712" s="36" t="s">
        <v>36</v>
      </c>
      <c r="O1712" s="36"/>
      <c r="P1712" s="36"/>
      <c r="Q1712" s="36"/>
      <c r="R1712" s="36"/>
      <c r="S1712" s="36" t="s">
        <v>37</v>
      </c>
      <c r="T1712" s="36" t="s">
        <v>39</v>
      </c>
      <c r="U1712" s="36" t="s">
        <v>39</v>
      </c>
      <c r="V1712" s="36" t="s">
        <v>38</v>
      </c>
      <c r="W1712" s="36" t="s">
        <v>9224</v>
      </c>
      <c r="X1712" s="36">
        <v>2</v>
      </c>
      <c r="Y1712" s="36" t="s">
        <v>9225</v>
      </c>
      <c r="Z1712" s="36">
        <v>1</v>
      </c>
      <c r="AA1712" s="36" t="s">
        <v>9225</v>
      </c>
      <c r="AB1712" s="36">
        <v>1</v>
      </c>
      <c r="AC1712" s="36"/>
      <c r="AD1712" s="36"/>
      <c r="AE1712" s="36">
        <f t="shared" si="29"/>
        <v>0</v>
      </c>
    </row>
    <row r="1713" spans="1:31" customFormat="1" ht="87">
      <c r="A1713" s="36">
        <v>1712</v>
      </c>
      <c r="B1713" s="36" t="s">
        <v>7860</v>
      </c>
      <c r="C1713" s="36" t="s">
        <v>8631</v>
      </c>
      <c r="D1713" s="36" t="s">
        <v>9226</v>
      </c>
      <c r="E1713" s="36" t="s">
        <v>28</v>
      </c>
      <c r="F1713" s="36" t="s">
        <v>45</v>
      </c>
      <c r="G1713" s="36">
        <v>0</v>
      </c>
      <c r="H1713" s="36" t="s">
        <v>645</v>
      </c>
      <c r="I1713" s="36" t="s">
        <v>9227</v>
      </c>
      <c r="J1713" s="36" t="s">
        <v>9228</v>
      </c>
      <c r="K1713" s="36" t="s">
        <v>33</v>
      </c>
      <c r="L1713" s="72" t="s">
        <v>9229</v>
      </c>
      <c r="M1713" s="36" t="s">
        <v>9230</v>
      </c>
      <c r="N1713" s="36" t="s">
        <v>49</v>
      </c>
      <c r="O1713" s="36"/>
      <c r="P1713" s="36" t="s">
        <v>50</v>
      </c>
      <c r="Q1713" s="36"/>
      <c r="R1713" s="36"/>
      <c r="S1713" s="36" t="s">
        <v>51</v>
      </c>
      <c r="T1713" s="36" t="s">
        <v>38</v>
      </c>
      <c r="U1713" s="36" t="s">
        <v>39</v>
      </c>
      <c r="V1713" s="36" t="s">
        <v>38</v>
      </c>
      <c r="W1713" s="36" t="s">
        <v>9231</v>
      </c>
      <c r="X1713" s="36">
        <v>2</v>
      </c>
      <c r="Y1713" s="36" t="s">
        <v>9232</v>
      </c>
      <c r="Z1713" s="36">
        <v>1</v>
      </c>
      <c r="AA1713" s="36" t="s">
        <v>9232</v>
      </c>
      <c r="AB1713" s="36">
        <v>1</v>
      </c>
      <c r="AC1713" s="36"/>
      <c r="AD1713" s="36"/>
      <c r="AE1713" s="36">
        <f t="shared" si="29"/>
        <v>1</v>
      </c>
    </row>
    <row r="1714" spans="1:31" customFormat="1" ht="71.25">
      <c r="A1714" s="36">
        <v>1713</v>
      </c>
      <c r="B1714" s="36" t="s">
        <v>7860</v>
      </c>
      <c r="C1714" s="36" t="s">
        <v>8631</v>
      </c>
      <c r="D1714" s="36" t="s">
        <v>9233</v>
      </c>
      <c r="E1714" s="36" t="s">
        <v>28</v>
      </c>
      <c r="F1714" s="36" t="s">
        <v>45</v>
      </c>
      <c r="G1714" s="36">
        <v>0</v>
      </c>
      <c r="H1714" s="36" t="s">
        <v>108</v>
      </c>
      <c r="I1714" s="36" t="s">
        <v>9234</v>
      </c>
      <c r="J1714" s="36" t="s">
        <v>9235</v>
      </c>
      <c r="K1714" s="36" t="s">
        <v>33</v>
      </c>
      <c r="L1714" s="72" t="s">
        <v>9236</v>
      </c>
      <c r="M1714" s="36" t="s">
        <v>9237</v>
      </c>
      <c r="N1714" s="36" t="s">
        <v>49</v>
      </c>
      <c r="O1714" s="36"/>
      <c r="P1714" s="36" t="s">
        <v>50</v>
      </c>
      <c r="Q1714" s="36"/>
      <c r="R1714" s="36"/>
      <c r="S1714" s="36" t="s">
        <v>51</v>
      </c>
      <c r="T1714" s="36" t="s">
        <v>38</v>
      </c>
      <c r="U1714" s="36" t="s">
        <v>39</v>
      </c>
      <c r="V1714" s="36" t="s">
        <v>38</v>
      </c>
      <c r="W1714" s="36" t="s">
        <v>9238</v>
      </c>
      <c r="X1714" s="36">
        <v>2</v>
      </c>
      <c r="Y1714" s="36" t="s">
        <v>9239</v>
      </c>
      <c r="Z1714" s="36">
        <v>1</v>
      </c>
      <c r="AA1714" s="36" t="s">
        <v>9239</v>
      </c>
      <c r="AB1714" s="36">
        <v>1</v>
      </c>
      <c r="AC1714" s="36"/>
      <c r="AD1714" s="36"/>
      <c r="AE1714" s="36">
        <f t="shared" si="29"/>
        <v>1</v>
      </c>
    </row>
    <row r="1715" spans="1:31" customFormat="1" ht="84.75">
      <c r="A1715" s="36">
        <v>1714</v>
      </c>
      <c r="B1715" s="36" t="s">
        <v>7860</v>
      </c>
      <c r="C1715" s="36" t="s">
        <v>8631</v>
      </c>
      <c r="D1715" s="36" t="s">
        <v>9240</v>
      </c>
      <c r="E1715" s="36" t="s">
        <v>28</v>
      </c>
      <c r="F1715" s="36" t="s">
        <v>45</v>
      </c>
      <c r="G1715" s="36">
        <v>0</v>
      </c>
      <c r="H1715" s="36" t="s">
        <v>108</v>
      </c>
      <c r="I1715" s="36" t="s">
        <v>9241</v>
      </c>
      <c r="J1715" s="36" t="s">
        <v>9242</v>
      </c>
      <c r="K1715" s="36" t="s">
        <v>33</v>
      </c>
      <c r="L1715" s="72" t="s">
        <v>9243</v>
      </c>
      <c r="M1715" s="36" t="s">
        <v>9244</v>
      </c>
      <c r="N1715" s="36" t="s">
        <v>49</v>
      </c>
      <c r="O1715" s="36"/>
      <c r="P1715" s="36" t="s">
        <v>50</v>
      </c>
      <c r="Q1715" s="36"/>
      <c r="R1715" s="36"/>
      <c r="S1715" s="36" t="s">
        <v>51</v>
      </c>
      <c r="T1715" s="36" t="s">
        <v>38</v>
      </c>
      <c r="U1715" s="36" t="s">
        <v>39</v>
      </c>
      <c r="V1715" s="36" t="s">
        <v>38</v>
      </c>
      <c r="W1715" s="36" t="s">
        <v>9245</v>
      </c>
      <c r="X1715" s="36">
        <v>2</v>
      </c>
      <c r="Y1715" s="36" t="s">
        <v>9246</v>
      </c>
      <c r="Z1715" s="36">
        <v>1</v>
      </c>
      <c r="AA1715" s="36" t="s">
        <v>9246</v>
      </c>
      <c r="AB1715" s="36">
        <v>1</v>
      </c>
      <c r="AC1715" s="36"/>
      <c r="AD1715" s="36"/>
      <c r="AE1715" s="36">
        <f t="shared" si="29"/>
        <v>1</v>
      </c>
    </row>
    <row r="1716" spans="1:31" customFormat="1" ht="67.5">
      <c r="A1716" s="36">
        <v>1715</v>
      </c>
      <c r="B1716" s="36" t="s">
        <v>7860</v>
      </c>
      <c r="C1716" s="36" t="s">
        <v>8631</v>
      </c>
      <c r="D1716" s="36" t="s">
        <v>9247</v>
      </c>
      <c r="E1716" s="36" t="s">
        <v>28</v>
      </c>
      <c r="F1716" s="36" t="s">
        <v>45</v>
      </c>
      <c r="G1716" s="36">
        <v>0</v>
      </c>
      <c r="H1716" s="36" t="s">
        <v>108</v>
      </c>
      <c r="I1716" s="36" t="s">
        <v>9248</v>
      </c>
      <c r="J1716" s="36" t="s">
        <v>9249</v>
      </c>
      <c r="K1716" s="36" t="s">
        <v>106</v>
      </c>
      <c r="L1716" s="72"/>
      <c r="M1716" s="36"/>
      <c r="N1716" s="36"/>
      <c r="O1716" s="36"/>
      <c r="P1716" s="36"/>
      <c r="Q1716" s="36"/>
      <c r="R1716" s="36"/>
      <c r="S1716" s="36"/>
      <c r="T1716" s="36"/>
      <c r="U1716" s="36"/>
      <c r="V1716" s="36"/>
      <c r="W1716" s="36"/>
      <c r="X1716" s="36"/>
      <c r="Y1716" s="36"/>
      <c r="Z1716" s="36"/>
      <c r="AA1716" s="36"/>
      <c r="AB1716" s="36"/>
      <c r="AC1716" s="36"/>
      <c r="AD1716" s="36"/>
      <c r="AE1716" s="36">
        <f t="shared" si="29"/>
        <v>0</v>
      </c>
    </row>
    <row r="1717" spans="1:31" customFormat="1" ht="100.5">
      <c r="A1717" s="36">
        <v>1716</v>
      </c>
      <c r="B1717" s="36" t="s">
        <v>7860</v>
      </c>
      <c r="C1717" s="36" t="s">
        <v>8631</v>
      </c>
      <c r="D1717" s="36" t="s">
        <v>9250</v>
      </c>
      <c r="E1717" s="36" t="s">
        <v>9250</v>
      </c>
      <c r="F1717" s="36" t="s">
        <v>7367</v>
      </c>
      <c r="G1717" s="36">
        <v>6</v>
      </c>
      <c r="H1717" s="36" t="s">
        <v>108</v>
      </c>
      <c r="I1717" s="36" t="s">
        <v>9251</v>
      </c>
      <c r="J1717" s="36" t="s">
        <v>9252</v>
      </c>
      <c r="K1717" s="36" t="s">
        <v>33</v>
      </c>
      <c r="L1717" s="72" t="s">
        <v>9253</v>
      </c>
      <c r="M1717" s="36" t="s">
        <v>9254</v>
      </c>
      <c r="N1717" s="36" t="s">
        <v>36</v>
      </c>
      <c r="O1717" s="36"/>
      <c r="P1717" s="36"/>
      <c r="Q1717" s="36"/>
      <c r="R1717" s="36"/>
      <c r="S1717" s="36" t="s">
        <v>38</v>
      </c>
      <c r="T1717" s="36" t="s">
        <v>39</v>
      </c>
      <c r="U1717" s="36" t="s">
        <v>39</v>
      </c>
      <c r="V1717" s="36" t="s">
        <v>38</v>
      </c>
      <c r="W1717" s="36" t="s">
        <v>9255</v>
      </c>
      <c r="X1717" s="36">
        <v>2</v>
      </c>
      <c r="Y1717" s="36" t="s">
        <v>9256</v>
      </c>
      <c r="Z1717" s="36">
        <v>4</v>
      </c>
      <c r="AA1717" s="36" t="s">
        <v>9256</v>
      </c>
      <c r="AB1717" s="36">
        <v>1</v>
      </c>
      <c r="AC1717" s="36" t="s">
        <v>7367</v>
      </c>
      <c r="AD1717" s="36"/>
      <c r="AE1717" s="36">
        <f t="shared" si="29"/>
        <v>0</v>
      </c>
    </row>
    <row r="1718" spans="1:31" customFormat="1" ht="135">
      <c r="A1718" s="36">
        <v>1717</v>
      </c>
      <c r="B1718" s="36" t="s">
        <v>7860</v>
      </c>
      <c r="C1718" s="36" t="s">
        <v>8631</v>
      </c>
      <c r="D1718" s="36" t="s">
        <v>9257</v>
      </c>
      <c r="E1718" s="36" t="s">
        <v>28</v>
      </c>
      <c r="F1718" s="36" t="s">
        <v>2866</v>
      </c>
      <c r="G1718" s="36">
        <v>5</v>
      </c>
      <c r="H1718" s="36" t="s">
        <v>645</v>
      </c>
      <c r="I1718" s="36" t="s">
        <v>9258</v>
      </c>
      <c r="J1718" s="36" t="s">
        <v>9259</v>
      </c>
      <c r="K1718" s="36" t="s">
        <v>33</v>
      </c>
      <c r="L1718" s="72" t="s">
        <v>9260</v>
      </c>
      <c r="M1718" s="36" t="s">
        <v>9261</v>
      </c>
      <c r="N1718" s="36" t="s">
        <v>36</v>
      </c>
      <c r="O1718" s="36"/>
      <c r="P1718" s="36"/>
      <c r="Q1718" s="36"/>
      <c r="R1718" s="36"/>
      <c r="S1718" s="36" t="s">
        <v>37</v>
      </c>
      <c r="T1718" s="36" t="s">
        <v>39</v>
      </c>
      <c r="U1718" s="36" t="s">
        <v>38</v>
      </c>
      <c r="V1718" s="36" t="s">
        <v>38</v>
      </c>
      <c r="W1718" s="36" t="s">
        <v>9262</v>
      </c>
      <c r="X1718" s="36">
        <v>2</v>
      </c>
      <c r="Y1718" s="36" t="s">
        <v>9263</v>
      </c>
      <c r="Z1718" s="36">
        <v>4</v>
      </c>
      <c r="AA1718" s="36" t="s">
        <v>9263</v>
      </c>
      <c r="AB1718" s="36">
        <v>1</v>
      </c>
      <c r="AC1718" s="36"/>
      <c r="AD1718" s="36"/>
      <c r="AE1718" s="36">
        <f t="shared" si="29"/>
        <v>0</v>
      </c>
    </row>
    <row r="1719" spans="1:31" customFormat="1" ht="81">
      <c r="A1719" s="36">
        <v>1718</v>
      </c>
      <c r="B1719" s="36" t="s">
        <v>7860</v>
      </c>
      <c r="C1719" s="36" t="s">
        <v>8631</v>
      </c>
      <c r="D1719" s="36" t="s">
        <v>9264</v>
      </c>
      <c r="E1719" s="36" t="s">
        <v>28</v>
      </c>
      <c r="F1719" s="36" t="s">
        <v>45</v>
      </c>
      <c r="G1719" s="36">
        <v>0</v>
      </c>
      <c r="H1719" s="36" t="s">
        <v>645</v>
      </c>
      <c r="I1719" s="36" t="s">
        <v>9265</v>
      </c>
      <c r="J1719" s="36" t="s">
        <v>9266</v>
      </c>
      <c r="K1719" s="36" t="s">
        <v>106</v>
      </c>
      <c r="L1719" s="72"/>
      <c r="M1719" s="36"/>
      <c r="N1719" s="36"/>
      <c r="O1719" s="36"/>
      <c r="P1719" s="36"/>
      <c r="Q1719" s="36"/>
      <c r="R1719" s="36"/>
      <c r="S1719" s="36"/>
      <c r="T1719" s="36"/>
      <c r="U1719" s="36"/>
      <c r="V1719" s="36"/>
      <c r="W1719" s="36"/>
      <c r="X1719" s="36"/>
      <c r="Y1719" s="36"/>
      <c r="Z1719" s="36"/>
      <c r="AA1719" s="36"/>
      <c r="AB1719" s="36"/>
      <c r="AC1719" s="36"/>
      <c r="AD1719" s="36"/>
      <c r="AE1719" s="36">
        <f t="shared" si="29"/>
        <v>0</v>
      </c>
    </row>
    <row r="1720" spans="1:31" customFormat="1" ht="129.75">
      <c r="A1720" s="36">
        <v>1719</v>
      </c>
      <c r="B1720" s="36" t="s">
        <v>7860</v>
      </c>
      <c r="C1720" s="36" t="s">
        <v>8631</v>
      </c>
      <c r="D1720" s="36" t="s">
        <v>9267</v>
      </c>
      <c r="E1720" s="36" t="s">
        <v>28</v>
      </c>
      <c r="F1720" s="36" t="s">
        <v>45</v>
      </c>
      <c r="G1720" s="36">
        <v>0</v>
      </c>
      <c r="H1720" s="36" t="s">
        <v>42</v>
      </c>
      <c r="I1720" s="36" t="s">
        <v>9268</v>
      </c>
      <c r="J1720" s="36" t="s">
        <v>9269</v>
      </c>
      <c r="K1720" s="36" t="s">
        <v>33</v>
      </c>
      <c r="L1720" s="72" t="s">
        <v>9270</v>
      </c>
      <c r="M1720" s="36" t="s">
        <v>9271</v>
      </c>
      <c r="N1720" s="36" t="s">
        <v>36</v>
      </c>
      <c r="O1720" s="36"/>
      <c r="P1720" s="36"/>
      <c r="Q1720" s="36"/>
      <c r="R1720" s="36"/>
      <c r="S1720" s="36" t="s">
        <v>51</v>
      </c>
      <c r="T1720" s="36" t="s">
        <v>39</v>
      </c>
      <c r="U1720" s="36" t="s">
        <v>39</v>
      </c>
      <c r="V1720" s="36" t="s">
        <v>38</v>
      </c>
      <c r="W1720" s="36" t="s">
        <v>9272</v>
      </c>
      <c r="X1720" s="36">
        <v>2</v>
      </c>
      <c r="Y1720" s="36" t="s">
        <v>9273</v>
      </c>
      <c r="Z1720" s="36">
        <v>1</v>
      </c>
      <c r="AA1720" s="36" t="s">
        <v>9273</v>
      </c>
      <c r="AB1720" s="36">
        <v>1</v>
      </c>
      <c r="AC1720" s="36"/>
      <c r="AD1720" s="36"/>
      <c r="AE1720" s="36">
        <f t="shared" si="29"/>
        <v>0</v>
      </c>
    </row>
    <row r="1721" spans="1:31" customFormat="1" ht="135">
      <c r="A1721" s="36">
        <v>1720</v>
      </c>
      <c r="B1721" s="36" t="s">
        <v>7860</v>
      </c>
      <c r="C1721" s="36" t="s">
        <v>8631</v>
      </c>
      <c r="D1721" s="36" t="s">
        <v>9274</v>
      </c>
      <c r="E1721" s="36" t="s">
        <v>28</v>
      </c>
      <c r="F1721" s="36" t="s">
        <v>45</v>
      </c>
      <c r="G1721" s="36">
        <v>0</v>
      </c>
      <c r="H1721" s="36" t="s">
        <v>82</v>
      </c>
      <c r="I1721" s="36" t="s">
        <v>9275</v>
      </c>
      <c r="J1721" s="36" t="s">
        <v>9276</v>
      </c>
      <c r="K1721" s="36" t="s">
        <v>33</v>
      </c>
      <c r="L1721" s="72" t="s">
        <v>9277</v>
      </c>
      <c r="M1721" s="36" t="s">
        <v>9278</v>
      </c>
      <c r="N1721" s="36" t="s">
        <v>49</v>
      </c>
      <c r="O1721" s="36"/>
      <c r="P1721" s="36" t="s">
        <v>50</v>
      </c>
      <c r="Q1721" s="36"/>
      <c r="R1721" s="36"/>
      <c r="S1721" s="36" t="s">
        <v>51</v>
      </c>
      <c r="T1721" s="36" t="s">
        <v>38</v>
      </c>
      <c r="U1721" s="36" t="s">
        <v>39</v>
      </c>
      <c r="V1721" s="36" t="s">
        <v>38</v>
      </c>
      <c r="W1721" s="36" t="s">
        <v>9279</v>
      </c>
      <c r="X1721" s="36">
        <v>2</v>
      </c>
      <c r="Y1721" s="36" t="s">
        <v>9280</v>
      </c>
      <c r="Z1721" s="36">
        <v>1</v>
      </c>
      <c r="AA1721" s="36" t="s">
        <v>9280</v>
      </c>
      <c r="AB1721" s="36">
        <v>1</v>
      </c>
      <c r="AC1721" s="36"/>
      <c r="AD1721" s="36"/>
      <c r="AE1721" s="36">
        <f t="shared" si="29"/>
        <v>1</v>
      </c>
    </row>
    <row r="1722" spans="1:31" customFormat="1" ht="112.5">
      <c r="A1722" s="36">
        <v>1721</v>
      </c>
      <c r="B1722" s="36" t="s">
        <v>7860</v>
      </c>
      <c r="C1722" s="36" t="s">
        <v>8631</v>
      </c>
      <c r="D1722" s="36" t="s">
        <v>9281</v>
      </c>
      <c r="E1722" s="36" t="s">
        <v>28</v>
      </c>
      <c r="F1722" s="36" t="s">
        <v>45</v>
      </c>
      <c r="G1722" s="36">
        <v>0</v>
      </c>
      <c r="H1722" s="36" t="s">
        <v>82</v>
      </c>
      <c r="I1722" s="36" t="s">
        <v>9282</v>
      </c>
      <c r="J1722" s="36" t="s">
        <v>9283</v>
      </c>
      <c r="K1722" s="36" t="s">
        <v>33</v>
      </c>
      <c r="L1722" s="72" t="s">
        <v>9284</v>
      </c>
      <c r="M1722" s="36" t="s">
        <v>9285</v>
      </c>
      <c r="N1722" s="36" t="s">
        <v>49</v>
      </c>
      <c r="O1722" s="36" t="s">
        <v>50</v>
      </c>
      <c r="P1722" s="36" t="s">
        <v>50</v>
      </c>
      <c r="Q1722" s="36"/>
      <c r="R1722" s="36"/>
      <c r="S1722" s="36" t="s">
        <v>51</v>
      </c>
      <c r="T1722" s="36" t="s">
        <v>38</v>
      </c>
      <c r="U1722" s="36" t="s">
        <v>39</v>
      </c>
      <c r="V1722" s="36" t="s">
        <v>38</v>
      </c>
      <c r="W1722" s="36" t="s">
        <v>9286</v>
      </c>
      <c r="X1722" s="36">
        <v>2</v>
      </c>
      <c r="Y1722" s="36" t="s">
        <v>9287</v>
      </c>
      <c r="Z1722" s="36">
        <v>1</v>
      </c>
      <c r="AA1722" s="36" t="s">
        <v>9287</v>
      </c>
      <c r="AB1722" s="36">
        <v>1</v>
      </c>
      <c r="AC1722" s="36"/>
      <c r="AD1722" s="36"/>
      <c r="AE1722" s="36">
        <f t="shared" si="29"/>
        <v>2</v>
      </c>
    </row>
    <row r="1723" spans="1:31" customFormat="1" ht="127.5">
      <c r="A1723" s="36">
        <v>1722</v>
      </c>
      <c r="B1723" s="36" t="s">
        <v>7860</v>
      </c>
      <c r="C1723" s="36" t="s">
        <v>8631</v>
      </c>
      <c r="D1723" s="36" t="s">
        <v>9288</v>
      </c>
      <c r="E1723" s="36" t="s">
        <v>28</v>
      </c>
      <c r="F1723" s="36" t="s">
        <v>45</v>
      </c>
      <c r="G1723" s="36">
        <v>0</v>
      </c>
      <c r="H1723" s="36" t="s">
        <v>82</v>
      </c>
      <c r="I1723" s="36" t="s">
        <v>9289</v>
      </c>
      <c r="J1723" s="36" t="s">
        <v>9290</v>
      </c>
      <c r="K1723" s="36" t="s">
        <v>33</v>
      </c>
      <c r="L1723" s="72" t="s">
        <v>9291</v>
      </c>
      <c r="M1723" s="36" t="s">
        <v>9292</v>
      </c>
      <c r="N1723" s="36" t="s">
        <v>36</v>
      </c>
      <c r="O1723" s="36"/>
      <c r="P1723" s="36"/>
      <c r="Q1723" s="36"/>
      <c r="R1723" s="36"/>
      <c r="S1723" s="36" t="s">
        <v>51</v>
      </c>
      <c r="T1723" s="36" t="s">
        <v>38</v>
      </c>
      <c r="U1723" s="36" t="s">
        <v>39</v>
      </c>
      <c r="V1723" s="36" t="s">
        <v>38</v>
      </c>
      <c r="W1723" s="36" t="s">
        <v>9293</v>
      </c>
      <c r="X1723" s="36">
        <v>2</v>
      </c>
      <c r="Y1723" s="36" t="s">
        <v>9294</v>
      </c>
      <c r="Z1723" s="36">
        <v>1</v>
      </c>
      <c r="AA1723" s="36" t="s">
        <v>9294</v>
      </c>
      <c r="AB1723" s="36">
        <v>1</v>
      </c>
      <c r="AC1723" s="36"/>
      <c r="AD1723" s="36"/>
      <c r="AE1723" s="36">
        <f t="shared" si="29"/>
        <v>0</v>
      </c>
    </row>
    <row r="1724" spans="1:31" customFormat="1" ht="129">
      <c r="A1724" s="36">
        <v>1723</v>
      </c>
      <c r="B1724" s="36" t="s">
        <v>7860</v>
      </c>
      <c r="C1724" s="36" t="s">
        <v>8631</v>
      </c>
      <c r="D1724" s="36" t="s">
        <v>9295</v>
      </c>
      <c r="E1724" s="36" t="s">
        <v>28</v>
      </c>
      <c r="F1724" s="36" t="s">
        <v>45</v>
      </c>
      <c r="G1724" s="36">
        <v>0</v>
      </c>
      <c r="H1724" s="36" t="s">
        <v>82</v>
      </c>
      <c r="I1724" s="36" t="s">
        <v>9296</v>
      </c>
      <c r="J1724" s="36" t="s">
        <v>9297</v>
      </c>
      <c r="K1724" s="36" t="s">
        <v>33</v>
      </c>
      <c r="L1724" s="72" t="s">
        <v>9298</v>
      </c>
      <c r="M1724" s="36" t="s">
        <v>9299</v>
      </c>
      <c r="N1724" s="36" t="s">
        <v>36</v>
      </c>
      <c r="O1724" s="36"/>
      <c r="P1724" s="36"/>
      <c r="Q1724" s="36"/>
      <c r="R1724" s="36"/>
      <c r="S1724" s="36" t="s">
        <v>51</v>
      </c>
      <c r="T1724" s="36" t="s">
        <v>38</v>
      </c>
      <c r="U1724" s="36" t="s">
        <v>39</v>
      </c>
      <c r="V1724" s="36" t="s">
        <v>38</v>
      </c>
      <c r="W1724" s="36" t="s">
        <v>9300</v>
      </c>
      <c r="X1724" s="36">
        <v>2</v>
      </c>
      <c r="Y1724" s="36" t="s">
        <v>9301</v>
      </c>
      <c r="Z1724" s="36">
        <v>1</v>
      </c>
      <c r="AA1724" s="36" t="s">
        <v>9301</v>
      </c>
      <c r="AB1724" s="36">
        <v>1</v>
      </c>
      <c r="AC1724" s="36"/>
      <c r="AD1724" s="36"/>
      <c r="AE1724" s="36">
        <f t="shared" si="29"/>
        <v>0</v>
      </c>
    </row>
    <row r="1725" spans="1:31" customFormat="1" ht="58.5">
      <c r="A1725" s="36">
        <v>1724</v>
      </c>
      <c r="B1725" s="36" t="s">
        <v>7860</v>
      </c>
      <c r="C1725" s="36" t="s">
        <v>8631</v>
      </c>
      <c r="D1725" s="36" t="s">
        <v>9302</v>
      </c>
      <c r="E1725" s="36" t="s">
        <v>28</v>
      </c>
      <c r="F1725" s="36" t="s">
        <v>45</v>
      </c>
      <c r="G1725" s="36">
        <v>0</v>
      </c>
      <c r="H1725" s="36" t="s">
        <v>108</v>
      </c>
      <c r="I1725" s="36" t="s">
        <v>9303</v>
      </c>
      <c r="J1725" s="36" t="s">
        <v>9304</v>
      </c>
      <c r="K1725" s="36" t="s">
        <v>33</v>
      </c>
      <c r="L1725" s="72" t="s">
        <v>9305</v>
      </c>
      <c r="M1725" s="36" t="s">
        <v>9306</v>
      </c>
      <c r="N1725" s="36" t="s">
        <v>49</v>
      </c>
      <c r="O1725" s="36" t="s">
        <v>50</v>
      </c>
      <c r="P1725" s="36" t="s">
        <v>50</v>
      </c>
      <c r="Q1725" s="36"/>
      <c r="R1725" s="36"/>
      <c r="S1725" s="36" t="s">
        <v>51</v>
      </c>
      <c r="T1725" s="36" t="s">
        <v>38</v>
      </c>
      <c r="U1725" s="36" t="s">
        <v>39</v>
      </c>
      <c r="V1725" s="36" t="s">
        <v>38</v>
      </c>
      <c r="W1725" s="36" t="s">
        <v>9307</v>
      </c>
      <c r="X1725" s="36">
        <v>2</v>
      </c>
      <c r="Y1725" s="36" t="s">
        <v>9308</v>
      </c>
      <c r="Z1725" s="36">
        <v>1</v>
      </c>
      <c r="AA1725" s="36" t="s">
        <v>9308</v>
      </c>
      <c r="AB1725" s="36">
        <v>1</v>
      </c>
      <c r="AC1725" s="36"/>
      <c r="AD1725" s="36"/>
      <c r="AE1725" s="36">
        <f t="shared" si="29"/>
        <v>2</v>
      </c>
    </row>
    <row r="1726" spans="1:31" customFormat="1" ht="168">
      <c r="A1726" s="36">
        <v>1725</v>
      </c>
      <c r="B1726" s="36" t="s">
        <v>7860</v>
      </c>
      <c r="C1726" s="36" t="s">
        <v>8631</v>
      </c>
      <c r="D1726" s="36" t="s">
        <v>9309</v>
      </c>
      <c r="E1726" s="36" t="s">
        <v>28</v>
      </c>
      <c r="F1726" s="36" t="s">
        <v>45</v>
      </c>
      <c r="G1726" s="36">
        <v>0</v>
      </c>
      <c r="H1726" s="36" t="s">
        <v>645</v>
      </c>
      <c r="I1726" s="36" t="s">
        <v>9310</v>
      </c>
      <c r="J1726" s="36" t="s">
        <v>9311</v>
      </c>
      <c r="K1726" s="36" t="s">
        <v>33</v>
      </c>
      <c r="L1726" s="72" t="s">
        <v>9312</v>
      </c>
      <c r="M1726" s="36" t="s">
        <v>9313</v>
      </c>
      <c r="N1726" s="36" t="s">
        <v>36</v>
      </c>
      <c r="O1726" s="36"/>
      <c r="P1726" s="36"/>
      <c r="Q1726" s="36"/>
      <c r="R1726" s="36"/>
      <c r="S1726" s="36" t="s">
        <v>37</v>
      </c>
      <c r="T1726" s="36" t="s">
        <v>39</v>
      </c>
      <c r="U1726" s="36" t="s">
        <v>38</v>
      </c>
      <c r="V1726" s="36" t="s">
        <v>38</v>
      </c>
      <c r="W1726" s="36" t="s">
        <v>9314</v>
      </c>
      <c r="X1726" s="36">
        <v>2</v>
      </c>
      <c r="Y1726" s="36" t="s">
        <v>9315</v>
      </c>
      <c r="Z1726" s="36">
        <v>1</v>
      </c>
      <c r="AA1726" s="36" t="s">
        <v>9315</v>
      </c>
      <c r="AB1726" s="36">
        <v>1</v>
      </c>
      <c r="AC1726" s="36"/>
      <c r="AD1726" s="36"/>
      <c r="AE1726" s="36">
        <f t="shared" si="29"/>
        <v>0</v>
      </c>
    </row>
    <row r="1727" spans="1:31" customFormat="1" ht="85.5">
      <c r="A1727" s="36">
        <v>1726</v>
      </c>
      <c r="B1727" s="36" t="s">
        <v>7860</v>
      </c>
      <c r="C1727" s="36" t="s">
        <v>8631</v>
      </c>
      <c r="D1727" s="36" t="s">
        <v>9316</v>
      </c>
      <c r="E1727" s="36" t="s">
        <v>28</v>
      </c>
      <c r="F1727" s="36" t="s">
        <v>45</v>
      </c>
      <c r="G1727" s="36">
        <v>0</v>
      </c>
      <c r="H1727" s="36" t="s">
        <v>108</v>
      </c>
      <c r="I1727" s="36" t="s">
        <v>9317</v>
      </c>
      <c r="J1727" s="36" t="s">
        <v>9318</v>
      </c>
      <c r="K1727" s="36" t="s">
        <v>33</v>
      </c>
      <c r="L1727" s="72" t="s">
        <v>9319</v>
      </c>
      <c r="M1727" s="36" t="s">
        <v>9320</v>
      </c>
      <c r="N1727" s="36" t="s">
        <v>49</v>
      </c>
      <c r="O1727" s="36" t="s">
        <v>50</v>
      </c>
      <c r="P1727" s="36" t="s">
        <v>50</v>
      </c>
      <c r="Q1727" s="36"/>
      <c r="R1727" s="36"/>
      <c r="S1727" s="36" t="s">
        <v>51</v>
      </c>
      <c r="T1727" s="36" t="s">
        <v>38</v>
      </c>
      <c r="U1727" s="36" t="s">
        <v>39</v>
      </c>
      <c r="V1727" s="36" t="s">
        <v>38</v>
      </c>
      <c r="W1727" s="36" t="s">
        <v>9321</v>
      </c>
      <c r="X1727" s="36">
        <v>2</v>
      </c>
      <c r="Y1727" s="36" t="s">
        <v>9322</v>
      </c>
      <c r="Z1727" s="36">
        <v>1</v>
      </c>
      <c r="AA1727" s="36" t="s">
        <v>9322</v>
      </c>
      <c r="AB1727" s="36">
        <v>1</v>
      </c>
      <c r="AC1727" s="36"/>
      <c r="AD1727" s="36"/>
      <c r="AE1727" s="36">
        <f t="shared" si="29"/>
        <v>2</v>
      </c>
    </row>
    <row r="1728" spans="1:31" customFormat="1" ht="108">
      <c r="A1728" s="36">
        <v>1727</v>
      </c>
      <c r="B1728" s="36" t="s">
        <v>7860</v>
      </c>
      <c r="C1728" s="36" t="s">
        <v>8631</v>
      </c>
      <c r="D1728" s="36" t="s">
        <v>9323</v>
      </c>
      <c r="E1728" s="36" t="s">
        <v>28</v>
      </c>
      <c r="F1728" s="36" t="s">
        <v>45</v>
      </c>
      <c r="G1728" s="36">
        <v>0</v>
      </c>
      <c r="H1728" s="36" t="s">
        <v>42</v>
      </c>
      <c r="I1728" s="36" t="s">
        <v>9324</v>
      </c>
      <c r="J1728" s="36" t="s">
        <v>9325</v>
      </c>
      <c r="K1728" s="36" t="s">
        <v>33</v>
      </c>
      <c r="L1728" s="72" t="s">
        <v>9326</v>
      </c>
      <c r="M1728" s="36" t="s">
        <v>9327</v>
      </c>
      <c r="N1728" s="36" t="s">
        <v>49</v>
      </c>
      <c r="O1728" s="36"/>
      <c r="P1728" s="36" t="s">
        <v>50</v>
      </c>
      <c r="Q1728" s="36"/>
      <c r="R1728" s="36"/>
      <c r="S1728" s="36" t="s">
        <v>51</v>
      </c>
      <c r="T1728" s="36" t="s">
        <v>38</v>
      </c>
      <c r="U1728" s="36" t="s">
        <v>39</v>
      </c>
      <c r="V1728" s="36" t="s">
        <v>38</v>
      </c>
      <c r="W1728" s="36" t="s">
        <v>9328</v>
      </c>
      <c r="X1728" s="36">
        <v>2</v>
      </c>
      <c r="Y1728" s="36" t="s">
        <v>9329</v>
      </c>
      <c r="Z1728" s="36">
        <v>1</v>
      </c>
      <c r="AA1728" s="36" t="s">
        <v>9329</v>
      </c>
      <c r="AB1728" s="36">
        <v>1</v>
      </c>
      <c r="AC1728" s="36"/>
      <c r="AD1728" s="36"/>
      <c r="AE1728" s="36">
        <f t="shared" si="29"/>
        <v>1</v>
      </c>
    </row>
    <row r="1729" spans="1:31" customFormat="1" ht="189">
      <c r="A1729" s="36">
        <v>1728</v>
      </c>
      <c r="B1729" s="36" t="s">
        <v>7860</v>
      </c>
      <c r="C1729" s="36" t="s">
        <v>8631</v>
      </c>
      <c r="D1729" s="36" t="s">
        <v>9330</v>
      </c>
      <c r="E1729" s="36" t="s">
        <v>28</v>
      </c>
      <c r="F1729" s="36" t="s">
        <v>45</v>
      </c>
      <c r="G1729" s="36">
        <v>0</v>
      </c>
      <c r="H1729" s="36" t="s">
        <v>82</v>
      </c>
      <c r="I1729" s="36" t="s">
        <v>9331</v>
      </c>
      <c r="J1729" s="36" t="s">
        <v>9332</v>
      </c>
      <c r="K1729" s="36" t="s">
        <v>33</v>
      </c>
      <c r="L1729" s="72" t="s">
        <v>9333</v>
      </c>
      <c r="M1729" s="36" t="s">
        <v>9334</v>
      </c>
      <c r="N1729" s="36" t="s">
        <v>36</v>
      </c>
      <c r="O1729" s="36"/>
      <c r="P1729" s="36"/>
      <c r="Q1729" s="36"/>
      <c r="R1729" s="36"/>
      <c r="S1729" s="36" t="s">
        <v>37</v>
      </c>
      <c r="T1729" s="36" t="s">
        <v>39</v>
      </c>
      <c r="U1729" s="36" t="s">
        <v>39</v>
      </c>
      <c r="V1729" s="36" t="s">
        <v>38</v>
      </c>
      <c r="W1729" s="36" t="s">
        <v>9335</v>
      </c>
      <c r="X1729" s="36">
        <v>2</v>
      </c>
      <c r="Y1729" s="36" t="s">
        <v>9336</v>
      </c>
      <c r="Z1729" s="36">
        <v>1</v>
      </c>
      <c r="AA1729" s="36" t="s">
        <v>9336</v>
      </c>
      <c r="AB1729" s="36">
        <v>1</v>
      </c>
      <c r="AC1729" s="36"/>
      <c r="AD1729" s="36"/>
      <c r="AE1729" s="36">
        <f t="shared" si="29"/>
        <v>0</v>
      </c>
    </row>
    <row r="1730" spans="1:31" customFormat="1" ht="108">
      <c r="A1730" s="36">
        <v>1729</v>
      </c>
      <c r="B1730" s="36" t="s">
        <v>7860</v>
      </c>
      <c r="C1730" s="36" t="s">
        <v>8631</v>
      </c>
      <c r="D1730" s="36" t="s">
        <v>9337</v>
      </c>
      <c r="E1730" s="36" t="s">
        <v>28</v>
      </c>
      <c r="F1730" s="36" t="s">
        <v>45</v>
      </c>
      <c r="G1730" s="36">
        <v>0</v>
      </c>
      <c r="H1730" s="36" t="s">
        <v>82</v>
      </c>
      <c r="I1730" s="36" t="s">
        <v>9331</v>
      </c>
      <c r="J1730" s="36" t="s">
        <v>9338</v>
      </c>
      <c r="K1730" s="36" t="s">
        <v>33</v>
      </c>
      <c r="L1730" s="72" t="s">
        <v>9333</v>
      </c>
      <c r="M1730" s="36" t="s">
        <v>9339</v>
      </c>
      <c r="N1730" s="36" t="s">
        <v>49</v>
      </c>
      <c r="O1730" s="36"/>
      <c r="P1730" s="36" t="s">
        <v>50</v>
      </c>
      <c r="Q1730" s="36"/>
      <c r="R1730" s="36"/>
      <c r="S1730" s="36" t="s">
        <v>51</v>
      </c>
      <c r="T1730" s="36" t="s">
        <v>38</v>
      </c>
      <c r="U1730" s="36" t="s">
        <v>39</v>
      </c>
      <c r="V1730" s="36" t="s">
        <v>38</v>
      </c>
      <c r="W1730" s="36" t="s">
        <v>9340</v>
      </c>
      <c r="X1730" s="36">
        <v>2</v>
      </c>
      <c r="Y1730" s="36" t="s">
        <v>9336</v>
      </c>
      <c r="Z1730" s="36">
        <v>1</v>
      </c>
      <c r="AA1730" s="36" t="s">
        <v>9336</v>
      </c>
      <c r="AB1730" s="36">
        <v>1</v>
      </c>
      <c r="AC1730" s="36"/>
      <c r="AD1730" s="36"/>
      <c r="AE1730" s="36">
        <f t="shared" si="29"/>
        <v>1</v>
      </c>
    </row>
    <row r="1731" spans="1:31" customFormat="1" ht="135">
      <c r="A1731" s="36">
        <v>1730</v>
      </c>
      <c r="B1731" s="36" t="s">
        <v>7860</v>
      </c>
      <c r="C1731" s="36" t="s">
        <v>8631</v>
      </c>
      <c r="D1731" s="36" t="s">
        <v>9341</v>
      </c>
      <c r="E1731" s="36" t="s">
        <v>28</v>
      </c>
      <c r="F1731" s="36" t="s">
        <v>45</v>
      </c>
      <c r="G1731" s="36">
        <v>0</v>
      </c>
      <c r="H1731" s="36" t="s">
        <v>30</v>
      </c>
      <c r="I1731" s="36" t="s">
        <v>9331</v>
      </c>
      <c r="J1731" s="36" t="s">
        <v>9342</v>
      </c>
      <c r="K1731" s="36" t="s">
        <v>33</v>
      </c>
      <c r="L1731" s="72" t="s">
        <v>9343</v>
      </c>
      <c r="M1731" s="36" t="s">
        <v>9344</v>
      </c>
      <c r="N1731" s="36" t="s">
        <v>36</v>
      </c>
      <c r="O1731" s="36"/>
      <c r="P1731" s="36"/>
      <c r="Q1731" s="36"/>
      <c r="R1731" s="36"/>
      <c r="S1731" s="36" t="s">
        <v>37</v>
      </c>
      <c r="T1731" s="36" t="s">
        <v>38</v>
      </c>
      <c r="U1731" s="36" t="s">
        <v>39</v>
      </c>
      <c r="V1731" s="36" t="s">
        <v>38</v>
      </c>
      <c r="W1731" s="36" t="s">
        <v>9345</v>
      </c>
      <c r="X1731" s="36">
        <v>2</v>
      </c>
      <c r="Y1731" s="36" t="s">
        <v>9336</v>
      </c>
      <c r="Z1731" s="36">
        <v>1</v>
      </c>
      <c r="AA1731" s="36" t="s">
        <v>9336</v>
      </c>
      <c r="AB1731" s="36">
        <v>1</v>
      </c>
      <c r="AC1731" s="36"/>
      <c r="AD1731" s="36"/>
      <c r="AE1731" s="36">
        <f t="shared" si="29"/>
        <v>0</v>
      </c>
    </row>
    <row r="1732" spans="1:31" customFormat="1" ht="135">
      <c r="A1732" s="36">
        <v>1731</v>
      </c>
      <c r="B1732" s="36" t="s">
        <v>7860</v>
      </c>
      <c r="C1732" s="36" t="s">
        <v>8631</v>
      </c>
      <c r="D1732" s="36" t="s">
        <v>9346</v>
      </c>
      <c r="E1732" s="36" t="s">
        <v>28</v>
      </c>
      <c r="F1732" s="36" t="s">
        <v>45</v>
      </c>
      <c r="G1732" s="36">
        <v>0</v>
      </c>
      <c r="H1732" s="36" t="s">
        <v>108</v>
      </c>
      <c r="I1732" s="36" t="s">
        <v>9347</v>
      </c>
      <c r="J1732" s="36" t="s">
        <v>9348</v>
      </c>
      <c r="K1732" s="36" t="s">
        <v>33</v>
      </c>
      <c r="L1732" s="72" t="s">
        <v>9349</v>
      </c>
      <c r="M1732" s="36" t="s">
        <v>9350</v>
      </c>
      <c r="N1732" s="36" t="s">
        <v>49</v>
      </c>
      <c r="O1732" s="36"/>
      <c r="P1732" s="36" t="s">
        <v>50</v>
      </c>
      <c r="Q1732" s="36"/>
      <c r="R1732" s="36"/>
      <c r="S1732" s="36" t="s">
        <v>51</v>
      </c>
      <c r="T1732" s="36" t="s">
        <v>38</v>
      </c>
      <c r="U1732" s="36" t="s">
        <v>39</v>
      </c>
      <c r="V1732" s="36" t="s">
        <v>38</v>
      </c>
      <c r="W1732" s="36" t="s">
        <v>9351</v>
      </c>
      <c r="X1732" s="36">
        <v>2</v>
      </c>
      <c r="Y1732" s="36" t="s">
        <v>9352</v>
      </c>
      <c r="Z1732" s="36">
        <v>1</v>
      </c>
      <c r="AA1732" s="36" t="s">
        <v>9352</v>
      </c>
      <c r="AB1732" s="36">
        <v>1</v>
      </c>
      <c r="AC1732" s="36"/>
      <c r="AD1732" s="36"/>
      <c r="AE1732" s="36">
        <f t="shared" si="29"/>
        <v>1</v>
      </c>
    </row>
    <row r="1733" spans="1:31" customFormat="1" ht="94.5">
      <c r="A1733" s="36">
        <v>1732</v>
      </c>
      <c r="B1733" s="36" t="s">
        <v>7860</v>
      </c>
      <c r="C1733" s="36" t="s">
        <v>8639</v>
      </c>
      <c r="D1733" s="36" t="s">
        <v>9353</v>
      </c>
      <c r="E1733" s="36" t="s">
        <v>8522</v>
      </c>
      <c r="F1733" s="36" t="s">
        <v>45</v>
      </c>
      <c r="G1733" s="36">
        <v>0</v>
      </c>
      <c r="H1733" s="36" t="s">
        <v>82</v>
      </c>
      <c r="I1733" s="36" t="s">
        <v>9354</v>
      </c>
      <c r="J1733" s="36" t="s">
        <v>9355</v>
      </c>
      <c r="K1733" s="36" t="s">
        <v>33</v>
      </c>
      <c r="L1733" s="72" t="s">
        <v>9356</v>
      </c>
      <c r="M1733" s="36" t="s">
        <v>9357</v>
      </c>
      <c r="N1733" s="36" t="s">
        <v>36</v>
      </c>
      <c r="O1733" s="36"/>
      <c r="P1733" s="36"/>
      <c r="Q1733" s="36"/>
      <c r="R1733" s="36"/>
      <c r="S1733" s="36" t="s">
        <v>51</v>
      </c>
      <c r="T1733" s="36" t="s">
        <v>38</v>
      </c>
      <c r="U1733" s="36" t="s">
        <v>39</v>
      </c>
      <c r="V1733" s="36" t="s">
        <v>38</v>
      </c>
      <c r="W1733" s="36" t="s">
        <v>38</v>
      </c>
      <c r="X1733" s="36">
        <v>2</v>
      </c>
      <c r="Y1733" s="36" t="s">
        <v>9358</v>
      </c>
      <c r="Z1733" s="36">
        <v>4</v>
      </c>
      <c r="AA1733" s="36" t="s">
        <v>9358</v>
      </c>
      <c r="AB1733" s="36">
        <v>1</v>
      </c>
      <c r="AC1733" s="36"/>
      <c r="AD1733" s="36"/>
      <c r="AE1733" s="36">
        <f t="shared" si="29"/>
        <v>0</v>
      </c>
    </row>
    <row r="1734" spans="1:31" customFormat="1" ht="81">
      <c r="A1734" s="36">
        <v>1733</v>
      </c>
      <c r="B1734" s="36" t="s">
        <v>7860</v>
      </c>
      <c r="C1734" s="36" t="s">
        <v>8639</v>
      </c>
      <c r="D1734" s="36" t="s">
        <v>9359</v>
      </c>
      <c r="E1734" s="36" t="s">
        <v>8522</v>
      </c>
      <c r="F1734" s="36" t="s">
        <v>45</v>
      </c>
      <c r="G1734" s="36">
        <v>0</v>
      </c>
      <c r="H1734" s="36" t="s">
        <v>82</v>
      </c>
      <c r="I1734" s="36" t="s">
        <v>9360</v>
      </c>
      <c r="J1734" s="36" t="s">
        <v>9361</v>
      </c>
      <c r="K1734" s="36" t="s">
        <v>33</v>
      </c>
      <c r="L1734" s="72" t="s">
        <v>9362</v>
      </c>
      <c r="M1734" s="36" t="s">
        <v>9363</v>
      </c>
      <c r="N1734" s="36" t="s">
        <v>36</v>
      </c>
      <c r="O1734" s="36"/>
      <c r="P1734" s="36"/>
      <c r="Q1734" s="36"/>
      <c r="R1734" s="36"/>
      <c r="S1734" s="36" t="s">
        <v>51</v>
      </c>
      <c r="T1734" s="36" t="s">
        <v>38</v>
      </c>
      <c r="U1734" s="36" t="s">
        <v>39</v>
      </c>
      <c r="V1734" s="36" t="s">
        <v>38</v>
      </c>
      <c r="W1734" s="36" t="s">
        <v>38</v>
      </c>
      <c r="X1734" s="36">
        <v>2</v>
      </c>
      <c r="Y1734" s="36" t="s">
        <v>9364</v>
      </c>
      <c r="Z1734" s="36">
        <v>4</v>
      </c>
      <c r="AA1734" s="36" t="s">
        <v>9364</v>
      </c>
      <c r="AB1734" s="36">
        <v>1</v>
      </c>
      <c r="AC1734" s="36"/>
      <c r="AD1734" s="36"/>
      <c r="AE1734" s="36">
        <f t="shared" si="29"/>
        <v>0</v>
      </c>
    </row>
    <row r="1735" spans="1:31" customFormat="1" ht="216">
      <c r="A1735" s="36">
        <v>1734</v>
      </c>
      <c r="B1735" s="36" t="s">
        <v>7860</v>
      </c>
      <c r="C1735" s="36" t="s">
        <v>8639</v>
      </c>
      <c r="D1735" s="36" t="s">
        <v>9365</v>
      </c>
      <c r="E1735" s="36" t="s">
        <v>8522</v>
      </c>
      <c r="F1735" s="36" t="s">
        <v>45</v>
      </c>
      <c r="G1735" s="36">
        <v>0</v>
      </c>
      <c r="H1735" s="36" t="s">
        <v>82</v>
      </c>
      <c r="I1735" s="36" t="s">
        <v>9366</v>
      </c>
      <c r="J1735" s="36" t="s">
        <v>9367</v>
      </c>
      <c r="K1735" s="36" t="s">
        <v>33</v>
      </c>
      <c r="L1735" s="72" t="s">
        <v>9368</v>
      </c>
      <c r="M1735" s="36" t="s">
        <v>9369</v>
      </c>
      <c r="N1735" s="36" t="s">
        <v>36</v>
      </c>
      <c r="O1735" s="36"/>
      <c r="P1735" s="36"/>
      <c r="Q1735" s="36"/>
      <c r="R1735" s="36"/>
      <c r="S1735" s="36" t="s">
        <v>51</v>
      </c>
      <c r="T1735" s="36" t="s">
        <v>38</v>
      </c>
      <c r="U1735" s="36" t="s">
        <v>39</v>
      </c>
      <c r="V1735" s="36" t="s">
        <v>38</v>
      </c>
      <c r="W1735" s="36" t="s">
        <v>38</v>
      </c>
      <c r="X1735" s="36">
        <v>2</v>
      </c>
      <c r="Y1735" s="36" t="s">
        <v>9370</v>
      </c>
      <c r="Z1735" s="36">
        <v>4</v>
      </c>
      <c r="AA1735" s="36" t="s">
        <v>9371</v>
      </c>
      <c r="AB1735" s="36">
        <v>4</v>
      </c>
      <c r="AC1735" s="36"/>
      <c r="AD1735" s="36"/>
      <c r="AE1735" s="36">
        <f t="shared" si="29"/>
        <v>0</v>
      </c>
    </row>
    <row r="1736" spans="1:31" customFormat="1" ht="270">
      <c r="A1736" s="36">
        <v>1735</v>
      </c>
      <c r="B1736" s="36" t="s">
        <v>7860</v>
      </c>
      <c r="C1736" s="36" t="s">
        <v>8639</v>
      </c>
      <c r="D1736" s="36" t="s">
        <v>9372</v>
      </c>
      <c r="E1736" s="36" t="s">
        <v>8522</v>
      </c>
      <c r="F1736" s="36" t="s">
        <v>45</v>
      </c>
      <c r="G1736" s="36">
        <v>0</v>
      </c>
      <c r="H1736" s="36" t="s">
        <v>82</v>
      </c>
      <c r="I1736" s="36" t="s">
        <v>9373</v>
      </c>
      <c r="J1736" s="36" t="s">
        <v>9374</v>
      </c>
      <c r="K1736" s="36" t="s">
        <v>33</v>
      </c>
      <c r="L1736" s="72" t="s">
        <v>9375</v>
      </c>
      <c r="M1736" s="36" t="s">
        <v>9376</v>
      </c>
      <c r="N1736" s="36" t="s">
        <v>49</v>
      </c>
      <c r="O1736" s="36"/>
      <c r="P1736" s="36"/>
      <c r="Q1736" s="36" t="s">
        <v>50</v>
      </c>
      <c r="R1736" s="36"/>
      <c r="S1736" s="36" t="s">
        <v>51</v>
      </c>
      <c r="T1736" s="36" t="s">
        <v>38</v>
      </c>
      <c r="U1736" s="36" t="s">
        <v>39</v>
      </c>
      <c r="V1736" s="36" t="s">
        <v>38</v>
      </c>
      <c r="W1736" s="36" t="s">
        <v>38</v>
      </c>
      <c r="X1736" s="36">
        <v>2</v>
      </c>
      <c r="Y1736" s="36" t="s">
        <v>797</v>
      </c>
      <c r="Z1736" s="36">
        <v>5</v>
      </c>
      <c r="AA1736" s="36" t="s">
        <v>797</v>
      </c>
      <c r="AB1736" s="36">
        <v>5</v>
      </c>
      <c r="AC1736" s="36" t="s">
        <v>9377</v>
      </c>
      <c r="AD1736" s="36"/>
      <c r="AE1736" s="36">
        <f t="shared" ref="AE1736:AE1799" si="30">COUNTIFS(O1736:R1736,"√")</f>
        <v>1</v>
      </c>
    </row>
    <row r="1737" spans="1:31" customFormat="1" ht="202.5">
      <c r="A1737" s="36">
        <v>1736</v>
      </c>
      <c r="B1737" s="36" t="s">
        <v>7860</v>
      </c>
      <c r="C1737" s="36" t="s">
        <v>8639</v>
      </c>
      <c r="D1737" s="36" t="s">
        <v>9378</v>
      </c>
      <c r="E1737" s="36" t="s">
        <v>8522</v>
      </c>
      <c r="F1737" s="36" t="s">
        <v>45</v>
      </c>
      <c r="G1737" s="36">
        <v>0</v>
      </c>
      <c r="H1737" s="36" t="s">
        <v>82</v>
      </c>
      <c r="I1737" s="36" t="s">
        <v>9379</v>
      </c>
      <c r="J1737" s="36" t="s">
        <v>9380</v>
      </c>
      <c r="K1737" s="36" t="s">
        <v>33</v>
      </c>
      <c r="L1737" s="72" t="s">
        <v>9381</v>
      </c>
      <c r="M1737" s="36" t="s">
        <v>9382</v>
      </c>
      <c r="N1737" s="36" t="s">
        <v>36</v>
      </c>
      <c r="O1737" s="36"/>
      <c r="P1737" s="36"/>
      <c r="Q1737" s="36"/>
      <c r="R1737" s="36"/>
      <c r="S1737" s="36" t="s">
        <v>51</v>
      </c>
      <c r="T1737" s="36" t="s">
        <v>38</v>
      </c>
      <c r="U1737" s="36" t="s">
        <v>38</v>
      </c>
      <c r="V1737" s="36" t="s">
        <v>38</v>
      </c>
      <c r="W1737" s="36" t="s">
        <v>38</v>
      </c>
      <c r="X1737" s="36">
        <v>2</v>
      </c>
      <c r="Y1737" s="36" t="s">
        <v>9383</v>
      </c>
      <c r="Z1737" s="36">
        <v>4</v>
      </c>
      <c r="AA1737" s="36" t="s">
        <v>9383</v>
      </c>
      <c r="AB1737" s="36">
        <v>1</v>
      </c>
      <c r="AC1737" s="36"/>
      <c r="AD1737" s="36"/>
      <c r="AE1737" s="36">
        <f t="shared" si="30"/>
        <v>0</v>
      </c>
    </row>
    <row r="1738" spans="1:31" customFormat="1" ht="121.5">
      <c r="A1738" s="36">
        <v>1737</v>
      </c>
      <c r="B1738" s="36" t="s">
        <v>7860</v>
      </c>
      <c r="C1738" s="36" t="s">
        <v>8639</v>
      </c>
      <c r="D1738" s="36" t="s">
        <v>9384</v>
      </c>
      <c r="E1738" s="36" t="s">
        <v>8522</v>
      </c>
      <c r="F1738" s="36" t="s">
        <v>45</v>
      </c>
      <c r="G1738" s="36">
        <v>0</v>
      </c>
      <c r="H1738" s="36" t="s">
        <v>108</v>
      </c>
      <c r="I1738" s="36" t="s">
        <v>9385</v>
      </c>
      <c r="J1738" s="36" t="s">
        <v>9386</v>
      </c>
      <c r="K1738" s="36" t="s">
        <v>33</v>
      </c>
      <c r="L1738" s="72" t="s">
        <v>9387</v>
      </c>
      <c r="M1738" s="36" t="s">
        <v>9388</v>
      </c>
      <c r="N1738" s="36" t="s">
        <v>49</v>
      </c>
      <c r="O1738" s="36"/>
      <c r="P1738" s="36" t="s">
        <v>50</v>
      </c>
      <c r="Q1738" s="36"/>
      <c r="R1738" s="36"/>
      <c r="S1738" s="36" t="s">
        <v>51</v>
      </c>
      <c r="T1738" s="36" t="s">
        <v>38</v>
      </c>
      <c r="U1738" s="36" t="s">
        <v>39</v>
      </c>
      <c r="V1738" s="36" t="s">
        <v>38</v>
      </c>
      <c r="W1738" s="36" t="s">
        <v>38</v>
      </c>
      <c r="X1738" s="36">
        <v>2</v>
      </c>
      <c r="Y1738" s="36" t="s">
        <v>9389</v>
      </c>
      <c r="Z1738" s="36">
        <v>4</v>
      </c>
      <c r="AA1738" s="36" t="s">
        <v>9389</v>
      </c>
      <c r="AB1738" s="36">
        <v>1</v>
      </c>
      <c r="AC1738" s="36"/>
      <c r="AD1738" s="36"/>
      <c r="AE1738" s="36">
        <f t="shared" si="30"/>
        <v>1</v>
      </c>
    </row>
    <row r="1739" spans="1:31" customFormat="1" ht="256.5">
      <c r="A1739" s="36">
        <v>1738</v>
      </c>
      <c r="B1739" s="36" t="s">
        <v>7860</v>
      </c>
      <c r="C1739" s="36" t="s">
        <v>8639</v>
      </c>
      <c r="D1739" s="36" t="s">
        <v>9390</v>
      </c>
      <c r="E1739" s="36" t="s">
        <v>8522</v>
      </c>
      <c r="F1739" s="36" t="s">
        <v>45</v>
      </c>
      <c r="G1739" s="36">
        <v>0</v>
      </c>
      <c r="H1739" s="36" t="s">
        <v>82</v>
      </c>
      <c r="I1739" s="36" t="s">
        <v>9391</v>
      </c>
      <c r="J1739" s="36" t="s">
        <v>9392</v>
      </c>
      <c r="K1739" s="36" t="s">
        <v>33</v>
      </c>
      <c r="L1739" s="72" t="s">
        <v>9393</v>
      </c>
      <c r="M1739" s="36" t="s">
        <v>9394</v>
      </c>
      <c r="N1739" s="36" t="s">
        <v>36</v>
      </c>
      <c r="O1739" s="36"/>
      <c r="P1739" s="36"/>
      <c r="Q1739" s="36"/>
      <c r="R1739" s="36"/>
      <c r="S1739" s="36" t="s">
        <v>38</v>
      </c>
      <c r="T1739" s="36" t="s">
        <v>38</v>
      </c>
      <c r="U1739" s="36" t="s">
        <v>39</v>
      </c>
      <c r="V1739" s="36" t="s">
        <v>38</v>
      </c>
      <c r="W1739" s="36" t="s">
        <v>38</v>
      </c>
      <c r="X1739" s="36">
        <v>2</v>
      </c>
      <c r="Y1739" s="36" t="s">
        <v>9395</v>
      </c>
      <c r="Z1739" s="36">
        <v>4</v>
      </c>
      <c r="AA1739" s="36" t="s">
        <v>9395</v>
      </c>
      <c r="AB1739" s="36">
        <v>1</v>
      </c>
      <c r="AC1739" s="36"/>
      <c r="AD1739" s="36"/>
      <c r="AE1739" s="36">
        <f t="shared" si="30"/>
        <v>0</v>
      </c>
    </row>
    <row r="1740" spans="1:31" customFormat="1" ht="121.5">
      <c r="A1740" s="36">
        <v>1739</v>
      </c>
      <c r="B1740" s="36" t="s">
        <v>7860</v>
      </c>
      <c r="C1740" s="36" t="s">
        <v>8639</v>
      </c>
      <c r="D1740" s="36" t="s">
        <v>9396</v>
      </c>
      <c r="E1740" s="36" t="s">
        <v>8522</v>
      </c>
      <c r="F1740" s="36" t="s">
        <v>45</v>
      </c>
      <c r="G1740" s="36">
        <v>0</v>
      </c>
      <c r="H1740" s="36" t="s">
        <v>42</v>
      </c>
      <c r="I1740" s="36" t="s">
        <v>9397</v>
      </c>
      <c r="J1740" s="36" t="s">
        <v>9398</v>
      </c>
      <c r="K1740" s="36" t="s">
        <v>33</v>
      </c>
      <c r="L1740" s="72" t="s">
        <v>9399</v>
      </c>
      <c r="M1740" s="36" t="s">
        <v>9400</v>
      </c>
      <c r="N1740" s="36" t="s">
        <v>49</v>
      </c>
      <c r="O1740" s="36"/>
      <c r="P1740" s="36" t="s">
        <v>50</v>
      </c>
      <c r="Q1740" s="36"/>
      <c r="R1740" s="36"/>
      <c r="S1740" s="36" t="s">
        <v>51</v>
      </c>
      <c r="T1740" s="36" t="s">
        <v>38</v>
      </c>
      <c r="U1740" s="36" t="s">
        <v>38</v>
      </c>
      <c r="V1740" s="36" t="s">
        <v>38</v>
      </c>
      <c r="W1740" s="36" t="s">
        <v>38</v>
      </c>
      <c r="X1740" s="36">
        <v>2</v>
      </c>
      <c r="Y1740" s="36" t="s">
        <v>9401</v>
      </c>
      <c r="Z1740" s="36">
        <v>4</v>
      </c>
      <c r="AA1740" s="36" t="s">
        <v>9401</v>
      </c>
      <c r="AB1740" s="36">
        <v>1</v>
      </c>
      <c r="AC1740" s="36"/>
      <c r="AD1740" s="36"/>
      <c r="AE1740" s="36">
        <f t="shared" si="30"/>
        <v>1</v>
      </c>
    </row>
    <row r="1741" spans="1:31" customFormat="1" ht="121.5">
      <c r="A1741" s="36">
        <v>1740</v>
      </c>
      <c r="B1741" s="36" t="s">
        <v>7860</v>
      </c>
      <c r="C1741" s="36" t="s">
        <v>8639</v>
      </c>
      <c r="D1741" s="36" t="s">
        <v>9402</v>
      </c>
      <c r="E1741" s="36" t="s">
        <v>8522</v>
      </c>
      <c r="F1741" s="36" t="s">
        <v>45</v>
      </c>
      <c r="G1741" s="36">
        <v>0</v>
      </c>
      <c r="H1741" s="36" t="s">
        <v>42</v>
      </c>
      <c r="I1741" s="36" t="s">
        <v>9403</v>
      </c>
      <c r="J1741" s="36" t="s">
        <v>9404</v>
      </c>
      <c r="K1741" s="36" t="s">
        <v>106</v>
      </c>
      <c r="L1741" s="72"/>
      <c r="M1741" s="36"/>
      <c r="N1741" s="36"/>
      <c r="O1741" s="36"/>
      <c r="P1741" s="36"/>
      <c r="Q1741" s="36"/>
      <c r="R1741" s="36"/>
      <c r="S1741" s="36"/>
      <c r="T1741" s="36"/>
      <c r="U1741" s="36"/>
      <c r="V1741" s="36"/>
      <c r="W1741" s="36"/>
      <c r="X1741" s="36"/>
      <c r="Y1741" s="36"/>
      <c r="Z1741" s="36"/>
      <c r="AA1741" s="36"/>
      <c r="AB1741" s="36"/>
      <c r="AC1741" s="36"/>
      <c r="AD1741" s="36"/>
      <c r="AE1741" s="36">
        <f t="shared" si="30"/>
        <v>0</v>
      </c>
    </row>
    <row r="1742" spans="1:31" customFormat="1" ht="283.5">
      <c r="A1742" s="36">
        <v>1741</v>
      </c>
      <c r="B1742" s="36" t="s">
        <v>7860</v>
      </c>
      <c r="C1742" s="36" t="s">
        <v>8639</v>
      </c>
      <c r="D1742" s="36" t="s">
        <v>9405</v>
      </c>
      <c r="E1742" s="36" t="s">
        <v>8522</v>
      </c>
      <c r="F1742" s="36" t="s">
        <v>45</v>
      </c>
      <c r="G1742" s="36">
        <v>0</v>
      </c>
      <c r="H1742" s="36" t="s">
        <v>82</v>
      </c>
      <c r="I1742" s="36" t="s">
        <v>9406</v>
      </c>
      <c r="J1742" s="36" t="s">
        <v>9407</v>
      </c>
      <c r="K1742" s="36" t="s">
        <v>33</v>
      </c>
      <c r="L1742" s="72" t="s">
        <v>9408</v>
      </c>
      <c r="M1742" s="36" t="s">
        <v>9409</v>
      </c>
      <c r="N1742" s="36" t="s">
        <v>36</v>
      </c>
      <c r="O1742" s="36"/>
      <c r="P1742" s="36"/>
      <c r="Q1742" s="36"/>
      <c r="R1742" s="36"/>
      <c r="S1742" s="36" t="s">
        <v>51</v>
      </c>
      <c r="T1742" s="36" t="s">
        <v>38</v>
      </c>
      <c r="U1742" s="36" t="s">
        <v>39</v>
      </c>
      <c r="V1742" s="36" t="s">
        <v>38</v>
      </c>
      <c r="W1742" s="36" t="s">
        <v>38</v>
      </c>
      <c r="X1742" s="36">
        <v>2</v>
      </c>
      <c r="Y1742" s="36" t="s">
        <v>9410</v>
      </c>
      <c r="Z1742" s="36">
        <v>4</v>
      </c>
      <c r="AA1742" s="36" t="s">
        <v>9410</v>
      </c>
      <c r="AB1742" s="36">
        <v>1</v>
      </c>
      <c r="AC1742" s="36"/>
      <c r="AD1742" s="36"/>
      <c r="AE1742" s="36">
        <f t="shared" si="30"/>
        <v>0</v>
      </c>
    </row>
    <row r="1743" spans="1:31" customFormat="1" ht="175.5">
      <c r="A1743" s="36">
        <v>1742</v>
      </c>
      <c r="B1743" s="36" t="s">
        <v>7860</v>
      </c>
      <c r="C1743" s="36" t="s">
        <v>8639</v>
      </c>
      <c r="D1743" s="36" t="s">
        <v>9411</v>
      </c>
      <c r="E1743" s="36" t="s">
        <v>8522</v>
      </c>
      <c r="F1743" s="36" t="s">
        <v>45</v>
      </c>
      <c r="G1743" s="36">
        <v>0</v>
      </c>
      <c r="H1743" s="36" t="s">
        <v>82</v>
      </c>
      <c r="I1743" s="36" t="s">
        <v>9412</v>
      </c>
      <c r="J1743" s="36" t="s">
        <v>9413</v>
      </c>
      <c r="K1743" s="36" t="s">
        <v>33</v>
      </c>
      <c r="L1743" s="72" t="s">
        <v>9414</v>
      </c>
      <c r="M1743" s="36" t="s">
        <v>9415</v>
      </c>
      <c r="N1743" s="36" t="s">
        <v>49</v>
      </c>
      <c r="O1743" s="36"/>
      <c r="P1743" s="36" t="s">
        <v>50</v>
      </c>
      <c r="Q1743" s="36"/>
      <c r="R1743" s="36"/>
      <c r="S1743" s="36" t="s">
        <v>51</v>
      </c>
      <c r="T1743" s="36" t="s">
        <v>38</v>
      </c>
      <c r="U1743" s="36" t="s">
        <v>39</v>
      </c>
      <c r="V1743" s="36" t="s">
        <v>38</v>
      </c>
      <c r="W1743" s="36" t="s">
        <v>38</v>
      </c>
      <c r="X1743" s="36">
        <v>2</v>
      </c>
      <c r="Y1743" s="36" t="s">
        <v>797</v>
      </c>
      <c r="Z1743" s="36">
        <v>5</v>
      </c>
      <c r="AA1743" s="36" t="s">
        <v>797</v>
      </c>
      <c r="AB1743" s="36">
        <v>5</v>
      </c>
      <c r="AC1743" s="36" t="s">
        <v>9377</v>
      </c>
      <c r="AD1743" s="36"/>
      <c r="AE1743" s="36">
        <f t="shared" si="30"/>
        <v>1</v>
      </c>
    </row>
    <row r="1744" spans="1:31" customFormat="1" ht="202.5">
      <c r="A1744" s="36">
        <v>1743</v>
      </c>
      <c r="B1744" s="36" t="s">
        <v>7860</v>
      </c>
      <c r="C1744" s="36" t="s">
        <v>8639</v>
      </c>
      <c r="D1744" s="36" t="s">
        <v>9416</v>
      </c>
      <c r="E1744" s="36" t="s">
        <v>8522</v>
      </c>
      <c r="F1744" s="36" t="s">
        <v>45</v>
      </c>
      <c r="G1744" s="36">
        <v>0</v>
      </c>
      <c r="H1744" s="36" t="s">
        <v>82</v>
      </c>
      <c r="I1744" s="36" t="s">
        <v>9417</v>
      </c>
      <c r="J1744" s="36" t="s">
        <v>9418</v>
      </c>
      <c r="K1744" s="36" t="s">
        <v>33</v>
      </c>
      <c r="L1744" s="72" t="s">
        <v>9419</v>
      </c>
      <c r="M1744" s="36" t="s">
        <v>9420</v>
      </c>
      <c r="N1744" s="36" t="s">
        <v>49</v>
      </c>
      <c r="O1744" s="36"/>
      <c r="P1744" s="36" t="s">
        <v>50</v>
      </c>
      <c r="Q1744" s="36"/>
      <c r="R1744" s="36"/>
      <c r="S1744" s="36" t="s">
        <v>51</v>
      </c>
      <c r="T1744" s="36" t="s">
        <v>38</v>
      </c>
      <c r="U1744" s="36" t="s">
        <v>39</v>
      </c>
      <c r="V1744" s="36" t="s">
        <v>38</v>
      </c>
      <c r="W1744" s="36" t="s">
        <v>38</v>
      </c>
      <c r="X1744" s="36">
        <v>2</v>
      </c>
      <c r="Y1744" s="36" t="s">
        <v>9421</v>
      </c>
      <c r="Z1744" s="36">
        <v>4</v>
      </c>
      <c r="AA1744" s="36" t="s">
        <v>9421</v>
      </c>
      <c r="AB1744" s="36">
        <v>1</v>
      </c>
      <c r="AC1744" s="36"/>
      <c r="AD1744" s="36"/>
      <c r="AE1744" s="36">
        <f t="shared" si="30"/>
        <v>1</v>
      </c>
    </row>
    <row r="1745" spans="1:31" customFormat="1" ht="108">
      <c r="A1745" s="36">
        <v>1744</v>
      </c>
      <c r="B1745" s="36" t="s">
        <v>7860</v>
      </c>
      <c r="C1745" s="36" t="s">
        <v>8639</v>
      </c>
      <c r="D1745" s="36" t="s">
        <v>9422</v>
      </c>
      <c r="E1745" s="36" t="s">
        <v>8522</v>
      </c>
      <c r="F1745" s="36" t="s">
        <v>45</v>
      </c>
      <c r="G1745" s="36">
        <v>0</v>
      </c>
      <c r="H1745" s="36" t="s">
        <v>82</v>
      </c>
      <c r="I1745" s="36" t="s">
        <v>9423</v>
      </c>
      <c r="J1745" s="36" t="s">
        <v>9424</v>
      </c>
      <c r="K1745" s="36" t="s">
        <v>33</v>
      </c>
      <c r="L1745" s="72" t="s">
        <v>9425</v>
      </c>
      <c r="M1745" s="36" t="s">
        <v>9426</v>
      </c>
      <c r="N1745" s="36" t="s">
        <v>49</v>
      </c>
      <c r="O1745" s="36"/>
      <c r="P1745" s="36" t="s">
        <v>50</v>
      </c>
      <c r="Q1745" s="36"/>
      <c r="R1745" s="36"/>
      <c r="S1745" s="36" t="s">
        <v>51</v>
      </c>
      <c r="T1745" s="36" t="s">
        <v>38</v>
      </c>
      <c r="U1745" s="36" t="s">
        <v>39</v>
      </c>
      <c r="V1745" s="36" t="s">
        <v>38</v>
      </c>
      <c r="W1745" s="36" t="s">
        <v>38</v>
      </c>
      <c r="X1745" s="36">
        <v>2</v>
      </c>
      <c r="Y1745" s="36" t="s">
        <v>9421</v>
      </c>
      <c r="Z1745" s="36">
        <v>4</v>
      </c>
      <c r="AA1745" s="36" t="s">
        <v>9421</v>
      </c>
      <c r="AB1745" s="36">
        <v>1</v>
      </c>
      <c r="AC1745" s="36"/>
      <c r="AD1745" s="36"/>
      <c r="AE1745" s="36">
        <f t="shared" si="30"/>
        <v>1</v>
      </c>
    </row>
    <row r="1746" spans="1:31" customFormat="1" ht="108">
      <c r="A1746" s="36">
        <v>1745</v>
      </c>
      <c r="B1746" s="36" t="s">
        <v>7860</v>
      </c>
      <c r="C1746" s="36" t="s">
        <v>8639</v>
      </c>
      <c r="D1746" s="36" t="s">
        <v>9427</v>
      </c>
      <c r="E1746" s="36" t="s">
        <v>8522</v>
      </c>
      <c r="F1746" s="36" t="s">
        <v>45</v>
      </c>
      <c r="G1746" s="36">
        <v>0</v>
      </c>
      <c r="H1746" s="36" t="s">
        <v>42</v>
      </c>
      <c r="I1746" s="36" t="s">
        <v>9428</v>
      </c>
      <c r="J1746" s="36" t="s">
        <v>9429</v>
      </c>
      <c r="K1746" s="36" t="s">
        <v>33</v>
      </c>
      <c r="L1746" s="72" t="s">
        <v>9430</v>
      </c>
      <c r="M1746" s="36" t="s">
        <v>9431</v>
      </c>
      <c r="N1746" s="36" t="s">
        <v>49</v>
      </c>
      <c r="O1746" s="36" t="s">
        <v>50</v>
      </c>
      <c r="P1746" s="36" t="s">
        <v>50</v>
      </c>
      <c r="Q1746" s="36"/>
      <c r="R1746" s="36"/>
      <c r="S1746" s="36" t="s">
        <v>51</v>
      </c>
      <c r="T1746" s="36" t="s">
        <v>38</v>
      </c>
      <c r="U1746" s="36" t="s">
        <v>39</v>
      </c>
      <c r="V1746" s="36" t="s">
        <v>38</v>
      </c>
      <c r="W1746" s="36" t="s">
        <v>38</v>
      </c>
      <c r="X1746" s="36">
        <v>2</v>
      </c>
      <c r="Y1746" s="36" t="s">
        <v>9432</v>
      </c>
      <c r="Z1746" s="36">
        <v>4</v>
      </c>
      <c r="AA1746" s="36" t="s">
        <v>9432</v>
      </c>
      <c r="AB1746" s="36">
        <v>1</v>
      </c>
      <c r="AC1746" s="36"/>
      <c r="AD1746" s="36"/>
      <c r="AE1746" s="36">
        <f t="shared" si="30"/>
        <v>2</v>
      </c>
    </row>
    <row r="1747" spans="1:31" customFormat="1" ht="148.5">
      <c r="A1747" s="36">
        <v>1746</v>
      </c>
      <c r="B1747" s="36" t="s">
        <v>7860</v>
      </c>
      <c r="C1747" s="36" t="s">
        <v>8639</v>
      </c>
      <c r="D1747" s="36" t="s">
        <v>9433</v>
      </c>
      <c r="E1747" s="36" t="s">
        <v>8522</v>
      </c>
      <c r="F1747" s="36" t="s">
        <v>45</v>
      </c>
      <c r="G1747" s="36">
        <v>0</v>
      </c>
      <c r="H1747" s="36" t="s">
        <v>42</v>
      </c>
      <c r="I1747" s="36" t="s">
        <v>9434</v>
      </c>
      <c r="J1747" s="36" t="s">
        <v>9435</v>
      </c>
      <c r="K1747" s="36" t="s">
        <v>33</v>
      </c>
      <c r="L1747" s="72" t="s">
        <v>9436</v>
      </c>
      <c r="M1747" s="36" t="s">
        <v>9437</v>
      </c>
      <c r="N1747" s="36" t="s">
        <v>49</v>
      </c>
      <c r="O1747" s="36"/>
      <c r="P1747" s="36" t="s">
        <v>50</v>
      </c>
      <c r="Q1747" s="36"/>
      <c r="R1747" s="36"/>
      <c r="S1747" s="36" t="s">
        <v>51</v>
      </c>
      <c r="T1747" s="36" t="s">
        <v>38</v>
      </c>
      <c r="U1747" s="36" t="s">
        <v>38</v>
      </c>
      <c r="V1747" s="36" t="s">
        <v>38</v>
      </c>
      <c r="W1747" s="36" t="s">
        <v>38</v>
      </c>
      <c r="X1747" s="36">
        <v>2</v>
      </c>
      <c r="Y1747" s="36" t="s">
        <v>52</v>
      </c>
      <c r="Z1747" s="36">
        <v>3</v>
      </c>
      <c r="AA1747" s="36" t="s">
        <v>52</v>
      </c>
      <c r="AB1747" s="36">
        <v>3</v>
      </c>
      <c r="AC1747" s="36" t="s">
        <v>9438</v>
      </c>
      <c r="AD1747" s="36"/>
      <c r="AE1747" s="36">
        <f t="shared" si="30"/>
        <v>1</v>
      </c>
    </row>
    <row r="1748" spans="1:31" customFormat="1" ht="189">
      <c r="A1748" s="36">
        <v>1747</v>
      </c>
      <c r="B1748" s="36" t="s">
        <v>7860</v>
      </c>
      <c r="C1748" s="36" t="s">
        <v>8639</v>
      </c>
      <c r="D1748" s="36" t="s">
        <v>9439</v>
      </c>
      <c r="E1748" s="36" t="s">
        <v>8522</v>
      </c>
      <c r="F1748" s="36" t="s">
        <v>45</v>
      </c>
      <c r="G1748" s="36">
        <v>0</v>
      </c>
      <c r="H1748" s="36" t="s">
        <v>30</v>
      </c>
      <c r="I1748" s="36" t="s">
        <v>9440</v>
      </c>
      <c r="J1748" s="36" t="s">
        <v>9441</v>
      </c>
      <c r="K1748" s="36" t="s">
        <v>106</v>
      </c>
      <c r="L1748" s="72"/>
      <c r="M1748" s="36"/>
      <c r="N1748" s="36"/>
      <c r="O1748" s="36"/>
      <c r="P1748" s="36"/>
      <c r="Q1748" s="36"/>
      <c r="R1748" s="36"/>
      <c r="S1748" s="36"/>
      <c r="T1748" s="36"/>
      <c r="U1748" s="36"/>
      <c r="V1748" s="36"/>
      <c r="W1748" s="36"/>
      <c r="X1748" s="36"/>
      <c r="Y1748" s="36"/>
      <c r="Z1748" s="36"/>
      <c r="AA1748" s="36"/>
      <c r="AB1748" s="36"/>
      <c r="AC1748" s="36"/>
      <c r="AD1748" s="36"/>
      <c r="AE1748" s="36">
        <f t="shared" si="30"/>
        <v>0</v>
      </c>
    </row>
    <row r="1749" spans="1:31" customFormat="1" ht="148.5">
      <c r="A1749" s="36">
        <v>1748</v>
      </c>
      <c r="B1749" s="36" t="s">
        <v>7860</v>
      </c>
      <c r="C1749" s="36" t="s">
        <v>8639</v>
      </c>
      <c r="D1749" s="36" t="s">
        <v>9442</v>
      </c>
      <c r="E1749" s="36" t="s">
        <v>8522</v>
      </c>
      <c r="F1749" s="36" t="s">
        <v>45</v>
      </c>
      <c r="G1749" s="36">
        <v>0</v>
      </c>
      <c r="H1749" s="36" t="s">
        <v>82</v>
      </c>
      <c r="I1749" s="36" t="s">
        <v>9443</v>
      </c>
      <c r="J1749" s="36" t="s">
        <v>9444</v>
      </c>
      <c r="K1749" s="36" t="s">
        <v>33</v>
      </c>
      <c r="L1749" s="72" t="s">
        <v>9445</v>
      </c>
      <c r="M1749" s="36" t="s">
        <v>9446</v>
      </c>
      <c r="N1749" s="36" t="s">
        <v>49</v>
      </c>
      <c r="O1749" s="36"/>
      <c r="P1749" s="36" t="s">
        <v>50</v>
      </c>
      <c r="Q1749" s="36"/>
      <c r="R1749" s="36"/>
      <c r="S1749" s="36" t="s">
        <v>51</v>
      </c>
      <c r="T1749" s="36" t="s">
        <v>38</v>
      </c>
      <c r="U1749" s="36" t="s">
        <v>39</v>
      </c>
      <c r="V1749" s="36" t="s">
        <v>38</v>
      </c>
      <c r="W1749" s="36" t="s">
        <v>38</v>
      </c>
      <c r="X1749" s="36">
        <v>2</v>
      </c>
      <c r="Y1749" s="36" t="s">
        <v>9447</v>
      </c>
      <c r="Z1749" s="36">
        <v>4</v>
      </c>
      <c r="AA1749" s="36" t="s">
        <v>9447</v>
      </c>
      <c r="AB1749" s="36">
        <v>1</v>
      </c>
      <c r="AC1749" s="36"/>
      <c r="AD1749" s="36"/>
      <c r="AE1749" s="36">
        <f t="shared" si="30"/>
        <v>1</v>
      </c>
    </row>
    <row r="1750" spans="1:31" customFormat="1" ht="175.5">
      <c r="A1750" s="36">
        <v>1749</v>
      </c>
      <c r="B1750" s="36" t="s">
        <v>7860</v>
      </c>
      <c r="C1750" s="36" t="s">
        <v>8639</v>
      </c>
      <c r="D1750" s="36" t="s">
        <v>9448</v>
      </c>
      <c r="E1750" s="36" t="s">
        <v>8522</v>
      </c>
      <c r="F1750" s="36" t="s">
        <v>45</v>
      </c>
      <c r="G1750" s="36">
        <v>0</v>
      </c>
      <c r="H1750" s="36" t="s">
        <v>82</v>
      </c>
      <c r="I1750" s="36" t="s">
        <v>9449</v>
      </c>
      <c r="J1750" s="36" t="s">
        <v>9450</v>
      </c>
      <c r="K1750" s="36" t="s">
        <v>33</v>
      </c>
      <c r="L1750" s="72" t="s">
        <v>9451</v>
      </c>
      <c r="M1750" s="36" t="s">
        <v>9452</v>
      </c>
      <c r="N1750" s="36" t="s">
        <v>49</v>
      </c>
      <c r="O1750" s="36"/>
      <c r="P1750" s="36" t="s">
        <v>50</v>
      </c>
      <c r="Q1750" s="36"/>
      <c r="R1750" s="36"/>
      <c r="S1750" s="36" t="s">
        <v>51</v>
      </c>
      <c r="T1750" s="36" t="s">
        <v>38</v>
      </c>
      <c r="U1750" s="36" t="s">
        <v>38</v>
      </c>
      <c r="V1750" s="36" t="s">
        <v>38</v>
      </c>
      <c r="W1750" s="36" t="s">
        <v>38</v>
      </c>
      <c r="X1750" s="36">
        <v>2</v>
      </c>
      <c r="Y1750" s="36" t="s">
        <v>9453</v>
      </c>
      <c r="Z1750" s="36">
        <v>4</v>
      </c>
      <c r="AA1750" s="36" t="s">
        <v>9453</v>
      </c>
      <c r="AB1750" s="36">
        <v>1</v>
      </c>
      <c r="AC1750" s="36"/>
      <c r="AD1750" s="36"/>
      <c r="AE1750" s="36">
        <f t="shared" si="30"/>
        <v>1</v>
      </c>
    </row>
    <row r="1751" spans="1:31" customFormat="1" ht="108">
      <c r="A1751" s="36">
        <v>1750</v>
      </c>
      <c r="B1751" s="36" t="s">
        <v>7860</v>
      </c>
      <c r="C1751" s="36" t="s">
        <v>8639</v>
      </c>
      <c r="D1751" s="36" t="s">
        <v>9454</v>
      </c>
      <c r="E1751" s="36" t="s">
        <v>8522</v>
      </c>
      <c r="F1751" s="36" t="s">
        <v>45</v>
      </c>
      <c r="G1751" s="36">
        <v>0</v>
      </c>
      <c r="H1751" s="36" t="s">
        <v>42</v>
      </c>
      <c r="I1751" s="36" t="s">
        <v>9455</v>
      </c>
      <c r="J1751" s="36" t="s">
        <v>9456</v>
      </c>
      <c r="K1751" s="36" t="s">
        <v>33</v>
      </c>
      <c r="L1751" s="72" t="s">
        <v>9457</v>
      </c>
      <c r="M1751" s="36" t="s">
        <v>9458</v>
      </c>
      <c r="N1751" s="36" t="s">
        <v>49</v>
      </c>
      <c r="O1751" s="36"/>
      <c r="P1751" s="36" t="s">
        <v>50</v>
      </c>
      <c r="Q1751" s="36" t="s">
        <v>50</v>
      </c>
      <c r="R1751" s="36"/>
      <c r="S1751" s="36" t="s">
        <v>51</v>
      </c>
      <c r="T1751" s="36" t="s">
        <v>38</v>
      </c>
      <c r="U1751" s="36" t="s">
        <v>39</v>
      </c>
      <c r="V1751" s="36" t="s">
        <v>38</v>
      </c>
      <c r="W1751" s="36" t="s">
        <v>38</v>
      </c>
      <c r="X1751" s="36">
        <v>2</v>
      </c>
      <c r="Y1751" s="36" t="s">
        <v>9459</v>
      </c>
      <c r="Z1751" s="36">
        <v>4</v>
      </c>
      <c r="AA1751" s="36" t="s">
        <v>9459</v>
      </c>
      <c r="AB1751" s="36">
        <v>1</v>
      </c>
      <c r="AC1751" s="36"/>
      <c r="AD1751" s="36"/>
      <c r="AE1751" s="36">
        <f t="shared" si="30"/>
        <v>2</v>
      </c>
    </row>
    <row r="1752" spans="1:31" customFormat="1" ht="121.5">
      <c r="A1752" s="36">
        <v>1751</v>
      </c>
      <c r="B1752" s="36" t="s">
        <v>7860</v>
      </c>
      <c r="C1752" s="36" t="s">
        <v>8639</v>
      </c>
      <c r="D1752" s="36" t="s">
        <v>9460</v>
      </c>
      <c r="E1752" s="36" t="s">
        <v>8522</v>
      </c>
      <c r="F1752" s="36" t="s">
        <v>45</v>
      </c>
      <c r="G1752" s="36">
        <v>0</v>
      </c>
      <c r="H1752" s="36" t="s">
        <v>82</v>
      </c>
      <c r="I1752" s="36" t="s">
        <v>9461</v>
      </c>
      <c r="J1752" s="36" t="s">
        <v>9462</v>
      </c>
      <c r="K1752" s="36" t="s">
        <v>33</v>
      </c>
      <c r="L1752" s="72" t="s">
        <v>9463</v>
      </c>
      <c r="M1752" s="36" t="s">
        <v>9464</v>
      </c>
      <c r="N1752" s="36" t="s">
        <v>49</v>
      </c>
      <c r="O1752" s="36"/>
      <c r="P1752" s="36" t="s">
        <v>50</v>
      </c>
      <c r="Q1752" s="36" t="s">
        <v>50</v>
      </c>
      <c r="R1752" s="36"/>
      <c r="S1752" s="36" t="s">
        <v>51</v>
      </c>
      <c r="T1752" s="36" t="s">
        <v>38</v>
      </c>
      <c r="U1752" s="36" t="s">
        <v>39</v>
      </c>
      <c r="V1752" s="36" t="s">
        <v>38</v>
      </c>
      <c r="W1752" s="36" t="s">
        <v>38</v>
      </c>
      <c r="X1752" s="36">
        <v>2</v>
      </c>
      <c r="Y1752" s="36" t="s">
        <v>9465</v>
      </c>
      <c r="Z1752" s="36">
        <v>4</v>
      </c>
      <c r="AA1752" s="36" t="s">
        <v>9465</v>
      </c>
      <c r="AB1752" s="36">
        <v>1</v>
      </c>
      <c r="AC1752" s="36"/>
      <c r="AD1752" s="36"/>
      <c r="AE1752" s="36">
        <f t="shared" si="30"/>
        <v>2</v>
      </c>
    </row>
    <row r="1753" spans="1:31" customFormat="1" ht="81">
      <c r="A1753" s="36">
        <v>1752</v>
      </c>
      <c r="B1753" s="36" t="s">
        <v>7860</v>
      </c>
      <c r="C1753" s="36" t="s">
        <v>8639</v>
      </c>
      <c r="D1753" s="36" t="s">
        <v>9466</v>
      </c>
      <c r="E1753" s="36" t="s">
        <v>8522</v>
      </c>
      <c r="F1753" s="36" t="s">
        <v>45</v>
      </c>
      <c r="G1753" s="36">
        <v>0</v>
      </c>
      <c r="H1753" s="36" t="s">
        <v>82</v>
      </c>
      <c r="I1753" s="36" t="s">
        <v>9467</v>
      </c>
      <c r="J1753" s="36" t="s">
        <v>9468</v>
      </c>
      <c r="K1753" s="36" t="s">
        <v>106</v>
      </c>
      <c r="L1753" s="72"/>
      <c r="M1753" s="36"/>
      <c r="N1753" s="36"/>
      <c r="O1753" s="36"/>
      <c r="P1753" s="36"/>
      <c r="Q1753" s="36"/>
      <c r="R1753" s="36"/>
      <c r="S1753" s="36"/>
      <c r="T1753" s="36"/>
      <c r="U1753" s="36"/>
      <c r="V1753" s="36"/>
      <c r="W1753" s="36"/>
      <c r="X1753" s="36"/>
      <c r="Y1753" s="36"/>
      <c r="Z1753" s="36"/>
      <c r="AA1753" s="36"/>
      <c r="AB1753" s="36"/>
      <c r="AC1753" s="36"/>
      <c r="AD1753" s="36"/>
      <c r="AE1753" s="36">
        <f t="shared" si="30"/>
        <v>0</v>
      </c>
    </row>
    <row r="1754" spans="1:31" customFormat="1" ht="108">
      <c r="A1754" s="36">
        <v>1753</v>
      </c>
      <c r="B1754" s="36" t="s">
        <v>7860</v>
      </c>
      <c r="C1754" s="36" t="s">
        <v>8639</v>
      </c>
      <c r="D1754" s="36" t="s">
        <v>9024</v>
      </c>
      <c r="E1754" s="36" t="s">
        <v>8522</v>
      </c>
      <c r="F1754" s="36" t="s">
        <v>45</v>
      </c>
      <c r="G1754" s="36">
        <v>0</v>
      </c>
      <c r="H1754" s="36" t="s">
        <v>645</v>
      </c>
      <c r="I1754" s="36" t="s">
        <v>9469</v>
      </c>
      <c r="J1754" s="36" t="s">
        <v>9470</v>
      </c>
      <c r="K1754" s="36" t="s">
        <v>33</v>
      </c>
      <c r="L1754" s="72" t="s">
        <v>9471</v>
      </c>
      <c r="M1754" s="36" t="s">
        <v>9472</v>
      </c>
      <c r="N1754" s="36" t="s">
        <v>36</v>
      </c>
      <c r="O1754" s="36"/>
      <c r="P1754" s="36"/>
      <c r="Q1754" s="36"/>
      <c r="R1754" s="36"/>
      <c r="S1754" s="36" t="s">
        <v>51</v>
      </c>
      <c r="T1754" s="36" t="s">
        <v>38</v>
      </c>
      <c r="U1754" s="36" t="s">
        <v>39</v>
      </c>
      <c r="V1754" s="36" t="s">
        <v>39</v>
      </c>
      <c r="W1754" s="36" t="s">
        <v>38</v>
      </c>
      <c r="X1754" s="36">
        <v>2</v>
      </c>
      <c r="Y1754" s="36" t="s">
        <v>9473</v>
      </c>
      <c r="Z1754" s="36">
        <v>4</v>
      </c>
      <c r="AA1754" s="36" t="s">
        <v>9473</v>
      </c>
      <c r="AB1754" s="36">
        <v>4</v>
      </c>
      <c r="AC1754" s="36"/>
      <c r="AD1754" s="36"/>
      <c r="AE1754" s="36">
        <f t="shared" si="30"/>
        <v>0</v>
      </c>
    </row>
    <row r="1755" spans="1:31" customFormat="1" ht="94.5">
      <c r="A1755" s="36">
        <v>1754</v>
      </c>
      <c r="B1755" s="36" t="s">
        <v>7860</v>
      </c>
      <c r="C1755" s="36" t="s">
        <v>8639</v>
      </c>
      <c r="D1755" s="36" t="s">
        <v>9474</v>
      </c>
      <c r="E1755" s="36" t="s">
        <v>8522</v>
      </c>
      <c r="F1755" s="36" t="s">
        <v>45</v>
      </c>
      <c r="G1755" s="36">
        <v>0</v>
      </c>
      <c r="H1755" s="36" t="s">
        <v>42</v>
      </c>
      <c r="I1755" s="36" t="s">
        <v>9475</v>
      </c>
      <c r="J1755" s="36" t="s">
        <v>9476</v>
      </c>
      <c r="K1755" s="36" t="s">
        <v>106</v>
      </c>
      <c r="L1755" s="72"/>
      <c r="M1755" s="36"/>
      <c r="N1755" s="36"/>
      <c r="O1755" s="36"/>
      <c r="P1755" s="36"/>
      <c r="Q1755" s="36"/>
      <c r="R1755" s="36"/>
      <c r="S1755" s="36"/>
      <c r="T1755" s="36"/>
      <c r="U1755" s="36"/>
      <c r="V1755" s="36"/>
      <c r="W1755" s="36"/>
      <c r="X1755" s="36"/>
      <c r="Y1755" s="36"/>
      <c r="Z1755" s="36"/>
      <c r="AA1755" s="36"/>
      <c r="AB1755" s="36"/>
      <c r="AC1755" s="36"/>
      <c r="AD1755" s="36"/>
      <c r="AE1755" s="36">
        <f t="shared" si="30"/>
        <v>0</v>
      </c>
    </row>
    <row r="1756" spans="1:31" customFormat="1" ht="135">
      <c r="A1756" s="36">
        <v>1755</v>
      </c>
      <c r="B1756" s="36" t="s">
        <v>7860</v>
      </c>
      <c r="C1756" s="36" t="s">
        <v>8639</v>
      </c>
      <c r="D1756" s="36" t="s">
        <v>9477</v>
      </c>
      <c r="E1756" s="36" t="s">
        <v>8522</v>
      </c>
      <c r="F1756" s="36" t="s">
        <v>45</v>
      </c>
      <c r="G1756" s="36">
        <v>0</v>
      </c>
      <c r="H1756" s="36" t="s">
        <v>108</v>
      </c>
      <c r="I1756" s="36" t="s">
        <v>9478</v>
      </c>
      <c r="J1756" s="36" t="s">
        <v>9479</v>
      </c>
      <c r="K1756" s="36" t="s">
        <v>33</v>
      </c>
      <c r="L1756" s="72" t="s">
        <v>9480</v>
      </c>
      <c r="M1756" s="36" t="s">
        <v>9481</v>
      </c>
      <c r="N1756" s="36" t="s">
        <v>49</v>
      </c>
      <c r="O1756" s="36"/>
      <c r="P1756" s="36" t="s">
        <v>50</v>
      </c>
      <c r="Q1756" s="36"/>
      <c r="R1756" s="36"/>
      <c r="S1756" s="36" t="s">
        <v>51</v>
      </c>
      <c r="T1756" s="36" t="s">
        <v>38</v>
      </c>
      <c r="U1756" s="36" t="s">
        <v>39</v>
      </c>
      <c r="V1756" s="36" t="s">
        <v>38</v>
      </c>
      <c r="W1756" s="36" t="s">
        <v>38</v>
      </c>
      <c r="X1756" s="36">
        <v>2</v>
      </c>
      <c r="Y1756" s="36" t="s">
        <v>9482</v>
      </c>
      <c r="Z1756" s="36">
        <v>4</v>
      </c>
      <c r="AA1756" s="36" t="s">
        <v>9482</v>
      </c>
      <c r="AB1756" s="36">
        <v>1</v>
      </c>
      <c r="AC1756" s="36"/>
      <c r="AD1756" s="36"/>
      <c r="AE1756" s="36">
        <f t="shared" si="30"/>
        <v>1</v>
      </c>
    </row>
    <row r="1757" spans="1:31" customFormat="1" ht="202.5">
      <c r="A1757" s="36">
        <v>1756</v>
      </c>
      <c r="B1757" s="36" t="s">
        <v>7860</v>
      </c>
      <c r="C1757" s="36" t="s">
        <v>8639</v>
      </c>
      <c r="D1757" s="36" t="s">
        <v>9483</v>
      </c>
      <c r="E1757" s="36" t="s">
        <v>8522</v>
      </c>
      <c r="F1757" s="36" t="s">
        <v>45</v>
      </c>
      <c r="G1757" s="36">
        <v>0</v>
      </c>
      <c r="H1757" s="36" t="s">
        <v>82</v>
      </c>
      <c r="I1757" s="36" t="s">
        <v>9484</v>
      </c>
      <c r="J1757" s="36" t="s">
        <v>9485</v>
      </c>
      <c r="K1757" s="36" t="s">
        <v>33</v>
      </c>
      <c r="L1757" s="72" t="s">
        <v>9486</v>
      </c>
      <c r="M1757" s="36" t="s">
        <v>9487</v>
      </c>
      <c r="N1757" s="36" t="s">
        <v>36</v>
      </c>
      <c r="O1757" s="36"/>
      <c r="P1757" s="36"/>
      <c r="Q1757" s="36"/>
      <c r="R1757" s="36"/>
      <c r="S1757" s="36" t="s">
        <v>51</v>
      </c>
      <c r="T1757" s="36" t="s">
        <v>38</v>
      </c>
      <c r="U1757" s="36" t="s">
        <v>39</v>
      </c>
      <c r="V1757" s="36" t="s">
        <v>38</v>
      </c>
      <c r="W1757" s="36" t="s">
        <v>38</v>
      </c>
      <c r="X1757" s="36">
        <v>2</v>
      </c>
      <c r="Y1757" s="36" t="s">
        <v>797</v>
      </c>
      <c r="Z1757" s="36">
        <v>5</v>
      </c>
      <c r="AA1757" s="36" t="s">
        <v>797</v>
      </c>
      <c r="AB1757" s="36">
        <v>5</v>
      </c>
      <c r="AC1757" s="36" t="s">
        <v>9377</v>
      </c>
      <c r="AD1757" s="36"/>
      <c r="AE1757" s="36">
        <f t="shared" si="30"/>
        <v>0</v>
      </c>
    </row>
    <row r="1758" spans="1:31" customFormat="1" ht="135">
      <c r="A1758" s="36">
        <v>1757</v>
      </c>
      <c r="B1758" s="36" t="s">
        <v>7860</v>
      </c>
      <c r="C1758" s="36" t="s">
        <v>8639</v>
      </c>
      <c r="D1758" s="36" t="s">
        <v>9488</v>
      </c>
      <c r="E1758" s="36" t="s">
        <v>8522</v>
      </c>
      <c r="F1758" s="36" t="s">
        <v>45</v>
      </c>
      <c r="G1758" s="36">
        <v>0</v>
      </c>
      <c r="H1758" s="36" t="s">
        <v>30</v>
      </c>
      <c r="I1758" s="36" t="s">
        <v>9489</v>
      </c>
      <c r="J1758" s="36" t="s">
        <v>9490</v>
      </c>
      <c r="K1758" s="36" t="s">
        <v>33</v>
      </c>
      <c r="L1758" s="72" t="s">
        <v>9491</v>
      </c>
      <c r="M1758" s="36" t="s">
        <v>9492</v>
      </c>
      <c r="N1758" s="36" t="s">
        <v>49</v>
      </c>
      <c r="O1758" s="36"/>
      <c r="P1758" s="36" t="s">
        <v>50</v>
      </c>
      <c r="Q1758" s="36"/>
      <c r="R1758" s="36"/>
      <c r="S1758" s="36" t="s">
        <v>51</v>
      </c>
      <c r="T1758" s="36" t="s">
        <v>38</v>
      </c>
      <c r="U1758" s="36" t="s">
        <v>39</v>
      </c>
      <c r="V1758" s="36" t="s">
        <v>38</v>
      </c>
      <c r="W1758" s="36" t="s">
        <v>38</v>
      </c>
      <c r="X1758" s="36">
        <v>2</v>
      </c>
      <c r="Y1758" s="36" t="s">
        <v>797</v>
      </c>
      <c r="Z1758" s="36">
        <v>5</v>
      </c>
      <c r="AA1758" s="36" t="s">
        <v>797</v>
      </c>
      <c r="AB1758" s="36">
        <v>5</v>
      </c>
      <c r="AC1758" s="36" t="s">
        <v>9377</v>
      </c>
      <c r="AD1758" s="36"/>
      <c r="AE1758" s="36">
        <f t="shared" si="30"/>
        <v>1</v>
      </c>
    </row>
    <row r="1759" spans="1:31" customFormat="1" ht="175.5">
      <c r="A1759" s="36">
        <v>1758</v>
      </c>
      <c r="B1759" s="36" t="s">
        <v>7860</v>
      </c>
      <c r="C1759" s="36" t="s">
        <v>8639</v>
      </c>
      <c r="D1759" s="36" t="s">
        <v>9493</v>
      </c>
      <c r="E1759" s="36" t="s">
        <v>8522</v>
      </c>
      <c r="F1759" s="36" t="s">
        <v>45</v>
      </c>
      <c r="G1759" s="36">
        <v>0</v>
      </c>
      <c r="H1759" s="36" t="s">
        <v>82</v>
      </c>
      <c r="I1759" s="36" t="s">
        <v>9494</v>
      </c>
      <c r="J1759" s="36" t="s">
        <v>9495</v>
      </c>
      <c r="K1759" s="36" t="s">
        <v>106</v>
      </c>
      <c r="L1759" s="72"/>
      <c r="M1759" s="36"/>
      <c r="N1759" s="36"/>
      <c r="O1759" s="36"/>
      <c r="P1759" s="36"/>
      <c r="Q1759" s="36"/>
      <c r="R1759" s="36"/>
      <c r="S1759" s="36"/>
      <c r="T1759" s="36"/>
      <c r="U1759" s="36"/>
      <c r="V1759" s="36"/>
      <c r="W1759" s="36"/>
      <c r="X1759" s="36"/>
      <c r="Y1759" s="36"/>
      <c r="Z1759" s="36"/>
      <c r="AA1759" s="36"/>
      <c r="AB1759" s="36"/>
      <c r="AC1759" s="36"/>
      <c r="AD1759" s="36"/>
      <c r="AE1759" s="36">
        <f t="shared" si="30"/>
        <v>0</v>
      </c>
    </row>
    <row r="1760" spans="1:31" customFormat="1" ht="175.5">
      <c r="A1760" s="36">
        <v>1759</v>
      </c>
      <c r="B1760" s="36" t="s">
        <v>7860</v>
      </c>
      <c r="C1760" s="36" t="s">
        <v>8639</v>
      </c>
      <c r="D1760" s="36" t="s">
        <v>9496</v>
      </c>
      <c r="E1760" s="36" t="s">
        <v>8522</v>
      </c>
      <c r="F1760" s="36" t="s">
        <v>45</v>
      </c>
      <c r="G1760" s="36">
        <v>0</v>
      </c>
      <c r="H1760" s="36" t="s">
        <v>82</v>
      </c>
      <c r="I1760" s="36" t="s">
        <v>9497</v>
      </c>
      <c r="J1760" s="36" t="s">
        <v>9498</v>
      </c>
      <c r="K1760" s="36" t="s">
        <v>33</v>
      </c>
      <c r="L1760" s="72" t="s">
        <v>9499</v>
      </c>
      <c r="M1760" s="36" t="s">
        <v>9500</v>
      </c>
      <c r="N1760" s="36" t="s">
        <v>49</v>
      </c>
      <c r="O1760" s="36"/>
      <c r="P1760" s="36" t="s">
        <v>50</v>
      </c>
      <c r="Q1760" s="36"/>
      <c r="R1760" s="36"/>
      <c r="S1760" s="36" t="s">
        <v>51</v>
      </c>
      <c r="T1760" s="36" t="s">
        <v>38</v>
      </c>
      <c r="U1760" s="36" t="s">
        <v>39</v>
      </c>
      <c r="V1760" s="36" t="s">
        <v>38</v>
      </c>
      <c r="W1760" s="36" t="s">
        <v>38</v>
      </c>
      <c r="X1760" s="36">
        <v>2</v>
      </c>
      <c r="Y1760" s="36" t="s">
        <v>9501</v>
      </c>
      <c r="Z1760" s="36">
        <v>4</v>
      </c>
      <c r="AA1760" s="36" t="s">
        <v>9501</v>
      </c>
      <c r="AB1760" s="36">
        <v>1</v>
      </c>
      <c r="AC1760" s="36"/>
      <c r="AD1760" s="36"/>
      <c r="AE1760" s="36">
        <f t="shared" si="30"/>
        <v>1</v>
      </c>
    </row>
    <row r="1761" spans="1:31" customFormat="1" ht="202.5">
      <c r="A1761" s="36">
        <v>1760</v>
      </c>
      <c r="B1761" s="36" t="s">
        <v>7860</v>
      </c>
      <c r="C1761" s="36" t="s">
        <v>8639</v>
      </c>
      <c r="D1761" s="36" t="s">
        <v>9502</v>
      </c>
      <c r="E1761" s="36" t="s">
        <v>8522</v>
      </c>
      <c r="F1761" s="36" t="s">
        <v>45</v>
      </c>
      <c r="G1761" s="36">
        <v>0</v>
      </c>
      <c r="H1761" s="36" t="s">
        <v>82</v>
      </c>
      <c r="I1761" s="36" t="s">
        <v>9503</v>
      </c>
      <c r="J1761" s="36" t="s">
        <v>9504</v>
      </c>
      <c r="K1761" s="36" t="s">
        <v>106</v>
      </c>
      <c r="L1761" s="72"/>
      <c r="M1761" s="36"/>
      <c r="N1761" s="36"/>
      <c r="O1761" s="36"/>
      <c r="P1761" s="36"/>
      <c r="Q1761" s="36"/>
      <c r="R1761" s="36"/>
      <c r="S1761" s="36"/>
      <c r="T1761" s="36"/>
      <c r="U1761" s="36"/>
      <c r="V1761" s="36"/>
      <c r="W1761" s="36"/>
      <c r="X1761" s="36"/>
      <c r="Y1761" s="36"/>
      <c r="Z1761" s="36"/>
      <c r="AA1761" s="36"/>
      <c r="AB1761" s="36"/>
      <c r="AC1761" s="36"/>
      <c r="AD1761" s="36"/>
      <c r="AE1761" s="36">
        <f t="shared" si="30"/>
        <v>0</v>
      </c>
    </row>
    <row r="1762" spans="1:31" customFormat="1" ht="135">
      <c r="A1762" s="36">
        <v>1761</v>
      </c>
      <c r="B1762" s="36" t="s">
        <v>7860</v>
      </c>
      <c r="C1762" s="36" t="s">
        <v>8639</v>
      </c>
      <c r="D1762" s="36" t="s">
        <v>9505</v>
      </c>
      <c r="E1762" s="36" t="s">
        <v>8522</v>
      </c>
      <c r="F1762" s="36" t="s">
        <v>45</v>
      </c>
      <c r="G1762" s="36">
        <v>0</v>
      </c>
      <c r="H1762" s="36" t="s">
        <v>82</v>
      </c>
      <c r="I1762" s="36" t="s">
        <v>9506</v>
      </c>
      <c r="J1762" s="36" t="s">
        <v>9507</v>
      </c>
      <c r="K1762" s="36" t="s">
        <v>33</v>
      </c>
      <c r="L1762" s="72" t="s">
        <v>9508</v>
      </c>
      <c r="M1762" s="36" t="s">
        <v>9509</v>
      </c>
      <c r="N1762" s="36" t="s">
        <v>49</v>
      </c>
      <c r="O1762" s="36" t="s">
        <v>50</v>
      </c>
      <c r="P1762" s="36"/>
      <c r="Q1762" s="36"/>
      <c r="R1762" s="36"/>
      <c r="S1762" s="36" t="s">
        <v>51</v>
      </c>
      <c r="T1762" s="36" t="s">
        <v>38</v>
      </c>
      <c r="U1762" s="36" t="s">
        <v>38</v>
      </c>
      <c r="V1762" s="36" t="s">
        <v>38</v>
      </c>
      <c r="W1762" s="36" t="s">
        <v>38</v>
      </c>
      <c r="X1762" s="36">
        <v>2</v>
      </c>
      <c r="Y1762" s="36" t="s">
        <v>9510</v>
      </c>
      <c r="Z1762" s="36">
        <v>4</v>
      </c>
      <c r="AA1762" s="36" t="s">
        <v>9510</v>
      </c>
      <c r="AB1762" s="36">
        <v>1</v>
      </c>
      <c r="AC1762" s="36"/>
      <c r="AD1762" s="36"/>
      <c r="AE1762" s="36">
        <f t="shared" si="30"/>
        <v>1</v>
      </c>
    </row>
    <row r="1763" spans="1:31" customFormat="1" ht="148.5">
      <c r="A1763" s="36">
        <v>1762</v>
      </c>
      <c r="B1763" s="36" t="s">
        <v>7860</v>
      </c>
      <c r="C1763" s="36" t="s">
        <v>8650</v>
      </c>
      <c r="D1763" s="36" t="s">
        <v>9511</v>
      </c>
      <c r="E1763" s="36" t="s">
        <v>9512</v>
      </c>
      <c r="F1763" s="36" t="s">
        <v>126</v>
      </c>
      <c r="G1763" s="36">
        <v>2</v>
      </c>
      <c r="H1763" s="36" t="s">
        <v>82</v>
      </c>
      <c r="I1763" s="36" t="s">
        <v>9513</v>
      </c>
      <c r="J1763" s="36" t="s">
        <v>9514</v>
      </c>
      <c r="K1763" s="36" t="s">
        <v>33</v>
      </c>
      <c r="L1763" s="72" t="s">
        <v>9515</v>
      </c>
      <c r="M1763" s="36" t="s">
        <v>9516</v>
      </c>
      <c r="N1763" s="36" t="s">
        <v>36</v>
      </c>
      <c r="O1763" s="36"/>
      <c r="P1763" s="36"/>
      <c r="Q1763" s="36"/>
      <c r="R1763" s="36"/>
      <c r="S1763" s="36" t="s">
        <v>51</v>
      </c>
      <c r="T1763" s="36" t="s">
        <v>38</v>
      </c>
      <c r="U1763" s="36" t="s">
        <v>39</v>
      </c>
      <c r="V1763" s="36" t="s">
        <v>38</v>
      </c>
      <c r="W1763" s="36" t="s">
        <v>9517</v>
      </c>
      <c r="X1763" s="36">
        <v>1</v>
      </c>
      <c r="Y1763" s="36" t="s">
        <v>9518</v>
      </c>
      <c r="Z1763" s="36">
        <v>2</v>
      </c>
      <c r="AA1763" s="36" t="s">
        <v>821</v>
      </c>
      <c r="AB1763" s="36">
        <v>2</v>
      </c>
      <c r="AC1763" s="36"/>
      <c r="AD1763" s="36"/>
      <c r="AE1763" s="36">
        <f t="shared" si="30"/>
        <v>0</v>
      </c>
    </row>
    <row r="1764" spans="1:31" customFormat="1" ht="148.5">
      <c r="A1764" s="36">
        <v>1763</v>
      </c>
      <c r="B1764" s="36" t="s">
        <v>7860</v>
      </c>
      <c r="C1764" s="36" t="s">
        <v>8650</v>
      </c>
      <c r="D1764" s="36" t="s">
        <v>9519</v>
      </c>
      <c r="E1764" s="36" t="s">
        <v>9520</v>
      </c>
      <c r="F1764" s="36" t="s">
        <v>9521</v>
      </c>
      <c r="G1764" s="36">
        <v>6</v>
      </c>
      <c r="H1764" s="36" t="s">
        <v>82</v>
      </c>
      <c r="I1764" s="36" t="s">
        <v>9522</v>
      </c>
      <c r="J1764" s="36" t="s">
        <v>9523</v>
      </c>
      <c r="K1764" s="36" t="s">
        <v>33</v>
      </c>
      <c r="L1764" s="72" t="s">
        <v>9524</v>
      </c>
      <c r="M1764" s="36" t="s">
        <v>9525</v>
      </c>
      <c r="N1764" s="36" t="s">
        <v>36</v>
      </c>
      <c r="O1764" s="36"/>
      <c r="P1764" s="36"/>
      <c r="Q1764" s="36"/>
      <c r="R1764" s="36"/>
      <c r="S1764" s="36" t="s">
        <v>51</v>
      </c>
      <c r="T1764" s="36" t="s">
        <v>38</v>
      </c>
      <c r="U1764" s="36" t="s">
        <v>39</v>
      </c>
      <c r="V1764" s="36" t="s">
        <v>38</v>
      </c>
      <c r="W1764" s="36" t="s">
        <v>9526</v>
      </c>
      <c r="X1764" s="36">
        <v>1</v>
      </c>
      <c r="Y1764" s="36" t="s">
        <v>9527</v>
      </c>
      <c r="Z1764" s="36">
        <v>4</v>
      </c>
      <c r="AA1764" s="36" t="s">
        <v>623</v>
      </c>
      <c r="AB1764" s="36">
        <v>4</v>
      </c>
      <c r="AC1764" s="36"/>
      <c r="AD1764" s="36"/>
      <c r="AE1764" s="36">
        <f t="shared" si="30"/>
        <v>0</v>
      </c>
    </row>
    <row r="1765" spans="1:31" customFormat="1" ht="108">
      <c r="A1765" s="36">
        <v>1764</v>
      </c>
      <c r="B1765" s="36" t="s">
        <v>7860</v>
      </c>
      <c r="C1765" s="36" t="s">
        <v>8650</v>
      </c>
      <c r="D1765" s="36" t="s">
        <v>9528</v>
      </c>
      <c r="E1765" s="36" t="s">
        <v>28</v>
      </c>
      <c r="F1765" s="36" t="s">
        <v>45</v>
      </c>
      <c r="G1765" s="36">
        <v>0</v>
      </c>
      <c r="H1765" s="36" t="s">
        <v>82</v>
      </c>
      <c r="I1765" s="36" t="s">
        <v>9529</v>
      </c>
      <c r="J1765" s="36" t="s">
        <v>9530</v>
      </c>
      <c r="K1765" s="36" t="s">
        <v>33</v>
      </c>
      <c r="L1765" s="72" t="s">
        <v>9531</v>
      </c>
      <c r="M1765" s="36" t="s">
        <v>9532</v>
      </c>
      <c r="N1765" s="36" t="s">
        <v>49</v>
      </c>
      <c r="O1765" s="36"/>
      <c r="P1765" s="36" t="s">
        <v>50</v>
      </c>
      <c r="Q1765" s="36"/>
      <c r="R1765" s="36"/>
      <c r="S1765" s="36" t="s">
        <v>51</v>
      </c>
      <c r="T1765" s="36" t="s">
        <v>38</v>
      </c>
      <c r="U1765" s="36" t="s">
        <v>39</v>
      </c>
      <c r="V1765" s="36" t="s">
        <v>39</v>
      </c>
      <c r="W1765" s="36" t="s">
        <v>38</v>
      </c>
      <c r="X1765" s="36">
        <v>2</v>
      </c>
      <c r="Y1765" s="36" t="s">
        <v>38</v>
      </c>
      <c r="Z1765" s="36">
        <v>3</v>
      </c>
      <c r="AA1765" s="36" t="s">
        <v>228</v>
      </c>
      <c r="AB1765" s="36">
        <v>5</v>
      </c>
      <c r="AC1765" s="36"/>
      <c r="AD1765" s="36"/>
      <c r="AE1765" s="36">
        <f t="shared" si="30"/>
        <v>1</v>
      </c>
    </row>
    <row r="1766" spans="1:31" customFormat="1" ht="202.5">
      <c r="A1766" s="36">
        <v>1765</v>
      </c>
      <c r="B1766" s="36" t="s">
        <v>7860</v>
      </c>
      <c r="C1766" s="36" t="s">
        <v>8650</v>
      </c>
      <c r="D1766" s="36" t="s">
        <v>9533</v>
      </c>
      <c r="E1766" s="36" t="s">
        <v>9534</v>
      </c>
      <c r="F1766" s="36" t="s">
        <v>9521</v>
      </c>
      <c r="G1766" s="36">
        <v>6</v>
      </c>
      <c r="H1766" s="36" t="s">
        <v>82</v>
      </c>
      <c r="I1766" s="36" t="s">
        <v>9535</v>
      </c>
      <c r="J1766" s="36" t="s">
        <v>9536</v>
      </c>
      <c r="K1766" s="36" t="s">
        <v>33</v>
      </c>
      <c r="L1766" s="72" t="s">
        <v>9537</v>
      </c>
      <c r="M1766" s="36" t="s">
        <v>9538</v>
      </c>
      <c r="N1766" s="36" t="s">
        <v>49</v>
      </c>
      <c r="O1766" s="36"/>
      <c r="P1766" s="36" t="s">
        <v>50</v>
      </c>
      <c r="Q1766" s="36"/>
      <c r="R1766" s="36"/>
      <c r="S1766" s="36" t="s">
        <v>51</v>
      </c>
      <c r="T1766" s="36" t="s">
        <v>38</v>
      </c>
      <c r="U1766" s="36" t="s">
        <v>39</v>
      </c>
      <c r="V1766" s="36" t="s">
        <v>38</v>
      </c>
      <c r="W1766" s="36" t="s">
        <v>9526</v>
      </c>
      <c r="X1766" s="36">
        <v>1</v>
      </c>
      <c r="Y1766" s="36" t="s">
        <v>38</v>
      </c>
      <c r="Z1766" s="36">
        <v>3</v>
      </c>
      <c r="AA1766" s="36" t="s">
        <v>228</v>
      </c>
      <c r="AB1766" s="36">
        <v>5</v>
      </c>
      <c r="AC1766" s="36"/>
      <c r="AD1766" s="36"/>
      <c r="AE1766" s="36">
        <f t="shared" si="30"/>
        <v>1</v>
      </c>
    </row>
    <row r="1767" spans="1:31" customFormat="1" ht="121.5">
      <c r="A1767" s="36">
        <v>1766</v>
      </c>
      <c r="B1767" s="36" t="s">
        <v>7860</v>
      </c>
      <c r="C1767" s="36" t="s">
        <v>8650</v>
      </c>
      <c r="D1767" s="36" t="s">
        <v>9539</v>
      </c>
      <c r="E1767" s="36" t="s">
        <v>9539</v>
      </c>
      <c r="F1767" s="36" t="s">
        <v>9521</v>
      </c>
      <c r="G1767" s="36">
        <v>6</v>
      </c>
      <c r="H1767" s="36" t="s">
        <v>82</v>
      </c>
      <c r="I1767" s="36" t="s">
        <v>9540</v>
      </c>
      <c r="J1767" s="36" t="s">
        <v>9541</v>
      </c>
      <c r="K1767" s="36" t="s">
        <v>33</v>
      </c>
      <c r="L1767" s="72" t="s">
        <v>9542</v>
      </c>
      <c r="M1767" s="36" t="s">
        <v>9543</v>
      </c>
      <c r="N1767" s="36" t="s">
        <v>49</v>
      </c>
      <c r="O1767" s="36"/>
      <c r="P1767" s="36" t="s">
        <v>50</v>
      </c>
      <c r="Q1767" s="36"/>
      <c r="R1767" s="36"/>
      <c r="S1767" s="36" t="s">
        <v>51</v>
      </c>
      <c r="T1767" s="36" t="s">
        <v>38</v>
      </c>
      <c r="U1767" s="36" t="s">
        <v>39</v>
      </c>
      <c r="V1767" s="36" t="s">
        <v>39</v>
      </c>
      <c r="W1767" s="36" t="s">
        <v>9544</v>
      </c>
      <c r="X1767" s="36">
        <v>1</v>
      </c>
      <c r="Y1767" s="36" t="s">
        <v>9518</v>
      </c>
      <c r="Z1767" s="36">
        <v>2</v>
      </c>
      <c r="AA1767" s="36" t="s">
        <v>821</v>
      </c>
      <c r="AB1767" s="36">
        <v>2</v>
      </c>
      <c r="AC1767" s="36"/>
      <c r="AD1767" s="36"/>
      <c r="AE1767" s="36">
        <f t="shared" si="30"/>
        <v>1</v>
      </c>
    </row>
    <row r="1768" spans="1:31" customFormat="1" ht="108">
      <c r="A1768" s="36">
        <v>1767</v>
      </c>
      <c r="B1768" s="36" t="s">
        <v>7860</v>
      </c>
      <c r="C1768" s="36" t="s">
        <v>8650</v>
      </c>
      <c r="D1768" s="36" t="s">
        <v>9545</v>
      </c>
      <c r="E1768" s="36" t="s">
        <v>9546</v>
      </c>
      <c r="F1768" s="36" t="s">
        <v>9521</v>
      </c>
      <c r="G1768" s="36">
        <v>6</v>
      </c>
      <c r="H1768" s="36" t="s">
        <v>645</v>
      </c>
      <c r="I1768" s="36" t="s">
        <v>9547</v>
      </c>
      <c r="J1768" s="36" t="s">
        <v>9548</v>
      </c>
      <c r="K1768" s="36" t="s">
        <v>33</v>
      </c>
      <c r="L1768" s="72" t="s">
        <v>9549</v>
      </c>
      <c r="M1768" s="36" t="s">
        <v>9550</v>
      </c>
      <c r="N1768" s="36" t="s">
        <v>36</v>
      </c>
      <c r="O1768" s="36"/>
      <c r="P1768" s="36"/>
      <c r="Q1768" s="36"/>
      <c r="R1768" s="36"/>
      <c r="S1768" s="36" t="s">
        <v>51</v>
      </c>
      <c r="T1768" s="36" t="s">
        <v>38</v>
      </c>
      <c r="U1768" s="36" t="s">
        <v>39</v>
      </c>
      <c r="V1768" s="36" t="s">
        <v>38</v>
      </c>
      <c r="W1768" s="36" t="s">
        <v>9544</v>
      </c>
      <c r="X1768" s="36">
        <v>1</v>
      </c>
      <c r="Y1768" s="36" t="s">
        <v>9551</v>
      </c>
      <c r="Z1768" s="36">
        <v>4</v>
      </c>
      <c r="AA1768" s="36" t="s">
        <v>623</v>
      </c>
      <c r="AB1768" s="36">
        <v>4</v>
      </c>
      <c r="AC1768" s="36"/>
      <c r="AD1768" s="36"/>
      <c r="AE1768" s="36">
        <f t="shared" si="30"/>
        <v>0</v>
      </c>
    </row>
    <row r="1769" spans="1:31" customFormat="1" ht="148.5">
      <c r="A1769" s="36">
        <v>1768</v>
      </c>
      <c r="B1769" s="36" t="s">
        <v>7860</v>
      </c>
      <c r="C1769" s="36" t="s">
        <v>8650</v>
      </c>
      <c r="D1769" s="36" t="s">
        <v>9552</v>
      </c>
      <c r="E1769" s="36" t="s">
        <v>28</v>
      </c>
      <c r="F1769" s="36" t="s">
        <v>45</v>
      </c>
      <c r="G1769" s="36">
        <v>0</v>
      </c>
      <c r="H1769" s="36" t="s">
        <v>645</v>
      </c>
      <c r="I1769" s="36" t="s">
        <v>9553</v>
      </c>
      <c r="J1769" s="36" t="s">
        <v>9554</v>
      </c>
      <c r="K1769" s="36" t="s">
        <v>33</v>
      </c>
      <c r="L1769" s="72" t="s">
        <v>9555</v>
      </c>
      <c r="M1769" s="36" t="s">
        <v>9556</v>
      </c>
      <c r="N1769" s="36" t="s">
        <v>49</v>
      </c>
      <c r="O1769" s="36"/>
      <c r="P1769" s="36"/>
      <c r="Q1769" s="36" t="s">
        <v>50</v>
      </c>
      <c r="R1769" s="36"/>
      <c r="S1769" s="36" t="s">
        <v>51</v>
      </c>
      <c r="T1769" s="36" t="s">
        <v>38</v>
      </c>
      <c r="U1769" s="36" t="s">
        <v>38</v>
      </c>
      <c r="V1769" s="36" t="s">
        <v>38</v>
      </c>
      <c r="W1769" s="36" t="s">
        <v>38</v>
      </c>
      <c r="X1769" s="36">
        <v>2</v>
      </c>
      <c r="Y1769" s="36" t="s">
        <v>38</v>
      </c>
      <c r="Z1769" s="36">
        <v>3</v>
      </c>
      <c r="AA1769" s="36" t="s">
        <v>52</v>
      </c>
      <c r="AB1769" s="36">
        <v>3</v>
      </c>
      <c r="AC1769" s="36"/>
      <c r="AD1769" s="36"/>
      <c r="AE1769" s="36">
        <f t="shared" si="30"/>
        <v>1</v>
      </c>
    </row>
    <row r="1770" spans="1:31" customFormat="1" ht="94.5">
      <c r="A1770" s="36">
        <v>1769</v>
      </c>
      <c r="B1770" s="36" t="s">
        <v>7860</v>
      </c>
      <c r="C1770" s="36" t="s">
        <v>8650</v>
      </c>
      <c r="D1770" s="36" t="s">
        <v>9557</v>
      </c>
      <c r="E1770" s="36" t="s">
        <v>28</v>
      </c>
      <c r="F1770" s="36" t="s">
        <v>45</v>
      </c>
      <c r="G1770" s="36">
        <v>0</v>
      </c>
      <c r="H1770" s="36" t="s">
        <v>82</v>
      </c>
      <c r="I1770" s="36" t="s">
        <v>9558</v>
      </c>
      <c r="J1770" s="36" t="s">
        <v>9559</v>
      </c>
      <c r="K1770" s="36" t="s">
        <v>33</v>
      </c>
      <c r="L1770" s="72" t="s">
        <v>9560</v>
      </c>
      <c r="M1770" s="36" t="s">
        <v>9561</v>
      </c>
      <c r="N1770" s="36" t="s">
        <v>36</v>
      </c>
      <c r="O1770" s="36"/>
      <c r="P1770" s="36"/>
      <c r="Q1770" s="36"/>
      <c r="R1770" s="36"/>
      <c r="S1770" s="36" t="s">
        <v>38</v>
      </c>
      <c r="T1770" s="36" t="s">
        <v>38</v>
      </c>
      <c r="U1770" s="36" t="s">
        <v>39</v>
      </c>
      <c r="V1770" s="36" t="s">
        <v>38</v>
      </c>
      <c r="W1770" s="36" t="s">
        <v>38</v>
      </c>
      <c r="X1770" s="36">
        <v>2</v>
      </c>
      <c r="Y1770" s="36" t="s">
        <v>9551</v>
      </c>
      <c r="Z1770" s="36">
        <v>4</v>
      </c>
      <c r="AA1770" s="36" t="s">
        <v>623</v>
      </c>
      <c r="AB1770" s="36">
        <v>4</v>
      </c>
      <c r="AC1770" s="36"/>
      <c r="AD1770" s="36"/>
      <c r="AE1770" s="36">
        <f t="shared" si="30"/>
        <v>0</v>
      </c>
    </row>
    <row r="1771" spans="1:31" customFormat="1" ht="108">
      <c r="A1771" s="36">
        <v>1770</v>
      </c>
      <c r="B1771" s="36" t="s">
        <v>7860</v>
      </c>
      <c r="C1771" s="36" t="s">
        <v>8650</v>
      </c>
      <c r="D1771" s="36" t="s">
        <v>9562</v>
      </c>
      <c r="E1771" s="36" t="s">
        <v>28</v>
      </c>
      <c r="F1771" s="36" t="s">
        <v>45</v>
      </c>
      <c r="G1771" s="36">
        <v>0</v>
      </c>
      <c r="H1771" s="36" t="s">
        <v>82</v>
      </c>
      <c r="I1771" s="36" t="s">
        <v>9563</v>
      </c>
      <c r="J1771" s="36" t="s">
        <v>9564</v>
      </c>
      <c r="K1771" s="36" t="s">
        <v>33</v>
      </c>
      <c r="L1771" s="72" t="s">
        <v>9565</v>
      </c>
      <c r="M1771" s="36" t="s">
        <v>9566</v>
      </c>
      <c r="N1771" s="36" t="s">
        <v>49</v>
      </c>
      <c r="O1771" s="36"/>
      <c r="P1771" s="36" t="s">
        <v>50</v>
      </c>
      <c r="Q1771" s="36"/>
      <c r="R1771" s="36"/>
      <c r="S1771" s="36" t="s">
        <v>51</v>
      </c>
      <c r="T1771" s="36" t="s">
        <v>38</v>
      </c>
      <c r="U1771" s="36" t="s">
        <v>38</v>
      </c>
      <c r="V1771" s="36" t="s">
        <v>38</v>
      </c>
      <c r="W1771" s="36" t="s">
        <v>38</v>
      </c>
      <c r="X1771" s="36">
        <v>2</v>
      </c>
      <c r="Y1771" s="36" t="s">
        <v>38</v>
      </c>
      <c r="Z1771" s="36">
        <v>3</v>
      </c>
      <c r="AA1771" s="36" t="s">
        <v>821</v>
      </c>
      <c r="AB1771" s="36">
        <v>4</v>
      </c>
      <c r="AC1771" s="36"/>
      <c r="AD1771" s="36"/>
      <c r="AE1771" s="36">
        <f t="shared" si="30"/>
        <v>1</v>
      </c>
    </row>
    <row r="1772" spans="1:31" customFormat="1" ht="135">
      <c r="A1772" s="36">
        <v>1771</v>
      </c>
      <c r="B1772" s="36" t="s">
        <v>7860</v>
      </c>
      <c r="C1772" s="36" t="s">
        <v>8650</v>
      </c>
      <c r="D1772" s="36" t="s">
        <v>9567</v>
      </c>
      <c r="E1772" s="36" t="s">
        <v>28</v>
      </c>
      <c r="F1772" s="36" t="s">
        <v>45</v>
      </c>
      <c r="G1772" s="36">
        <v>0</v>
      </c>
      <c r="H1772" s="36" t="s">
        <v>82</v>
      </c>
      <c r="I1772" s="36" t="s">
        <v>9568</v>
      </c>
      <c r="J1772" s="36" t="s">
        <v>9569</v>
      </c>
      <c r="K1772" s="36" t="s">
        <v>33</v>
      </c>
      <c r="L1772" s="72" t="s">
        <v>9570</v>
      </c>
      <c r="M1772" s="36" t="s">
        <v>9571</v>
      </c>
      <c r="N1772" s="36" t="s">
        <v>49</v>
      </c>
      <c r="O1772" s="36"/>
      <c r="P1772" s="36" t="s">
        <v>50</v>
      </c>
      <c r="Q1772" s="36"/>
      <c r="R1772" s="36"/>
      <c r="S1772" s="36" t="s">
        <v>51</v>
      </c>
      <c r="T1772" s="36" t="s">
        <v>38</v>
      </c>
      <c r="U1772" s="36" t="s">
        <v>39</v>
      </c>
      <c r="V1772" s="36" t="s">
        <v>38</v>
      </c>
      <c r="W1772" s="36" t="s">
        <v>38</v>
      </c>
      <c r="X1772" s="36">
        <v>2</v>
      </c>
      <c r="Y1772" s="36" t="s">
        <v>38</v>
      </c>
      <c r="Z1772" s="36">
        <v>3</v>
      </c>
      <c r="AA1772" s="36" t="s">
        <v>228</v>
      </c>
      <c r="AB1772" s="36">
        <v>5</v>
      </c>
      <c r="AC1772" s="36"/>
      <c r="AD1772" s="36"/>
      <c r="AE1772" s="36">
        <f t="shared" si="30"/>
        <v>1</v>
      </c>
    </row>
    <row r="1773" spans="1:31" customFormat="1" ht="108">
      <c r="A1773" s="36">
        <v>1772</v>
      </c>
      <c r="B1773" s="36" t="s">
        <v>7860</v>
      </c>
      <c r="C1773" s="36" t="s">
        <v>8650</v>
      </c>
      <c r="D1773" s="36" t="s">
        <v>9572</v>
      </c>
      <c r="E1773" s="36" t="s">
        <v>28</v>
      </c>
      <c r="F1773" s="36" t="s">
        <v>45</v>
      </c>
      <c r="G1773" s="36">
        <v>0</v>
      </c>
      <c r="H1773" s="36" t="s">
        <v>82</v>
      </c>
      <c r="I1773" s="36" t="s">
        <v>9573</v>
      </c>
      <c r="J1773" s="36" t="s">
        <v>9574</v>
      </c>
      <c r="K1773" s="36" t="s">
        <v>33</v>
      </c>
      <c r="L1773" s="72" t="s">
        <v>9575</v>
      </c>
      <c r="M1773" s="36" t="s">
        <v>9576</v>
      </c>
      <c r="N1773" s="36" t="s">
        <v>49</v>
      </c>
      <c r="O1773" s="36" t="s">
        <v>50</v>
      </c>
      <c r="P1773" s="36"/>
      <c r="Q1773" s="36"/>
      <c r="R1773" s="36"/>
      <c r="S1773" s="36" t="s">
        <v>51</v>
      </c>
      <c r="T1773" s="36" t="s">
        <v>38</v>
      </c>
      <c r="U1773" s="36" t="s">
        <v>38</v>
      </c>
      <c r="V1773" s="36" t="s">
        <v>38</v>
      </c>
      <c r="W1773" s="36" t="s">
        <v>38</v>
      </c>
      <c r="X1773" s="36">
        <v>2</v>
      </c>
      <c r="Y1773" s="36" t="s">
        <v>38</v>
      </c>
      <c r="Z1773" s="36">
        <v>3</v>
      </c>
      <c r="AA1773" s="36" t="s">
        <v>821</v>
      </c>
      <c r="AB1773" s="36">
        <v>4</v>
      </c>
      <c r="AC1773" s="36"/>
      <c r="AD1773" s="36"/>
      <c r="AE1773" s="36">
        <f t="shared" si="30"/>
        <v>1</v>
      </c>
    </row>
    <row r="1774" spans="1:31" customFormat="1" ht="189">
      <c r="A1774" s="36">
        <v>1773</v>
      </c>
      <c r="B1774" s="36" t="s">
        <v>7860</v>
      </c>
      <c r="C1774" s="36" t="s">
        <v>8650</v>
      </c>
      <c r="D1774" s="36" t="s">
        <v>9577</v>
      </c>
      <c r="E1774" s="36" t="s">
        <v>28</v>
      </c>
      <c r="F1774" s="36" t="s">
        <v>45</v>
      </c>
      <c r="G1774" s="36">
        <v>0</v>
      </c>
      <c r="H1774" s="36" t="s">
        <v>82</v>
      </c>
      <c r="I1774" s="36" t="s">
        <v>9578</v>
      </c>
      <c r="J1774" s="36" t="s">
        <v>9579</v>
      </c>
      <c r="K1774" s="36" t="s">
        <v>33</v>
      </c>
      <c r="L1774" s="72" t="s">
        <v>9580</v>
      </c>
      <c r="M1774" s="36" t="s">
        <v>9581</v>
      </c>
      <c r="N1774" s="36" t="s">
        <v>36</v>
      </c>
      <c r="O1774" s="36"/>
      <c r="P1774" s="36"/>
      <c r="Q1774" s="36"/>
      <c r="R1774" s="36"/>
      <c r="S1774" s="36" t="s">
        <v>37</v>
      </c>
      <c r="T1774" s="36" t="s">
        <v>39</v>
      </c>
      <c r="U1774" s="36" t="s">
        <v>39</v>
      </c>
      <c r="V1774" s="36" t="s">
        <v>38</v>
      </c>
      <c r="W1774" s="36" t="s">
        <v>38</v>
      </c>
      <c r="X1774" s="36">
        <v>2</v>
      </c>
      <c r="Y1774" s="36" t="s">
        <v>38</v>
      </c>
      <c r="Z1774" s="36">
        <v>3</v>
      </c>
      <c r="AA1774" s="36" t="s">
        <v>228</v>
      </c>
      <c r="AB1774" s="36">
        <v>5</v>
      </c>
      <c r="AC1774" s="36"/>
      <c r="AD1774" s="36"/>
      <c r="AE1774" s="36">
        <f t="shared" si="30"/>
        <v>0</v>
      </c>
    </row>
    <row r="1775" spans="1:31" customFormat="1" ht="108">
      <c r="A1775" s="36">
        <v>1774</v>
      </c>
      <c r="B1775" s="36" t="s">
        <v>7860</v>
      </c>
      <c r="C1775" s="36" t="s">
        <v>8650</v>
      </c>
      <c r="D1775" s="36" t="s">
        <v>9582</v>
      </c>
      <c r="E1775" s="36" t="s">
        <v>28</v>
      </c>
      <c r="F1775" s="36" t="s">
        <v>45</v>
      </c>
      <c r="G1775" s="36">
        <v>0</v>
      </c>
      <c r="H1775" s="36" t="s">
        <v>82</v>
      </c>
      <c r="I1775" s="36" t="s">
        <v>9583</v>
      </c>
      <c r="J1775" s="36" t="s">
        <v>9584</v>
      </c>
      <c r="K1775" s="36" t="s">
        <v>33</v>
      </c>
      <c r="L1775" s="72" t="s">
        <v>9585</v>
      </c>
      <c r="M1775" s="36" t="s">
        <v>9586</v>
      </c>
      <c r="N1775" s="36" t="s">
        <v>49</v>
      </c>
      <c r="O1775" s="36"/>
      <c r="P1775" s="36" t="s">
        <v>50</v>
      </c>
      <c r="Q1775" s="36"/>
      <c r="R1775" s="36"/>
      <c r="S1775" s="36" t="s">
        <v>51</v>
      </c>
      <c r="T1775" s="36" t="s">
        <v>38</v>
      </c>
      <c r="U1775" s="36" t="s">
        <v>38</v>
      </c>
      <c r="V1775" s="36" t="s">
        <v>38</v>
      </c>
      <c r="W1775" s="36" t="s">
        <v>38</v>
      </c>
      <c r="X1775" s="36">
        <v>2</v>
      </c>
      <c r="Y1775" s="36" t="s">
        <v>38</v>
      </c>
      <c r="Z1775" s="36">
        <v>3</v>
      </c>
      <c r="AA1775" s="36" t="s">
        <v>821</v>
      </c>
      <c r="AB1775" s="36">
        <v>4</v>
      </c>
      <c r="AC1775" s="36"/>
      <c r="AD1775" s="36"/>
      <c r="AE1775" s="36">
        <f t="shared" si="30"/>
        <v>1</v>
      </c>
    </row>
    <row r="1776" spans="1:31" customFormat="1" ht="81">
      <c r="A1776" s="36">
        <v>1775</v>
      </c>
      <c r="B1776" s="36" t="s">
        <v>7860</v>
      </c>
      <c r="C1776" s="36" t="s">
        <v>8650</v>
      </c>
      <c r="D1776" s="36" t="s">
        <v>9587</v>
      </c>
      <c r="E1776" s="36" t="s">
        <v>28</v>
      </c>
      <c r="F1776" s="36" t="s">
        <v>45</v>
      </c>
      <c r="G1776" s="36">
        <v>0</v>
      </c>
      <c r="H1776" s="36" t="s">
        <v>108</v>
      </c>
      <c r="I1776" s="36" t="s">
        <v>9588</v>
      </c>
      <c r="J1776" s="36" t="s">
        <v>9589</v>
      </c>
      <c r="K1776" s="36" t="s">
        <v>33</v>
      </c>
      <c r="L1776" s="72" t="s">
        <v>9590</v>
      </c>
      <c r="M1776" s="36" t="s">
        <v>9591</v>
      </c>
      <c r="N1776" s="36" t="s">
        <v>49</v>
      </c>
      <c r="O1776" s="36"/>
      <c r="P1776" s="36" t="s">
        <v>50</v>
      </c>
      <c r="Q1776" s="36"/>
      <c r="R1776" s="36"/>
      <c r="S1776" s="36" t="s">
        <v>37</v>
      </c>
      <c r="T1776" s="36" t="s">
        <v>38</v>
      </c>
      <c r="U1776" s="36" t="s">
        <v>39</v>
      </c>
      <c r="V1776" s="36" t="s">
        <v>38</v>
      </c>
      <c r="W1776" s="36" t="s">
        <v>38</v>
      </c>
      <c r="X1776" s="36">
        <v>2</v>
      </c>
      <c r="Y1776" s="36" t="s">
        <v>38</v>
      </c>
      <c r="Z1776" s="36">
        <v>3</v>
      </c>
      <c r="AA1776" s="36" t="s">
        <v>52</v>
      </c>
      <c r="AB1776" s="36">
        <v>3</v>
      </c>
      <c r="AC1776" s="36"/>
      <c r="AD1776" s="36"/>
      <c r="AE1776" s="36">
        <f t="shared" si="30"/>
        <v>1</v>
      </c>
    </row>
    <row r="1777" spans="1:31" customFormat="1" ht="94.5">
      <c r="A1777" s="36">
        <v>1776</v>
      </c>
      <c r="B1777" s="36" t="s">
        <v>7860</v>
      </c>
      <c r="C1777" s="36" t="s">
        <v>8650</v>
      </c>
      <c r="D1777" s="36" t="s">
        <v>1406</v>
      </c>
      <c r="E1777" s="36" t="s">
        <v>1406</v>
      </c>
      <c r="F1777" s="36" t="s">
        <v>9521</v>
      </c>
      <c r="G1777" s="36">
        <v>6</v>
      </c>
      <c r="H1777" s="36" t="s">
        <v>82</v>
      </c>
      <c r="I1777" s="36" t="s">
        <v>9592</v>
      </c>
      <c r="J1777" s="36" t="s">
        <v>9593</v>
      </c>
      <c r="K1777" s="36" t="s">
        <v>33</v>
      </c>
      <c r="L1777" s="72" t="s">
        <v>9594</v>
      </c>
      <c r="M1777" s="36" t="s">
        <v>9595</v>
      </c>
      <c r="N1777" s="36" t="s">
        <v>49</v>
      </c>
      <c r="O1777" s="36"/>
      <c r="P1777" s="36" t="s">
        <v>50</v>
      </c>
      <c r="Q1777" s="36"/>
      <c r="R1777" s="36"/>
      <c r="S1777" s="36" t="s">
        <v>51</v>
      </c>
      <c r="T1777" s="36" t="s">
        <v>38</v>
      </c>
      <c r="U1777" s="36" t="s">
        <v>38</v>
      </c>
      <c r="V1777" s="36" t="s">
        <v>38</v>
      </c>
      <c r="W1777" s="36" t="s">
        <v>9544</v>
      </c>
      <c r="X1777" s="36">
        <v>1</v>
      </c>
      <c r="Y1777" s="36" t="s">
        <v>9596</v>
      </c>
      <c r="Z1777" s="36">
        <v>1</v>
      </c>
      <c r="AA1777" s="36" t="s">
        <v>821</v>
      </c>
      <c r="AB1777" s="36">
        <v>1</v>
      </c>
      <c r="AC1777" s="36"/>
      <c r="AD1777" s="36"/>
      <c r="AE1777" s="36">
        <f t="shared" si="30"/>
        <v>1</v>
      </c>
    </row>
    <row r="1778" spans="1:31" customFormat="1" ht="94.5">
      <c r="A1778" s="36">
        <v>1777</v>
      </c>
      <c r="B1778" s="36" t="s">
        <v>7860</v>
      </c>
      <c r="C1778" s="36" t="s">
        <v>8650</v>
      </c>
      <c r="D1778" s="36" t="s">
        <v>9597</v>
      </c>
      <c r="E1778" s="36" t="s">
        <v>28</v>
      </c>
      <c r="F1778" s="36" t="s">
        <v>45</v>
      </c>
      <c r="G1778" s="36">
        <v>0</v>
      </c>
      <c r="H1778" s="36" t="s">
        <v>108</v>
      </c>
      <c r="I1778" s="36" t="s">
        <v>9598</v>
      </c>
      <c r="J1778" s="36" t="s">
        <v>9599</v>
      </c>
      <c r="K1778" s="36" t="s">
        <v>33</v>
      </c>
      <c r="L1778" s="72" t="s">
        <v>9600</v>
      </c>
      <c r="M1778" s="36" t="s">
        <v>9601</v>
      </c>
      <c r="N1778" s="36" t="s">
        <v>49</v>
      </c>
      <c r="O1778" s="36"/>
      <c r="P1778" s="36" t="s">
        <v>50</v>
      </c>
      <c r="Q1778" s="36"/>
      <c r="R1778" s="36"/>
      <c r="S1778" s="36" t="s">
        <v>51</v>
      </c>
      <c r="T1778" s="36" t="s">
        <v>38</v>
      </c>
      <c r="U1778" s="36" t="s">
        <v>38</v>
      </c>
      <c r="V1778" s="36" t="s">
        <v>38</v>
      </c>
      <c r="W1778" s="36" t="s">
        <v>38</v>
      </c>
      <c r="X1778" s="36">
        <v>2</v>
      </c>
      <c r="Y1778" s="36" t="s">
        <v>38</v>
      </c>
      <c r="Z1778" s="36">
        <v>3</v>
      </c>
      <c r="AA1778" s="36" t="s">
        <v>52</v>
      </c>
      <c r="AB1778" s="36">
        <v>3</v>
      </c>
      <c r="AC1778" s="36"/>
      <c r="AD1778" s="36"/>
      <c r="AE1778" s="36">
        <f t="shared" si="30"/>
        <v>1</v>
      </c>
    </row>
    <row r="1779" spans="1:31" customFormat="1" ht="94.5">
      <c r="A1779" s="36">
        <v>1778</v>
      </c>
      <c r="B1779" s="36" t="s">
        <v>7860</v>
      </c>
      <c r="C1779" s="36" t="s">
        <v>8650</v>
      </c>
      <c r="D1779" s="36" t="s">
        <v>9602</v>
      </c>
      <c r="E1779" s="36" t="s">
        <v>28</v>
      </c>
      <c r="F1779" s="36" t="s">
        <v>45</v>
      </c>
      <c r="G1779" s="36">
        <v>0</v>
      </c>
      <c r="H1779" s="36" t="s">
        <v>108</v>
      </c>
      <c r="I1779" s="36" t="s">
        <v>9603</v>
      </c>
      <c r="J1779" s="36" t="s">
        <v>9604</v>
      </c>
      <c r="K1779" s="36" t="s">
        <v>33</v>
      </c>
      <c r="L1779" s="72" t="s">
        <v>9605</v>
      </c>
      <c r="M1779" s="36" t="s">
        <v>9606</v>
      </c>
      <c r="N1779" s="36" t="s">
        <v>49</v>
      </c>
      <c r="O1779" s="36"/>
      <c r="P1779" s="36" t="s">
        <v>50</v>
      </c>
      <c r="Q1779" s="36"/>
      <c r="R1779" s="36"/>
      <c r="S1779" s="36" t="s">
        <v>51</v>
      </c>
      <c r="T1779" s="36" t="s">
        <v>38</v>
      </c>
      <c r="U1779" s="36" t="s">
        <v>38</v>
      </c>
      <c r="V1779" s="36" t="s">
        <v>38</v>
      </c>
      <c r="W1779" s="36" t="s">
        <v>9607</v>
      </c>
      <c r="X1779" s="36">
        <v>1</v>
      </c>
      <c r="Y1779" s="36" t="s">
        <v>9608</v>
      </c>
      <c r="Z1779" s="36">
        <v>1</v>
      </c>
      <c r="AA1779" s="36" t="s">
        <v>821</v>
      </c>
      <c r="AB1779" s="36">
        <v>1</v>
      </c>
      <c r="AC1779" s="36"/>
      <c r="AD1779" s="36"/>
      <c r="AE1779" s="36">
        <f t="shared" si="30"/>
        <v>1</v>
      </c>
    </row>
    <row r="1780" spans="1:31" customFormat="1" ht="108">
      <c r="A1780" s="36">
        <v>1779</v>
      </c>
      <c r="B1780" s="36" t="s">
        <v>7860</v>
      </c>
      <c r="C1780" s="36" t="s">
        <v>8650</v>
      </c>
      <c r="D1780" s="36" t="s">
        <v>9609</v>
      </c>
      <c r="E1780" s="36" t="s">
        <v>28</v>
      </c>
      <c r="F1780" s="36" t="s">
        <v>45</v>
      </c>
      <c r="G1780" s="36">
        <v>0</v>
      </c>
      <c r="H1780" s="36" t="s">
        <v>82</v>
      </c>
      <c r="I1780" s="36" t="s">
        <v>9610</v>
      </c>
      <c r="J1780" s="36" t="s">
        <v>9611</v>
      </c>
      <c r="K1780" s="36" t="s">
        <v>33</v>
      </c>
      <c r="L1780" s="72" t="s">
        <v>9612</v>
      </c>
      <c r="M1780" s="36" t="s">
        <v>9613</v>
      </c>
      <c r="N1780" s="36" t="s">
        <v>49</v>
      </c>
      <c r="O1780" s="36"/>
      <c r="P1780" s="36" t="s">
        <v>50</v>
      </c>
      <c r="Q1780" s="36"/>
      <c r="R1780" s="36"/>
      <c r="S1780" s="36" t="s">
        <v>37</v>
      </c>
      <c r="T1780" s="36" t="s">
        <v>38</v>
      </c>
      <c r="U1780" s="36" t="s">
        <v>38</v>
      </c>
      <c r="V1780" s="36" t="s">
        <v>38</v>
      </c>
      <c r="W1780" s="36" t="s">
        <v>38</v>
      </c>
      <c r="X1780" s="36">
        <v>2</v>
      </c>
      <c r="Y1780" s="36" t="s">
        <v>38</v>
      </c>
      <c r="Z1780" s="36">
        <v>3</v>
      </c>
      <c r="AA1780" s="36" t="s">
        <v>52</v>
      </c>
      <c r="AB1780" s="36">
        <v>3</v>
      </c>
      <c r="AC1780" s="36"/>
      <c r="AD1780" s="36"/>
      <c r="AE1780" s="36">
        <f t="shared" si="30"/>
        <v>1</v>
      </c>
    </row>
    <row r="1781" spans="1:31" customFormat="1" ht="94.5">
      <c r="A1781" s="36">
        <v>1780</v>
      </c>
      <c r="B1781" s="36" t="s">
        <v>7860</v>
      </c>
      <c r="C1781" s="36" t="s">
        <v>8650</v>
      </c>
      <c r="D1781" s="36" t="s">
        <v>9614</v>
      </c>
      <c r="E1781" s="36" t="s">
        <v>28</v>
      </c>
      <c r="F1781" s="36" t="s">
        <v>45</v>
      </c>
      <c r="G1781" s="36">
        <v>0</v>
      </c>
      <c r="H1781" s="36" t="s">
        <v>82</v>
      </c>
      <c r="I1781" s="36" t="s">
        <v>9615</v>
      </c>
      <c r="J1781" s="36" t="s">
        <v>9616</v>
      </c>
      <c r="K1781" s="36" t="s">
        <v>33</v>
      </c>
      <c r="L1781" s="72" t="s">
        <v>9617</v>
      </c>
      <c r="M1781" s="36" t="s">
        <v>9618</v>
      </c>
      <c r="N1781" s="36" t="s">
        <v>49</v>
      </c>
      <c r="O1781" s="36"/>
      <c r="P1781" s="36" t="s">
        <v>50</v>
      </c>
      <c r="Q1781" s="36"/>
      <c r="R1781" s="36"/>
      <c r="S1781" s="36" t="s">
        <v>51</v>
      </c>
      <c r="T1781" s="36" t="s">
        <v>38</v>
      </c>
      <c r="U1781" s="36" t="s">
        <v>39</v>
      </c>
      <c r="V1781" s="36" t="s">
        <v>38</v>
      </c>
      <c r="W1781" s="36" t="s">
        <v>38</v>
      </c>
      <c r="X1781" s="36">
        <v>2</v>
      </c>
      <c r="Y1781" s="36" t="s">
        <v>38</v>
      </c>
      <c r="Z1781" s="36">
        <v>3</v>
      </c>
      <c r="AA1781" s="36" t="s">
        <v>52</v>
      </c>
      <c r="AB1781" s="36">
        <v>3</v>
      </c>
      <c r="AC1781" s="36"/>
      <c r="AD1781" s="36"/>
      <c r="AE1781" s="36">
        <f t="shared" si="30"/>
        <v>1</v>
      </c>
    </row>
    <row r="1782" spans="1:31" customFormat="1" ht="94.5">
      <c r="A1782" s="36">
        <v>1781</v>
      </c>
      <c r="B1782" s="36" t="s">
        <v>7860</v>
      </c>
      <c r="C1782" s="36" t="s">
        <v>8650</v>
      </c>
      <c r="D1782" s="36" t="s">
        <v>9619</v>
      </c>
      <c r="E1782" s="36" t="s">
        <v>28</v>
      </c>
      <c r="F1782" s="36" t="s">
        <v>45</v>
      </c>
      <c r="G1782" s="36">
        <v>0</v>
      </c>
      <c r="H1782" s="36" t="s">
        <v>82</v>
      </c>
      <c r="I1782" s="36" t="s">
        <v>9620</v>
      </c>
      <c r="J1782" s="36" t="s">
        <v>9621</v>
      </c>
      <c r="K1782" s="36" t="s">
        <v>33</v>
      </c>
      <c r="L1782" s="72" t="s">
        <v>9622</v>
      </c>
      <c r="M1782" s="36" t="s">
        <v>9623</v>
      </c>
      <c r="N1782" s="36" t="s">
        <v>49</v>
      </c>
      <c r="O1782" s="36"/>
      <c r="P1782" s="36" t="s">
        <v>50</v>
      </c>
      <c r="Q1782" s="36"/>
      <c r="R1782" s="36"/>
      <c r="S1782" s="36" t="s">
        <v>51</v>
      </c>
      <c r="T1782" s="36" t="s">
        <v>38</v>
      </c>
      <c r="U1782" s="36" t="s">
        <v>39</v>
      </c>
      <c r="V1782" s="36" t="s">
        <v>39</v>
      </c>
      <c r="W1782" s="36" t="s">
        <v>38</v>
      </c>
      <c r="X1782" s="36">
        <v>2</v>
      </c>
      <c r="Y1782" s="36" t="s">
        <v>38</v>
      </c>
      <c r="Z1782" s="36">
        <v>3</v>
      </c>
      <c r="AA1782" s="36" t="s">
        <v>52</v>
      </c>
      <c r="AB1782" s="36">
        <v>3</v>
      </c>
      <c r="AC1782" s="36"/>
      <c r="AD1782" s="36"/>
      <c r="AE1782" s="36">
        <f t="shared" si="30"/>
        <v>1</v>
      </c>
    </row>
    <row r="1783" spans="1:31" customFormat="1" ht="94.5">
      <c r="A1783" s="36">
        <v>1782</v>
      </c>
      <c r="B1783" s="36" t="s">
        <v>7860</v>
      </c>
      <c r="C1783" s="36" t="s">
        <v>8650</v>
      </c>
      <c r="D1783" s="36" t="s">
        <v>9624</v>
      </c>
      <c r="E1783" s="36" t="s">
        <v>28</v>
      </c>
      <c r="F1783" s="36" t="s">
        <v>45</v>
      </c>
      <c r="G1783" s="36">
        <v>0</v>
      </c>
      <c r="H1783" s="36" t="s">
        <v>82</v>
      </c>
      <c r="I1783" s="36" t="s">
        <v>9625</v>
      </c>
      <c r="J1783" s="36" t="s">
        <v>9626</v>
      </c>
      <c r="K1783" s="36" t="s">
        <v>33</v>
      </c>
      <c r="L1783" s="72" t="s">
        <v>9627</v>
      </c>
      <c r="M1783" s="36" t="s">
        <v>9628</v>
      </c>
      <c r="N1783" s="36" t="s">
        <v>49</v>
      </c>
      <c r="O1783" s="36"/>
      <c r="P1783" s="36" t="s">
        <v>50</v>
      </c>
      <c r="Q1783" s="36"/>
      <c r="R1783" s="36"/>
      <c r="S1783" s="36" t="s">
        <v>51</v>
      </c>
      <c r="T1783" s="36" t="s">
        <v>38</v>
      </c>
      <c r="U1783" s="36" t="s">
        <v>39</v>
      </c>
      <c r="V1783" s="36" t="s">
        <v>38</v>
      </c>
      <c r="W1783" s="36" t="s">
        <v>38</v>
      </c>
      <c r="X1783" s="36">
        <v>2</v>
      </c>
      <c r="Y1783" s="36" t="s">
        <v>38</v>
      </c>
      <c r="Z1783" s="36">
        <v>3</v>
      </c>
      <c r="AA1783" s="36" t="s">
        <v>52</v>
      </c>
      <c r="AB1783" s="36">
        <v>3</v>
      </c>
      <c r="AC1783" s="36"/>
      <c r="AD1783" s="36"/>
      <c r="AE1783" s="36">
        <f t="shared" si="30"/>
        <v>1</v>
      </c>
    </row>
    <row r="1784" spans="1:31" customFormat="1" ht="135">
      <c r="A1784" s="36">
        <v>1783</v>
      </c>
      <c r="B1784" s="36" t="s">
        <v>7860</v>
      </c>
      <c r="C1784" s="36" t="s">
        <v>8650</v>
      </c>
      <c r="D1784" s="36" t="s">
        <v>9629</v>
      </c>
      <c r="E1784" s="36" t="s">
        <v>9630</v>
      </c>
      <c r="F1784" s="36" t="s">
        <v>9521</v>
      </c>
      <c r="G1784" s="36">
        <v>6</v>
      </c>
      <c r="H1784" s="36" t="s">
        <v>82</v>
      </c>
      <c r="I1784" s="36" t="s">
        <v>9631</v>
      </c>
      <c r="J1784" s="36" t="s">
        <v>9632</v>
      </c>
      <c r="K1784" s="36" t="s">
        <v>33</v>
      </c>
      <c r="L1784" s="72" t="s">
        <v>9633</v>
      </c>
      <c r="M1784" s="36" t="s">
        <v>9634</v>
      </c>
      <c r="N1784" s="36" t="s">
        <v>49</v>
      </c>
      <c r="O1784" s="36"/>
      <c r="P1784" s="36" t="s">
        <v>50</v>
      </c>
      <c r="Q1784" s="36"/>
      <c r="R1784" s="36"/>
      <c r="S1784" s="36" t="s">
        <v>51</v>
      </c>
      <c r="T1784" s="36" t="s">
        <v>38</v>
      </c>
      <c r="U1784" s="36" t="s">
        <v>38</v>
      </c>
      <c r="V1784" s="36" t="s">
        <v>38</v>
      </c>
      <c r="W1784" s="36" t="s">
        <v>9544</v>
      </c>
      <c r="X1784" s="36">
        <v>1</v>
      </c>
      <c r="Y1784" s="36" t="s">
        <v>9635</v>
      </c>
      <c r="Z1784" s="36">
        <v>1</v>
      </c>
      <c r="AA1784" s="36" t="s">
        <v>821</v>
      </c>
      <c r="AB1784" s="36">
        <v>1</v>
      </c>
      <c r="AC1784" s="36"/>
      <c r="AD1784" s="36"/>
      <c r="AE1784" s="36">
        <f t="shared" si="30"/>
        <v>1</v>
      </c>
    </row>
    <row r="1785" spans="1:31" customFormat="1" ht="135">
      <c r="A1785" s="36">
        <v>1784</v>
      </c>
      <c r="B1785" s="36" t="s">
        <v>7860</v>
      </c>
      <c r="C1785" s="36" t="s">
        <v>8650</v>
      </c>
      <c r="D1785" s="36" t="s">
        <v>9636</v>
      </c>
      <c r="E1785" s="36" t="s">
        <v>9636</v>
      </c>
      <c r="F1785" s="36" t="s">
        <v>9521</v>
      </c>
      <c r="G1785" s="36">
        <v>6</v>
      </c>
      <c r="H1785" s="36" t="s">
        <v>82</v>
      </c>
      <c r="I1785" s="36" t="s">
        <v>9637</v>
      </c>
      <c r="J1785" s="36" t="s">
        <v>9638</v>
      </c>
      <c r="K1785" s="36" t="s">
        <v>33</v>
      </c>
      <c r="L1785" s="72" t="s">
        <v>9639</v>
      </c>
      <c r="M1785" s="36" t="s">
        <v>9640</v>
      </c>
      <c r="N1785" s="36" t="s">
        <v>49</v>
      </c>
      <c r="O1785" s="36"/>
      <c r="P1785" s="36" t="s">
        <v>50</v>
      </c>
      <c r="Q1785" s="36"/>
      <c r="R1785" s="36"/>
      <c r="S1785" s="36" t="s">
        <v>51</v>
      </c>
      <c r="T1785" s="36" t="s">
        <v>38</v>
      </c>
      <c r="U1785" s="36" t="s">
        <v>38</v>
      </c>
      <c r="V1785" s="36" t="s">
        <v>38</v>
      </c>
      <c r="W1785" s="36" t="s">
        <v>9544</v>
      </c>
      <c r="X1785" s="36">
        <v>1</v>
      </c>
      <c r="Y1785" s="36" t="s">
        <v>9641</v>
      </c>
      <c r="Z1785" s="36">
        <v>2</v>
      </c>
      <c r="AA1785" s="36" t="s">
        <v>2829</v>
      </c>
      <c r="AB1785" s="36">
        <v>4</v>
      </c>
      <c r="AC1785" s="36"/>
      <c r="AD1785" s="36"/>
      <c r="AE1785" s="36">
        <f t="shared" si="30"/>
        <v>1</v>
      </c>
    </row>
    <row r="1786" spans="1:31" customFormat="1" ht="108">
      <c r="A1786" s="36">
        <v>1785</v>
      </c>
      <c r="B1786" s="36" t="s">
        <v>7860</v>
      </c>
      <c r="C1786" s="36" t="s">
        <v>8666</v>
      </c>
      <c r="D1786" s="36" t="s">
        <v>9642</v>
      </c>
      <c r="E1786" s="36" t="s">
        <v>28</v>
      </c>
      <c r="F1786" s="36" t="s">
        <v>45</v>
      </c>
      <c r="G1786" s="36">
        <v>0</v>
      </c>
      <c r="H1786" s="36" t="s">
        <v>82</v>
      </c>
      <c r="I1786" s="36" t="s">
        <v>9643</v>
      </c>
      <c r="J1786" s="36" t="s">
        <v>9644</v>
      </c>
      <c r="K1786" s="36" t="s">
        <v>33</v>
      </c>
      <c r="L1786" s="72" t="s">
        <v>9645</v>
      </c>
      <c r="M1786" s="36" t="s">
        <v>9646</v>
      </c>
      <c r="N1786" s="36" t="s">
        <v>36</v>
      </c>
      <c r="O1786" s="36"/>
      <c r="P1786" s="36"/>
      <c r="Q1786" s="36"/>
      <c r="R1786" s="36"/>
      <c r="S1786" s="36" t="s">
        <v>51</v>
      </c>
      <c r="T1786" s="36" t="s">
        <v>38</v>
      </c>
      <c r="U1786" s="36" t="s">
        <v>39</v>
      </c>
      <c r="V1786" s="36" t="s">
        <v>39</v>
      </c>
      <c r="W1786" s="36" t="s">
        <v>9647</v>
      </c>
      <c r="X1786" s="36">
        <v>2</v>
      </c>
      <c r="Y1786" s="36" t="s">
        <v>9648</v>
      </c>
      <c r="Z1786" s="36">
        <v>1</v>
      </c>
      <c r="AA1786" s="36" t="s">
        <v>9648</v>
      </c>
      <c r="AB1786" s="36">
        <v>1</v>
      </c>
      <c r="AC1786" s="36"/>
      <c r="AD1786" s="36"/>
      <c r="AE1786" s="36">
        <f t="shared" si="30"/>
        <v>0</v>
      </c>
    </row>
    <row r="1787" spans="1:31" customFormat="1" ht="67.5">
      <c r="A1787" s="36">
        <v>1786</v>
      </c>
      <c r="B1787" s="36" t="s">
        <v>7860</v>
      </c>
      <c r="C1787" s="36" t="s">
        <v>8666</v>
      </c>
      <c r="D1787" s="36" t="s">
        <v>9649</v>
      </c>
      <c r="E1787" s="36" t="s">
        <v>28</v>
      </c>
      <c r="F1787" s="36" t="s">
        <v>45</v>
      </c>
      <c r="G1787" s="36">
        <v>0</v>
      </c>
      <c r="H1787" s="36" t="s">
        <v>42</v>
      </c>
      <c r="I1787" s="36" t="s">
        <v>9650</v>
      </c>
      <c r="J1787" s="36" t="s">
        <v>9651</v>
      </c>
      <c r="K1787" s="36" t="s">
        <v>33</v>
      </c>
      <c r="L1787" s="72" t="s">
        <v>9652</v>
      </c>
      <c r="M1787" s="36" t="s">
        <v>9653</v>
      </c>
      <c r="N1787" s="36" t="s">
        <v>49</v>
      </c>
      <c r="O1787" s="36" t="s">
        <v>50</v>
      </c>
      <c r="P1787" s="36" t="s">
        <v>50</v>
      </c>
      <c r="Q1787" s="36" t="s">
        <v>50</v>
      </c>
      <c r="R1787" s="36"/>
      <c r="S1787" s="36" t="s">
        <v>51</v>
      </c>
      <c r="T1787" s="36" t="s">
        <v>38</v>
      </c>
      <c r="U1787" s="36" t="s">
        <v>39</v>
      </c>
      <c r="V1787" s="36" t="s">
        <v>38</v>
      </c>
      <c r="W1787" s="36" t="s">
        <v>9647</v>
      </c>
      <c r="X1787" s="36">
        <v>2</v>
      </c>
      <c r="Y1787" s="36" t="s">
        <v>9654</v>
      </c>
      <c r="Z1787" s="36">
        <v>1</v>
      </c>
      <c r="AA1787" s="36" t="s">
        <v>9654</v>
      </c>
      <c r="AB1787" s="36">
        <v>1</v>
      </c>
      <c r="AC1787" s="36"/>
      <c r="AD1787" s="36"/>
      <c r="AE1787" s="36">
        <f t="shared" si="30"/>
        <v>3</v>
      </c>
    </row>
    <row r="1788" spans="1:31" customFormat="1" ht="81">
      <c r="A1788" s="36">
        <v>1787</v>
      </c>
      <c r="B1788" s="36" t="s">
        <v>7860</v>
      </c>
      <c r="C1788" s="36" t="s">
        <v>8666</v>
      </c>
      <c r="D1788" s="36" t="s">
        <v>9655</v>
      </c>
      <c r="E1788" s="36" t="s">
        <v>28</v>
      </c>
      <c r="F1788" s="36" t="s">
        <v>45</v>
      </c>
      <c r="G1788" s="36">
        <v>0</v>
      </c>
      <c r="H1788" s="36" t="s">
        <v>42</v>
      </c>
      <c r="I1788" s="36" t="s">
        <v>9656</v>
      </c>
      <c r="J1788" s="36" t="s">
        <v>9657</v>
      </c>
      <c r="K1788" s="36" t="s">
        <v>33</v>
      </c>
      <c r="L1788" s="72" t="s">
        <v>9658</v>
      </c>
      <c r="M1788" s="36" t="s">
        <v>9659</v>
      </c>
      <c r="N1788" s="36" t="s">
        <v>49</v>
      </c>
      <c r="O1788" s="36" t="s">
        <v>50</v>
      </c>
      <c r="P1788" s="36" t="s">
        <v>50</v>
      </c>
      <c r="Q1788" s="36" t="s">
        <v>50</v>
      </c>
      <c r="R1788" s="36"/>
      <c r="S1788" s="36" t="s">
        <v>51</v>
      </c>
      <c r="T1788" s="36" t="s">
        <v>38</v>
      </c>
      <c r="U1788" s="36" t="s">
        <v>39</v>
      </c>
      <c r="V1788" s="36" t="s">
        <v>38</v>
      </c>
      <c r="W1788" s="36" t="s">
        <v>9647</v>
      </c>
      <c r="X1788" s="36">
        <v>2</v>
      </c>
      <c r="Y1788" s="36" t="s">
        <v>9654</v>
      </c>
      <c r="Z1788" s="36">
        <v>1</v>
      </c>
      <c r="AA1788" s="36" t="s">
        <v>9654</v>
      </c>
      <c r="AB1788" s="36">
        <v>1</v>
      </c>
      <c r="AC1788" s="36"/>
      <c r="AD1788" s="36"/>
      <c r="AE1788" s="36">
        <f t="shared" si="30"/>
        <v>3</v>
      </c>
    </row>
    <row r="1789" spans="1:31" customFormat="1" ht="94.5">
      <c r="A1789" s="36">
        <v>1788</v>
      </c>
      <c r="B1789" s="36" t="s">
        <v>7860</v>
      </c>
      <c r="C1789" s="36" t="s">
        <v>8666</v>
      </c>
      <c r="D1789" s="36" t="s">
        <v>9660</v>
      </c>
      <c r="E1789" s="36" t="s">
        <v>28</v>
      </c>
      <c r="F1789" s="36" t="s">
        <v>45</v>
      </c>
      <c r="G1789" s="36">
        <v>0</v>
      </c>
      <c r="H1789" s="36" t="s">
        <v>82</v>
      </c>
      <c r="I1789" s="36" t="s">
        <v>9661</v>
      </c>
      <c r="J1789" s="36" t="s">
        <v>9662</v>
      </c>
      <c r="K1789" s="36" t="s">
        <v>33</v>
      </c>
      <c r="L1789" s="72" t="s">
        <v>9663</v>
      </c>
      <c r="M1789" s="36" t="s">
        <v>9664</v>
      </c>
      <c r="N1789" s="36" t="s">
        <v>49</v>
      </c>
      <c r="O1789" s="36"/>
      <c r="P1789" s="36"/>
      <c r="Q1789" s="36"/>
      <c r="R1789" s="36" t="s">
        <v>50</v>
      </c>
      <c r="S1789" s="36" t="s">
        <v>51</v>
      </c>
      <c r="T1789" s="36" t="s">
        <v>38</v>
      </c>
      <c r="U1789" s="36" t="s">
        <v>39</v>
      </c>
      <c r="V1789" s="36" t="s">
        <v>38</v>
      </c>
      <c r="W1789" s="36" t="s">
        <v>9665</v>
      </c>
      <c r="X1789" s="36">
        <v>2</v>
      </c>
      <c r="Y1789" s="36" t="s">
        <v>9666</v>
      </c>
      <c r="Z1789" s="36">
        <v>4</v>
      </c>
      <c r="AA1789" s="36" t="s">
        <v>9667</v>
      </c>
      <c r="AB1789" s="36">
        <v>1</v>
      </c>
      <c r="AC1789" s="36"/>
      <c r="AD1789" s="36"/>
      <c r="AE1789" s="36">
        <f t="shared" si="30"/>
        <v>1</v>
      </c>
    </row>
    <row r="1790" spans="1:31" customFormat="1" ht="108">
      <c r="A1790" s="36">
        <v>1789</v>
      </c>
      <c r="B1790" s="36" t="s">
        <v>7860</v>
      </c>
      <c r="C1790" s="36" t="s">
        <v>8666</v>
      </c>
      <c r="D1790" s="36" t="s">
        <v>9668</v>
      </c>
      <c r="E1790" s="36" t="s">
        <v>28</v>
      </c>
      <c r="F1790" s="36" t="s">
        <v>45</v>
      </c>
      <c r="G1790" s="36">
        <v>0</v>
      </c>
      <c r="H1790" s="36" t="s">
        <v>30</v>
      </c>
      <c r="I1790" s="36" t="s">
        <v>9669</v>
      </c>
      <c r="J1790" s="36" t="s">
        <v>9670</v>
      </c>
      <c r="K1790" s="36" t="s">
        <v>33</v>
      </c>
      <c r="L1790" s="72" t="s">
        <v>9671</v>
      </c>
      <c r="M1790" s="36" t="s">
        <v>9672</v>
      </c>
      <c r="N1790" s="36" t="s">
        <v>49</v>
      </c>
      <c r="O1790" s="36"/>
      <c r="P1790" s="36" t="s">
        <v>50</v>
      </c>
      <c r="Q1790" s="36"/>
      <c r="R1790" s="36"/>
      <c r="S1790" s="36" t="s">
        <v>51</v>
      </c>
      <c r="T1790" s="36" t="s">
        <v>38</v>
      </c>
      <c r="U1790" s="36" t="s">
        <v>39</v>
      </c>
      <c r="V1790" s="36" t="s">
        <v>38</v>
      </c>
      <c r="W1790" s="36" t="s">
        <v>9673</v>
      </c>
      <c r="X1790" s="36">
        <v>1</v>
      </c>
      <c r="Y1790" s="36" t="s">
        <v>9674</v>
      </c>
      <c r="Z1790" s="36">
        <v>2</v>
      </c>
      <c r="AA1790" s="36" t="s">
        <v>9674</v>
      </c>
      <c r="AB1790" s="36">
        <v>2</v>
      </c>
      <c r="AC1790" s="36"/>
      <c r="AD1790" s="36"/>
      <c r="AE1790" s="36">
        <f t="shared" si="30"/>
        <v>1</v>
      </c>
    </row>
    <row r="1791" spans="1:31" customFormat="1" ht="108">
      <c r="A1791" s="36">
        <v>1790</v>
      </c>
      <c r="B1791" s="36" t="s">
        <v>7860</v>
      </c>
      <c r="C1791" s="36" t="s">
        <v>8666</v>
      </c>
      <c r="D1791" s="36" t="s">
        <v>9675</v>
      </c>
      <c r="E1791" s="36" t="s">
        <v>28</v>
      </c>
      <c r="F1791" s="36" t="s">
        <v>45</v>
      </c>
      <c r="G1791" s="36">
        <v>0</v>
      </c>
      <c r="H1791" s="36" t="s">
        <v>82</v>
      </c>
      <c r="I1791" s="36" t="s">
        <v>9676</v>
      </c>
      <c r="J1791" s="36" t="s">
        <v>9677</v>
      </c>
      <c r="K1791" s="36" t="s">
        <v>33</v>
      </c>
      <c r="L1791" s="72" t="s">
        <v>9678</v>
      </c>
      <c r="M1791" s="36" t="s">
        <v>9679</v>
      </c>
      <c r="N1791" s="36" t="s">
        <v>36</v>
      </c>
      <c r="O1791" s="36"/>
      <c r="P1791" s="36"/>
      <c r="Q1791" s="36"/>
      <c r="R1791" s="36"/>
      <c r="S1791" s="36" t="s">
        <v>51</v>
      </c>
      <c r="T1791" s="36" t="s">
        <v>38</v>
      </c>
      <c r="U1791" s="36" t="s">
        <v>39</v>
      </c>
      <c r="V1791" s="36" t="s">
        <v>38</v>
      </c>
      <c r="W1791" s="36" t="s">
        <v>9680</v>
      </c>
      <c r="X1791" s="36">
        <v>2</v>
      </c>
      <c r="Y1791" s="36" t="s">
        <v>228</v>
      </c>
      <c r="Z1791" s="36">
        <v>5</v>
      </c>
      <c r="AA1791" s="36" t="s">
        <v>228</v>
      </c>
      <c r="AB1791" s="36">
        <v>5</v>
      </c>
      <c r="AC1791" s="36"/>
      <c r="AD1791" s="36"/>
      <c r="AE1791" s="36">
        <f t="shared" si="30"/>
        <v>0</v>
      </c>
    </row>
    <row r="1792" spans="1:31" customFormat="1" ht="135">
      <c r="A1792" s="36">
        <v>1791</v>
      </c>
      <c r="B1792" s="36" t="s">
        <v>7860</v>
      </c>
      <c r="C1792" s="36" t="s">
        <v>8666</v>
      </c>
      <c r="D1792" s="36" t="s">
        <v>9681</v>
      </c>
      <c r="E1792" s="36" t="s">
        <v>28</v>
      </c>
      <c r="F1792" s="36" t="s">
        <v>45</v>
      </c>
      <c r="G1792" s="36">
        <v>0</v>
      </c>
      <c r="H1792" s="36" t="s">
        <v>645</v>
      </c>
      <c r="I1792" s="36" t="s">
        <v>9682</v>
      </c>
      <c r="J1792" s="36" t="s">
        <v>9683</v>
      </c>
      <c r="K1792" s="36" t="s">
        <v>33</v>
      </c>
      <c r="L1792" s="72" t="s">
        <v>9684</v>
      </c>
      <c r="M1792" s="36" t="s">
        <v>9685</v>
      </c>
      <c r="N1792" s="36" t="s">
        <v>36</v>
      </c>
      <c r="O1792" s="36"/>
      <c r="P1792" s="36"/>
      <c r="Q1792" s="36"/>
      <c r="R1792" s="36"/>
      <c r="S1792" s="36" t="s">
        <v>37</v>
      </c>
      <c r="T1792" s="36" t="s">
        <v>38</v>
      </c>
      <c r="U1792" s="36" t="s">
        <v>39</v>
      </c>
      <c r="V1792" s="36" t="s">
        <v>38</v>
      </c>
      <c r="W1792" s="36" t="s">
        <v>9686</v>
      </c>
      <c r="X1792" s="36">
        <v>1</v>
      </c>
      <c r="Y1792" s="36" t="s">
        <v>9687</v>
      </c>
      <c r="Z1792" s="36">
        <v>1</v>
      </c>
      <c r="AA1792" s="36" t="s">
        <v>9687</v>
      </c>
      <c r="AB1792" s="36">
        <v>1</v>
      </c>
      <c r="AC1792" s="36"/>
      <c r="AD1792" s="36"/>
      <c r="AE1792" s="36">
        <f t="shared" si="30"/>
        <v>0</v>
      </c>
    </row>
    <row r="1793" spans="1:31" customFormat="1" ht="67.5">
      <c r="A1793" s="36">
        <v>1792</v>
      </c>
      <c r="B1793" s="36" t="s">
        <v>7860</v>
      </c>
      <c r="C1793" s="36" t="s">
        <v>8666</v>
      </c>
      <c r="D1793" s="36" t="s">
        <v>9688</v>
      </c>
      <c r="E1793" s="36" t="s">
        <v>28</v>
      </c>
      <c r="F1793" s="36" t="s">
        <v>45</v>
      </c>
      <c r="G1793" s="36">
        <v>0</v>
      </c>
      <c r="H1793" s="36" t="s">
        <v>42</v>
      </c>
      <c r="I1793" s="36" t="s">
        <v>9689</v>
      </c>
      <c r="J1793" s="36" t="s">
        <v>9690</v>
      </c>
      <c r="K1793" s="36" t="s">
        <v>33</v>
      </c>
      <c r="L1793" s="72" t="s">
        <v>9691</v>
      </c>
      <c r="M1793" s="36" t="s">
        <v>9692</v>
      </c>
      <c r="N1793" s="36" t="s">
        <v>36</v>
      </c>
      <c r="O1793" s="36"/>
      <c r="P1793" s="36"/>
      <c r="Q1793" s="36"/>
      <c r="R1793" s="36"/>
      <c r="S1793" s="36" t="s">
        <v>37</v>
      </c>
      <c r="T1793" s="36" t="s">
        <v>38</v>
      </c>
      <c r="U1793" s="36" t="s">
        <v>38</v>
      </c>
      <c r="V1793" s="36" t="s">
        <v>38</v>
      </c>
      <c r="W1793" s="36" t="s">
        <v>9680</v>
      </c>
      <c r="X1793" s="36">
        <v>2</v>
      </c>
      <c r="Y1793" s="36" t="s">
        <v>9693</v>
      </c>
      <c r="Z1793" s="36">
        <v>1</v>
      </c>
      <c r="AA1793" s="36" t="s">
        <v>9693</v>
      </c>
      <c r="AB1793" s="36">
        <v>1</v>
      </c>
      <c r="AC1793" s="36"/>
      <c r="AD1793" s="36"/>
      <c r="AE1793" s="36">
        <f t="shared" si="30"/>
        <v>0</v>
      </c>
    </row>
    <row r="1794" spans="1:31" customFormat="1" ht="81">
      <c r="A1794" s="36">
        <v>1793</v>
      </c>
      <c r="B1794" s="36" t="s">
        <v>7860</v>
      </c>
      <c r="C1794" s="36" t="s">
        <v>8666</v>
      </c>
      <c r="D1794" s="36" t="s">
        <v>9694</v>
      </c>
      <c r="E1794" s="36" t="s">
        <v>28</v>
      </c>
      <c r="F1794" s="36" t="s">
        <v>45</v>
      </c>
      <c r="G1794" s="36">
        <v>0</v>
      </c>
      <c r="H1794" s="36" t="s">
        <v>82</v>
      </c>
      <c r="I1794" s="36" t="s">
        <v>9695</v>
      </c>
      <c r="J1794" s="36" t="s">
        <v>9696</v>
      </c>
      <c r="K1794" s="36" t="s">
        <v>33</v>
      </c>
      <c r="L1794" s="72" t="s">
        <v>9697</v>
      </c>
      <c r="M1794" s="36" t="s">
        <v>9698</v>
      </c>
      <c r="N1794" s="36" t="s">
        <v>49</v>
      </c>
      <c r="O1794" s="36" t="s">
        <v>50</v>
      </c>
      <c r="P1794" s="36" t="s">
        <v>50</v>
      </c>
      <c r="Q1794" s="36" t="s">
        <v>50</v>
      </c>
      <c r="R1794" s="36"/>
      <c r="S1794" s="36" t="s">
        <v>51</v>
      </c>
      <c r="T1794" s="36" t="s">
        <v>38</v>
      </c>
      <c r="U1794" s="36" t="s">
        <v>39</v>
      </c>
      <c r="V1794" s="36" t="s">
        <v>38</v>
      </c>
      <c r="W1794" s="36" t="s">
        <v>9699</v>
      </c>
      <c r="X1794" s="36">
        <v>2</v>
      </c>
      <c r="Y1794" s="36" t="s">
        <v>228</v>
      </c>
      <c r="Z1794" s="36">
        <v>5</v>
      </c>
      <c r="AA1794" s="36" t="s">
        <v>228</v>
      </c>
      <c r="AB1794" s="36">
        <v>5</v>
      </c>
      <c r="AC1794" s="36"/>
      <c r="AD1794" s="36"/>
      <c r="AE1794" s="36">
        <f t="shared" si="30"/>
        <v>3</v>
      </c>
    </row>
    <row r="1795" spans="1:31" customFormat="1" ht="108">
      <c r="A1795" s="36">
        <v>1794</v>
      </c>
      <c r="B1795" s="36" t="s">
        <v>7860</v>
      </c>
      <c r="C1795" s="36" t="s">
        <v>8666</v>
      </c>
      <c r="D1795" s="36" t="s">
        <v>9700</v>
      </c>
      <c r="E1795" s="36" t="s">
        <v>28</v>
      </c>
      <c r="F1795" s="36" t="s">
        <v>45</v>
      </c>
      <c r="G1795" s="36">
        <v>0</v>
      </c>
      <c r="H1795" s="36" t="s">
        <v>82</v>
      </c>
      <c r="I1795" s="36" t="s">
        <v>9701</v>
      </c>
      <c r="J1795" s="36" t="s">
        <v>9702</v>
      </c>
      <c r="K1795" s="36" t="s">
        <v>33</v>
      </c>
      <c r="L1795" s="72" t="s">
        <v>9703</v>
      </c>
      <c r="M1795" s="36" t="s">
        <v>9704</v>
      </c>
      <c r="N1795" s="36" t="s">
        <v>49</v>
      </c>
      <c r="O1795" s="36"/>
      <c r="P1795" s="36"/>
      <c r="Q1795" s="36"/>
      <c r="R1795" s="36" t="s">
        <v>50</v>
      </c>
      <c r="S1795" s="36" t="s">
        <v>37</v>
      </c>
      <c r="T1795" s="36" t="s">
        <v>38</v>
      </c>
      <c r="U1795" s="36" t="s">
        <v>39</v>
      </c>
      <c r="V1795" s="36" t="s">
        <v>38</v>
      </c>
      <c r="W1795" s="36" t="s">
        <v>9705</v>
      </c>
      <c r="X1795" s="36">
        <v>1</v>
      </c>
      <c r="Y1795" s="36" t="s">
        <v>9706</v>
      </c>
      <c r="Z1795" s="36">
        <v>1</v>
      </c>
      <c r="AA1795" s="36" t="s">
        <v>9706</v>
      </c>
      <c r="AB1795" s="36">
        <v>1</v>
      </c>
      <c r="AC1795" s="36"/>
      <c r="AD1795" s="36"/>
      <c r="AE1795" s="36">
        <f t="shared" si="30"/>
        <v>1</v>
      </c>
    </row>
    <row r="1796" spans="1:31" customFormat="1" ht="121.5">
      <c r="A1796" s="36">
        <v>1795</v>
      </c>
      <c r="B1796" s="36" t="s">
        <v>7860</v>
      </c>
      <c r="C1796" s="36" t="s">
        <v>8666</v>
      </c>
      <c r="D1796" s="36" t="s">
        <v>9707</v>
      </c>
      <c r="E1796" s="36" t="s">
        <v>28</v>
      </c>
      <c r="F1796" s="36" t="s">
        <v>45</v>
      </c>
      <c r="G1796" s="36">
        <v>0</v>
      </c>
      <c r="H1796" s="36" t="s">
        <v>82</v>
      </c>
      <c r="I1796" s="36" t="s">
        <v>9708</v>
      </c>
      <c r="J1796" s="36" t="s">
        <v>9709</v>
      </c>
      <c r="K1796" s="36" t="s">
        <v>33</v>
      </c>
      <c r="L1796" s="72" t="s">
        <v>9710</v>
      </c>
      <c r="M1796" s="36" t="s">
        <v>9711</v>
      </c>
      <c r="N1796" s="36" t="s">
        <v>36</v>
      </c>
      <c r="O1796" s="36"/>
      <c r="P1796" s="36"/>
      <c r="Q1796" s="36"/>
      <c r="R1796" s="36"/>
      <c r="S1796" s="36" t="s">
        <v>37</v>
      </c>
      <c r="T1796" s="36" t="s">
        <v>38</v>
      </c>
      <c r="U1796" s="36" t="s">
        <v>39</v>
      </c>
      <c r="V1796" s="36" t="s">
        <v>38</v>
      </c>
      <c r="W1796" s="36" t="s">
        <v>3102</v>
      </c>
      <c r="X1796" s="36">
        <v>1</v>
      </c>
      <c r="Y1796" s="36" t="s">
        <v>9712</v>
      </c>
      <c r="Z1796" s="36">
        <v>1</v>
      </c>
      <c r="AA1796" s="36" t="s">
        <v>9712</v>
      </c>
      <c r="AB1796" s="36">
        <v>1</v>
      </c>
      <c r="AC1796" s="36"/>
      <c r="AD1796" s="36"/>
      <c r="AE1796" s="36">
        <f t="shared" si="30"/>
        <v>0</v>
      </c>
    </row>
    <row r="1797" spans="1:31" customFormat="1" ht="135">
      <c r="A1797" s="36">
        <v>1796</v>
      </c>
      <c r="B1797" s="36" t="s">
        <v>7860</v>
      </c>
      <c r="C1797" s="36" t="s">
        <v>8666</v>
      </c>
      <c r="D1797" s="36" t="s">
        <v>9713</v>
      </c>
      <c r="E1797" s="36" t="s">
        <v>28</v>
      </c>
      <c r="F1797" s="36" t="s">
        <v>45</v>
      </c>
      <c r="G1797" s="36">
        <v>0</v>
      </c>
      <c r="H1797" s="36" t="s">
        <v>82</v>
      </c>
      <c r="I1797" s="36" t="s">
        <v>9714</v>
      </c>
      <c r="J1797" s="36" t="s">
        <v>9715</v>
      </c>
      <c r="K1797" s="36" t="s">
        <v>33</v>
      </c>
      <c r="L1797" s="72" t="s">
        <v>9716</v>
      </c>
      <c r="M1797" s="36" t="s">
        <v>9717</v>
      </c>
      <c r="N1797" s="36" t="s">
        <v>49</v>
      </c>
      <c r="O1797" s="36"/>
      <c r="P1797" s="36" t="s">
        <v>50</v>
      </c>
      <c r="Q1797" s="36"/>
      <c r="R1797" s="36"/>
      <c r="S1797" s="36" t="s">
        <v>51</v>
      </c>
      <c r="T1797" s="36" t="s">
        <v>38</v>
      </c>
      <c r="U1797" s="36" t="s">
        <v>38</v>
      </c>
      <c r="V1797" s="36" t="s">
        <v>38</v>
      </c>
      <c r="W1797" s="36" t="s">
        <v>9718</v>
      </c>
      <c r="X1797" s="36">
        <v>2</v>
      </c>
      <c r="Y1797" s="36" t="s">
        <v>9712</v>
      </c>
      <c r="Z1797" s="36">
        <v>1</v>
      </c>
      <c r="AA1797" s="36" t="s">
        <v>9712</v>
      </c>
      <c r="AB1797" s="36">
        <v>1</v>
      </c>
      <c r="AC1797" s="36"/>
      <c r="AD1797" s="36"/>
      <c r="AE1797" s="36">
        <f t="shared" si="30"/>
        <v>1</v>
      </c>
    </row>
    <row r="1798" spans="1:31" customFormat="1" ht="256.5">
      <c r="A1798" s="36">
        <v>1797</v>
      </c>
      <c r="B1798" s="36" t="s">
        <v>7860</v>
      </c>
      <c r="C1798" s="36" t="s">
        <v>8666</v>
      </c>
      <c r="D1798" s="36" t="s">
        <v>9719</v>
      </c>
      <c r="E1798" s="36" t="s">
        <v>28</v>
      </c>
      <c r="F1798" s="36" t="s">
        <v>45</v>
      </c>
      <c r="G1798" s="36">
        <v>0</v>
      </c>
      <c r="H1798" s="36" t="s">
        <v>30</v>
      </c>
      <c r="I1798" s="36" t="s">
        <v>9720</v>
      </c>
      <c r="J1798" s="36" t="s">
        <v>9721</v>
      </c>
      <c r="K1798" s="36" t="s">
        <v>106</v>
      </c>
      <c r="L1798" s="72"/>
      <c r="M1798" s="36"/>
      <c r="N1798" s="36"/>
      <c r="O1798" s="36"/>
      <c r="P1798" s="36"/>
      <c r="Q1798" s="36"/>
      <c r="R1798" s="36"/>
      <c r="S1798" s="36"/>
      <c r="T1798" s="36"/>
      <c r="U1798" s="36"/>
      <c r="V1798" s="36"/>
      <c r="W1798" s="36"/>
      <c r="X1798" s="36"/>
      <c r="Y1798" s="36"/>
      <c r="Z1798" s="36"/>
      <c r="AA1798" s="36"/>
      <c r="AB1798" s="36"/>
      <c r="AC1798" s="36"/>
      <c r="AD1798" s="36"/>
      <c r="AE1798" s="36">
        <f t="shared" si="30"/>
        <v>0</v>
      </c>
    </row>
    <row r="1799" spans="1:31" customFormat="1" ht="108">
      <c r="A1799" s="36">
        <v>1798</v>
      </c>
      <c r="B1799" s="36" t="s">
        <v>7860</v>
      </c>
      <c r="C1799" s="36" t="s">
        <v>8666</v>
      </c>
      <c r="D1799" s="36" t="s">
        <v>9722</v>
      </c>
      <c r="E1799" s="36" t="s">
        <v>28</v>
      </c>
      <c r="F1799" s="36" t="s">
        <v>45</v>
      </c>
      <c r="G1799" s="36">
        <v>0</v>
      </c>
      <c r="H1799" s="36" t="s">
        <v>30</v>
      </c>
      <c r="I1799" s="36" t="s">
        <v>9723</v>
      </c>
      <c r="J1799" s="36" t="s">
        <v>9724</v>
      </c>
      <c r="K1799" s="36" t="s">
        <v>33</v>
      </c>
      <c r="L1799" s="72" t="s">
        <v>9725</v>
      </c>
      <c r="M1799" s="36" t="s">
        <v>9726</v>
      </c>
      <c r="N1799" s="36" t="s">
        <v>49</v>
      </c>
      <c r="O1799" s="36"/>
      <c r="P1799" s="36"/>
      <c r="Q1799" s="36" t="s">
        <v>50</v>
      </c>
      <c r="R1799" s="36"/>
      <c r="S1799" s="36" t="s">
        <v>37</v>
      </c>
      <c r="T1799" s="36" t="s">
        <v>38</v>
      </c>
      <c r="U1799" s="36" t="s">
        <v>39</v>
      </c>
      <c r="V1799" s="36" t="s">
        <v>38</v>
      </c>
      <c r="W1799" s="36" t="s">
        <v>9727</v>
      </c>
      <c r="X1799" s="36">
        <v>1</v>
      </c>
      <c r="Y1799" s="36" t="s">
        <v>9728</v>
      </c>
      <c r="Z1799" s="36">
        <v>1</v>
      </c>
      <c r="AA1799" s="36" t="s">
        <v>9728</v>
      </c>
      <c r="AB1799" s="36">
        <v>1</v>
      </c>
      <c r="AC1799" s="36"/>
      <c r="AD1799" s="36"/>
      <c r="AE1799" s="36">
        <f t="shared" si="30"/>
        <v>1</v>
      </c>
    </row>
    <row r="1800" spans="1:31" customFormat="1" ht="216">
      <c r="A1800" s="36">
        <v>1799</v>
      </c>
      <c r="B1800" s="36" t="s">
        <v>7860</v>
      </c>
      <c r="C1800" s="36" t="s">
        <v>8666</v>
      </c>
      <c r="D1800" s="36" t="s">
        <v>9729</v>
      </c>
      <c r="E1800" s="36" t="s">
        <v>28</v>
      </c>
      <c r="F1800" s="36" t="s">
        <v>45</v>
      </c>
      <c r="G1800" s="36">
        <v>0</v>
      </c>
      <c r="H1800" s="36" t="s">
        <v>30</v>
      </c>
      <c r="I1800" s="36" t="s">
        <v>9730</v>
      </c>
      <c r="J1800" s="36" t="s">
        <v>9731</v>
      </c>
      <c r="K1800" s="36" t="s">
        <v>33</v>
      </c>
      <c r="L1800" s="72" t="s">
        <v>9732</v>
      </c>
      <c r="M1800" s="36" t="s">
        <v>9733</v>
      </c>
      <c r="N1800" s="36" t="s">
        <v>49</v>
      </c>
      <c r="O1800" s="36"/>
      <c r="P1800" s="36"/>
      <c r="Q1800" s="36" t="s">
        <v>50</v>
      </c>
      <c r="R1800" s="36"/>
      <c r="S1800" s="36" t="s">
        <v>51</v>
      </c>
      <c r="T1800" s="36" t="s">
        <v>38</v>
      </c>
      <c r="U1800" s="36" t="s">
        <v>38</v>
      </c>
      <c r="V1800" s="36" t="s">
        <v>38</v>
      </c>
      <c r="W1800" s="36" t="s">
        <v>9734</v>
      </c>
      <c r="X1800" s="36">
        <v>2</v>
      </c>
      <c r="Y1800" s="36" t="s">
        <v>228</v>
      </c>
      <c r="Z1800" s="36">
        <v>5</v>
      </c>
      <c r="AA1800" s="36" t="s">
        <v>228</v>
      </c>
      <c r="AB1800" s="36">
        <v>5</v>
      </c>
      <c r="AC1800" s="36"/>
      <c r="AD1800" s="36"/>
      <c r="AE1800" s="36">
        <f t="shared" ref="AE1800:AE1863" si="31">COUNTIFS(O1800:R1800,"√")</f>
        <v>1</v>
      </c>
    </row>
    <row r="1801" spans="1:31" customFormat="1" ht="67.5">
      <c r="A1801" s="36">
        <v>1800</v>
      </c>
      <c r="B1801" s="36" t="s">
        <v>7860</v>
      </c>
      <c r="C1801" s="36" t="s">
        <v>8666</v>
      </c>
      <c r="D1801" s="36" t="s">
        <v>9735</v>
      </c>
      <c r="E1801" s="36" t="s">
        <v>28</v>
      </c>
      <c r="F1801" s="36" t="s">
        <v>45</v>
      </c>
      <c r="G1801" s="36">
        <v>0</v>
      </c>
      <c r="H1801" s="36" t="s">
        <v>42</v>
      </c>
      <c r="I1801" s="36" t="s">
        <v>9736</v>
      </c>
      <c r="J1801" s="36" t="s">
        <v>9737</v>
      </c>
      <c r="K1801" s="36" t="s">
        <v>33</v>
      </c>
      <c r="L1801" s="72" t="s">
        <v>9738</v>
      </c>
      <c r="M1801" s="36" t="s">
        <v>9739</v>
      </c>
      <c r="N1801" s="36" t="s">
        <v>49</v>
      </c>
      <c r="O1801" s="36"/>
      <c r="P1801" s="36"/>
      <c r="Q1801" s="36" t="s">
        <v>50</v>
      </c>
      <c r="R1801" s="36"/>
      <c r="S1801" s="36" t="s">
        <v>37</v>
      </c>
      <c r="T1801" s="36" t="s">
        <v>38</v>
      </c>
      <c r="U1801" s="36" t="s">
        <v>39</v>
      </c>
      <c r="V1801" s="36" t="s">
        <v>38</v>
      </c>
      <c r="W1801" s="36" t="s">
        <v>9740</v>
      </c>
      <c r="X1801" s="36">
        <v>2</v>
      </c>
      <c r="Y1801" s="36" t="s">
        <v>9741</v>
      </c>
      <c r="Z1801" s="36">
        <v>1</v>
      </c>
      <c r="AA1801" s="36" t="s">
        <v>9741</v>
      </c>
      <c r="AB1801" s="36">
        <v>1</v>
      </c>
      <c r="AC1801" s="36"/>
      <c r="AD1801" s="36"/>
      <c r="AE1801" s="36">
        <f t="shared" si="31"/>
        <v>1</v>
      </c>
    </row>
    <row r="1802" spans="1:31" customFormat="1" ht="108">
      <c r="A1802" s="36">
        <v>1801</v>
      </c>
      <c r="B1802" s="36" t="s">
        <v>7860</v>
      </c>
      <c r="C1802" s="36" t="s">
        <v>8666</v>
      </c>
      <c r="D1802" s="36" t="s">
        <v>9742</v>
      </c>
      <c r="E1802" s="36" t="s">
        <v>28</v>
      </c>
      <c r="F1802" s="36" t="s">
        <v>45</v>
      </c>
      <c r="G1802" s="36">
        <v>0</v>
      </c>
      <c r="H1802" s="36" t="s">
        <v>42</v>
      </c>
      <c r="I1802" s="36" t="s">
        <v>9743</v>
      </c>
      <c r="J1802" s="36" t="s">
        <v>9744</v>
      </c>
      <c r="K1802" s="36" t="s">
        <v>33</v>
      </c>
      <c r="L1802" s="72" t="s">
        <v>9745</v>
      </c>
      <c r="M1802" s="36" t="s">
        <v>9746</v>
      </c>
      <c r="N1802" s="36" t="s">
        <v>49</v>
      </c>
      <c r="O1802" s="36"/>
      <c r="P1802" s="36" t="s">
        <v>50</v>
      </c>
      <c r="Q1802" s="36"/>
      <c r="R1802" s="36"/>
      <c r="S1802" s="36" t="s">
        <v>37</v>
      </c>
      <c r="T1802" s="36" t="s">
        <v>38</v>
      </c>
      <c r="U1802" s="36" t="s">
        <v>39</v>
      </c>
      <c r="V1802" s="36" t="s">
        <v>39</v>
      </c>
      <c r="W1802" s="36" t="s">
        <v>9747</v>
      </c>
      <c r="X1802" s="36">
        <v>2</v>
      </c>
      <c r="Y1802" s="36" t="s">
        <v>9748</v>
      </c>
      <c r="Z1802" s="36">
        <v>1</v>
      </c>
      <c r="AA1802" s="36" t="s">
        <v>9748</v>
      </c>
      <c r="AB1802" s="36">
        <v>1</v>
      </c>
      <c r="AC1802" s="36"/>
      <c r="AD1802" s="36"/>
      <c r="AE1802" s="36">
        <f t="shared" si="31"/>
        <v>1</v>
      </c>
    </row>
    <row r="1803" spans="1:31" customFormat="1" ht="67.5">
      <c r="A1803" s="36">
        <v>1802</v>
      </c>
      <c r="B1803" s="36" t="s">
        <v>7860</v>
      </c>
      <c r="C1803" s="36" t="s">
        <v>8666</v>
      </c>
      <c r="D1803" s="36" t="s">
        <v>9749</v>
      </c>
      <c r="E1803" s="36" t="s">
        <v>28</v>
      </c>
      <c r="F1803" s="36" t="s">
        <v>45</v>
      </c>
      <c r="G1803" s="36">
        <v>0</v>
      </c>
      <c r="H1803" s="36" t="s">
        <v>82</v>
      </c>
      <c r="I1803" s="36" t="s">
        <v>9750</v>
      </c>
      <c r="J1803" s="36" t="s">
        <v>9751</v>
      </c>
      <c r="K1803" s="36" t="s">
        <v>33</v>
      </c>
      <c r="L1803" s="72" t="s">
        <v>9752</v>
      </c>
      <c r="M1803" s="36" t="s">
        <v>9753</v>
      </c>
      <c r="N1803" s="36" t="s">
        <v>49</v>
      </c>
      <c r="O1803" s="36"/>
      <c r="P1803" s="36" t="s">
        <v>50</v>
      </c>
      <c r="Q1803" s="36"/>
      <c r="R1803" s="36"/>
      <c r="S1803" s="36" t="s">
        <v>51</v>
      </c>
      <c r="T1803" s="36" t="s">
        <v>38</v>
      </c>
      <c r="U1803" s="36" t="s">
        <v>38</v>
      </c>
      <c r="V1803" s="36" t="s">
        <v>38</v>
      </c>
      <c r="W1803" s="36" t="s">
        <v>9747</v>
      </c>
      <c r="X1803" s="36">
        <v>2</v>
      </c>
      <c r="Y1803" s="36" t="s">
        <v>9754</v>
      </c>
      <c r="Z1803" s="36">
        <v>1</v>
      </c>
      <c r="AA1803" s="36" t="s">
        <v>9754</v>
      </c>
      <c r="AB1803" s="36">
        <v>1</v>
      </c>
      <c r="AC1803" s="36"/>
      <c r="AD1803" s="36"/>
      <c r="AE1803" s="36">
        <f t="shared" si="31"/>
        <v>1</v>
      </c>
    </row>
    <row r="1804" spans="1:31" customFormat="1" ht="67.5">
      <c r="A1804" s="36">
        <v>1803</v>
      </c>
      <c r="B1804" s="36" t="s">
        <v>7860</v>
      </c>
      <c r="C1804" s="36" t="s">
        <v>8666</v>
      </c>
      <c r="D1804" s="36" t="s">
        <v>9755</v>
      </c>
      <c r="E1804" s="36" t="s">
        <v>28</v>
      </c>
      <c r="F1804" s="36" t="s">
        <v>45</v>
      </c>
      <c r="G1804" s="36">
        <v>0</v>
      </c>
      <c r="H1804" s="36" t="s">
        <v>42</v>
      </c>
      <c r="I1804" s="36" t="s">
        <v>9756</v>
      </c>
      <c r="J1804" s="36" t="s">
        <v>9757</v>
      </c>
      <c r="K1804" s="36" t="s">
        <v>33</v>
      </c>
      <c r="L1804" s="72" t="s">
        <v>9758</v>
      </c>
      <c r="M1804" s="36" t="s">
        <v>9759</v>
      </c>
      <c r="N1804" s="36" t="s">
        <v>49</v>
      </c>
      <c r="O1804" s="36"/>
      <c r="P1804" s="36" t="s">
        <v>50</v>
      </c>
      <c r="Q1804" s="36"/>
      <c r="R1804" s="36"/>
      <c r="S1804" s="36" t="s">
        <v>37</v>
      </c>
      <c r="T1804" s="36" t="s">
        <v>38</v>
      </c>
      <c r="U1804" s="36" t="s">
        <v>39</v>
      </c>
      <c r="V1804" s="36" t="s">
        <v>38</v>
      </c>
      <c r="W1804" s="36" t="s">
        <v>9760</v>
      </c>
      <c r="X1804" s="36">
        <v>1</v>
      </c>
      <c r="Y1804" s="36" t="s">
        <v>9761</v>
      </c>
      <c r="Z1804" s="36">
        <v>1</v>
      </c>
      <c r="AA1804" s="36" t="s">
        <v>9761</v>
      </c>
      <c r="AB1804" s="36">
        <v>1</v>
      </c>
      <c r="AC1804" s="36"/>
      <c r="AD1804" s="36"/>
      <c r="AE1804" s="36">
        <f t="shared" si="31"/>
        <v>1</v>
      </c>
    </row>
    <row r="1805" spans="1:31" customFormat="1" ht="67.5">
      <c r="A1805" s="36">
        <v>1804</v>
      </c>
      <c r="B1805" s="36" t="s">
        <v>7860</v>
      </c>
      <c r="C1805" s="36" t="s">
        <v>8666</v>
      </c>
      <c r="D1805" s="36" t="s">
        <v>9762</v>
      </c>
      <c r="E1805" s="36" t="s">
        <v>28</v>
      </c>
      <c r="F1805" s="36" t="s">
        <v>45</v>
      </c>
      <c r="G1805" s="36">
        <v>0</v>
      </c>
      <c r="H1805" s="36" t="s">
        <v>42</v>
      </c>
      <c r="I1805" s="36" t="s">
        <v>9763</v>
      </c>
      <c r="J1805" s="36" t="s">
        <v>9764</v>
      </c>
      <c r="K1805" s="36" t="s">
        <v>33</v>
      </c>
      <c r="L1805" s="72" t="s">
        <v>9765</v>
      </c>
      <c r="M1805" s="36" t="s">
        <v>9766</v>
      </c>
      <c r="N1805" s="36" t="s">
        <v>49</v>
      </c>
      <c r="O1805" s="36"/>
      <c r="P1805" s="36" t="s">
        <v>50</v>
      </c>
      <c r="Q1805" s="36"/>
      <c r="R1805" s="36"/>
      <c r="S1805" s="36" t="s">
        <v>37</v>
      </c>
      <c r="T1805" s="36" t="s">
        <v>38</v>
      </c>
      <c r="U1805" s="36" t="s">
        <v>39</v>
      </c>
      <c r="V1805" s="36" t="s">
        <v>38</v>
      </c>
      <c r="W1805" s="36" t="s">
        <v>9747</v>
      </c>
      <c r="X1805" s="36">
        <v>2</v>
      </c>
      <c r="Y1805" s="36" t="s">
        <v>9767</v>
      </c>
      <c r="Z1805" s="36">
        <v>1</v>
      </c>
      <c r="AA1805" s="36" t="s">
        <v>9767</v>
      </c>
      <c r="AB1805" s="36">
        <v>1</v>
      </c>
      <c r="AC1805" s="36"/>
      <c r="AD1805" s="36"/>
      <c r="AE1805" s="36">
        <f t="shared" si="31"/>
        <v>1</v>
      </c>
    </row>
    <row r="1806" spans="1:31" customFormat="1" ht="148.5">
      <c r="A1806" s="36">
        <v>1805</v>
      </c>
      <c r="B1806" s="36" t="s">
        <v>7860</v>
      </c>
      <c r="C1806" s="36" t="s">
        <v>8666</v>
      </c>
      <c r="D1806" s="36" t="s">
        <v>9768</v>
      </c>
      <c r="E1806" s="36" t="s">
        <v>28</v>
      </c>
      <c r="F1806" s="36" t="s">
        <v>45</v>
      </c>
      <c r="G1806" s="36">
        <v>0</v>
      </c>
      <c r="H1806" s="36" t="s">
        <v>82</v>
      </c>
      <c r="I1806" s="36" t="s">
        <v>9769</v>
      </c>
      <c r="J1806" s="36" t="s">
        <v>9770</v>
      </c>
      <c r="K1806" s="36" t="s">
        <v>33</v>
      </c>
      <c r="L1806" s="72" t="s">
        <v>9771</v>
      </c>
      <c r="M1806" s="36" t="s">
        <v>9772</v>
      </c>
      <c r="N1806" s="36" t="s">
        <v>36</v>
      </c>
      <c r="O1806" s="36"/>
      <c r="P1806" s="36"/>
      <c r="Q1806" s="36"/>
      <c r="R1806" s="36"/>
      <c r="S1806" s="36" t="s">
        <v>37</v>
      </c>
      <c r="T1806" s="36" t="s">
        <v>38</v>
      </c>
      <c r="U1806" s="36" t="s">
        <v>39</v>
      </c>
      <c r="V1806" s="36" t="s">
        <v>38</v>
      </c>
      <c r="W1806" s="36" t="s">
        <v>9680</v>
      </c>
      <c r="X1806" s="36">
        <v>2</v>
      </c>
      <c r="Y1806" s="36" t="s">
        <v>9773</v>
      </c>
      <c r="Z1806" s="36">
        <v>1</v>
      </c>
      <c r="AA1806" s="36" t="s">
        <v>9773</v>
      </c>
      <c r="AB1806" s="36">
        <v>1</v>
      </c>
      <c r="AC1806" s="36"/>
      <c r="AD1806" s="36"/>
      <c r="AE1806" s="36">
        <f t="shared" si="31"/>
        <v>0</v>
      </c>
    </row>
    <row r="1807" spans="1:31" customFormat="1" ht="202.5">
      <c r="A1807" s="36">
        <v>1806</v>
      </c>
      <c r="B1807" s="36" t="s">
        <v>7860</v>
      </c>
      <c r="C1807" s="36" t="s">
        <v>8666</v>
      </c>
      <c r="D1807" s="36" t="s">
        <v>9774</v>
      </c>
      <c r="E1807" s="36" t="s">
        <v>28</v>
      </c>
      <c r="F1807" s="36" t="s">
        <v>45</v>
      </c>
      <c r="G1807" s="36">
        <v>0</v>
      </c>
      <c r="H1807" s="36" t="s">
        <v>30</v>
      </c>
      <c r="I1807" s="36" t="s">
        <v>9775</v>
      </c>
      <c r="J1807" s="36" t="s">
        <v>9776</v>
      </c>
      <c r="K1807" s="36" t="s">
        <v>33</v>
      </c>
      <c r="L1807" s="72" t="s">
        <v>9777</v>
      </c>
      <c r="M1807" s="36" t="s">
        <v>9778</v>
      </c>
      <c r="N1807" s="36" t="s">
        <v>36</v>
      </c>
      <c r="O1807" s="36"/>
      <c r="P1807" s="36"/>
      <c r="Q1807" s="36"/>
      <c r="R1807" s="36"/>
      <c r="S1807" s="36" t="s">
        <v>37</v>
      </c>
      <c r="T1807" s="36" t="s">
        <v>38</v>
      </c>
      <c r="U1807" s="36" t="s">
        <v>39</v>
      </c>
      <c r="V1807" s="36" t="s">
        <v>39</v>
      </c>
      <c r="W1807" s="36" t="s">
        <v>9779</v>
      </c>
      <c r="X1807" s="36">
        <v>2</v>
      </c>
      <c r="Y1807" s="36" t="s">
        <v>9780</v>
      </c>
      <c r="Z1807" s="36">
        <v>4</v>
      </c>
      <c r="AA1807" s="36" t="s">
        <v>9780</v>
      </c>
      <c r="AB1807" s="36">
        <v>4</v>
      </c>
      <c r="AC1807" s="36"/>
      <c r="AD1807" s="36"/>
      <c r="AE1807" s="36">
        <f t="shared" si="31"/>
        <v>0</v>
      </c>
    </row>
    <row r="1808" spans="1:31" customFormat="1" ht="135">
      <c r="A1808" s="36">
        <v>1807</v>
      </c>
      <c r="B1808" s="36" t="s">
        <v>7860</v>
      </c>
      <c r="C1808" s="36" t="s">
        <v>8666</v>
      </c>
      <c r="D1808" s="36" t="s">
        <v>9781</v>
      </c>
      <c r="E1808" s="36" t="s">
        <v>28</v>
      </c>
      <c r="F1808" s="36" t="s">
        <v>45</v>
      </c>
      <c r="G1808" s="36">
        <v>0</v>
      </c>
      <c r="H1808" s="36" t="s">
        <v>42</v>
      </c>
      <c r="I1808" s="36" t="s">
        <v>9782</v>
      </c>
      <c r="J1808" s="36" t="s">
        <v>9783</v>
      </c>
      <c r="K1808" s="36" t="s">
        <v>33</v>
      </c>
      <c r="L1808" s="72" t="s">
        <v>9784</v>
      </c>
      <c r="M1808" s="36" t="s">
        <v>9785</v>
      </c>
      <c r="N1808" s="36" t="s">
        <v>49</v>
      </c>
      <c r="O1808" s="36"/>
      <c r="P1808" s="36" t="s">
        <v>50</v>
      </c>
      <c r="Q1808" s="36" t="s">
        <v>50</v>
      </c>
      <c r="R1808" s="36"/>
      <c r="S1808" s="36" t="s">
        <v>51</v>
      </c>
      <c r="T1808" s="36" t="s">
        <v>38</v>
      </c>
      <c r="U1808" s="36" t="s">
        <v>38</v>
      </c>
      <c r="V1808" s="36" t="s">
        <v>38</v>
      </c>
      <c r="W1808" s="36" t="s">
        <v>9686</v>
      </c>
      <c r="X1808" s="36">
        <v>1</v>
      </c>
      <c r="Y1808" s="36" t="s">
        <v>9786</v>
      </c>
      <c r="Z1808" s="36">
        <v>1</v>
      </c>
      <c r="AA1808" s="36" t="s">
        <v>9786</v>
      </c>
      <c r="AB1808" s="36">
        <v>1</v>
      </c>
      <c r="AC1808" s="36"/>
      <c r="AD1808" s="36"/>
      <c r="AE1808" s="36">
        <f t="shared" si="31"/>
        <v>2</v>
      </c>
    </row>
    <row r="1809" spans="1:31" customFormat="1" ht="148.5">
      <c r="A1809" s="36">
        <v>1808</v>
      </c>
      <c r="B1809" s="36" t="s">
        <v>7860</v>
      </c>
      <c r="C1809" s="36" t="s">
        <v>8666</v>
      </c>
      <c r="D1809" s="36" t="s">
        <v>9787</v>
      </c>
      <c r="E1809" s="36" t="s">
        <v>28</v>
      </c>
      <c r="F1809" s="36" t="s">
        <v>45</v>
      </c>
      <c r="G1809" s="36">
        <v>0</v>
      </c>
      <c r="H1809" s="72" t="s">
        <v>6175</v>
      </c>
      <c r="I1809" s="36" t="s">
        <v>9788</v>
      </c>
      <c r="J1809" s="36" t="s">
        <v>9789</v>
      </c>
      <c r="K1809" s="36" t="s">
        <v>33</v>
      </c>
      <c r="L1809" s="72" t="s">
        <v>9790</v>
      </c>
      <c r="M1809" s="36" t="s">
        <v>9791</v>
      </c>
      <c r="N1809" s="36" t="s">
        <v>49</v>
      </c>
      <c r="O1809" s="36"/>
      <c r="P1809" s="36" t="s">
        <v>50</v>
      </c>
      <c r="Q1809" s="36"/>
      <c r="R1809" s="36"/>
      <c r="S1809" s="36" t="s">
        <v>51</v>
      </c>
      <c r="T1809" s="36" t="s">
        <v>38</v>
      </c>
      <c r="U1809" s="36" t="s">
        <v>39</v>
      </c>
      <c r="V1809" s="36" t="s">
        <v>38</v>
      </c>
      <c r="W1809" s="36" t="s">
        <v>9792</v>
      </c>
      <c r="X1809" s="36">
        <v>2</v>
      </c>
      <c r="Y1809" s="36" t="s">
        <v>9793</v>
      </c>
      <c r="Z1809" s="36">
        <v>1</v>
      </c>
      <c r="AA1809" s="36" t="s">
        <v>9793</v>
      </c>
      <c r="AB1809" s="36">
        <v>1</v>
      </c>
      <c r="AC1809" s="36"/>
      <c r="AD1809" s="36"/>
      <c r="AE1809" s="36">
        <f t="shared" si="31"/>
        <v>1</v>
      </c>
    </row>
    <row r="1810" spans="1:31" s="35" customFormat="1" ht="175.5">
      <c r="A1810" s="36">
        <v>1809</v>
      </c>
      <c r="B1810" s="72" t="s">
        <v>7860</v>
      </c>
      <c r="C1810" s="72" t="s">
        <v>8639</v>
      </c>
      <c r="D1810" s="72" t="s">
        <v>9794</v>
      </c>
      <c r="E1810" s="72" t="s">
        <v>9795</v>
      </c>
      <c r="F1810" s="72" t="s">
        <v>501</v>
      </c>
      <c r="G1810" s="36">
        <v>6</v>
      </c>
      <c r="H1810" s="72" t="s">
        <v>42</v>
      </c>
      <c r="I1810" s="72" t="s">
        <v>9796</v>
      </c>
      <c r="J1810" s="72" t="s">
        <v>9797</v>
      </c>
      <c r="K1810" s="72" t="s">
        <v>33</v>
      </c>
      <c r="L1810" s="72" t="s">
        <v>9798</v>
      </c>
      <c r="M1810" s="72" t="s">
        <v>9799</v>
      </c>
      <c r="N1810" s="72" t="s">
        <v>36</v>
      </c>
      <c r="O1810" s="72"/>
      <c r="P1810" s="72"/>
      <c r="Q1810" s="72"/>
      <c r="R1810" s="72"/>
      <c r="S1810" s="72" t="s">
        <v>51</v>
      </c>
      <c r="T1810" s="72" t="s">
        <v>38</v>
      </c>
      <c r="U1810" s="72" t="s">
        <v>39</v>
      </c>
      <c r="V1810" s="72" t="s">
        <v>38</v>
      </c>
      <c r="W1810" s="72" t="s">
        <v>9800</v>
      </c>
      <c r="X1810" s="72">
        <v>1</v>
      </c>
      <c r="Y1810" s="72" t="s">
        <v>9801</v>
      </c>
      <c r="Z1810" s="72">
        <v>1</v>
      </c>
      <c r="AA1810" s="72" t="s">
        <v>9801</v>
      </c>
      <c r="AB1810" s="72">
        <v>4</v>
      </c>
      <c r="AC1810" s="72" t="s">
        <v>9802</v>
      </c>
      <c r="AD1810" s="72"/>
      <c r="AE1810" s="72">
        <f t="shared" si="31"/>
        <v>0</v>
      </c>
    </row>
    <row r="1811" spans="1:31" customFormat="1" ht="81">
      <c r="A1811" s="36">
        <v>1810</v>
      </c>
      <c r="B1811" s="36" t="s">
        <v>9803</v>
      </c>
      <c r="C1811" s="36" t="s">
        <v>9804</v>
      </c>
      <c r="D1811" s="36" t="s">
        <v>9805</v>
      </c>
      <c r="E1811" s="36" t="s">
        <v>28</v>
      </c>
      <c r="F1811" s="36" t="s">
        <v>45</v>
      </c>
      <c r="G1811" s="36">
        <v>0</v>
      </c>
      <c r="H1811" s="36" t="s">
        <v>42</v>
      </c>
      <c r="I1811" s="36" t="s">
        <v>9806</v>
      </c>
      <c r="J1811" s="36" t="s">
        <v>9807</v>
      </c>
      <c r="K1811" s="36" t="s">
        <v>33</v>
      </c>
      <c r="L1811" s="72" t="s">
        <v>9808</v>
      </c>
      <c r="M1811" s="36" t="s">
        <v>9809</v>
      </c>
      <c r="N1811" s="36" t="s">
        <v>36</v>
      </c>
      <c r="O1811" s="36"/>
      <c r="P1811" s="36"/>
      <c r="Q1811" s="36"/>
      <c r="R1811" s="36"/>
      <c r="S1811" s="36" t="s">
        <v>38</v>
      </c>
      <c r="T1811" s="36" t="s">
        <v>39</v>
      </c>
      <c r="U1811" s="36" t="s">
        <v>39</v>
      </c>
      <c r="V1811" s="36" t="s">
        <v>38</v>
      </c>
      <c r="W1811" s="36" t="s">
        <v>38</v>
      </c>
      <c r="X1811" s="36">
        <v>2</v>
      </c>
      <c r="Y1811" s="36" t="s">
        <v>9810</v>
      </c>
      <c r="Z1811" s="36">
        <v>1</v>
      </c>
      <c r="AA1811" s="36" t="s">
        <v>9811</v>
      </c>
      <c r="AB1811" s="36">
        <v>1</v>
      </c>
      <c r="AC1811" s="36"/>
      <c r="AD1811" s="36"/>
      <c r="AE1811" s="36">
        <f t="shared" si="31"/>
        <v>0</v>
      </c>
    </row>
    <row r="1812" spans="1:31" customFormat="1" ht="67.5">
      <c r="A1812" s="36">
        <v>1811</v>
      </c>
      <c r="B1812" s="36" t="s">
        <v>9803</v>
      </c>
      <c r="C1812" s="36" t="s">
        <v>9804</v>
      </c>
      <c r="D1812" s="36" t="s">
        <v>9812</v>
      </c>
      <c r="E1812" s="36" t="s">
        <v>28</v>
      </c>
      <c r="F1812" s="36" t="s">
        <v>45</v>
      </c>
      <c r="G1812" s="36">
        <v>0</v>
      </c>
      <c r="H1812" s="36" t="s">
        <v>82</v>
      </c>
      <c r="I1812" s="36" t="s">
        <v>9813</v>
      </c>
      <c r="J1812" s="36" t="s">
        <v>9814</v>
      </c>
      <c r="K1812" s="36" t="s">
        <v>33</v>
      </c>
      <c r="L1812" s="72" t="s">
        <v>9815</v>
      </c>
      <c r="M1812" s="36" t="s">
        <v>9816</v>
      </c>
      <c r="N1812" s="36" t="s">
        <v>36</v>
      </c>
      <c r="O1812" s="36"/>
      <c r="P1812" s="36"/>
      <c r="Q1812" s="36"/>
      <c r="R1812" s="36"/>
      <c r="S1812" s="36" t="s">
        <v>37</v>
      </c>
      <c r="T1812" s="36" t="s">
        <v>39</v>
      </c>
      <c r="U1812" s="36" t="s">
        <v>39</v>
      </c>
      <c r="V1812" s="36" t="s">
        <v>38</v>
      </c>
      <c r="W1812" s="36" t="s">
        <v>38</v>
      </c>
      <c r="X1812" s="36">
        <v>2</v>
      </c>
      <c r="Y1812" s="36" t="s">
        <v>9817</v>
      </c>
      <c r="Z1812" s="36">
        <v>1</v>
      </c>
      <c r="AA1812" s="36" t="s">
        <v>9817</v>
      </c>
      <c r="AB1812" s="36">
        <v>1</v>
      </c>
      <c r="AC1812" s="36"/>
      <c r="AD1812" s="36"/>
      <c r="AE1812" s="36">
        <f t="shared" si="31"/>
        <v>0</v>
      </c>
    </row>
    <row r="1813" spans="1:31" customFormat="1" ht="67.5">
      <c r="A1813" s="36">
        <v>1812</v>
      </c>
      <c r="B1813" s="36" t="s">
        <v>9803</v>
      </c>
      <c r="C1813" s="36" t="s">
        <v>9804</v>
      </c>
      <c r="D1813" s="36" t="s">
        <v>9818</v>
      </c>
      <c r="E1813" s="36" t="s">
        <v>28</v>
      </c>
      <c r="F1813" s="36" t="s">
        <v>45</v>
      </c>
      <c r="G1813" s="36">
        <v>0</v>
      </c>
      <c r="H1813" s="36" t="s">
        <v>82</v>
      </c>
      <c r="I1813" s="36" t="s">
        <v>9813</v>
      </c>
      <c r="J1813" s="36" t="s">
        <v>9819</v>
      </c>
      <c r="K1813" s="36" t="s">
        <v>33</v>
      </c>
      <c r="L1813" s="72" t="s">
        <v>9820</v>
      </c>
      <c r="M1813" s="36" t="s">
        <v>9821</v>
      </c>
      <c r="N1813" s="36" t="s">
        <v>36</v>
      </c>
      <c r="O1813" s="36"/>
      <c r="P1813" s="36"/>
      <c r="Q1813" s="36"/>
      <c r="R1813" s="36"/>
      <c r="S1813" s="36" t="s">
        <v>37</v>
      </c>
      <c r="T1813" s="36" t="s">
        <v>39</v>
      </c>
      <c r="U1813" s="36" t="s">
        <v>39</v>
      </c>
      <c r="V1813" s="36" t="s">
        <v>38</v>
      </c>
      <c r="W1813" s="36" t="s">
        <v>38</v>
      </c>
      <c r="X1813" s="36">
        <v>2</v>
      </c>
      <c r="Y1813" s="36" t="s">
        <v>9817</v>
      </c>
      <c r="Z1813" s="36">
        <v>1</v>
      </c>
      <c r="AA1813" s="36" t="s">
        <v>9817</v>
      </c>
      <c r="AB1813" s="36">
        <v>1</v>
      </c>
      <c r="AC1813" s="36"/>
      <c r="AD1813" s="36"/>
      <c r="AE1813" s="36">
        <f t="shared" si="31"/>
        <v>0</v>
      </c>
    </row>
    <row r="1814" spans="1:31" customFormat="1" ht="81">
      <c r="A1814" s="36">
        <v>1813</v>
      </c>
      <c r="B1814" s="36" t="s">
        <v>9803</v>
      </c>
      <c r="C1814" s="36" t="s">
        <v>9804</v>
      </c>
      <c r="D1814" s="36" t="s">
        <v>9822</v>
      </c>
      <c r="E1814" s="36" t="s">
        <v>28</v>
      </c>
      <c r="F1814" s="36" t="s">
        <v>45</v>
      </c>
      <c r="G1814" s="36">
        <v>0</v>
      </c>
      <c r="H1814" s="36" t="s">
        <v>82</v>
      </c>
      <c r="I1814" s="36" t="s">
        <v>9823</v>
      </c>
      <c r="J1814" s="36" t="s">
        <v>9824</v>
      </c>
      <c r="K1814" s="36" t="s">
        <v>33</v>
      </c>
      <c r="L1814" s="72" t="s">
        <v>9825</v>
      </c>
      <c r="M1814" s="36" t="s">
        <v>9826</v>
      </c>
      <c r="N1814" s="36" t="s">
        <v>49</v>
      </c>
      <c r="O1814" s="36"/>
      <c r="P1814" s="36" t="s">
        <v>50</v>
      </c>
      <c r="Q1814" s="36"/>
      <c r="R1814" s="36"/>
      <c r="S1814" s="36" t="s">
        <v>51</v>
      </c>
      <c r="T1814" s="36" t="s">
        <v>38</v>
      </c>
      <c r="U1814" s="36" t="s">
        <v>39</v>
      </c>
      <c r="V1814" s="36" t="s">
        <v>38</v>
      </c>
      <c r="W1814" s="36" t="s">
        <v>38</v>
      </c>
      <c r="X1814" s="36">
        <v>2</v>
      </c>
      <c r="Y1814" s="36" t="s">
        <v>9827</v>
      </c>
      <c r="Z1814" s="36">
        <v>1</v>
      </c>
      <c r="AA1814" s="36" t="s">
        <v>9827</v>
      </c>
      <c r="AB1814" s="36">
        <v>1</v>
      </c>
      <c r="AC1814" s="36"/>
      <c r="AD1814" s="36"/>
      <c r="AE1814" s="36">
        <f t="shared" si="31"/>
        <v>1</v>
      </c>
    </row>
    <row r="1815" spans="1:31" customFormat="1" ht="94.5">
      <c r="A1815" s="36">
        <v>1814</v>
      </c>
      <c r="B1815" s="36" t="s">
        <v>9803</v>
      </c>
      <c r="C1815" s="36" t="s">
        <v>9804</v>
      </c>
      <c r="D1815" s="36" t="s">
        <v>9828</v>
      </c>
      <c r="E1815" s="36" t="s">
        <v>28</v>
      </c>
      <c r="F1815" s="36" t="s">
        <v>45</v>
      </c>
      <c r="G1815" s="36">
        <v>0</v>
      </c>
      <c r="H1815" s="36" t="s">
        <v>82</v>
      </c>
      <c r="I1815" s="36" t="s">
        <v>9829</v>
      </c>
      <c r="J1815" s="36" t="s">
        <v>9830</v>
      </c>
      <c r="K1815" s="36" t="s">
        <v>33</v>
      </c>
      <c r="L1815" s="72" t="s">
        <v>9831</v>
      </c>
      <c r="M1815" s="36" t="s">
        <v>9832</v>
      </c>
      <c r="N1815" s="36" t="s">
        <v>36</v>
      </c>
      <c r="O1815" s="36"/>
      <c r="P1815" s="36"/>
      <c r="Q1815" s="36"/>
      <c r="R1815" s="36"/>
      <c r="S1815" s="36" t="s">
        <v>37</v>
      </c>
      <c r="T1815" s="36" t="s">
        <v>38</v>
      </c>
      <c r="U1815" s="36" t="s">
        <v>39</v>
      </c>
      <c r="V1815" s="36" t="s">
        <v>38</v>
      </c>
      <c r="W1815" s="36" t="s">
        <v>38</v>
      </c>
      <c r="X1815" s="36">
        <v>2</v>
      </c>
      <c r="Y1815" s="36" t="s">
        <v>9833</v>
      </c>
      <c r="Z1815" s="36">
        <v>1</v>
      </c>
      <c r="AA1815" s="36" t="s">
        <v>9833</v>
      </c>
      <c r="AB1815" s="36">
        <v>1</v>
      </c>
      <c r="AC1815" s="36"/>
      <c r="AD1815" s="36"/>
      <c r="AE1815" s="36">
        <f t="shared" si="31"/>
        <v>0</v>
      </c>
    </row>
    <row r="1816" spans="1:31" customFormat="1" ht="67.5">
      <c r="A1816" s="36">
        <v>1815</v>
      </c>
      <c r="B1816" s="36" t="s">
        <v>9803</v>
      </c>
      <c r="C1816" s="36" t="s">
        <v>9804</v>
      </c>
      <c r="D1816" s="36" t="s">
        <v>9834</v>
      </c>
      <c r="E1816" s="36" t="s">
        <v>28</v>
      </c>
      <c r="F1816" s="36" t="s">
        <v>45</v>
      </c>
      <c r="G1816" s="36">
        <v>0</v>
      </c>
      <c r="H1816" s="36" t="s">
        <v>42</v>
      </c>
      <c r="I1816" s="36" t="s">
        <v>9835</v>
      </c>
      <c r="J1816" s="36" t="s">
        <v>9836</v>
      </c>
      <c r="K1816" s="36" t="s">
        <v>33</v>
      </c>
      <c r="L1816" s="72" t="s">
        <v>9837</v>
      </c>
      <c r="M1816" s="36" t="s">
        <v>9838</v>
      </c>
      <c r="N1816" s="36" t="s">
        <v>36</v>
      </c>
      <c r="O1816" s="36"/>
      <c r="P1816" s="36"/>
      <c r="Q1816" s="36"/>
      <c r="R1816" s="36"/>
      <c r="S1816" s="36" t="s">
        <v>38</v>
      </c>
      <c r="T1816" s="36" t="s">
        <v>39</v>
      </c>
      <c r="U1816" s="36" t="s">
        <v>39</v>
      </c>
      <c r="V1816" s="36" t="s">
        <v>38</v>
      </c>
      <c r="W1816" s="36" t="s">
        <v>38</v>
      </c>
      <c r="X1816" s="36">
        <v>2</v>
      </c>
      <c r="Y1816" s="36" t="s">
        <v>9839</v>
      </c>
      <c r="Z1816" s="36">
        <v>1</v>
      </c>
      <c r="AA1816" s="36" t="s">
        <v>9839</v>
      </c>
      <c r="AB1816" s="36">
        <v>1</v>
      </c>
      <c r="AC1816" s="36"/>
      <c r="AD1816" s="36"/>
      <c r="AE1816" s="36">
        <f t="shared" si="31"/>
        <v>0</v>
      </c>
    </row>
    <row r="1817" spans="1:31" customFormat="1" ht="94.5">
      <c r="A1817" s="36">
        <v>1816</v>
      </c>
      <c r="B1817" s="36" t="s">
        <v>9803</v>
      </c>
      <c r="C1817" s="36" t="s">
        <v>9804</v>
      </c>
      <c r="D1817" s="36" t="s">
        <v>9840</v>
      </c>
      <c r="E1817" s="36" t="s">
        <v>28</v>
      </c>
      <c r="F1817" s="36" t="s">
        <v>45</v>
      </c>
      <c r="G1817" s="36">
        <v>0</v>
      </c>
      <c r="H1817" s="36" t="s">
        <v>42</v>
      </c>
      <c r="I1817" s="36" t="s">
        <v>9841</v>
      </c>
      <c r="J1817" s="36" t="s">
        <v>9842</v>
      </c>
      <c r="K1817" s="36" t="s">
        <v>33</v>
      </c>
      <c r="L1817" s="72" t="s">
        <v>9843</v>
      </c>
      <c r="M1817" s="36" t="s">
        <v>9844</v>
      </c>
      <c r="N1817" s="36" t="s">
        <v>49</v>
      </c>
      <c r="O1817" s="36"/>
      <c r="P1817" s="36" t="s">
        <v>50</v>
      </c>
      <c r="Q1817" s="36"/>
      <c r="R1817" s="36"/>
      <c r="S1817" s="36" t="s">
        <v>51</v>
      </c>
      <c r="T1817" s="36" t="s">
        <v>38</v>
      </c>
      <c r="U1817" s="36" t="s">
        <v>39</v>
      </c>
      <c r="V1817" s="36" t="s">
        <v>38</v>
      </c>
      <c r="W1817" s="36" t="s">
        <v>38</v>
      </c>
      <c r="X1817" s="36">
        <v>2</v>
      </c>
      <c r="Y1817" s="36" t="s">
        <v>9845</v>
      </c>
      <c r="Z1817" s="36">
        <v>1</v>
      </c>
      <c r="AA1817" s="36" t="s">
        <v>9845</v>
      </c>
      <c r="AB1817" s="36">
        <v>1</v>
      </c>
      <c r="AC1817" s="36"/>
      <c r="AD1817" s="36"/>
      <c r="AE1817" s="36">
        <f t="shared" si="31"/>
        <v>1</v>
      </c>
    </row>
    <row r="1818" spans="1:31" customFormat="1" ht="94.5">
      <c r="A1818" s="36">
        <v>1817</v>
      </c>
      <c r="B1818" s="36" t="s">
        <v>9803</v>
      </c>
      <c r="C1818" s="36" t="s">
        <v>9804</v>
      </c>
      <c r="D1818" s="36" t="s">
        <v>9846</v>
      </c>
      <c r="E1818" s="36" t="s">
        <v>28</v>
      </c>
      <c r="F1818" s="36" t="s">
        <v>45</v>
      </c>
      <c r="G1818" s="36">
        <v>0</v>
      </c>
      <c r="H1818" s="36" t="s">
        <v>30</v>
      </c>
      <c r="I1818" s="36" t="s">
        <v>9847</v>
      </c>
      <c r="J1818" s="36" t="s">
        <v>9848</v>
      </c>
      <c r="K1818" s="36" t="s">
        <v>33</v>
      </c>
      <c r="L1818" s="72" t="s">
        <v>9849</v>
      </c>
      <c r="M1818" s="36" t="s">
        <v>9850</v>
      </c>
      <c r="N1818" s="36" t="s">
        <v>36</v>
      </c>
      <c r="O1818" s="36"/>
      <c r="P1818" s="36"/>
      <c r="Q1818" s="36"/>
      <c r="R1818" s="36"/>
      <c r="S1818" s="36" t="s">
        <v>51</v>
      </c>
      <c r="T1818" s="36" t="s">
        <v>38</v>
      </c>
      <c r="U1818" s="36" t="s">
        <v>38</v>
      </c>
      <c r="V1818" s="36" t="s">
        <v>38</v>
      </c>
      <c r="W1818" s="36" t="s">
        <v>38</v>
      </c>
      <c r="X1818" s="36">
        <v>2</v>
      </c>
      <c r="Y1818" s="36" t="s">
        <v>9851</v>
      </c>
      <c r="Z1818" s="36">
        <v>2</v>
      </c>
      <c r="AA1818" s="36" t="s">
        <v>9852</v>
      </c>
      <c r="AB1818" s="36">
        <v>1</v>
      </c>
      <c r="AC1818" s="36"/>
      <c r="AD1818" s="36"/>
      <c r="AE1818" s="36">
        <f t="shared" si="31"/>
        <v>0</v>
      </c>
    </row>
    <row r="1819" spans="1:31" customFormat="1" ht="94.5">
      <c r="A1819" s="36">
        <v>1818</v>
      </c>
      <c r="B1819" s="36" t="s">
        <v>9803</v>
      </c>
      <c r="C1819" s="36" t="s">
        <v>9804</v>
      </c>
      <c r="D1819" s="36" t="s">
        <v>9853</v>
      </c>
      <c r="E1819" s="36" t="s">
        <v>28</v>
      </c>
      <c r="F1819" s="36" t="s">
        <v>45</v>
      </c>
      <c r="G1819" s="36">
        <v>0</v>
      </c>
      <c r="H1819" s="36" t="s">
        <v>42</v>
      </c>
      <c r="I1819" s="36" t="s">
        <v>9854</v>
      </c>
      <c r="J1819" s="36" t="s">
        <v>9855</v>
      </c>
      <c r="K1819" s="36" t="s">
        <v>33</v>
      </c>
      <c r="L1819" s="72" t="s">
        <v>9856</v>
      </c>
      <c r="M1819" s="36" t="s">
        <v>9857</v>
      </c>
      <c r="N1819" s="36" t="s">
        <v>49</v>
      </c>
      <c r="O1819" s="36"/>
      <c r="P1819" s="36" t="s">
        <v>50</v>
      </c>
      <c r="Q1819" s="36"/>
      <c r="R1819" s="36"/>
      <c r="S1819" s="36" t="s">
        <v>37</v>
      </c>
      <c r="T1819" s="36" t="s">
        <v>38</v>
      </c>
      <c r="U1819" s="36" t="s">
        <v>38</v>
      </c>
      <c r="V1819" s="36" t="s">
        <v>38</v>
      </c>
      <c r="W1819" s="36" t="s">
        <v>38</v>
      </c>
      <c r="X1819" s="36">
        <v>2</v>
      </c>
      <c r="Y1819" s="36" t="s">
        <v>52</v>
      </c>
      <c r="Z1819" s="36">
        <v>3</v>
      </c>
      <c r="AA1819" s="36" t="s">
        <v>9858</v>
      </c>
      <c r="AB1819" s="36">
        <v>1</v>
      </c>
      <c r="AC1819" s="36"/>
      <c r="AD1819" s="36"/>
      <c r="AE1819" s="36">
        <f t="shared" si="31"/>
        <v>1</v>
      </c>
    </row>
    <row r="1820" spans="1:31" customFormat="1" ht="81">
      <c r="A1820" s="36">
        <v>1819</v>
      </c>
      <c r="B1820" s="36" t="s">
        <v>9803</v>
      </c>
      <c r="C1820" s="36" t="s">
        <v>9804</v>
      </c>
      <c r="D1820" s="36" t="s">
        <v>9859</v>
      </c>
      <c r="E1820" s="36" t="s">
        <v>28</v>
      </c>
      <c r="F1820" s="36" t="s">
        <v>45</v>
      </c>
      <c r="G1820" s="36">
        <v>0</v>
      </c>
      <c r="H1820" s="36" t="s">
        <v>42</v>
      </c>
      <c r="I1820" s="36" t="s">
        <v>9860</v>
      </c>
      <c r="J1820" s="36" t="s">
        <v>9861</v>
      </c>
      <c r="K1820" s="36" t="s">
        <v>33</v>
      </c>
      <c r="L1820" s="72" t="s">
        <v>9862</v>
      </c>
      <c r="M1820" s="36" t="s">
        <v>9863</v>
      </c>
      <c r="N1820" s="36" t="s">
        <v>49</v>
      </c>
      <c r="O1820" s="36"/>
      <c r="P1820" s="36" t="s">
        <v>50</v>
      </c>
      <c r="Q1820" s="36"/>
      <c r="R1820" s="36"/>
      <c r="S1820" s="36" t="s">
        <v>51</v>
      </c>
      <c r="T1820" s="36" t="s">
        <v>38</v>
      </c>
      <c r="U1820" s="36" t="s">
        <v>39</v>
      </c>
      <c r="V1820" s="36" t="s">
        <v>38</v>
      </c>
      <c r="W1820" s="36" t="s">
        <v>38</v>
      </c>
      <c r="X1820" s="36">
        <v>2</v>
      </c>
      <c r="Y1820" s="36" t="s">
        <v>9864</v>
      </c>
      <c r="Z1820" s="36">
        <v>1</v>
      </c>
      <c r="AA1820" s="36" t="s">
        <v>9864</v>
      </c>
      <c r="AB1820" s="36">
        <v>1</v>
      </c>
      <c r="AC1820" s="36"/>
      <c r="AD1820" s="36"/>
      <c r="AE1820" s="36">
        <f t="shared" si="31"/>
        <v>1</v>
      </c>
    </row>
    <row r="1821" spans="1:31" customFormat="1" ht="94.5">
      <c r="A1821" s="36">
        <v>1820</v>
      </c>
      <c r="B1821" s="36" t="s">
        <v>9803</v>
      </c>
      <c r="C1821" s="36" t="s">
        <v>9804</v>
      </c>
      <c r="D1821" s="36" t="s">
        <v>9865</v>
      </c>
      <c r="E1821" s="36" t="s">
        <v>28</v>
      </c>
      <c r="F1821" s="36" t="s">
        <v>2866</v>
      </c>
      <c r="G1821" s="36">
        <v>5</v>
      </c>
      <c r="H1821" s="36" t="s">
        <v>645</v>
      </c>
      <c r="I1821" s="36" t="s">
        <v>9866</v>
      </c>
      <c r="J1821" s="36" t="s">
        <v>9867</v>
      </c>
      <c r="K1821" s="36" t="s">
        <v>33</v>
      </c>
      <c r="L1821" s="72" t="s">
        <v>9868</v>
      </c>
      <c r="M1821" s="36" t="s">
        <v>9869</v>
      </c>
      <c r="N1821" s="36" t="s">
        <v>49</v>
      </c>
      <c r="O1821" s="36"/>
      <c r="P1821" s="36" t="s">
        <v>50</v>
      </c>
      <c r="Q1821" s="36"/>
      <c r="R1821" s="36"/>
      <c r="S1821" s="36" t="s">
        <v>51</v>
      </c>
      <c r="T1821" s="36" t="s">
        <v>38</v>
      </c>
      <c r="U1821" s="36" t="s">
        <v>39</v>
      </c>
      <c r="V1821" s="36" t="s">
        <v>38</v>
      </c>
      <c r="W1821" s="36" t="s">
        <v>38</v>
      </c>
      <c r="X1821" s="36">
        <v>2</v>
      </c>
      <c r="Y1821" s="36" t="s">
        <v>52</v>
      </c>
      <c r="Z1821" s="36">
        <v>3</v>
      </c>
      <c r="AA1821" s="36" t="s">
        <v>9845</v>
      </c>
      <c r="AB1821" s="36">
        <v>1</v>
      </c>
      <c r="AC1821" s="36"/>
      <c r="AD1821" s="36"/>
      <c r="AE1821" s="36">
        <f t="shared" si="31"/>
        <v>1</v>
      </c>
    </row>
    <row r="1822" spans="1:31" customFormat="1" ht="121.5">
      <c r="A1822" s="36">
        <v>1821</v>
      </c>
      <c r="B1822" s="36" t="s">
        <v>9803</v>
      </c>
      <c r="C1822" s="36" t="s">
        <v>9804</v>
      </c>
      <c r="D1822" s="36" t="s">
        <v>9870</v>
      </c>
      <c r="E1822" s="36" t="s">
        <v>28</v>
      </c>
      <c r="F1822" s="36" t="s">
        <v>2866</v>
      </c>
      <c r="G1822" s="36">
        <v>5</v>
      </c>
      <c r="H1822" s="36" t="s">
        <v>82</v>
      </c>
      <c r="I1822" s="36" t="s">
        <v>9871</v>
      </c>
      <c r="J1822" s="36" t="s">
        <v>9872</v>
      </c>
      <c r="K1822" s="36" t="s">
        <v>33</v>
      </c>
      <c r="L1822" s="72" t="s">
        <v>9873</v>
      </c>
      <c r="M1822" s="36" t="s">
        <v>9874</v>
      </c>
      <c r="N1822" s="36" t="s">
        <v>36</v>
      </c>
      <c r="O1822" s="36"/>
      <c r="P1822" s="36"/>
      <c r="Q1822" s="36"/>
      <c r="R1822" s="36"/>
      <c r="S1822" s="36" t="s">
        <v>37</v>
      </c>
      <c r="T1822" s="36" t="s">
        <v>38</v>
      </c>
      <c r="U1822" s="36" t="s">
        <v>42</v>
      </c>
      <c r="V1822" s="36" t="s">
        <v>42</v>
      </c>
      <c r="W1822" s="36" t="s">
        <v>38</v>
      </c>
      <c r="X1822" s="36">
        <v>2</v>
      </c>
      <c r="Y1822" s="36" t="s">
        <v>9875</v>
      </c>
      <c r="Z1822" s="36">
        <v>1</v>
      </c>
      <c r="AA1822" s="36" t="s">
        <v>9875</v>
      </c>
      <c r="AB1822" s="36">
        <v>1</v>
      </c>
      <c r="AC1822" s="36"/>
      <c r="AD1822" s="36"/>
      <c r="AE1822" s="36">
        <f t="shared" si="31"/>
        <v>0</v>
      </c>
    </row>
    <row r="1823" spans="1:31" customFormat="1" ht="94.5">
      <c r="A1823" s="36">
        <v>1822</v>
      </c>
      <c r="B1823" s="36" t="s">
        <v>9803</v>
      </c>
      <c r="C1823" s="36" t="s">
        <v>9804</v>
      </c>
      <c r="D1823" s="36" t="s">
        <v>9876</v>
      </c>
      <c r="E1823" s="36" t="s">
        <v>28</v>
      </c>
      <c r="F1823" s="36" t="s">
        <v>45</v>
      </c>
      <c r="G1823" s="36">
        <v>0</v>
      </c>
      <c r="H1823" s="36" t="s">
        <v>42</v>
      </c>
      <c r="I1823" s="36" t="s">
        <v>9877</v>
      </c>
      <c r="J1823" s="36" t="s">
        <v>9878</v>
      </c>
      <c r="K1823" s="36" t="s">
        <v>33</v>
      </c>
      <c r="L1823" s="72" t="s">
        <v>9879</v>
      </c>
      <c r="M1823" s="36" t="s">
        <v>9880</v>
      </c>
      <c r="N1823" s="36" t="s">
        <v>36</v>
      </c>
      <c r="O1823" s="36"/>
      <c r="P1823" s="36"/>
      <c r="Q1823" s="36"/>
      <c r="R1823" s="36"/>
      <c r="S1823" s="36" t="s">
        <v>37</v>
      </c>
      <c r="T1823" s="36" t="s">
        <v>38</v>
      </c>
      <c r="U1823" s="36" t="s">
        <v>39</v>
      </c>
      <c r="V1823" s="36" t="s">
        <v>38</v>
      </c>
      <c r="W1823" s="36" t="s">
        <v>38</v>
      </c>
      <c r="X1823" s="36">
        <v>2</v>
      </c>
      <c r="Y1823" s="36" t="s">
        <v>9858</v>
      </c>
      <c r="Z1823" s="36">
        <v>1</v>
      </c>
      <c r="AA1823" s="36" t="s">
        <v>9858</v>
      </c>
      <c r="AB1823" s="36">
        <v>1</v>
      </c>
      <c r="AC1823" s="36"/>
      <c r="AD1823" s="36"/>
      <c r="AE1823" s="36">
        <f t="shared" si="31"/>
        <v>0</v>
      </c>
    </row>
    <row r="1824" spans="1:31" customFormat="1" ht="108">
      <c r="A1824" s="36">
        <v>1823</v>
      </c>
      <c r="B1824" s="36" t="s">
        <v>9803</v>
      </c>
      <c r="C1824" s="36" t="s">
        <v>9804</v>
      </c>
      <c r="D1824" s="36" t="s">
        <v>9881</v>
      </c>
      <c r="E1824" s="36" t="s">
        <v>28</v>
      </c>
      <c r="F1824" s="36" t="s">
        <v>45</v>
      </c>
      <c r="G1824" s="36">
        <v>0</v>
      </c>
      <c r="H1824" s="36" t="s">
        <v>42</v>
      </c>
      <c r="I1824" s="36" t="s">
        <v>9882</v>
      </c>
      <c r="J1824" s="36" t="s">
        <v>9883</v>
      </c>
      <c r="K1824" s="36" t="s">
        <v>33</v>
      </c>
      <c r="L1824" s="72" t="s">
        <v>9884</v>
      </c>
      <c r="M1824" s="36" t="s">
        <v>9885</v>
      </c>
      <c r="N1824" s="36" t="s">
        <v>49</v>
      </c>
      <c r="O1824" s="36"/>
      <c r="P1824" s="36" t="s">
        <v>50</v>
      </c>
      <c r="Q1824" s="36"/>
      <c r="R1824" s="36"/>
      <c r="S1824" s="36" t="s">
        <v>37</v>
      </c>
      <c r="T1824" s="36" t="s">
        <v>38</v>
      </c>
      <c r="U1824" s="36" t="s">
        <v>38</v>
      </c>
      <c r="V1824" s="36" t="s">
        <v>38</v>
      </c>
      <c r="W1824" s="36" t="s">
        <v>38</v>
      </c>
      <c r="X1824" s="36">
        <v>2</v>
      </c>
      <c r="Y1824" s="36" t="s">
        <v>52</v>
      </c>
      <c r="Z1824" s="36">
        <v>3</v>
      </c>
      <c r="AA1824" s="36" t="s">
        <v>9886</v>
      </c>
      <c r="AB1824" s="36">
        <v>1</v>
      </c>
      <c r="AC1824" s="36"/>
      <c r="AD1824" s="36"/>
      <c r="AE1824" s="36">
        <f t="shared" si="31"/>
        <v>1</v>
      </c>
    </row>
    <row r="1825" spans="1:31" customFormat="1" ht="94.5">
      <c r="A1825" s="36">
        <v>1824</v>
      </c>
      <c r="B1825" s="36" t="s">
        <v>9803</v>
      </c>
      <c r="C1825" s="36" t="s">
        <v>9887</v>
      </c>
      <c r="D1825" s="36" t="s">
        <v>9888</v>
      </c>
      <c r="E1825" s="36" t="s">
        <v>28</v>
      </c>
      <c r="F1825" s="36" t="s">
        <v>45</v>
      </c>
      <c r="G1825" s="36">
        <v>0</v>
      </c>
      <c r="H1825" s="36" t="s">
        <v>30</v>
      </c>
      <c r="I1825" s="36" t="s">
        <v>9889</v>
      </c>
      <c r="J1825" s="36" t="s">
        <v>9890</v>
      </c>
      <c r="K1825" s="36" t="s">
        <v>33</v>
      </c>
      <c r="L1825" s="72" t="s">
        <v>9891</v>
      </c>
      <c r="M1825" s="36"/>
      <c r="N1825" s="36" t="s">
        <v>49</v>
      </c>
      <c r="O1825" s="36" t="s">
        <v>50</v>
      </c>
      <c r="P1825" s="36" t="s">
        <v>50</v>
      </c>
      <c r="Q1825" s="36"/>
      <c r="R1825" s="36"/>
      <c r="S1825" s="36" t="s">
        <v>51</v>
      </c>
      <c r="T1825" s="36" t="s">
        <v>39</v>
      </c>
      <c r="U1825" s="36" t="s">
        <v>39</v>
      </c>
      <c r="V1825" s="36" t="s">
        <v>38</v>
      </c>
      <c r="W1825" s="36" t="s">
        <v>38</v>
      </c>
      <c r="X1825" s="36">
        <v>2</v>
      </c>
      <c r="Y1825" s="36" t="s">
        <v>4081</v>
      </c>
      <c r="Z1825" s="36">
        <v>1</v>
      </c>
      <c r="AA1825" s="36" t="s">
        <v>1715</v>
      </c>
      <c r="AB1825" s="36">
        <v>1</v>
      </c>
      <c r="AC1825" s="36"/>
      <c r="AD1825" s="36"/>
      <c r="AE1825" s="36">
        <f t="shared" si="31"/>
        <v>2</v>
      </c>
    </row>
    <row r="1826" spans="1:31" customFormat="1" ht="81">
      <c r="A1826" s="36">
        <v>1825</v>
      </c>
      <c r="B1826" s="36" t="s">
        <v>9803</v>
      </c>
      <c r="C1826" s="36" t="s">
        <v>9887</v>
      </c>
      <c r="D1826" s="36" t="s">
        <v>9892</v>
      </c>
      <c r="E1826" s="36" t="s">
        <v>28</v>
      </c>
      <c r="F1826" s="36" t="s">
        <v>45</v>
      </c>
      <c r="G1826" s="36">
        <v>0</v>
      </c>
      <c r="H1826" s="36" t="s">
        <v>30</v>
      </c>
      <c r="I1826" s="36" t="s">
        <v>9893</v>
      </c>
      <c r="J1826" s="36" t="s">
        <v>9894</v>
      </c>
      <c r="K1826" s="36" t="s">
        <v>33</v>
      </c>
      <c r="L1826" s="72" t="s">
        <v>9895</v>
      </c>
      <c r="M1826" s="36"/>
      <c r="N1826" s="36" t="s">
        <v>49</v>
      </c>
      <c r="O1826" s="36" t="s">
        <v>50</v>
      </c>
      <c r="P1826" s="36" t="s">
        <v>50</v>
      </c>
      <c r="Q1826" s="36"/>
      <c r="R1826" s="36"/>
      <c r="S1826" s="36" t="s">
        <v>51</v>
      </c>
      <c r="T1826" s="36" t="s">
        <v>38</v>
      </c>
      <c r="U1826" s="36" t="s">
        <v>39</v>
      </c>
      <c r="V1826" s="36" t="s">
        <v>38</v>
      </c>
      <c r="W1826" s="36" t="s">
        <v>38</v>
      </c>
      <c r="X1826" s="36">
        <v>2</v>
      </c>
      <c r="Y1826" s="36" t="s">
        <v>4081</v>
      </c>
      <c r="Z1826" s="36">
        <v>1</v>
      </c>
      <c r="AA1826" s="36" t="s">
        <v>1715</v>
      </c>
      <c r="AB1826" s="36">
        <v>1</v>
      </c>
      <c r="AC1826" s="36"/>
      <c r="AD1826" s="36"/>
      <c r="AE1826" s="36">
        <f t="shared" si="31"/>
        <v>2</v>
      </c>
    </row>
    <row r="1827" spans="1:31" customFormat="1" ht="67.5">
      <c r="A1827" s="36">
        <v>1826</v>
      </c>
      <c r="B1827" s="36" t="s">
        <v>9803</v>
      </c>
      <c r="C1827" s="36" t="s">
        <v>9887</v>
      </c>
      <c r="D1827" s="36" t="s">
        <v>9896</v>
      </c>
      <c r="E1827" s="36" t="s">
        <v>28</v>
      </c>
      <c r="F1827" s="36" t="s">
        <v>45</v>
      </c>
      <c r="G1827" s="36">
        <v>0</v>
      </c>
      <c r="H1827" s="36" t="s">
        <v>30</v>
      </c>
      <c r="I1827" s="36" t="s">
        <v>9897</v>
      </c>
      <c r="J1827" s="36" t="s">
        <v>9898</v>
      </c>
      <c r="K1827" s="36" t="s">
        <v>33</v>
      </c>
      <c r="L1827" s="72" t="s">
        <v>9899</v>
      </c>
      <c r="M1827" s="36"/>
      <c r="N1827" s="36" t="s">
        <v>36</v>
      </c>
      <c r="O1827" s="36"/>
      <c r="P1827" s="36"/>
      <c r="Q1827" s="36"/>
      <c r="R1827" s="36"/>
      <c r="S1827" s="36" t="s">
        <v>37</v>
      </c>
      <c r="T1827" s="36" t="s">
        <v>39</v>
      </c>
      <c r="U1827" s="36" t="s">
        <v>38</v>
      </c>
      <c r="V1827" s="36" t="s">
        <v>39</v>
      </c>
      <c r="W1827" s="36" t="s">
        <v>38</v>
      </c>
      <c r="X1827" s="36">
        <v>2</v>
      </c>
      <c r="Y1827" s="36" t="s">
        <v>4081</v>
      </c>
      <c r="Z1827" s="36">
        <v>1</v>
      </c>
      <c r="AA1827" s="36" t="s">
        <v>1715</v>
      </c>
      <c r="AB1827" s="36">
        <v>1</v>
      </c>
      <c r="AC1827" s="36"/>
      <c r="AD1827" s="36"/>
      <c r="AE1827" s="36">
        <f t="shared" si="31"/>
        <v>0</v>
      </c>
    </row>
    <row r="1828" spans="1:31" customFormat="1" ht="94.5">
      <c r="A1828" s="36">
        <v>1827</v>
      </c>
      <c r="B1828" s="36" t="s">
        <v>9803</v>
      </c>
      <c r="C1828" s="36" t="s">
        <v>9900</v>
      </c>
      <c r="D1828" s="36" t="s">
        <v>9901</v>
      </c>
      <c r="E1828" s="36" t="s">
        <v>28</v>
      </c>
      <c r="F1828" s="36" t="s">
        <v>45</v>
      </c>
      <c r="G1828" s="36">
        <v>0</v>
      </c>
      <c r="H1828" s="36" t="s">
        <v>30</v>
      </c>
      <c r="I1828" s="36" t="s">
        <v>9902</v>
      </c>
      <c r="J1828" s="36" t="s">
        <v>9903</v>
      </c>
      <c r="K1828" s="36" t="s">
        <v>33</v>
      </c>
      <c r="L1828" s="72" t="s">
        <v>9904</v>
      </c>
      <c r="M1828" s="36" t="s">
        <v>9905</v>
      </c>
      <c r="N1828" s="36" t="s">
        <v>49</v>
      </c>
      <c r="O1828" s="36" t="s">
        <v>50</v>
      </c>
      <c r="P1828" s="36"/>
      <c r="Q1828" s="36"/>
      <c r="R1828" s="36"/>
      <c r="S1828" s="36" t="s">
        <v>51</v>
      </c>
      <c r="T1828" s="36" t="s">
        <v>38</v>
      </c>
      <c r="U1828" s="36" t="s">
        <v>39</v>
      </c>
      <c r="V1828" s="36" t="s">
        <v>38</v>
      </c>
      <c r="W1828" s="36" t="s">
        <v>39</v>
      </c>
      <c r="X1828" s="36">
        <v>1</v>
      </c>
      <c r="Y1828" s="36" t="s">
        <v>9906</v>
      </c>
      <c r="Z1828" s="36">
        <v>1</v>
      </c>
      <c r="AA1828" s="36" t="s">
        <v>821</v>
      </c>
      <c r="AB1828" s="36">
        <v>1</v>
      </c>
      <c r="AC1828" s="36"/>
      <c r="AD1828" s="36"/>
      <c r="AE1828" s="36">
        <f t="shared" si="31"/>
        <v>1</v>
      </c>
    </row>
    <row r="1829" spans="1:31" customFormat="1" ht="91.5">
      <c r="A1829" s="36">
        <v>1828</v>
      </c>
      <c r="B1829" s="36" t="s">
        <v>9803</v>
      </c>
      <c r="C1829" s="36" t="s">
        <v>9907</v>
      </c>
      <c r="D1829" s="36" t="s">
        <v>9908</v>
      </c>
      <c r="E1829" s="36" t="s">
        <v>28</v>
      </c>
      <c r="F1829" s="36" t="s">
        <v>45</v>
      </c>
      <c r="G1829" s="36">
        <v>0</v>
      </c>
      <c r="H1829" s="36" t="s">
        <v>30</v>
      </c>
      <c r="I1829" s="36" t="s">
        <v>9909</v>
      </c>
      <c r="J1829" s="36" t="s">
        <v>9910</v>
      </c>
      <c r="K1829" s="36" t="s">
        <v>33</v>
      </c>
      <c r="L1829" s="72" t="s">
        <v>9911</v>
      </c>
      <c r="M1829" s="36" t="s">
        <v>9912</v>
      </c>
      <c r="N1829" s="36" t="s">
        <v>36</v>
      </c>
      <c r="O1829" s="36"/>
      <c r="P1829" s="36"/>
      <c r="Q1829" s="36"/>
      <c r="R1829" s="36"/>
      <c r="S1829" s="36" t="s">
        <v>51</v>
      </c>
      <c r="T1829" s="36" t="s">
        <v>38</v>
      </c>
      <c r="U1829" s="36" t="s">
        <v>39</v>
      </c>
      <c r="V1829" s="36" t="s">
        <v>38</v>
      </c>
      <c r="W1829" s="36"/>
      <c r="X1829" s="36">
        <v>2</v>
      </c>
      <c r="Y1829" s="36" t="s">
        <v>9913</v>
      </c>
      <c r="Z1829" s="36">
        <v>1</v>
      </c>
      <c r="AA1829" s="36" t="s">
        <v>9914</v>
      </c>
      <c r="AB1829" s="36">
        <v>1</v>
      </c>
      <c r="AC1829" s="36"/>
      <c r="AD1829" s="36"/>
      <c r="AE1829" s="36">
        <f t="shared" si="31"/>
        <v>0</v>
      </c>
    </row>
    <row r="1830" spans="1:31" customFormat="1" ht="96.75">
      <c r="A1830" s="36">
        <v>1829</v>
      </c>
      <c r="B1830" s="36" t="s">
        <v>9803</v>
      </c>
      <c r="C1830" s="36" t="s">
        <v>9907</v>
      </c>
      <c r="D1830" s="36" t="s">
        <v>9915</v>
      </c>
      <c r="E1830" s="36" t="s">
        <v>28</v>
      </c>
      <c r="F1830" s="36" t="s">
        <v>45</v>
      </c>
      <c r="G1830" s="36">
        <v>0</v>
      </c>
      <c r="H1830" s="36" t="s">
        <v>30</v>
      </c>
      <c r="I1830" s="36" t="s">
        <v>9916</v>
      </c>
      <c r="J1830" s="36" t="s">
        <v>9917</v>
      </c>
      <c r="K1830" s="36" t="s">
        <v>33</v>
      </c>
      <c r="L1830" s="72" t="s">
        <v>9918</v>
      </c>
      <c r="M1830" s="36" t="s">
        <v>9919</v>
      </c>
      <c r="N1830" s="36" t="s">
        <v>36</v>
      </c>
      <c r="O1830" s="36"/>
      <c r="P1830" s="36"/>
      <c r="Q1830" s="36"/>
      <c r="R1830" s="36"/>
      <c r="S1830" s="36" t="s">
        <v>51</v>
      </c>
      <c r="T1830" s="36" t="s">
        <v>38</v>
      </c>
      <c r="U1830" s="36" t="s">
        <v>39</v>
      </c>
      <c r="V1830" s="36" t="s">
        <v>38</v>
      </c>
      <c r="W1830" s="36" t="s">
        <v>39</v>
      </c>
      <c r="X1830" s="36">
        <v>1</v>
      </c>
      <c r="Y1830" s="36" t="s">
        <v>9920</v>
      </c>
      <c r="Z1830" s="36">
        <v>1</v>
      </c>
      <c r="AA1830" s="36" t="s">
        <v>9921</v>
      </c>
      <c r="AB1830" s="36">
        <v>1</v>
      </c>
      <c r="AC1830" s="36"/>
      <c r="AD1830" s="36"/>
      <c r="AE1830" s="36">
        <f t="shared" si="31"/>
        <v>0</v>
      </c>
    </row>
    <row r="1831" spans="1:31" customFormat="1" ht="108">
      <c r="A1831" s="36">
        <v>1830</v>
      </c>
      <c r="B1831" s="36" t="s">
        <v>9803</v>
      </c>
      <c r="C1831" s="36" t="s">
        <v>9922</v>
      </c>
      <c r="D1831" s="36" t="s">
        <v>9923</v>
      </c>
      <c r="E1831" s="36" t="s">
        <v>28</v>
      </c>
      <c r="F1831" s="36" t="s">
        <v>45</v>
      </c>
      <c r="G1831" s="36">
        <v>0</v>
      </c>
      <c r="H1831" s="36" t="s">
        <v>108</v>
      </c>
      <c r="I1831" s="36" t="s">
        <v>9924</v>
      </c>
      <c r="J1831" s="36" t="s">
        <v>9925</v>
      </c>
      <c r="K1831" s="36" t="s">
        <v>33</v>
      </c>
      <c r="L1831" s="72" t="s">
        <v>9926</v>
      </c>
      <c r="M1831" s="36" t="s">
        <v>9927</v>
      </c>
      <c r="N1831" s="36" t="s">
        <v>49</v>
      </c>
      <c r="O1831" s="36" t="s">
        <v>50</v>
      </c>
      <c r="P1831" s="36" t="s">
        <v>50</v>
      </c>
      <c r="Q1831" s="36"/>
      <c r="R1831" s="36"/>
      <c r="S1831" s="36" t="s">
        <v>51</v>
      </c>
      <c r="T1831" s="36" t="s">
        <v>38</v>
      </c>
      <c r="U1831" s="36" t="s">
        <v>38</v>
      </c>
      <c r="V1831" s="36" t="s">
        <v>38</v>
      </c>
      <c r="W1831" s="36" t="s">
        <v>38</v>
      </c>
      <c r="X1831" s="36">
        <v>2</v>
      </c>
      <c r="Y1831" s="36" t="s">
        <v>9928</v>
      </c>
      <c r="Z1831" s="36">
        <v>1</v>
      </c>
      <c r="AA1831" s="36" t="s">
        <v>821</v>
      </c>
      <c r="AB1831" s="36">
        <v>1</v>
      </c>
      <c r="AC1831" s="36" t="s">
        <v>9929</v>
      </c>
      <c r="AD1831" s="36"/>
      <c r="AE1831" s="36">
        <f t="shared" si="31"/>
        <v>2</v>
      </c>
    </row>
    <row r="1832" spans="1:31" customFormat="1" ht="135">
      <c r="A1832" s="36">
        <v>1831</v>
      </c>
      <c r="B1832" s="36" t="s">
        <v>9803</v>
      </c>
      <c r="C1832" s="36" t="s">
        <v>9922</v>
      </c>
      <c r="D1832" s="36" t="s">
        <v>9930</v>
      </c>
      <c r="E1832" s="36" t="s">
        <v>28</v>
      </c>
      <c r="F1832" s="36" t="s">
        <v>45</v>
      </c>
      <c r="G1832" s="36">
        <v>0</v>
      </c>
      <c r="H1832" s="36" t="s">
        <v>82</v>
      </c>
      <c r="I1832" s="36" t="s">
        <v>9931</v>
      </c>
      <c r="J1832" s="36" t="s">
        <v>9932</v>
      </c>
      <c r="K1832" s="36" t="s">
        <v>33</v>
      </c>
      <c r="L1832" s="72" t="s">
        <v>9933</v>
      </c>
      <c r="M1832" s="36" t="s">
        <v>9934</v>
      </c>
      <c r="N1832" s="36" t="s">
        <v>49</v>
      </c>
      <c r="O1832" s="36"/>
      <c r="P1832" s="36" t="s">
        <v>50</v>
      </c>
      <c r="Q1832" s="36" t="s">
        <v>50</v>
      </c>
      <c r="R1832" s="36"/>
      <c r="S1832" s="36" t="s">
        <v>51</v>
      </c>
      <c r="T1832" s="36" t="s">
        <v>39</v>
      </c>
      <c r="U1832" s="36" t="s">
        <v>38</v>
      </c>
      <c r="V1832" s="36" t="s">
        <v>38</v>
      </c>
      <c r="W1832" s="36" t="s">
        <v>38</v>
      </c>
      <c r="X1832" s="36">
        <v>2</v>
      </c>
      <c r="Y1832" s="36" t="s">
        <v>9935</v>
      </c>
      <c r="Z1832" s="36">
        <v>1</v>
      </c>
      <c r="AA1832" s="36" t="s">
        <v>821</v>
      </c>
      <c r="AB1832" s="36">
        <v>1</v>
      </c>
      <c r="AC1832" s="36" t="s">
        <v>9936</v>
      </c>
      <c r="AD1832" s="36"/>
      <c r="AE1832" s="36">
        <f t="shared" si="31"/>
        <v>2</v>
      </c>
    </row>
    <row r="1833" spans="1:31" customFormat="1" ht="94.5">
      <c r="A1833" s="36">
        <v>1832</v>
      </c>
      <c r="B1833" s="36" t="s">
        <v>9803</v>
      </c>
      <c r="C1833" s="36" t="s">
        <v>9922</v>
      </c>
      <c r="D1833" s="36" t="s">
        <v>9937</v>
      </c>
      <c r="E1833" s="36" t="s">
        <v>28</v>
      </c>
      <c r="F1833" s="36" t="s">
        <v>45</v>
      </c>
      <c r="G1833" s="36">
        <v>0</v>
      </c>
      <c r="H1833" s="36" t="s">
        <v>82</v>
      </c>
      <c r="I1833" s="36" t="s">
        <v>9938</v>
      </c>
      <c r="J1833" s="36" t="s">
        <v>9939</v>
      </c>
      <c r="K1833" s="36" t="s">
        <v>33</v>
      </c>
      <c r="L1833" s="72" t="s">
        <v>9940</v>
      </c>
      <c r="M1833" s="36" t="s">
        <v>9941</v>
      </c>
      <c r="N1833" s="36" t="s">
        <v>49</v>
      </c>
      <c r="O1833" s="36"/>
      <c r="P1833" s="36" t="s">
        <v>50</v>
      </c>
      <c r="Q1833" s="36" t="s">
        <v>50</v>
      </c>
      <c r="R1833" s="36"/>
      <c r="S1833" s="36" t="s">
        <v>37</v>
      </c>
      <c r="T1833" s="36" t="s">
        <v>39</v>
      </c>
      <c r="U1833" s="36" t="s">
        <v>38</v>
      </c>
      <c r="V1833" s="36" t="s">
        <v>38</v>
      </c>
      <c r="W1833" s="36" t="s">
        <v>38</v>
      </c>
      <c r="X1833" s="36">
        <v>2</v>
      </c>
      <c r="Y1833" s="36" t="s">
        <v>9942</v>
      </c>
      <c r="Z1833" s="36">
        <v>1</v>
      </c>
      <c r="AA1833" s="36" t="s">
        <v>821</v>
      </c>
      <c r="AB1833" s="36">
        <v>1</v>
      </c>
      <c r="AC1833" s="36" t="s">
        <v>9943</v>
      </c>
      <c r="AD1833" s="36"/>
      <c r="AE1833" s="36">
        <f t="shared" si="31"/>
        <v>2</v>
      </c>
    </row>
    <row r="1834" spans="1:31" customFormat="1" ht="81">
      <c r="A1834" s="36">
        <v>1833</v>
      </c>
      <c r="B1834" s="36" t="s">
        <v>9803</v>
      </c>
      <c r="C1834" s="36" t="s">
        <v>9922</v>
      </c>
      <c r="D1834" s="36" t="s">
        <v>9944</v>
      </c>
      <c r="E1834" s="36" t="s">
        <v>28</v>
      </c>
      <c r="F1834" s="36" t="s">
        <v>45</v>
      </c>
      <c r="G1834" s="36">
        <v>0</v>
      </c>
      <c r="H1834" s="36" t="s">
        <v>82</v>
      </c>
      <c r="I1834" s="36" t="s">
        <v>9945</v>
      </c>
      <c r="J1834" s="36" t="s">
        <v>9946</v>
      </c>
      <c r="K1834" s="36" t="s">
        <v>33</v>
      </c>
      <c r="L1834" s="72" t="s">
        <v>9947</v>
      </c>
      <c r="M1834" s="36" t="s">
        <v>9948</v>
      </c>
      <c r="N1834" s="36" t="s">
        <v>36</v>
      </c>
      <c r="O1834" s="36"/>
      <c r="P1834" s="36"/>
      <c r="Q1834" s="36"/>
      <c r="R1834" s="36"/>
      <c r="S1834" s="36" t="s">
        <v>51</v>
      </c>
      <c r="T1834" s="36" t="s">
        <v>38</v>
      </c>
      <c r="U1834" s="36" t="s">
        <v>38</v>
      </c>
      <c r="V1834" s="36" t="s">
        <v>38</v>
      </c>
      <c r="W1834" s="36" t="s">
        <v>39</v>
      </c>
      <c r="X1834" s="36">
        <v>1</v>
      </c>
      <c r="Y1834" s="36" t="s">
        <v>9949</v>
      </c>
      <c r="Z1834" s="36">
        <v>1</v>
      </c>
      <c r="AA1834" s="36" t="s">
        <v>821</v>
      </c>
      <c r="AB1834" s="36">
        <v>1</v>
      </c>
      <c r="AC1834" s="36"/>
      <c r="AD1834" s="36"/>
      <c r="AE1834" s="36">
        <f t="shared" si="31"/>
        <v>0</v>
      </c>
    </row>
    <row r="1835" spans="1:31" customFormat="1" ht="94.5">
      <c r="A1835" s="36">
        <v>1834</v>
      </c>
      <c r="B1835" s="36" t="s">
        <v>9803</v>
      </c>
      <c r="C1835" s="36" t="s">
        <v>9922</v>
      </c>
      <c r="D1835" s="36" t="s">
        <v>9950</v>
      </c>
      <c r="E1835" s="36" t="s">
        <v>28</v>
      </c>
      <c r="F1835" s="36" t="s">
        <v>45</v>
      </c>
      <c r="G1835" s="36">
        <v>0</v>
      </c>
      <c r="H1835" s="36" t="s">
        <v>108</v>
      </c>
      <c r="I1835" s="36" t="s">
        <v>9951</v>
      </c>
      <c r="J1835" s="36" t="s">
        <v>9952</v>
      </c>
      <c r="K1835" s="36" t="s">
        <v>33</v>
      </c>
      <c r="L1835" s="72" t="s">
        <v>9953</v>
      </c>
      <c r="M1835" s="36" t="s">
        <v>9954</v>
      </c>
      <c r="N1835" s="36" t="s">
        <v>49</v>
      </c>
      <c r="O1835" s="36"/>
      <c r="P1835" s="36" t="s">
        <v>50</v>
      </c>
      <c r="Q1835" s="36"/>
      <c r="R1835" s="36"/>
      <c r="S1835" s="36" t="s">
        <v>51</v>
      </c>
      <c r="T1835" s="36" t="s">
        <v>38</v>
      </c>
      <c r="U1835" s="36" t="s">
        <v>39</v>
      </c>
      <c r="V1835" s="36" t="s">
        <v>39</v>
      </c>
      <c r="W1835" s="36" t="s">
        <v>38</v>
      </c>
      <c r="X1835" s="36">
        <v>2</v>
      </c>
      <c r="Y1835" s="36" t="s">
        <v>9955</v>
      </c>
      <c r="Z1835" s="36">
        <v>1</v>
      </c>
      <c r="AA1835" s="36" t="s">
        <v>821</v>
      </c>
      <c r="AB1835" s="36">
        <v>1</v>
      </c>
      <c r="AC1835" s="36"/>
      <c r="AD1835" s="36"/>
      <c r="AE1835" s="36">
        <f t="shared" si="31"/>
        <v>1</v>
      </c>
    </row>
    <row r="1836" spans="1:31" customFormat="1" ht="108">
      <c r="A1836" s="72">
        <v>1835</v>
      </c>
      <c r="B1836" s="72" t="s">
        <v>9803</v>
      </c>
      <c r="C1836" s="72" t="s">
        <v>9922</v>
      </c>
      <c r="D1836" s="72" t="s">
        <v>9956</v>
      </c>
      <c r="E1836" s="72" t="s">
        <v>28</v>
      </c>
      <c r="F1836" s="72" t="s">
        <v>45</v>
      </c>
      <c r="G1836" s="72">
        <v>0</v>
      </c>
      <c r="H1836" s="72" t="s">
        <v>460</v>
      </c>
      <c r="I1836" s="36" t="s">
        <v>9957</v>
      </c>
      <c r="J1836" s="36" t="s">
        <v>9958</v>
      </c>
      <c r="K1836" s="36" t="s">
        <v>33</v>
      </c>
      <c r="L1836" s="72" t="s">
        <v>9959</v>
      </c>
      <c r="M1836" s="36" t="s">
        <v>9960</v>
      </c>
      <c r="N1836" s="36" t="s">
        <v>49</v>
      </c>
      <c r="O1836" s="36"/>
      <c r="P1836" s="36"/>
      <c r="Q1836" s="36" t="s">
        <v>50</v>
      </c>
      <c r="R1836" s="36"/>
      <c r="S1836" s="36" t="s">
        <v>51</v>
      </c>
      <c r="T1836" s="36" t="s">
        <v>38</v>
      </c>
      <c r="U1836" s="36" t="s">
        <v>38</v>
      </c>
      <c r="V1836" s="36" t="s">
        <v>38</v>
      </c>
      <c r="W1836" s="36" t="s">
        <v>38</v>
      </c>
      <c r="X1836" s="36">
        <v>2</v>
      </c>
      <c r="Y1836" s="36" t="s">
        <v>9961</v>
      </c>
      <c r="Z1836" s="36">
        <v>1</v>
      </c>
      <c r="AA1836" s="36" t="s">
        <v>821</v>
      </c>
      <c r="AB1836" s="36">
        <v>1</v>
      </c>
      <c r="AC1836" s="36"/>
      <c r="AD1836" s="36"/>
      <c r="AE1836" s="36">
        <f t="shared" si="31"/>
        <v>1</v>
      </c>
    </row>
    <row r="1837" spans="1:31" customFormat="1" ht="121.5">
      <c r="A1837" s="36">
        <v>1836</v>
      </c>
      <c r="B1837" s="36" t="s">
        <v>9803</v>
      </c>
      <c r="C1837" s="36" t="s">
        <v>9922</v>
      </c>
      <c r="D1837" s="36" t="s">
        <v>9962</v>
      </c>
      <c r="E1837" s="36" t="s">
        <v>28</v>
      </c>
      <c r="F1837" s="36" t="s">
        <v>45</v>
      </c>
      <c r="G1837" s="36">
        <v>0</v>
      </c>
      <c r="H1837" s="36" t="s">
        <v>82</v>
      </c>
      <c r="I1837" s="36" t="s">
        <v>9963</v>
      </c>
      <c r="J1837" s="36" t="s">
        <v>9964</v>
      </c>
      <c r="K1837" s="36" t="s">
        <v>106</v>
      </c>
      <c r="L1837" s="72"/>
      <c r="M1837" s="36"/>
      <c r="N1837" s="36"/>
      <c r="O1837" s="36"/>
      <c r="P1837" s="36"/>
      <c r="Q1837" s="36"/>
      <c r="R1837" s="36"/>
      <c r="S1837" s="36"/>
      <c r="T1837" s="36"/>
      <c r="U1837" s="36"/>
      <c r="V1837" s="36"/>
      <c r="W1837" s="36"/>
      <c r="X1837" s="36"/>
      <c r="Y1837" s="36"/>
      <c r="Z1837" s="36"/>
      <c r="AA1837" s="36"/>
      <c r="AB1837" s="36"/>
      <c r="AC1837" s="36"/>
      <c r="AD1837" s="36"/>
      <c r="AE1837" s="36">
        <f t="shared" si="31"/>
        <v>0</v>
      </c>
    </row>
    <row r="1838" spans="1:31" customFormat="1" ht="121.5">
      <c r="A1838" s="36">
        <v>1837</v>
      </c>
      <c r="B1838" s="36" t="s">
        <v>9803</v>
      </c>
      <c r="C1838" s="36" t="s">
        <v>9922</v>
      </c>
      <c r="D1838" s="36" t="s">
        <v>9965</v>
      </c>
      <c r="E1838" s="36" t="s">
        <v>28</v>
      </c>
      <c r="F1838" s="36" t="s">
        <v>45</v>
      </c>
      <c r="G1838" s="36">
        <v>0</v>
      </c>
      <c r="H1838" s="36" t="s">
        <v>82</v>
      </c>
      <c r="I1838" s="36" t="s">
        <v>9966</v>
      </c>
      <c r="J1838" s="36" t="s">
        <v>9967</v>
      </c>
      <c r="K1838" s="36" t="s">
        <v>33</v>
      </c>
      <c r="L1838" s="72" t="s">
        <v>9968</v>
      </c>
      <c r="M1838" s="36" t="s">
        <v>9969</v>
      </c>
      <c r="N1838" s="36" t="s">
        <v>49</v>
      </c>
      <c r="O1838" s="36"/>
      <c r="P1838" s="36" t="s">
        <v>50</v>
      </c>
      <c r="Q1838" s="36"/>
      <c r="R1838" s="36"/>
      <c r="S1838" s="36" t="s">
        <v>51</v>
      </c>
      <c r="T1838" s="36" t="s">
        <v>38</v>
      </c>
      <c r="U1838" s="36" t="s">
        <v>39</v>
      </c>
      <c r="V1838" s="36" t="s">
        <v>38</v>
      </c>
      <c r="W1838" s="36" t="s">
        <v>38</v>
      </c>
      <c r="X1838" s="36">
        <v>2</v>
      </c>
      <c r="Y1838" s="36" t="s">
        <v>9970</v>
      </c>
      <c r="Z1838" s="36">
        <v>1</v>
      </c>
      <c r="AA1838" s="36" t="s">
        <v>821</v>
      </c>
      <c r="AB1838" s="36">
        <v>1</v>
      </c>
      <c r="AC1838" s="36"/>
      <c r="AD1838" s="36"/>
      <c r="AE1838" s="36">
        <f t="shared" si="31"/>
        <v>1</v>
      </c>
    </row>
    <row r="1839" spans="1:31" customFormat="1" ht="108">
      <c r="A1839" s="36">
        <v>1838</v>
      </c>
      <c r="B1839" s="36" t="s">
        <v>9803</v>
      </c>
      <c r="C1839" s="36" t="s">
        <v>9922</v>
      </c>
      <c r="D1839" s="36" t="s">
        <v>9971</v>
      </c>
      <c r="E1839" s="36" t="s">
        <v>28</v>
      </c>
      <c r="F1839" s="36" t="s">
        <v>45</v>
      </c>
      <c r="G1839" s="36">
        <v>0</v>
      </c>
      <c r="H1839" s="36" t="s">
        <v>108</v>
      </c>
      <c r="I1839" s="36" t="s">
        <v>9972</v>
      </c>
      <c r="J1839" s="36" t="s">
        <v>9973</v>
      </c>
      <c r="K1839" s="36" t="s">
        <v>33</v>
      </c>
      <c r="L1839" s="72" t="s">
        <v>9974</v>
      </c>
      <c r="M1839" s="36" t="s">
        <v>9975</v>
      </c>
      <c r="N1839" s="36" t="s">
        <v>36</v>
      </c>
      <c r="O1839" s="36"/>
      <c r="P1839" s="36"/>
      <c r="Q1839" s="36"/>
      <c r="R1839" s="36"/>
      <c r="S1839" s="36" t="s">
        <v>51</v>
      </c>
      <c r="T1839" s="36" t="s">
        <v>38</v>
      </c>
      <c r="U1839" s="36" t="s">
        <v>39</v>
      </c>
      <c r="V1839" s="36" t="s">
        <v>38</v>
      </c>
      <c r="W1839" s="36" t="s">
        <v>38</v>
      </c>
      <c r="X1839" s="36">
        <v>2</v>
      </c>
      <c r="Y1839" s="36" t="s">
        <v>9976</v>
      </c>
      <c r="Z1839" s="36">
        <v>1</v>
      </c>
      <c r="AA1839" s="36" t="s">
        <v>821</v>
      </c>
      <c r="AB1839" s="36">
        <v>1</v>
      </c>
      <c r="AC1839" s="36"/>
      <c r="AD1839" s="36"/>
      <c r="AE1839" s="36">
        <f t="shared" si="31"/>
        <v>0</v>
      </c>
    </row>
    <row r="1840" spans="1:31" customFormat="1" ht="108">
      <c r="A1840" s="36">
        <v>1839</v>
      </c>
      <c r="B1840" s="36" t="s">
        <v>9803</v>
      </c>
      <c r="C1840" s="36" t="s">
        <v>9922</v>
      </c>
      <c r="D1840" s="36" t="s">
        <v>9977</v>
      </c>
      <c r="E1840" s="36" t="s">
        <v>28</v>
      </c>
      <c r="F1840" s="36" t="s">
        <v>45</v>
      </c>
      <c r="G1840" s="36">
        <v>0</v>
      </c>
      <c r="H1840" s="36" t="s">
        <v>82</v>
      </c>
      <c r="I1840" s="36" t="s">
        <v>9978</v>
      </c>
      <c r="J1840" s="36" t="s">
        <v>9979</v>
      </c>
      <c r="K1840" s="36" t="s">
        <v>33</v>
      </c>
      <c r="L1840" s="72" t="s">
        <v>9980</v>
      </c>
      <c r="M1840" s="36" t="s">
        <v>9981</v>
      </c>
      <c r="N1840" s="36" t="s">
        <v>49</v>
      </c>
      <c r="O1840" s="36"/>
      <c r="P1840" s="36" t="s">
        <v>50</v>
      </c>
      <c r="Q1840" s="36"/>
      <c r="R1840" s="36"/>
      <c r="S1840" s="36" t="s">
        <v>51</v>
      </c>
      <c r="T1840" s="36" t="s">
        <v>38</v>
      </c>
      <c r="U1840" s="36" t="s">
        <v>39</v>
      </c>
      <c r="V1840" s="36" t="s">
        <v>38</v>
      </c>
      <c r="W1840" s="36" t="s">
        <v>38</v>
      </c>
      <c r="X1840" s="36">
        <v>2</v>
      </c>
      <c r="Y1840" s="36" t="s">
        <v>9982</v>
      </c>
      <c r="Z1840" s="36">
        <v>1</v>
      </c>
      <c r="AA1840" s="36" t="s">
        <v>821</v>
      </c>
      <c r="AB1840" s="36">
        <v>1</v>
      </c>
      <c r="AC1840" s="36"/>
      <c r="AD1840" s="36"/>
      <c r="AE1840" s="36">
        <f t="shared" si="31"/>
        <v>1</v>
      </c>
    </row>
    <row r="1841" spans="1:31" customFormat="1" ht="94.5">
      <c r="A1841" s="36">
        <v>1840</v>
      </c>
      <c r="B1841" s="36" t="s">
        <v>9803</v>
      </c>
      <c r="C1841" s="36" t="s">
        <v>9922</v>
      </c>
      <c r="D1841" s="36" t="s">
        <v>9983</v>
      </c>
      <c r="E1841" s="36" t="s">
        <v>28</v>
      </c>
      <c r="F1841" s="36" t="s">
        <v>45</v>
      </c>
      <c r="G1841" s="36">
        <v>0</v>
      </c>
      <c r="H1841" s="36" t="s">
        <v>82</v>
      </c>
      <c r="I1841" s="36" t="s">
        <v>9984</v>
      </c>
      <c r="J1841" s="36" t="s">
        <v>9985</v>
      </c>
      <c r="K1841" s="36" t="s">
        <v>33</v>
      </c>
      <c r="L1841" s="72" t="s">
        <v>9986</v>
      </c>
      <c r="M1841" s="36" t="s">
        <v>9987</v>
      </c>
      <c r="N1841" s="36" t="s">
        <v>36</v>
      </c>
      <c r="O1841" s="36"/>
      <c r="P1841" s="36"/>
      <c r="Q1841" s="36"/>
      <c r="R1841" s="36"/>
      <c r="S1841" s="36" t="s">
        <v>51</v>
      </c>
      <c r="T1841" s="36" t="s">
        <v>38</v>
      </c>
      <c r="U1841" s="36" t="s">
        <v>39</v>
      </c>
      <c r="V1841" s="36" t="s">
        <v>38</v>
      </c>
      <c r="W1841" s="36" t="s">
        <v>38</v>
      </c>
      <c r="X1841" s="36">
        <v>2</v>
      </c>
      <c r="Y1841" s="36" t="s">
        <v>9988</v>
      </c>
      <c r="Z1841" s="36">
        <v>1</v>
      </c>
      <c r="AA1841" s="36" t="s">
        <v>821</v>
      </c>
      <c r="AB1841" s="36">
        <v>1</v>
      </c>
      <c r="AC1841" s="36"/>
      <c r="AD1841" s="36"/>
      <c r="AE1841" s="36">
        <f t="shared" si="31"/>
        <v>0</v>
      </c>
    </row>
    <row r="1842" spans="1:31" customFormat="1" ht="108">
      <c r="A1842" s="36">
        <v>1841</v>
      </c>
      <c r="B1842" s="36" t="s">
        <v>9803</v>
      </c>
      <c r="C1842" s="36" t="s">
        <v>9922</v>
      </c>
      <c r="D1842" s="36" t="s">
        <v>9989</v>
      </c>
      <c r="E1842" s="36" t="s">
        <v>28</v>
      </c>
      <c r="F1842" s="36" t="s">
        <v>45</v>
      </c>
      <c r="G1842" s="36">
        <v>0</v>
      </c>
      <c r="H1842" s="36" t="s">
        <v>82</v>
      </c>
      <c r="I1842" s="36" t="s">
        <v>9990</v>
      </c>
      <c r="J1842" s="36" t="s">
        <v>9991</v>
      </c>
      <c r="K1842" s="36" t="s">
        <v>33</v>
      </c>
      <c r="L1842" s="72" t="s">
        <v>9992</v>
      </c>
      <c r="M1842" s="36" t="s">
        <v>9993</v>
      </c>
      <c r="N1842" s="36" t="s">
        <v>49</v>
      </c>
      <c r="O1842" s="36" t="s">
        <v>50</v>
      </c>
      <c r="P1842" s="36" t="s">
        <v>50</v>
      </c>
      <c r="Q1842" s="36"/>
      <c r="R1842" s="36"/>
      <c r="S1842" s="36" t="s">
        <v>51</v>
      </c>
      <c r="T1842" s="36" t="s">
        <v>38</v>
      </c>
      <c r="U1842" s="36" t="s">
        <v>38</v>
      </c>
      <c r="V1842" s="36" t="s">
        <v>38</v>
      </c>
      <c r="W1842" s="36" t="s">
        <v>38</v>
      </c>
      <c r="X1842" s="36">
        <v>2</v>
      </c>
      <c r="Y1842" s="36" t="s">
        <v>9994</v>
      </c>
      <c r="Z1842" s="36">
        <v>1</v>
      </c>
      <c r="AA1842" s="36" t="s">
        <v>821</v>
      </c>
      <c r="AB1842" s="36">
        <v>1</v>
      </c>
      <c r="AC1842" s="36"/>
      <c r="AD1842" s="36"/>
      <c r="AE1842" s="36">
        <f t="shared" si="31"/>
        <v>2</v>
      </c>
    </row>
    <row r="1843" spans="1:31" customFormat="1" ht="108">
      <c r="A1843" s="36">
        <v>1842</v>
      </c>
      <c r="B1843" s="36" t="s">
        <v>9803</v>
      </c>
      <c r="C1843" s="36" t="s">
        <v>9922</v>
      </c>
      <c r="D1843" s="36" t="s">
        <v>9995</v>
      </c>
      <c r="E1843" s="36" t="s">
        <v>28</v>
      </c>
      <c r="F1843" s="36" t="s">
        <v>45</v>
      </c>
      <c r="G1843" s="36">
        <v>0</v>
      </c>
      <c r="H1843" s="36" t="s">
        <v>82</v>
      </c>
      <c r="I1843" s="36" t="s">
        <v>9996</v>
      </c>
      <c r="J1843" s="36" t="s">
        <v>9997</v>
      </c>
      <c r="K1843" s="36" t="s">
        <v>33</v>
      </c>
      <c r="L1843" s="72" t="s">
        <v>9998</v>
      </c>
      <c r="M1843" s="36" t="s">
        <v>9999</v>
      </c>
      <c r="N1843" s="36" t="s">
        <v>49</v>
      </c>
      <c r="O1843" s="36"/>
      <c r="P1843" s="36" t="s">
        <v>50</v>
      </c>
      <c r="Q1843" s="36"/>
      <c r="R1843" s="36"/>
      <c r="S1843" s="36" t="s">
        <v>51</v>
      </c>
      <c r="T1843" s="36" t="s">
        <v>38</v>
      </c>
      <c r="U1843" s="36" t="s">
        <v>39</v>
      </c>
      <c r="V1843" s="36" t="s">
        <v>38</v>
      </c>
      <c r="W1843" s="36" t="s">
        <v>38</v>
      </c>
      <c r="X1843" s="36">
        <v>2</v>
      </c>
      <c r="Y1843" s="36" t="s">
        <v>52</v>
      </c>
      <c r="Z1843" s="36">
        <v>3</v>
      </c>
      <c r="AA1843" s="36" t="s">
        <v>821</v>
      </c>
      <c r="AB1843" s="36">
        <v>4</v>
      </c>
      <c r="AC1843" s="36"/>
      <c r="AD1843" s="36"/>
      <c r="AE1843" s="36">
        <f t="shared" si="31"/>
        <v>1</v>
      </c>
    </row>
    <row r="1844" spans="1:31" customFormat="1" ht="108">
      <c r="A1844" s="36">
        <v>1843</v>
      </c>
      <c r="B1844" s="36" t="s">
        <v>9803</v>
      </c>
      <c r="C1844" s="36" t="s">
        <v>9922</v>
      </c>
      <c r="D1844" s="36" t="s">
        <v>10000</v>
      </c>
      <c r="E1844" s="36" t="s">
        <v>28</v>
      </c>
      <c r="F1844" s="36" t="s">
        <v>45</v>
      </c>
      <c r="G1844" s="36">
        <v>0</v>
      </c>
      <c r="H1844" s="36" t="s">
        <v>82</v>
      </c>
      <c r="I1844" s="36" t="s">
        <v>10001</v>
      </c>
      <c r="J1844" s="36" t="s">
        <v>10002</v>
      </c>
      <c r="K1844" s="36" t="s">
        <v>33</v>
      </c>
      <c r="L1844" s="72" t="s">
        <v>10003</v>
      </c>
      <c r="M1844" s="36" t="s">
        <v>10004</v>
      </c>
      <c r="N1844" s="36" t="s">
        <v>49</v>
      </c>
      <c r="O1844" s="36"/>
      <c r="P1844" s="36" t="s">
        <v>50</v>
      </c>
      <c r="Q1844" s="36"/>
      <c r="R1844" s="36"/>
      <c r="S1844" s="36" t="s">
        <v>51</v>
      </c>
      <c r="T1844" s="36" t="s">
        <v>38</v>
      </c>
      <c r="U1844" s="36" t="s">
        <v>39</v>
      </c>
      <c r="V1844" s="36" t="s">
        <v>38</v>
      </c>
      <c r="W1844" s="36" t="s">
        <v>38</v>
      </c>
      <c r="X1844" s="36">
        <v>2</v>
      </c>
      <c r="Y1844" s="36" t="s">
        <v>52</v>
      </c>
      <c r="Z1844" s="36">
        <v>3</v>
      </c>
      <c r="AA1844" s="36" t="s">
        <v>821</v>
      </c>
      <c r="AB1844" s="36">
        <v>4</v>
      </c>
      <c r="AC1844" s="36"/>
      <c r="AD1844" s="36"/>
      <c r="AE1844" s="36">
        <f t="shared" si="31"/>
        <v>1</v>
      </c>
    </row>
    <row r="1845" spans="1:31" customFormat="1" ht="81">
      <c r="A1845" s="36">
        <v>1844</v>
      </c>
      <c r="B1845" s="36" t="s">
        <v>9803</v>
      </c>
      <c r="C1845" s="36" t="s">
        <v>9922</v>
      </c>
      <c r="D1845" s="36" t="s">
        <v>10005</v>
      </c>
      <c r="E1845" s="36" t="s">
        <v>28</v>
      </c>
      <c r="F1845" s="36" t="s">
        <v>45</v>
      </c>
      <c r="G1845" s="36">
        <v>0</v>
      </c>
      <c r="H1845" s="36" t="s">
        <v>82</v>
      </c>
      <c r="I1845" s="36" t="s">
        <v>10006</v>
      </c>
      <c r="J1845" s="36" t="s">
        <v>10007</v>
      </c>
      <c r="K1845" s="36" t="s">
        <v>33</v>
      </c>
      <c r="L1845" s="72" t="s">
        <v>10008</v>
      </c>
      <c r="M1845" s="36" t="s">
        <v>10009</v>
      </c>
      <c r="N1845" s="36" t="s">
        <v>49</v>
      </c>
      <c r="O1845" s="36"/>
      <c r="P1845" s="36" t="s">
        <v>50</v>
      </c>
      <c r="Q1845" s="36"/>
      <c r="R1845" s="36"/>
      <c r="S1845" s="36" t="s">
        <v>51</v>
      </c>
      <c r="T1845" s="36" t="s">
        <v>38</v>
      </c>
      <c r="U1845" s="36" t="s">
        <v>39</v>
      </c>
      <c r="V1845" s="36" t="s">
        <v>38</v>
      </c>
      <c r="W1845" s="36" t="s">
        <v>38</v>
      </c>
      <c r="X1845" s="36">
        <v>2</v>
      </c>
      <c r="Y1845" s="36" t="s">
        <v>52</v>
      </c>
      <c r="Z1845" s="36">
        <v>3</v>
      </c>
      <c r="AA1845" s="36" t="s">
        <v>821</v>
      </c>
      <c r="AB1845" s="36">
        <v>4</v>
      </c>
      <c r="AC1845" s="36"/>
      <c r="AD1845" s="36"/>
      <c r="AE1845" s="36">
        <f t="shared" si="31"/>
        <v>1</v>
      </c>
    </row>
    <row r="1846" spans="1:31" customFormat="1" ht="121.5">
      <c r="A1846" s="36">
        <v>1845</v>
      </c>
      <c r="B1846" s="36" t="s">
        <v>9803</v>
      </c>
      <c r="C1846" s="36" t="s">
        <v>9922</v>
      </c>
      <c r="D1846" s="36" t="s">
        <v>10010</v>
      </c>
      <c r="E1846" s="36" t="s">
        <v>28</v>
      </c>
      <c r="F1846" s="36" t="s">
        <v>45</v>
      </c>
      <c r="G1846" s="36">
        <v>0</v>
      </c>
      <c r="H1846" s="36" t="s">
        <v>645</v>
      </c>
      <c r="I1846" s="36" t="s">
        <v>10011</v>
      </c>
      <c r="J1846" s="36" t="s">
        <v>10012</v>
      </c>
      <c r="K1846" s="36" t="s">
        <v>33</v>
      </c>
      <c r="L1846" s="72" t="s">
        <v>10013</v>
      </c>
      <c r="M1846" s="36" t="s">
        <v>10014</v>
      </c>
      <c r="N1846" s="36" t="s">
        <v>49</v>
      </c>
      <c r="O1846" s="36" t="s">
        <v>50</v>
      </c>
      <c r="P1846" s="36"/>
      <c r="Q1846" s="36"/>
      <c r="R1846" s="36"/>
      <c r="S1846" s="36" t="s">
        <v>51</v>
      </c>
      <c r="T1846" s="36" t="s">
        <v>38</v>
      </c>
      <c r="U1846" s="36" t="s">
        <v>39</v>
      </c>
      <c r="V1846" s="36" t="s">
        <v>38</v>
      </c>
      <c r="W1846" s="36" t="s">
        <v>38</v>
      </c>
      <c r="X1846" s="36">
        <v>2</v>
      </c>
      <c r="Y1846" s="36" t="s">
        <v>10015</v>
      </c>
      <c r="Z1846" s="36">
        <v>5</v>
      </c>
      <c r="AA1846" s="36" t="s">
        <v>821</v>
      </c>
      <c r="AB1846" s="36">
        <v>4</v>
      </c>
      <c r="AC1846" s="36"/>
      <c r="AD1846" s="36"/>
      <c r="AE1846" s="36">
        <f t="shared" si="31"/>
        <v>1</v>
      </c>
    </row>
    <row r="1847" spans="1:31" customFormat="1" ht="121.5">
      <c r="A1847" s="36">
        <v>1846</v>
      </c>
      <c r="B1847" s="36" t="s">
        <v>9803</v>
      </c>
      <c r="C1847" s="36" t="s">
        <v>9922</v>
      </c>
      <c r="D1847" s="36" t="s">
        <v>10016</v>
      </c>
      <c r="E1847" s="36" t="s">
        <v>28</v>
      </c>
      <c r="F1847" s="36" t="s">
        <v>45</v>
      </c>
      <c r="G1847" s="36">
        <v>0</v>
      </c>
      <c r="H1847" s="36" t="s">
        <v>108</v>
      </c>
      <c r="I1847" s="36" t="s">
        <v>10017</v>
      </c>
      <c r="J1847" s="36" t="s">
        <v>10018</v>
      </c>
      <c r="K1847" s="36" t="s">
        <v>106</v>
      </c>
      <c r="L1847" s="72"/>
      <c r="M1847" s="36"/>
      <c r="N1847" s="36"/>
      <c r="O1847" s="36"/>
      <c r="P1847" s="36"/>
      <c r="Q1847" s="36"/>
      <c r="R1847" s="36"/>
      <c r="S1847" s="36"/>
      <c r="T1847" s="36"/>
      <c r="U1847" s="36"/>
      <c r="V1847" s="36"/>
      <c r="W1847" s="36"/>
      <c r="X1847" s="36"/>
      <c r="Y1847" s="36"/>
      <c r="Z1847" s="36"/>
      <c r="AA1847" s="36"/>
      <c r="AB1847" s="36"/>
      <c r="AC1847" s="36"/>
      <c r="AD1847" s="36"/>
      <c r="AE1847" s="36">
        <f t="shared" si="31"/>
        <v>0</v>
      </c>
    </row>
    <row r="1848" spans="1:31" customFormat="1" ht="94.5">
      <c r="A1848" s="36">
        <v>1847</v>
      </c>
      <c r="B1848" s="36" t="s">
        <v>9803</v>
      </c>
      <c r="C1848" s="36" t="s">
        <v>9922</v>
      </c>
      <c r="D1848" s="36" t="s">
        <v>10019</v>
      </c>
      <c r="E1848" s="36" t="s">
        <v>28</v>
      </c>
      <c r="F1848" s="36" t="s">
        <v>45</v>
      </c>
      <c r="G1848" s="36">
        <v>0</v>
      </c>
      <c r="H1848" s="36" t="s">
        <v>82</v>
      </c>
      <c r="I1848" s="36" t="s">
        <v>10020</v>
      </c>
      <c r="J1848" s="36" t="s">
        <v>10021</v>
      </c>
      <c r="K1848" s="36" t="s">
        <v>33</v>
      </c>
      <c r="L1848" s="72" t="s">
        <v>10022</v>
      </c>
      <c r="M1848" s="36" t="s">
        <v>10023</v>
      </c>
      <c r="N1848" s="36" t="s">
        <v>49</v>
      </c>
      <c r="O1848" s="36"/>
      <c r="P1848" s="36" t="s">
        <v>50</v>
      </c>
      <c r="Q1848" s="36"/>
      <c r="R1848" s="36"/>
      <c r="S1848" s="36" t="s">
        <v>51</v>
      </c>
      <c r="T1848" s="36" t="s">
        <v>38</v>
      </c>
      <c r="U1848" s="36" t="s">
        <v>39</v>
      </c>
      <c r="V1848" s="36" t="s">
        <v>38</v>
      </c>
      <c r="W1848" s="36" t="s">
        <v>38</v>
      </c>
      <c r="X1848" s="36">
        <v>2</v>
      </c>
      <c r="Y1848" s="36" t="s">
        <v>52</v>
      </c>
      <c r="Z1848" s="36">
        <v>3</v>
      </c>
      <c r="AA1848" s="36" t="s">
        <v>52</v>
      </c>
      <c r="AB1848" s="36">
        <v>3</v>
      </c>
      <c r="AC1848" s="36"/>
      <c r="AD1848" s="36"/>
      <c r="AE1848" s="36">
        <f t="shared" si="31"/>
        <v>1</v>
      </c>
    </row>
    <row r="1849" spans="1:31" customFormat="1" ht="121.5">
      <c r="A1849" s="36">
        <v>1848</v>
      </c>
      <c r="B1849" s="36" t="s">
        <v>9803</v>
      </c>
      <c r="C1849" s="36" t="s">
        <v>9922</v>
      </c>
      <c r="D1849" s="36" t="s">
        <v>10024</v>
      </c>
      <c r="E1849" s="36" t="s">
        <v>28</v>
      </c>
      <c r="F1849" s="36" t="s">
        <v>45</v>
      </c>
      <c r="G1849" s="36">
        <v>0</v>
      </c>
      <c r="H1849" s="36" t="s">
        <v>108</v>
      </c>
      <c r="I1849" s="36" t="s">
        <v>10017</v>
      </c>
      <c r="J1849" s="36" t="s">
        <v>10025</v>
      </c>
      <c r="K1849" s="36" t="s">
        <v>33</v>
      </c>
      <c r="L1849" s="72" t="s">
        <v>10026</v>
      </c>
      <c r="M1849" s="36" t="s">
        <v>10027</v>
      </c>
      <c r="N1849" s="36" t="s">
        <v>49</v>
      </c>
      <c r="O1849" s="36" t="s">
        <v>50</v>
      </c>
      <c r="P1849" s="36"/>
      <c r="Q1849" s="36"/>
      <c r="R1849" s="36"/>
      <c r="S1849" s="36" t="s">
        <v>51</v>
      </c>
      <c r="T1849" s="36" t="s">
        <v>38</v>
      </c>
      <c r="U1849" s="36" t="s">
        <v>39</v>
      </c>
      <c r="V1849" s="36" t="s">
        <v>38</v>
      </c>
      <c r="W1849" s="36" t="s">
        <v>38</v>
      </c>
      <c r="X1849" s="36">
        <v>2</v>
      </c>
      <c r="Y1849" s="36" t="s">
        <v>10015</v>
      </c>
      <c r="Z1849" s="36">
        <v>5</v>
      </c>
      <c r="AA1849" s="36" t="s">
        <v>10015</v>
      </c>
      <c r="AB1849" s="36">
        <v>5</v>
      </c>
      <c r="AC1849" s="36"/>
      <c r="AD1849" s="36"/>
      <c r="AE1849" s="36">
        <f t="shared" si="31"/>
        <v>1</v>
      </c>
    </row>
    <row r="1850" spans="1:31" customFormat="1" ht="81">
      <c r="A1850" s="36">
        <v>1849</v>
      </c>
      <c r="B1850" s="36" t="s">
        <v>9803</v>
      </c>
      <c r="C1850" s="36" t="s">
        <v>9922</v>
      </c>
      <c r="D1850" s="36" t="s">
        <v>10028</v>
      </c>
      <c r="E1850" s="36" t="s">
        <v>28</v>
      </c>
      <c r="F1850" s="36" t="s">
        <v>45</v>
      </c>
      <c r="G1850" s="36">
        <v>0</v>
      </c>
      <c r="H1850" s="36" t="s">
        <v>108</v>
      </c>
      <c r="I1850" s="36" t="s">
        <v>10029</v>
      </c>
      <c r="J1850" s="36" t="s">
        <v>10030</v>
      </c>
      <c r="K1850" s="36" t="s">
        <v>33</v>
      </c>
      <c r="L1850" s="72" t="s">
        <v>10031</v>
      </c>
      <c r="M1850" s="36" t="s">
        <v>10032</v>
      </c>
      <c r="N1850" s="36" t="s">
        <v>49</v>
      </c>
      <c r="O1850" s="36"/>
      <c r="P1850" s="36" t="s">
        <v>50</v>
      </c>
      <c r="Q1850" s="36"/>
      <c r="R1850" s="36"/>
      <c r="S1850" s="36" t="s">
        <v>51</v>
      </c>
      <c r="T1850" s="36" t="s">
        <v>38</v>
      </c>
      <c r="U1850" s="36" t="s">
        <v>39</v>
      </c>
      <c r="V1850" s="36" t="s">
        <v>38</v>
      </c>
      <c r="W1850" s="36" t="s">
        <v>38</v>
      </c>
      <c r="X1850" s="36">
        <v>2</v>
      </c>
      <c r="Y1850" s="36" t="s">
        <v>10033</v>
      </c>
      <c r="Z1850" s="36">
        <v>1</v>
      </c>
      <c r="AA1850" s="36" t="s">
        <v>821</v>
      </c>
      <c r="AB1850" s="36">
        <v>1</v>
      </c>
      <c r="AC1850" s="36"/>
      <c r="AD1850" s="36"/>
      <c r="AE1850" s="36">
        <f t="shared" si="31"/>
        <v>1</v>
      </c>
    </row>
    <row r="1851" spans="1:31" customFormat="1" ht="94.5">
      <c r="A1851" s="36">
        <v>1850</v>
      </c>
      <c r="B1851" s="36" t="s">
        <v>9803</v>
      </c>
      <c r="C1851" s="36" t="s">
        <v>9922</v>
      </c>
      <c r="D1851" s="36" t="s">
        <v>10034</v>
      </c>
      <c r="E1851" s="36" t="s">
        <v>28</v>
      </c>
      <c r="F1851" s="36" t="s">
        <v>45</v>
      </c>
      <c r="G1851" s="36">
        <v>0</v>
      </c>
      <c r="H1851" s="36" t="s">
        <v>82</v>
      </c>
      <c r="I1851" s="36" t="s">
        <v>10035</v>
      </c>
      <c r="J1851" s="36" t="s">
        <v>10036</v>
      </c>
      <c r="K1851" s="36" t="s">
        <v>106</v>
      </c>
      <c r="L1851" s="72"/>
      <c r="M1851" s="36"/>
      <c r="N1851" s="36"/>
      <c r="O1851" s="36"/>
      <c r="P1851" s="36"/>
      <c r="Q1851" s="36"/>
      <c r="R1851" s="36"/>
      <c r="S1851" s="36"/>
      <c r="T1851" s="36"/>
      <c r="U1851" s="36"/>
      <c r="V1851" s="36"/>
      <c r="W1851" s="36"/>
      <c r="X1851" s="36"/>
      <c r="Y1851" s="36"/>
      <c r="Z1851" s="36"/>
      <c r="AA1851" s="36"/>
      <c r="AB1851" s="36"/>
      <c r="AC1851" s="36" t="s">
        <v>10037</v>
      </c>
      <c r="AD1851" s="36"/>
      <c r="AE1851" s="36">
        <f t="shared" si="31"/>
        <v>0</v>
      </c>
    </row>
    <row r="1852" spans="1:31" customFormat="1" ht="135">
      <c r="A1852" s="36">
        <v>1851</v>
      </c>
      <c r="B1852" s="36" t="s">
        <v>9803</v>
      </c>
      <c r="C1852" s="36" t="s">
        <v>9922</v>
      </c>
      <c r="D1852" s="36" t="s">
        <v>10038</v>
      </c>
      <c r="E1852" s="36" t="s">
        <v>28</v>
      </c>
      <c r="F1852" s="36" t="s">
        <v>45</v>
      </c>
      <c r="G1852" s="36">
        <v>0</v>
      </c>
      <c r="H1852" s="36" t="s">
        <v>42</v>
      </c>
      <c r="I1852" s="36" t="s">
        <v>10039</v>
      </c>
      <c r="J1852" s="36" t="s">
        <v>10040</v>
      </c>
      <c r="K1852" s="36" t="s">
        <v>33</v>
      </c>
      <c r="L1852" s="72" t="s">
        <v>10041</v>
      </c>
      <c r="M1852" s="36" t="s">
        <v>10042</v>
      </c>
      <c r="N1852" s="36" t="s">
        <v>36</v>
      </c>
      <c r="O1852" s="36"/>
      <c r="P1852" s="36"/>
      <c r="Q1852" s="36"/>
      <c r="R1852" s="36"/>
      <c r="S1852" s="36" t="s">
        <v>51</v>
      </c>
      <c r="T1852" s="36" t="s">
        <v>38</v>
      </c>
      <c r="U1852" s="36" t="s">
        <v>39</v>
      </c>
      <c r="V1852" s="36" t="s">
        <v>38</v>
      </c>
      <c r="W1852" s="36" t="s">
        <v>38</v>
      </c>
      <c r="X1852" s="36">
        <v>2</v>
      </c>
      <c r="Y1852" s="36" t="s">
        <v>10043</v>
      </c>
      <c r="Z1852" s="36">
        <v>1</v>
      </c>
      <c r="AA1852" s="36" t="s">
        <v>821</v>
      </c>
      <c r="AB1852" s="36">
        <v>1</v>
      </c>
      <c r="AC1852" s="36" t="s">
        <v>10044</v>
      </c>
      <c r="AD1852" s="36"/>
      <c r="AE1852" s="36">
        <f t="shared" si="31"/>
        <v>0</v>
      </c>
    </row>
    <row r="1853" spans="1:31" customFormat="1" ht="121.5">
      <c r="A1853" s="36">
        <v>1852</v>
      </c>
      <c r="B1853" s="36" t="s">
        <v>9803</v>
      </c>
      <c r="C1853" s="36" t="s">
        <v>9922</v>
      </c>
      <c r="D1853" s="36" t="s">
        <v>10045</v>
      </c>
      <c r="E1853" s="36" t="s">
        <v>28</v>
      </c>
      <c r="F1853" s="36" t="s">
        <v>45</v>
      </c>
      <c r="G1853" s="36">
        <v>0</v>
      </c>
      <c r="H1853" s="36" t="s">
        <v>10046</v>
      </c>
      <c r="I1853" s="36" t="s">
        <v>10047</v>
      </c>
      <c r="J1853" s="36" t="s">
        <v>10048</v>
      </c>
      <c r="K1853" s="36" t="s">
        <v>33</v>
      </c>
      <c r="L1853" s="72" t="s">
        <v>10049</v>
      </c>
      <c r="M1853" s="36" t="s">
        <v>10050</v>
      </c>
      <c r="N1853" s="36" t="s">
        <v>49</v>
      </c>
      <c r="O1853" s="36"/>
      <c r="P1853" s="36"/>
      <c r="Q1853" s="36"/>
      <c r="R1853" s="36" t="s">
        <v>50</v>
      </c>
      <c r="S1853" s="36" t="s">
        <v>51</v>
      </c>
      <c r="T1853" s="36" t="s">
        <v>39</v>
      </c>
      <c r="U1853" s="36" t="s">
        <v>38</v>
      </c>
      <c r="V1853" s="36" t="s">
        <v>38</v>
      </c>
      <c r="W1853" s="36" t="s">
        <v>38</v>
      </c>
      <c r="X1853" s="36">
        <v>2</v>
      </c>
      <c r="Y1853" s="36" t="s">
        <v>10051</v>
      </c>
      <c r="Z1853" s="36">
        <v>1</v>
      </c>
      <c r="AA1853" s="36" t="s">
        <v>821</v>
      </c>
      <c r="AB1853" s="36">
        <v>1</v>
      </c>
      <c r="AC1853" s="36"/>
      <c r="AD1853" s="36"/>
      <c r="AE1853" s="36">
        <f t="shared" si="31"/>
        <v>1</v>
      </c>
    </row>
    <row r="1854" spans="1:31" customFormat="1" ht="121.5">
      <c r="A1854" s="36">
        <v>1853</v>
      </c>
      <c r="B1854" s="36" t="s">
        <v>9803</v>
      </c>
      <c r="C1854" s="36" t="s">
        <v>9922</v>
      </c>
      <c r="D1854" s="36" t="s">
        <v>10052</v>
      </c>
      <c r="E1854" s="36" t="s">
        <v>28</v>
      </c>
      <c r="F1854" s="36" t="s">
        <v>45</v>
      </c>
      <c r="G1854" s="36">
        <v>0</v>
      </c>
      <c r="H1854" s="36" t="s">
        <v>645</v>
      </c>
      <c r="I1854" s="36" t="s">
        <v>10053</v>
      </c>
      <c r="J1854" s="36" t="s">
        <v>10054</v>
      </c>
      <c r="K1854" s="36" t="s">
        <v>33</v>
      </c>
      <c r="L1854" s="72" t="s">
        <v>10055</v>
      </c>
      <c r="M1854" s="36" t="s">
        <v>10056</v>
      </c>
      <c r="N1854" s="36" t="s">
        <v>36</v>
      </c>
      <c r="O1854" s="36"/>
      <c r="P1854" s="36"/>
      <c r="Q1854" s="36"/>
      <c r="R1854" s="36"/>
      <c r="S1854" s="36" t="s">
        <v>37</v>
      </c>
      <c r="T1854" s="36" t="s">
        <v>38</v>
      </c>
      <c r="U1854" s="36" t="s">
        <v>39</v>
      </c>
      <c r="V1854" s="36" t="s">
        <v>38</v>
      </c>
      <c r="W1854" s="36" t="s">
        <v>39</v>
      </c>
      <c r="X1854" s="36">
        <v>1</v>
      </c>
      <c r="Y1854" s="36" t="s">
        <v>10057</v>
      </c>
      <c r="Z1854" s="36">
        <v>1</v>
      </c>
      <c r="AA1854" s="36" t="s">
        <v>821</v>
      </c>
      <c r="AB1854" s="36">
        <v>1</v>
      </c>
      <c r="AC1854" s="36" t="s">
        <v>8054</v>
      </c>
      <c r="AD1854" s="36"/>
      <c r="AE1854" s="36">
        <f t="shared" si="31"/>
        <v>0</v>
      </c>
    </row>
    <row r="1855" spans="1:31" customFormat="1" ht="121.5">
      <c r="A1855" s="36">
        <v>1854</v>
      </c>
      <c r="B1855" s="36" t="s">
        <v>9803</v>
      </c>
      <c r="C1855" s="36" t="s">
        <v>9922</v>
      </c>
      <c r="D1855" s="36" t="s">
        <v>10058</v>
      </c>
      <c r="E1855" s="36"/>
      <c r="F1855" s="36" t="s">
        <v>45</v>
      </c>
      <c r="G1855" s="36">
        <v>0</v>
      </c>
      <c r="H1855" s="36" t="s">
        <v>82</v>
      </c>
      <c r="I1855" s="36" t="s">
        <v>10059</v>
      </c>
      <c r="J1855" s="36" t="s">
        <v>10060</v>
      </c>
      <c r="K1855" s="36" t="s">
        <v>33</v>
      </c>
      <c r="L1855" s="72" t="s">
        <v>10061</v>
      </c>
      <c r="M1855" s="36" t="s">
        <v>10062</v>
      </c>
      <c r="N1855" s="36" t="s">
        <v>49</v>
      </c>
      <c r="O1855" s="36"/>
      <c r="P1855" s="36" t="s">
        <v>50</v>
      </c>
      <c r="Q1855" s="36"/>
      <c r="R1855" s="36"/>
      <c r="S1855" s="36" t="s">
        <v>51</v>
      </c>
      <c r="T1855" s="36" t="s">
        <v>38</v>
      </c>
      <c r="U1855" s="36" t="s">
        <v>39</v>
      </c>
      <c r="V1855" s="36" t="s">
        <v>38</v>
      </c>
      <c r="W1855" s="36" t="s">
        <v>39</v>
      </c>
      <c r="X1855" s="36">
        <v>1</v>
      </c>
      <c r="Y1855" s="36" t="s">
        <v>10057</v>
      </c>
      <c r="Z1855" s="36">
        <v>1</v>
      </c>
      <c r="AA1855" s="36" t="s">
        <v>821</v>
      </c>
      <c r="AB1855" s="36">
        <v>1</v>
      </c>
      <c r="AC1855" s="36" t="s">
        <v>8054</v>
      </c>
      <c r="AD1855" s="36"/>
      <c r="AE1855" s="36">
        <f t="shared" si="31"/>
        <v>1</v>
      </c>
    </row>
    <row r="1856" spans="1:31" customFormat="1" ht="108">
      <c r="A1856" s="36">
        <v>1855</v>
      </c>
      <c r="B1856" s="36" t="s">
        <v>9803</v>
      </c>
      <c r="C1856" s="36" t="s">
        <v>9922</v>
      </c>
      <c r="D1856" s="36" t="s">
        <v>10063</v>
      </c>
      <c r="E1856" s="36" t="s">
        <v>28</v>
      </c>
      <c r="F1856" s="36" t="s">
        <v>45</v>
      </c>
      <c r="G1856" s="36">
        <v>0</v>
      </c>
      <c r="H1856" s="36" t="s">
        <v>82</v>
      </c>
      <c r="I1856" s="36" t="s">
        <v>10064</v>
      </c>
      <c r="J1856" s="36" t="s">
        <v>10065</v>
      </c>
      <c r="K1856" s="36" t="s">
        <v>33</v>
      </c>
      <c r="L1856" s="72" t="s">
        <v>10066</v>
      </c>
      <c r="M1856" s="36" t="s">
        <v>10067</v>
      </c>
      <c r="N1856" s="36" t="s">
        <v>49</v>
      </c>
      <c r="O1856" s="36"/>
      <c r="P1856" s="36" t="s">
        <v>50</v>
      </c>
      <c r="Q1856" s="36"/>
      <c r="R1856" s="36"/>
      <c r="S1856" s="36" t="s">
        <v>51</v>
      </c>
      <c r="T1856" s="36" t="s">
        <v>38</v>
      </c>
      <c r="U1856" s="36" t="s">
        <v>39</v>
      </c>
      <c r="V1856" s="36" t="s">
        <v>38</v>
      </c>
      <c r="W1856" s="36" t="s">
        <v>39</v>
      </c>
      <c r="X1856" s="36">
        <v>1</v>
      </c>
      <c r="Y1856" s="36" t="s">
        <v>10057</v>
      </c>
      <c r="Z1856" s="36">
        <v>1</v>
      </c>
      <c r="AA1856" s="36" t="s">
        <v>821</v>
      </c>
      <c r="AB1856" s="36">
        <v>1</v>
      </c>
      <c r="AC1856" s="36" t="s">
        <v>8054</v>
      </c>
      <c r="AD1856" s="36"/>
      <c r="AE1856" s="36">
        <f t="shared" si="31"/>
        <v>1</v>
      </c>
    </row>
    <row r="1857" spans="1:31" customFormat="1" ht="94.5">
      <c r="A1857" s="36">
        <v>1856</v>
      </c>
      <c r="B1857" s="36" t="s">
        <v>9803</v>
      </c>
      <c r="C1857" s="36" t="s">
        <v>9922</v>
      </c>
      <c r="D1857" s="36" t="s">
        <v>10068</v>
      </c>
      <c r="E1857" s="36" t="s">
        <v>28</v>
      </c>
      <c r="F1857" s="36" t="s">
        <v>45</v>
      </c>
      <c r="G1857" s="36">
        <v>0</v>
      </c>
      <c r="H1857" s="36" t="s">
        <v>108</v>
      </c>
      <c r="I1857" s="36" t="s">
        <v>10069</v>
      </c>
      <c r="J1857" s="36" t="s">
        <v>10070</v>
      </c>
      <c r="K1857" s="36" t="s">
        <v>33</v>
      </c>
      <c r="L1857" s="72" t="s">
        <v>10071</v>
      </c>
      <c r="M1857" s="36" t="s">
        <v>10072</v>
      </c>
      <c r="N1857" s="36" t="s">
        <v>49</v>
      </c>
      <c r="O1857" s="36" t="s">
        <v>50</v>
      </c>
      <c r="P1857" s="36" t="s">
        <v>50</v>
      </c>
      <c r="Q1857" s="36"/>
      <c r="R1857" s="36"/>
      <c r="S1857" s="36" t="s">
        <v>51</v>
      </c>
      <c r="T1857" s="36" t="s">
        <v>38</v>
      </c>
      <c r="U1857" s="36" t="s">
        <v>39</v>
      </c>
      <c r="V1857" s="36" t="s">
        <v>38</v>
      </c>
      <c r="W1857" s="36" t="s">
        <v>38</v>
      </c>
      <c r="X1857" s="36">
        <v>2</v>
      </c>
      <c r="Y1857" s="36" t="s">
        <v>10073</v>
      </c>
      <c r="Z1857" s="36">
        <v>1</v>
      </c>
      <c r="AA1857" s="36" t="s">
        <v>821</v>
      </c>
      <c r="AB1857" s="36">
        <v>1</v>
      </c>
      <c r="AC1857" s="36" t="s">
        <v>10074</v>
      </c>
      <c r="AD1857" s="36"/>
      <c r="AE1857" s="36">
        <f t="shared" si="31"/>
        <v>2</v>
      </c>
    </row>
    <row r="1858" spans="1:31" customFormat="1" ht="121.5">
      <c r="A1858" s="36">
        <v>1857</v>
      </c>
      <c r="B1858" s="36" t="s">
        <v>9803</v>
      </c>
      <c r="C1858" s="36" t="s">
        <v>9922</v>
      </c>
      <c r="D1858" s="36" t="s">
        <v>10075</v>
      </c>
      <c r="E1858" s="36" t="s">
        <v>28</v>
      </c>
      <c r="F1858" s="36" t="s">
        <v>45</v>
      </c>
      <c r="G1858" s="36">
        <v>0</v>
      </c>
      <c r="H1858" s="36" t="s">
        <v>108</v>
      </c>
      <c r="I1858" s="36" t="s">
        <v>10076</v>
      </c>
      <c r="J1858" s="36" t="s">
        <v>10077</v>
      </c>
      <c r="K1858" s="36" t="s">
        <v>33</v>
      </c>
      <c r="L1858" s="72" t="s">
        <v>10066</v>
      </c>
      <c r="M1858" s="36" t="s">
        <v>10078</v>
      </c>
      <c r="N1858" s="36" t="s">
        <v>49</v>
      </c>
      <c r="O1858" s="36" t="s">
        <v>50</v>
      </c>
      <c r="P1858" s="36" t="s">
        <v>50</v>
      </c>
      <c r="Q1858" s="36"/>
      <c r="R1858" s="36"/>
      <c r="S1858" s="36" t="s">
        <v>51</v>
      </c>
      <c r="T1858" s="36" t="s">
        <v>38</v>
      </c>
      <c r="U1858" s="36" t="s">
        <v>39</v>
      </c>
      <c r="V1858" s="36" t="s">
        <v>38</v>
      </c>
      <c r="W1858" s="36" t="s">
        <v>38</v>
      </c>
      <c r="X1858" s="36">
        <v>2</v>
      </c>
      <c r="Y1858" s="36" t="s">
        <v>10057</v>
      </c>
      <c r="Z1858" s="36">
        <v>1</v>
      </c>
      <c r="AA1858" s="36" t="s">
        <v>821</v>
      </c>
      <c r="AB1858" s="36">
        <v>1</v>
      </c>
      <c r="AC1858" s="36"/>
      <c r="AD1858" s="36"/>
      <c r="AE1858" s="36">
        <f t="shared" si="31"/>
        <v>2</v>
      </c>
    </row>
    <row r="1859" spans="1:31" customFormat="1" ht="81">
      <c r="A1859" s="36">
        <v>1858</v>
      </c>
      <c r="B1859" s="36" t="s">
        <v>9803</v>
      </c>
      <c r="C1859" s="36" t="s">
        <v>9922</v>
      </c>
      <c r="D1859" s="36" t="s">
        <v>10079</v>
      </c>
      <c r="E1859" s="36" t="s">
        <v>28</v>
      </c>
      <c r="F1859" s="36" t="s">
        <v>45</v>
      </c>
      <c r="G1859" s="36">
        <v>0</v>
      </c>
      <c r="H1859" s="36" t="s">
        <v>82</v>
      </c>
      <c r="I1859" s="36" t="s">
        <v>10080</v>
      </c>
      <c r="J1859" s="36" t="s">
        <v>10081</v>
      </c>
      <c r="K1859" s="36" t="s">
        <v>33</v>
      </c>
      <c r="L1859" s="72" t="s">
        <v>10082</v>
      </c>
      <c r="M1859" s="36" t="s">
        <v>10083</v>
      </c>
      <c r="N1859" s="36" t="s">
        <v>49</v>
      </c>
      <c r="O1859" s="36" t="s">
        <v>50</v>
      </c>
      <c r="P1859" s="36" t="s">
        <v>50</v>
      </c>
      <c r="Q1859" s="36"/>
      <c r="R1859" s="36"/>
      <c r="S1859" s="36" t="s">
        <v>51</v>
      </c>
      <c r="T1859" s="36" t="s">
        <v>38</v>
      </c>
      <c r="U1859" s="36" t="s">
        <v>39</v>
      </c>
      <c r="V1859" s="36" t="s">
        <v>38</v>
      </c>
      <c r="W1859" s="36" t="s">
        <v>38</v>
      </c>
      <c r="X1859" s="36">
        <v>2</v>
      </c>
      <c r="Y1859" s="36" t="s">
        <v>10073</v>
      </c>
      <c r="Z1859" s="36">
        <v>1</v>
      </c>
      <c r="AA1859" s="36" t="s">
        <v>821</v>
      </c>
      <c r="AB1859" s="36">
        <v>1</v>
      </c>
      <c r="AC1859" s="36" t="s">
        <v>10084</v>
      </c>
      <c r="AD1859" s="36"/>
      <c r="AE1859" s="36">
        <f t="shared" si="31"/>
        <v>2</v>
      </c>
    </row>
    <row r="1860" spans="1:31" customFormat="1" ht="81">
      <c r="A1860" s="36">
        <v>1859</v>
      </c>
      <c r="B1860" s="36" t="s">
        <v>9803</v>
      </c>
      <c r="C1860" s="36" t="s">
        <v>9922</v>
      </c>
      <c r="D1860" s="36" t="s">
        <v>10085</v>
      </c>
      <c r="E1860" s="36" t="s">
        <v>28</v>
      </c>
      <c r="F1860" s="36" t="s">
        <v>45</v>
      </c>
      <c r="G1860" s="36">
        <v>0</v>
      </c>
      <c r="H1860" s="36" t="s">
        <v>82</v>
      </c>
      <c r="I1860" s="36" t="s">
        <v>10086</v>
      </c>
      <c r="J1860" s="36" t="s">
        <v>10087</v>
      </c>
      <c r="K1860" s="36" t="s">
        <v>33</v>
      </c>
      <c r="L1860" s="72" t="s">
        <v>10088</v>
      </c>
      <c r="M1860" s="36" t="s">
        <v>10089</v>
      </c>
      <c r="N1860" s="36" t="s">
        <v>49</v>
      </c>
      <c r="O1860" s="36" t="s">
        <v>50</v>
      </c>
      <c r="P1860" s="36" t="s">
        <v>50</v>
      </c>
      <c r="Q1860" s="36"/>
      <c r="R1860" s="36"/>
      <c r="S1860" s="36" t="s">
        <v>51</v>
      </c>
      <c r="T1860" s="36" t="s">
        <v>38</v>
      </c>
      <c r="U1860" s="36" t="s">
        <v>38</v>
      </c>
      <c r="V1860" s="36" t="s">
        <v>38</v>
      </c>
      <c r="W1860" s="36" t="s">
        <v>38</v>
      </c>
      <c r="X1860" s="36">
        <v>2</v>
      </c>
      <c r="Y1860" s="36" t="s">
        <v>10090</v>
      </c>
      <c r="Z1860" s="36">
        <v>1</v>
      </c>
      <c r="AA1860" s="36" t="s">
        <v>821</v>
      </c>
      <c r="AB1860" s="36">
        <v>1</v>
      </c>
      <c r="AC1860" s="36" t="s">
        <v>10091</v>
      </c>
      <c r="AD1860" s="36"/>
      <c r="AE1860" s="36">
        <f t="shared" si="31"/>
        <v>2</v>
      </c>
    </row>
    <row r="1861" spans="1:31" customFormat="1" ht="94.5">
      <c r="A1861" s="36">
        <v>1860</v>
      </c>
      <c r="B1861" s="36" t="s">
        <v>9803</v>
      </c>
      <c r="C1861" s="36" t="s">
        <v>9922</v>
      </c>
      <c r="D1861" s="36" t="s">
        <v>10092</v>
      </c>
      <c r="E1861" s="36" t="s">
        <v>28</v>
      </c>
      <c r="F1861" s="36" t="s">
        <v>45</v>
      </c>
      <c r="G1861" s="36">
        <v>0</v>
      </c>
      <c r="H1861" s="36" t="s">
        <v>82</v>
      </c>
      <c r="I1861" s="36" t="s">
        <v>10093</v>
      </c>
      <c r="J1861" s="36" t="s">
        <v>10094</v>
      </c>
      <c r="K1861" s="36" t="s">
        <v>33</v>
      </c>
      <c r="L1861" s="72" t="s">
        <v>10095</v>
      </c>
      <c r="M1861" s="36" t="s">
        <v>10096</v>
      </c>
      <c r="N1861" s="36" t="s">
        <v>49</v>
      </c>
      <c r="O1861" s="36" t="s">
        <v>50</v>
      </c>
      <c r="P1861" s="36" t="s">
        <v>50</v>
      </c>
      <c r="Q1861" s="36"/>
      <c r="R1861" s="36"/>
      <c r="S1861" s="36" t="s">
        <v>51</v>
      </c>
      <c r="T1861" s="36" t="s">
        <v>38</v>
      </c>
      <c r="U1861" s="36" t="s">
        <v>39</v>
      </c>
      <c r="V1861" s="36" t="s">
        <v>38</v>
      </c>
      <c r="W1861" s="36" t="s">
        <v>38</v>
      </c>
      <c r="X1861" s="36">
        <v>2</v>
      </c>
      <c r="Y1861" s="36" t="s">
        <v>10097</v>
      </c>
      <c r="Z1861" s="36">
        <v>1</v>
      </c>
      <c r="AA1861" s="36" t="s">
        <v>821</v>
      </c>
      <c r="AB1861" s="36">
        <v>1</v>
      </c>
      <c r="AC1861" s="36" t="s">
        <v>10098</v>
      </c>
      <c r="AD1861" s="36"/>
      <c r="AE1861" s="36">
        <f t="shared" si="31"/>
        <v>2</v>
      </c>
    </row>
    <row r="1862" spans="1:31" customFormat="1" ht="108">
      <c r="A1862" s="36">
        <v>1861</v>
      </c>
      <c r="B1862" s="36" t="s">
        <v>9803</v>
      </c>
      <c r="C1862" s="36" t="s">
        <v>9922</v>
      </c>
      <c r="D1862" s="36" t="s">
        <v>10099</v>
      </c>
      <c r="E1862" s="36" t="s">
        <v>28</v>
      </c>
      <c r="F1862" s="36" t="s">
        <v>45</v>
      </c>
      <c r="G1862" s="36">
        <v>0</v>
      </c>
      <c r="H1862" s="36" t="s">
        <v>108</v>
      </c>
      <c r="I1862" s="36" t="s">
        <v>10100</v>
      </c>
      <c r="J1862" s="36" t="s">
        <v>10101</v>
      </c>
      <c r="K1862" s="36" t="s">
        <v>33</v>
      </c>
      <c r="L1862" s="72" t="s">
        <v>10102</v>
      </c>
      <c r="M1862" s="36" t="s">
        <v>10103</v>
      </c>
      <c r="N1862" s="36" t="s">
        <v>49</v>
      </c>
      <c r="O1862" s="36" t="s">
        <v>50</v>
      </c>
      <c r="P1862" s="36" t="s">
        <v>50</v>
      </c>
      <c r="Q1862" s="36"/>
      <c r="R1862" s="36"/>
      <c r="S1862" s="36" t="s">
        <v>51</v>
      </c>
      <c r="T1862" s="36" t="s">
        <v>38</v>
      </c>
      <c r="U1862" s="36" t="s">
        <v>39</v>
      </c>
      <c r="V1862" s="36" t="s">
        <v>38</v>
      </c>
      <c r="W1862" s="36" t="s">
        <v>38</v>
      </c>
      <c r="X1862" s="36">
        <v>2</v>
      </c>
      <c r="Y1862" s="36" t="s">
        <v>10104</v>
      </c>
      <c r="Z1862" s="36">
        <v>1</v>
      </c>
      <c r="AA1862" s="36" t="s">
        <v>821</v>
      </c>
      <c r="AB1862" s="36">
        <v>1</v>
      </c>
      <c r="AC1862" s="36" t="s">
        <v>10105</v>
      </c>
      <c r="AD1862" s="36"/>
      <c r="AE1862" s="36">
        <f t="shared" si="31"/>
        <v>2</v>
      </c>
    </row>
    <row r="1863" spans="1:31" customFormat="1" ht="94.5">
      <c r="A1863" s="36">
        <v>1862</v>
      </c>
      <c r="B1863" s="36" t="s">
        <v>9803</v>
      </c>
      <c r="C1863" s="36" t="s">
        <v>9922</v>
      </c>
      <c r="D1863" s="36" t="s">
        <v>10106</v>
      </c>
      <c r="E1863" s="36" t="s">
        <v>28</v>
      </c>
      <c r="F1863" s="36" t="s">
        <v>45</v>
      </c>
      <c r="G1863" s="36">
        <v>0</v>
      </c>
      <c r="H1863" s="36" t="s">
        <v>82</v>
      </c>
      <c r="I1863" s="36" t="s">
        <v>10107</v>
      </c>
      <c r="J1863" s="36" t="s">
        <v>10108</v>
      </c>
      <c r="K1863" s="36" t="s">
        <v>33</v>
      </c>
      <c r="L1863" s="72" t="s">
        <v>10109</v>
      </c>
      <c r="M1863" s="36" t="s">
        <v>10110</v>
      </c>
      <c r="N1863" s="36" t="s">
        <v>49</v>
      </c>
      <c r="O1863" s="36" t="s">
        <v>50</v>
      </c>
      <c r="P1863" s="36" t="s">
        <v>50</v>
      </c>
      <c r="Q1863" s="36"/>
      <c r="R1863" s="36"/>
      <c r="S1863" s="36" t="s">
        <v>51</v>
      </c>
      <c r="T1863" s="36" t="s">
        <v>38</v>
      </c>
      <c r="U1863" s="36" t="s">
        <v>39</v>
      </c>
      <c r="V1863" s="36" t="s">
        <v>38</v>
      </c>
      <c r="W1863" s="36" t="s">
        <v>38</v>
      </c>
      <c r="X1863" s="36">
        <v>2</v>
      </c>
      <c r="Y1863" s="36" t="s">
        <v>10090</v>
      </c>
      <c r="Z1863" s="36">
        <v>1</v>
      </c>
      <c r="AA1863" s="36" t="s">
        <v>821</v>
      </c>
      <c r="AB1863" s="36">
        <v>1</v>
      </c>
      <c r="AC1863" s="36" t="s">
        <v>10111</v>
      </c>
      <c r="AD1863" s="36"/>
      <c r="AE1863" s="36">
        <f t="shared" si="31"/>
        <v>2</v>
      </c>
    </row>
    <row r="1864" spans="1:31" customFormat="1" ht="94.5">
      <c r="A1864" s="36">
        <v>1863</v>
      </c>
      <c r="B1864" s="36" t="s">
        <v>9803</v>
      </c>
      <c r="C1864" s="36" t="s">
        <v>9922</v>
      </c>
      <c r="D1864" s="36" t="s">
        <v>10112</v>
      </c>
      <c r="E1864" s="36" t="s">
        <v>28</v>
      </c>
      <c r="F1864" s="36" t="s">
        <v>45</v>
      </c>
      <c r="G1864" s="36">
        <v>0</v>
      </c>
      <c r="H1864" s="36" t="s">
        <v>108</v>
      </c>
      <c r="I1864" s="36" t="s">
        <v>10113</v>
      </c>
      <c r="J1864" s="36" t="s">
        <v>10114</v>
      </c>
      <c r="K1864" s="36" t="s">
        <v>33</v>
      </c>
      <c r="L1864" s="72" t="s">
        <v>10115</v>
      </c>
      <c r="M1864" s="36" t="s">
        <v>10116</v>
      </c>
      <c r="N1864" s="36" t="s">
        <v>49</v>
      </c>
      <c r="O1864" s="36" t="s">
        <v>50</v>
      </c>
      <c r="P1864" s="36" t="s">
        <v>50</v>
      </c>
      <c r="Q1864" s="36"/>
      <c r="R1864" s="36"/>
      <c r="S1864" s="36" t="s">
        <v>51</v>
      </c>
      <c r="T1864" s="36" t="s">
        <v>38</v>
      </c>
      <c r="U1864" s="36" t="s">
        <v>39</v>
      </c>
      <c r="V1864" s="36" t="s">
        <v>38</v>
      </c>
      <c r="W1864" s="36" t="s">
        <v>38</v>
      </c>
      <c r="X1864" s="36">
        <v>2</v>
      </c>
      <c r="Y1864" s="36" t="s">
        <v>10090</v>
      </c>
      <c r="Z1864" s="36">
        <v>1</v>
      </c>
      <c r="AA1864" s="36" t="s">
        <v>821</v>
      </c>
      <c r="AB1864" s="36">
        <v>1</v>
      </c>
      <c r="AC1864" s="36" t="s">
        <v>10111</v>
      </c>
      <c r="AD1864" s="36"/>
      <c r="AE1864" s="36">
        <f t="shared" ref="AE1864:AE1927" si="32">COUNTIFS(O1864:R1864,"√")</f>
        <v>2</v>
      </c>
    </row>
    <row r="1865" spans="1:31" customFormat="1" ht="108">
      <c r="A1865" s="36">
        <v>1864</v>
      </c>
      <c r="B1865" s="36" t="s">
        <v>9803</v>
      </c>
      <c r="C1865" s="36" t="s">
        <v>9922</v>
      </c>
      <c r="D1865" s="36" t="s">
        <v>10117</v>
      </c>
      <c r="E1865" s="36" t="s">
        <v>28</v>
      </c>
      <c r="F1865" s="36" t="s">
        <v>45</v>
      </c>
      <c r="G1865" s="36">
        <v>0</v>
      </c>
      <c r="H1865" s="36" t="s">
        <v>82</v>
      </c>
      <c r="I1865" s="36" t="s">
        <v>10118</v>
      </c>
      <c r="J1865" s="36" t="s">
        <v>10119</v>
      </c>
      <c r="K1865" s="36" t="s">
        <v>33</v>
      </c>
      <c r="L1865" s="72" t="s">
        <v>10120</v>
      </c>
      <c r="M1865" s="36" t="s">
        <v>10121</v>
      </c>
      <c r="N1865" s="36" t="s">
        <v>49</v>
      </c>
      <c r="O1865" s="36" t="s">
        <v>50</v>
      </c>
      <c r="P1865" s="36" t="s">
        <v>50</v>
      </c>
      <c r="Q1865" s="36"/>
      <c r="R1865" s="36"/>
      <c r="S1865" s="36" t="s">
        <v>51</v>
      </c>
      <c r="T1865" s="36" t="s">
        <v>38</v>
      </c>
      <c r="U1865" s="36" t="s">
        <v>39</v>
      </c>
      <c r="V1865" s="36" t="s">
        <v>38</v>
      </c>
      <c r="W1865" s="36" t="s">
        <v>38</v>
      </c>
      <c r="X1865" s="36">
        <v>2</v>
      </c>
      <c r="Y1865" s="36" t="s">
        <v>10122</v>
      </c>
      <c r="Z1865" s="36">
        <v>1</v>
      </c>
      <c r="AA1865" s="36" t="s">
        <v>821</v>
      </c>
      <c r="AB1865" s="36">
        <v>1</v>
      </c>
      <c r="AC1865" s="36"/>
      <c r="AD1865" s="36"/>
      <c r="AE1865" s="36">
        <f t="shared" si="32"/>
        <v>2</v>
      </c>
    </row>
    <row r="1866" spans="1:31" customFormat="1" ht="81">
      <c r="A1866" s="36">
        <v>1865</v>
      </c>
      <c r="B1866" s="36" t="s">
        <v>9803</v>
      </c>
      <c r="C1866" s="36" t="s">
        <v>9922</v>
      </c>
      <c r="D1866" s="36" t="s">
        <v>10123</v>
      </c>
      <c r="E1866" s="36" t="s">
        <v>28</v>
      </c>
      <c r="F1866" s="36" t="s">
        <v>45</v>
      </c>
      <c r="G1866" s="36">
        <v>0</v>
      </c>
      <c r="H1866" s="36" t="s">
        <v>82</v>
      </c>
      <c r="I1866" s="36" t="s">
        <v>10124</v>
      </c>
      <c r="J1866" s="36" t="s">
        <v>10125</v>
      </c>
      <c r="K1866" s="36" t="s">
        <v>33</v>
      </c>
      <c r="L1866" s="72" t="s">
        <v>10126</v>
      </c>
      <c r="M1866" s="36" t="s">
        <v>10127</v>
      </c>
      <c r="N1866" s="36" t="s">
        <v>49</v>
      </c>
      <c r="O1866" s="36" t="s">
        <v>50</v>
      </c>
      <c r="P1866" s="36" t="s">
        <v>50</v>
      </c>
      <c r="Q1866" s="36"/>
      <c r="R1866" s="36"/>
      <c r="S1866" s="36" t="s">
        <v>51</v>
      </c>
      <c r="T1866" s="36" t="s">
        <v>38</v>
      </c>
      <c r="U1866" s="36" t="s">
        <v>39</v>
      </c>
      <c r="V1866" s="36" t="s">
        <v>38</v>
      </c>
      <c r="W1866" s="36" t="s">
        <v>38</v>
      </c>
      <c r="X1866" s="36">
        <v>2</v>
      </c>
      <c r="Y1866" s="36" t="s">
        <v>10128</v>
      </c>
      <c r="Z1866" s="36">
        <v>1</v>
      </c>
      <c r="AA1866" s="36" t="s">
        <v>821</v>
      </c>
      <c r="AB1866" s="36">
        <v>1</v>
      </c>
      <c r="AC1866" s="36"/>
      <c r="AD1866" s="36"/>
      <c r="AE1866" s="36">
        <f t="shared" si="32"/>
        <v>2</v>
      </c>
    </row>
    <row r="1867" spans="1:31" customFormat="1" ht="94.5">
      <c r="A1867" s="36">
        <v>1866</v>
      </c>
      <c r="B1867" s="36" t="s">
        <v>9803</v>
      </c>
      <c r="C1867" s="36" t="s">
        <v>9922</v>
      </c>
      <c r="D1867" s="36" t="s">
        <v>10129</v>
      </c>
      <c r="E1867" s="36" t="s">
        <v>28</v>
      </c>
      <c r="F1867" s="36" t="s">
        <v>45</v>
      </c>
      <c r="G1867" s="36">
        <v>0</v>
      </c>
      <c r="H1867" s="36" t="s">
        <v>82</v>
      </c>
      <c r="I1867" s="36" t="s">
        <v>10130</v>
      </c>
      <c r="J1867" s="36" t="s">
        <v>10131</v>
      </c>
      <c r="K1867" s="36" t="s">
        <v>33</v>
      </c>
      <c r="L1867" s="72" t="s">
        <v>10132</v>
      </c>
      <c r="M1867" s="36" t="s">
        <v>10133</v>
      </c>
      <c r="N1867" s="36" t="s">
        <v>49</v>
      </c>
      <c r="O1867" s="36" t="s">
        <v>50</v>
      </c>
      <c r="P1867" s="36" t="s">
        <v>50</v>
      </c>
      <c r="Q1867" s="36"/>
      <c r="R1867" s="36"/>
      <c r="S1867" s="36" t="s">
        <v>51</v>
      </c>
      <c r="T1867" s="36" t="s">
        <v>38</v>
      </c>
      <c r="U1867" s="36" t="s">
        <v>39</v>
      </c>
      <c r="V1867" s="36" t="s">
        <v>38</v>
      </c>
      <c r="W1867" s="36" t="s">
        <v>38</v>
      </c>
      <c r="X1867" s="36">
        <v>2</v>
      </c>
      <c r="Y1867" s="36" t="s">
        <v>10134</v>
      </c>
      <c r="Z1867" s="36">
        <v>1</v>
      </c>
      <c r="AA1867" s="36" t="s">
        <v>821</v>
      </c>
      <c r="AB1867" s="36">
        <v>1</v>
      </c>
      <c r="AC1867" s="36"/>
      <c r="AD1867" s="36"/>
      <c r="AE1867" s="36">
        <f t="shared" si="32"/>
        <v>2</v>
      </c>
    </row>
    <row r="1868" spans="1:31" customFormat="1" ht="94.5">
      <c r="A1868" s="36">
        <v>1867</v>
      </c>
      <c r="B1868" s="36" t="s">
        <v>9803</v>
      </c>
      <c r="C1868" s="36" t="s">
        <v>9922</v>
      </c>
      <c r="D1868" s="36" t="s">
        <v>10135</v>
      </c>
      <c r="E1868" s="36" t="s">
        <v>28</v>
      </c>
      <c r="F1868" s="36" t="s">
        <v>45</v>
      </c>
      <c r="G1868" s="36">
        <v>0</v>
      </c>
      <c r="H1868" s="36" t="s">
        <v>82</v>
      </c>
      <c r="I1868" s="36" t="s">
        <v>10136</v>
      </c>
      <c r="J1868" s="36" t="s">
        <v>10137</v>
      </c>
      <c r="K1868" s="36" t="s">
        <v>33</v>
      </c>
      <c r="L1868" s="72" t="s">
        <v>10138</v>
      </c>
      <c r="M1868" s="36" t="s">
        <v>10139</v>
      </c>
      <c r="N1868" s="36" t="s">
        <v>49</v>
      </c>
      <c r="O1868" s="36" t="s">
        <v>50</v>
      </c>
      <c r="P1868" s="36" t="s">
        <v>50</v>
      </c>
      <c r="Q1868" s="36"/>
      <c r="R1868" s="36"/>
      <c r="S1868" s="36" t="s">
        <v>51</v>
      </c>
      <c r="T1868" s="36" t="s">
        <v>38</v>
      </c>
      <c r="U1868" s="36" t="s">
        <v>39</v>
      </c>
      <c r="V1868" s="36" t="s">
        <v>38</v>
      </c>
      <c r="W1868" s="36" t="s">
        <v>38</v>
      </c>
      <c r="X1868" s="36">
        <v>2</v>
      </c>
      <c r="Y1868" s="36" t="s">
        <v>10122</v>
      </c>
      <c r="Z1868" s="36">
        <v>1</v>
      </c>
      <c r="AA1868" s="36" t="s">
        <v>821</v>
      </c>
      <c r="AB1868" s="36">
        <v>1</v>
      </c>
      <c r="AC1868" s="36"/>
      <c r="AD1868" s="36"/>
      <c r="AE1868" s="36">
        <f t="shared" si="32"/>
        <v>2</v>
      </c>
    </row>
    <row r="1869" spans="1:31" customFormat="1" ht="94.5">
      <c r="A1869" s="36">
        <v>1868</v>
      </c>
      <c r="B1869" s="36" t="s">
        <v>9803</v>
      </c>
      <c r="C1869" s="36" t="s">
        <v>9922</v>
      </c>
      <c r="D1869" s="36" t="s">
        <v>10140</v>
      </c>
      <c r="E1869" s="36" t="s">
        <v>28</v>
      </c>
      <c r="F1869" s="36" t="s">
        <v>45</v>
      </c>
      <c r="G1869" s="36">
        <v>0</v>
      </c>
      <c r="H1869" s="36" t="s">
        <v>82</v>
      </c>
      <c r="I1869" s="36" t="s">
        <v>10141</v>
      </c>
      <c r="J1869" s="36" t="s">
        <v>10142</v>
      </c>
      <c r="K1869" s="36" t="s">
        <v>33</v>
      </c>
      <c r="L1869" s="72" t="s">
        <v>10143</v>
      </c>
      <c r="M1869" s="36" t="s">
        <v>10144</v>
      </c>
      <c r="N1869" s="36" t="s">
        <v>49</v>
      </c>
      <c r="O1869" s="36" t="s">
        <v>50</v>
      </c>
      <c r="P1869" s="36" t="s">
        <v>50</v>
      </c>
      <c r="Q1869" s="36"/>
      <c r="R1869" s="36"/>
      <c r="S1869" s="36" t="s">
        <v>51</v>
      </c>
      <c r="T1869" s="36" t="s">
        <v>38</v>
      </c>
      <c r="U1869" s="36" t="s">
        <v>39</v>
      </c>
      <c r="V1869" s="36" t="s">
        <v>38</v>
      </c>
      <c r="W1869" s="36" t="s">
        <v>38</v>
      </c>
      <c r="X1869" s="36">
        <v>2</v>
      </c>
      <c r="Y1869" s="36" t="s">
        <v>10145</v>
      </c>
      <c r="Z1869" s="36">
        <v>1</v>
      </c>
      <c r="AA1869" s="36" t="s">
        <v>821</v>
      </c>
      <c r="AB1869" s="36">
        <v>1</v>
      </c>
      <c r="AC1869" s="36"/>
      <c r="AD1869" s="36"/>
      <c r="AE1869" s="36">
        <f t="shared" si="32"/>
        <v>2</v>
      </c>
    </row>
    <row r="1870" spans="1:31" customFormat="1" ht="94.5">
      <c r="A1870" s="36">
        <v>1869</v>
      </c>
      <c r="B1870" s="36" t="s">
        <v>9803</v>
      </c>
      <c r="C1870" s="36" t="s">
        <v>9922</v>
      </c>
      <c r="D1870" s="36" t="s">
        <v>10146</v>
      </c>
      <c r="E1870" s="36" t="s">
        <v>28</v>
      </c>
      <c r="F1870" s="36" t="s">
        <v>45</v>
      </c>
      <c r="G1870" s="36">
        <v>0</v>
      </c>
      <c r="H1870" s="36" t="s">
        <v>82</v>
      </c>
      <c r="I1870" s="36" t="s">
        <v>10147</v>
      </c>
      <c r="J1870" s="36" t="s">
        <v>10148</v>
      </c>
      <c r="K1870" s="36" t="s">
        <v>33</v>
      </c>
      <c r="L1870" s="72" t="s">
        <v>10149</v>
      </c>
      <c r="M1870" s="36" t="s">
        <v>10150</v>
      </c>
      <c r="N1870" s="36" t="s">
        <v>49</v>
      </c>
      <c r="O1870" s="36" t="s">
        <v>50</v>
      </c>
      <c r="P1870" s="36" t="s">
        <v>50</v>
      </c>
      <c r="Q1870" s="36"/>
      <c r="R1870" s="36"/>
      <c r="S1870" s="36" t="s">
        <v>51</v>
      </c>
      <c r="T1870" s="36" t="s">
        <v>38</v>
      </c>
      <c r="U1870" s="36" t="s">
        <v>39</v>
      </c>
      <c r="V1870" s="36" t="s">
        <v>38</v>
      </c>
      <c r="W1870" s="36" t="s">
        <v>38</v>
      </c>
      <c r="X1870" s="36">
        <v>2</v>
      </c>
      <c r="Y1870" s="36" t="s">
        <v>10097</v>
      </c>
      <c r="Z1870" s="36">
        <v>1</v>
      </c>
      <c r="AA1870" s="36" t="s">
        <v>821</v>
      </c>
      <c r="AB1870" s="36">
        <v>1</v>
      </c>
      <c r="AC1870" s="36" t="s">
        <v>10151</v>
      </c>
      <c r="AD1870" s="36"/>
      <c r="AE1870" s="36">
        <f t="shared" si="32"/>
        <v>2</v>
      </c>
    </row>
    <row r="1871" spans="1:31" customFormat="1" ht="148.5">
      <c r="A1871" s="36">
        <v>1870</v>
      </c>
      <c r="B1871" s="36" t="s">
        <v>9803</v>
      </c>
      <c r="C1871" s="36" t="s">
        <v>9922</v>
      </c>
      <c r="D1871" s="36" t="s">
        <v>10152</v>
      </c>
      <c r="E1871" s="36" t="s">
        <v>28</v>
      </c>
      <c r="F1871" s="36" t="s">
        <v>45</v>
      </c>
      <c r="G1871" s="36">
        <v>0</v>
      </c>
      <c r="H1871" s="36" t="s">
        <v>82</v>
      </c>
      <c r="I1871" s="36" t="s">
        <v>10153</v>
      </c>
      <c r="J1871" s="36" t="s">
        <v>10154</v>
      </c>
      <c r="K1871" s="36" t="s">
        <v>33</v>
      </c>
      <c r="L1871" s="72" t="s">
        <v>10155</v>
      </c>
      <c r="M1871" s="36" t="s">
        <v>10156</v>
      </c>
      <c r="N1871" s="36" t="s">
        <v>49</v>
      </c>
      <c r="O1871" s="36"/>
      <c r="P1871" s="36"/>
      <c r="Q1871" s="36"/>
      <c r="R1871" s="36" t="s">
        <v>50</v>
      </c>
      <c r="S1871" s="36" t="s">
        <v>51</v>
      </c>
      <c r="T1871" s="36" t="s">
        <v>38</v>
      </c>
      <c r="U1871" s="36" t="s">
        <v>39</v>
      </c>
      <c r="V1871" s="36" t="s">
        <v>38</v>
      </c>
      <c r="W1871" s="36" t="s">
        <v>38</v>
      </c>
      <c r="X1871" s="36">
        <v>2</v>
      </c>
      <c r="Y1871" s="36" t="s">
        <v>10157</v>
      </c>
      <c r="Z1871" s="36">
        <v>1</v>
      </c>
      <c r="AA1871" s="36" t="s">
        <v>821</v>
      </c>
      <c r="AB1871" s="36">
        <v>1</v>
      </c>
      <c r="AC1871" s="36"/>
      <c r="AD1871" s="36"/>
      <c r="AE1871" s="36">
        <f t="shared" si="32"/>
        <v>1</v>
      </c>
    </row>
    <row r="1872" spans="1:31" customFormat="1" ht="94.5">
      <c r="A1872" s="36">
        <v>1871</v>
      </c>
      <c r="B1872" s="36" t="s">
        <v>9803</v>
      </c>
      <c r="C1872" s="36" t="s">
        <v>9922</v>
      </c>
      <c r="D1872" s="36" t="s">
        <v>10158</v>
      </c>
      <c r="E1872" s="36" t="s">
        <v>28</v>
      </c>
      <c r="F1872" s="36" t="s">
        <v>45</v>
      </c>
      <c r="G1872" s="36">
        <v>0</v>
      </c>
      <c r="H1872" s="36" t="s">
        <v>82</v>
      </c>
      <c r="I1872" s="36" t="s">
        <v>10159</v>
      </c>
      <c r="J1872" s="36" t="s">
        <v>10160</v>
      </c>
      <c r="K1872" s="36" t="s">
        <v>106</v>
      </c>
      <c r="L1872" s="72"/>
      <c r="M1872" s="36"/>
      <c r="N1872" s="36"/>
      <c r="O1872" s="36"/>
      <c r="P1872" s="36"/>
      <c r="Q1872" s="36"/>
      <c r="R1872" s="36"/>
      <c r="S1872" s="36"/>
      <c r="T1872" s="36"/>
      <c r="U1872" s="36"/>
      <c r="V1872" s="36"/>
      <c r="W1872" s="36"/>
      <c r="X1872" s="36"/>
      <c r="Y1872" s="36"/>
      <c r="Z1872" s="36"/>
      <c r="AA1872" s="36"/>
      <c r="AB1872" s="36"/>
      <c r="AC1872" s="36"/>
      <c r="AD1872" s="36"/>
      <c r="AE1872" s="36">
        <f t="shared" si="32"/>
        <v>0</v>
      </c>
    </row>
    <row r="1873" spans="1:31" customFormat="1" ht="121.5">
      <c r="A1873" s="36">
        <v>1872</v>
      </c>
      <c r="B1873" s="36" t="s">
        <v>9803</v>
      </c>
      <c r="C1873" s="36" t="s">
        <v>9922</v>
      </c>
      <c r="D1873" s="36" t="s">
        <v>10161</v>
      </c>
      <c r="E1873" s="36" t="s">
        <v>28</v>
      </c>
      <c r="F1873" s="36" t="s">
        <v>45</v>
      </c>
      <c r="G1873" s="36">
        <v>0</v>
      </c>
      <c r="H1873" s="36" t="s">
        <v>82</v>
      </c>
      <c r="I1873" s="36" t="s">
        <v>10162</v>
      </c>
      <c r="J1873" s="36" t="s">
        <v>10163</v>
      </c>
      <c r="K1873" s="36" t="s">
        <v>33</v>
      </c>
      <c r="L1873" s="72" t="s">
        <v>10164</v>
      </c>
      <c r="M1873" s="36" t="s">
        <v>10165</v>
      </c>
      <c r="N1873" s="36" t="s">
        <v>49</v>
      </c>
      <c r="O1873" s="36"/>
      <c r="P1873" s="36" t="s">
        <v>50</v>
      </c>
      <c r="Q1873" s="36"/>
      <c r="R1873" s="36"/>
      <c r="S1873" s="36" t="s">
        <v>51</v>
      </c>
      <c r="T1873" s="36" t="s">
        <v>38</v>
      </c>
      <c r="U1873" s="36" t="s">
        <v>39</v>
      </c>
      <c r="V1873" s="36" t="s">
        <v>38</v>
      </c>
      <c r="W1873" s="36" t="s">
        <v>38</v>
      </c>
      <c r="X1873" s="36">
        <v>2</v>
      </c>
      <c r="Y1873" s="36" t="s">
        <v>10166</v>
      </c>
      <c r="Z1873" s="36">
        <v>1</v>
      </c>
      <c r="AA1873" s="36" t="s">
        <v>821</v>
      </c>
      <c r="AB1873" s="36">
        <v>1</v>
      </c>
      <c r="AC1873" s="36" t="s">
        <v>10167</v>
      </c>
      <c r="AD1873" s="36"/>
      <c r="AE1873" s="36">
        <f t="shared" si="32"/>
        <v>1</v>
      </c>
    </row>
    <row r="1874" spans="1:31" customFormat="1" ht="121.5">
      <c r="A1874" s="36">
        <v>1873</v>
      </c>
      <c r="B1874" s="36" t="s">
        <v>9803</v>
      </c>
      <c r="C1874" s="36" t="s">
        <v>9922</v>
      </c>
      <c r="D1874" s="36" t="s">
        <v>10168</v>
      </c>
      <c r="E1874" s="36" t="s">
        <v>28</v>
      </c>
      <c r="F1874" s="36" t="s">
        <v>45</v>
      </c>
      <c r="G1874" s="36">
        <v>0</v>
      </c>
      <c r="H1874" s="36" t="s">
        <v>108</v>
      </c>
      <c r="I1874" s="36" t="s">
        <v>10169</v>
      </c>
      <c r="J1874" s="36" t="s">
        <v>10170</v>
      </c>
      <c r="K1874" s="36" t="s">
        <v>33</v>
      </c>
      <c r="L1874" s="72" t="s">
        <v>10171</v>
      </c>
      <c r="M1874" s="36" t="s">
        <v>10172</v>
      </c>
      <c r="N1874" s="36" t="s">
        <v>49</v>
      </c>
      <c r="O1874" s="36"/>
      <c r="P1874" s="36" t="s">
        <v>50</v>
      </c>
      <c r="Q1874" s="36"/>
      <c r="R1874" s="36"/>
      <c r="S1874" s="36" t="s">
        <v>51</v>
      </c>
      <c r="T1874" s="36" t="s">
        <v>38</v>
      </c>
      <c r="U1874" s="36" t="s">
        <v>39</v>
      </c>
      <c r="V1874" s="36" t="s">
        <v>38</v>
      </c>
      <c r="W1874" s="36" t="s">
        <v>38</v>
      </c>
      <c r="X1874" s="36">
        <v>2</v>
      </c>
      <c r="Y1874" s="36" t="s">
        <v>10173</v>
      </c>
      <c r="Z1874" s="36">
        <v>1</v>
      </c>
      <c r="AA1874" s="36" t="s">
        <v>821</v>
      </c>
      <c r="AB1874" s="36">
        <v>1</v>
      </c>
      <c r="AC1874" s="36" t="s">
        <v>10174</v>
      </c>
      <c r="AD1874" s="36"/>
      <c r="AE1874" s="36">
        <f t="shared" si="32"/>
        <v>1</v>
      </c>
    </row>
    <row r="1875" spans="1:31" customFormat="1" ht="121.5">
      <c r="A1875" s="36">
        <v>1874</v>
      </c>
      <c r="B1875" s="36" t="s">
        <v>9803</v>
      </c>
      <c r="C1875" s="36" t="s">
        <v>9922</v>
      </c>
      <c r="D1875" s="36" t="s">
        <v>10175</v>
      </c>
      <c r="E1875" s="36" t="s">
        <v>28</v>
      </c>
      <c r="F1875" s="36" t="s">
        <v>45</v>
      </c>
      <c r="G1875" s="36">
        <v>0</v>
      </c>
      <c r="H1875" s="36" t="s">
        <v>108</v>
      </c>
      <c r="I1875" s="36" t="s">
        <v>10176</v>
      </c>
      <c r="J1875" s="36" t="s">
        <v>10177</v>
      </c>
      <c r="K1875" s="36" t="s">
        <v>33</v>
      </c>
      <c r="L1875" s="72" t="s">
        <v>10178</v>
      </c>
      <c r="M1875" s="36" t="s">
        <v>10179</v>
      </c>
      <c r="N1875" s="36" t="s">
        <v>49</v>
      </c>
      <c r="O1875" s="36"/>
      <c r="P1875" s="36" t="s">
        <v>50</v>
      </c>
      <c r="Q1875" s="36"/>
      <c r="R1875" s="36"/>
      <c r="S1875" s="36" t="s">
        <v>37</v>
      </c>
      <c r="T1875" s="36" t="s">
        <v>39</v>
      </c>
      <c r="U1875" s="36" t="s">
        <v>39</v>
      </c>
      <c r="V1875" s="36" t="s">
        <v>38</v>
      </c>
      <c r="W1875" s="36" t="s">
        <v>38</v>
      </c>
      <c r="X1875" s="36">
        <v>2</v>
      </c>
      <c r="Y1875" s="36" t="s">
        <v>10180</v>
      </c>
      <c r="Z1875" s="36">
        <v>1</v>
      </c>
      <c r="AA1875" s="36" t="s">
        <v>821</v>
      </c>
      <c r="AB1875" s="36">
        <v>1</v>
      </c>
      <c r="AC1875" s="36" t="s">
        <v>10181</v>
      </c>
      <c r="AD1875" s="36"/>
      <c r="AE1875" s="36">
        <f t="shared" si="32"/>
        <v>1</v>
      </c>
    </row>
    <row r="1876" spans="1:31" customFormat="1" ht="148.5">
      <c r="A1876" s="36">
        <v>1875</v>
      </c>
      <c r="B1876" s="36" t="s">
        <v>9803</v>
      </c>
      <c r="C1876" s="36" t="s">
        <v>9922</v>
      </c>
      <c r="D1876" s="36" t="s">
        <v>10182</v>
      </c>
      <c r="E1876" s="36" t="s">
        <v>28</v>
      </c>
      <c r="F1876" s="36" t="s">
        <v>45</v>
      </c>
      <c r="G1876" s="36">
        <v>0</v>
      </c>
      <c r="H1876" s="36" t="s">
        <v>108</v>
      </c>
      <c r="I1876" s="36" t="s">
        <v>10183</v>
      </c>
      <c r="J1876" s="36" t="s">
        <v>10184</v>
      </c>
      <c r="K1876" s="36" t="s">
        <v>33</v>
      </c>
      <c r="L1876" s="72" t="s">
        <v>10185</v>
      </c>
      <c r="M1876" s="36" t="s">
        <v>10186</v>
      </c>
      <c r="N1876" s="36" t="s">
        <v>49</v>
      </c>
      <c r="O1876" s="36"/>
      <c r="P1876" s="36"/>
      <c r="Q1876" s="36"/>
      <c r="R1876" s="36" t="s">
        <v>50</v>
      </c>
      <c r="S1876" s="36" t="s">
        <v>37</v>
      </c>
      <c r="T1876" s="36" t="s">
        <v>38</v>
      </c>
      <c r="U1876" s="36" t="s">
        <v>39</v>
      </c>
      <c r="V1876" s="36" t="s">
        <v>38</v>
      </c>
      <c r="W1876" s="36" t="s">
        <v>38</v>
      </c>
      <c r="X1876" s="36">
        <v>2</v>
      </c>
      <c r="Y1876" s="36" t="s">
        <v>10187</v>
      </c>
      <c r="Z1876" s="36">
        <v>1</v>
      </c>
      <c r="AA1876" s="36" t="s">
        <v>821</v>
      </c>
      <c r="AB1876" s="36">
        <v>1</v>
      </c>
      <c r="AC1876" s="36" t="s">
        <v>10188</v>
      </c>
      <c r="AD1876" s="36"/>
      <c r="AE1876" s="36">
        <f t="shared" si="32"/>
        <v>1</v>
      </c>
    </row>
    <row r="1877" spans="1:31" customFormat="1" ht="121.5">
      <c r="A1877" s="36">
        <v>1876</v>
      </c>
      <c r="B1877" s="36" t="s">
        <v>9803</v>
      </c>
      <c r="C1877" s="36" t="s">
        <v>9922</v>
      </c>
      <c r="D1877" s="36" t="s">
        <v>10189</v>
      </c>
      <c r="E1877" s="36" t="s">
        <v>28</v>
      </c>
      <c r="F1877" s="36" t="s">
        <v>45</v>
      </c>
      <c r="G1877" s="36">
        <v>0</v>
      </c>
      <c r="H1877" s="36" t="s">
        <v>108</v>
      </c>
      <c r="I1877" s="36" t="s">
        <v>10190</v>
      </c>
      <c r="J1877" s="36" t="s">
        <v>10191</v>
      </c>
      <c r="K1877" s="36" t="s">
        <v>33</v>
      </c>
      <c r="L1877" s="72" t="s">
        <v>10192</v>
      </c>
      <c r="M1877" s="36" t="s">
        <v>10193</v>
      </c>
      <c r="N1877" s="36" t="s">
        <v>49</v>
      </c>
      <c r="O1877" s="36" t="s">
        <v>50</v>
      </c>
      <c r="P1877" s="36" t="s">
        <v>50</v>
      </c>
      <c r="Q1877" s="36"/>
      <c r="R1877" s="36"/>
      <c r="S1877" s="36" t="s">
        <v>51</v>
      </c>
      <c r="T1877" s="36" t="s">
        <v>38</v>
      </c>
      <c r="U1877" s="36" t="s">
        <v>39</v>
      </c>
      <c r="V1877" s="36" t="s">
        <v>38</v>
      </c>
      <c r="W1877" s="36" t="s">
        <v>38</v>
      </c>
      <c r="X1877" s="36">
        <v>2</v>
      </c>
      <c r="Y1877" s="36" t="s">
        <v>10194</v>
      </c>
      <c r="Z1877" s="36">
        <v>1</v>
      </c>
      <c r="AA1877" s="36" t="s">
        <v>821</v>
      </c>
      <c r="AB1877" s="36">
        <v>1</v>
      </c>
      <c r="AC1877" s="36"/>
      <c r="AD1877" s="36"/>
      <c r="AE1877" s="36">
        <f t="shared" si="32"/>
        <v>2</v>
      </c>
    </row>
    <row r="1878" spans="1:31" customFormat="1" ht="135">
      <c r="A1878" s="36">
        <v>1877</v>
      </c>
      <c r="B1878" s="36" t="s">
        <v>9803</v>
      </c>
      <c r="C1878" s="36" t="s">
        <v>9922</v>
      </c>
      <c r="D1878" s="36" t="s">
        <v>10195</v>
      </c>
      <c r="E1878" s="36" t="s">
        <v>28</v>
      </c>
      <c r="F1878" s="36" t="s">
        <v>45</v>
      </c>
      <c r="G1878" s="36">
        <v>0</v>
      </c>
      <c r="H1878" s="36" t="s">
        <v>108</v>
      </c>
      <c r="I1878" s="36" t="s">
        <v>10196</v>
      </c>
      <c r="J1878" s="36" t="s">
        <v>10197</v>
      </c>
      <c r="K1878" s="36" t="s">
        <v>33</v>
      </c>
      <c r="L1878" s="72" t="s">
        <v>10192</v>
      </c>
      <c r="M1878" s="36" t="s">
        <v>10198</v>
      </c>
      <c r="N1878" s="36" t="s">
        <v>49</v>
      </c>
      <c r="O1878" s="36"/>
      <c r="P1878" s="36" t="s">
        <v>50</v>
      </c>
      <c r="Q1878" s="36"/>
      <c r="R1878" s="36"/>
      <c r="S1878" s="36" t="s">
        <v>51</v>
      </c>
      <c r="T1878" s="36" t="s">
        <v>38</v>
      </c>
      <c r="U1878" s="36" t="s">
        <v>38</v>
      </c>
      <c r="V1878" s="36" t="s">
        <v>38</v>
      </c>
      <c r="W1878" s="36" t="s">
        <v>38</v>
      </c>
      <c r="X1878" s="36">
        <v>2</v>
      </c>
      <c r="Y1878" s="36" t="s">
        <v>10194</v>
      </c>
      <c r="Z1878" s="36">
        <v>1</v>
      </c>
      <c r="AA1878" s="36" t="s">
        <v>821</v>
      </c>
      <c r="AB1878" s="36">
        <v>1</v>
      </c>
      <c r="AC1878" s="36"/>
      <c r="AD1878" s="36"/>
      <c r="AE1878" s="36">
        <f t="shared" si="32"/>
        <v>1</v>
      </c>
    </row>
    <row r="1879" spans="1:31" customFormat="1" ht="135">
      <c r="A1879" s="36">
        <v>1878</v>
      </c>
      <c r="B1879" s="36" t="s">
        <v>9803</v>
      </c>
      <c r="C1879" s="36" t="s">
        <v>9922</v>
      </c>
      <c r="D1879" s="36" t="s">
        <v>10199</v>
      </c>
      <c r="E1879" s="36" t="s">
        <v>28</v>
      </c>
      <c r="F1879" s="36" t="s">
        <v>45</v>
      </c>
      <c r="G1879" s="36">
        <v>0</v>
      </c>
      <c r="H1879" s="36" t="s">
        <v>108</v>
      </c>
      <c r="I1879" s="36" t="s">
        <v>10200</v>
      </c>
      <c r="J1879" s="36" t="s">
        <v>10201</v>
      </c>
      <c r="K1879" s="36" t="s">
        <v>33</v>
      </c>
      <c r="L1879" s="72" t="s">
        <v>10202</v>
      </c>
      <c r="M1879" s="36" t="s">
        <v>10203</v>
      </c>
      <c r="N1879" s="36" t="s">
        <v>49</v>
      </c>
      <c r="O1879" s="36" t="s">
        <v>50</v>
      </c>
      <c r="P1879" s="36" t="s">
        <v>50</v>
      </c>
      <c r="Q1879" s="36"/>
      <c r="R1879" s="36"/>
      <c r="S1879" s="36" t="s">
        <v>51</v>
      </c>
      <c r="T1879" s="36" t="s">
        <v>38</v>
      </c>
      <c r="U1879" s="36" t="s">
        <v>39</v>
      </c>
      <c r="V1879" s="36" t="s">
        <v>38</v>
      </c>
      <c r="W1879" s="36" t="s">
        <v>38</v>
      </c>
      <c r="X1879" s="36">
        <v>2</v>
      </c>
      <c r="Y1879" s="36" t="s">
        <v>10194</v>
      </c>
      <c r="Z1879" s="36">
        <v>1</v>
      </c>
      <c r="AA1879" s="36" t="s">
        <v>821</v>
      </c>
      <c r="AB1879" s="36">
        <v>1</v>
      </c>
      <c r="AC1879" s="36"/>
      <c r="AD1879" s="36"/>
      <c r="AE1879" s="36">
        <f t="shared" si="32"/>
        <v>2</v>
      </c>
    </row>
    <row r="1880" spans="1:31" customFormat="1" ht="67.5">
      <c r="A1880" s="36">
        <v>1879</v>
      </c>
      <c r="B1880" s="36" t="s">
        <v>9803</v>
      </c>
      <c r="C1880" s="36" t="s">
        <v>9922</v>
      </c>
      <c r="D1880" s="36" t="s">
        <v>10204</v>
      </c>
      <c r="E1880" s="36" t="s">
        <v>28</v>
      </c>
      <c r="F1880" s="36" t="s">
        <v>45</v>
      </c>
      <c r="G1880" s="36">
        <v>0</v>
      </c>
      <c r="H1880" s="36" t="s">
        <v>82</v>
      </c>
      <c r="I1880" s="36" t="s">
        <v>10205</v>
      </c>
      <c r="J1880" s="36" t="s">
        <v>10206</v>
      </c>
      <c r="K1880" s="36" t="s">
        <v>33</v>
      </c>
      <c r="L1880" s="72" t="s">
        <v>10207</v>
      </c>
      <c r="M1880" s="36" t="s">
        <v>10208</v>
      </c>
      <c r="N1880" s="36" t="s">
        <v>49</v>
      </c>
      <c r="O1880" s="36"/>
      <c r="P1880" s="36" t="s">
        <v>50</v>
      </c>
      <c r="Q1880" s="36"/>
      <c r="R1880" s="36"/>
      <c r="S1880" s="36" t="s">
        <v>51</v>
      </c>
      <c r="T1880" s="36" t="s">
        <v>38</v>
      </c>
      <c r="U1880" s="36" t="s">
        <v>39</v>
      </c>
      <c r="V1880" s="36" t="s">
        <v>38</v>
      </c>
      <c r="W1880" s="36" t="s">
        <v>38</v>
      </c>
      <c r="X1880" s="36">
        <v>2</v>
      </c>
      <c r="Y1880" s="36" t="s">
        <v>10209</v>
      </c>
      <c r="Z1880" s="36">
        <v>1</v>
      </c>
      <c r="AA1880" s="36" t="s">
        <v>821</v>
      </c>
      <c r="AB1880" s="36">
        <v>1</v>
      </c>
      <c r="AC1880" s="36" t="s">
        <v>10210</v>
      </c>
      <c r="AD1880" s="36"/>
      <c r="AE1880" s="36">
        <f t="shared" si="32"/>
        <v>1</v>
      </c>
    </row>
    <row r="1881" spans="1:31" customFormat="1" ht="81">
      <c r="A1881" s="36">
        <v>1880</v>
      </c>
      <c r="B1881" s="36" t="s">
        <v>9803</v>
      </c>
      <c r="C1881" s="36" t="s">
        <v>9922</v>
      </c>
      <c r="D1881" s="36" t="s">
        <v>10211</v>
      </c>
      <c r="E1881" s="36" t="s">
        <v>28</v>
      </c>
      <c r="F1881" s="36" t="s">
        <v>45</v>
      </c>
      <c r="G1881" s="36">
        <v>0</v>
      </c>
      <c r="H1881" s="36" t="s">
        <v>82</v>
      </c>
      <c r="I1881" s="36" t="s">
        <v>10212</v>
      </c>
      <c r="J1881" s="36" t="s">
        <v>10213</v>
      </c>
      <c r="K1881" s="36" t="s">
        <v>33</v>
      </c>
      <c r="L1881" s="72" t="s">
        <v>10214</v>
      </c>
      <c r="M1881" s="36" t="s">
        <v>10215</v>
      </c>
      <c r="N1881" s="36" t="s">
        <v>36</v>
      </c>
      <c r="O1881" s="36"/>
      <c r="P1881" s="36"/>
      <c r="Q1881" s="36"/>
      <c r="R1881" s="36"/>
      <c r="S1881" s="36" t="s">
        <v>51</v>
      </c>
      <c r="T1881" s="36" t="s">
        <v>38</v>
      </c>
      <c r="U1881" s="36" t="s">
        <v>39</v>
      </c>
      <c r="V1881" s="36" t="s">
        <v>38</v>
      </c>
      <c r="W1881" s="36" t="s">
        <v>38</v>
      </c>
      <c r="X1881" s="36">
        <v>2</v>
      </c>
      <c r="Y1881" s="36" t="s">
        <v>10209</v>
      </c>
      <c r="Z1881" s="36">
        <v>1</v>
      </c>
      <c r="AA1881" s="36" t="s">
        <v>821</v>
      </c>
      <c r="AB1881" s="36">
        <v>1</v>
      </c>
      <c r="AC1881" s="36" t="s">
        <v>10210</v>
      </c>
      <c r="AD1881" s="36"/>
      <c r="AE1881" s="36">
        <f t="shared" si="32"/>
        <v>0</v>
      </c>
    </row>
    <row r="1882" spans="1:31" customFormat="1" ht="108">
      <c r="A1882" s="36">
        <v>1881</v>
      </c>
      <c r="B1882" s="36" t="s">
        <v>9803</v>
      </c>
      <c r="C1882" s="36" t="s">
        <v>9922</v>
      </c>
      <c r="D1882" s="36" t="s">
        <v>10216</v>
      </c>
      <c r="E1882" s="36" t="s">
        <v>28</v>
      </c>
      <c r="F1882" s="36" t="s">
        <v>45</v>
      </c>
      <c r="G1882" s="36">
        <v>0</v>
      </c>
      <c r="H1882" s="36" t="s">
        <v>82</v>
      </c>
      <c r="I1882" s="36" t="s">
        <v>10217</v>
      </c>
      <c r="J1882" s="36" t="s">
        <v>10218</v>
      </c>
      <c r="K1882" s="36" t="s">
        <v>33</v>
      </c>
      <c r="L1882" s="72" t="s">
        <v>10219</v>
      </c>
      <c r="M1882" s="36" t="s">
        <v>10220</v>
      </c>
      <c r="N1882" s="36" t="s">
        <v>49</v>
      </c>
      <c r="O1882" s="36" t="s">
        <v>50</v>
      </c>
      <c r="P1882" s="36" t="s">
        <v>50</v>
      </c>
      <c r="Q1882" s="36"/>
      <c r="R1882" s="36"/>
      <c r="S1882" s="36" t="s">
        <v>51</v>
      </c>
      <c r="T1882" s="36" t="s">
        <v>38</v>
      </c>
      <c r="U1882" s="36" t="s">
        <v>39</v>
      </c>
      <c r="V1882" s="36" t="s">
        <v>39</v>
      </c>
      <c r="W1882" s="36" t="s">
        <v>38</v>
      </c>
      <c r="X1882" s="36">
        <v>2</v>
      </c>
      <c r="Y1882" s="36" t="s">
        <v>10221</v>
      </c>
      <c r="Z1882" s="36">
        <v>1</v>
      </c>
      <c r="AA1882" s="36" t="s">
        <v>821</v>
      </c>
      <c r="AB1882" s="36">
        <v>1</v>
      </c>
      <c r="AC1882" s="36" t="s">
        <v>10222</v>
      </c>
      <c r="AD1882" s="36"/>
      <c r="AE1882" s="36">
        <f t="shared" si="32"/>
        <v>2</v>
      </c>
    </row>
    <row r="1883" spans="1:31" customFormat="1" ht="81">
      <c r="A1883" s="36">
        <v>1882</v>
      </c>
      <c r="B1883" s="36" t="s">
        <v>9803</v>
      </c>
      <c r="C1883" s="36" t="s">
        <v>9922</v>
      </c>
      <c r="D1883" s="36" t="s">
        <v>10223</v>
      </c>
      <c r="E1883" s="36" t="s">
        <v>28</v>
      </c>
      <c r="F1883" s="36" t="s">
        <v>45</v>
      </c>
      <c r="G1883" s="36">
        <v>0</v>
      </c>
      <c r="H1883" s="36" t="s">
        <v>82</v>
      </c>
      <c r="I1883" s="36" t="s">
        <v>10224</v>
      </c>
      <c r="J1883" s="36" t="s">
        <v>10225</v>
      </c>
      <c r="K1883" s="36" t="s">
        <v>33</v>
      </c>
      <c r="L1883" s="72" t="s">
        <v>10226</v>
      </c>
      <c r="M1883" s="36" t="s">
        <v>10227</v>
      </c>
      <c r="N1883" s="36" t="s">
        <v>49</v>
      </c>
      <c r="O1883" s="36"/>
      <c r="P1883" s="36" t="s">
        <v>50</v>
      </c>
      <c r="Q1883" s="36"/>
      <c r="R1883" s="36"/>
      <c r="S1883" s="36" t="s">
        <v>51</v>
      </c>
      <c r="T1883" s="36" t="s">
        <v>38</v>
      </c>
      <c r="U1883" s="36" t="s">
        <v>39</v>
      </c>
      <c r="V1883" s="36" t="s">
        <v>38</v>
      </c>
      <c r="W1883" s="36" t="s">
        <v>38</v>
      </c>
      <c r="X1883" s="36">
        <v>2</v>
      </c>
      <c r="Y1883" s="36" t="s">
        <v>10228</v>
      </c>
      <c r="Z1883" s="36">
        <v>1</v>
      </c>
      <c r="AA1883" s="36" t="s">
        <v>821</v>
      </c>
      <c r="AB1883" s="36">
        <v>1</v>
      </c>
      <c r="AC1883" s="36"/>
      <c r="AD1883" s="36"/>
      <c r="AE1883" s="36">
        <f t="shared" si="32"/>
        <v>1</v>
      </c>
    </row>
    <row r="1884" spans="1:31" customFormat="1" ht="81">
      <c r="A1884" s="36">
        <v>1883</v>
      </c>
      <c r="B1884" s="36" t="s">
        <v>9803</v>
      </c>
      <c r="C1884" s="36" t="s">
        <v>9922</v>
      </c>
      <c r="D1884" s="36" t="s">
        <v>10229</v>
      </c>
      <c r="E1884" s="36" t="s">
        <v>28</v>
      </c>
      <c r="F1884" s="36" t="s">
        <v>45</v>
      </c>
      <c r="G1884" s="36">
        <v>0</v>
      </c>
      <c r="H1884" s="36" t="s">
        <v>82</v>
      </c>
      <c r="I1884" s="36" t="s">
        <v>10230</v>
      </c>
      <c r="J1884" s="36" t="s">
        <v>10231</v>
      </c>
      <c r="K1884" s="36" t="s">
        <v>33</v>
      </c>
      <c r="L1884" s="72" t="s">
        <v>10232</v>
      </c>
      <c r="M1884" s="36" t="s">
        <v>10233</v>
      </c>
      <c r="N1884" s="36" t="s">
        <v>36</v>
      </c>
      <c r="O1884" s="36"/>
      <c r="P1884" s="36"/>
      <c r="Q1884" s="36"/>
      <c r="R1884" s="36"/>
      <c r="S1884" s="36" t="s">
        <v>51</v>
      </c>
      <c r="T1884" s="36" t="s">
        <v>38</v>
      </c>
      <c r="U1884" s="36" t="s">
        <v>39</v>
      </c>
      <c r="V1884" s="36" t="s">
        <v>38</v>
      </c>
      <c r="W1884" s="36" t="s">
        <v>38</v>
      </c>
      <c r="X1884" s="36">
        <v>2</v>
      </c>
      <c r="Y1884" s="36" t="s">
        <v>10234</v>
      </c>
      <c r="Z1884" s="36">
        <v>1</v>
      </c>
      <c r="AA1884" s="36" t="s">
        <v>821</v>
      </c>
      <c r="AB1884" s="36">
        <v>1</v>
      </c>
      <c r="AC1884" s="36"/>
      <c r="AD1884" s="36"/>
      <c r="AE1884" s="36">
        <f t="shared" si="32"/>
        <v>0</v>
      </c>
    </row>
    <row r="1885" spans="1:31" customFormat="1" ht="94.5">
      <c r="A1885" s="36">
        <v>1884</v>
      </c>
      <c r="B1885" s="36" t="s">
        <v>9803</v>
      </c>
      <c r="C1885" s="36" t="s">
        <v>9922</v>
      </c>
      <c r="D1885" s="36" t="s">
        <v>10235</v>
      </c>
      <c r="E1885" s="36" t="s">
        <v>28</v>
      </c>
      <c r="F1885" s="36" t="s">
        <v>45</v>
      </c>
      <c r="G1885" s="36">
        <v>0</v>
      </c>
      <c r="H1885" s="36" t="s">
        <v>82</v>
      </c>
      <c r="I1885" s="36" t="s">
        <v>10236</v>
      </c>
      <c r="J1885" s="36" t="s">
        <v>10237</v>
      </c>
      <c r="K1885" s="36" t="s">
        <v>33</v>
      </c>
      <c r="L1885" s="72" t="s">
        <v>10238</v>
      </c>
      <c r="M1885" s="36" t="s">
        <v>10239</v>
      </c>
      <c r="N1885" s="36" t="s">
        <v>49</v>
      </c>
      <c r="O1885" s="36" t="s">
        <v>50</v>
      </c>
      <c r="P1885" s="36" t="s">
        <v>50</v>
      </c>
      <c r="Q1885" s="36"/>
      <c r="R1885" s="36"/>
      <c r="S1885" s="36" t="s">
        <v>51</v>
      </c>
      <c r="T1885" s="36" t="s">
        <v>38</v>
      </c>
      <c r="U1885" s="36" t="s">
        <v>39</v>
      </c>
      <c r="V1885" s="36" t="s">
        <v>38</v>
      </c>
      <c r="W1885" s="36" t="s">
        <v>38</v>
      </c>
      <c r="X1885" s="36">
        <v>2</v>
      </c>
      <c r="Y1885" s="36" t="s">
        <v>10240</v>
      </c>
      <c r="Z1885" s="36">
        <v>1</v>
      </c>
      <c r="AA1885" s="36" t="s">
        <v>821</v>
      </c>
      <c r="AB1885" s="36">
        <v>1</v>
      </c>
      <c r="AC1885" s="36" t="s">
        <v>10241</v>
      </c>
      <c r="AD1885" s="36"/>
      <c r="AE1885" s="36">
        <f t="shared" si="32"/>
        <v>2</v>
      </c>
    </row>
    <row r="1886" spans="1:31" customFormat="1" ht="94.5">
      <c r="A1886" s="36">
        <v>1885</v>
      </c>
      <c r="B1886" s="36" t="s">
        <v>9803</v>
      </c>
      <c r="C1886" s="36" t="s">
        <v>9922</v>
      </c>
      <c r="D1886" s="36" t="s">
        <v>10242</v>
      </c>
      <c r="E1886" s="36" t="s">
        <v>28</v>
      </c>
      <c r="F1886" s="36" t="s">
        <v>45</v>
      </c>
      <c r="G1886" s="36">
        <v>0</v>
      </c>
      <c r="H1886" s="36" t="s">
        <v>82</v>
      </c>
      <c r="I1886" s="36" t="s">
        <v>10243</v>
      </c>
      <c r="J1886" s="36" t="s">
        <v>10244</v>
      </c>
      <c r="K1886" s="36" t="s">
        <v>33</v>
      </c>
      <c r="L1886" s="72" t="s">
        <v>10245</v>
      </c>
      <c r="M1886" s="36" t="s">
        <v>10246</v>
      </c>
      <c r="N1886" s="36" t="s">
        <v>49</v>
      </c>
      <c r="O1886" s="36" t="s">
        <v>50</v>
      </c>
      <c r="P1886" s="36" t="s">
        <v>50</v>
      </c>
      <c r="Q1886" s="36"/>
      <c r="R1886" s="36"/>
      <c r="S1886" s="36" t="s">
        <v>51</v>
      </c>
      <c r="T1886" s="36" t="s">
        <v>38</v>
      </c>
      <c r="U1886" s="36" t="s">
        <v>39</v>
      </c>
      <c r="V1886" s="36" t="s">
        <v>38</v>
      </c>
      <c r="W1886" s="36" t="s">
        <v>38</v>
      </c>
      <c r="X1886" s="36">
        <v>2</v>
      </c>
      <c r="Y1886" s="36" t="s">
        <v>10247</v>
      </c>
      <c r="Z1886" s="36">
        <v>1</v>
      </c>
      <c r="AA1886" s="36" t="s">
        <v>821</v>
      </c>
      <c r="AB1886" s="36">
        <v>1</v>
      </c>
      <c r="AC1886" s="36"/>
      <c r="AD1886" s="36"/>
      <c r="AE1886" s="36">
        <f t="shared" si="32"/>
        <v>2</v>
      </c>
    </row>
    <row r="1887" spans="1:31" customFormat="1" ht="94.5">
      <c r="A1887" s="36">
        <v>1886</v>
      </c>
      <c r="B1887" s="36" t="s">
        <v>9803</v>
      </c>
      <c r="C1887" s="36" t="s">
        <v>9922</v>
      </c>
      <c r="D1887" s="36" t="s">
        <v>10248</v>
      </c>
      <c r="E1887" s="36" t="s">
        <v>28</v>
      </c>
      <c r="F1887" s="36" t="s">
        <v>45</v>
      </c>
      <c r="G1887" s="36">
        <v>0</v>
      </c>
      <c r="H1887" s="36" t="s">
        <v>82</v>
      </c>
      <c r="I1887" s="36" t="s">
        <v>10249</v>
      </c>
      <c r="J1887" s="36" t="s">
        <v>10250</v>
      </c>
      <c r="K1887" s="36" t="s">
        <v>33</v>
      </c>
      <c r="L1887" s="72" t="s">
        <v>10251</v>
      </c>
      <c r="M1887" s="36" t="s">
        <v>10252</v>
      </c>
      <c r="N1887" s="36" t="s">
        <v>49</v>
      </c>
      <c r="O1887" s="36"/>
      <c r="P1887" s="36" t="s">
        <v>50</v>
      </c>
      <c r="Q1887" s="36"/>
      <c r="R1887" s="36"/>
      <c r="S1887" s="36" t="s">
        <v>51</v>
      </c>
      <c r="T1887" s="36" t="s">
        <v>38</v>
      </c>
      <c r="U1887" s="36" t="s">
        <v>39</v>
      </c>
      <c r="V1887" s="36" t="s">
        <v>38</v>
      </c>
      <c r="W1887" s="36" t="s">
        <v>38</v>
      </c>
      <c r="X1887" s="36">
        <v>2</v>
      </c>
      <c r="Y1887" s="36" t="s">
        <v>10253</v>
      </c>
      <c r="Z1887" s="36">
        <v>1</v>
      </c>
      <c r="AA1887" s="36" t="s">
        <v>821</v>
      </c>
      <c r="AB1887" s="36">
        <v>1</v>
      </c>
      <c r="AC1887" s="36"/>
      <c r="AD1887" s="36"/>
      <c r="AE1887" s="36">
        <f t="shared" si="32"/>
        <v>1</v>
      </c>
    </row>
    <row r="1888" spans="1:31" customFormat="1" ht="108">
      <c r="A1888" s="36">
        <v>1887</v>
      </c>
      <c r="B1888" s="36" t="s">
        <v>9803</v>
      </c>
      <c r="C1888" s="36" t="s">
        <v>9922</v>
      </c>
      <c r="D1888" s="36" t="s">
        <v>10254</v>
      </c>
      <c r="E1888" s="36" t="s">
        <v>28</v>
      </c>
      <c r="F1888" s="36" t="s">
        <v>45</v>
      </c>
      <c r="G1888" s="36">
        <v>0</v>
      </c>
      <c r="H1888" s="36" t="s">
        <v>82</v>
      </c>
      <c r="I1888" s="36" t="s">
        <v>10255</v>
      </c>
      <c r="J1888" s="36" t="s">
        <v>10256</v>
      </c>
      <c r="K1888" s="36" t="s">
        <v>33</v>
      </c>
      <c r="L1888" s="72" t="s">
        <v>10257</v>
      </c>
      <c r="M1888" s="36" t="s">
        <v>10258</v>
      </c>
      <c r="N1888" s="36" t="s">
        <v>49</v>
      </c>
      <c r="O1888" s="36"/>
      <c r="P1888" s="36" t="s">
        <v>50</v>
      </c>
      <c r="Q1888" s="36"/>
      <c r="R1888" s="36"/>
      <c r="S1888" s="36" t="s">
        <v>51</v>
      </c>
      <c r="T1888" s="36" t="s">
        <v>38</v>
      </c>
      <c r="U1888" s="36" t="s">
        <v>39</v>
      </c>
      <c r="V1888" s="36" t="s">
        <v>38</v>
      </c>
      <c r="W1888" s="36" t="s">
        <v>38</v>
      </c>
      <c r="X1888" s="36">
        <v>2</v>
      </c>
      <c r="Y1888" s="36" t="s">
        <v>10259</v>
      </c>
      <c r="Z1888" s="36">
        <v>1</v>
      </c>
      <c r="AA1888" s="36" t="s">
        <v>821</v>
      </c>
      <c r="AB1888" s="36">
        <v>1</v>
      </c>
      <c r="AC1888" s="36" t="s">
        <v>10260</v>
      </c>
      <c r="AD1888" s="36"/>
      <c r="AE1888" s="36">
        <f t="shared" si="32"/>
        <v>1</v>
      </c>
    </row>
    <row r="1889" spans="1:31" customFormat="1" ht="108">
      <c r="A1889" s="36">
        <v>1888</v>
      </c>
      <c r="B1889" s="36" t="s">
        <v>9803</v>
      </c>
      <c r="C1889" s="36" t="s">
        <v>9922</v>
      </c>
      <c r="D1889" s="36" t="s">
        <v>10261</v>
      </c>
      <c r="E1889" s="36" t="s">
        <v>28</v>
      </c>
      <c r="F1889" s="36" t="s">
        <v>45</v>
      </c>
      <c r="G1889" s="36">
        <v>0</v>
      </c>
      <c r="H1889" s="36" t="s">
        <v>82</v>
      </c>
      <c r="I1889" s="36" t="s">
        <v>10262</v>
      </c>
      <c r="J1889" s="36" t="s">
        <v>10263</v>
      </c>
      <c r="K1889" s="36" t="s">
        <v>33</v>
      </c>
      <c r="L1889" s="72" t="s">
        <v>10264</v>
      </c>
      <c r="M1889" s="36" t="s">
        <v>10265</v>
      </c>
      <c r="N1889" s="36" t="s">
        <v>49</v>
      </c>
      <c r="O1889" s="36" t="s">
        <v>50</v>
      </c>
      <c r="P1889" s="36" t="s">
        <v>50</v>
      </c>
      <c r="Q1889" s="36"/>
      <c r="R1889" s="36"/>
      <c r="S1889" s="36" t="s">
        <v>51</v>
      </c>
      <c r="T1889" s="36" t="s">
        <v>38</v>
      </c>
      <c r="U1889" s="36" t="s">
        <v>39</v>
      </c>
      <c r="V1889" s="36" t="s">
        <v>38</v>
      </c>
      <c r="W1889" s="36" t="s">
        <v>38</v>
      </c>
      <c r="X1889" s="36">
        <v>2</v>
      </c>
      <c r="Y1889" s="36" t="s">
        <v>10266</v>
      </c>
      <c r="Z1889" s="36">
        <v>1</v>
      </c>
      <c r="AA1889" s="36" t="s">
        <v>821</v>
      </c>
      <c r="AB1889" s="36">
        <v>1</v>
      </c>
      <c r="AC1889" s="36" t="s">
        <v>10267</v>
      </c>
      <c r="AD1889" s="36"/>
      <c r="AE1889" s="36">
        <f t="shared" si="32"/>
        <v>2</v>
      </c>
    </row>
    <row r="1890" spans="1:31" customFormat="1" ht="94.5">
      <c r="A1890" s="36">
        <v>1889</v>
      </c>
      <c r="B1890" s="36" t="s">
        <v>9803</v>
      </c>
      <c r="C1890" s="36" t="s">
        <v>9922</v>
      </c>
      <c r="D1890" s="36" t="s">
        <v>10268</v>
      </c>
      <c r="E1890" s="36" t="s">
        <v>28</v>
      </c>
      <c r="F1890" s="36" t="s">
        <v>45</v>
      </c>
      <c r="G1890" s="36">
        <v>0</v>
      </c>
      <c r="H1890" s="36" t="s">
        <v>108</v>
      </c>
      <c r="I1890" s="36" t="s">
        <v>10269</v>
      </c>
      <c r="J1890" s="36" t="s">
        <v>10270</v>
      </c>
      <c r="K1890" s="36" t="s">
        <v>33</v>
      </c>
      <c r="L1890" s="72" t="s">
        <v>10271</v>
      </c>
      <c r="M1890" s="36" t="s">
        <v>10272</v>
      </c>
      <c r="N1890" s="36" t="s">
        <v>49</v>
      </c>
      <c r="O1890" s="36"/>
      <c r="P1890" s="36" t="s">
        <v>50</v>
      </c>
      <c r="Q1890" s="36"/>
      <c r="R1890" s="36"/>
      <c r="S1890" s="36" t="s">
        <v>37</v>
      </c>
      <c r="T1890" s="36" t="s">
        <v>39</v>
      </c>
      <c r="U1890" s="36" t="s">
        <v>38</v>
      </c>
      <c r="V1890" s="36" t="s">
        <v>38</v>
      </c>
      <c r="W1890" s="36" t="s">
        <v>38</v>
      </c>
      <c r="X1890" s="36">
        <v>2</v>
      </c>
      <c r="Y1890" s="36" t="s">
        <v>10273</v>
      </c>
      <c r="Z1890" s="36">
        <v>1</v>
      </c>
      <c r="AA1890" s="36" t="s">
        <v>821</v>
      </c>
      <c r="AB1890" s="36">
        <v>1</v>
      </c>
      <c r="AC1890" s="36" t="s">
        <v>10274</v>
      </c>
      <c r="AD1890" s="36"/>
      <c r="AE1890" s="36">
        <f t="shared" si="32"/>
        <v>1</v>
      </c>
    </row>
    <row r="1891" spans="1:31" customFormat="1" ht="67.5">
      <c r="A1891" s="36">
        <v>1890</v>
      </c>
      <c r="B1891" s="36" t="s">
        <v>9803</v>
      </c>
      <c r="C1891" s="36" t="s">
        <v>9922</v>
      </c>
      <c r="D1891" s="36" t="s">
        <v>10275</v>
      </c>
      <c r="E1891" s="36" t="s">
        <v>28</v>
      </c>
      <c r="F1891" s="36" t="s">
        <v>45</v>
      </c>
      <c r="G1891" s="36">
        <v>0</v>
      </c>
      <c r="H1891" s="36" t="s">
        <v>108</v>
      </c>
      <c r="I1891" s="36" t="s">
        <v>10276</v>
      </c>
      <c r="J1891" s="36" t="s">
        <v>10277</v>
      </c>
      <c r="K1891" s="36" t="s">
        <v>33</v>
      </c>
      <c r="L1891" s="72" t="s">
        <v>10278</v>
      </c>
      <c r="M1891" s="36" t="s">
        <v>10279</v>
      </c>
      <c r="N1891" s="36" t="s">
        <v>36</v>
      </c>
      <c r="O1891" s="36"/>
      <c r="P1891" s="36"/>
      <c r="Q1891" s="36"/>
      <c r="R1891" s="36"/>
      <c r="S1891" s="36" t="s">
        <v>42</v>
      </c>
      <c r="T1891" s="36" t="s">
        <v>42</v>
      </c>
      <c r="U1891" s="36" t="s">
        <v>42</v>
      </c>
      <c r="V1891" s="36" t="s">
        <v>42</v>
      </c>
      <c r="W1891" s="36"/>
      <c r="X1891" s="36">
        <v>2</v>
      </c>
      <c r="Y1891" s="36"/>
      <c r="Z1891" s="36">
        <v>3</v>
      </c>
      <c r="AA1891" s="36" t="s">
        <v>52</v>
      </c>
      <c r="AB1891" s="36">
        <v>3</v>
      </c>
      <c r="AC1891" s="36"/>
      <c r="AD1891" s="36"/>
      <c r="AE1891" s="36">
        <f t="shared" si="32"/>
        <v>0</v>
      </c>
    </row>
    <row r="1892" spans="1:31" customFormat="1" ht="81">
      <c r="A1892" s="36">
        <v>1891</v>
      </c>
      <c r="B1892" s="36" t="s">
        <v>9803</v>
      </c>
      <c r="C1892" s="36" t="s">
        <v>9922</v>
      </c>
      <c r="D1892" s="36" t="s">
        <v>10280</v>
      </c>
      <c r="E1892" s="36" t="s">
        <v>28</v>
      </c>
      <c r="F1892" s="36" t="s">
        <v>45</v>
      </c>
      <c r="G1892" s="36">
        <v>0</v>
      </c>
      <c r="H1892" s="36" t="s">
        <v>108</v>
      </c>
      <c r="I1892" s="36" t="s">
        <v>10281</v>
      </c>
      <c r="J1892" s="36" t="s">
        <v>10282</v>
      </c>
      <c r="K1892" s="36" t="s">
        <v>33</v>
      </c>
      <c r="L1892" s="72" t="s">
        <v>10283</v>
      </c>
      <c r="M1892" s="36" t="s">
        <v>10284</v>
      </c>
      <c r="N1892" s="36" t="s">
        <v>49</v>
      </c>
      <c r="O1892" s="36"/>
      <c r="P1892" s="36" t="s">
        <v>50</v>
      </c>
      <c r="Q1892" s="36"/>
      <c r="R1892" s="36"/>
      <c r="S1892" s="36" t="s">
        <v>51</v>
      </c>
      <c r="T1892" s="36" t="s">
        <v>39</v>
      </c>
      <c r="U1892" s="36" t="s">
        <v>38</v>
      </c>
      <c r="V1892" s="36" t="s">
        <v>38</v>
      </c>
      <c r="W1892" s="36" t="s">
        <v>38</v>
      </c>
      <c r="X1892" s="36">
        <v>2</v>
      </c>
      <c r="Y1892" s="36" t="s">
        <v>10273</v>
      </c>
      <c r="Z1892" s="36">
        <v>1</v>
      </c>
      <c r="AA1892" s="36" t="s">
        <v>821</v>
      </c>
      <c r="AB1892" s="36">
        <v>1</v>
      </c>
      <c r="AC1892" s="36"/>
      <c r="AD1892" s="36"/>
      <c r="AE1892" s="36">
        <f t="shared" si="32"/>
        <v>1</v>
      </c>
    </row>
    <row r="1893" spans="1:31" customFormat="1" ht="81">
      <c r="A1893" s="36">
        <v>1892</v>
      </c>
      <c r="B1893" s="36" t="s">
        <v>9803</v>
      </c>
      <c r="C1893" s="36" t="s">
        <v>9887</v>
      </c>
      <c r="D1893" s="36" t="s">
        <v>10285</v>
      </c>
      <c r="E1893" s="36" t="s">
        <v>28</v>
      </c>
      <c r="F1893" s="36" t="s">
        <v>45</v>
      </c>
      <c r="G1893" s="36">
        <v>0</v>
      </c>
      <c r="H1893" s="36" t="s">
        <v>42</v>
      </c>
      <c r="I1893" s="36" t="s">
        <v>10286</v>
      </c>
      <c r="J1893" s="36" t="s">
        <v>10287</v>
      </c>
      <c r="K1893" s="36" t="s">
        <v>33</v>
      </c>
      <c r="L1893" s="72" t="s">
        <v>10288</v>
      </c>
      <c r="M1893" s="36"/>
      <c r="N1893" s="36" t="s">
        <v>49</v>
      </c>
      <c r="O1893" s="36" t="s">
        <v>50</v>
      </c>
      <c r="P1893" s="36"/>
      <c r="Q1893" s="36"/>
      <c r="R1893" s="36"/>
      <c r="S1893" s="36" t="s">
        <v>51</v>
      </c>
      <c r="T1893" s="36" t="s">
        <v>38</v>
      </c>
      <c r="U1893" s="36" t="s">
        <v>39</v>
      </c>
      <c r="V1893" s="36" t="s">
        <v>42</v>
      </c>
      <c r="W1893" s="36"/>
      <c r="X1893" s="36">
        <v>2</v>
      </c>
      <c r="Y1893" s="36" t="s">
        <v>4081</v>
      </c>
      <c r="Z1893" s="36">
        <v>1</v>
      </c>
      <c r="AA1893" s="36" t="s">
        <v>1715</v>
      </c>
      <c r="AB1893" s="36">
        <v>1</v>
      </c>
      <c r="AC1893" s="36"/>
      <c r="AD1893" s="36"/>
      <c r="AE1893" s="36">
        <f t="shared" si="32"/>
        <v>1</v>
      </c>
    </row>
    <row r="1894" spans="1:31" customFormat="1" ht="81">
      <c r="A1894" s="36">
        <v>1893</v>
      </c>
      <c r="B1894" s="36" t="s">
        <v>9803</v>
      </c>
      <c r="C1894" s="36" t="s">
        <v>9887</v>
      </c>
      <c r="D1894" s="36" t="s">
        <v>10289</v>
      </c>
      <c r="E1894" s="36" t="s">
        <v>28</v>
      </c>
      <c r="F1894" s="36" t="s">
        <v>45</v>
      </c>
      <c r="G1894" s="36">
        <v>0</v>
      </c>
      <c r="H1894" s="36" t="s">
        <v>42</v>
      </c>
      <c r="I1894" s="36" t="s">
        <v>10290</v>
      </c>
      <c r="J1894" s="36" t="s">
        <v>10291</v>
      </c>
      <c r="K1894" s="36" t="s">
        <v>33</v>
      </c>
      <c r="L1894" s="72" t="s">
        <v>10292</v>
      </c>
      <c r="M1894" s="36"/>
      <c r="N1894" s="36" t="s">
        <v>49</v>
      </c>
      <c r="O1894" s="36" t="s">
        <v>50</v>
      </c>
      <c r="P1894" s="36"/>
      <c r="Q1894" s="36"/>
      <c r="R1894" s="36"/>
      <c r="S1894" s="36" t="s">
        <v>51</v>
      </c>
      <c r="T1894" s="36" t="s">
        <v>38</v>
      </c>
      <c r="U1894" s="36" t="s">
        <v>39</v>
      </c>
      <c r="V1894" s="36" t="s">
        <v>42</v>
      </c>
      <c r="W1894" s="36"/>
      <c r="X1894" s="36">
        <v>2</v>
      </c>
      <c r="Y1894" s="36" t="s">
        <v>4081</v>
      </c>
      <c r="Z1894" s="36">
        <v>1</v>
      </c>
      <c r="AA1894" s="36" t="s">
        <v>1715</v>
      </c>
      <c r="AB1894" s="36">
        <v>1</v>
      </c>
      <c r="AC1894" s="36"/>
      <c r="AD1894" s="36"/>
      <c r="AE1894" s="36">
        <f t="shared" si="32"/>
        <v>1</v>
      </c>
    </row>
    <row r="1895" spans="1:31" customFormat="1" ht="121.5">
      <c r="A1895" s="36">
        <v>1894</v>
      </c>
      <c r="B1895" s="36" t="s">
        <v>9803</v>
      </c>
      <c r="C1895" s="36" t="s">
        <v>9887</v>
      </c>
      <c r="D1895" s="36" t="s">
        <v>10293</v>
      </c>
      <c r="E1895" s="36" t="s">
        <v>28</v>
      </c>
      <c r="F1895" s="36" t="s">
        <v>45</v>
      </c>
      <c r="G1895" s="36">
        <v>0</v>
      </c>
      <c r="H1895" s="36" t="s">
        <v>108</v>
      </c>
      <c r="I1895" s="36" t="s">
        <v>10294</v>
      </c>
      <c r="J1895" s="36" t="s">
        <v>10295</v>
      </c>
      <c r="K1895" s="36" t="s">
        <v>33</v>
      </c>
      <c r="L1895" s="72" t="s">
        <v>10296</v>
      </c>
      <c r="M1895" s="36"/>
      <c r="N1895" s="36" t="s">
        <v>49</v>
      </c>
      <c r="O1895" s="36" t="s">
        <v>50</v>
      </c>
      <c r="P1895" s="36"/>
      <c r="Q1895" s="36"/>
      <c r="R1895" s="36"/>
      <c r="S1895" s="36" t="s">
        <v>51</v>
      </c>
      <c r="T1895" s="36" t="s">
        <v>38</v>
      </c>
      <c r="U1895" s="36" t="s">
        <v>42</v>
      </c>
      <c r="V1895" s="36" t="s">
        <v>42</v>
      </c>
      <c r="W1895" s="36"/>
      <c r="X1895" s="36">
        <v>2</v>
      </c>
      <c r="Y1895" s="36" t="s">
        <v>4081</v>
      </c>
      <c r="Z1895" s="36">
        <v>1</v>
      </c>
      <c r="AA1895" s="36" t="s">
        <v>1715</v>
      </c>
      <c r="AB1895" s="36">
        <v>1</v>
      </c>
      <c r="AC1895" s="36"/>
      <c r="AD1895" s="36"/>
      <c r="AE1895" s="36">
        <f t="shared" si="32"/>
        <v>1</v>
      </c>
    </row>
    <row r="1896" spans="1:31" customFormat="1" ht="67.5">
      <c r="A1896" s="36">
        <v>1895</v>
      </c>
      <c r="B1896" s="36" t="s">
        <v>9803</v>
      </c>
      <c r="C1896" s="36" t="s">
        <v>9887</v>
      </c>
      <c r="D1896" s="36" t="s">
        <v>10297</v>
      </c>
      <c r="E1896" s="36" t="s">
        <v>28</v>
      </c>
      <c r="F1896" s="36" t="s">
        <v>45</v>
      </c>
      <c r="G1896" s="36">
        <v>0</v>
      </c>
      <c r="H1896" s="36" t="s">
        <v>108</v>
      </c>
      <c r="I1896" s="36" t="s">
        <v>10298</v>
      </c>
      <c r="J1896" s="36" t="s">
        <v>10299</v>
      </c>
      <c r="K1896" s="36" t="s">
        <v>33</v>
      </c>
      <c r="L1896" s="72" t="s">
        <v>10300</v>
      </c>
      <c r="M1896" s="36"/>
      <c r="N1896" s="36" t="s">
        <v>49</v>
      </c>
      <c r="O1896" s="36" t="s">
        <v>50</v>
      </c>
      <c r="P1896" s="36"/>
      <c r="Q1896" s="36"/>
      <c r="R1896" s="36"/>
      <c r="S1896" s="36" t="s">
        <v>51</v>
      </c>
      <c r="T1896" s="36" t="s">
        <v>38</v>
      </c>
      <c r="U1896" s="36" t="s">
        <v>42</v>
      </c>
      <c r="V1896" s="36" t="s">
        <v>42</v>
      </c>
      <c r="W1896" s="36"/>
      <c r="X1896" s="36">
        <v>2</v>
      </c>
      <c r="Y1896" s="36" t="s">
        <v>4081</v>
      </c>
      <c r="Z1896" s="36">
        <v>1</v>
      </c>
      <c r="AA1896" s="36" t="s">
        <v>1715</v>
      </c>
      <c r="AB1896" s="36">
        <v>1</v>
      </c>
      <c r="AC1896" s="36"/>
      <c r="AD1896" s="36"/>
      <c r="AE1896" s="36">
        <f t="shared" si="32"/>
        <v>1</v>
      </c>
    </row>
    <row r="1897" spans="1:31" customFormat="1" ht="94.5">
      <c r="A1897" s="36">
        <v>1896</v>
      </c>
      <c r="B1897" s="36" t="s">
        <v>9803</v>
      </c>
      <c r="C1897" s="36" t="s">
        <v>9887</v>
      </c>
      <c r="D1897" s="36" t="s">
        <v>10301</v>
      </c>
      <c r="E1897" s="36" t="s">
        <v>28</v>
      </c>
      <c r="F1897" s="36" t="s">
        <v>45</v>
      </c>
      <c r="G1897" s="36">
        <v>0</v>
      </c>
      <c r="H1897" s="36" t="s">
        <v>82</v>
      </c>
      <c r="I1897" s="36" t="s">
        <v>10302</v>
      </c>
      <c r="J1897" s="36" t="s">
        <v>10303</v>
      </c>
      <c r="K1897" s="36" t="s">
        <v>33</v>
      </c>
      <c r="L1897" s="72" t="s">
        <v>10304</v>
      </c>
      <c r="M1897" s="36"/>
      <c r="N1897" s="36" t="s">
        <v>49</v>
      </c>
      <c r="O1897" s="36"/>
      <c r="P1897" s="36" t="s">
        <v>50</v>
      </c>
      <c r="Q1897" s="36"/>
      <c r="R1897" s="36"/>
      <c r="S1897" s="36" t="s">
        <v>51</v>
      </c>
      <c r="T1897" s="36" t="s">
        <v>38</v>
      </c>
      <c r="U1897" s="36" t="s">
        <v>38</v>
      </c>
      <c r="V1897" s="36" t="s">
        <v>39</v>
      </c>
      <c r="W1897" s="36" t="s">
        <v>38</v>
      </c>
      <c r="X1897" s="36">
        <v>2</v>
      </c>
      <c r="Y1897" s="36" t="s">
        <v>10305</v>
      </c>
      <c r="Z1897" s="36">
        <v>1</v>
      </c>
      <c r="AA1897" s="36" t="s">
        <v>10305</v>
      </c>
      <c r="AB1897" s="36">
        <v>1</v>
      </c>
      <c r="AC1897" s="36"/>
      <c r="AD1897" s="36"/>
      <c r="AE1897" s="36">
        <f t="shared" si="32"/>
        <v>1</v>
      </c>
    </row>
    <row r="1898" spans="1:31" customFormat="1" ht="108">
      <c r="A1898" s="36">
        <v>1897</v>
      </c>
      <c r="B1898" s="36" t="s">
        <v>9803</v>
      </c>
      <c r="C1898" s="36" t="s">
        <v>9887</v>
      </c>
      <c r="D1898" s="36" t="s">
        <v>10306</v>
      </c>
      <c r="E1898" s="36" t="s">
        <v>28</v>
      </c>
      <c r="F1898" s="36" t="s">
        <v>45</v>
      </c>
      <c r="G1898" s="36">
        <v>0</v>
      </c>
      <c r="H1898" s="36" t="s">
        <v>108</v>
      </c>
      <c r="I1898" s="36" t="s">
        <v>10307</v>
      </c>
      <c r="J1898" s="36" t="s">
        <v>10308</v>
      </c>
      <c r="K1898" s="36" t="s">
        <v>33</v>
      </c>
      <c r="L1898" s="72" t="s">
        <v>10309</v>
      </c>
      <c r="M1898" s="36"/>
      <c r="N1898" s="36" t="s">
        <v>49</v>
      </c>
      <c r="O1898" s="36" t="s">
        <v>50</v>
      </c>
      <c r="P1898" s="36" t="s">
        <v>50</v>
      </c>
      <c r="Q1898" s="36"/>
      <c r="R1898" s="36"/>
      <c r="S1898" s="36" t="s">
        <v>51</v>
      </c>
      <c r="T1898" s="36" t="s">
        <v>38</v>
      </c>
      <c r="U1898" s="36" t="s">
        <v>39</v>
      </c>
      <c r="V1898" s="36" t="s">
        <v>38</v>
      </c>
      <c r="W1898" s="36" t="s">
        <v>39</v>
      </c>
      <c r="X1898" s="36">
        <v>1</v>
      </c>
      <c r="Y1898" s="36" t="s">
        <v>10310</v>
      </c>
      <c r="Z1898" s="36">
        <v>1</v>
      </c>
      <c r="AA1898" s="36" t="s">
        <v>1715</v>
      </c>
      <c r="AB1898" s="36">
        <v>1</v>
      </c>
      <c r="AC1898" s="36"/>
      <c r="AD1898" s="36"/>
      <c r="AE1898" s="36">
        <f t="shared" si="32"/>
        <v>2</v>
      </c>
    </row>
    <row r="1899" spans="1:31" customFormat="1" ht="94.5">
      <c r="A1899" s="36">
        <v>1898</v>
      </c>
      <c r="B1899" s="36" t="s">
        <v>9803</v>
      </c>
      <c r="C1899" s="36" t="s">
        <v>9887</v>
      </c>
      <c r="D1899" s="36" t="s">
        <v>10311</v>
      </c>
      <c r="E1899" s="36" t="s">
        <v>28</v>
      </c>
      <c r="F1899" s="36" t="s">
        <v>45</v>
      </c>
      <c r="G1899" s="36">
        <v>0</v>
      </c>
      <c r="H1899" s="36" t="s">
        <v>108</v>
      </c>
      <c r="I1899" s="36" t="s">
        <v>10312</v>
      </c>
      <c r="J1899" s="36" t="s">
        <v>10313</v>
      </c>
      <c r="K1899" s="36" t="s">
        <v>33</v>
      </c>
      <c r="L1899" s="72" t="s">
        <v>10314</v>
      </c>
      <c r="M1899" s="36"/>
      <c r="N1899" s="36" t="s">
        <v>49</v>
      </c>
      <c r="O1899" s="36" t="s">
        <v>50</v>
      </c>
      <c r="P1899" s="36" t="s">
        <v>50</v>
      </c>
      <c r="Q1899" s="36"/>
      <c r="R1899" s="36"/>
      <c r="S1899" s="36" t="s">
        <v>51</v>
      </c>
      <c r="T1899" s="36" t="s">
        <v>38</v>
      </c>
      <c r="U1899" s="36" t="s">
        <v>39</v>
      </c>
      <c r="V1899" s="36" t="s">
        <v>38</v>
      </c>
      <c r="W1899" s="36" t="s">
        <v>38</v>
      </c>
      <c r="X1899" s="36">
        <v>2</v>
      </c>
      <c r="Y1899" s="36" t="s">
        <v>10315</v>
      </c>
      <c r="Z1899" s="36">
        <v>1</v>
      </c>
      <c r="AA1899" s="36" t="s">
        <v>1715</v>
      </c>
      <c r="AB1899" s="36">
        <v>1</v>
      </c>
      <c r="AC1899" s="36"/>
      <c r="AD1899" s="36"/>
      <c r="AE1899" s="36">
        <f t="shared" si="32"/>
        <v>2</v>
      </c>
    </row>
    <row r="1900" spans="1:31" customFormat="1" ht="94.5">
      <c r="A1900" s="36">
        <v>1899</v>
      </c>
      <c r="B1900" s="36" t="s">
        <v>9803</v>
      </c>
      <c r="C1900" s="36" t="s">
        <v>9887</v>
      </c>
      <c r="D1900" s="36" t="s">
        <v>10316</v>
      </c>
      <c r="E1900" s="36" t="s">
        <v>28</v>
      </c>
      <c r="F1900" s="36" t="s">
        <v>45</v>
      </c>
      <c r="G1900" s="36">
        <v>0</v>
      </c>
      <c r="H1900" s="36" t="s">
        <v>133</v>
      </c>
      <c r="I1900" s="36" t="s">
        <v>10317</v>
      </c>
      <c r="J1900" s="36" t="s">
        <v>10318</v>
      </c>
      <c r="K1900" s="36" t="s">
        <v>33</v>
      </c>
      <c r="L1900" s="72" t="s">
        <v>10319</v>
      </c>
      <c r="M1900" s="36"/>
      <c r="N1900" s="36" t="s">
        <v>49</v>
      </c>
      <c r="O1900" s="36" t="s">
        <v>50</v>
      </c>
      <c r="P1900" s="36" t="s">
        <v>50</v>
      </c>
      <c r="Q1900" s="36"/>
      <c r="R1900" s="36"/>
      <c r="S1900" s="36" t="s">
        <v>51</v>
      </c>
      <c r="T1900" s="36" t="s">
        <v>38</v>
      </c>
      <c r="U1900" s="36" t="s">
        <v>39</v>
      </c>
      <c r="V1900" s="36" t="s">
        <v>39</v>
      </c>
      <c r="W1900" s="36"/>
      <c r="X1900" s="36">
        <v>2</v>
      </c>
      <c r="Y1900" s="36" t="s">
        <v>4081</v>
      </c>
      <c r="Z1900" s="36">
        <v>1</v>
      </c>
      <c r="AA1900" s="36" t="s">
        <v>1715</v>
      </c>
      <c r="AB1900" s="36">
        <v>1</v>
      </c>
      <c r="AC1900" s="36"/>
      <c r="AD1900" s="36"/>
      <c r="AE1900" s="36">
        <f t="shared" si="32"/>
        <v>2</v>
      </c>
    </row>
    <row r="1901" spans="1:31" customFormat="1" ht="121.5">
      <c r="A1901" s="36">
        <v>1900</v>
      </c>
      <c r="B1901" s="36" t="s">
        <v>9803</v>
      </c>
      <c r="C1901" s="36" t="s">
        <v>9887</v>
      </c>
      <c r="D1901" s="36" t="s">
        <v>10320</v>
      </c>
      <c r="E1901" s="36" t="s">
        <v>28</v>
      </c>
      <c r="F1901" s="36" t="s">
        <v>45</v>
      </c>
      <c r="G1901" s="36">
        <v>0</v>
      </c>
      <c r="H1901" s="36" t="s">
        <v>108</v>
      </c>
      <c r="I1901" s="36" t="s">
        <v>10321</v>
      </c>
      <c r="J1901" s="36" t="s">
        <v>10322</v>
      </c>
      <c r="K1901" s="36" t="s">
        <v>33</v>
      </c>
      <c r="L1901" s="72" t="s">
        <v>10323</v>
      </c>
      <c r="M1901" s="36"/>
      <c r="N1901" s="36" t="s">
        <v>49</v>
      </c>
      <c r="O1901" s="36" t="s">
        <v>50</v>
      </c>
      <c r="P1901" s="36"/>
      <c r="Q1901" s="36"/>
      <c r="R1901" s="36"/>
      <c r="S1901" s="36" t="s">
        <v>51</v>
      </c>
      <c r="T1901" s="36" t="s">
        <v>38</v>
      </c>
      <c r="U1901" s="36" t="s">
        <v>39</v>
      </c>
      <c r="V1901" s="36" t="s">
        <v>42</v>
      </c>
      <c r="W1901" s="36"/>
      <c r="X1901" s="36">
        <v>2</v>
      </c>
      <c r="Y1901" s="36" t="s">
        <v>4081</v>
      </c>
      <c r="Z1901" s="36">
        <v>1</v>
      </c>
      <c r="AA1901" s="36" t="s">
        <v>1715</v>
      </c>
      <c r="AB1901" s="36">
        <v>1</v>
      </c>
      <c r="AC1901" s="36"/>
      <c r="AD1901" s="36"/>
      <c r="AE1901" s="36">
        <f t="shared" si="32"/>
        <v>1</v>
      </c>
    </row>
    <row r="1902" spans="1:31" customFormat="1" ht="148.5">
      <c r="A1902" s="36">
        <v>1901</v>
      </c>
      <c r="B1902" s="36" t="s">
        <v>9803</v>
      </c>
      <c r="C1902" s="36" t="s">
        <v>9887</v>
      </c>
      <c r="D1902" s="36" t="s">
        <v>10324</v>
      </c>
      <c r="E1902" s="36" t="s">
        <v>28</v>
      </c>
      <c r="F1902" s="36" t="s">
        <v>45</v>
      </c>
      <c r="G1902" s="36">
        <v>0</v>
      </c>
      <c r="H1902" s="36" t="s">
        <v>108</v>
      </c>
      <c r="I1902" s="36" t="s">
        <v>10325</v>
      </c>
      <c r="J1902" s="36" t="s">
        <v>10326</v>
      </c>
      <c r="K1902" s="36" t="s">
        <v>33</v>
      </c>
      <c r="L1902" s="72" t="s">
        <v>10327</v>
      </c>
      <c r="M1902" s="36"/>
      <c r="N1902" s="36" t="s">
        <v>49</v>
      </c>
      <c r="O1902" s="36" t="s">
        <v>50</v>
      </c>
      <c r="P1902" s="36"/>
      <c r="Q1902" s="36"/>
      <c r="R1902" s="36"/>
      <c r="S1902" s="36" t="s">
        <v>51</v>
      </c>
      <c r="T1902" s="36" t="s">
        <v>38</v>
      </c>
      <c r="U1902" s="36" t="s">
        <v>39</v>
      </c>
      <c r="V1902" s="36" t="s">
        <v>42</v>
      </c>
      <c r="W1902" s="36"/>
      <c r="X1902" s="36">
        <v>2</v>
      </c>
      <c r="Y1902" s="36" t="s">
        <v>4081</v>
      </c>
      <c r="Z1902" s="36">
        <v>1</v>
      </c>
      <c r="AA1902" s="36" t="s">
        <v>1715</v>
      </c>
      <c r="AB1902" s="36">
        <v>1</v>
      </c>
      <c r="AC1902" s="36"/>
      <c r="AD1902" s="36"/>
      <c r="AE1902" s="36">
        <f t="shared" si="32"/>
        <v>1</v>
      </c>
    </row>
    <row r="1903" spans="1:31" customFormat="1" ht="81">
      <c r="A1903" s="36">
        <v>1902</v>
      </c>
      <c r="B1903" s="36" t="s">
        <v>9803</v>
      </c>
      <c r="C1903" s="36" t="s">
        <v>9887</v>
      </c>
      <c r="D1903" s="36" t="s">
        <v>10328</v>
      </c>
      <c r="E1903" s="36" t="s">
        <v>28</v>
      </c>
      <c r="F1903" s="36" t="s">
        <v>45</v>
      </c>
      <c r="G1903" s="36">
        <v>0</v>
      </c>
      <c r="H1903" s="36" t="s">
        <v>82</v>
      </c>
      <c r="I1903" s="36" t="s">
        <v>10329</v>
      </c>
      <c r="J1903" s="36" t="s">
        <v>10330</v>
      </c>
      <c r="K1903" s="36" t="s">
        <v>33</v>
      </c>
      <c r="L1903" s="72" t="s">
        <v>10331</v>
      </c>
      <c r="M1903" s="36"/>
      <c r="N1903" s="36" t="s">
        <v>49</v>
      </c>
      <c r="O1903" s="36" t="s">
        <v>50</v>
      </c>
      <c r="P1903" s="36"/>
      <c r="Q1903" s="36"/>
      <c r="R1903" s="36"/>
      <c r="S1903" s="36" t="s">
        <v>51</v>
      </c>
      <c r="T1903" s="36" t="s">
        <v>38</v>
      </c>
      <c r="U1903" s="36" t="s">
        <v>39</v>
      </c>
      <c r="V1903" s="36" t="s">
        <v>42</v>
      </c>
      <c r="W1903" s="36"/>
      <c r="X1903" s="36">
        <v>2</v>
      </c>
      <c r="Y1903" s="36" t="s">
        <v>4081</v>
      </c>
      <c r="Z1903" s="36">
        <v>1</v>
      </c>
      <c r="AA1903" s="36" t="s">
        <v>1715</v>
      </c>
      <c r="AB1903" s="36">
        <v>1</v>
      </c>
      <c r="AC1903" s="36"/>
      <c r="AD1903" s="36"/>
      <c r="AE1903" s="36">
        <f t="shared" si="32"/>
        <v>1</v>
      </c>
    </row>
    <row r="1904" spans="1:31" customFormat="1" ht="94.5">
      <c r="A1904" s="36">
        <v>1903</v>
      </c>
      <c r="B1904" s="36" t="s">
        <v>9803</v>
      </c>
      <c r="C1904" s="36" t="s">
        <v>9887</v>
      </c>
      <c r="D1904" s="36" t="s">
        <v>10332</v>
      </c>
      <c r="E1904" s="36" t="s">
        <v>28</v>
      </c>
      <c r="F1904" s="36" t="s">
        <v>45</v>
      </c>
      <c r="G1904" s="36">
        <v>0</v>
      </c>
      <c r="H1904" s="36" t="s">
        <v>645</v>
      </c>
      <c r="I1904" s="36" t="s">
        <v>10333</v>
      </c>
      <c r="J1904" s="36" t="s">
        <v>10334</v>
      </c>
      <c r="K1904" s="36" t="s">
        <v>33</v>
      </c>
      <c r="L1904" s="72" t="s">
        <v>10335</v>
      </c>
      <c r="M1904" s="36"/>
      <c r="N1904" s="36" t="s">
        <v>49</v>
      </c>
      <c r="O1904" s="36" t="s">
        <v>50</v>
      </c>
      <c r="P1904" s="36"/>
      <c r="Q1904" s="36"/>
      <c r="R1904" s="36"/>
      <c r="S1904" s="36" t="s">
        <v>51</v>
      </c>
      <c r="T1904" s="36" t="s">
        <v>38</v>
      </c>
      <c r="U1904" s="36" t="s">
        <v>39</v>
      </c>
      <c r="V1904" s="36" t="s">
        <v>42</v>
      </c>
      <c r="W1904" s="36"/>
      <c r="X1904" s="36">
        <v>2</v>
      </c>
      <c r="Y1904" s="36" t="s">
        <v>4081</v>
      </c>
      <c r="Z1904" s="36">
        <v>1</v>
      </c>
      <c r="AA1904" s="36" t="s">
        <v>1715</v>
      </c>
      <c r="AB1904" s="36">
        <v>1</v>
      </c>
      <c r="AC1904" s="36"/>
      <c r="AD1904" s="36"/>
      <c r="AE1904" s="36">
        <f t="shared" si="32"/>
        <v>1</v>
      </c>
    </row>
    <row r="1905" spans="1:31" customFormat="1" ht="81">
      <c r="A1905" s="36">
        <v>1904</v>
      </c>
      <c r="B1905" s="36" t="s">
        <v>9803</v>
      </c>
      <c r="C1905" s="36" t="s">
        <v>9887</v>
      </c>
      <c r="D1905" s="36" t="s">
        <v>10336</v>
      </c>
      <c r="E1905" s="36" t="s">
        <v>28</v>
      </c>
      <c r="F1905" s="36" t="s">
        <v>45</v>
      </c>
      <c r="G1905" s="36">
        <v>0</v>
      </c>
      <c r="H1905" s="36" t="s">
        <v>82</v>
      </c>
      <c r="I1905" s="36" t="s">
        <v>10337</v>
      </c>
      <c r="J1905" s="36" t="s">
        <v>10338</v>
      </c>
      <c r="K1905" s="36" t="s">
        <v>33</v>
      </c>
      <c r="L1905" s="72" t="s">
        <v>10339</v>
      </c>
      <c r="M1905" s="36"/>
      <c r="N1905" s="36" t="s">
        <v>49</v>
      </c>
      <c r="O1905" s="36" t="s">
        <v>50</v>
      </c>
      <c r="P1905" s="36"/>
      <c r="Q1905" s="36"/>
      <c r="R1905" s="36"/>
      <c r="S1905" s="36" t="s">
        <v>51</v>
      </c>
      <c r="T1905" s="36" t="s">
        <v>38</v>
      </c>
      <c r="U1905" s="36" t="s">
        <v>39</v>
      </c>
      <c r="V1905" s="36" t="s">
        <v>42</v>
      </c>
      <c r="W1905" s="36"/>
      <c r="X1905" s="36">
        <v>2</v>
      </c>
      <c r="Y1905" s="36" t="s">
        <v>4081</v>
      </c>
      <c r="Z1905" s="36">
        <v>1</v>
      </c>
      <c r="AA1905" s="36" t="s">
        <v>1715</v>
      </c>
      <c r="AB1905" s="36">
        <v>1</v>
      </c>
      <c r="AC1905" s="36"/>
      <c r="AD1905" s="36"/>
      <c r="AE1905" s="36">
        <f t="shared" si="32"/>
        <v>1</v>
      </c>
    </row>
    <row r="1906" spans="1:31" customFormat="1" ht="121.5">
      <c r="A1906" s="36">
        <v>1905</v>
      </c>
      <c r="B1906" s="36" t="s">
        <v>9803</v>
      </c>
      <c r="C1906" s="36" t="s">
        <v>9887</v>
      </c>
      <c r="D1906" s="36" t="s">
        <v>10340</v>
      </c>
      <c r="E1906" s="36" t="s">
        <v>28</v>
      </c>
      <c r="F1906" s="36" t="s">
        <v>45</v>
      </c>
      <c r="G1906" s="36">
        <v>0</v>
      </c>
      <c r="H1906" s="36" t="s">
        <v>82</v>
      </c>
      <c r="I1906" s="36" t="s">
        <v>10341</v>
      </c>
      <c r="J1906" s="36" t="s">
        <v>10342</v>
      </c>
      <c r="K1906" s="36" t="s">
        <v>33</v>
      </c>
      <c r="L1906" s="72" t="s">
        <v>10343</v>
      </c>
      <c r="M1906" s="36"/>
      <c r="N1906" s="36" t="s">
        <v>49</v>
      </c>
      <c r="O1906" s="36" t="s">
        <v>50</v>
      </c>
      <c r="P1906" s="36"/>
      <c r="Q1906" s="36"/>
      <c r="R1906" s="36"/>
      <c r="S1906" s="36" t="s">
        <v>51</v>
      </c>
      <c r="T1906" s="36" t="s">
        <v>38</v>
      </c>
      <c r="U1906" s="36" t="s">
        <v>38</v>
      </c>
      <c r="V1906" s="36" t="s">
        <v>42</v>
      </c>
      <c r="W1906" s="36"/>
      <c r="X1906" s="36">
        <v>2</v>
      </c>
      <c r="Y1906" s="36" t="s">
        <v>4081</v>
      </c>
      <c r="Z1906" s="36">
        <v>1</v>
      </c>
      <c r="AA1906" s="36" t="s">
        <v>1715</v>
      </c>
      <c r="AB1906" s="36">
        <v>1</v>
      </c>
      <c r="AC1906" s="36"/>
      <c r="AD1906" s="36"/>
      <c r="AE1906" s="36">
        <f t="shared" si="32"/>
        <v>1</v>
      </c>
    </row>
    <row r="1907" spans="1:31" customFormat="1" ht="94.5">
      <c r="A1907" s="36">
        <v>1906</v>
      </c>
      <c r="B1907" s="36" t="s">
        <v>9803</v>
      </c>
      <c r="C1907" s="36" t="s">
        <v>9887</v>
      </c>
      <c r="D1907" s="36" t="s">
        <v>10344</v>
      </c>
      <c r="E1907" s="36" t="s">
        <v>28</v>
      </c>
      <c r="F1907" s="36" t="s">
        <v>45</v>
      </c>
      <c r="G1907" s="36">
        <v>0</v>
      </c>
      <c r="H1907" s="36" t="s">
        <v>42</v>
      </c>
      <c r="I1907" s="36" t="s">
        <v>10345</v>
      </c>
      <c r="J1907" s="36" t="s">
        <v>10346</v>
      </c>
      <c r="K1907" s="36" t="s">
        <v>33</v>
      </c>
      <c r="L1907" s="72" t="s">
        <v>10347</v>
      </c>
      <c r="M1907" s="36"/>
      <c r="N1907" s="36" t="s">
        <v>49</v>
      </c>
      <c r="O1907" s="36" t="s">
        <v>50</v>
      </c>
      <c r="P1907" s="36"/>
      <c r="Q1907" s="36"/>
      <c r="R1907" s="36"/>
      <c r="S1907" s="36" t="s">
        <v>51</v>
      </c>
      <c r="T1907" s="36" t="s">
        <v>38</v>
      </c>
      <c r="U1907" s="36" t="s">
        <v>39</v>
      </c>
      <c r="V1907" s="36" t="s">
        <v>42</v>
      </c>
      <c r="W1907" s="36"/>
      <c r="X1907" s="36">
        <v>2</v>
      </c>
      <c r="Y1907" s="36" t="s">
        <v>4081</v>
      </c>
      <c r="Z1907" s="36">
        <v>1</v>
      </c>
      <c r="AA1907" s="36" t="s">
        <v>1715</v>
      </c>
      <c r="AB1907" s="36">
        <v>1</v>
      </c>
      <c r="AC1907" s="36"/>
      <c r="AD1907" s="36"/>
      <c r="AE1907" s="36">
        <f t="shared" si="32"/>
        <v>1</v>
      </c>
    </row>
    <row r="1908" spans="1:31" customFormat="1" ht="81">
      <c r="A1908" s="36">
        <v>1907</v>
      </c>
      <c r="B1908" s="36" t="s">
        <v>9803</v>
      </c>
      <c r="C1908" s="36" t="s">
        <v>9887</v>
      </c>
      <c r="D1908" s="36" t="s">
        <v>10348</v>
      </c>
      <c r="E1908" s="36" t="s">
        <v>28</v>
      </c>
      <c r="F1908" s="36" t="s">
        <v>45</v>
      </c>
      <c r="G1908" s="36">
        <v>0</v>
      </c>
      <c r="H1908" s="36" t="s">
        <v>42</v>
      </c>
      <c r="I1908" s="36" t="s">
        <v>10349</v>
      </c>
      <c r="J1908" s="36" t="s">
        <v>10350</v>
      </c>
      <c r="K1908" s="36" t="s">
        <v>33</v>
      </c>
      <c r="L1908" s="72" t="s">
        <v>10351</v>
      </c>
      <c r="M1908" s="36"/>
      <c r="N1908" s="36" t="s">
        <v>49</v>
      </c>
      <c r="O1908" s="36" t="s">
        <v>50</v>
      </c>
      <c r="P1908" s="36"/>
      <c r="Q1908" s="36"/>
      <c r="R1908" s="36"/>
      <c r="S1908" s="36" t="s">
        <v>51</v>
      </c>
      <c r="T1908" s="36" t="s">
        <v>38</v>
      </c>
      <c r="U1908" s="36" t="s">
        <v>39</v>
      </c>
      <c r="V1908" s="36" t="s">
        <v>42</v>
      </c>
      <c r="W1908" s="36"/>
      <c r="X1908" s="36">
        <v>2</v>
      </c>
      <c r="Y1908" s="36" t="s">
        <v>4081</v>
      </c>
      <c r="Z1908" s="36">
        <v>1</v>
      </c>
      <c r="AA1908" s="36" t="s">
        <v>1715</v>
      </c>
      <c r="AB1908" s="36">
        <v>1</v>
      </c>
      <c r="AC1908" s="36"/>
      <c r="AD1908" s="36"/>
      <c r="AE1908" s="36">
        <f t="shared" si="32"/>
        <v>1</v>
      </c>
    </row>
    <row r="1909" spans="1:31" customFormat="1" ht="108">
      <c r="A1909" s="36">
        <v>1908</v>
      </c>
      <c r="B1909" s="36" t="s">
        <v>9803</v>
      </c>
      <c r="C1909" s="36" t="s">
        <v>9887</v>
      </c>
      <c r="D1909" s="36" t="s">
        <v>10352</v>
      </c>
      <c r="E1909" s="36" t="s">
        <v>28</v>
      </c>
      <c r="F1909" s="36" t="s">
        <v>45</v>
      </c>
      <c r="G1909" s="36">
        <v>0</v>
      </c>
      <c r="H1909" s="36" t="s">
        <v>82</v>
      </c>
      <c r="I1909" s="36" t="s">
        <v>10353</v>
      </c>
      <c r="J1909" s="36" t="s">
        <v>10354</v>
      </c>
      <c r="K1909" s="36" t="s">
        <v>33</v>
      </c>
      <c r="L1909" s="72" t="s">
        <v>10355</v>
      </c>
      <c r="M1909" s="36"/>
      <c r="N1909" s="36" t="s">
        <v>49</v>
      </c>
      <c r="O1909" s="36" t="s">
        <v>50</v>
      </c>
      <c r="P1909" s="36" t="s">
        <v>50</v>
      </c>
      <c r="Q1909" s="36"/>
      <c r="R1909" s="36"/>
      <c r="S1909" s="36" t="s">
        <v>51</v>
      </c>
      <c r="T1909" s="36" t="s">
        <v>38</v>
      </c>
      <c r="U1909" s="36" t="s">
        <v>39</v>
      </c>
      <c r="V1909" s="36" t="s">
        <v>39</v>
      </c>
      <c r="W1909" s="36" t="s">
        <v>38</v>
      </c>
      <c r="X1909" s="36">
        <v>2</v>
      </c>
      <c r="Y1909" s="36" t="s">
        <v>10356</v>
      </c>
      <c r="Z1909" s="36">
        <v>1</v>
      </c>
      <c r="AA1909" s="36" t="s">
        <v>10356</v>
      </c>
      <c r="AB1909" s="36">
        <v>1</v>
      </c>
      <c r="AC1909" s="36"/>
      <c r="AD1909" s="36"/>
      <c r="AE1909" s="36">
        <f t="shared" si="32"/>
        <v>2</v>
      </c>
    </row>
    <row r="1910" spans="1:31" customFormat="1" ht="81">
      <c r="A1910" s="36">
        <v>1909</v>
      </c>
      <c r="B1910" s="36" t="s">
        <v>9803</v>
      </c>
      <c r="C1910" s="36" t="s">
        <v>9887</v>
      </c>
      <c r="D1910" s="36" t="s">
        <v>10357</v>
      </c>
      <c r="E1910" s="36" t="s">
        <v>28</v>
      </c>
      <c r="F1910" s="36" t="s">
        <v>45</v>
      </c>
      <c r="G1910" s="36">
        <v>0</v>
      </c>
      <c r="H1910" s="36" t="s">
        <v>42</v>
      </c>
      <c r="I1910" s="36" t="s">
        <v>10358</v>
      </c>
      <c r="J1910" s="36" t="s">
        <v>10359</v>
      </c>
      <c r="K1910" s="36" t="s">
        <v>33</v>
      </c>
      <c r="L1910" s="72" t="s">
        <v>10360</v>
      </c>
      <c r="M1910" s="36"/>
      <c r="N1910" s="36" t="s">
        <v>49</v>
      </c>
      <c r="O1910" s="36" t="s">
        <v>50</v>
      </c>
      <c r="P1910" s="36"/>
      <c r="Q1910" s="36"/>
      <c r="R1910" s="36"/>
      <c r="S1910" s="36" t="s">
        <v>51</v>
      </c>
      <c r="T1910" s="36" t="s">
        <v>42</v>
      </c>
      <c r="U1910" s="36" t="s">
        <v>38</v>
      </c>
      <c r="V1910" s="36" t="s">
        <v>38</v>
      </c>
      <c r="W1910" s="36"/>
      <c r="X1910" s="36">
        <v>2</v>
      </c>
      <c r="Y1910" s="36"/>
      <c r="Z1910" s="36">
        <v>3</v>
      </c>
      <c r="AA1910" s="36" t="s">
        <v>52</v>
      </c>
      <c r="AB1910" s="36">
        <v>3</v>
      </c>
      <c r="AC1910" s="36"/>
      <c r="AD1910" s="36"/>
      <c r="AE1910" s="36">
        <f t="shared" si="32"/>
        <v>1</v>
      </c>
    </row>
    <row r="1911" spans="1:31" customFormat="1" ht="162">
      <c r="A1911" s="36">
        <v>1910</v>
      </c>
      <c r="B1911" s="36" t="s">
        <v>9803</v>
      </c>
      <c r="C1911" s="36" t="s">
        <v>9887</v>
      </c>
      <c r="D1911" s="36" t="s">
        <v>10361</v>
      </c>
      <c r="E1911" s="36" t="s">
        <v>28</v>
      </c>
      <c r="F1911" s="36" t="s">
        <v>45</v>
      </c>
      <c r="G1911" s="36">
        <v>0</v>
      </c>
      <c r="H1911" s="36" t="s">
        <v>82</v>
      </c>
      <c r="I1911" s="36" t="s">
        <v>10362</v>
      </c>
      <c r="J1911" s="36" t="s">
        <v>10363</v>
      </c>
      <c r="K1911" s="36" t="s">
        <v>33</v>
      </c>
      <c r="L1911" s="72" t="s">
        <v>10364</v>
      </c>
      <c r="M1911" s="36" t="s">
        <v>10365</v>
      </c>
      <c r="N1911" s="36" t="s">
        <v>36</v>
      </c>
      <c r="O1911" s="36"/>
      <c r="P1911" s="36"/>
      <c r="Q1911" s="36"/>
      <c r="R1911" s="36"/>
      <c r="S1911" s="36" t="s">
        <v>51</v>
      </c>
      <c r="T1911" s="36" t="s">
        <v>38</v>
      </c>
      <c r="U1911" s="36" t="s">
        <v>39</v>
      </c>
      <c r="V1911" s="36" t="s">
        <v>38</v>
      </c>
      <c r="W1911" s="36" t="s">
        <v>38</v>
      </c>
      <c r="X1911" s="36">
        <v>2</v>
      </c>
      <c r="Y1911" s="36" t="s">
        <v>52</v>
      </c>
      <c r="Z1911" s="36">
        <v>3</v>
      </c>
      <c r="AA1911" s="36" t="s">
        <v>52</v>
      </c>
      <c r="AB1911" s="36">
        <v>3</v>
      </c>
      <c r="AC1911" s="36"/>
      <c r="AD1911" s="36"/>
      <c r="AE1911" s="36">
        <f t="shared" si="32"/>
        <v>0</v>
      </c>
    </row>
    <row r="1912" spans="1:31" customFormat="1" ht="67.5">
      <c r="A1912" s="36">
        <v>1911</v>
      </c>
      <c r="B1912" s="36" t="s">
        <v>9803</v>
      </c>
      <c r="C1912" s="36" t="s">
        <v>9887</v>
      </c>
      <c r="D1912" s="36" t="s">
        <v>10366</v>
      </c>
      <c r="E1912" s="36" t="s">
        <v>28</v>
      </c>
      <c r="F1912" s="36" t="s">
        <v>45</v>
      </c>
      <c r="G1912" s="36">
        <v>0</v>
      </c>
      <c r="H1912" s="36" t="s">
        <v>82</v>
      </c>
      <c r="I1912" s="36" t="s">
        <v>10367</v>
      </c>
      <c r="J1912" s="36" t="s">
        <v>10368</v>
      </c>
      <c r="K1912" s="36" t="s">
        <v>33</v>
      </c>
      <c r="L1912" s="72" t="s">
        <v>10369</v>
      </c>
      <c r="M1912" s="36" t="s">
        <v>10370</v>
      </c>
      <c r="N1912" s="36" t="s">
        <v>36</v>
      </c>
      <c r="O1912" s="36"/>
      <c r="P1912" s="36"/>
      <c r="Q1912" s="36"/>
      <c r="R1912" s="36"/>
      <c r="S1912" s="36" t="s">
        <v>38</v>
      </c>
      <c r="T1912" s="36" t="s">
        <v>39</v>
      </c>
      <c r="U1912" s="36" t="s">
        <v>39</v>
      </c>
      <c r="V1912" s="36" t="s">
        <v>38</v>
      </c>
      <c r="W1912" s="36" t="s">
        <v>38</v>
      </c>
      <c r="X1912" s="36">
        <v>2</v>
      </c>
      <c r="Y1912" s="36" t="s">
        <v>10371</v>
      </c>
      <c r="Z1912" s="36">
        <v>1</v>
      </c>
      <c r="AA1912" s="36" t="s">
        <v>10371</v>
      </c>
      <c r="AB1912" s="36">
        <v>1</v>
      </c>
      <c r="AC1912" s="36"/>
      <c r="AD1912" s="36"/>
      <c r="AE1912" s="36">
        <f t="shared" si="32"/>
        <v>0</v>
      </c>
    </row>
    <row r="1913" spans="1:31" customFormat="1" ht="94.5">
      <c r="A1913" s="36">
        <v>1912</v>
      </c>
      <c r="B1913" s="36" t="s">
        <v>9803</v>
      </c>
      <c r="C1913" s="36" t="s">
        <v>9887</v>
      </c>
      <c r="D1913" s="36" t="s">
        <v>10372</v>
      </c>
      <c r="E1913" s="36" t="s">
        <v>28</v>
      </c>
      <c r="F1913" s="36" t="s">
        <v>45</v>
      </c>
      <c r="G1913" s="36">
        <v>0</v>
      </c>
      <c r="H1913" s="36" t="s">
        <v>82</v>
      </c>
      <c r="I1913" s="36" t="s">
        <v>10373</v>
      </c>
      <c r="J1913" s="36" t="s">
        <v>10374</v>
      </c>
      <c r="K1913" s="36" t="s">
        <v>33</v>
      </c>
      <c r="L1913" s="72" t="s">
        <v>10375</v>
      </c>
      <c r="M1913" s="36" t="s">
        <v>10370</v>
      </c>
      <c r="N1913" s="36" t="s">
        <v>36</v>
      </c>
      <c r="O1913" s="36"/>
      <c r="P1913" s="36"/>
      <c r="Q1913" s="36"/>
      <c r="R1913" s="36"/>
      <c r="S1913" s="36" t="s">
        <v>38</v>
      </c>
      <c r="T1913" s="36" t="s">
        <v>39</v>
      </c>
      <c r="U1913" s="36" t="s">
        <v>39</v>
      </c>
      <c r="V1913" s="36" t="s">
        <v>39</v>
      </c>
      <c r="W1913" s="36" t="s">
        <v>38</v>
      </c>
      <c r="X1913" s="36">
        <v>2</v>
      </c>
      <c r="Y1913" s="36" t="s">
        <v>10371</v>
      </c>
      <c r="Z1913" s="36">
        <v>1</v>
      </c>
      <c r="AA1913" s="36" t="s">
        <v>10371</v>
      </c>
      <c r="AB1913" s="36">
        <v>1</v>
      </c>
      <c r="AC1913" s="36"/>
      <c r="AD1913" s="36"/>
      <c r="AE1913" s="36">
        <f t="shared" si="32"/>
        <v>0</v>
      </c>
    </row>
    <row r="1914" spans="1:31" customFormat="1" ht="81">
      <c r="A1914" s="36">
        <v>1913</v>
      </c>
      <c r="B1914" s="36" t="s">
        <v>9803</v>
      </c>
      <c r="C1914" s="36" t="s">
        <v>9887</v>
      </c>
      <c r="D1914" s="36" t="s">
        <v>10376</v>
      </c>
      <c r="E1914" s="36" t="s">
        <v>28</v>
      </c>
      <c r="F1914" s="36" t="s">
        <v>45</v>
      </c>
      <c r="G1914" s="36">
        <v>0</v>
      </c>
      <c r="H1914" s="36" t="s">
        <v>82</v>
      </c>
      <c r="I1914" s="36" t="s">
        <v>10377</v>
      </c>
      <c r="J1914" s="36" t="s">
        <v>10378</v>
      </c>
      <c r="K1914" s="36" t="s">
        <v>33</v>
      </c>
      <c r="L1914" s="72" t="s">
        <v>10379</v>
      </c>
      <c r="M1914" s="36" t="s">
        <v>10380</v>
      </c>
      <c r="N1914" s="36" t="s">
        <v>36</v>
      </c>
      <c r="O1914" s="36"/>
      <c r="P1914" s="36"/>
      <c r="Q1914" s="36"/>
      <c r="R1914" s="36"/>
      <c r="S1914" s="36" t="s">
        <v>51</v>
      </c>
      <c r="T1914" s="36" t="s">
        <v>38</v>
      </c>
      <c r="U1914" s="36" t="s">
        <v>39</v>
      </c>
      <c r="V1914" s="36" t="s">
        <v>38</v>
      </c>
      <c r="W1914" s="36" t="s">
        <v>39</v>
      </c>
      <c r="X1914" s="36">
        <v>1</v>
      </c>
      <c r="Y1914" s="36" t="s">
        <v>4081</v>
      </c>
      <c r="Z1914" s="36">
        <v>1</v>
      </c>
      <c r="AA1914" s="36" t="s">
        <v>4081</v>
      </c>
      <c r="AB1914" s="36">
        <v>1</v>
      </c>
      <c r="AC1914" s="36"/>
      <c r="AD1914" s="36"/>
      <c r="AE1914" s="36">
        <f t="shared" si="32"/>
        <v>0</v>
      </c>
    </row>
    <row r="1915" spans="1:31" customFormat="1" ht="67.5">
      <c r="A1915" s="36">
        <v>1914</v>
      </c>
      <c r="B1915" s="36" t="s">
        <v>9803</v>
      </c>
      <c r="C1915" s="36" t="s">
        <v>9887</v>
      </c>
      <c r="D1915" s="36" t="s">
        <v>10381</v>
      </c>
      <c r="E1915" s="36" t="s">
        <v>28</v>
      </c>
      <c r="F1915" s="36" t="s">
        <v>45</v>
      </c>
      <c r="G1915" s="36">
        <v>0</v>
      </c>
      <c r="H1915" s="36" t="s">
        <v>108</v>
      </c>
      <c r="I1915" s="36" t="s">
        <v>10382</v>
      </c>
      <c r="J1915" s="36" t="s">
        <v>10383</v>
      </c>
      <c r="K1915" s="36" t="s">
        <v>33</v>
      </c>
      <c r="L1915" s="72" t="s">
        <v>10384</v>
      </c>
      <c r="M1915" s="36"/>
      <c r="N1915" s="36" t="s">
        <v>49</v>
      </c>
      <c r="O1915" s="36" t="s">
        <v>50</v>
      </c>
      <c r="P1915" s="36"/>
      <c r="Q1915" s="36"/>
      <c r="R1915" s="36"/>
      <c r="S1915" s="36" t="s">
        <v>51</v>
      </c>
      <c r="T1915" s="36" t="s">
        <v>38</v>
      </c>
      <c r="U1915" s="36" t="s">
        <v>42</v>
      </c>
      <c r="V1915" s="36" t="s">
        <v>42</v>
      </c>
      <c r="W1915" s="36"/>
      <c r="X1915" s="36">
        <v>2</v>
      </c>
      <c r="Y1915" s="36" t="s">
        <v>4081</v>
      </c>
      <c r="Z1915" s="36">
        <v>1</v>
      </c>
      <c r="AA1915" s="36" t="s">
        <v>4081</v>
      </c>
      <c r="AB1915" s="36">
        <v>1</v>
      </c>
      <c r="AC1915" s="36"/>
      <c r="AD1915" s="36"/>
      <c r="AE1915" s="36">
        <f t="shared" si="32"/>
        <v>1</v>
      </c>
    </row>
    <row r="1916" spans="1:31" customFormat="1" ht="81">
      <c r="A1916" s="36">
        <v>1915</v>
      </c>
      <c r="B1916" s="36" t="s">
        <v>9803</v>
      </c>
      <c r="C1916" s="36" t="s">
        <v>9887</v>
      </c>
      <c r="D1916" s="36" t="s">
        <v>10385</v>
      </c>
      <c r="E1916" s="36" t="s">
        <v>28</v>
      </c>
      <c r="F1916" s="36" t="s">
        <v>45</v>
      </c>
      <c r="G1916" s="36">
        <v>0</v>
      </c>
      <c r="H1916" s="36" t="s">
        <v>42</v>
      </c>
      <c r="I1916" s="36" t="s">
        <v>10386</v>
      </c>
      <c r="J1916" s="36" t="s">
        <v>10387</v>
      </c>
      <c r="K1916" s="36" t="s">
        <v>33</v>
      </c>
      <c r="L1916" s="72" t="s">
        <v>10388</v>
      </c>
      <c r="M1916" s="36"/>
      <c r="N1916" s="36" t="s">
        <v>49</v>
      </c>
      <c r="O1916" s="36" t="s">
        <v>50</v>
      </c>
      <c r="P1916" s="36"/>
      <c r="Q1916" s="36"/>
      <c r="R1916" s="36"/>
      <c r="S1916" s="36" t="s">
        <v>51</v>
      </c>
      <c r="T1916" s="36" t="s">
        <v>38</v>
      </c>
      <c r="U1916" s="36" t="s">
        <v>42</v>
      </c>
      <c r="V1916" s="36" t="s">
        <v>42</v>
      </c>
      <c r="W1916" s="36"/>
      <c r="X1916" s="36">
        <v>2</v>
      </c>
      <c r="Y1916" s="36" t="s">
        <v>4081</v>
      </c>
      <c r="Z1916" s="36">
        <v>1</v>
      </c>
      <c r="AA1916" s="36" t="s">
        <v>4081</v>
      </c>
      <c r="AB1916" s="36">
        <v>1</v>
      </c>
      <c r="AC1916" s="36"/>
      <c r="AD1916" s="36"/>
      <c r="AE1916" s="36">
        <f t="shared" si="32"/>
        <v>1</v>
      </c>
    </row>
    <row r="1917" spans="1:31" customFormat="1" ht="81">
      <c r="A1917" s="36">
        <v>1916</v>
      </c>
      <c r="B1917" s="36" t="s">
        <v>9803</v>
      </c>
      <c r="C1917" s="36" t="s">
        <v>9887</v>
      </c>
      <c r="D1917" s="36" t="s">
        <v>10389</v>
      </c>
      <c r="E1917" s="36" t="s">
        <v>28</v>
      </c>
      <c r="F1917" s="36" t="s">
        <v>45</v>
      </c>
      <c r="G1917" s="36">
        <v>0</v>
      </c>
      <c r="H1917" s="36" t="s">
        <v>82</v>
      </c>
      <c r="I1917" s="36" t="s">
        <v>10390</v>
      </c>
      <c r="J1917" s="36" t="s">
        <v>10391</v>
      </c>
      <c r="K1917" s="36" t="s">
        <v>33</v>
      </c>
      <c r="L1917" s="72" t="s">
        <v>10392</v>
      </c>
      <c r="M1917" s="36"/>
      <c r="N1917" s="36" t="s">
        <v>49</v>
      </c>
      <c r="O1917" s="36" t="s">
        <v>50</v>
      </c>
      <c r="P1917" s="36"/>
      <c r="Q1917" s="36"/>
      <c r="R1917" s="36"/>
      <c r="S1917" s="36" t="s">
        <v>51</v>
      </c>
      <c r="T1917" s="36" t="s">
        <v>39</v>
      </c>
      <c r="U1917" s="36" t="s">
        <v>39</v>
      </c>
      <c r="V1917" s="36" t="s">
        <v>39</v>
      </c>
      <c r="W1917" s="36" t="s">
        <v>38</v>
      </c>
      <c r="X1917" s="36">
        <v>2</v>
      </c>
      <c r="Y1917" s="36" t="s">
        <v>4081</v>
      </c>
      <c r="Z1917" s="36">
        <v>1</v>
      </c>
      <c r="AA1917" s="36" t="s">
        <v>1715</v>
      </c>
      <c r="AB1917" s="36">
        <v>1</v>
      </c>
      <c r="AC1917" s="36"/>
      <c r="AD1917" s="36"/>
      <c r="AE1917" s="36">
        <f t="shared" si="32"/>
        <v>1</v>
      </c>
    </row>
    <row r="1918" spans="1:31" customFormat="1" ht="81">
      <c r="A1918" s="36">
        <v>1917</v>
      </c>
      <c r="B1918" s="36" t="s">
        <v>9803</v>
      </c>
      <c r="C1918" s="36" t="s">
        <v>9887</v>
      </c>
      <c r="D1918" s="36" t="s">
        <v>10393</v>
      </c>
      <c r="E1918" s="36" t="s">
        <v>28</v>
      </c>
      <c r="F1918" s="36" t="s">
        <v>45</v>
      </c>
      <c r="G1918" s="36">
        <v>0</v>
      </c>
      <c r="H1918" s="36" t="s">
        <v>82</v>
      </c>
      <c r="I1918" s="36" t="s">
        <v>10394</v>
      </c>
      <c r="J1918" s="36" t="s">
        <v>10395</v>
      </c>
      <c r="K1918" s="36" t="s">
        <v>33</v>
      </c>
      <c r="L1918" s="72" t="s">
        <v>10396</v>
      </c>
      <c r="M1918" s="36"/>
      <c r="N1918" s="36" t="s">
        <v>49</v>
      </c>
      <c r="O1918" s="36" t="s">
        <v>50</v>
      </c>
      <c r="P1918" s="36"/>
      <c r="Q1918" s="36"/>
      <c r="R1918" s="36"/>
      <c r="S1918" s="36" t="s">
        <v>51</v>
      </c>
      <c r="T1918" s="36" t="s">
        <v>39</v>
      </c>
      <c r="U1918" s="36" t="s">
        <v>39</v>
      </c>
      <c r="V1918" s="36" t="s">
        <v>39</v>
      </c>
      <c r="W1918" s="36" t="s">
        <v>38</v>
      </c>
      <c r="X1918" s="36">
        <v>2</v>
      </c>
      <c r="Y1918" s="36" t="s">
        <v>4081</v>
      </c>
      <c r="Z1918" s="36">
        <v>1</v>
      </c>
      <c r="AA1918" s="36" t="s">
        <v>1715</v>
      </c>
      <c r="AB1918" s="36">
        <v>1</v>
      </c>
      <c r="AC1918" s="36"/>
      <c r="AD1918" s="36"/>
      <c r="AE1918" s="36">
        <f t="shared" si="32"/>
        <v>1</v>
      </c>
    </row>
    <row r="1919" spans="1:31" customFormat="1" ht="81">
      <c r="A1919" s="36">
        <v>1918</v>
      </c>
      <c r="B1919" s="36" t="s">
        <v>9803</v>
      </c>
      <c r="C1919" s="36" t="s">
        <v>9887</v>
      </c>
      <c r="D1919" s="36" t="s">
        <v>10397</v>
      </c>
      <c r="E1919" s="36" t="s">
        <v>28</v>
      </c>
      <c r="F1919" s="36" t="s">
        <v>45</v>
      </c>
      <c r="G1919" s="36">
        <v>0</v>
      </c>
      <c r="H1919" s="36" t="s">
        <v>82</v>
      </c>
      <c r="I1919" s="36" t="s">
        <v>10398</v>
      </c>
      <c r="J1919" s="36" t="s">
        <v>10399</v>
      </c>
      <c r="K1919" s="36" t="s">
        <v>33</v>
      </c>
      <c r="L1919" s="72" t="s">
        <v>10400</v>
      </c>
      <c r="M1919" s="36"/>
      <c r="N1919" s="36" t="s">
        <v>36</v>
      </c>
      <c r="O1919" s="36"/>
      <c r="P1919" s="36"/>
      <c r="Q1919" s="36"/>
      <c r="R1919" s="36"/>
      <c r="S1919" s="36" t="s">
        <v>37</v>
      </c>
      <c r="T1919" s="36" t="s">
        <v>39</v>
      </c>
      <c r="U1919" s="36" t="s">
        <v>39</v>
      </c>
      <c r="V1919" s="36" t="s">
        <v>38</v>
      </c>
      <c r="W1919" s="36" t="s">
        <v>38</v>
      </c>
      <c r="X1919" s="36">
        <v>2</v>
      </c>
      <c r="Y1919" s="36" t="s">
        <v>4081</v>
      </c>
      <c r="Z1919" s="36">
        <v>1</v>
      </c>
      <c r="AA1919" s="36" t="s">
        <v>1715</v>
      </c>
      <c r="AB1919" s="36">
        <v>1</v>
      </c>
      <c r="AC1919" s="36"/>
      <c r="AD1919" s="36"/>
      <c r="AE1919" s="36">
        <f t="shared" si="32"/>
        <v>0</v>
      </c>
    </row>
    <row r="1920" spans="1:31" customFormat="1" ht="67.5">
      <c r="A1920" s="36">
        <v>1919</v>
      </c>
      <c r="B1920" s="36" t="s">
        <v>9803</v>
      </c>
      <c r="C1920" s="36" t="s">
        <v>9887</v>
      </c>
      <c r="D1920" s="36" t="s">
        <v>10401</v>
      </c>
      <c r="E1920" s="36" t="s">
        <v>28</v>
      </c>
      <c r="F1920" s="36" t="s">
        <v>45</v>
      </c>
      <c r="G1920" s="36">
        <v>0</v>
      </c>
      <c r="H1920" s="36" t="s">
        <v>82</v>
      </c>
      <c r="I1920" s="36" t="s">
        <v>10402</v>
      </c>
      <c r="J1920" s="36" t="s">
        <v>10403</v>
      </c>
      <c r="K1920" s="36" t="s">
        <v>33</v>
      </c>
      <c r="L1920" s="72" t="s">
        <v>10404</v>
      </c>
      <c r="M1920" s="36"/>
      <c r="N1920" s="36" t="s">
        <v>49</v>
      </c>
      <c r="O1920" s="36" t="s">
        <v>50</v>
      </c>
      <c r="P1920" s="36"/>
      <c r="Q1920" s="36"/>
      <c r="R1920" s="36"/>
      <c r="S1920" s="36" t="s">
        <v>51</v>
      </c>
      <c r="T1920" s="36" t="s">
        <v>38</v>
      </c>
      <c r="U1920" s="36" t="s">
        <v>38</v>
      </c>
      <c r="V1920" s="36" t="s">
        <v>38</v>
      </c>
      <c r="W1920" s="36" t="s">
        <v>38</v>
      </c>
      <c r="X1920" s="36">
        <v>2</v>
      </c>
      <c r="Y1920" s="36" t="s">
        <v>4081</v>
      </c>
      <c r="Z1920" s="36">
        <v>1</v>
      </c>
      <c r="AA1920" s="36" t="s">
        <v>1715</v>
      </c>
      <c r="AB1920" s="36">
        <v>1</v>
      </c>
      <c r="AC1920" s="36"/>
      <c r="AD1920" s="36"/>
      <c r="AE1920" s="36">
        <f t="shared" si="32"/>
        <v>1</v>
      </c>
    </row>
    <row r="1921" spans="1:31" customFormat="1" ht="81">
      <c r="A1921" s="36">
        <v>1920</v>
      </c>
      <c r="B1921" s="36" t="s">
        <v>9803</v>
      </c>
      <c r="C1921" s="36" t="s">
        <v>9887</v>
      </c>
      <c r="D1921" s="36" t="s">
        <v>10405</v>
      </c>
      <c r="E1921" s="36" t="s">
        <v>28</v>
      </c>
      <c r="F1921" s="36" t="s">
        <v>45</v>
      </c>
      <c r="G1921" s="36">
        <v>0</v>
      </c>
      <c r="H1921" s="36" t="s">
        <v>82</v>
      </c>
      <c r="I1921" s="36" t="s">
        <v>10406</v>
      </c>
      <c r="J1921" s="36" t="s">
        <v>10407</v>
      </c>
      <c r="K1921" s="36" t="s">
        <v>33</v>
      </c>
      <c r="L1921" s="72" t="s">
        <v>10408</v>
      </c>
      <c r="M1921" s="36"/>
      <c r="N1921" s="36" t="s">
        <v>49</v>
      </c>
      <c r="O1921" s="36" t="s">
        <v>50</v>
      </c>
      <c r="P1921" s="36" t="s">
        <v>50</v>
      </c>
      <c r="Q1921" s="36" t="s">
        <v>50</v>
      </c>
      <c r="R1921" s="36" t="s">
        <v>50</v>
      </c>
      <c r="S1921" s="36" t="s">
        <v>51</v>
      </c>
      <c r="T1921" s="36" t="s">
        <v>38</v>
      </c>
      <c r="U1921" s="36" t="s">
        <v>38</v>
      </c>
      <c r="V1921" s="36" t="s">
        <v>38</v>
      </c>
      <c r="W1921" s="36" t="s">
        <v>38</v>
      </c>
      <c r="X1921" s="36">
        <v>2</v>
      </c>
      <c r="Y1921" s="36" t="s">
        <v>4081</v>
      </c>
      <c r="Z1921" s="36">
        <v>1</v>
      </c>
      <c r="AA1921" s="36" t="s">
        <v>1715</v>
      </c>
      <c r="AB1921" s="36">
        <v>1</v>
      </c>
      <c r="AC1921" s="36"/>
      <c r="AD1921" s="36"/>
      <c r="AE1921" s="36">
        <f t="shared" si="32"/>
        <v>4</v>
      </c>
    </row>
    <row r="1922" spans="1:31" customFormat="1" ht="81">
      <c r="A1922" s="36">
        <v>1921</v>
      </c>
      <c r="B1922" s="36" t="s">
        <v>9803</v>
      </c>
      <c r="C1922" s="36" t="s">
        <v>9887</v>
      </c>
      <c r="D1922" s="36" t="s">
        <v>10409</v>
      </c>
      <c r="E1922" s="36" t="s">
        <v>28</v>
      </c>
      <c r="F1922" s="36" t="s">
        <v>45</v>
      </c>
      <c r="G1922" s="36">
        <v>0</v>
      </c>
      <c r="H1922" s="36" t="s">
        <v>108</v>
      </c>
      <c r="I1922" s="36" t="s">
        <v>10410</v>
      </c>
      <c r="J1922" s="36" t="s">
        <v>10411</v>
      </c>
      <c r="K1922" s="36" t="s">
        <v>33</v>
      </c>
      <c r="L1922" s="72" t="s">
        <v>10412</v>
      </c>
      <c r="M1922" s="36"/>
      <c r="N1922" s="36" t="s">
        <v>49</v>
      </c>
      <c r="O1922" s="36" t="s">
        <v>50</v>
      </c>
      <c r="P1922" s="36" t="s">
        <v>50</v>
      </c>
      <c r="Q1922" s="36"/>
      <c r="R1922" s="36"/>
      <c r="S1922" s="36" t="s">
        <v>51</v>
      </c>
      <c r="T1922" s="36" t="s">
        <v>38</v>
      </c>
      <c r="U1922" s="36" t="s">
        <v>39</v>
      </c>
      <c r="V1922" s="36" t="s">
        <v>38</v>
      </c>
      <c r="W1922" s="36" t="s">
        <v>38</v>
      </c>
      <c r="X1922" s="36">
        <v>2</v>
      </c>
      <c r="Y1922" s="36" t="s">
        <v>4081</v>
      </c>
      <c r="Z1922" s="36">
        <v>1</v>
      </c>
      <c r="AA1922" s="36" t="s">
        <v>1715</v>
      </c>
      <c r="AB1922" s="36">
        <v>1</v>
      </c>
      <c r="AC1922" s="36"/>
      <c r="AD1922" s="36"/>
      <c r="AE1922" s="36">
        <f t="shared" si="32"/>
        <v>2</v>
      </c>
    </row>
    <row r="1923" spans="1:31" customFormat="1" ht="67.5">
      <c r="A1923" s="36">
        <v>1922</v>
      </c>
      <c r="B1923" s="36" t="s">
        <v>9803</v>
      </c>
      <c r="C1923" s="36" t="s">
        <v>9887</v>
      </c>
      <c r="D1923" s="36" t="s">
        <v>10413</v>
      </c>
      <c r="E1923" s="36" t="s">
        <v>28</v>
      </c>
      <c r="F1923" s="36" t="s">
        <v>45</v>
      </c>
      <c r="G1923" s="36">
        <v>0</v>
      </c>
      <c r="H1923" s="36" t="s">
        <v>82</v>
      </c>
      <c r="I1923" s="36" t="s">
        <v>10414</v>
      </c>
      <c r="J1923" s="36" t="s">
        <v>10415</v>
      </c>
      <c r="K1923" s="36" t="s">
        <v>33</v>
      </c>
      <c r="L1923" s="72" t="s">
        <v>10416</v>
      </c>
      <c r="M1923" s="36"/>
      <c r="N1923" s="36" t="s">
        <v>49</v>
      </c>
      <c r="O1923" s="36" t="s">
        <v>50</v>
      </c>
      <c r="P1923" s="36" t="s">
        <v>50</v>
      </c>
      <c r="Q1923" s="36"/>
      <c r="R1923" s="36" t="s">
        <v>50</v>
      </c>
      <c r="S1923" s="36" t="s">
        <v>51</v>
      </c>
      <c r="T1923" s="36" t="s">
        <v>38</v>
      </c>
      <c r="U1923" s="36" t="s">
        <v>39</v>
      </c>
      <c r="V1923" s="36" t="s">
        <v>39</v>
      </c>
      <c r="W1923" s="36" t="s">
        <v>38</v>
      </c>
      <c r="X1923" s="36">
        <v>2</v>
      </c>
      <c r="Y1923" s="36" t="s">
        <v>4081</v>
      </c>
      <c r="Z1923" s="36">
        <v>1</v>
      </c>
      <c r="AA1923" s="36" t="s">
        <v>1715</v>
      </c>
      <c r="AB1923" s="36">
        <v>1</v>
      </c>
      <c r="AC1923" s="36"/>
      <c r="AD1923" s="36"/>
      <c r="AE1923" s="36">
        <f t="shared" si="32"/>
        <v>3</v>
      </c>
    </row>
    <row r="1924" spans="1:31" customFormat="1" ht="81">
      <c r="A1924" s="36">
        <v>1923</v>
      </c>
      <c r="B1924" s="36" t="s">
        <v>9803</v>
      </c>
      <c r="C1924" s="36" t="s">
        <v>9887</v>
      </c>
      <c r="D1924" s="36" t="s">
        <v>10417</v>
      </c>
      <c r="E1924" s="36" t="s">
        <v>28</v>
      </c>
      <c r="F1924" s="36" t="s">
        <v>45</v>
      </c>
      <c r="G1924" s="36">
        <v>0</v>
      </c>
      <c r="H1924" s="36" t="s">
        <v>82</v>
      </c>
      <c r="I1924" s="36" t="s">
        <v>10418</v>
      </c>
      <c r="J1924" s="36" t="s">
        <v>10419</v>
      </c>
      <c r="K1924" s="36" t="s">
        <v>33</v>
      </c>
      <c r="L1924" s="72" t="s">
        <v>10420</v>
      </c>
      <c r="M1924" s="36"/>
      <c r="N1924" s="36" t="s">
        <v>49</v>
      </c>
      <c r="O1924" s="36" t="s">
        <v>50</v>
      </c>
      <c r="P1924" s="36" t="s">
        <v>50</v>
      </c>
      <c r="Q1924" s="36"/>
      <c r="R1924" s="36"/>
      <c r="S1924" s="36" t="s">
        <v>51</v>
      </c>
      <c r="T1924" s="36" t="s">
        <v>38</v>
      </c>
      <c r="U1924" s="36" t="s">
        <v>39</v>
      </c>
      <c r="V1924" s="36" t="s">
        <v>39</v>
      </c>
      <c r="W1924" s="36" t="s">
        <v>38</v>
      </c>
      <c r="X1924" s="36">
        <v>2</v>
      </c>
      <c r="Y1924" s="36" t="s">
        <v>10356</v>
      </c>
      <c r="Z1924" s="36">
        <v>1</v>
      </c>
      <c r="AA1924" s="36" t="s">
        <v>10356</v>
      </c>
      <c r="AB1924" s="36">
        <v>1</v>
      </c>
      <c r="AC1924" s="36"/>
      <c r="AD1924" s="36"/>
      <c r="AE1924" s="36">
        <f t="shared" si="32"/>
        <v>2</v>
      </c>
    </row>
    <row r="1925" spans="1:31" customFormat="1" ht="81">
      <c r="A1925" s="36">
        <v>1924</v>
      </c>
      <c r="B1925" s="36" t="s">
        <v>9803</v>
      </c>
      <c r="C1925" s="36" t="s">
        <v>9887</v>
      </c>
      <c r="D1925" s="36" t="s">
        <v>10421</v>
      </c>
      <c r="E1925" s="36" t="s">
        <v>28</v>
      </c>
      <c r="F1925" s="36" t="s">
        <v>45</v>
      </c>
      <c r="G1925" s="36">
        <v>0</v>
      </c>
      <c r="H1925" s="36" t="s">
        <v>10422</v>
      </c>
      <c r="I1925" s="36" t="s">
        <v>10423</v>
      </c>
      <c r="J1925" s="36" t="s">
        <v>10424</v>
      </c>
      <c r="K1925" s="36" t="s">
        <v>33</v>
      </c>
      <c r="L1925" s="72" t="s">
        <v>10425</v>
      </c>
      <c r="M1925" s="36"/>
      <c r="N1925" s="36" t="s">
        <v>36</v>
      </c>
      <c r="O1925" s="36"/>
      <c r="P1925" s="36"/>
      <c r="Q1925" s="36"/>
      <c r="R1925" s="36"/>
      <c r="S1925" s="36" t="s">
        <v>51</v>
      </c>
      <c r="T1925" s="36" t="s">
        <v>38</v>
      </c>
      <c r="U1925" s="36" t="s">
        <v>39</v>
      </c>
      <c r="V1925" s="36" t="s">
        <v>38</v>
      </c>
      <c r="W1925" s="36" t="s">
        <v>38</v>
      </c>
      <c r="X1925" s="36">
        <v>2</v>
      </c>
      <c r="Y1925" s="36" t="s">
        <v>10356</v>
      </c>
      <c r="Z1925" s="36">
        <v>1</v>
      </c>
      <c r="AA1925" s="36" t="s">
        <v>10356</v>
      </c>
      <c r="AB1925" s="36">
        <v>1</v>
      </c>
      <c r="AC1925" s="36"/>
      <c r="AD1925" s="36"/>
      <c r="AE1925" s="36">
        <f t="shared" si="32"/>
        <v>0</v>
      </c>
    </row>
    <row r="1926" spans="1:31" customFormat="1" ht="81">
      <c r="A1926" s="36">
        <v>1925</v>
      </c>
      <c r="B1926" s="36" t="s">
        <v>9803</v>
      </c>
      <c r="C1926" s="36" t="s">
        <v>9887</v>
      </c>
      <c r="D1926" s="36" t="s">
        <v>10426</v>
      </c>
      <c r="E1926" s="36" t="s">
        <v>28</v>
      </c>
      <c r="F1926" s="36" t="s">
        <v>45</v>
      </c>
      <c r="G1926" s="36">
        <v>0</v>
      </c>
      <c r="H1926" s="36" t="s">
        <v>82</v>
      </c>
      <c r="I1926" s="36" t="s">
        <v>10427</v>
      </c>
      <c r="J1926" s="36" t="s">
        <v>10428</v>
      </c>
      <c r="K1926" s="36" t="s">
        <v>33</v>
      </c>
      <c r="L1926" s="72" t="s">
        <v>10429</v>
      </c>
      <c r="M1926" s="36"/>
      <c r="N1926" s="36" t="s">
        <v>49</v>
      </c>
      <c r="O1926" s="36" t="s">
        <v>50</v>
      </c>
      <c r="P1926" s="36" t="s">
        <v>50</v>
      </c>
      <c r="Q1926" s="36"/>
      <c r="R1926" s="36"/>
      <c r="S1926" s="36" t="s">
        <v>51</v>
      </c>
      <c r="T1926" s="36" t="s">
        <v>38</v>
      </c>
      <c r="U1926" s="36" t="s">
        <v>39</v>
      </c>
      <c r="V1926" s="36" t="s">
        <v>38</v>
      </c>
      <c r="W1926" s="36" t="s">
        <v>38</v>
      </c>
      <c r="X1926" s="36">
        <v>2</v>
      </c>
      <c r="Y1926" s="36" t="s">
        <v>10430</v>
      </c>
      <c r="Z1926" s="36">
        <v>1</v>
      </c>
      <c r="AA1926" s="36" t="s">
        <v>10430</v>
      </c>
      <c r="AB1926" s="36">
        <v>1</v>
      </c>
      <c r="AC1926" s="36"/>
      <c r="AD1926" s="36"/>
      <c r="AE1926" s="36">
        <f t="shared" si="32"/>
        <v>2</v>
      </c>
    </row>
    <row r="1927" spans="1:31" customFormat="1" ht="81">
      <c r="A1927" s="36">
        <v>1926</v>
      </c>
      <c r="B1927" s="36" t="s">
        <v>9803</v>
      </c>
      <c r="C1927" s="36" t="s">
        <v>9887</v>
      </c>
      <c r="D1927" s="36" t="s">
        <v>10431</v>
      </c>
      <c r="E1927" s="36" t="s">
        <v>28</v>
      </c>
      <c r="F1927" s="36" t="s">
        <v>45</v>
      </c>
      <c r="G1927" s="36">
        <v>0</v>
      </c>
      <c r="H1927" s="36" t="s">
        <v>42</v>
      </c>
      <c r="I1927" s="36" t="s">
        <v>10432</v>
      </c>
      <c r="J1927" s="36" t="s">
        <v>10433</v>
      </c>
      <c r="K1927" s="36" t="s">
        <v>33</v>
      </c>
      <c r="L1927" s="72" t="s">
        <v>10434</v>
      </c>
      <c r="M1927" s="36"/>
      <c r="N1927" s="36" t="s">
        <v>49</v>
      </c>
      <c r="O1927" s="36" t="s">
        <v>50</v>
      </c>
      <c r="P1927" s="36"/>
      <c r="Q1927" s="36"/>
      <c r="R1927" s="36"/>
      <c r="S1927" s="36" t="s">
        <v>51</v>
      </c>
      <c r="T1927" s="36" t="s">
        <v>38</v>
      </c>
      <c r="U1927" s="36" t="s">
        <v>39</v>
      </c>
      <c r="V1927" s="36" t="s">
        <v>42</v>
      </c>
      <c r="W1927" s="36"/>
      <c r="X1927" s="36">
        <v>2</v>
      </c>
      <c r="Y1927" s="36" t="s">
        <v>4081</v>
      </c>
      <c r="Z1927" s="36">
        <v>1</v>
      </c>
      <c r="AA1927" s="36" t="s">
        <v>1715</v>
      </c>
      <c r="AB1927" s="36">
        <v>1</v>
      </c>
      <c r="AC1927" s="36"/>
      <c r="AD1927" s="36"/>
      <c r="AE1927" s="36">
        <f t="shared" si="32"/>
        <v>1</v>
      </c>
    </row>
    <row r="1928" spans="1:31" customFormat="1" ht="81">
      <c r="A1928" s="36">
        <v>1927</v>
      </c>
      <c r="B1928" s="36" t="s">
        <v>9803</v>
      </c>
      <c r="C1928" s="36" t="s">
        <v>9887</v>
      </c>
      <c r="D1928" s="36" t="s">
        <v>10435</v>
      </c>
      <c r="E1928" s="36" t="s">
        <v>28</v>
      </c>
      <c r="F1928" s="36" t="s">
        <v>45</v>
      </c>
      <c r="G1928" s="36">
        <v>0</v>
      </c>
      <c r="H1928" s="36" t="s">
        <v>42</v>
      </c>
      <c r="I1928" s="36" t="s">
        <v>10436</v>
      </c>
      <c r="J1928" s="36" t="s">
        <v>10437</v>
      </c>
      <c r="K1928" s="36" t="s">
        <v>33</v>
      </c>
      <c r="L1928" s="72" t="s">
        <v>10438</v>
      </c>
      <c r="M1928" s="36"/>
      <c r="N1928" s="36" t="s">
        <v>49</v>
      </c>
      <c r="O1928" s="36" t="s">
        <v>50</v>
      </c>
      <c r="P1928" s="36"/>
      <c r="Q1928" s="36"/>
      <c r="R1928" s="36"/>
      <c r="S1928" s="36" t="s">
        <v>51</v>
      </c>
      <c r="T1928" s="36" t="s">
        <v>38</v>
      </c>
      <c r="U1928" s="36" t="s">
        <v>39</v>
      </c>
      <c r="V1928" s="36" t="s">
        <v>42</v>
      </c>
      <c r="W1928" s="36"/>
      <c r="X1928" s="36">
        <v>2</v>
      </c>
      <c r="Y1928" s="36" t="s">
        <v>4081</v>
      </c>
      <c r="Z1928" s="36">
        <v>1</v>
      </c>
      <c r="AA1928" s="36" t="s">
        <v>1715</v>
      </c>
      <c r="AB1928" s="36">
        <v>1</v>
      </c>
      <c r="AC1928" s="36"/>
      <c r="AD1928" s="36"/>
      <c r="AE1928" s="36">
        <f t="shared" ref="AE1928:AE1991" si="33">COUNTIFS(O1928:R1928,"√")</f>
        <v>1</v>
      </c>
    </row>
    <row r="1929" spans="1:31" customFormat="1" ht="67.5">
      <c r="A1929" s="36">
        <v>1928</v>
      </c>
      <c r="B1929" s="36" t="s">
        <v>9803</v>
      </c>
      <c r="C1929" s="36" t="s">
        <v>9887</v>
      </c>
      <c r="D1929" s="36" t="s">
        <v>10439</v>
      </c>
      <c r="E1929" s="36" t="s">
        <v>28</v>
      </c>
      <c r="F1929" s="36" t="s">
        <v>45</v>
      </c>
      <c r="G1929" s="36">
        <v>0</v>
      </c>
      <c r="H1929" s="36" t="s">
        <v>42</v>
      </c>
      <c r="I1929" s="36" t="s">
        <v>10440</v>
      </c>
      <c r="J1929" s="36" t="s">
        <v>10441</v>
      </c>
      <c r="K1929" s="36" t="s">
        <v>33</v>
      </c>
      <c r="L1929" s="72" t="s">
        <v>10442</v>
      </c>
      <c r="M1929" s="36"/>
      <c r="N1929" s="36" t="s">
        <v>49</v>
      </c>
      <c r="O1929" s="36" t="s">
        <v>50</v>
      </c>
      <c r="P1929" s="36"/>
      <c r="Q1929" s="36"/>
      <c r="R1929" s="36"/>
      <c r="S1929" s="36" t="s">
        <v>51</v>
      </c>
      <c r="T1929" s="36" t="s">
        <v>38</v>
      </c>
      <c r="U1929" s="36" t="s">
        <v>39</v>
      </c>
      <c r="V1929" s="36" t="s">
        <v>42</v>
      </c>
      <c r="W1929" s="36"/>
      <c r="X1929" s="36">
        <v>2</v>
      </c>
      <c r="Y1929" s="36" t="s">
        <v>4081</v>
      </c>
      <c r="Z1929" s="36">
        <v>1</v>
      </c>
      <c r="AA1929" s="36" t="s">
        <v>1715</v>
      </c>
      <c r="AB1929" s="36">
        <v>1</v>
      </c>
      <c r="AC1929" s="36"/>
      <c r="AD1929" s="36"/>
      <c r="AE1929" s="36">
        <f t="shared" si="33"/>
        <v>1</v>
      </c>
    </row>
    <row r="1930" spans="1:31" customFormat="1" ht="67.5">
      <c r="A1930" s="36">
        <v>1929</v>
      </c>
      <c r="B1930" s="36" t="s">
        <v>9803</v>
      </c>
      <c r="C1930" s="36" t="s">
        <v>9887</v>
      </c>
      <c r="D1930" s="36" t="s">
        <v>10443</v>
      </c>
      <c r="E1930" s="36" t="s">
        <v>28</v>
      </c>
      <c r="F1930" s="36" t="s">
        <v>45</v>
      </c>
      <c r="G1930" s="36">
        <v>0</v>
      </c>
      <c r="H1930" s="36" t="s">
        <v>42</v>
      </c>
      <c r="I1930" s="36" t="s">
        <v>10440</v>
      </c>
      <c r="J1930" s="36" t="s">
        <v>10444</v>
      </c>
      <c r="K1930" s="36" t="s">
        <v>33</v>
      </c>
      <c r="L1930" s="72" t="s">
        <v>10445</v>
      </c>
      <c r="M1930" s="36"/>
      <c r="N1930" s="36" t="s">
        <v>49</v>
      </c>
      <c r="O1930" s="36" t="s">
        <v>50</v>
      </c>
      <c r="P1930" s="36"/>
      <c r="Q1930" s="36"/>
      <c r="R1930" s="36"/>
      <c r="S1930" s="36" t="s">
        <v>51</v>
      </c>
      <c r="T1930" s="36" t="s">
        <v>38</v>
      </c>
      <c r="U1930" s="36" t="s">
        <v>39</v>
      </c>
      <c r="V1930" s="36" t="s">
        <v>42</v>
      </c>
      <c r="W1930" s="36"/>
      <c r="X1930" s="36">
        <v>2</v>
      </c>
      <c r="Y1930" s="36" t="s">
        <v>4081</v>
      </c>
      <c r="Z1930" s="36">
        <v>1</v>
      </c>
      <c r="AA1930" s="36" t="s">
        <v>1715</v>
      </c>
      <c r="AB1930" s="36">
        <v>1</v>
      </c>
      <c r="AC1930" s="36"/>
      <c r="AD1930" s="36"/>
      <c r="AE1930" s="36">
        <f t="shared" si="33"/>
        <v>1</v>
      </c>
    </row>
    <row r="1931" spans="1:31" customFormat="1" ht="67.5">
      <c r="A1931" s="36">
        <v>1930</v>
      </c>
      <c r="B1931" s="36" t="s">
        <v>9803</v>
      </c>
      <c r="C1931" s="36" t="s">
        <v>9887</v>
      </c>
      <c r="D1931" s="36" t="s">
        <v>10446</v>
      </c>
      <c r="E1931" s="36" t="s">
        <v>28</v>
      </c>
      <c r="F1931" s="36" t="s">
        <v>45</v>
      </c>
      <c r="G1931" s="36">
        <v>0</v>
      </c>
      <c r="H1931" s="36" t="s">
        <v>42</v>
      </c>
      <c r="I1931" s="36" t="s">
        <v>10440</v>
      </c>
      <c r="J1931" s="36" t="s">
        <v>10447</v>
      </c>
      <c r="K1931" s="36" t="s">
        <v>33</v>
      </c>
      <c r="L1931" s="72" t="s">
        <v>10448</v>
      </c>
      <c r="M1931" s="36"/>
      <c r="N1931" s="36" t="s">
        <v>49</v>
      </c>
      <c r="O1931" s="36" t="s">
        <v>50</v>
      </c>
      <c r="P1931" s="36"/>
      <c r="Q1931" s="36"/>
      <c r="R1931" s="36"/>
      <c r="S1931" s="36" t="s">
        <v>51</v>
      </c>
      <c r="T1931" s="36" t="s">
        <v>38</v>
      </c>
      <c r="U1931" s="36" t="s">
        <v>39</v>
      </c>
      <c r="V1931" s="36" t="s">
        <v>42</v>
      </c>
      <c r="W1931" s="36"/>
      <c r="X1931" s="36">
        <v>2</v>
      </c>
      <c r="Y1931" s="36" t="s">
        <v>4081</v>
      </c>
      <c r="Z1931" s="36">
        <v>1</v>
      </c>
      <c r="AA1931" s="36" t="s">
        <v>1715</v>
      </c>
      <c r="AB1931" s="36">
        <v>1</v>
      </c>
      <c r="AC1931" s="36"/>
      <c r="AD1931" s="36"/>
      <c r="AE1931" s="36">
        <f t="shared" si="33"/>
        <v>1</v>
      </c>
    </row>
    <row r="1932" spans="1:31" customFormat="1" ht="81">
      <c r="A1932" s="36">
        <v>1931</v>
      </c>
      <c r="B1932" s="36" t="s">
        <v>9803</v>
      </c>
      <c r="C1932" s="36" t="s">
        <v>9887</v>
      </c>
      <c r="D1932" s="36" t="s">
        <v>10449</v>
      </c>
      <c r="E1932" s="36" t="s">
        <v>28</v>
      </c>
      <c r="F1932" s="36" t="s">
        <v>45</v>
      </c>
      <c r="G1932" s="36">
        <v>0</v>
      </c>
      <c r="H1932" s="36" t="s">
        <v>82</v>
      </c>
      <c r="I1932" s="36" t="s">
        <v>10450</v>
      </c>
      <c r="J1932" s="36" t="s">
        <v>10451</v>
      </c>
      <c r="K1932" s="36" t="s">
        <v>33</v>
      </c>
      <c r="L1932" s="72" t="s">
        <v>10452</v>
      </c>
      <c r="M1932" s="36"/>
      <c r="N1932" s="36" t="s">
        <v>49</v>
      </c>
      <c r="O1932" s="36" t="s">
        <v>50</v>
      </c>
      <c r="P1932" s="36"/>
      <c r="Q1932" s="36"/>
      <c r="R1932" s="36"/>
      <c r="S1932" s="36" t="s">
        <v>51</v>
      </c>
      <c r="T1932" s="36" t="s">
        <v>38</v>
      </c>
      <c r="U1932" s="36" t="s">
        <v>39</v>
      </c>
      <c r="V1932" s="36" t="s">
        <v>42</v>
      </c>
      <c r="W1932" s="36"/>
      <c r="X1932" s="36">
        <v>2</v>
      </c>
      <c r="Y1932" s="36" t="s">
        <v>4081</v>
      </c>
      <c r="Z1932" s="36">
        <v>1</v>
      </c>
      <c r="AA1932" s="36" t="s">
        <v>1715</v>
      </c>
      <c r="AB1932" s="36">
        <v>1</v>
      </c>
      <c r="AC1932" s="36"/>
      <c r="AD1932" s="36"/>
      <c r="AE1932" s="36">
        <f t="shared" si="33"/>
        <v>1</v>
      </c>
    </row>
    <row r="1933" spans="1:31" customFormat="1" ht="81">
      <c r="A1933" s="36">
        <v>1932</v>
      </c>
      <c r="B1933" s="36" t="s">
        <v>9803</v>
      </c>
      <c r="C1933" s="36" t="s">
        <v>9887</v>
      </c>
      <c r="D1933" s="36" t="s">
        <v>10453</v>
      </c>
      <c r="E1933" s="36" t="s">
        <v>28</v>
      </c>
      <c r="F1933" s="36" t="s">
        <v>45</v>
      </c>
      <c r="G1933" s="36">
        <v>0</v>
      </c>
      <c r="H1933" s="36" t="s">
        <v>82</v>
      </c>
      <c r="I1933" s="36" t="s">
        <v>10454</v>
      </c>
      <c r="J1933" s="36" t="s">
        <v>10455</v>
      </c>
      <c r="K1933" s="36" t="s">
        <v>33</v>
      </c>
      <c r="L1933" s="72" t="s">
        <v>10456</v>
      </c>
      <c r="M1933" s="36"/>
      <c r="N1933" s="36" t="s">
        <v>49</v>
      </c>
      <c r="O1933" s="36" t="s">
        <v>50</v>
      </c>
      <c r="P1933" s="36"/>
      <c r="Q1933" s="36"/>
      <c r="R1933" s="36"/>
      <c r="S1933" s="36" t="s">
        <v>51</v>
      </c>
      <c r="T1933" s="36" t="s">
        <v>38</v>
      </c>
      <c r="U1933" s="36" t="s">
        <v>39</v>
      </c>
      <c r="V1933" s="36" t="s">
        <v>42</v>
      </c>
      <c r="W1933" s="36"/>
      <c r="X1933" s="36">
        <v>2</v>
      </c>
      <c r="Y1933" s="36" t="s">
        <v>4081</v>
      </c>
      <c r="Z1933" s="36">
        <v>1</v>
      </c>
      <c r="AA1933" s="36" t="s">
        <v>1715</v>
      </c>
      <c r="AB1933" s="36">
        <v>1</v>
      </c>
      <c r="AC1933" s="36"/>
      <c r="AD1933" s="36"/>
      <c r="AE1933" s="36">
        <f t="shared" si="33"/>
        <v>1</v>
      </c>
    </row>
    <row r="1934" spans="1:31" customFormat="1" ht="67.5">
      <c r="A1934" s="36">
        <v>1933</v>
      </c>
      <c r="B1934" s="36" t="s">
        <v>9803</v>
      </c>
      <c r="C1934" s="36" t="s">
        <v>9887</v>
      </c>
      <c r="D1934" s="36" t="s">
        <v>10457</v>
      </c>
      <c r="E1934" s="36" t="s">
        <v>28</v>
      </c>
      <c r="F1934" s="36" t="s">
        <v>45</v>
      </c>
      <c r="G1934" s="36">
        <v>0</v>
      </c>
      <c r="H1934" s="36" t="s">
        <v>42</v>
      </c>
      <c r="I1934" s="36" t="s">
        <v>10458</v>
      </c>
      <c r="J1934" s="36" t="s">
        <v>10459</v>
      </c>
      <c r="K1934" s="36" t="s">
        <v>33</v>
      </c>
      <c r="L1934" s="72" t="s">
        <v>10460</v>
      </c>
      <c r="M1934" s="36"/>
      <c r="N1934" s="36" t="s">
        <v>49</v>
      </c>
      <c r="O1934" s="36" t="s">
        <v>50</v>
      </c>
      <c r="P1934" s="36"/>
      <c r="Q1934" s="36"/>
      <c r="R1934" s="36"/>
      <c r="S1934" s="36" t="s">
        <v>51</v>
      </c>
      <c r="T1934" s="36" t="s">
        <v>38</v>
      </c>
      <c r="U1934" s="36" t="s">
        <v>39</v>
      </c>
      <c r="V1934" s="36" t="s">
        <v>42</v>
      </c>
      <c r="W1934" s="36"/>
      <c r="X1934" s="36">
        <v>2</v>
      </c>
      <c r="Y1934" s="36" t="s">
        <v>4081</v>
      </c>
      <c r="Z1934" s="36">
        <v>1</v>
      </c>
      <c r="AA1934" s="36" t="s">
        <v>1715</v>
      </c>
      <c r="AB1934" s="36">
        <v>1</v>
      </c>
      <c r="AC1934" s="36"/>
      <c r="AD1934" s="36"/>
      <c r="AE1934" s="36">
        <f t="shared" si="33"/>
        <v>1</v>
      </c>
    </row>
    <row r="1935" spans="1:31" customFormat="1" ht="67.5">
      <c r="A1935" s="36">
        <v>1934</v>
      </c>
      <c r="B1935" s="36" t="s">
        <v>9803</v>
      </c>
      <c r="C1935" s="36" t="s">
        <v>9887</v>
      </c>
      <c r="D1935" s="36" t="s">
        <v>10461</v>
      </c>
      <c r="E1935" s="36" t="s">
        <v>28</v>
      </c>
      <c r="F1935" s="36" t="s">
        <v>45</v>
      </c>
      <c r="G1935" s="36">
        <v>0</v>
      </c>
      <c r="H1935" s="36" t="s">
        <v>82</v>
      </c>
      <c r="I1935" s="36" t="s">
        <v>10462</v>
      </c>
      <c r="J1935" s="36" t="s">
        <v>10463</v>
      </c>
      <c r="K1935" s="36" t="s">
        <v>33</v>
      </c>
      <c r="L1935" s="72" t="s">
        <v>10464</v>
      </c>
      <c r="M1935" s="36"/>
      <c r="N1935" s="36" t="s">
        <v>49</v>
      </c>
      <c r="O1935" s="36" t="s">
        <v>50</v>
      </c>
      <c r="P1935" s="36"/>
      <c r="Q1935" s="36"/>
      <c r="R1935" s="36"/>
      <c r="S1935" s="36" t="s">
        <v>51</v>
      </c>
      <c r="T1935" s="36" t="s">
        <v>38</v>
      </c>
      <c r="U1935" s="36" t="s">
        <v>39</v>
      </c>
      <c r="V1935" s="36" t="s">
        <v>42</v>
      </c>
      <c r="W1935" s="36"/>
      <c r="X1935" s="36">
        <v>2</v>
      </c>
      <c r="Y1935" s="36" t="s">
        <v>4081</v>
      </c>
      <c r="Z1935" s="36">
        <v>1</v>
      </c>
      <c r="AA1935" s="36" t="s">
        <v>1715</v>
      </c>
      <c r="AB1935" s="36">
        <v>1</v>
      </c>
      <c r="AC1935" s="36"/>
      <c r="AD1935" s="36"/>
      <c r="AE1935" s="36">
        <f t="shared" si="33"/>
        <v>1</v>
      </c>
    </row>
    <row r="1936" spans="1:31" customFormat="1" ht="94.5">
      <c r="A1936" s="36">
        <v>1935</v>
      </c>
      <c r="B1936" s="36" t="s">
        <v>9803</v>
      </c>
      <c r="C1936" s="36" t="s">
        <v>9887</v>
      </c>
      <c r="D1936" s="36" t="s">
        <v>10465</v>
      </c>
      <c r="E1936" s="36" t="s">
        <v>28</v>
      </c>
      <c r="F1936" s="36" t="s">
        <v>45</v>
      </c>
      <c r="G1936" s="36">
        <v>0</v>
      </c>
      <c r="H1936" s="36" t="s">
        <v>82</v>
      </c>
      <c r="I1936" s="36" t="s">
        <v>10466</v>
      </c>
      <c r="J1936" s="36" t="s">
        <v>10467</v>
      </c>
      <c r="K1936" s="36" t="s">
        <v>33</v>
      </c>
      <c r="L1936" s="72" t="s">
        <v>10468</v>
      </c>
      <c r="M1936" s="36"/>
      <c r="N1936" s="36" t="s">
        <v>36</v>
      </c>
      <c r="O1936" s="36"/>
      <c r="P1936" s="36"/>
      <c r="Q1936" s="36"/>
      <c r="R1936" s="36"/>
      <c r="S1936" s="36" t="s">
        <v>37</v>
      </c>
      <c r="T1936" s="36" t="s">
        <v>38</v>
      </c>
      <c r="U1936" s="36" t="s">
        <v>39</v>
      </c>
      <c r="V1936" s="36" t="s">
        <v>38</v>
      </c>
      <c r="W1936" s="36" t="s">
        <v>38</v>
      </c>
      <c r="X1936" s="36">
        <v>2</v>
      </c>
      <c r="Y1936" s="36" t="s">
        <v>52</v>
      </c>
      <c r="Z1936" s="36">
        <v>3</v>
      </c>
      <c r="AA1936" s="36" t="s">
        <v>10469</v>
      </c>
      <c r="AB1936" s="36">
        <v>5</v>
      </c>
      <c r="AC1936" s="36"/>
      <c r="AD1936" s="36"/>
      <c r="AE1936" s="36">
        <f t="shared" si="33"/>
        <v>0</v>
      </c>
    </row>
    <row r="1937" spans="1:31" customFormat="1" ht="94.5">
      <c r="A1937" s="36">
        <v>1936</v>
      </c>
      <c r="B1937" s="36" t="s">
        <v>9803</v>
      </c>
      <c r="C1937" s="36" t="s">
        <v>9887</v>
      </c>
      <c r="D1937" s="36" t="s">
        <v>10470</v>
      </c>
      <c r="E1937" s="36" t="s">
        <v>28</v>
      </c>
      <c r="F1937" s="36" t="s">
        <v>45</v>
      </c>
      <c r="G1937" s="36">
        <v>0</v>
      </c>
      <c r="H1937" s="36" t="s">
        <v>82</v>
      </c>
      <c r="I1937" s="36" t="s">
        <v>10471</v>
      </c>
      <c r="J1937" s="36" t="s">
        <v>10472</v>
      </c>
      <c r="K1937" s="36" t="s">
        <v>33</v>
      </c>
      <c r="L1937" s="72" t="s">
        <v>10473</v>
      </c>
      <c r="M1937" s="36"/>
      <c r="N1937" s="36" t="s">
        <v>49</v>
      </c>
      <c r="O1937" s="36"/>
      <c r="P1937" s="36" t="s">
        <v>50</v>
      </c>
      <c r="Q1937" s="36"/>
      <c r="R1937" s="36"/>
      <c r="S1937" s="36" t="s">
        <v>51</v>
      </c>
      <c r="T1937" s="36" t="s">
        <v>38</v>
      </c>
      <c r="U1937" s="36" t="s">
        <v>39</v>
      </c>
      <c r="V1937" s="36" t="s">
        <v>38</v>
      </c>
      <c r="W1937" s="36" t="s">
        <v>38</v>
      </c>
      <c r="X1937" s="36">
        <v>2</v>
      </c>
      <c r="Y1937" s="36" t="s">
        <v>52</v>
      </c>
      <c r="Z1937" s="36">
        <v>3</v>
      </c>
      <c r="AA1937" s="36" t="s">
        <v>52</v>
      </c>
      <c r="AB1937" s="36">
        <v>3</v>
      </c>
      <c r="AC1937" s="36"/>
      <c r="AD1937" s="36"/>
      <c r="AE1937" s="36">
        <f t="shared" si="33"/>
        <v>1</v>
      </c>
    </row>
    <row r="1938" spans="1:31" customFormat="1" ht="121.5">
      <c r="A1938" s="36">
        <v>1937</v>
      </c>
      <c r="B1938" s="36" t="s">
        <v>9803</v>
      </c>
      <c r="C1938" s="36" t="s">
        <v>9887</v>
      </c>
      <c r="D1938" s="36" t="s">
        <v>10474</v>
      </c>
      <c r="E1938" s="36" t="s">
        <v>28</v>
      </c>
      <c r="F1938" s="36" t="s">
        <v>45</v>
      </c>
      <c r="G1938" s="36">
        <v>0</v>
      </c>
      <c r="H1938" s="36" t="s">
        <v>82</v>
      </c>
      <c r="I1938" s="36" t="s">
        <v>10475</v>
      </c>
      <c r="J1938" s="36" t="s">
        <v>10476</v>
      </c>
      <c r="K1938" s="36" t="s">
        <v>33</v>
      </c>
      <c r="L1938" s="72" t="s">
        <v>10477</v>
      </c>
      <c r="M1938" s="36"/>
      <c r="N1938" s="36" t="s">
        <v>36</v>
      </c>
      <c r="O1938" s="36"/>
      <c r="P1938" s="36"/>
      <c r="Q1938" s="36"/>
      <c r="R1938" s="36"/>
      <c r="S1938" s="36" t="s">
        <v>37</v>
      </c>
      <c r="T1938" s="36" t="s">
        <v>38</v>
      </c>
      <c r="U1938" s="36" t="s">
        <v>39</v>
      </c>
      <c r="V1938" s="36" t="s">
        <v>38</v>
      </c>
      <c r="W1938" s="36" t="s">
        <v>38</v>
      </c>
      <c r="X1938" s="36">
        <v>2</v>
      </c>
      <c r="Y1938" s="36" t="s">
        <v>52</v>
      </c>
      <c r="Z1938" s="36">
        <v>3</v>
      </c>
      <c r="AA1938" s="36" t="s">
        <v>52</v>
      </c>
      <c r="AB1938" s="36">
        <v>3</v>
      </c>
      <c r="AC1938" s="36"/>
      <c r="AD1938" s="36"/>
      <c r="AE1938" s="36">
        <f t="shared" si="33"/>
        <v>0</v>
      </c>
    </row>
    <row r="1939" spans="1:31" customFormat="1" ht="108">
      <c r="A1939" s="36">
        <v>1938</v>
      </c>
      <c r="B1939" s="36" t="s">
        <v>9803</v>
      </c>
      <c r="C1939" s="36" t="s">
        <v>9887</v>
      </c>
      <c r="D1939" s="36" t="s">
        <v>10478</v>
      </c>
      <c r="E1939" s="36" t="s">
        <v>28</v>
      </c>
      <c r="F1939" s="36" t="s">
        <v>45</v>
      </c>
      <c r="G1939" s="36">
        <v>0</v>
      </c>
      <c r="H1939" s="36" t="s">
        <v>82</v>
      </c>
      <c r="I1939" s="36" t="s">
        <v>10479</v>
      </c>
      <c r="J1939" s="36" t="s">
        <v>10480</v>
      </c>
      <c r="K1939" s="36" t="s">
        <v>33</v>
      </c>
      <c r="L1939" s="72" t="s">
        <v>10481</v>
      </c>
      <c r="M1939" s="36" t="s">
        <v>10482</v>
      </c>
      <c r="N1939" s="36" t="s">
        <v>49</v>
      </c>
      <c r="O1939" s="36"/>
      <c r="P1939" s="36" t="s">
        <v>50</v>
      </c>
      <c r="Q1939" s="36"/>
      <c r="R1939" s="36"/>
      <c r="S1939" s="36" t="s">
        <v>51</v>
      </c>
      <c r="T1939" s="36" t="s">
        <v>38</v>
      </c>
      <c r="U1939" s="36" t="s">
        <v>39</v>
      </c>
      <c r="V1939" s="36" t="s">
        <v>38</v>
      </c>
      <c r="W1939" s="36" t="s">
        <v>38</v>
      </c>
      <c r="X1939" s="36">
        <v>2</v>
      </c>
      <c r="Y1939" s="36" t="s">
        <v>52</v>
      </c>
      <c r="Z1939" s="36">
        <v>3</v>
      </c>
      <c r="AA1939" s="36" t="s">
        <v>52</v>
      </c>
      <c r="AB1939" s="36">
        <v>3</v>
      </c>
      <c r="AC1939" s="36"/>
      <c r="AD1939" s="36"/>
      <c r="AE1939" s="36">
        <f t="shared" si="33"/>
        <v>1</v>
      </c>
    </row>
    <row r="1940" spans="1:31" customFormat="1" ht="94.5">
      <c r="A1940" s="36">
        <v>1939</v>
      </c>
      <c r="B1940" s="36" t="s">
        <v>9803</v>
      </c>
      <c r="C1940" s="36" t="s">
        <v>9887</v>
      </c>
      <c r="D1940" s="36" t="s">
        <v>10483</v>
      </c>
      <c r="E1940" s="36" t="s">
        <v>28</v>
      </c>
      <c r="F1940" s="36" t="s">
        <v>45</v>
      </c>
      <c r="G1940" s="36">
        <v>0</v>
      </c>
      <c r="H1940" s="36" t="s">
        <v>82</v>
      </c>
      <c r="I1940" s="36" t="s">
        <v>10484</v>
      </c>
      <c r="J1940" s="36" t="s">
        <v>10485</v>
      </c>
      <c r="K1940" s="36" t="s">
        <v>33</v>
      </c>
      <c r="L1940" s="72" t="s">
        <v>10486</v>
      </c>
      <c r="M1940" s="36" t="s">
        <v>10370</v>
      </c>
      <c r="N1940" s="36" t="s">
        <v>36</v>
      </c>
      <c r="O1940" s="36"/>
      <c r="P1940" s="36"/>
      <c r="Q1940" s="36"/>
      <c r="R1940" s="36"/>
      <c r="S1940" s="36" t="s">
        <v>38</v>
      </c>
      <c r="T1940" s="36" t="s">
        <v>39</v>
      </c>
      <c r="U1940" s="36" t="s">
        <v>39</v>
      </c>
      <c r="V1940" s="36" t="s">
        <v>38</v>
      </c>
      <c r="W1940" s="36" t="s">
        <v>38</v>
      </c>
      <c r="X1940" s="36">
        <v>2</v>
      </c>
      <c r="Y1940" s="36" t="s">
        <v>10487</v>
      </c>
      <c r="Z1940" s="36">
        <v>1</v>
      </c>
      <c r="AA1940" s="36" t="s">
        <v>10487</v>
      </c>
      <c r="AB1940" s="36">
        <v>1</v>
      </c>
      <c r="AC1940" s="36"/>
      <c r="AD1940" s="36"/>
      <c r="AE1940" s="36">
        <f t="shared" si="33"/>
        <v>0</v>
      </c>
    </row>
    <row r="1941" spans="1:31" customFormat="1" ht="67.5">
      <c r="A1941" s="36">
        <v>1940</v>
      </c>
      <c r="B1941" s="36" t="s">
        <v>9803</v>
      </c>
      <c r="C1941" s="36" t="s">
        <v>9887</v>
      </c>
      <c r="D1941" s="36" t="s">
        <v>10488</v>
      </c>
      <c r="E1941" s="36" t="s">
        <v>28</v>
      </c>
      <c r="F1941" s="36" t="s">
        <v>45</v>
      </c>
      <c r="G1941" s="36">
        <v>0</v>
      </c>
      <c r="H1941" s="36" t="s">
        <v>42</v>
      </c>
      <c r="I1941" s="36" t="s">
        <v>10489</v>
      </c>
      <c r="J1941" s="36" t="s">
        <v>10490</v>
      </c>
      <c r="K1941" s="36" t="s">
        <v>33</v>
      </c>
      <c r="L1941" s="72" t="s">
        <v>10491</v>
      </c>
      <c r="M1941" s="36"/>
      <c r="N1941" s="36" t="s">
        <v>49</v>
      </c>
      <c r="O1941" s="36" t="s">
        <v>50</v>
      </c>
      <c r="P1941" s="36"/>
      <c r="Q1941" s="36"/>
      <c r="R1941" s="36"/>
      <c r="S1941" s="36" t="s">
        <v>42</v>
      </c>
      <c r="T1941" s="36" t="s">
        <v>38</v>
      </c>
      <c r="U1941" s="36" t="s">
        <v>38</v>
      </c>
      <c r="V1941" s="36" t="s">
        <v>42</v>
      </c>
      <c r="W1941" s="36"/>
      <c r="X1941" s="36">
        <v>2</v>
      </c>
      <c r="Y1941" s="36" t="s">
        <v>4081</v>
      </c>
      <c r="Z1941" s="36">
        <v>1</v>
      </c>
      <c r="AA1941" s="36" t="s">
        <v>1715</v>
      </c>
      <c r="AB1941" s="36">
        <v>1</v>
      </c>
      <c r="AC1941" s="36"/>
      <c r="AD1941" s="36"/>
      <c r="AE1941" s="36">
        <f t="shared" si="33"/>
        <v>1</v>
      </c>
    </row>
    <row r="1942" spans="1:31" customFormat="1" ht="81">
      <c r="A1942" s="36">
        <v>1941</v>
      </c>
      <c r="B1942" s="36" t="s">
        <v>9803</v>
      </c>
      <c r="C1942" s="36" t="s">
        <v>9887</v>
      </c>
      <c r="D1942" s="36" t="s">
        <v>10492</v>
      </c>
      <c r="E1942" s="36" t="s">
        <v>28</v>
      </c>
      <c r="F1942" s="36" t="s">
        <v>45</v>
      </c>
      <c r="G1942" s="36">
        <v>0</v>
      </c>
      <c r="H1942" s="36" t="s">
        <v>82</v>
      </c>
      <c r="I1942" s="36" t="s">
        <v>10493</v>
      </c>
      <c r="J1942" s="36" t="s">
        <v>10494</v>
      </c>
      <c r="K1942" s="36" t="s">
        <v>106</v>
      </c>
      <c r="L1942" s="72"/>
      <c r="M1942" s="36"/>
      <c r="N1942" s="36"/>
      <c r="O1942" s="36"/>
      <c r="P1942" s="36"/>
      <c r="Q1942" s="36"/>
      <c r="R1942" s="36"/>
      <c r="S1942" s="36"/>
      <c r="T1942" s="36"/>
      <c r="U1942" s="36"/>
      <c r="V1942" s="36"/>
      <c r="W1942" s="36"/>
      <c r="X1942" s="36"/>
      <c r="Y1942" s="36"/>
      <c r="Z1942" s="36"/>
      <c r="AA1942" s="36"/>
      <c r="AB1942" s="36"/>
      <c r="AC1942" s="36"/>
      <c r="AD1942" s="36"/>
      <c r="AE1942" s="36">
        <f t="shared" si="33"/>
        <v>0</v>
      </c>
    </row>
    <row r="1943" spans="1:31" customFormat="1" ht="94.5">
      <c r="A1943" s="36">
        <v>1942</v>
      </c>
      <c r="B1943" s="36" t="s">
        <v>9803</v>
      </c>
      <c r="C1943" s="36" t="s">
        <v>9887</v>
      </c>
      <c r="D1943" s="36" t="s">
        <v>10495</v>
      </c>
      <c r="E1943" s="36" t="s">
        <v>28</v>
      </c>
      <c r="F1943" s="36" t="s">
        <v>45</v>
      </c>
      <c r="G1943" s="36">
        <v>0</v>
      </c>
      <c r="H1943" s="36" t="s">
        <v>82</v>
      </c>
      <c r="I1943" s="36" t="s">
        <v>10496</v>
      </c>
      <c r="J1943" s="36" t="s">
        <v>10497</v>
      </c>
      <c r="K1943" s="36" t="s">
        <v>33</v>
      </c>
      <c r="L1943" s="72" t="s">
        <v>10498</v>
      </c>
      <c r="M1943" s="36" t="s">
        <v>10370</v>
      </c>
      <c r="N1943" s="36" t="s">
        <v>36</v>
      </c>
      <c r="O1943" s="36"/>
      <c r="P1943" s="36"/>
      <c r="Q1943" s="36"/>
      <c r="R1943" s="36"/>
      <c r="S1943" s="36" t="s">
        <v>38</v>
      </c>
      <c r="T1943" s="36" t="s">
        <v>39</v>
      </c>
      <c r="U1943" s="36" t="s">
        <v>39</v>
      </c>
      <c r="V1943" s="36" t="s">
        <v>38</v>
      </c>
      <c r="W1943" s="36" t="s">
        <v>38</v>
      </c>
      <c r="X1943" s="36">
        <v>2</v>
      </c>
      <c r="Y1943" s="36" t="s">
        <v>10487</v>
      </c>
      <c r="Z1943" s="36">
        <v>1</v>
      </c>
      <c r="AA1943" s="36" t="s">
        <v>10487</v>
      </c>
      <c r="AB1943" s="36">
        <v>1</v>
      </c>
      <c r="AC1943" s="36"/>
      <c r="AD1943" s="36"/>
      <c r="AE1943" s="36">
        <f t="shared" si="33"/>
        <v>0</v>
      </c>
    </row>
    <row r="1944" spans="1:31" customFormat="1" ht="108">
      <c r="A1944" s="36">
        <v>1943</v>
      </c>
      <c r="B1944" s="36" t="s">
        <v>9803</v>
      </c>
      <c r="C1944" s="36" t="s">
        <v>9887</v>
      </c>
      <c r="D1944" s="36" t="s">
        <v>10499</v>
      </c>
      <c r="E1944" s="36" t="s">
        <v>28</v>
      </c>
      <c r="F1944" s="36" t="s">
        <v>45</v>
      </c>
      <c r="G1944" s="36">
        <v>0</v>
      </c>
      <c r="H1944" s="36" t="s">
        <v>82</v>
      </c>
      <c r="I1944" s="36" t="s">
        <v>10500</v>
      </c>
      <c r="J1944" s="36" t="s">
        <v>10501</v>
      </c>
      <c r="K1944" s="36" t="s">
        <v>33</v>
      </c>
      <c r="L1944" s="72" t="s">
        <v>10502</v>
      </c>
      <c r="M1944" s="36" t="s">
        <v>49</v>
      </c>
      <c r="N1944" s="36" t="s">
        <v>49</v>
      </c>
      <c r="O1944" s="36" t="s">
        <v>50</v>
      </c>
      <c r="P1944" s="36" t="s">
        <v>50</v>
      </c>
      <c r="Q1944" s="36"/>
      <c r="R1944" s="36"/>
      <c r="S1944" s="36" t="s">
        <v>51</v>
      </c>
      <c r="T1944" s="36" t="s">
        <v>38</v>
      </c>
      <c r="U1944" s="36" t="s">
        <v>39</v>
      </c>
      <c r="V1944" s="36" t="s">
        <v>39</v>
      </c>
      <c r="W1944" s="36" t="s">
        <v>38</v>
      </c>
      <c r="X1944" s="36">
        <v>2</v>
      </c>
      <c r="Y1944" s="36" t="s">
        <v>10503</v>
      </c>
      <c r="Z1944" s="36">
        <v>1</v>
      </c>
      <c r="AA1944" s="36" t="s">
        <v>10503</v>
      </c>
      <c r="AB1944" s="36">
        <v>1</v>
      </c>
      <c r="AC1944" s="36"/>
      <c r="AD1944" s="36"/>
      <c r="AE1944" s="36">
        <f t="shared" si="33"/>
        <v>2</v>
      </c>
    </row>
    <row r="1945" spans="1:31" customFormat="1" ht="67.5">
      <c r="A1945" s="36">
        <v>1944</v>
      </c>
      <c r="B1945" s="36" t="s">
        <v>9803</v>
      </c>
      <c r="C1945" s="36" t="s">
        <v>9887</v>
      </c>
      <c r="D1945" s="36" t="s">
        <v>10504</v>
      </c>
      <c r="E1945" s="36" t="s">
        <v>28</v>
      </c>
      <c r="F1945" s="36" t="s">
        <v>45</v>
      </c>
      <c r="G1945" s="36">
        <v>0</v>
      </c>
      <c r="H1945" s="36" t="s">
        <v>82</v>
      </c>
      <c r="I1945" s="36" t="s">
        <v>10505</v>
      </c>
      <c r="J1945" s="36" t="s">
        <v>10506</v>
      </c>
      <c r="K1945" s="36" t="s">
        <v>33</v>
      </c>
      <c r="L1945" s="72" t="s">
        <v>10507</v>
      </c>
      <c r="M1945" s="36"/>
      <c r="N1945" s="36" t="s">
        <v>49</v>
      </c>
      <c r="O1945" s="36" t="s">
        <v>50</v>
      </c>
      <c r="P1945" s="36"/>
      <c r="Q1945" s="36"/>
      <c r="R1945" s="36"/>
      <c r="S1945" s="36" t="s">
        <v>42</v>
      </c>
      <c r="T1945" s="36" t="s">
        <v>38</v>
      </c>
      <c r="U1945" s="36" t="s">
        <v>38</v>
      </c>
      <c r="V1945" s="36" t="s">
        <v>42</v>
      </c>
      <c r="W1945" s="36"/>
      <c r="X1945" s="36">
        <v>2</v>
      </c>
      <c r="Y1945" s="36" t="s">
        <v>4081</v>
      </c>
      <c r="Z1945" s="36">
        <v>1</v>
      </c>
      <c r="AA1945" s="36" t="s">
        <v>1715</v>
      </c>
      <c r="AB1945" s="36">
        <v>1</v>
      </c>
      <c r="AC1945" s="36"/>
      <c r="AD1945" s="36"/>
      <c r="AE1945" s="36">
        <f t="shared" si="33"/>
        <v>1</v>
      </c>
    </row>
    <row r="1946" spans="1:31" customFormat="1" ht="81">
      <c r="A1946" s="36">
        <v>1945</v>
      </c>
      <c r="B1946" s="36" t="s">
        <v>9803</v>
      </c>
      <c r="C1946" s="36" t="s">
        <v>9887</v>
      </c>
      <c r="D1946" s="36" t="s">
        <v>10508</v>
      </c>
      <c r="E1946" s="36" t="s">
        <v>28</v>
      </c>
      <c r="F1946" s="36" t="s">
        <v>45</v>
      </c>
      <c r="G1946" s="36">
        <v>0</v>
      </c>
      <c r="H1946" s="36" t="s">
        <v>82</v>
      </c>
      <c r="I1946" s="36" t="s">
        <v>10509</v>
      </c>
      <c r="J1946" s="36" t="s">
        <v>10510</v>
      </c>
      <c r="K1946" s="36" t="s">
        <v>33</v>
      </c>
      <c r="L1946" s="72" t="s">
        <v>10511</v>
      </c>
      <c r="M1946" s="36"/>
      <c r="N1946" s="36" t="s">
        <v>49</v>
      </c>
      <c r="O1946" s="36" t="s">
        <v>50</v>
      </c>
      <c r="P1946" s="36"/>
      <c r="Q1946" s="36"/>
      <c r="R1946" s="36"/>
      <c r="S1946" s="36" t="s">
        <v>42</v>
      </c>
      <c r="T1946" s="36" t="s">
        <v>38</v>
      </c>
      <c r="U1946" s="36" t="s">
        <v>39</v>
      </c>
      <c r="V1946" s="36" t="s">
        <v>42</v>
      </c>
      <c r="W1946" s="36"/>
      <c r="X1946" s="36">
        <v>2</v>
      </c>
      <c r="Y1946" s="36" t="s">
        <v>4081</v>
      </c>
      <c r="Z1946" s="36">
        <v>1</v>
      </c>
      <c r="AA1946" s="36" t="s">
        <v>1715</v>
      </c>
      <c r="AB1946" s="36">
        <v>1</v>
      </c>
      <c r="AC1946" s="36"/>
      <c r="AD1946" s="36"/>
      <c r="AE1946" s="36">
        <f t="shared" si="33"/>
        <v>1</v>
      </c>
    </row>
    <row r="1947" spans="1:31" customFormat="1" ht="67.5">
      <c r="A1947" s="36">
        <v>1946</v>
      </c>
      <c r="B1947" s="36" t="s">
        <v>9803</v>
      </c>
      <c r="C1947" s="36" t="s">
        <v>9887</v>
      </c>
      <c r="D1947" s="36" t="s">
        <v>10512</v>
      </c>
      <c r="E1947" s="36" t="s">
        <v>28</v>
      </c>
      <c r="F1947" s="36" t="s">
        <v>45</v>
      </c>
      <c r="G1947" s="36">
        <v>0</v>
      </c>
      <c r="H1947" s="36" t="s">
        <v>82</v>
      </c>
      <c r="I1947" s="36" t="s">
        <v>10513</v>
      </c>
      <c r="J1947" s="36" t="s">
        <v>10514</v>
      </c>
      <c r="K1947" s="36" t="s">
        <v>33</v>
      </c>
      <c r="L1947" s="72" t="s">
        <v>10515</v>
      </c>
      <c r="M1947" s="36"/>
      <c r="N1947" s="36" t="s">
        <v>49</v>
      </c>
      <c r="O1947" s="36" t="s">
        <v>50</v>
      </c>
      <c r="P1947" s="36"/>
      <c r="Q1947" s="36"/>
      <c r="R1947" s="36"/>
      <c r="S1947" s="36" t="s">
        <v>42</v>
      </c>
      <c r="T1947" s="36" t="s">
        <v>38</v>
      </c>
      <c r="U1947" s="36" t="s">
        <v>38</v>
      </c>
      <c r="V1947" s="36" t="s">
        <v>42</v>
      </c>
      <c r="W1947" s="36"/>
      <c r="X1947" s="36">
        <v>2</v>
      </c>
      <c r="Y1947" s="36" t="s">
        <v>4081</v>
      </c>
      <c r="Z1947" s="36">
        <v>1</v>
      </c>
      <c r="AA1947" s="36" t="s">
        <v>1715</v>
      </c>
      <c r="AB1947" s="36">
        <v>1</v>
      </c>
      <c r="AC1947" s="36"/>
      <c r="AD1947" s="36"/>
      <c r="AE1947" s="36">
        <f t="shared" si="33"/>
        <v>1</v>
      </c>
    </row>
    <row r="1948" spans="1:31" customFormat="1" ht="121.5">
      <c r="A1948" s="36">
        <v>1947</v>
      </c>
      <c r="B1948" s="36" t="s">
        <v>9803</v>
      </c>
      <c r="C1948" s="36" t="s">
        <v>9887</v>
      </c>
      <c r="D1948" s="36" t="s">
        <v>10516</v>
      </c>
      <c r="E1948" s="36" t="s">
        <v>28</v>
      </c>
      <c r="F1948" s="36" t="s">
        <v>45</v>
      </c>
      <c r="G1948" s="36">
        <v>0</v>
      </c>
      <c r="H1948" s="36" t="s">
        <v>42</v>
      </c>
      <c r="I1948" s="36" t="s">
        <v>10517</v>
      </c>
      <c r="J1948" s="36" t="s">
        <v>10518</v>
      </c>
      <c r="K1948" s="36" t="s">
        <v>33</v>
      </c>
      <c r="L1948" s="72" t="s">
        <v>10519</v>
      </c>
      <c r="M1948" s="36"/>
      <c r="N1948" s="36" t="s">
        <v>49</v>
      </c>
      <c r="O1948" s="36" t="s">
        <v>50</v>
      </c>
      <c r="P1948" s="36"/>
      <c r="Q1948" s="36"/>
      <c r="R1948" s="36"/>
      <c r="S1948" s="36" t="s">
        <v>42</v>
      </c>
      <c r="T1948" s="36" t="s">
        <v>38</v>
      </c>
      <c r="U1948" s="36" t="s">
        <v>39</v>
      </c>
      <c r="V1948" s="36" t="s">
        <v>42</v>
      </c>
      <c r="W1948" s="36"/>
      <c r="X1948" s="36">
        <v>2</v>
      </c>
      <c r="Y1948" s="36" t="s">
        <v>4081</v>
      </c>
      <c r="Z1948" s="36">
        <v>1</v>
      </c>
      <c r="AA1948" s="36" t="s">
        <v>1715</v>
      </c>
      <c r="AB1948" s="36">
        <v>1</v>
      </c>
      <c r="AC1948" s="36"/>
      <c r="AD1948" s="36"/>
      <c r="AE1948" s="36">
        <f t="shared" si="33"/>
        <v>1</v>
      </c>
    </row>
    <row r="1949" spans="1:31" customFormat="1" ht="94.5">
      <c r="A1949" s="36">
        <v>1948</v>
      </c>
      <c r="B1949" s="36" t="s">
        <v>9803</v>
      </c>
      <c r="C1949" s="36" t="s">
        <v>9887</v>
      </c>
      <c r="D1949" s="36" t="s">
        <v>10520</v>
      </c>
      <c r="E1949" s="36" t="s">
        <v>28</v>
      </c>
      <c r="F1949" s="36" t="s">
        <v>45</v>
      </c>
      <c r="G1949" s="36">
        <v>0</v>
      </c>
      <c r="H1949" s="36" t="s">
        <v>82</v>
      </c>
      <c r="I1949" s="36" t="s">
        <v>10521</v>
      </c>
      <c r="J1949" s="36" t="s">
        <v>10522</v>
      </c>
      <c r="K1949" s="36" t="s">
        <v>33</v>
      </c>
      <c r="L1949" s="72" t="s">
        <v>10523</v>
      </c>
      <c r="M1949" s="36"/>
      <c r="N1949" s="36" t="s">
        <v>49</v>
      </c>
      <c r="O1949" s="36" t="s">
        <v>50</v>
      </c>
      <c r="P1949" s="36"/>
      <c r="Q1949" s="36"/>
      <c r="R1949" s="36"/>
      <c r="S1949" s="36" t="s">
        <v>42</v>
      </c>
      <c r="T1949" s="36" t="s">
        <v>38</v>
      </c>
      <c r="U1949" s="36" t="s">
        <v>39</v>
      </c>
      <c r="V1949" s="36" t="s">
        <v>42</v>
      </c>
      <c r="W1949" s="36"/>
      <c r="X1949" s="36">
        <v>2</v>
      </c>
      <c r="Y1949" s="36" t="s">
        <v>4081</v>
      </c>
      <c r="Z1949" s="36">
        <v>1</v>
      </c>
      <c r="AA1949" s="36" t="s">
        <v>1715</v>
      </c>
      <c r="AB1949" s="36">
        <v>1</v>
      </c>
      <c r="AC1949" s="36"/>
      <c r="AD1949" s="36"/>
      <c r="AE1949" s="36">
        <f t="shared" si="33"/>
        <v>1</v>
      </c>
    </row>
    <row r="1950" spans="1:31" customFormat="1" ht="94.5">
      <c r="A1950" s="36">
        <v>1949</v>
      </c>
      <c r="B1950" s="36" t="s">
        <v>9803</v>
      </c>
      <c r="C1950" s="36" t="s">
        <v>9887</v>
      </c>
      <c r="D1950" s="36" t="s">
        <v>10524</v>
      </c>
      <c r="E1950" s="36" t="s">
        <v>28</v>
      </c>
      <c r="F1950" s="36" t="s">
        <v>45</v>
      </c>
      <c r="G1950" s="36">
        <v>0</v>
      </c>
      <c r="H1950" s="36" t="s">
        <v>82</v>
      </c>
      <c r="I1950" s="36" t="s">
        <v>10525</v>
      </c>
      <c r="J1950" s="36" t="s">
        <v>10526</v>
      </c>
      <c r="K1950" s="36" t="s">
        <v>33</v>
      </c>
      <c r="L1950" s="72" t="s">
        <v>10527</v>
      </c>
      <c r="M1950" s="36"/>
      <c r="N1950" s="36" t="s">
        <v>49</v>
      </c>
      <c r="O1950" s="36" t="s">
        <v>50</v>
      </c>
      <c r="P1950" s="36"/>
      <c r="Q1950" s="36"/>
      <c r="R1950" s="36"/>
      <c r="S1950" s="36" t="s">
        <v>42</v>
      </c>
      <c r="T1950" s="36" t="s">
        <v>38</v>
      </c>
      <c r="U1950" s="36" t="s">
        <v>38</v>
      </c>
      <c r="V1950" s="36" t="s">
        <v>42</v>
      </c>
      <c r="W1950" s="36"/>
      <c r="X1950" s="36">
        <v>2</v>
      </c>
      <c r="Y1950" s="36" t="s">
        <v>4081</v>
      </c>
      <c r="Z1950" s="36">
        <v>1</v>
      </c>
      <c r="AA1950" s="36" t="s">
        <v>1715</v>
      </c>
      <c r="AB1950" s="36">
        <v>1</v>
      </c>
      <c r="AC1950" s="36"/>
      <c r="AD1950" s="36"/>
      <c r="AE1950" s="36">
        <f t="shared" si="33"/>
        <v>1</v>
      </c>
    </row>
    <row r="1951" spans="1:31" s="34" customFormat="1" ht="94.5">
      <c r="A1951" s="36">
        <v>1950</v>
      </c>
      <c r="B1951" s="36" t="s">
        <v>9803</v>
      </c>
      <c r="C1951" s="36" t="s">
        <v>9887</v>
      </c>
      <c r="D1951" s="36" t="s">
        <v>10528</v>
      </c>
      <c r="E1951" s="36" t="s">
        <v>28</v>
      </c>
      <c r="F1951" s="36" t="s">
        <v>45</v>
      </c>
      <c r="G1951" s="36">
        <v>0</v>
      </c>
      <c r="H1951" s="36" t="s">
        <v>42</v>
      </c>
      <c r="I1951" s="36" t="s">
        <v>10529</v>
      </c>
      <c r="J1951" s="36" t="s">
        <v>10530</v>
      </c>
      <c r="K1951" s="36" t="s">
        <v>33</v>
      </c>
      <c r="L1951" s="72" t="s">
        <v>10531</v>
      </c>
      <c r="M1951" s="36" t="s">
        <v>10532</v>
      </c>
      <c r="N1951" s="36" t="s">
        <v>36</v>
      </c>
      <c r="O1951" s="36"/>
      <c r="P1951" s="36"/>
      <c r="Q1951" s="36"/>
      <c r="R1951" s="36"/>
      <c r="S1951" s="36" t="s">
        <v>51</v>
      </c>
      <c r="T1951" s="36" t="s">
        <v>38</v>
      </c>
      <c r="U1951" s="36" t="s">
        <v>39</v>
      </c>
      <c r="V1951" s="36" t="s">
        <v>38</v>
      </c>
      <c r="W1951" s="36"/>
      <c r="X1951" s="36">
        <v>2</v>
      </c>
      <c r="Y1951" s="36" t="s">
        <v>4081</v>
      </c>
      <c r="Z1951" s="36">
        <v>1</v>
      </c>
      <c r="AA1951" s="36" t="s">
        <v>1715</v>
      </c>
      <c r="AB1951" s="36">
        <v>1</v>
      </c>
      <c r="AC1951" s="36"/>
      <c r="AD1951" s="36"/>
      <c r="AE1951" s="36">
        <f t="shared" si="33"/>
        <v>0</v>
      </c>
    </row>
    <row r="1952" spans="1:31" customFormat="1" ht="67.5">
      <c r="A1952" s="36">
        <v>1951</v>
      </c>
      <c r="B1952" s="36" t="s">
        <v>9803</v>
      </c>
      <c r="C1952" s="36" t="s">
        <v>9887</v>
      </c>
      <c r="D1952" s="36" t="s">
        <v>10533</v>
      </c>
      <c r="E1952" s="36" t="s">
        <v>28</v>
      </c>
      <c r="F1952" s="36" t="s">
        <v>45</v>
      </c>
      <c r="G1952" s="36">
        <v>0</v>
      </c>
      <c r="H1952" s="36" t="s">
        <v>42</v>
      </c>
      <c r="I1952" s="36" t="s">
        <v>10534</v>
      </c>
      <c r="J1952" s="36" t="s">
        <v>10535</v>
      </c>
      <c r="K1952" s="36" t="s">
        <v>106</v>
      </c>
      <c r="L1952" s="72"/>
      <c r="M1952" s="36"/>
      <c r="N1952" s="36"/>
      <c r="O1952" s="36"/>
      <c r="P1952" s="36"/>
      <c r="Q1952" s="36"/>
      <c r="R1952" s="36"/>
      <c r="S1952" s="36"/>
      <c r="T1952" s="36"/>
      <c r="U1952" s="36"/>
      <c r="V1952" s="36"/>
      <c r="W1952" s="36"/>
      <c r="X1952" s="36"/>
      <c r="Y1952" s="36"/>
      <c r="Z1952" s="36"/>
      <c r="AA1952" s="36"/>
      <c r="AB1952" s="36"/>
      <c r="AC1952" s="36"/>
      <c r="AD1952" s="36"/>
      <c r="AE1952" s="36">
        <f t="shared" si="33"/>
        <v>0</v>
      </c>
    </row>
    <row r="1953" spans="1:31" customFormat="1" ht="81">
      <c r="A1953" s="36">
        <v>1952</v>
      </c>
      <c r="B1953" s="36" t="s">
        <v>9803</v>
      </c>
      <c r="C1953" s="36" t="s">
        <v>9887</v>
      </c>
      <c r="D1953" s="36" t="s">
        <v>10536</v>
      </c>
      <c r="E1953" s="36" t="s">
        <v>28</v>
      </c>
      <c r="F1953" s="36" t="s">
        <v>45</v>
      </c>
      <c r="G1953" s="36">
        <v>0</v>
      </c>
      <c r="H1953" s="36" t="s">
        <v>82</v>
      </c>
      <c r="I1953" s="36" t="s">
        <v>10537</v>
      </c>
      <c r="J1953" s="36" t="s">
        <v>10538</v>
      </c>
      <c r="K1953" s="36" t="s">
        <v>33</v>
      </c>
      <c r="L1953" s="72" t="s">
        <v>10539</v>
      </c>
      <c r="M1953" s="36"/>
      <c r="N1953" s="36" t="s">
        <v>49</v>
      </c>
      <c r="O1953" s="36" t="s">
        <v>50</v>
      </c>
      <c r="P1953" s="36"/>
      <c r="Q1953" s="36"/>
      <c r="R1953" s="36"/>
      <c r="S1953" s="36" t="s">
        <v>51</v>
      </c>
      <c r="T1953" s="36" t="s">
        <v>38</v>
      </c>
      <c r="U1953" s="36" t="s">
        <v>39</v>
      </c>
      <c r="V1953" s="36" t="s">
        <v>39</v>
      </c>
      <c r="W1953" s="36"/>
      <c r="X1953" s="36">
        <v>2</v>
      </c>
      <c r="Y1953" s="36" t="s">
        <v>4081</v>
      </c>
      <c r="Z1953" s="36">
        <v>1</v>
      </c>
      <c r="AA1953" s="36" t="s">
        <v>1715</v>
      </c>
      <c r="AB1953" s="36">
        <v>1</v>
      </c>
      <c r="AC1953" s="36"/>
      <c r="AD1953" s="36"/>
      <c r="AE1953" s="36">
        <f t="shared" si="33"/>
        <v>1</v>
      </c>
    </row>
    <row r="1954" spans="1:31" customFormat="1" ht="81">
      <c r="A1954" s="36">
        <v>1953</v>
      </c>
      <c r="B1954" s="36" t="s">
        <v>9803</v>
      </c>
      <c r="C1954" s="36" t="s">
        <v>9887</v>
      </c>
      <c r="D1954" s="36" t="s">
        <v>10540</v>
      </c>
      <c r="E1954" s="36" t="s">
        <v>28</v>
      </c>
      <c r="F1954" s="36" t="s">
        <v>45</v>
      </c>
      <c r="G1954" s="36">
        <v>0</v>
      </c>
      <c r="H1954" s="36" t="s">
        <v>42</v>
      </c>
      <c r="I1954" s="36" t="s">
        <v>10541</v>
      </c>
      <c r="J1954" s="36" t="s">
        <v>10542</v>
      </c>
      <c r="K1954" s="36" t="s">
        <v>33</v>
      </c>
      <c r="L1954" s="72" t="s">
        <v>10543</v>
      </c>
      <c r="M1954" s="36"/>
      <c r="N1954" s="36" t="s">
        <v>49</v>
      </c>
      <c r="O1954" s="36" t="s">
        <v>50</v>
      </c>
      <c r="P1954" s="36" t="s">
        <v>50</v>
      </c>
      <c r="Q1954" s="36"/>
      <c r="R1954" s="36"/>
      <c r="S1954" s="36" t="s">
        <v>51</v>
      </c>
      <c r="T1954" s="36" t="s">
        <v>38</v>
      </c>
      <c r="U1954" s="36" t="s">
        <v>39</v>
      </c>
      <c r="V1954" s="36" t="s">
        <v>38</v>
      </c>
      <c r="W1954" s="36"/>
      <c r="X1954" s="36">
        <v>2</v>
      </c>
      <c r="Y1954" s="36" t="s">
        <v>4081</v>
      </c>
      <c r="Z1954" s="36">
        <v>1</v>
      </c>
      <c r="AA1954" s="36" t="s">
        <v>1715</v>
      </c>
      <c r="AB1954" s="36">
        <v>1</v>
      </c>
      <c r="AC1954" s="36"/>
      <c r="AD1954" s="36"/>
      <c r="AE1954" s="36">
        <f t="shared" si="33"/>
        <v>2</v>
      </c>
    </row>
    <row r="1955" spans="1:31" customFormat="1" ht="94.5">
      <c r="A1955" s="36">
        <v>1954</v>
      </c>
      <c r="B1955" s="36" t="s">
        <v>9803</v>
      </c>
      <c r="C1955" s="36" t="s">
        <v>9887</v>
      </c>
      <c r="D1955" s="36" t="s">
        <v>10544</v>
      </c>
      <c r="E1955" s="36" t="s">
        <v>28</v>
      </c>
      <c r="F1955" s="36" t="s">
        <v>45</v>
      </c>
      <c r="G1955" s="36">
        <v>0</v>
      </c>
      <c r="H1955" s="36" t="s">
        <v>82</v>
      </c>
      <c r="I1955" s="36" t="s">
        <v>10545</v>
      </c>
      <c r="J1955" s="36" t="s">
        <v>10546</v>
      </c>
      <c r="K1955" s="36" t="s">
        <v>33</v>
      </c>
      <c r="L1955" s="72" t="s">
        <v>10547</v>
      </c>
      <c r="M1955" s="36"/>
      <c r="N1955" s="36" t="s">
        <v>49</v>
      </c>
      <c r="O1955" s="36" t="s">
        <v>50</v>
      </c>
      <c r="P1955" s="36" t="s">
        <v>50</v>
      </c>
      <c r="Q1955" s="36"/>
      <c r="R1955" s="36"/>
      <c r="S1955" s="36" t="s">
        <v>51</v>
      </c>
      <c r="T1955" s="36" t="s">
        <v>38</v>
      </c>
      <c r="U1955" s="36" t="s">
        <v>39</v>
      </c>
      <c r="V1955" s="36" t="s">
        <v>39</v>
      </c>
      <c r="W1955" s="36" t="s">
        <v>38</v>
      </c>
      <c r="X1955" s="36">
        <v>2</v>
      </c>
      <c r="Y1955" s="36" t="s">
        <v>52</v>
      </c>
      <c r="Z1955" s="36">
        <v>3</v>
      </c>
      <c r="AA1955" s="36" t="s">
        <v>1715</v>
      </c>
      <c r="AB1955" s="36">
        <v>1</v>
      </c>
      <c r="AC1955" s="36"/>
      <c r="AD1955" s="36"/>
      <c r="AE1955" s="36">
        <f t="shared" si="33"/>
        <v>2</v>
      </c>
    </row>
    <row r="1956" spans="1:31" customFormat="1" ht="67.5">
      <c r="A1956" s="36">
        <v>1955</v>
      </c>
      <c r="B1956" s="36" t="s">
        <v>9803</v>
      </c>
      <c r="C1956" s="36" t="s">
        <v>9887</v>
      </c>
      <c r="D1956" s="36" t="s">
        <v>10548</v>
      </c>
      <c r="E1956" s="36" t="s">
        <v>28</v>
      </c>
      <c r="F1956" s="36" t="s">
        <v>45</v>
      </c>
      <c r="G1956" s="36">
        <v>0</v>
      </c>
      <c r="H1956" s="36" t="s">
        <v>82</v>
      </c>
      <c r="I1956" s="36" t="s">
        <v>10549</v>
      </c>
      <c r="J1956" s="36" t="s">
        <v>10550</v>
      </c>
      <c r="K1956" s="36" t="s">
        <v>33</v>
      </c>
      <c r="L1956" s="72" t="s">
        <v>10551</v>
      </c>
      <c r="M1956" s="36"/>
      <c r="N1956" s="36" t="s">
        <v>49</v>
      </c>
      <c r="O1956" s="36" t="s">
        <v>50</v>
      </c>
      <c r="P1956" s="36"/>
      <c r="Q1956" s="36"/>
      <c r="R1956" s="36"/>
      <c r="S1956" s="36" t="s">
        <v>51</v>
      </c>
      <c r="T1956" s="36" t="s">
        <v>39</v>
      </c>
      <c r="U1956" s="36" t="s">
        <v>39</v>
      </c>
      <c r="V1956" s="36" t="s">
        <v>39</v>
      </c>
      <c r="W1956" s="36" t="s">
        <v>38</v>
      </c>
      <c r="X1956" s="36">
        <v>2</v>
      </c>
      <c r="Y1956" s="36" t="s">
        <v>4081</v>
      </c>
      <c r="Z1956" s="36">
        <v>1</v>
      </c>
      <c r="AA1956" s="36" t="s">
        <v>1715</v>
      </c>
      <c r="AB1956" s="36">
        <v>1</v>
      </c>
      <c r="AC1956" s="36"/>
      <c r="AD1956" s="36"/>
      <c r="AE1956" s="36">
        <f t="shared" si="33"/>
        <v>1</v>
      </c>
    </row>
    <row r="1957" spans="1:31" customFormat="1" ht="54">
      <c r="A1957" s="36">
        <v>1956</v>
      </c>
      <c r="B1957" s="36" t="s">
        <v>9803</v>
      </c>
      <c r="C1957" s="36" t="s">
        <v>9900</v>
      </c>
      <c r="D1957" s="36" t="s">
        <v>10552</v>
      </c>
      <c r="E1957" s="36" t="s">
        <v>28</v>
      </c>
      <c r="F1957" s="36" t="s">
        <v>45</v>
      </c>
      <c r="G1957" s="36">
        <v>0</v>
      </c>
      <c r="H1957" s="36" t="s">
        <v>82</v>
      </c>
      <c r="I1957" s="36" t="s">
        <v>10553</v>
      </c>
      <c r="J1957" s="36" t="s">
        <v>10554</v>
      </c>
      <c r="K1957" s="36" t="s">
        <v>33</v>
      </c>
      <c r="L1957" s="72" t="s">
        <v>10555</v>
      </c>
      <c r="M1957" s="36" t="s">
        <v>9905</v>
      </c>
      <c r="N1957" s="36" t="s">
        <v>49</v>
      </c>
      <c r="O1957" s="36" t="s">
        <v>50</v>
      </c>
      <c r="P1957" s="36"/>
      <c r="Q1957" s="36"/>
      <c r="R1957" s="36"/>
      <c r="S1957" s="36" t="s">
        <v>51</v>
      </c>
      <c r="T1957" s="36" t="s">
        <v>38</v>
      </c>
      <c r="U1957" s="36" t="s">
        <v>39</v>
      </c>
      <c r="V1957" s="36" t="s">
        <v>38</v>
      </c>
      <c r="W1957" s="36" t="s">
        <v>39</v>
      </c>
      <c r="X1957" s="36">
        <v>1</v>
      </c>
      <c r="Y1957" s="36" t="s">
        <v>10556</v>
      </c>
      <c r="Z1957" s="36">
        <v>1</v>
      </c>
      <c r="AA1957" s="36" t="s">
        <v>821</v>
      </c>
      <c r="AB1957" s="36">
        <v>1</v>
      </c>
      <c r="AC1957" s="36"/>
      <c r="AD1957" s="36"/>
      <c r="AE1957" s="36">
        <f t="shared" si="33"/>
        <v>1</v>
      </c>
    </row>
    <row r="1958" spans="1:31" customFormat="1" ht="81">
      <c r="A1958" s="36">
        <v>1957</v>
      </c>
      <c r="B1958" s="36" t="s">
        <v>9803</v>
      </c>
      <c r="C1958" s="36" t="s">
        <v>9900</v>
      </c>
      <c r="D1958" s="36" t="s">
        <v>10557</v>
      </c>
      <c r="E1958" s="36" t="s">
        <v>28</v>
      </c>
      <c r="F1958" s="36" t="s">
        <v>45</v>
      </c>
      <c r="G1958" s="36">
        <v>0</v>
      </c>
      <c r="H1958" s="36" t="s">
        <v>82</v>
      </c>
      <c r="I1958" s="36" t="s">
        <v>10558</v>
      </c>
      <c r="J1958" s="36" t="s">
        <v>10559</v>
      </c>
      <c r="K1958" s="36" t="s">
        <v>33</v>
      </c>
      <c r="L1958" s="72" t="s">
        <v>10560</v>
      </c>
      <c r="M1958" s="36" t="s">
        <v>9905</v>
      </c>
      <c r="N1958" s="36" t="s">
        <v>49</v>
      </c>
      <c r="O1958" s="36" t="s">
        <v>50</v>
      </c>
      <c r="P1958" s="36"/>
      <c r="Q1958" s="36"/>
      <c r="R1958" s="36"/>
      <c r="S1958" s="36" t="s">
        <v>51</v>
      </c>
      <c r="T1958" s="36" t="s">
        <v>38</v>
      </c>
      <c r="U1958" s="36" t="s">
        <v>38</v>
      </c>
      <c r="V1958" s="36" t="s">
        <v>38</v>
      </c>
      <c r="W1958" s="36" t="s">
        <v>39</v>
      </c>
      <c r="X1958" s="36">
        <v>1</v>
      </c>
      <c r="Y1958" s="36" t="s">
        <v>10561</v>
      </c>
      <c r="Z1958" s="36">
        <v>1</v>
      </c>
      <c r="AA1958" s="36" t="s">
        <v>821</v>
      </c>
      <c r="AB1958" s="36">
        <v>1</v>
      </c>
      <c r="AC1958" s="36"/>
      <c r="AD1958" s="36"/>
      <c r="AE1958" s="36">
        <f t="shared" si="33"/>
        <v>1</v>
      </c>
    </row>
    <row r="1959" spans="1:31" customFormat="1" ht="67.5">
      <c r="A1959" s="36">
        <v>1958</v>
      </c>
      <c r="B1959" s="36" t="s">
        <v>9803</v>
      </c>
      <c r="C1959" s="36" t="s">
        <v>9900</v>
      </c>
      <c r="D1959" s="36" t="s">
        <v>10562</v>
      </c>
      <c r="E1959" s="36" t="s">
        <v>28</v>
      </c>
      <c r="F1959" s="36" t="s">
        <v>45</v>
      </c>
      <c r="G1959" s="36">
        <v>0</v>
      </c>
      <c r="H1959" s="36" t="s">
        <v>82</v>
      </c>
      <c r="I1959" s="36" t="s">
        <v>10563</v>
      </c>
      <c r="J1959" s="36" t="s">
        <v>10564</v>
      </c>
      <c r="K1959" s="36" t="s">
        <v>33</v>
      </c>
      <c r="L1959" s="72" t="s">
        <v>10565</v>
      </c>
      <c r="M1959" s="36" t="s">
        <v>9905</v>
      </c>
      <c r="N1959" s="36" t="s">
        <v>49</v>
      </c>
      <c r="O1959" s="36" t="s">
        <v>50</v>
      </c>
      <c r="P1959" s="36"/>
      <c r="Q1959" s="36" t="s">
        <v>50</v>
      </c>
      <c r="R1959" s="36"/>
      <c r="S1959" s="36" t="s">
        <v>51</v>
      </c>
      <c r="T1959" s="36" t="s">
        <v>38</v>
      </c>
      <c r="U1959" s="36" t="s">
        <v>38</v>
      </c>
      <c r="V1959" s="36" t="s">
        <v>38</v>
      </c>
      <c r="W1959" s="36" t="s">
        <v>39</v>
      </c>
      <c r="X1959" s="36">
        <v>1</v>
      </c>
      <c r="Y1959" s="36" t="s">
        <v>10566</v>
      </c>
      <c r="Z1959" s="36">
        <v>1</v>
      </c>
      <c r="AA1959" s="36" t="s">
        <v>821</v>
      </c>
      <c r="AB1959" s="36">
        <v>1</v>
      </c>
      <c r="AC1959" s="36"/>
      <c r="AD1959" s="36"/>
      <c r="AE1959" s="36">
        <f t="shared" si="33"/>
        <v>2</v>
      </c>
    </row>
    <row r="1960" spans="1:31" customFormat="1" ht="94.5">
      <c r="A1960" s="36">
        <v>1959</v>
      </c>
      <c r="B1960" s="36" t="s">
        <v>9803</v>
      </c>
      <c r="C1960" s="36" t="s">
        <v>9900</v>
      </c>
      <c r="D1960" s="36" t="s">
        <v>10567</v>
      </c>
      <c r="E1960" s="36" t="s">
        <v>28</v>
      </c>
      <c r="F1960" s="36" t="s">
        <v>45</v>
      </c>
      <c r="G1960" s="36">
        <v>0</v>
      </c>
      <c r="H1960" s="36" t="s">
        <v>82</v>
      </c>
      <c r="I1960" s="36" t="s">
        <v>10568</v>
      </c>
      <c r="J1960" s="36" t="s">
        <v>10569</v>
      </c>
      <c r="K1960" s="36" t="s">
        <v>33</v>
      </c>
      <c r="L1960" s="72" t="s">
        <v>10570</v>
      </c>
      <c r="M1960" s="36" t="s">
        <v>9905</v>
      </c>
      <c r="N1960" s="36" t="s">
        <v>49</v>
      </c>
      <c r="O1960" s="36" t="s">
        <v>50</v>
      </c>
      <c r="P1960" s="36"/>
      <c r="Q1960" s="36"/>
      <c r="R1960" s="36"/>
      <c r="S1960" s="36" t="s">
        <v>51</v>
      </c>
      <c r="T1960" s="36" t="s">
        <v>38</v>
      </c>
      <c r="U1960" s="36" t="s">
        <v>39</v>
      </c>
      <c r="V1960" s="36" t="s">
        <v>38</v>
      </c>
      <c r="W1960" s="36" t="s">
        <v>39</v>
      </c>
      <c r="X1960" s="36">
        <v>1</v>
      </c>
      <c r="Y1960" s="36" t="s">
        <v>10571</v>
      </c>
      <c r="Z1960" s="36">
        <v>1</v>
      </c>
      <c r="AA1960" s="36" t="s">
        <v>821</v>
      </c>
      <c r="AB1960" s="36">
        <v>1</v>
      </c>
      <c r="AC1960" s="36"/>
      <c r="AD1960" s="36"/>
      <c r="AE1960" s="36">
        <f t="shared" si="33"/>
        <v>1</v>
      </c>
    </row>
    <row r="1961" spans="1:31" customFormat="1" ht="81">
      <c r="A1961" s="36">
        <v>1960</v>
      </c>
      <c r="B1961" s="36" t="s">
        <v>9803</v>
      </c>
      <c r="C1961" s="36" t="s">
        <v>9900</v>
      </c>
      <c r="D1961" s="36" t="s">
        <v>10572</v>
      </c>
      <c r="E1961" s="36" t="s">
        <v>28</v>
      </c>
      <c r="F1961" s="36" t="s">
        <v>45</v>
      </c>
      <c r="G1961" s="36">
        <v>0</v>
      </c>
      <c r="H1961" s="36" t="s">
        <v>82</v>
      </c>
      <c r="I1961" s="36" t="s">
        <v>10573</v>
      </c>
      <c r="J1961" s="36" t="s">
        <v>10574</v>
      </c>
      <c r="K1961" s="36" t="s">
        <v>33</v>
      </c>
      <c r="L1961" s="72" t="s">
        <v>10575</v>
      </c>
      <c r="M1961" s="36" t="s">
        <v>9905</v>
      </c>
      <c r="N1961" s="36" t="s">
        <v>49</v>
      </c>
      <c r="O1961" s="36" t="s">
        <v>50</v>
      </c>
      <c r="P1961" s="36"/>
      <c r="Q1961" s="36"/>
      <c r="R1961" s="36"/>
      <c r="S1961" s="36" t="s">
        <v>51</v>
      </c>
      <c r="T1961" s="36" t="s">
        <v>38</v>
      </c>
      <c r="U1961" s="36" t="s">
        <v>39</v>
      </c>
      <c r="V1961" s="36" t="s">
        <v>38</v>
      </c>
      <c r="W1961" s="36" t="s">
        <v>39</v>
      </c>
      <c r="X1961" s="36">
        <v>1</v>
      </c>
      <c r="Y1961" s="36" t="s">
        <v>10576</v>
      </c>
      <c r="Z1961" s="36">
        <v>1</v>
      </c>
      <c r="AA1961" s="36" t="s">
        <v>821</v>
      </c>
      <c r="AB1961" s="36">
        <v>1</v>
      </c>
      <c r="AC1961" s="36"/>
      <c r="AD1961" s="36"/>
      <c r="AE1961" s="36">
        <f t="shared" si="33"/>
        <v>1</v>
      </c>
    </row>
    <row r="1962" spans="1:31" customFormat="1" ht="94.5">
      <c r="A1962" s="36">
        <v>1961</v>
      </c>
      <c r="B1962" s="36" t="s">
        <v>9803</v>
      </c>
      <c r="C1962" s="36" t="s">
        <v>9900</v>
      </c>
      <c r="D1962" s="36" t="s">
        <v>10577</v>
      </c>
      <c r="E1962" s="36" t="s">
        <v>28</v>
      </c>
      <c r="F1962" s="36" t="s">
        <v>45</v>
      </c>
      <c r="G1962" s="36">
        <v>0</v>
      </c>
      <c r="H1962" s="36" t="s">
        <v>82</v>
      </c>
      <c r="I1962" s="36" t="s">
        <v>10578</v>
      </c>
      <c r="J1962" s="36" t="s">
        <v>10579</v>
      </c>
      <c r="K1962" s="36" t="s">
        <v>33</v>
      </c>
      <c r="L1962" s="72" t="s">
        <v>10580</v>
      </c>
      <c r="M1962" s="36" t="s">
        <v>9905</v>
      </c>
      <c r="N1962" s="36" t="s">
        <v>49</v>
      </c>
      <c r="O1962" s="36" t="s">
        <v>50</v>
      </c>
      <c r="P1962" s="36"/>
      <c r="Q1962" s="36"/>
      <c r="R1962" s="36"/>
      <c r="S1962" s="36" t="s">
        <v>51</v>
      </c>
      <c r="T1962" s="36" t="s">
        <v>38</v>
      </c>
      <c r="U1962" s="36" t="s">
        <v>39</v>
      </c>
      <c r="V1962" s="36" t="s">
        <v>38</v>
      </c>
      <c r="W1962" s="36" t="s">
        <v>39</v>
      </c>
      <c r="X1962" s="36">
        <v>1</v>
      </c>
      <c r="Y1962" s="36" t="s">
        <v>10576</v>
      </c>
      <c r="Z1962" s="36">
        <v>1</v>
      </c>
      <c r="AA1962" s="36" t="s">
        <v>821</v>
      </c>
      <c r="AB1962" s="36">
        <v>1</v>
      </c>
      <c r="AC1962" s="36"/>
      <c r="AD1962" s="36"/>
      <c r="AE1962" s="36">
        <f t="shared" si="33"/>
        <v>1</v>
      </c>
    </row>
    <row r="1963" spans="1:31" customFormat="1" ht="94.5">
      <c r="A1963" s="36">
        <v>1962</v>
      </c>
      <c r="B1963" s="36" t="s">
        <v>9803</v>
      </c>
      <c r="C1963" s="36" t="s">
        <v>9900</v>
      </c>
      <c r="D1963" s="36" t="s">
        <v>10581</v>
      </c>
      <c r="E1963" s="36" t="s">
        <v>28</v>
      </c>
      <c r="F1963" s="36" t="s">
        <v>45</v>
      </c>
      <c r="G1963" s="36">
        <v>0</v>
      </c>
      <c r="H1963" s="36" t="s">
        <v>82</v>
      </c>
      <c r="I1963" s="36" t="s">
        <v>10582</v>
      </c>
      <c r="J1963" s="36" t="s">
        <v>10583</v>
      </c>
      <c r="K1963" s="36" t="s">
        <v>33</v>
      </c>
      <c r="L1963" s="72" t="s">
        <v>10584</v>
      </c>
      <c r="M1963" s="36" t="s">
        <v>10585</v>
      </c>
      <c r="N1963" s="36" t="s">
        <v>49</v>
      </c>
      <c r="O1963" s="36" t="s">
        <v>50</v>
      </c>
      <c r="P1963" s="36"/>
      <c r="Q1963" s="36"/>
      <c r="R1963" s="36"/>
      <c r="S1963" s="36" t="s">
        <v>51</v>
      </c>
      <c r="T1963" s="36" t="s">
        <v>38</v>
      </c>
      <c r="U1963" s="36" t="s">
        <v>39</v>
      </c>
      <c r="V1963" s="36" t="s">
        <v>38</v>
      </c>
      <c r="W1963" s="36" t="s">
        <v>39</v>
      </c>
      <c r="X1963" s="36">
        <v>1</v>
      </c>
      <c r="Y1963" s="36" t="s">
        <v>10586</v>
      </c>
      <c r="Z1963" s="36">
        <v>1</v>
      </c>
      <c r="AA1963" s="36" t="s">
        <v>821</v>
      </c>
      <c r="AB1963" s="36">
        <v>1</v>
      </c>
      <c r="AC1963" s="36"/>
      <c r="AD1963" s="36"/>
      <c r="AE1963" s="36">
        <f t="shared" si="33"/>
        <v>1</v>
      </c>
    </row>
    <row r="1964" spans="1:31" customFormat="1" ht="94.5">
      <c r="A1964" s="36">
        <v>1963</v>
      </c>
      <c r="B1964" s="36" t="s">
        <v>9803</v>
      </c>
      <c r="C1964" s="36" t="s">
        <v>9900</v>
      </c>
      <c r="D1964" s="36" t="s">
        <v>10587</v>
      </c>
      <c r="E1964" s="36" t="s">
        <v>28</v>
      </c>
      <c r="F1964" s="36" t="s">
        <v>45</v>
      </c>
      <c r="G1964" s="36">
        <v>0</v>
      </c>
      <c r="H1964" s="36" t="s">
        <v>82</v>
      </c>
      <c r="I1964" s="36" t="s">
        <v>10588</v>
      </c>
      <c r="J1964" s="36" t="s">
        <v>10589</v>
      </c>
      <c r="K1964" s="36" t="s">
        <v>33</v>
      </c>
      <c r="L1964" s="72" t="s">
        <v>10590</v>
      </c>
      <c r="M1964" s="36" t="s">
        <v>9905</v>
      </c>
      <c r="N1964" s="36" t="s">
        <v>49</v>
      </c>
      <c r="O1964" s="36" t="s">
        <v>50</v>
      </c>
      <c r="P1964" s="36"/>
      <c r="Q1964" s="36"/>
      <c r="R1964" s="36"/>
      <c r="S1964" s="36" t="s">
        <v>51</v>
      </c>
      <c r="T1964" s="36" t="s">
        <v>38</v>
      </c>
      <c r="U1964" s="36" t="s">
        <v>39</v>
      </c>
      <c r="V1964" s="36" t="s">
        <v>38</v>
      </c>
      <c r="W1964" s="36" t="s">
        <v>39</v>
      </c>
      <c r="X1964" s="36">
        <v>1</v>
      </c>
      <c r="Y1964" s="36" t="s">
        <v>10591</v>
      </c>
      <c r="Z1964" s="36">
        <v>1</v>
      </c>
      <c r="AA1964" s="36" t="s">
        <v>821</v>
      </c>
      <c r="AB1964" s="36">
        <v>1</v>
      </c>
      <c r="AC1964" s="36"/>
      <c r="AD1964" s="36"/>
      <c r="AE1964" s="36">
        <f t="shared" si="33"/>
        <v>1</v>
      </c>
    </row>
    <row r="1965" spans="1:31" customFormat="1" ht="67.5">
      <c r="A1965" s="36">
        <v>1964</v>
      </c>
      <c r="B1965" s="36" t="s">
        <v>9803</v>
      </c>
      <c r="C1965" s="36" t="s">
        <v>9900</v>
      </c>
      <c r="D1965" s="36" t="s">
        <v>10592</v>
      </c>
      <c r="E1965" s="36" t="s">
        <v>28</v>
      </c>
      <c r="F1965" s="36" t="s">
        <v>45</v>
      </c>
      <c r="G1965" s="36">
        <v>0</v>
      </c>
      <c r="H1965" s="36" t="s">
        <v>82</v>
      </c>
      <c r="I1965" s="36" t="s">
        <v>10593</v>
      </c>
      <c r="J1965" s="36" t="s">
        <v>10594</v>
      </c>
      <c r="K1965" s="36" t="s">
        <v>33</v>
      </c>
      <c r="L1965" s="72" t="s">
        <v>10595</v>
      </c>
      <c r="M1965" s="36" t="s">
        <v>10585</v>
      </c>
      <c r="N1965" s="36" t="s">
        <v>49</v>
      </c>
      <c r="O1965" s="36" t="s">
        <v>50</v>
      </c>
      <c r="P1965" s="36"/>
      <c r="Q1965" s="36" t="s">
        <v>50</v>
      </c>
      <c r="R1965" s="36"/>
      <c r="S1965" s="36" t="s">
        <v>51</v>
      </c>
      <c r="T1965" s="36" t="s">
        <v>38</v>
      </c>
      <c r="U1965" s="36" t="s">
        <v>39</v>
      </c>
      <c r="V1965" s="36" t="s">
        <v>38</v>
      </c>
      <c r="W1965" s="36" t="s">
        <v>39</v>
      </c>
      <c r="X1965" s="36">
        <v>1</v>
      </c>
      <c r="Y1965" s="36" t="s">
        <v>9906</v>
      </c>
      <c r="Z1965" s="36">
        <v>1</v>
      </c>
      <c r="AA1965" s="36" t="s">
        <v>821</v>
      </c>
      <c r="AB1965" s="36">
        <v>1</v>
      </c>
      <c r="AC1965" s="36"/>
      <c r="AD1965" s="36"/>
      <c r="AE1965" s="36">
        <f t="shared" si="33"/>
        <v>2</v>
      </c>
    </row>
    <row r="1966" spans="1:31" customFormat="1" ht="67.5">
      <c r="A1966" s="36">
        <v>1965</v>
      </c>
      <c r="B1966" s="36" t="s">
        <v>9803</v>
      </c>
      <c r="C1966" s="36" t="s">
        <v>9900</v>
      </c>
      <c r="D1966" s="36" t="s">
        <v>10596</v>
      </c>
      <c r="E1966" s="36" t="s">
        <v>28</v>
      </c>
      <c r="F1966" s="36" t="s">
        <v>45</v>
      </c>
      <c r="G1966" s="36">
        <v>0</v>
      </c>
      <c r="H1966" s="36" t="s">
        <v>82</v>
      </c>
      <c r="I1966" s="36" t="s">
        <v>10597</v>
      </c>
      <c r="J1966" s="36" t="s">
        <v>10598</v>
      </c>
      <c r="K1966" s="36" t="s">
        <v>33</v>
      </c>
      <c r="L1966" s="72" t="s">
        <v>10599</v>
      </c>
      <c r="M1966" s="36" t="s">
        <v>9905</v>
      </c>
      <c r="N1966" s="36" t="s">
        <v>49</v>
      </c>
      <c r="O1966" s="36" t="s">
        <v>50</v>
      </c>
      <c r="P1966" s="36"/>
      <c r="Q1966" s="36" t="s">
        <v>50</v>
      </c>
      <c r="R1966" s="36"/>
      <c r="S1966" s="36" t="s">
        <v>51</v>
      </c>
      <c r="T1966" s="36" t="s">
        <v>38</v>
      </c>
      <c r="U1966" s="36" t="s">
        <v>38</v>
      </c>
      <c r="V1966" s="36" t="s">
        <v>38</v>
      </c>
      <c r="W1966" s="36" t="s">
        <v>39</v>
      </c>
      <c r="X1966" s="36">
        <v>1</v>
      </c>
      <c r="Y1966" s="36" t="s">
        <v>10600</v>
      </c>
      <c r="Z1966" s="36">
        <v>1</v>
      </c>
      <c r="AA1966" s="36" t="s">
        <v>821</v>
      </c>
      <c r="AB1966" s="36">
        <v>1</v>
      </c>
      <c r="AC1966" s="36"/>
      <c r="AD1966" s="36"/>
      <c r="AE1966" s="36">
        <f t="shared" si="33"/>
        <v>2</v>
      </c>
    </row>
    <row r="1967" spans="1:31" customFormat="1" ht="67.5">
      <c r="A1967" s="36">
        <v>1966</v>
      </c>
      <c r="B1967" s="36" t="s">
        <v>9803</v>
      </c>
      <c r="C1967" s="36" t="s">
        <v>9900</v>
      </c>
      <c r="D1967" s="36" t="s">
        <v>10601</v>
      </c>
      <c r="E1967" s="36" t="s">
        <v>28</v>
      </c>
      <c r="F1967" s="36" t="s">
        <v>45</v>
      </c>
      <c r="G1967" s="36">
        <v>0</v>
      </c>
      <c r="H1967" s="36" t="s">
        <v>82</v>
      </c>
      <c r="I1967" s="36" t="s">
        <v>10602</v>
      </c>
      <c r="J1967" s="36" t="s">
        <v>10603</v>
      </c>
      <c r="K1967" s="36" t="s">
        <v>33</v>
      </c>
      <c r="L1967" s="72" t="s">
        <v>10604</v>
      </c>
      <c r="M1967" s="36" t="s">
        <v>9905</v>
      </c>
      <c r="N1967" s="36" t="s">
        <v>49</v>
      </c>
      <c r="O1967" s="36" t="s">
        <v>50</v>
      </c>
      <c r="P1967" s="36" t="s">
        <v>50</v>
      </c>
      <c r="Q1967" s="36"/>
      <c r="R1967" s="36"/>
      <c r="S1967" s="36" t="s">
        <v>51</v>
      </c>
      <c r="T1967" s="36" t="s">
        <v>38</v>
      </c>
      <c r="U1967" s="36" t="s">
        <v>38</v>
      </c>
      <c r="V1967" s="36" t="s">
        <v>38</v>
      </c>
      <c r="W1967" s="36" t="s">
        <v>39</v>
      </c>
      <c r="X1967" s="36">
        <v>1</v>
      </c>
      <c r="Y1967" s="36" t="s">
        <v>10600</v>
      </c>
      <c r="Z1967" s="36">
        <v>1</v>
      </c>
      <c r="AA1967" s="36" t="s">
        <v>821</v>
      </c>
      <c r="AB1967" s="36">
        <v>1</v>
      </c>
      <c r="AC1967" s="36"/>
      <c r="AD1967" s="36"/>
      <c r="AE1967" s="36">
        <f t="shared" si="33"/>
        <v>2</v>
      </c>
    </row>
    <row r="1968" spans="1:31" customFormat="1" ht="81">
      <c r="A1968" s="36">
        <v>1967</v>
      </c>
      <c r="B1968" s="36" t="s">
        <v>9803</v>
      </c>
      <c r="C1968" s="36" t="s">
        <v>9900</v>
      </c>
      <c r="D1968" s="36" t="s">
        <v>10605</v>
      </c>
      <c r="E1968" s="36" t="s">
        <v>28</v>
      </c>
      <c r="F1968" s="36" t="s">
        <v>45</v>
      </c>
      <c r="G1968" s="36">
        <v>0</v>
      </c>
      <c r="H1968" s="36" t="s">
        <v>82</v>
      </c>
      <c r="I1968" s="36" t="s">
        <v>10606</v>
      </c>
      <c r="J1968" s="36" t="s">
        <v>10607</v>
      </c>
      <c r="K1968" s="36" t="s">
        <v>33</v>
      </c>
      <c r="L1968" s="72" t="s">
        <v>10608</v>
      </c>
      <c r="M1968" s="36" t="s">
        <v>9905</v>
      </c>
      <c r="N1968" s="36" t="s">
        <v>49</v>
      </c>
      <c r="O1968" s="36" t="s">
        <v>50</v>
      </c>
      <c r="P1968" s="36"/>
      <c r="Q1968" s="36"/>
      <c r="R1968" s="36"/>
      <c r="S1968" s="36" t="s">
        <v>51</v>
      </c>
      <c r="T1968" s="36" t="s">
        <v>38</v>
      </c>
      <c r="U1968" s="36" t="s">
        <v>39</v>
      </c>
      <c r="V1968" s="36" t="s">
        <v>38</v>
      </c>
      <c r="W1968" s="36" t="s">
        <v>39</v>
      </c>
      <c r="X1968" s="36">
        <v>1</v>
      </c>
      <c r="Y1968" s="36" t="s">
        <v>10609</v>
      </c>
      <c r="Z1968" s="36">
        <v>1</v>
      </c>
      <c r="AA1968" s="36" t="s">
        <v>821</v>
      </c>
      <c r="AB1968" s="36">
        <v>1</v>
      </c>
      <c r="AC1968" s="36"/>
      <c r="AD1968" s="36"/>
      <c r="AE1968" s="36">
        <f t="shared" si="33"/>
        <v>1</v>
      </c>
    </row>
    <row r="1969" spans="1:31" customFormat="1" ht="81">
      <c r="A1969" s="36">
        <v>1968</v>
      </c>
      <c r="B1969" s="36" t="s">
        <v>9803</v>
      </c>
      <c r="C1969" s="36" t="s">
        <v>9900</v>
      </c>
      <c r="D1969" s="36" t="s">
        <v>10610</v>
      </c>
      <c r="E1969" s="36" t="s">
        <v>28</v>
      </c>
      <c r="F1969" s="36" t="s">
        <v>45</v>
      </c>
      <c r="G1969" s="36">
        <v>0</v>
      </c>
      <c r="H1969" s="36" t="s">
        <v>82</v>
      </c>
      <c r="I1969" s="36" t="s">
        <v>10611</v>
      </c>
      <c r="J1969" s="36" t="s">
        <v>10612</v>
      </c>
      <c r="K1969" s="36" t="s">
        <v>33</v>
      </c>
      <c r="L1969" s="72" t="s">
        <v>10613</v>
      </c>
      <c r="M1969" s="36" t="s">
        <v>10585</v>
      </c>
      <c r="N1969" s="36" t="s">
        <v>49</v>
      </c>
      <c r="O1969" s="36" t="s">
        <v>50</v>
      </c>
      <c r="P1969" s="36"/>
      <c r="Q1969" s="36"/>
      <c r="R1969" s="36"/>
      <c r="S1969" s="36" t="s">
        <v>51</v>
      </c>
      <c r="T1969" s="36" t="s">
        <v>38</v>
      </c>
      <c r="U1969" s="36" t="s">
        <v>39</v>
      </c>
      <c r="V1969" s="36" t="s">
        <v>38</v>
      </c>
      <c r="W1969" s="36" t="s">
        <v>39</v>
      </c>
      <c r="X1969" s="36">
        <v>1</v>
      </c>
      <c r="Y1969" s="36" t="s">
        <v>10614</v>
      </c>
      <c r="Z1969" s="36">
        <v>1</v>
      </c>
      <c r="AA1969" s="36" t="s">
        <v>821</v>
      </c>
      <c r="AB1969" s="36">
        <v>1</v>
      </c>
      <c r="AC1969" s="36"/>
      <c r="AD1969" s="36"/>
      <c r="AE1969" s="36">
        <f t="shared" si="33"/>
        <v>1</v>
      </c>
    </row>
    <row r="1970" spans="1:31" customFormat="1" ht="67.5">
      <c r="A1970" s="36">
        <v>1969</v>
      </c>
      <c r="B1970" s="36" t="s">
        <v>9803</v>
      </c>
      <c r="C1970" s="36" t="s">
        <v>9900</v>
      </c>
      <c r="D1970" s="36" t="s">
        <v>10615</v>
      </c>
      <c r="E1970" s="36" t="s">
        <v>28</v>
      </c>
      <c r="F1970" s="36" t="s">
        <v>45</v>
      </c>
      <c r="G1970" s="36">
        <v>0</v>
      </c>
      <c r="H1970" s="36" t="s">
        <v>82</v>
      </c>
      <c r="I1970" s="36" t="s">
        <v>10616</v>
      </c>
      <c r="J1970" s="36" t="s">
        <v>10617</v>
      </c>
      <c r="K1970" s="36" t="s">
        <v>33</v>
      </c>
      <c r="L1970" s="72" t="s">
        <v>10618</v>
      </c>
      <c r="M1970" s="36" t="s">
        <v>9905</v>
      </c>
      <c r="N1970" s="36" t="s">
        <v>49</v>
      </c>
      <c r="O1970" s="36" t="s">
        <v>50</v>
      </c>
      <c r="P1970" s="36"/>
      <c r="Q1970" s="36"/>
      <c r="R1970" s="36"/>
      <c r="S1970" s="36" t="s">
        <v>51</v>
      </c>
      <c r="T1970" s="36" t="s">
        <v>38</v>
      </c>
      <c r="U1970" s="36" t="s">
        <v>38</v>
      </c>
      <c r="V1970" s="36" t="s">
        <v>38</v>
      </c>
      <c r="W1970" s="36" t="s">
        <v>39</v>
      </c>
      <c r="X1970" s="36">
        <v>1</v>
      </c>
      <c r="Y1970" s="36" t="s">
        <v>10619</v>
      </c>
      <c r="Z1970" s="36">
        <v>1</v>
      </c>
      <c r="AA1970" s="36" t="s">
        <v>821</v>
      </c>
      <c r="AB1970" s="36">
        <v>1</v>
      </c>
      <c r="AC1970" s="36"/>
      <c r="AD1970" s="36"/>
      <c r="AE1970" s="36">
        <f t="shared" si="33"/>
        <v>1</v>
      </c>
    </row>
    <row r="1971" spans="1:31" customFormat="1" ht="67.5">
      <c r="A1971" s="36">
        <v>1970</v>
      </c>
      <c r="B1971" s="36" t="s">
        <v>9803</v>
      </c>
      <c r="C1971" s="36" t="s">
        <v>9900</v>
      </c>
      <c r="D1971" s="36" t="s">
        <v>10620</v>
      </c>
      <c r="E1971" s="36" t="s">
        <v>28</v>
      </c>
      <c r="F1971" s="36" t="s">
        <v>45</v>
      </c>
      <c r="G1971" s="36">
        <v>0</v>
      </c>
      <c r="H1971" s="36" t="s">
        <v>82</v>
      </c>
      <c r="I1971" s="36" t="s">
        <v>10621</v>
      </c>
      <c r="J1971" s="36" t="s">
        <v>10622</v>
      </c>
      <c r="K1971" s="36" t="s">
        <v>33</v>
      </c>
      <c r="L1971" s="72" t="s">
        <v>10623</v>
      </c>
      <c r="M1971" s="36" t="s">
        <v>9905</v>
      </c>
      <c r="N1971" s="36" t="s">
        <v>49</v>
      </c>
      <c r="O1971" s="36" t="s">
        <v>50</v>
      </c>
      <c r="P1971" s="36"/>
      <c r="Q1971" s="36"/>
      <c r="R1971" s="36"/>
      <c r="S1971" s="36" t="s">
        <v>51</v>
      </c>
      <c r="T1971" s="36" t="s">
        <v>38</v>
      </c>
      <c r="U1971" s="36" t="s">
        <v>39</v>
      </c>
      <c r="V1971" s="36" t="s">
        <v>38</v>
      </c>
      <c r="W1971" s="36" t="s">
        <v>39</v>
      </c>
      <c r="X1971" s="36">
        <v>1</v>
      </c>
      <c r="Y1971" s="36" t="s">
        <v>8365</v>
      </c>
      <c r="Z1971" s="36">
        <v>1</v>
      </c>
      <c r="AA1971" s="36" t="s">
        <v>821</v>
      </c>
      <c r="AB1971" s="36">
        <v>1</v>
      </c>
      <c r="AC1971" s="36"/>
      <c r="AD1971" s="36"/>
      <c r="AE1971" s="36">
        <f t="shared" si="33"/>
        <v>1</v>
      </c>
    </row>
    <row r="1972" spans="1:31" customFormat="1" ht="67.5">
      <c r="A1972" s="36">
        <v>1971</v>
      </c>
      <c r="B1972" s="36" t="s">
        <v>9803</v>
      </c>
      <c r="C1972" s="36" t="s">
        <v>9900</v>
      </c>
      <c r="D1972" s="36" t="s">
        <v>10624</v>
      </c>
      <c r="E1972" s="36" t="s">
        <v>28</v>
      </c>
      <c r="F1972" s="36" t="s">
        <v>45</v>
      </c>
      <c r="G1972" s="36">
        <v>0</v>
      </c>
      <c r="H1972" s="36" t="s">
        <v>108</v>
      </c>
      <c r="I1972" s="36" t="s">
        <v>10625</v>
      </c>
      <c r="J1972" s="36" t="s">
        <v>10626</v>
      </c>
      <c r="K1972" s="36" t="s">
        <v>33</v>
      </c>
      <c r="L1972" s="72" t="s">
        <v>10627</v>
      </c>
      <c r="M1972" s="36" t="s">
        <v>9905</v>
      </c>
      <c r="N1972" s="36" t="s">
        <v>49</v>
      </c>
      <c r="O1972" s="36" t="s">
        <v>50</v>
      </c>
      <c r="P1972" s="36"/>
      <c r="Q1972" s="36"/>
      <c r="R1972" s="36"/>
      <c r="S1972" s="36" t="s">
        <v>51</v>
      </c>
      <c r="T1972" s="36" t="s">
        <v>39</v>
      </c>
      <c r="U1972" s="36" t="s">
        <v>39</v>
      </c>
      <c r="V1972" s="36" t="s">
        <v>38</v>
      </c>
      <c r="W1972" s="36" t="s">
        <v>39</v>
      </c>
      <c r="X1972" s="36">
        <v>1</v>
      </c>
      <c r="Y1972" s="36" t="s">
        <v>10628</v>
      </c>
      <c r="Z1972" s="36">
        <v>1</v>
      </c>
      <c r="AA1972" s="36" t="s">
        <v>821</v>
      </c>
      <c r="AB1972" s="36">
        <v>1</v>
      </c>
      <c r="AC1972" s="36"/>
      <c r="AD1972" s="36"/>
      <c r="AE1972" s="36">
        <f t="shared" si="33"/>
        <v>1</v>
      </c>
    </row>
    <row r="1973" spans="1:31" customFormat="1" ht="67.5">
      <c r="A1973" s="36">
        <v>1972</v>
      </c>
      <c r="B1973" s="36" t="s">
        <v>9803</v>
      </c>
      <c r="C1973" s="36" t="s">
        <v>9900</v>
      </c>
      <c r="D1973" s="36" t="s">
        <v>10629</v>
      </c>
      <c r="E1973" s="36" t="s">
        <v>28</v>
      </c>
      <c r="F1973" s="36" t="s">
        <v>45</v>
      </c>
      <c r="G1973" s="36">
        <v>0</v>
      </c>
      <c r="H1973" s="36" t="s">
        <v>108</v>
      </c>
      <c r="I1973" s="36" t="s">
        <v>10630</v>
      </c>
      <c r="J1973" s="36" t="s">
        <v>10631</v>
      </c>
      <c r="K1973" s="36" t="s">
        <v>33</v>
      </c>
      <c r="L1973" s="72" t="s">
        <v>10632</v>
      </c>
      <c r="M1973" s="36" t="s">
        <v>9905</v>
      </c>
      <c r="N1973" s="36" t="s">
        <v>49</v>
      </c>
      <c r="O1973" s="36" t="s">
        <v>50</v>
      </c>
      <c r="P1973" s="36"/>
      <c r="Q1973" s="36"/>
      <c r="R1973" s="36"/>
      <c r="S1973" s="36" t="s">
        <v>51</v>
      </c>
      <c r="T1973" s="36" t="s">
        <v>38</v>
      </c>
      <c r="U1973" s="36" t="s">
        <v>39</v>
      </c>
      <c r="V1973" s="36" t="s">
        <v>38</v>
      </c>
      <c r="W1973" s="36" t="s">
        <v>39</v>
      </c>
      <c r="X1973" s="36">
        <v>1</v>
      </c>
      <c r="Y1973" s="36" t="s">
        <v>10633</v>
      </c>
      <c r="Z1973" s="36">
        <v>1</v>
      </c>
      <c r="AA1973" s="36" t="s">
        <v>821</v>
      </c>
      <c r="AB1973" s="36">
        <v>1</v>
      </c>
      <c r="AC1973" s="36"/>
      <c r="AD1973" s="36"/>
      <c r="AE1973" s="36">
        <f t="shared" si="33"/>
        <v>1</v>
      </c>
    </row>
    <row r="1974" spans="1:31" customFormat="1" ht="67.5">
      <c r="A1974" s="36">
        <v>1973</v>
      </c>
      <c r="B1974" s="36" t="s">
        <v>9803</v>
      </c>
      <c r="C1974" s="36" t="s">
        <v>9900</v>
      </c>
      <c r="D1974" s="36" t="s">
        <v>10634</v>
      </c>
      <c r="E1974" s="36" t="s">
        <v>28</v>
      </c>
      <c r="F1974" s="36" t="s">
        <v>45</v>
      </c>
      <c r="G1974" s="36">
        <v>0</v>
      </c>
      <c r="H1974" s="36" t="s">
        <v>82</v>
      </c>
      <c r="I1974" s="36" t="s">
        <v>10635</v>
      </c>
      <c r="J1974" s="36" t="s">
        <v>10636</v>
      </c>
      <c r="K1974" s="36" t="s">
        <v>33</v>
      </c>
      <c r="L1974" s="72" t="s">
        <v>10637</v>
      </c>
      <c r="M1974" s="36" t="s">
        <v>9905</v>
      </c>
      <c r="N1974" s="36" t="s">
        <v>49</v>
      </c>
      <c r="O1974" s="36" t="s">
        <v>50</v>
      </c>
      <c r="P1974" s="36"/>
      <c r="Q1974" s="36"/>
      <c r="R1974" s="36"/>
      <c r="S1974" s="36" t="s">
        <v>51</v>
      </c>
      <c r="T1974" s="36" t="s">
        <v>38</v>
      </c>
      <c r="U1974" s="36" t="s">
        <v>39</v>
      </c>
      <c r="V1974" s="36" t="s">
        <v>38</v>
      </c>
      <c r="W1974" s="36" t="s">
        <v>39</v>
      </c>
      <c r="X1974" s="36">
        <v>1</v>
      </c>
      <c r="Y1974" s="36" t="s">
        <v>10638</v>
      </c>
      <c r="Z1974" s="36">
        <v>1</v>
      </c>
      <c r="AA1974" s="36" t="s">
        <v>821</v>
      </c>
      <c r="AB1974" s="36">
        <v>1</v>
      </c>
      <c r="AC1974" s="36"/>
      <c r="AD1974" s="36"/>
      <c r="AE1974" s="36">
        <f t="shared" si="33"/>
        <v>1</v>
      </c>
    </row>
    <row r="1975" spans="1:31" customFormat="1" ht="54">
      <c r="A1975" s="36">
        <v>1974</v>
      </c>
      <c r="B1975" s="36" t="s">
        <v>9803</v>
      </c>
      <c r="C1975" s="36" t="s">
        <v>9900</v>
      </c>
      <c r="D1975" s="36" t="s">
        <v>10639</v>
      </c>
      <c r="E1975" s="36" t="s">
        <v>28</v>
      </c>
      <c r="F1975" s="36" t="s">
        <v>45</v>
      </c>
      <c r="G1975" s="36">
        <v>0</v>
      </c>
      <c r="H1975" s="36" t="s">
        <v>108</v>
      </c>
      <c r="I1975" s="36" t="s">
        <v>10640</v>
      </c>
      <c r="J1975" s="36" t="s">
        <v>10641</v>
      </c>
      <c r="K1975" s="36" t="s">
        <v>33</v>
      </c>
      <c r="L1975" s="72" t="s">
        <v>10642</v>
      </c>
      <c r="M1975" s="36" t="s">
        <v>9905</v>
      </c>
      <c r="N1975" s="36" t="s">
        <v>49</v>
      </c>
      <c r="O1975" s="36" t="s">
        <v>50</v>
      </c>
      <c r="P1975" s="36"/>
      <c r="Q1975" s="36"/>
      <c r="R1975" s="36"/>
      <c r="S1975" s="36" t="s">
        <v>51</v>
      </c>
      <c r="T1975" s="36" t="s">
        <v>38</v>
      </c>
      <c r="U1975" s="36" t="s">
        <v>39</v>
      </c>
      <c r="V1975" s="36" t="s">
        <v>38</v>
      </c>
      <c r="W1975" s="36" t="s">
        <v>39</v>
      </c>
      <c r="X1975" s="36">
        <v>1</v>
      </c>
      <c r="Y1975" s="36" t="s">
        <v>10638</v>
      </c>
      <c r="Z1975" s="36">
        <v>1</v>
      </c>
      <c r="AA1975" s="36" t="s">
        <v>821</v>
      </c>
      <c r="AB1975" s="36">
        <v>1</v>
      </c>
      <c r="AC1975" s="36"/>
      <c r="AD1975" s="36"/>
      <c r="AE1975" s="36">
        <f t="shared" si="33"/>
        <v>1</v>
      </c>
    </row>
    <row r="1976" spans="1:31" customFormat="1" ht="67.5">
      <c r="A1976" s="36">
        <v>1975</v>
      </c>
      <c r="B1976" s="36" t="s">
        <v>9803</v>
      </c>
      <c r="C1976" s="36" t="s">
        <v>9900</v>
      </c>
      <c r="D1976" s="36" t="s">
        <v>10643</v>
      </c>
      <c r="E1976" s="36" t="s">
        <v>28</v>
      </c>
      <c r="F1976" s="36" t="s">
        <v>45</v>
      </c>
      <c r="G1976" s="36">
        <v>0</v>
      </c>
      <c r="H1976" s="36" t="s">
        <v>82</v>
      </c>
      <c r="I1976" s="36" t="s">
        <v>10644</v>
      </c>
      <c r="J1976" s="36" t="s">
        <v>10645</v>
      </c>
      <c r="K1976" s="36" t="s">
        <v>33</v>
      </c>
      <c r="L1976" s="72" t="s">
        <v>10646</v>
      </c>
      <c r="M1976" s="36" t="s">
        <v>9905</v>
      </c>
      <c r="N1976" s="36" t="s">
        <v>49</v>
      </c>
      <c r="O1976" s="36" t="s">
        <v>50</v>
      </c>
      <c r="P1976" s="36"/>
      <c r="Q1976" s="36"/>
      <c r="R1976" s="36"/>
      <c r="S1976" s="36" t="s">
        <v>51</v>
      </c>
      <c r="T1976" s="36" t="s">
        <v>38</v>
      </c>
      <c r="U1976" s="36" t="s">
        <v>39</v>
      </c>
      <c r="V1976" s="36" t="s">
        <v>38</v>
      </c>
      <c r="W1976" s="36" t="s">
        <v>39</v>
      </c>
      <c r="X1976" s="36">
        <v>1</v>
      </c>
      <c r="Y1976" s="36" t="s">
        <v>10647</v>
      </c>
      <c r="Z1976" s="36">
        <v>1</v>
      </c>
      <c r="AA1976" s="36" t="s">
        <v>821</v>
      </c>
      <c r="AB1976" s="36">
        <v>1</v>
      </c>
      <c r="AC1976" s="36"/>
      <c r="AD1976" s="36"/>
      <c r="AE1976" s="36">
        <f t="shared" si="33"/>
        <v>1</v>
      </c>
    </row>
    <row r="1977" spans="1:31" customFormat="1" ht="81">
      <c r="A1977" s="36">
        <v>1976</v>
      </c>
      <c r="B1977" s="36" t="s">
        <v>9803</v>
      </c>
      <c r="C1977" s="36" t="s">
        <v>9900</v>
      </c>
      <c r="D1977" s="36" t="s">
        <v>10648</v>
      </c>
      <c r="E1977" s="36" t="s">
        <v>28</v>
      </c>
      <c r="F1977" s="36" t="s">
        <v>45</v>
      </c>
      <c r="G1977" s="36">
        <v>0</v>
      </c>
      <c r="H1977" s="36" t="s">
        <v>82</v>
      </c>
      <c r="I1977" s="36" t="s">
        <v>10649</v>
      </c>
      <c r="J1977" s="36" t="s">
        <v>10650</v>
      </c>
      <c r="K1977" s="36" t="s">
        <v>33</v>
      </c>
      <c r="L1977" s="72" t="s">
        <v>10651</v>
      </c>
      <c r="M1977" s="36" t="s">
        <v>10585</v>
      </c>
      <c r="N1977" s="36" t="s">
        <v>49</v>
      </c>
      <c r="O1977" s="36" t="s">
        <v>50</v>
      </c>
      <c r="P1977" s="36"/>
      <c r="Q1977" s="36"/>
      <c r="R1977" s="36"/>
      <c r="S1977" s="36" t="s">
        <v>51</v>
      </c>
      <c r="T1977" s="36" t="s">
        <v>38</v>
      </c>
      <c r="U1977" s="36" t="s">
        <v>39</v>
      </c>
      <c r="V1977" s="36" t="s">
        <v>38</v>
      </c>
      <c r="W1977" s="36" t="s">
        <v>39</v>
      </c>
      <c r="X1977" s="36">
        <v>1</v>
      </c>
      <c r="Y1977" s="36" t="s">
        <v>10652</v>
      </c>
      <c r="Z1977" s="36">
        <v>1</v>
      </c>
      <c r="AA1977" s="36" t="s">
        <v>821</v>
      </c>
      <c r="AB1977" s="36">
        <v>1</v>
      </c>
      <c r="AC1977" s="36"/>
      <c r="AD1977" s="36"/>
      <c r="AE1977" s="36">
        <f t="shared" si="33"/>
        <v>1</v>
      </c>
    </row>
    <row r="1978" spans="1:31" customFormat="1" ht="81">
      <c r="A1978" s="36">
        <v>1977</v>
      </c>
      <c r="B1978" s="36" t="s">
        <v>9803</v>
      </c>
      <c r="C1978" s="36" t="s">
        <v>9907</v>
      </c>
      <c r="D1978" s="36" t="s">
        <v>10653</v>
      </c>
      <c r="E1978" s="36" t="s">
        <v>28</v>
      </c>
      <c r="F1978" s="36" t="s">
        <v>45</v>
      </c>
      <c r="G1978" s="36">
        <v>0</v>
      </c>
      <c r="H1978" s="36" t="s">
        <v>108</v>
      </c>
      <c r="I1978" s="36" t="s">
        <v>10654</v>
      </c>
      <c r="J1978" s="36" t="s">
        <v>10655</v>
      </c>
      <c r="K1978" s="36" t="s">
        <v>33</v>
      </c>
      <c r="L1978" s="72" t="s">
        <v>10656</v>
      </c>
      <c r="M1978" s="36" t="s">
        <v>10657</v>
      </c>
      <c r="N1978" s="36" t="s">
        <v>36</v>
      </c>
      <c r="O1978" s="36"/>
      <c r="P1978" s="36"/>
      <c r="Q1978" s="36"/>
      <c r="R1978" s="36"/>
      <c r="S1978" s="36" t="s">
        <v>51</v>
      </c>
      <c r="T1978" s="36" t="s">
        <v>38</v>
      </c>
      <c r="U1978" s="36" t="s">
        <v>38</v>
      </c>
      <c r="V1978" s="36" t="s">
        <v>38</v>
      </c>
      <c r="W1978" s="36"/>
      <c r="X1978" s="36">
        <v>2</v>
      </c>
      <c r="Y1978" s="36" t="s">
        <v>10658</v>
      </c>
      <c r="Z1978" s="36">
        <v>1</v>
      </c>
      <c r="AA1978" s="36" t="s">
        <v>10659</v>
      </c>
      <c r="AB1978" s="36">
        <v>1</v>
      </c>
      <c r="AC1978" s="36"/>
      <c r="AD1978" s="36"/>
      <c r="AE1978" s="36">
        <f t="shared" si="33"/>
        <v>0</v>
      </c>
    </row>
    <row r="1979" spans="1:31" customFormat="1" ht="110.25">
      <c r="A1979" s="36">
        <v>1978</v>
      </c>
      <c r="B1979" s="36" t="s">
        <v>9803</v>
      </c>
      <c r="C1979" s="36" t="s">
        <v>9907</v>
      </c>
      <c r="D1979" s="36" t="s">
        <v>10660</v>
      </c>
      <c r="E1979" s="36" t="s">
        <v>28</v>
      </c>
      <c r="F1979" s="36" t="s">
        <v>45</v>
      </c>
      <c r="G1979" s="36">
        <v>0</v>
      </c>
      <c r="H1979" s="36" t="s">
        <v>108</v>
      </c>
      <c r="I1979" s="36" t="s">
        <v>10661</v>
      </c>
      <c r="J1979" s="36" t="s">
        <v>10662</v>
      </c>
      <c r="K1979" s="36" t="s">
        <v>33</v>
      </c>
      <c r="L1979" s="72" t="s">
        <v>10663</v>
      </c>
      <c r="M1979" s="36" t="s">
        <v>10664</v>
      </c>
      <c r="N1979" s="36" t="s">
        <v>49</v>
      </c>
      <c r="O1979" s="36"/>
      <c r="P1979" s="36" t="s">
        <v>50</v>
      </c>
      <c r="Q1979" s="36"/>
      <c r="R1979" s="36"/>
      <c r="S1979" s="36" t="s">
        <v>51</v>
      </c>
      <c r="T1979" s="36" t="s">
        <v>38</v>
      </c>
      <c r="U1979" s="36" t="s">
        <v>38</v>
      </c>
      <c r="V1979" s="36" t="s">
        <v>38</v>
      </c>
      <c r="W1979" s="36"/>
      <c r="X1979" s="36">
        <v>2</v>
      </c>
      <c r="Y1979" s="36" t="s">
        <v>10665</v>
      </c>
      <c r="Z1979" s="36">
        <v>1</v>
      </c>
      <c r="AA1979" s="36" t="s">
        <v>10666</v>
      </c>
      <c r="AB1979" s="36">
        <v>1</v>
      </c>
      <c r="AC1979" s="36"/>
      <c r="AD1979" s="36"/>
      <c r="AE1979" s="36">
        <f t="shared" si="33"/>
        <v>1</v>
      </c>
    </row>
    <row r="1980" spans="1:31" customFormat="1" ht="175.5">
      <c r="A1980" s="36">
        <v>1979</v>
      </c>
      <c r="B1980" s="36" t="s">
        <v>9803</v>
      </c>
      <c r="C1980" s="36" t="s">
        <v>9907</v>
      </c>
      <c r="D1980" s="36" t="s">
        <v>10667</v>
      </c>
      <c r="E1980" s="36" t="s">
        <v>28</v>
      </c>
      <c r="F1980" s="36" t="s">
        <v>45</v>
      </c>
      <c r="G1980" s="36">
        <v>0</v>
      </c>
      <c r="H1980" s="36" t="s">
        <v>82</v>
      </c>
      <c r="I1980" s="36" t="s">
        <v>10668</v>
      </c>
      <c r="J1980" s="36" t="s">
        <v>10669</v>
      </c>
      <c r="K1980" s="36" t="s">
        <v>33</v>
      </c>
      <c r="L1980" s="72" t="s">
        <v>10670</v>
      </c>
      <c r="M1980" s="36" t="s">
        <v>10671</v>
      </c>
      <c r="N1980" s="36" t="s">
        <v>36</v>
      </c>
      <c r="O1980" s="36"/>
      <c r="P1980" s="36"/>
      <c r="Q1980" s="36"/>
      <c r="R1980" s="36"/>
      <c r="S1980" s="36" t="s">
        <v>37</v>
      </c>
      <c r="T1980" s="36" t="s">
        <v>38</v>
      </c>
      <c r="U1980" s="36" t="s">
        <v>39</v>
      </c>
      <c r="V1980" s="36" t="s">
        <v>39</v>
      </c>
      <c r="W1980" s="36"/>
      <c r="X1980" s="36">
        <v>2</v>
      </c>
      <c r="Y1980" s="36" t="s">
        <v>10672</v>
      </c>
      <c r="Z1980" s="36">
        <v>1</v>
      </c>
      <c r="AA1980" s="36" t="s">
        <v>10673</v>
      </c>
      <c r="AB1980" s="36">
        <v>1</v>
      </c>
      <c r="AC1980" s="36"/>
      <c r="AD1980" s="36"/>
      <c r="AE1980" s="36">
        <f t="shared" si="33"/>
        <v>0</v>
      </c>
    </row>
    <row r="1981" spans="1:31" customFormat="1" ht="90">
      <c r="A1981" s="36">
        <v>1980</v>
      </c>
      <c r="B1981" s="36" t="s">
        <v>9803</v>
      </c>
      <c r="C1981" s="36" t="s">
        <v>9907</v>
      </c>
      <c r="D1981" s="36" t="s">
        <v>10674</v>
      </c>
      <c r="E1981" s="36" t="s">
        <v>28</v>
      </c>
      <c r="F1981" s="36" t="s">
        <v>45</v>
      </c>
      <c r="G1981" s="36">
        <v>0</v>
      </c>
      <c r="H1981" s="36" t="s">
        <v>108</v>
      </c>
      <c r="I1981" s="36" t="s">
        <v>10675</v>
      </c>
      <c r="J1981" s="36" t="s">
        <v>10676</v>
      </c>
      <c r="K1981" s="36" t="s">
        <v>33</v>
      </c>
      <c r="L1981" s="72" t="s">
        <v>10677</v>
      </c>
      <c r="M1981" s="36" t="s">
        <v>10678</v>
      </c>
      <c r="N1981" s="36" t="s">
        <v>49</v>
      </c>
      <c r="O1981" s="36"/>
      <c r="P1981" s="36" t="s">
        <v>50</v>
      </c>
      <c r="Q1981" s="36"/>
      <c r="R1981" s="36"/>
      <c r="S1981" s="36" t="s">
        <v>51</v>
      </c>
      <c r="T1981" s="36" t="s">
        <v>38</v>
      </c>
      <c r="U1981" s="36" t="s">
        <v>39</v>
      </c>
      <c r="V1981" s="36" t="s">
        <v>38</v>
      </c>
      <c r="W1981" s="36"/>
      <c r="X1981" s="36">
        <v>2</v>
      </c>
      <c r="Y1981" s="36" t="s">
        <v>10679</v>
      </c>
      <c r="Z1981" s="36">
        <v>1</v>
      </c>
      <c r="AA1981" s="36" t="s">
        <v>10680</v>
      </c>
      <c r="AB1981" s="36">
        <v>1</v>
      </c>
      <c r="AC1981" s="36"/>
      <c r="AD1981" s="36"/>
      <c r="AE1981" s="36">
        <f t="shared" si="33"/>
        <v>1</v>
      </c>
    </row>
    <row r="1982" spans="1:31" customFormat="1" ht="109.5">
      <c r="A1982" s="36">
        <v>1981</v>
      </c>
      <c r="B1982" s="36" t="s">
        <v>9803</v>
      </c>
      <c r="C1982" s="36" t="s">
        <v>9907</v>
      </c>
      <c r="D1982" s="36" t="s">
        <v>10681</v>
      </c>
      <c r="E1982" s="36" t="s">
        <v>28</v>
      </c>
      <c r="F1982" s="36" t="s">
        <v>45</v>
      </c>
      <c r="G1982" s="36">
        <v>0</v>
      </c>
      <c r="H1982" s="36" t="s">
        <v>108</v>
      </c>
      <c r="I1982" s="36" t="s">
        <v>10682</v>
      </c>
      <c r="J1982" s="36" t="s">
        <v>10683</v>
      </c>
      <c r="K1982" s="36" t="s">
        <v>33</v>
      </c>
      <c r="L1982" s="72" t="s">
        <v>10684</v>
      </c>
      <c r="M1982" s="36" t="s">
        <v>10685</v>
      </c>
      <c r="N1982" s="36" t="s">
        <v>36</v>
      </c>
      <c r="O1982" s="36"/>
      <c r="P1982" s="36"/>
      <c r="Q1982" s="36"/>
      <c r="R1982" s="36"/>
      <c r="S1982" s="36" t="s">
        <v>51</v>
      </c>
      <c r="T1982" s="36" t="s">
        <v>38</v>
      </c>
      <c r="U1982" s="36" t="s">
        <v>39</v>
      </c>
      <c r="V1982" s="36" t="s">
        <v>39</v>
      </c>
      <c r="W1982" s="36"/>
      <c r="X1982" s="36">
        <v>2</v>
      </c>
      <c r="Y1982" s="36" t="s">
        <v>10686</v>
      </c>
      <c r="Z1982" s="36">
        <v>1</v>
      </c>
      <c r="AA1982" s="36" t="s">
        <v>10687</v>
      </c>
      <c r="AB1982" s="36">
        <v>1</v>
      </c>
      <c r="AC1982" s="36"/>
      <c r="AD1982" s="36"/>
      <c r="AE1982" s="36">
        <f t="shared" si="33"/>
        <v>0</v>
      </c>
    </row>
    <row r="1983" spans="1:31" customFormat="1" ht="81">
      <c r="A1983" s="36">
        <v>1982</v>
      </c>
      <c r="B1983" s="36" t="s">
        <v>9803</v>
      </c>
      <c r="C1983" s="36" t="s">
        <v>9907</v>
      </c>
      <c r="D1983" s="36" t="s">
        <v>10688</v>
      </c>
      <c r="E1983" s="36" t="s">
        <v>10689</v>
      </c>
      <c r="F1983" s="36" t="s">
        <v>126</v>
      </c>
      <c r="G1983" s="36">
        <v>2</v>
      </c>
      <c r="H1983" s="36" t="s">
        <v>108</v>
      </c>
      <c r="I1983" s="36" t="s">
        <v>10690</v>
      </c>
      <c r="J1983" s="36" t="s">
        <v>10691</v>
      </c>
      <c r="K1983" s="36" t="s">
        <v>33</v>
      </c>
      <c r="L1983" s="72" t="s">
        <v>10692</v>
      </c>
      <c r="M1983" s="36" t="s">
        <v>10693</v>
      </c>
      <c r="N1983" s="36" t="s">
        <v>49</v>
      </c>
      <c r="O1983" s="36" t="s">
        <v>50</v>
      </c>
      <c r="P1983" s="36" t="s">
        <v>50</v>
      </c>
      <c r="Q1983" s="36"/>
      <c r="R1983" s="36"/>
      <c r="S1983" s="36" t="s">
        <v>51</v>
      </c>
      <c r="T1983" s="36" t="s">
        <v>38</v>
      </c>
      <c r="U1983" s="36" t="s">
        <v>39</v>
      </c>
      <c r="V1983" s="36" t="s">
        <v>38</v>
      </c>
      <c r="W1983" s="36" t="s">
        <v>39</v>
      </c>
      <c r="X1983" s="36">
        <v>1</v>
      </c>
      <c r="Y1983" s="36" t="s">
        <v>10694</v>
      </c>
      <c r="Z1983" s="36">
        <v>1</v>
      </c>
      <c r="AA1983" s="36" t="s">
        <v>10695</v>
      </c>
      <c r="AB1983" s="36">
        <v>1</v>
      </c>
      <c r="AC1983" s="36"/>
      <c r="AD1983" s="36"/>
      <c r="AE1983" s="36">
        <f t="shared" si="33"/>
        <v>2</v>
      </c>
    </row>
    <row r="1984" spans="1:31" customFormat="1" ht="81">
      <c r="A1984" s="36">
        <v>1983</v>
      </c>
      <c r="B1984" s="36" t="s">
        <v>9803</v>
      </c>
      <c r="C1984" s="36" t="s">
        <v>9907</v>
      </c>
      <c r="D1984" s="36" t="s">
        <v>10696</v>
      </c>
      <c r="E1984" s="36" t="s">
        <v>10689</v>
      </c>
      <c r="F1984" s="36" t="s">
        <v>126</v>
      </c>
      <c r="G1984" s="36">
        <v>2</v>
      </c>
      <c r="H1984" s="36" t="s">
        <v>82</v>
      </c>
      <c r="I1984" s="36" t="s">
        <v>10697</v>
      </c>
      <c r="J1984" s="36" t="s">
        <v>10698</v>
      </c>
      <c r="K1984" s="36" t="s">
        <v>33</v>
      </c>
      <c r="L1984" s="72" t="s">
        <v>10699</v>
      </c>
      <c r="M1984" s="36" t="s">
        <v>10700</v>
      </c>
      <c r="N1984" s="36" t="s">
        <v>49</v>
      </c>
      <c r="O1984" s="36" t="s">
        <v>50</v>
      </c>
      <c r="P1984" s="36" t="s">
        <v>50</v>
      </c>
      <c r="Q1984" s="36"/>
      <c r="R1984" s="36"/>
      <c r="S1984" s="36" t="s">
        <v>51</v>
      </c>
      <c r="T1984" s="36" t="s">
        <v>38</v>
      </c>
      <c r="U1984" s="36" t="s">
        <v>39</v>
      </c>
      <c r="V1984" s="36" t="s">
        <v>38</v>
      </c>
      <c r="W1984" s="36" t="s">
        <v>39</v>
      </c>
      <c r="X1984" s="36">
        <v>1</v>
      </c>
      <c r="Y1984" s="36" t="s">
        <v>10694</v>
      </c>
      <c r="Z1984" s="36">
        <v>1</v>
      </c>
      <c r="AA1984" s="36" t="s">
        <v>10695</v>
      </c>
      <c r="AB1984" s="36">
        <v>1</v>
      </c>
      <c r="AC1984" s="36"/>
      <c r="AD1984" s="36"/>
      <c r="AE1984" s="36">
        <f t="shared" si="33"/>
        <v>2</v>
      </c>
    </row>
    <row r="1985" spans="1:31" customFormat="1" ht="67.5">
      <c r="A1985" s="36">
        <v>1984</v>
      </c>
      <c r="B1985" s="36" t="s">
        <v>9803</v>
      </c>
      <c r="C1985" s="36" t="s">
        <v>9907</v>
      </c>
      <c r="D1985" s="36" t="s">
        <v>10701</v>
      </c>
      <c r="E1985" s="36" t="s">
        <v>28</v>
      </c>
      <c r="F1985" s="36" t="s">
        <v>45</v>
      </c>
      <c r="G1985" s="36">
        <v>0</v>
      </c>
      <c r="H1985" s="36" t="s">
        <v>82</v>
      </c>
      <c r="I1985" s="36" t="s">
        <v>10682</v>
      </c>
      <c r="J1985" s="36" t="s">
        <v>10702</v>
      </c>
      <c r="K1985" s="36" t="s">
        <v>33</v>
      </c>
      <c r="L1985" s="72" t="s">
        <v>10703</v>
      </c>
      <c r="M1985" s="36" t="s">
        <v>10704</v>
      </c>
      <c r="N1985" s="36" t="s">
        <v>36</v>
      </c>
      <c r="O1985" s="36"/>
      <c r="P1985" s="36"/>
      <c r="Q1985" s="36"/>
      <c r="R1985" s="36"/>
      <c r="S1985" s="36" t="s">
        <v>51</v>
      </c>
      <c r="T1985" s="36" t="s">
        <v>38</v>
      </c>
      <c r="U1985" s="36" t="s">
        <v>39</v>
      </c>
      <c r="V1985" s="36" t="s">
        <v>38</v>
      </c>
      <c r="W1985" s="36"/>
      <c r="X1985" s="36">
        <v>2</v>
      </c>
      <c r="Y1985" s="36" t="s">
        <v>10686</v>
      </c>
      <c r="Z1985" s="36">
        <v>1</v>
      </c>
      <c r="AA1985" s="36" t="s">
        <v>10687</v>
      </c>
      <c r="AB1985" s="36">
        <v>1</v>
      </c>
      <c r="AC1985" s="36"/>
      <c r="AD1985" s="36"/>
      <c r="AE1985" s="36">
        <f t="shared" si="33"/>
        <v>0</v>
      </c>
    </row>
    <row r="1986" spans="1:31" customFormat="1" ht="96">
      <c r="A1986" s="36">
        <v>1985</v>
      </c>
      <c r="B1986" s="36" t="s">
        <v>9803</v>
      </c>
      <c r="C1986" s="36" t="s">
        <v>9907</v>
      </c>
      <c r="D1986" s="36" t="s">
        <v>10705</v>
      </c>
      <c r="E1986" s="36" t="s">
        <v>28</v>
      </c>
      <c r="F1986" s="36" t="s">
        <v>45</v>
      </c>
      <c r="G1986" s="36">
        <v>0</v>
      </c>
      <c r="H1986" s="36" t="s">
        <v>108</v>
      </c>
      <c r="I1986" s="36" t="s">
        <v>10706</v>
      </c>
      <c r="J1986" s="36" t="s">
        <v>10707</v>
      </c>
      <c r="K1986" s="36" t="s">
        <v>33</v>
      </c>
      <c r="L1986" s="72" t="s">
        <v>10708</v>
      </c>
      <c r="M1986" s="36" t="s">
        <v>10709</v>
      </c>
      <c r="N1986" s="36" t="s">
        <v>49</v>
      </c>
      <c r="O1986" s="36" t="s">
        <v>50</v>
      </c>
      <c r="P1986" s="36" t="s">
        <v>50</v>
      </c>
      <c r="Q1986" s="36"/>
      <c r="R1986" s="36"/>
      <c r="S1986" s="36" t="s">
        <v>51</v>
      </c>
      <c r="T1986" s="36" t="s">
        <v>38</v>
      </c>
      <c r="U1986" s="36" t="s">
        <v>39</v>
      </c>
      <c r="V1986" s="36" t="s">
        <v>38</v>
      </c>
      <c r="W1986" s="36"/>
      <c r="X1986" s="36">
        <v>2</v>
      </c>
      <c r="Y1986" s="36" t="s">
        <v>10710</v>
      </c>
      <c r="Z1986" s="36">
        <v>1</v>
      </c>
      <c r="AA1986" s="36" t="s">
        <v>10711</v>
      </c>
      <c r="AB1986" s="36">
        <v>1</v>
      </c>
      <c r="AC1986" s="36"/>
      <c r="AD1986" s="36"/>
      <c r="AE1986" s="36">
        <f t="shared" si="33"/>
        <v>2</v>
      </c>
    </row>
    <row r="1987" spans="1:31" customFormat="1" ht="90">
      <c r="A1987" s="36">
        <v>1986</v>
      </c>
      <c r="B1987" s="36" t="s">
        <v>9803</v>
      </c>
      <c r="C1987" s="36" t="s">
        <v>9907</v>
      </c>
      <c r="D1987" s="36" t="s">
        <v>10712</v>
      </c>
      <c r="E1987" s="36" t="s">
        <v>28</v>
      </c>
      <c r="F1987" s="36" t="s">
        <v>45</v>
      </c>
      <c r="G1987" s="36">
        <v>0</v>
      </c>
      <c r="H1987" s="36" t="s">
        <v>82</v>
      </c>
      <c r="I1987" s="36" t="s">
        <v>10713</v>
      </c>
      <c r="J1987" s="36" t="s">
        <v>10714</v>
      </c>
      <c r="K1987" s="36" t="s">
        <v>33</v>
      </c>
      <c r="L1987" s="72" t="s">
        <v>10715</v>
      </c>
      <c r="M1987" s="36" t="s">
        <v>10716</v>
      </c>
      <c r="N1987" s="36" t="s">
        <v>49</v>
      </c>
      <c r="O1987" s="36"/>
      <c r="P1987" s="36" t="s">
        <v>50</v>
      </c>
      <c r="Q1987" s="36"/>
      <c r="R1987" s="36"/>
      <c r="S1987" s="36" t="s">
        <v>51</v>
      </c>
      <c r="T1987" s="36" t="s">
        <v>38</v>
      </c>
      <c r="U1987" s="36" t="s">
        <v>39</v>
      </c>
      <c r="V1987" s="36" t="s">
        <v>38</v>
      </c>
      <c r="W1987" s="36"/>
      <c r="X1987" s="36">
        <v>2</v>
      </c>
      <c r="Y1987" s="36" t="s">
        <v>10717</v>
      </c>
      <c r="Z1987" s="36">
        <v>1</v>
      </c>
      <c r="AA1987" s="36" t="s">
        <v>5618</v>
      </c>
      <c r="AB1987" s="36">
        <v>1</v>
      </c>
      <c r="AC1987" s="36"/>
      <c r="AD1987" s="36"/>
      <c r="AE1987" s="36">
        <f t="shared" si="33"/>
        <v>1</v>
      </c>
    </row>
    <row r="1988" spans="1:31" customFormat="1" ht="91.5">
      <c r="A1988" s="36">
        <v>1987</v>
      </c>
      <c r="B1988" s="36" t="s">
        <v>9803</v>
      </c>
      <c r="C1988" s="36" t="s">
        <v>9907</v>
      </c>
      <c r="D1988" s="36" t="s">
        <v>10718</v>
      </c>
      <c r="E1988" s="36" t="s">
        <v>28</v>
      </c>
      <c r="F1988" s="36" t="s">
        <v>45</v>
      </c>
      <c r="G1988" s="36">
        <v>0</v>
      </c>
      <c r="H1988" s="36" t="s">
        <v>82</v>
      </c>
      <c r="I1988" s="36" t="s">
        <v>10719</v>
      </c>
      <c r="J1988" s="36" t="s">
        <v>10720</v>
      </c>
      <c r="K1988" s="36" t="s">
        <v>33</v>
      </c>
      <c r="L1988" s="72" t="s">
        <v>10721</v>
      </c>
      <c r="M1988" s="36" t="s">
        <v>10722</v>
      </c>
      <c r="N1988" s="36" t="s">
        <v>36</v>
      </c>
      <c r="O1988" s="36"/>
      <c r="P1988" s="36"/>
      <c r="Q1988" s="36"/>
      <c r="R1988" s="36"/>
      <c r="S1988" s="36" t="s">
        <v>51</v>
      </c>
      <c r="T1988" s="36" t="s">
        <v>38</v>
      </c>
      <c r="U1988" s="36" t="s">
        <v>39</v>
      </c>
      <c r="V1988" s="36" t="s">
        <v>38</v>
      </c>
      <c r="W1988" s="36"/>
      <c r="X1988" s="36">
        <v>2</v>
      </c>
      <c r="Y1988" s="36" t="s">
        <v>10686</v>
      </c>
      <c r="Z1988" s="36">
        <v>1</v>
      </c>
      <c r="AA1988" s="36" t="s">
        <v>10687</v>
      </c>
      <c r="AB1988" s="36">
        <v>1</v>
      </c>
      <c r="AC1988" s="36"/>
      <c r="AD1988" s="36"/>
      <c r="AE1988" s="36">
        <f t="shared" si="33"/>
        <v>0</v>
      </c>
    </row>
    <row r="1989" spans="1:31" customFormat="1" ht="71.25">
      <c r="A1989" s="36">
        <v>1988</v>
      </c>
      <c r="B1989" s="36" t="s">
        <v>9803</v>
      </c>
      <c r="C1989" s="36" t="s">
        <v>9907</v>
      </c>
      <c r="D1989" s="36" t="s">
        <v>10723</v>
      </c>
      <c r="E1989" s="36" t="s">
        <v>28</v>
      </c>
      <c r="F1989" s="36" t="s">
        <v>45</v>
      </c>
      <c r="G1989" s="36">
        <v>0</v>
      </c>
      <c r="H1989" s="36" t="s">
        <v>108</v>
      </c>
      <c r="I1989" s="36" t="s">
        <v>10724</v>
      </c>
      <c r="J1989" s="36" t="s">
        <v>10725</v>
      </c>
      <c r="K1989" s="36" t="s">
        <v>33</v>
      </c>
      <c r="L1989" s="72" t="s">
        <v>10726</v>
      </c>
      <c r="M1989" s="36" t="s">
        <v>10727</v>
      </c>
      <c r="N1989" s="36" t="s">
        <v>49</v>
      </c>
      <c r="O1989" s="36"/>
      <c r="P1989" s="36" t="s">
        <v>50</v>
      </c>
      <c r="Q1989" s="36"/>
      <c r="R1989" s="36"/>
      <c r="S1989" s="36" t="s">
        <v>51</v>
      </c>
      <c r="T1989" s="36" t="s">
        <v>38</v>
      </c>
      <c r="U1989" s="36" t="s">
        <v>38</v>
      </c>
      <c r="V1989" s="36" t="s">
        <v>38</v>
      </c>
      <c r="W1989" s="36"/>
      <c r="X1989" s="36">
        <v>2</v>
      </c>
      <c r="Y1989" s="36" t="s">
        <v>10728</v>
      </c>
      <c r="Z1989" s="36">
        <v>1</v>
      </c>
      <c r="AA1989" s="36" t="s">
        <v>10729</v>
      </c>
      <c r="AB1989" s="36">
        <v>1</v>
      </c>
      <c r="AC1989" s="36"/>
      <c r="AD1989" s="36"/>
      <c r="AE1989" s="36">
        <f t="shared" si="33"/>
        <v>1</v>
      </c>
    </row>
    <row r="1990" spans="1:31" customFormat="1" ht="76.5">
      <c r="A1990" s="36">
        <v>1989</v>
      </c>
      <c r="B1990" s="36" t="s">
        <v>9803</v>
      </c>
      <c r="C1990" s="36" t="s">
        <v>9907</v>
      </c>
      <c r="D1990" s="36" t="s">
        <v>10730</v>
      </c>
      <c r="E1990" s="36" t="s">
        <v>28</v>
      </c>
      <c r="F1990" s="36" t="s">
        <v>45</v>
      </c>
      <c r="G1990" s="36">
        <v>0</v>
      </c>
      <c r="H1990" s="36" t="s">
        <v>82</v>
      </c>
      <c r="I1990" s="36" t="s">
        <v>10731</v>
      </c>
      <c r="J1990" s="36" t="s">
        <v>10732</v>
      </c>
      <c r="K1990" s="36" t="s">
        <v>33</v>
      </c>
      <c r="L1990" s="72" t="s">
        <v>10733</v>
      </c>
      <c r="M1990" s="36" t="s">
        <v>10734</v>
      </c>
      <c r="N1990" s="36" t="s">
        <v>49</v>
      </c>
      <c r="O1990" s="36"/>
      <c r="P1990" s="36" t="s">
        <v>50</v>
      </c>
      <c r="Q1990" s="36"/>
      <c r="R1990" s="36"/>
      <c r="S1990" s="36" t="s">
        <v>51</v>
      </c>
      <c r="T1990" s="36" t="s">
        <v>38</v>
      </c>
      <c r="U1990" s="36" t="s">
        <v>39</v>
      </c>
      <c r="V1990" s="36" t="s">
        <v>38</v>
      </c>
      <c r="W1990" s="36"/>
      <c r="X1990" s="36">
        <v>2</v>
      </c>
      <c r="Y1990" s="36" t="s">
        <v>10735</v>
      </c>
      <c r="Z1990" s="36">
        <v>1</v>
      </c>
      <c r="AA1990" s="36" t="s">
        <v>10736</v>
      </c>
      <c r="AB1990" s="36">
        <v>1</v>
      </c>
      <c r="AC1990" s="36"/>
      <c r="AD1990" s="36"/>
      <c r="AE1990" s="36">
        <f t="shared" si="33"/>
        <v>1</v>
      </c>
    </row>
    <row r="1991" spans="1:31" customFormat="1" ht="95.25">
      <c r="A1991" s="36">
        <v>1990</v>
      </c>
      <c r="B1991" s="36" t="s">
        <v>9803</v>
      </c>
      <c r="C1991" s="36" t="s">
        <v>9907</v>
      </c>
      <c r="D1991" s="36" t="s">
        <v>10737</v>
      </c>
      <c r="E1991" s="36" t="s">
        <v>28</v>
      </c>
      <c r="F1991" s="36" t="s">
        <v>45</v>
      </c>
      <c r="G1991" s="36">
        <v>0</v>
      </c>
      <c r="H1991" s="36" t="s">
        <v>82</v>
      </c>
      <c r="I1991" s="36" t="s">
        <v>10738</v>
      </c>
      <c r="J1991" s="36" t="s">
        <v>10739</v>
      </c>
      <c r="K1991" s="36" t="s">
        <v>33</v>
      </c>
      <c r="L1991" s="72" t="s">
        <v>10740</v>
      </c>
      <c r="M1991" s="36" t="s">
        <v>10741</v>
      </c>
      <c r="N1991" s="36" t="s">
        <v>49</v>
      </c>
      <c r="O1991" s="36" t="s">
        <v>50</v>
      </c>
      <c r="P1991" s="36"/>
      <c r="Q1991" s="36"/>
      <c r="R1991" s="36"/>
      <c r="S1991" s="36" t="s">
        <v>51</v>
      </c>
      <c r="T1991" s="36" t="s">
        <v>38</v>
      </c>
      <c r="U1991" s="36" t="s">
        <v>39</v>
      </c>
      <c r="V1991" s="36" t="s">
        <v>38</v>
      </c>
      <c r="W1991" s="36"/>
      <c r="X1991" s="36">
        <v>2</v>
      </c>
      <c r="Y1991" s="36" t="s">
        <v>10742</v>
      </c>
      <c r="Z1991" s="36">
        <v>1</v>
      </c>
      <c r="AA1991" s="36" t="s">
        <v>10743</v>
      </c>
      <c r="AB1991" s="36">
        <v>1</v>
      </c>
      <c r="AC1991" s="36"/>
      <c r="AD1991" s="36"/>
      <c r="AE1991" s="36">
        <f t="shared" si="33"/>
        <v>1</v>
      </c>
    </row>
    <row r="1992" spans="1:31" customFormat="1" ht="72">
      <c r="A1992" s="36">
        <v>1991</v>
      </c>
      <c r="B1992" s="36" t="s">
        <v>9803</v>
      </c>
      <c r="C1992" s="36" t="s">
        <v>9907</v>
      </c>
      <c r="D1992" s="36" t="s">
        <v>10744</v>
      </c>
      <c r="E1992" s="36" t="s">
        <v>28</v>
      </c>
      <c r="F1992" s="36" t="s">
        <v>45</v>
      </c>
      <c r="G1992" s="36">
        <v>0</v>
      </c>
      <c r="H1992" s="36" t="s">
        <v>82</v>
      </c>
      <c r="I1992" s="36" t="s">
        <v>10745</v>
      </c>
      <c r="J1992" s="36" t="s">
        <v>10746</v>
      </c>
      <c r="K1992" s="36" t="s">
        <v>33</v>
      </c>
      <c r="L1992" s="72" t="s">
        <v>10747</v>
      </c>
      <c r="M1992" s="36" t="s">
        <v>10748</v>
      </c>
      <c r="N1992" s="36" t="s">
        <v>49</v>
      </c>
      <c r="O1992" s="36" t="s">
        <v>50</v>
      </c>
      <c r="P1992" s="36"/>
      <c r="Q1992" s="36"/>
      <c r="R1992" s="36"/>
      <c r="S1992" s="36" t="s">
        <v>51</v>
      </c>
      <c r="T1992" s="36" t="s">
        <v>38</v>
      </c>
      <c r="U1992" s="36" t="s">
        <v>39</v>
      </c>
      <c r="V1992" s="36" t="s">
        <v>38</v>
      </c>
      <c r="W1992" s="36"/>
      <c r="X1992" s="36">
        <v>2</v>
      </c>
      <c r="Y1992" s="36" t="s">
        <v>10749</v>
      </c>
      <c r="Z1992" s="36">
        <v>1</v>
      </c>
      <c r="AA1992" s="36" t="s">
        <v>10750</v>
      </c>
      <c r="AB1992" s="36">
        <v>1</v>
      </c>
      <c r="AC1992" s="36"/>
      <c r="AD1992" s="36"/>
      <c r="AE1992" s="36">
        <f t="shared" ref="AE1992:AE2055" si="34">COUNTIFS(O1992:R1992,"√")</f>
        <v>1</v>
      </c>
    </row>
    <row r="1993" spans="1:31" customFormat="1" ht="111">
      <c r="A1993" s="36">
        <v>1992</v>
      </c>
      <c r="B1993" s="36" t="s">
        <v>9803</v>
      </c>
      <c r="C1993" s="36" t="s">
        <v>9907</v>
      </c>
      <c r="D1993" s="36" t="s">
        <v>10751</v>
      </c>
      <c r="E1993" s="36" t="s">
        <v>28</v>
      </c>
      <c r="F1993" s="36" t="s">
        <v>45</v>
      </c>
      <c r="G1993" s="36">
        <v>0</v>
      </c>
      <c r="H1993" s="36" t="s">
        <v>82</v>
      </c>
      <c r="I1993" s="36" t="s">
        <v>10752</v>
      </c>
      <c r="J1993" s="36" t="s">
        <v>10753</v>
      </c>
      <c r="K1993" s="36" t="s">
        <v>33</v>
      </c>
      <c r="L1993" s="72" t="s">
        <v>10754</v>
      </c>
      <c r="M1993" s="36" t="s">
        <v>10755</v>
      </c>
      <c r="N1993" s="36" t="s">
        <v>49</v>
      </c>
      <c r="O1993" s="36"/>
      <c r="P1993" s="36" t="s">
        <v>50</v>
      </c>
      <c r="Q1993" s="36"/>
      <c r="R1993" s="36"/>
      <c r="S1993" s="36" t="s">
        <v>51</v>
      </c>
      <c r="T1993" s="36" t="s">
        <v>38</v>
      </c>
      <c r="U1993" s="36" t="s">
        <v>39</v>
      </c>
      <c r="V1993" s="36" t="s">
        <v>38</v>
      </c>
      <c r="W1993" s="36"/>
      <c r="X1993" s="36">
        <v>2</v>
      </c>
      <c r="Y1993" s="36" t="s">
        <v>10756</v>
      </c>
      <c r="Z1993" s="36">
        <v>1</v>
      </c>
      <c r="AA1993" s="36" t="s">
        <v>10757</v>
      </c>
      <c r="AB1993" s="36">
        <v>1</v>
      </c>
      <c r="AC1993" s="36"/>
      <c r="AD1993" s="36"/>
      <c r="AE1993" s="36">
        <f t="shared" si="34"/>
        <v>1</v>
      </c>
    </row>
    <row r="1994" spans="1:31" customFormat="1" ht="86.25">
      <c r="A1994" s="36">
        <v>1993</v>
      </c>
      <c r="B1994" s="36" t="s">
        <v>9803</v>
      </c>
      <c r="C1994" s="36" t="s">
        <v>9907</v>
      </c>
      <c r="D1994" s="36" t="s">
        <v>10758</v>
      </c>
      <c r="E1994" s="36" t="s">
        <v>28</v>
      </c>
      <c r="F1994" s="36" t="s">
        <v>45</v>
      </c>
      <c r="G1994" s="36">
        <v>0</v>
      </c>
      <c r="H1994" s="36" t="s">
        <v>82</v>
      </c>
      <c r="I1994" s="36" t="s">
        <v>10759</v>
      </c>
      <c r="J1994" s="36" t="s">
        <v>10760</v>
      </c>
      <c r="K1994" s="36" t="s">
        <v>33</v>
      </c>
      <c r="L1994" s="72" t="s">
        <v>10761</v>
      </c>
      <c r="M1994" s="36" t="s">
        <v>10762</v>
      </c>
      <c r="N1994" s="36" t="s">
        <v>36</v>
      </c>
      <c r="O1994" s="36"/>
      <c r="P1994" s="36"/>
      <c r="Q1994" s="36"/>
      <c r="R1994" s="36"/>
      <c r="S1994" s="36" t="s">
        <v>38</v>
      </c>
      <c r="T1994" s="36" t="s">
        <v>38</v>
      </c>
      <c r="U1994" s="36" t="s">
        <v>39</v>
      </c>
      <c r="V1994" s="36" t="s">
        <v>38</v>
      </c>
      <c r="W1994" s="36"/>
      <c r="X1994" s="36">
        <v>2</v>
      </c>
      <c r="Y1994" s="36" t="s">
        <v>10763</v>
      </c>
      <c r="Z1994" s="36">
        <v>1</v>
      </c>
      <c r="AA1994" s="36" t="s">
        <v>10764</v>
      </c>
      <c r="AB1994" s="36">
        <v>1</v>
      </c>
      <c r="AC1994" s="36"/>
      <c r="AD1994" s="36"/>
      <c r="AE1994" s="36">
        <f t="shared" si="34"/>
        <v>0</v>
      </c>
    </row>
    <row r="1995" spans="1:31" customFormat="1" ht="108">
      <c r="A1995" s="36">
        <v>1994</v>
      </c>
      <c r="B1995" s="36" t="s">
        <v>9803</v>
      </c>
      <c r="C1995" s="36" t="s">
        <v>9907</v>
      </c>
      <c r="D1995" s="36" t="s">
        <v>10765</v>
      </c>
      <c r="E1995" s="36" t="s">
        <v>28</v>
      </c>
      <c r="F1995" s="36" t="s">
        <v>2866</v>
      </c>
      <c r="G1995" s="36">
        <v>5</v>
      </c>
      <c r="H1995" s="36" t="s">
        <v>82</v>
      </c>
      <c r="I1995" s="36" t="s">
        <v>10766</v>
      </c>
      <c r="J1995" s="36" t="s">
        <v>10767</v>
      </c>
      <c r="K1995" s="36" t="s">
        <v>33</v>
      </c>
      <c r="L1995" s="72" t="s">
        <v>10768</v>
      </c>
      <c r="M1995" s="36" t="s">
        <v>10769</v>
      </c>
      <c r="N1995" s="36" t="s">
        <v>36</v>
      </c>
      <c r="O1995" s="36"/>
      <c r="P1995" s="36"/>
      <c r="Q1995" s="36"/>
      <c r="R1995" s="36"/>
      <c r="S1995" s="36" t="s">
        <v>38</v>
      </c>
      <c r="T1995" s="36" t="s">
        <v>38</v>
      </c>
      <c r="U1995" s="36" t="s">
        <v>39</v>
      </c>
      <c r="V1995" s="36" t="s">
        <v>38</v>
      </c>
      <c r="W1995" s="36" t="s">
        <v>39</v>
      </c>
      <c r="X1995" s="36">
        <v>1</v>
      </c>
      <c r="Y1995" s="36" t="s">
        <v>10770</v>
      </c>
      <c r="Z1995" s="36">
        <v>1</v>
      </c>
      <c r="AA1995" s="36" t="s">
        <v>10771</v>
      </c>
      <c r="AB1995" s="36">
        <v>1</v>
      </c>
      <c r="AC1995" s="36"/>
      <c r="AD1995" s="36"/>
      <c r="AE1995" s="36">
        <f t="shared" si="34"/>
        <v>0</v>
      </c>
    </row>
    <row r="1996" spans="1:31" customFormat="1" ht="72.75">
      <c r="A1996" s="36">
        <v>1995</v>
      </c>
      <c r="B1996" s="36" t="s">
        <v>9803</v>
      </c>
      <c r="C1996" s="36" t="s">
        <v>9907</v>
      </c>
      <c r="D1996" s="36" t="s">
        <v>10772</v>
      </c>
      <c r="E1996" s="36" t="s">
        <v>28</v>
      </c>
      <c r="F1996" s="36" t="s">
        <v>45</v>
      </c>
      <c r="G1996" s="36">
        <v>0</v>
      </c>
      <c r="H1996" s="36" t="s">
        <v>108</v>
      </c>
      <c r="I1996" s="36" t="s">
        <v>10773</v>
      </c>
      <c r="J1996" s="36" t="s">
        <v>10774</v>
      </c>
      <c r="K1996" s="36" t="s">
        <v>33</v>
      </c>
      <c r="L1996" s="72" t="s">
        <v>10775</v>
      </c>
      <c r="M1996" s="36" t="s">
        <v>10776</v>
      </c>
      <c r="N1996" s="36" t="s">
        <v>36</v>
      </c>
      <c r="O1996" s="36"/>
      <c r="P1996" s="36"/>
      <c r="Q1996" s="36"/>
      <c r="R1996" s="36"/>
      <c r="S1996" s="36" t="s">
        <v>51</v>
      </c>
      <c r="T1996" s="36" t="s">
        <v>38</v>
      </c>
      <c r="U1996" s="36" t="s">
        <v>39</v>
      </c>
      <c r="V1996" s="36" t="s">
        <v>38</v>
      </c>
      <c r="W1996" s="36"/>
      <c r="X1996" s="36">
        <v>2</v>
      </c>
      <c r="Y1996" s="36" t="s">
        <v>10777</v>
      </c>
      <c r="Z1996" s="36">
        <v>1</v>
      </c>
      <c r="AA1996" s="36" t="s">
        <v>10778</v>
      </c>
      <c r="AB1996" s="36">
        <v>1</v>
      </c>
      <c r="AC1996" s="36"/>
      <c r="AD1996" s="36"/>
      <c r="AE1996" s="36">
        <f t="shared" si="34"/>
        <v>0</v>
      </c>
    </row>
    <row r="1997" spans="1:31" customFormat="1" ht="86.25">
      <c r="A1997" s="36">
        <v>1996</v>
      </c>
      <c r="B1997" s="36" t="s">
        <v>9803</v>
      </c>
      <c r="C1997" s="36" t="s">
        <v>9907</v>
      </c>
      <c r="D1997" s="36" t="s">
        <v>10779</v>
      </c>
      <c r="E1997" s="36" t="s">
        <v>28</v>
      </c>
      <c r="F1997" s="36" t="s">
        <v>45</v>
      </c>
      <c r="G1997" s="36">
        <v>0</v>
      </c>
      <c r="H1997" s="36" t="s">
        <v>108</v>
      </c>
      <c r="I1997" s="36" t="s">
        <v>10780</v>
      </c>
      <c r="J1997" s="36" t="s">
        <v>10781</v>
      </c>
      <c r="K1997" s="36" t="s">
        <v>33</v>
      </c>
      <c r="L1997" s="72" t="s">
        <v>10782</v>
      </c>
      <c r="M1997" s="36" t="s">
        <v>10783</v>
      </c>
      <c r="N1997" s="36" t="s">
        <v>49</v>
      </c>
      <c r="O1997" s="36"/>
      <c r="P1997" s="36" t="s">
        <v>50</v>
      </c>
      <c r="Q1997" s="36" t="s">
        <v>50</v>
      </c>
      <c r="R1997" s="36"/>
      <c r="S1997" s="36" t="s">
        <v>51</v>
      </c>
      <c r="T1997" s="36" t="s">
        <v>38</v>
      </c>
      <c r="U1997" s="36" t="s">
        <v>39</v>
      </c>
      <c r="V1997" s="36" t="s">
        <v>38</v>
      </c>
      <c r="W1997" s="36"/>
      <c r="X1997" s="36">
        <v>2</v>
      </c>
      <c r="Y1997" s="36" t="s">
        <v>10784</v>
      </c>
      <c r="Z1997" s="36">
        <v>1</v>
      </c>
      <c r="AA1997" s="36" t="s">
        <v>10785</v>
      </c>
      <c r="AB1997" s="36">
        <v>1</v>
      </c>
      <c r="AC1997" s="36"/>
      <c r="AD1997" s="36"/>
      <c r="AE1997" s="36">
        <f t="shared" si="34"/>
        <v>2</v>
      </c>
    </row>
    <row r="1998" spans="1:31" customFormat="1" ht="133.5">
      <c r="A1998" s="36">
        <v>1997</v>
      </c>
      <c r="B1998" s="36" t="s">
        <v>9803</v>
      </c>
      <c r="C1998" s="36" t="s">
        <v>9907</v>
      </c>
      <c r="D1998" s="36" t="s">
        <v>10786</v>
      </c>
      <c r="E1998" s="36" t="s">
        <v>28</v>
      </c>
      <c r="F1998" s="36" t="s">
        <v>45</v>
      </c>
      <c r="G1998" s="36">
        <v>0</v>
      </c>
      <c r="H1998" s="36" t="s">
        <v>108</v>
      </c>
      <c r="I1998" s="36" t="s">
        <v>10787</v>
      </c>
      <c r="J1998" s="36" t="s">
        <v>10788</v>
      </c>
      <c r="K1998" s="36" t="s">
        <v>33</v>
      </c>
      <c r="L1998" s="72" t="s">
        <v>10789</v>
      </c>
      <c r="M1998" s="36" t="s">
        <v>10790</v>
      </c>
      <c r="N1998" s="36" t="s">
        <v>36</v>
      </c>
      <c r="O1998" s="36"/>
      <c r="P1998" s="36"/>
      <c r="Q1998" s="36"/>
      <c r="R1998" s="36"/>
      <c r="S1998" s="36" t="s">
        <v>51</v>
      </c>
      <c r="T1998" s="36" t="s">
        <v>38</v>
      </c>
      <c r="U1998" s="36" t="s">
        <v>39</v>
      </c>
      <c r="V1998" s="36" t="s">
        <v>38</v>
      </c>
      <c r="W1998" s="36"/>
      <c r="X1998" s="36">
        <v>2</v>
      </c>
      <c r="Y1998" s="36" t="s">
        <v>10791</v>
      </c>
      <c r="Z1998" s="36">
        <v>1</v>
      </c>
      <c r="AA1998" s="36" t="s">
        <v>10792</v>
      </c>
      <c r="AB1998" s="36">
        <v>1</v>
      </c>
      <c r="AC1998" s="36"/>
      <c r="AD1998" s="36"/>
      <c r="AE1998" s="36">
        <f t="shared" si="34"/>
        <v>0</v>
      </c>
    </row>
    <row r="1999" spans="1:31" customFormat="1" ht="67.5">
      <c r="A1999" s="36">
        <v>1998</v>
      </c>
      <c r="B1999" s="36" t="s">
        <v>9803</v>
      </c>
      <c r="C1999" s="36" t="s">
        <v>9907</v>
      </c>
      <c r="D1999" s="36" t="s">
        <v>10793</v>
      </c>
      <c r="E1999" s="36" t="s">
        <v>28</v>
      </c>
      <c r="F1999" s="36" t="s">
        <v>45</v>
      </c>
      <c r="G1999" s="36">
        <v>0</v>
      </c>
      <c r="H1999" s="36" t="s">
        <v>82</v>
      </c>
      <c r="I1999" s="36" t="s">
        <v>10794</v>
      </c>
      <c r="J1999" s="36" t="s">
        <v>10795</v>
      </c>
      <c r="K1999" s="36" t="s">
        <v>33</v>
      </c>
      <c r="L1999" s="72" t="s">
        <v>10796</v>
      </c>
      <c r="M1999" s="36" t="s">
        <v>10797</v>
      </c>
      <c r="N1999" s="36" t="s">
        <v>49</v>
      </c>
      <c r="O1999" s="36"/>
      <c r="P1999" s="36" t="s">
        <v>50</v>
      </c>
      <c r="Q1999" s="36"/>
      <c r="R1999" s="36"/>
      <c r="S1999" s="36" t="s">
        <v>51</v>
      </c>
      <c r="T1999" s="36" t="s">
        <v>38</v>
      </c>
      <c r="U1999" s="36" t="s">
        <v>39</v>
      </c>
      <c r="V1999" s="36" t="s">
        <v>38</v>
      </c>
      <c r="W1999" s="36"/>
      <c r="X1999" s="36">
        <v>2</v>
      </c>
      <c r="Y1999" s="36" t="s">
        <v>10798</v>
      </c>
      <c r="Z1999" s="36">
        <v>1</v>
      </c>
      <c r="AA1999" s="36" t="s">
        <v>10799</v>
      </c>
      <c r="AB1999" s="36">
        <v>1</v>
      </c>
      <c r="AC1999" s="36"/>
      <c r="AD1999" s="36"/>
      <c r="AE1999" s="36">
        <f t="shared" si="34"/>
        <v>1</v>
      </c>
    </row>
    <row r="2000" spans="1:31" customFormat="1" ht="54">
      <c r="A2000" s="36">
        <v>1999</v>
      </c>
      <c r="B2000" s="36" t="s">
        <v>9803</v>
      </c>
      <c r="C2000" s="36" t="s">
        <v>9907</v>
      </c>
      <c r="D2000" s="36" t="s">
        <v>10800</v>
      </c>
      <c r="E2000" s="36" t="s">
        <v>28</v>
      </c>
      <c r="F2000" s="36" t="s">
        <v>45</v>
      </c>
      <c r="G2000" s="36">
        <v>0</v>
      </c>
      <c r="H2000" s="36" t="s">
        <v>108</v>
      </c>
      <c r="I2000" s="36" t="s">
        <v>10801</v>
      </c>
      <c r="J2000" s="36" t="s">
        <v>10802</v>
      </c>
      <c r="K2000" s="36" t="s">
        <v>33</v>
      </c>
      <c r="L2000" s="72" t="s">
        <v>10803</v>
      </c>
      <c r="M2000" s="36" t="s">
        <v>10804</v>
      </c>
      <c r="N2000" s="36" t="s">
        <v>36</v>
      </c>
      <c r="O2000" s="36"/>
      <c r="P2000" s="36"/>
      <c r="Q2000" s="36"/>
      <c r="R2000" s="36"/>
      <c r="S2000" s="36" t="s">
        <v>51</v>
      </c>
      <c r="T2000" s="36" t="s">
        <v>38</v>
      </c>
      <c r="U2000" s="36" t="s">
        <v>39</v>
      </c>
      <c r="V2000" s="36" t="s">
        <v>38</v>
      </c>
      <c r="W2000" s="36"/>
      <c r="X2000" s="36">
        <v>2</v>
      </c>
      <c r="Y2000" s="36" t="s">
        <v>10805</v>
      </c>
      <c r="Z2000" s="36">
        <v>1</v>
      </c>
      <c r="AA2000" s="36" t="s">
        <v>10806</v>
      </c>
      <c r="AB2000" s="36">
        <v>1</v>
      </c>
      <c r="AC2000" s="36"/>
      <c r="AD2000" s="36"/>
      <c r="AE2000" s="36">
        <f t="shared" si="34"/>
        <v>0</v>
      </c>
    </row>
    <row r="2001" spans="1:31" customFormat="1" ht="81">
      <c r="A2001" s="36">
        <v>2000</v>
      </c>
      <c r="B2001" s="36" t="s">
        <v>9803</v>
      </c>
      <c r="C2001" s="36" t="s">
        <v>9907</v>
      </c>
      <c r="D2001" s="36" t="s">
        <v>10807</v>
      </c>
      <c r="E2001" s="36" t="s">
        <v>28</v>
      </c>
      <c r="F2001" s="36" t="s">
        <v>45</v>
      </c>
      <c r="G2001" s="36">
        <v>0</v>
      </c>
      <c r="H2001" s="36" t="s">
        <v>42</v>
      </c>
      <c r="I2001" s="36" t="s">
        <v>10808</v>
      </c>
      <c r="J2001" s="36" t="s">
        <v>10809</v>
      </c>
      <c r="K2001" s="36" t="s">
        <v>33</v>
      </c>
      <c r="L2001" s="72" t="s">
        <v>10810</v>
      </c>
      <c r="M2001" s="36" t="s">
        <v>10811</v>
      </c>
      <c r="N2001" s="36" t="s">
        <v>49</v>
      </c>
      <c r="O2001" s="36"/>
      <c r="P2001" s="36" t="s">
        <v>50</v>
      </c>
      <c r="Q2001" s="36"/>
      <c r="R2001" s="36"/>
      <c r="S2001" s="36" t="s">
        <v>51</v>
      </c>
      <c r="T2001" s="36" t="s">
        <v>38</v>
      </c>
      <c r="U2001" s="36" t="s">
        <v>39</v>
      </c>
      <c r="V2001" s="36" t="s">
        <v>38</v>
      </c>
      <c r="W2001" s="36"/>
      <c r="X2001" s="36">
        <v>2</v>
      </c>
      <c r="Y2001" s="36" t="s">
        <v>10812</v>
      </c>
      <c r="Z2001" s="36">
        <v>1</v>
      </c>
      <c r="AA2001" s="36" t="s">
        <v>10813</v>
      </c>
      <c r="AB2001" s="36">
        <v>1</v>
      </c>
      <c r="AC2001" s="36"/>
      <c r="AD2001" s="36"/>
      <c r="AE2001" s="36">
        <f t="shared" si="34"/>
        <v>1</v>
      </c>
    </row>
    <row r="2002" spans="1:31" customFormat="1" ht="81">
      <c r="A2002" s="36">
        <v>2001</v>
      </c>
      <c r="B2002" s="36" t="s">
        <v>9803</v>
      </c>
      <c r="C2002" s="36" t="s">
        <v>9907</v>
      </c>
      <c r="D2002" s="36" t="s">
        <v>10814</v>
      </c>
      <c r="E2002" s="36" t="s">
        <v>28</v>
      </c>
      <c r="F2002" s="36" t="s">
        <v>45</v>
      </c>
      <c r="G2002" s="36">
        <v>0</v>
      </c>
      <c r="H2002" s="36" t="s">
        <v>108</v>
      </c>
      <c r="I2002" s="36" t="s">
        <v>10815</v>
      </c>
      <c r="J2002" s="36" t="s">
        <v>10816</v>
      </c>
      <c r="K2002" s="36" t="s">
        <v>33</v>
      </c>
      <c r="L2002" s="72" t="s">
        <v>10817</v>
      </c>
      <c r="M2002" s="36" t="s">
        <v>10818</v>
      </c>
      <c r="N2002" s="36" t="s">
        <v>49</v>
      </c>
      <c r="O2002" s="36"/>
      <c r="P2002" s="36" t="s">
        <v>50</v>
      </c>
      <c r="Q2002" s="36"/>
      <c r="R2002" s="36"/>
      <c r="S2002" s="36" t="s">
        <v>51</v>
      </c>
      <c r="T2002" s="36" t="s">
        <v>38</v>
      </c>
      <c r="U2002" s="36" t="s">
        <v>39</v>
      </c>
      <c r="V2002" s="36" t="s">
        <v>38</v>
      </c>
      <c r="W2002" s="36"/>
      <c r="X2002" s="36">
        <v>2</v>
      </c>
      <c r="Y2002" s="36" t="s">
        <v>10819</v>
      </c>
      <c r="Z2002" s="36">
        <v>1</v>
      </c>
      <c r="AA2002" s="36" t="s">
        <v>10820</v>
      </c>
      <c r="AB2002" s="36">
        <v>1</v>
      </c>
      <c r="AC2002" s="36"/>
      <c r="AD2002" s="36"/>
      <c r="AE2002" s="36">
        <f t="shared" si="34"/>
        <v>1</v>
      </c>
    </row>
    <row r="2003" spans="1:31" customFormat="1" ht="95.25">
      <c r="A2003" s="36">
        <v>2002</v>
      </c>
      <c r="B2003" s="36" t="s">
        <v>9803</v>
      </c>
      <c r="C2003" s="36" t="s">
        <v>9907</v>
      </c>
      <c r="D2003" s="36" t="s">
        <v>10821</v>
      </c>
      <c r="E2003" s="36" t="s">
        <v>28</v>
      </c>
      <c r="F2003" s="36" t="s">
        <v>45</v>
      </c>
      <c r="G2003" s="36">
        <v>0</v>
      </c>
      <c r="H2003" s="36" t="s">
        <v>42</v>
      </c>
      <c r="I2003" s="36" t="s">
        <v>10822</v>
      </c>
      <c r="J2003" s="36" t="s">
        <v>10823</v>
      </c>
      <c r="K2003" s="36" t="s">
        <v>33</v>
      </c>
      <c r="L2003" s="72" t="s">
        <v>10824</v>
      </c>
      <c r="M2003" s="36" t="s">
        <v>10825</v>
      </c>
      <c r="N2003" s="36" t="s">
        <v>49</v>
      </c>
      <c r="O2003" s="36"/>
      <c r="P2003" s="36" t="s">
        <v>50</v>
      </c>
      <c r="Q2003" s="36"/>
      <c r="R2003" s="36"/>
      <c r="S2003" s="36" t="s">
        <v>51</v>
      </c>
      <c r="T2003" s="36" t="s">
        <v>38</v>
      </c>
      <c r="U2003" s="36" t="s">
        <v>38</v>
      </c>
      <c r="V2003" s="36" t="s">
        <v>38</v>
      </c>
      <c r="W2003" s="36"/>
      <c r="X2003" s="36">
        <v>2</v>
      </c>
      <c r="Y2003" s="36" t="s">
        <v>10819</v>
      </c>
      <c r="Z2003" s="36">
        <v>1</v>
      </c>
      <c r="AA2003" s="36" t="s">
        <v>10820</v>
      </c>
      <c r="AB2003" s="36">
        <v>1</v>
      </c>
      <c r="AC2003" s="36"/>
      <c r="AD2003" s="36"/>
      <c r="AE2003" s="36">
        <f t="shared" si="34"/>
        <v>1</v>
      </c>
    </row>
    <row r="2004" spans="1:31" customFormat="1" ht="115.5">
      <c r="A2004" s="36">
        <v>2003</v>
      </c>
      <c r="B2004" s="36" t="s">
        <v>9803</v>
      </c>
      <c r="C2004" s="36" t="s">
        <v>9907</v>
      </c>
      <c r="D2004" s="36" t="s">
        <v>10826</v>
      </c>
      <c r="E2004" s="36" t="s">
        <v>28</v>
      </c>
      <c r="F2004" s="36" t="s">
        <v>45</v>
      </c>
      <c r="G2004" s="36">
        <v>0</v>
      </c>
      <c r="H2004" s="36" t="s">
        <v>42</v>
      </c>
      <c r="I2004" s="36" t="s">
        <v>10822</v>
      </c>
      <c r="J2004" s="36" t="s">
        <v>10827</v>
      </c>
      <c r="K2004" s="36" t="s">
        <v>33</v>
      </c>
      <c r="L2004" s="72" t="s">
        <v>10828</v>
      </c>
      <c r="M2004" s="36" t="s">
        <v>10829</v>
      </c>
      <c r="N2004" s="36" t="s">
        <v>49</v>
      </c>
      <c r="O2004" s="36" t="s">
        <v>50</v>
      </c>
      <c r="P2004" s="36" t="s">
        <v>50</v>
      </c>
      <c r="Q2004" s="36"/>
      <c r="R2004" s="36"/>
      <c r="S2004" s="36" t="s">
        <v>51</v>
      </c>
      <c r="T2004" s="36" t="s">
        <v>38</v>
      </c>
      <c r="U2004" s="36" t="s">
        <v>39</v>
      </c>
      <c r="V2004" s="36" t="s">
        <v>38</v>
      </c>
      <c r="W2004" s="36"/>
      <c r="X2004" s="36">
        <v>2</v>
      </c>
      <c r="Y2004" s="36" t="s">
        <v>10819</v>
      </c>
      <c r="Z2004" s="36">
        <v>1</v>
      </c>
      <c r="AA2004" s="36" t="s">
        <v>10820</v>
      </c>
      <c r="AB2004" s="36">
        <v>1</v>
      </c>
      <c r="AC2004" s="36"/>
      <c r="AD2004" s="36"/>
      <c r="AE2004" s="36">
        <f t="shared" si="34"/>
        <v>2</v>
      </c>
    </row>
    <row r="2005" spans="1:31" customFormat="1" ht="72.75">
      <c r="A2005" s="36">
        <v>2004</v>
      </c>
      <c r="B2005" s="36" t="s">
        <v>9803</v>
      </c>
      <c r="C2005" s="36" t="s">
        <v>9907</v>
      </c>
      <c r="D2005" s="36" t="s">
        <v>10830</v>
      </c>
      <c r="E2005" s="36" t="s">
        <v>28</v>
      </c>
      <c r="F2005" s="36" t="s">
        <v>45</v>
      </c>
      <c r="G2005" s="36">
        <v>0</v>
      </c>
      <c r="H2005" s="36" t="s">
        <v>82</v>
      </c>
      <c r="I2005" s="36" t="s">
        <v>10831</v>
      </c>
      <c r="J2005" s="36" t="s">
        <v>10832</v>
      </c>
      <c r="K2005" s="36" t="s">
        <v>33</v>
      </c>
      <c r="L2005" s="72" t="s">
        <v>10833</v>
      </c>
      <c r="M2005" s="36" t="s">
        <v>10834</v>
      </c>
      <c r="N2005" s="36" t="s">
        <v>49</v>
      </c>
      <c r="O2005" s="36" t="s">
        <v>50</v>
      </c>
      <c r="P2005" s="36" t="s">
        <v>50</v>
      </c>
      <c r="Q2005" s="36"/>
      <c r="R2005" s="36"/>
      <c r="S2005" s="36" t="s">
        <v>51</v>
      </c>
      <c r="T2005" s="36" t="s">
        <v>38</v>
      </c>
      <c r="U2005" s="36" t="s">
        <v>39</v>
      </c>
      <c r="V2005" s="36" t="s">
        <v>38</v>
      </c>
      <c r="W2005" s="36"/>
      <c r="X2005" s="36">
        <v>2</v>
      </c>
      <c r="Y2005" s="36" t="s">
        <v>10835</v>
      </c>
      <c r="Z2005" s="36">
        <v>1</v>
      </c>
      <c r="AA2005" s="36" t="s">
        <v>10836</v>
      </c>
      <c r="AB2005" s="36">
        <v>1</v>
      </c>
      <c r="AC2005" s="36"/>
      <c r="AD2005" s="36"/>
      <c r="AE2005" s="36">
        <f t="shared" si="34"/>
        <v>2</v>
      </c>
    </row>
    <row r="2006" spans="1:31" customFormat="1" ht="86.25">
      <c r="A2006" s="36">
        <v>2005</v>
      </c>
      <c r="B2006" s="36" t="s">
        <v>9803</v>
      </c>
      <c r="C2006" s="36" t="s">
        <v>9907</v>
      </c>
      <c r="D2006" s="36" t="s">
        <v>10837</v>
      </c>
      <c r="E2006" s="36" t="s">
        <v>28</v>
      </c>
      <c r="F2006" s="36" t="s">
        <v>45</v>
      </c>
      <c r="G2006" s="36">
        <v>0</v>
      </c>
      <c r="H2006" s="36" t="s">
        <v>108</v>
      </c>
      <c r="I2006" s="36" t="s">
        <v>10838</v>
      </c>
      <c r="J2006" s="36" t="s">
        <v>10839</v>
      </c>
      <c r="K2006" s="36" t="s">
        <v>33</v>
      </c>
      <c r="L2006" s="72" t="s">
        <v>10840</v>
      </c>
      <c r="M2006" s="36" t="s">
        <v>10841</v>
      </c>
      <c r="N2006" s="36" t="s">
        <v>49</v>
      </c>
      <c r="O2006" s="36"/>
      <c r="P2006" s="36" t="s">
        <v>50</v>
      </c>
      <c r="Q2006" s="36"/>
      <c r="R2006" s="36"/>
      <c r="S2006" s="36" t="s">
        <v>51</v>
      </c>
      <c r="T2006" s="36" t="s">
        <v>38</v>
      </c>
      <c r="U2006" s="36" t="s">
        <v>39</v>
      </c>
      <c r="V2006" s="36" t="s">
        <v>38</v>
      </c>
      <c r="W2006" s="36"/>
      <c r="X2006" s="36">
        <v>2</v>
      </c>
      <c r="Y2006" s="36" t="s">
        <v>10842</v>
      </c>
      <c r="Z2006" s="36">
        <v>1</v>
      </c>
      <c r="AA2006" s="36" t="s">
        <v>10843</v>
      </c>
      <c r="AB2006" s="36">
        <v>1</v>
      </c>
      <c r="AC2006" s="36"/>
      <c r="AD2006" s="36"/>
      <c r="AE2006" s="36">
        <f t="shared" si="34"/>
        <v>1</v>
      </c>
    </row>
    <row r="2007" spans="1:31" customFormat="1" ht="86.25">
      <c r="A2007" s="36">
        <v>2006</v>
      </c>
      <c r="B2007" s="36" t="s">
        <v>9803</v>
      </c>
      <c r="C2007" s="36" t="s">
        <v>9907</v>
      </c>
      <c r="D2007" s="36" t="s">
        <v>10844</v>
      </c>
      <c r="E2007" s="36" t="s">
        <v>28</v>
      </c>
      <c r="F2007" s="36" t="s">
        <v>45</v>
      </c>
      <c r="G2007" s="36">
        <v>0</v>
      </c>
      <c r="H2007" s="36" t="s">
        <v>108</v>
      </c>
      <c r="I2007" s="36" t="s">
        <v>10845</v>
      </c>
      <c r="J2007" s="36" t="s">
        <v>10846</v>
      </c>
      <c r="K2007" s="36" t="s">
        <v>33</v>
      </c>
      <c r="L2007" s="72" t="s">
        <v>10847</v>
      </c>
      <c r="M2007" s="36" t="s">
        <v>10848</v>
      </c>
      <c r="N2007" s="36" t="s">
        <v>49</v>
      </c>
      <c r="O2007" s="36" t="s">
        <v>50</v>
      </c>
      <c r="P2007" s="36" t="s">
        <v>50</v>
      </c>
      <c r="Q2007" s="36"/>
      <c r="R2007" s="36"/>
      <c r="S2007" s="36" t="s">
        <v>51</v>
      </c>
      <c r="T2007" s="36" t="s">
        <v>38</v>
      </c>
      <c r="U2007" s="36" t="s">
        <v>39</v>
      </c>
      <c r="V2007" s="36" t="s">
        <v>38</v>
      </c>
      <c r="W2007" s="36"/>
      <c r="X2007" s="36">
        <v>2</v>
      </c>
      <c r="Y2007" s="36" t="s">
        <v>10842</v>
      </c>
      <c r="Z2007" s="36">
        <v>1</v>
      </c>
      <c r="AA2007" s="36" t="s">
        <v>10843</v>
      </c>
      <c r="AB2007" s="36">
        <v>1</v>
      </c>
      <c r="AC2007" s="36"/>
      <c r="AD2007" s="36"/>
      <c r="AE2007" s="36">
        <f t="shared" si="34"/>
        <v>2</v>
      </c>
    </row>
    <row r="2008" spans="1:31" customFormat="1" ht="113.25">
      <c r="A2008" s="36">
        <v>2007</v>
      </c>
      <c r="B2008" s="36" t="s">
        <v>9803</v>
      </c>
      <c r="C2008" s="36" t="s">
        <v>9907</v>
      </c>
      <c r="D2008" s="36" t="s">
        <v>10849</v>
      </c>
      <c r="E2008" s="36" t="s">
        <v>28</v>
      </c>
      <c r="F2008" s="36" t="s">
        <v>45</v>
      </c>
      <c r="G2008" s="36">
        <v>0</v>
      </c>
      <c r="H2008" s="36" t="s">
        <v>108</v>
      </c>
      <c r="I2008" s="36" t="s">
        <v>10831</v>
      </c>
      <c r="J2008" s="36" t="s">
        <v>10850</v>
      </c>
      <c r="K2008" s="36" t="s">
        <v>33</v>
      </c>
      <c r="L2008" s="72" t="s">
        <v>10851</v>
      </c>
      <c r="M2008" s="36" t="s">
        <v>10852</v>
      </c>
      <c r="N2008" s="36" t="s">
        <v>49</v>
      </c>
      <c r="O2008" s="36"/>
      <c r="P2008" s="36" t="s">
        <v>50</v>
      </c>
      <c r="Q2008" s="36" t="s">
        <v>50</v>
      </c>
      <c r="R2008" s="36"/>
      <c r="S2008" s="36" t="s">
        <v>51</v>
      </c>
      <c r="T2008" s="36" t="s">
        <v>38</v>
      </c>
      <c r="U2008" s="36" t="s">
        <v>39</v>
      </c>
      <c r="V2008" s="36" t="s">
        <v>38</v>
      </c>
      <c r="W2008" s="36"/>
      <c r="X2008" s="36">
        <v>2</v>
      </c>
      <c r="Y2008" s="36" t="s">
        <v>10835</v>
      </c>
      <c r="Z2008" s="36">
        <v>1</v>
      </c>
      <c r="AA2008" s="36" t="s">
        <v>10836</v>
      </c>
      <c r="AB2008" s="36">
        <v>1</v>
      </c>
      <c r="AC2008" s="36"/>
      <c r="AD2008" s="36"/>
      <c r="AE2008" s="36">
        <f t="shared" si="34"/>
        <v>2</v>
      </c>
    </row>
    <row r="2009" spans="1:31" customFormat="1" ht="91.5">
      <c r="A2009" s="36">
        <v>2008</v>
      </c>
      <c r="B2009" s="36" t="s">
        <v>9803</v>
      </c>
      <c r="C2009" s="36" t="s">
        <v>9907</v>
      </c>
      <c r="D2009" s="36" t="s">
        <v>10853</v>
      </c>
      <c r="E2009" s="36" t="s">
        <v>28</v>
      </c>
      <c r="F2009" s="36" t="s">
        <v>45</v>
      </c>
      <c r="G2009" s="36">
        <v>0</v>
      </c>
      <c r="H2009" s="36" t="s">
        <v>645</v>
      </c>
      <c r="I2009" s="36" t="s">
        <v>10854</v>
      </c>
      <c r="J2009" s="36" t="s">
        <v>10855</v>
      </c>
      <c r="K2009" s="36" t="s">
        <v>33</v>
      </c>
      <c r="L2009" s="72" t="s">
        <v>10856</v>
      </c>
      <c r="M2009" s="36" t="s">
        <v>10857</v>
      </c>
      <c r="N2009" s="36" t="s">
        <v>49</v>
      </c>
      <c r="O2009" s="36"/>
      <c r="P2009" s="36" t="s">
        <v>50</v>
      </c>
      <c r="Q2009" s="36" t="s">
        <v>50</v>
      </c>
      <c r="R2009" s="36"/>
      <c r="S2009" s="36" t="s">
        <v>51</v>
      </c>
      <c r="T2009" s="36" t="s">
        <v>38</v>
      </c>
      <c r="U2009" s="36" t="s">
        <v>39</v>
      </c>
      <c r="V2009" s="36" t="s">
        <v>38</v>
      </c>
      <c r="W2009" s="36"/>
      <c r="X2009" s="36">
        <v>2</v>
      </c>
      <c r="Y2009" s="36" t="s">
        <v>10858</v>
      </c>
      <c r="Z2009" s="36">
        <v>1</v>
      </c>
      <c r="AA2009" s="36" t="s">
        <v>4062</v>
      </c>
      <c r="AB2009" s="36">
        <v>1</v>
      </c>
      <c r="AC2009" s="36"/>
      <c r="AD2009" s="36"/>
      <c r="AE2009" s="36">
        <f t="shared" si="34"/>
        <v>2</v>
      </c>
    </row>
    <row r="2010" spans="1:31" customFormat="1" ht="135">
      <c r="A2010" s="36">
        <v>2009</v>
      </c>
      <c r="B2010" s="36" t="s">
        <v>9803</v>
      </c>
      <c r="C2010" s="36" t="s">
        <v>9907</v>
      </c>
      <c r="D2010" s="36" t="s">
        <v>10859</v>
      </c>
      <c r="E2010" s="36" t="s">
        <v>28</v>
      </c>
      <c r="F2010" s="36" t="s">
        <v>45</v>
      </c>
      <c r="G2010" s="36">
        <v>0</v>
      </c>
      <c r="H2010" s="36" t="s">
        <v>82</v>
      </c>
      <c r="I2010" s="36" t="s">
        <v>10860</v>
      </c>
      <c r="J2010" s="36" t="s">
        <v>10861</v>
      </c>
      <c r="K2010" s="36" t="s">
        <v>33</v>
      </c>
      <c r="L2010" s="72" t="s">
        <v>10862</v>
      </c>
      <c r="M2010" s="36" t="s">
        <v>10863</v>
      </c>
      <c r="N2010" s="36" t="s">
        <v>36</v>
      </c>
      <c r="O2010" s="36"/>
      <c r="P2010" s="36"/>
      <c r="Q2010" s="36"/>
      <c r="R2010" s="36"/>
      <c r="S2010" s="36" t="s">
        <v>51</v>
      </c>
      <c r="T2010" s="36" t="s">
        <v>38</v>
      </c>
      <c r="U2010" s="36" t="s">
        <v>39</v>
      </c>
      <c r="V2010" s="36" t="s">
        <v>38</v>
      </c>
      <c r="W2010" s="36" t="s">
        <v>39</v>
      </c>
      <c r="X2010" s="36">
        <v>1</v>
      </c>
      <c r="Y2010" s="36" t="s">
        <v>10864</v>
      </c>
      <c r="Z2010" s="36">
        <v>1</v>
      </c>
      <c r="AA2010" s="36" t="s">
        <v>10865</v>
      </c>
      <c r="AB2010" s="36">
        <v>1</v>
      </c>
      <c r="AC2010" s="36"/>
      <c r="AD2010" s="36"/>
      <c r="AE2010" s="36">
        <f t="shared" si="34"/>
        <v>0</v>
      </c>
    </row>
    <row r="2011" spans="1:31" customFormat="1" ht="175.5">
      <c r="A2011" s="36">
        <v>2010</v>
      </c>
      <c r="B2011" s="36" t="s">
        <v>9803</v>
      </c>
      <c r="C2011" s="36" t="s">
        <v>9907</v>
      </c>
      <c r="D2011" s="36" t="s">
        <v>10866</v>
      </c>
      <c r="E2011" s="36" t="s">
        <v>28</v>
      </c>
      <c r="F2011" s="36" t="s">
        <v>45</v>
      </c>
      <c r="G2011" s="36">
        <v>0</v>
      </c>
      <c r="H2011" s="36" t="s">
        <v>42</v>
      </c>
      <c r="I2011" s="36" t="s">
        <v>10867</v>
      </c>
      <c r="J2011" s="36" t="s">
        <v>10868</v>
      </c>
      <c r="K2011" s="36" t="s">
        <v>33</v>
      </c>
      <c r="L2011" s="72"/>
      <c r="M2011" s="36" t="s">
        <v>10868</v>
      </c>
      <c r="N2011" s="36" t="s">
        <v>36</v>
      </c>
      <c r="O2011" s="36"/>
      <c r="P2011" s="36"/>
      <c r="Q2011" s="36"/>
      <c r="R2011" s="36"/>
      <c r="S2011" s="36" t="s">
        <v>51</v>
      </c>
      <c r="T2011" s="36" t="s">
        <v>38</v>
      </c>
      <c r="U2011" s="36" t="s">
        <v>39</v>
      </c>
      <c r="V2011" s="36" t="s">
        <v>38</v>
      </c>
      <c r="W2011" s="36"/>
      <c r="X2011" s="36">
        <v>2</v>
      </c>
      <c r="Y2011" s="36" t="s">
        <v>10869</v>
      </c>
      <c r="Z2011" s="36">
        <v>1</v>
      </c>
      <c r="AA2011" s="36" t="s">
        <v>10870</v>
      </c>
      <c r="AB2011" s="36">
        <v>1</v>
      </c>
      <c r="AC2011" s="36"/>
      <c r="AD2011" s="36"/>
      <c r="AE2011" s="36">
        <f t="shared" si="34"/>
        <v>0</v>
      </c>
    </row>
    <row r="2012" spans="1:31" customFormat="1" ht="135">
      <c r="A2012" s="36">
        <v>2011</v>
      </c>
      <c r="B2012" s="36" t="s">
        <v>9803</v>
      </c>
      <c r="C2012" s="36" t="s">
        <v>9907</v>
      </c>
      <c r="D2012" s="36" t="s">
        <v>10871</v>
      </c>
      <c r="E2012" s="36" t="s">
        <v>28</v>
      </c>
      <c r="F2012" s="36" t="s">
        <v>45</v>
      </c>
      <c r="G2012" s="36">
        <v>0</v>
      </c>
      <c r="H2012" s="36" t="s">
        <v>82</v>
      </c>
      <c r="I2012" s="36" t="s">
        <v>10872</v>
      </c>
      <c r="J2012" s="36" t="s">
        <v>10873</v>
      </c>
      <c r="K2012" s="36" t="s">
        <v>33</v>
      </c>
      <c r="L2012" s="72" t="s">
        <v>10874</v>
      </c>
      <c r="M2012" s="36" t="s">
        <v>10875</v>
      </c>
      <c r="N2012" s="36" t="s">
        <v>49</v>
      </c>
      <c r="O2012" s="36" t="s">
        <v>50</v>
      </c>
      <c r="P2012" s="36" t="s">
        <v>50</v>
      </c>
      <c r="Q2012" s="36" t="s">
        <v>50</v>
      </c>
      <c r="R2012" s="36"/>
      <c r="S2012" s="36" t="s">
        <v>51</v>
      </c>
      <c r="T2012" s="36" t="s">
        <v>38</v>
      </c>
      <c r="U2012" s="36" t="s">
        <v>39</v>
      </c>
      <c r="V2012" s="36" t="s">
        <v>38</v>
      </c>
      <c r="W2012" s="36"/>
      <c r="X2012" s="36">
        <v>2</v>
      </c>
      <c r="Y2012" s="36" t="s">
        <v>10876</v>
      </c>
      <c r="Z2012" s="36">
        <v>1</v>
      </c>
      <c r="AA2012" s="36" t="s">
        <v>10877</v>
      </c>
      <c r="AB2012" s="36">
        <v>1</v>
      </c>
      <c r="AC2012" s="36"/>
      <c r="AD2012" s="36"/>
      <c r="AE2012" s="36">
        <f t="shared" si="34"/>
        <v>3</v>
      </c>
    </row>
    <row r="2013" spans="1:31" customFormat="1" ht="94.5">
      <c r="A2013" s="36">
        <v>2012</v>
      </c>
      <c r="B2013" s="36" t="s">
        <v>9803</v>
      </c>
      <c r="C2013" s="36" t="s">
        <v>9907</v>
      </c>
      <c r="D2013" s="36" t="s">
        <v>10878</v>
      </c>
      <c r="E2013" s="36" t="s">
        <v>28</v>
      </c>
      <c r="F2013" s="36" t="s">
        <v>45</v>
      </c>
      <c r="G2013" s="36">
        <v>0</v>
      </c>
      <c r="H2013" s="36" t="s">
        <v>42</v>
      </c>
      <c r="I2013" s="36" t="s">
        <v>10879</v>
      </c>
      <c r="J2013" s="36" t="s">
        <v>10880</v>
      </c>
      <c r="K2013" s="36" t="s">
        <v>33</v>
      </c>
      <c r="L2013" s="72" t="s">
        <v>10881</v>
      </c>
      <c r="M2013" s="36" t="s">
        <v>10882</v>
      </c>
      <c r="N2013" s="36" t="s">
        <v>49</v>
      </c>
      <c r="O2013" s="36"/>
      <c r="P2013" s="36" t="s">
        <v>50</v>
      </c>
      <c r="Q2013" s="36" t="s">
        <v>50</v>
      </c>
      <c r="R2013" s="36"/>
      <c r="S2013" s="36" t="s">
        <v>51</v>
      </c>
      <c r="T2013" s="36" t="s">
        <v>38</v>
      </c>
      <c r="U2013" s="36" t="s">
        <v>39</v>
      </c>
      <c r="V2013" s="36" t="s">
        <v>38</v>
      </c>
      <c r="W2013" s="36"/>
      <c r="X2013" s="36">
        <v>2</v>
      </c>
      <c r="Y2013" s="36" t="s">
        <v>10883</v>
      </c>
      <c r="Z2013" s="36">
        <v>1</v>
      </c>
      <c r="AA2013" s="36" t="s">
        <v>10884</v>
      </c>
      <c r="AB2013" s="36">
        <v>1</v>
      </c>
      <c r="AC2013" s="36"/>
      <c r="AD2013" s="36"/>
      <c r="AE2013" s="36">
        <f t="shared" si="34"/>
        <v>2</v>
      </c>
    </row>
    <row r="2014" spans="1:31" customFormat="1" ht="81">
      <c r="A2014" s="36">
        <v>2013</v>
      </c>
      <c r="B2014" s="36" t="s">
        <v>9803</v>
      </c>
      <c r="C2014" s="36" t="s">
        <v>9907</v>
      </c>
      <c r="D2014" s="36" t="s">
        <v>10885</v>
      </c>
      <c r="E2014" s="36" t="s">
        <v>28</v>
      </c>
      <c r="F2014" s="36" t="s">
        <v>2866</v>
      </c>
      <c r="G2014" s="36">
        <v>5</v>
      </c>
      <c r="H2014" s="36" t="s">
        <v>108</v>
      </c>
      <c r="I2014" s="36" t="s">
        <v>10886</v>
      </c>
      <c r="J2014" s="36" t="s">
        <v>10887</v>
      </c>
      <c r="K2014" s="36" t="s">
        <v>33</v>
      </c>
      <c r="L2014" s="72"/>
      <c r="M2014" s="36" t="s">
        <v>10887</v>
      </c>
      <c r="N2014" s="36" t="s">
        <v>49</v>
      </c>
      <c r="O2014" s="36"/>
      <c r="P2014" s="36" t="s">
        <v>50</v>
      </c>
      <c r="Q2014" s="36"/>
      <c r="R2014" s="36"/>
      <c r="S2014" s="36" t="s">
        <v>51</v>
      </c>
      <c r="T2014" s="36" t="s">
        <v>38</v>
      </c>
      <c r="U2014" s="36" t="s">
        <v>39</v>
      </c>
      <c r="V2014" s="36" t="s">
        <v>38</v>
      </c>
      <c r="W2014" s="36"/>
      <c r="X2014" s="36">
        <v>2</v>
      </c>
      <c r="Y2014" s="36" t="s">
        <v>10888</v>
      </c>
      <c r="Z2014" s="36">
        <v>1</v>
      </c>
      <c r="AA2014" s="36" t="s">
        <v>10889</v>
      </c>
      <c r="AB2014" s="36">
        <v>1</v>
      </c>
      <c r="AC2014" s="36"/>
      <c r="AD2014" s="36"/>
      <c r="AE2014" s="36">
        <f t="shared" si="34"/>
        <v>1</v>
      </c>
    </row>
    <row r="2015" spans="1:31" customFormat="1" ht="94.5">
      <c r="A2015" s="36">
        <v>2014</v>
      </c>
      <c r="B2015" s="36" t="s">
        <v>9803</v>
      </c>
      <c r="C2015" s="36" t="s">
        <v>9907</v>
      </c>
      <c r="D2015" s="36" t="s">
        <v>10890</v>
      </c>
      <c r="E2015" s="36" t="s">
        <v>28</v>
      </c>
      <c r="F2015" s="36" t="s">
        <v>45</v>
      </c>
      <c r="G2015" s="36">
        <v>0</v>
      </c>
      <c r="H2015" s="36" t="s">
        <v>82</v>
      </c>
      <c r="I2015" s="36" t="s">
        <v>10891</v>
      </c>
      <c r="J2015" s="36" t="s">
        <v>10892</v>
      </c>
      <c r="K2015" s="36" t="s">
        <v>33</v>
      </c>
      <c r="L2015" s="72" t="s">
        <v>10893</v>
      </c>
      <c r="M2015" s="36" t="s">
        <v>10894</v>
      </c>
      <c r="N2015" s="36" t="s">
        <v>49</v>
      </c>
      <c r="O2015" s="36"/>
      <c r="P2015" s="36" t="s">
        <v>50</v>
      </c>
      <c r="Q2015" s="36" t="s">
        <v>50</v>
      </c>
      <c r="R2015" s="36"/>
      <c r="S2015" s="36" t="s">
        <v>51</v>
      </c>
      <c r="T2015" s="36" t="s">
        <v>38</v>
      </c>
      <c r="U2015" s="36" t="s">
        <v>39</v>
      </c>
      <c r="V2015" s="36" t="s">
        <v>38</v>
      </c>
      <c r="W2015" s="36"/>
      <c r="X2015" s="36">
        <v>2</v>
      </c>
      <c r="Y2015" s="36" t="s">
        <v>10895</v>
      </c>
      <c r="Z2015" s="36">
        <v>1</v>
      </c>
      <c r="AA2015" s="36" t="s">
        <v>10896</v>
      </c>
      <c r="AB2015" s="36">
        <v>1</v>
      </c>
      <c r="AC2015" s="36"/>
      <c r="AD2015" s="36"/>
      <c r="AE2015" s="36">
        <f t="shared" si="34"/>
        <v>2</v>
      </c>
    </row>
    <row r="2016" spans="1:31" customFormat="1" ht="94.5">
      <c r="A2016" s="36">
        <v>2015</v>
      </c>
      <c r="B2016" s="36" t="s">
        <v>9803</v>
      </c>
      <c r="C2016" s="36" t="s">
        <v>9907</v>
      </c>
      <c r="D2016" s="36" t="s">
        <v>10897</v>
      </c>
      <c r="E2016" s="36" t="s">
        <v>28</v>
      </c>
      <c r="F2016" s="36" t="s">
        <v>45</v>
      </c>
      <c r="G2016" s="36">
        <v>0</v>
      </c>
      <c r="H2016" s="36" t="s">
        <v>82</v>
      </c>
      <c r="I2016" s="36" t="s">
        <v>10898</v>
      </c>
      <c r="J2016" s="36" t="s">
        <v>10899</v>
      </c>
      <c r="K2016" s="36" t="s">
        <v>33</v>
      </c>
      <c r="L2016" s="72" t="s">
        <v>10900</v>
      </c>
      <c r="M2016" s="36" t="s">
        <v>10901</v>
      </c>
      <c r="N2016" s="36" t="s">
        <v>49</v>
      </c>
      <c r="O2016" s="36"/>
      <c r="P2016" s="36" t="s">
        <v>50</v>
      </c>
      <c r="Q2016" s="36" t="s">
        <v>50</v>
      </c>
      <c r="R2016" s="36"/>
      <c r="S2016" s="36" t="s">
        <v>51</v>
      </c>
      <c r="T2016" s="36" t="s">
        <v>38</v>
      </c>
      <c r="U2016" s="36" t="s">
        <v>39</v>
      </c>
      <c r="V2016" s="36" t="s">
        <v>38</v>
      </c>
      <c r="W2016" s="36"/>
      <c r="X2016" s="36">
        <v>2</v>
      </c>
      <c r="Y2016" s="36" t="s">
        <v>10895</v>
      </c>
      <c r="Z2016" s="36">
        <v>1</v>
      </c>
      <c r="AA2016" s="36" t="s">
        <v>10896</v>
      </c>
      <c r="AB2016" s="36">
        <v>1</v>
      </c>
      <c r="AC2016" s="36"/>
      <c r="AD2016" s="36"/>
      <c r="AE2016" s="36">
        <f t="shared" si="34"/>
        <v>2</v>
      </c>
    </row>
    <row r="2017" spans="1:31" customFormat="1" ht="96.75">
      <c r="A2017" s="36">
        <v>2016</v>
      </c>
      <c r="B2017" s="36" t="s">
        <v>9803</v>
      </c>
      <c r="C2017" s="36" t="s">
        <v>9907</v>
      </c>
      <c r="D2017" s="36" t="s">
        <v>10336</v>
      </c>
      <c r="E2017" s="36" t="s">
        <v>28</v>
      </c>
      <c r="F2017" s="36" t="s">
        <v>45</v>
      </c>
      <c r="G2017" s="36">
        <v>0</v>
      </c>
      <c r="H2017" s="36" t="s">
        <v>42</v>
      </c>
      <c r="I2017" s="36" t="s">
        <v>10902</v>
      </c>
      <c r="J2017" s="36" t="s">
        <v>10903</v>
      </c>
      <c r="K2017" s="36" t="s">
        <v>33</v>
      </c>
      <c r="L2017" s="72" t="s">
        <v>10904</v>
      </c>
      <c r="M2017" s="36" t="s">
        <v>10905</v>
      </c>
      <c r="N2017" s="36" t="s">
        <v>36</v>
      </c>
      <c r="O2017" s="36"/>
      <c r="P2017" s="36"/>
      <c r="Q2017" s="36"/>
      <c r="R2017" s="36"/>
      <c r="S2017" s="36" t="s">
        <v>51</v>
      </c>
      <c r="T2017" s="36" t="s">
        <v>38</v>
      </c>
      <c r="U2017" s="36" t="s">
        <v>39</v>
      </c>
      <c r="V2017" s="36" t="s">
        <v>38</v>
      </c>
      <c r="W2017" s="36"/>
      <c r="X2017" s="36">
        <v>2</v>
      </c>
      <c r="Y2017" s="36" t="s">
        <v>10906</v>
      </c>
      <c r="Z2017" s="36">
        <v>1</v>
      </c>
      <c r="AA2017" s="36" t="s">
        <v>10907</v>
      </c>
      <c r="AB2017" s="36">
        <v>1</v>
      </c>
      <c r="AC2017" s="36"/>
      <c r="AD2017" s="36"/>
      <c r="AE2017" s="36">
        <f t="shared" si="34"/>
        <v>0</v>
      </c>
    </row>
    <row r="2018" spans="1:31" customFormat="1" ht="72.75">
      <c r="A2018" s="36">
        <v>2017</v>
      </c>
      <c r="B2018" s="36" t="s">
        <v>9803</v>
      </c>
      <c r="C2018" s="36" t="s">
        <v>9907</v>
      </c>
      <c r="D2018" s="36" t="s">
        <v>10908</v>
      </c>
      <c r="E2018" s="36" t="s">
        <v>28</v>
      </c>
      <c r="F2018" s="36" t="s">
        <v>45</v>
      </c>
      <c r="G2018" s="36">
        <v>0</v>
      </c>
      <c r="H2018" s="36" t="s">
        <v>42</v>
      </c>
      <c r="I2018" s="36" t="s">
        <v>10909</v>
      </c>
      <c r="J2018" s="36" t="s">
        <v>10910</v>
      </c>
      <c r="K2018" s="36" t="s">
        <v>33</v>
      </c>
      <c r="L2018" s="72" t="s">
        <v>10911</v>
      </c>
      <c r="M2018" s="36" t="s">
        <v>10912</v>
      </c>
      <c r="N2018" s="36" t="s">
        <v>36</v>
      </c>
      <c r="O2018" s="36"/>
      <c r="P2018" s="36"/>
      <c r="Q2018" s="36"/>
      <c r="R2018" s="36"/>
      <c r="S2018" s="36" t="s">
        <v>37</v>
      </c>
      <c r="T2018" s="36" t="s">
        <v>38</v>
      </c>
      <c r="U2018" s="36" t="s">
        <v>39</v>
      </c>
      <c r="V2018" s="36" t="s">
        <v>38</v>
      </c>
      <c r="W2018" s="36"/>
      <c r="X2018" s="36">
        <v>2</v>
      </c>
      <c r="Y2018" s="36" t="s">
        <v>10913</v>
      </c>
      <c r="Z2018" s="36">
        <v>1</v>
      </c>
      <c r="AA2018" s="36" t="s">
        <v>10914</v>
      </c>
      <c r="AB2018" s="36">
        <v>1</v>
      </c>
      <c r="AC2018" s="36"/>
      <c r="AD2018" s="36"/>
      <c r="AE2018" s="36">
        <f t="shared" si="34"/>
        <v>0</v>
      </c>
    </row>
    <row r="2019" spans="1:31" customFormat="1" ht="114.75">
      <c r="A2019" s="36">
        <v>2018</v>
      </c>
      <c r="B2019" s="36" t="s">
        <v>9803</v>
      </c>
      <c r="C2019" s="36" t="s">
        <v>9907</v>
      </c>
      <c r="D2019" s="36" t="s">
        <v>10915</v>
      </c>
      <c r="E2019" s="36" t="s">
        <v>28</v>
      </c>
      <c r="F2019" s="36" t="s">
        <v>45</v>
      </c>
      <c r="G2019" s="36">
        <v>0</v>
      </c>
      <c r="H2019" s="36" t="s">
        <v>42</v>
      </c>
      <c r="I2019" s="36" t="s">
        <v>10916</v>
      </c>
      <c r="J2019" s="36" t="s">
        <v>10917</v>
      </c>
      <c r="K2019" s="36" t="s">
        <v>33</v>
      </c>
      <c r="L2019" s="72" t="s">
        <v>10918</v>
      </c>
      <c r="M2019" s="36" t="s">
        <v>10919</v>
      </c>
      <c r="N2019" s="36" t="s">
        <v>36</v>
      </c>
      <c r="O2019" s="36"/>
      <c r="P2019" s="36"/>
      <c r="Q2019" s="36"/>
      <c r="R2019" s="36"/>
      <c r="S2019" s="36" t="s">
        <v>37</v>
      </c>
      <c r="T2019" s="36" t="s">
        <v>38</v>
      </c>
      <c r="U2019" s="36" t="s">
        <v>39</v>
      </c>
      <c r="V2019" s="36" t="s">
        <v>38</v>
      </c>
      <c r="W2019" s="36"/>
      <c r="X2019" s="36">
        <v>2</v>
      </c>
      <c r="Y2019" s="36" t="s">
        <v>10913</v>
      </c>
      <c r="Z2019" s="36">
        <v>1</v>
      </c>
      <c r="AA2019" s="36" t="s">
        <v>10914</v>
      </c>
      <c r="AB2019" s="36">
        <v>1</v>
      </c>
      <c r="AC2019" s="36"/>
      <c r="AD2019" s="36"/>
      <c r="AE2019" s="36">
        <f t="shared" si="34"/>
        <v>0</v>
      </c>
    </row>
    <row r="2020" spans="1:31" customFormat="1" ht="90.75">
      <c r="A2020" s="36">
        <v>2019</v>
      </c>
      <c r="B2020" s="36" t="s">
        <v>9803</v>
      </c>
      <c r="C2020" s="36" t="s">
        <v>9907</v>
      </c>
      <c r="D2020" s="36" t="s">
        <v>10920</v>
      </c>
      <c r="E2020" s="36" t="s">
        <v>28</v>
      </c>
      <c r="F2020" s="36" t="s">
        <v>45</v>
      </c>
      <c r="G2020" s="36">
        <v>0</v>
      </c>
      <c r="H2020" s="36" t="s">
        <v>108</v>
      </c>
      <c r="I2020" s="36" t="s">
        <v>10921</v>
      </c>
      <c r="J2020" s="36" t="s">
        <v>10922</v>
      </c>
      <c r="K2020" s="36" t="s">
        <v>33</v>
      </c>
      <c r="L2020" s="72" t="s">
        <v>10923</v>
      </c>
      <c r="M2020" s="36" t="s">
        <v>10924</v>
      </c>
      <c r="N2020" s="36" t="s">
        <v>36</v>
      </c>
      <c r="O2020" s="36"/>
      <c r="P2020" s="36"/>
      <c r="Q2020" s="36"/>
      <c r="R2020" s="36"/>
      <c r="S2020" s="36" t="s">
        <v>51</v>
      </c>
      <c r="T2020" s="36" t="s">
        <v>38</v>
      </c>
      <c r="U2020" s="36" t="s">
        <v>39</v>
      </c>
      <c r="V2020" s="36" t="s">
        <v>38</v>
      </c>
      <c r="W2020" s="36"/>
      <c r="X2020" s="36">
        <v>2</v>
      </c>
      <c r="Y2020" s="36" t="s">
        <v>10925</v>
      </c>
      <c r="Z2020" s="36">
        <v>1</v>
      </c>
      <c r="AA2020" s="36" t="s">
        <v>10926</v>
      </c>
      <c r="AB2020" s="36">
        <v>1</v>
      </c>
      <c r="AC2020" s="36"/>
      <c r="AD2020" s="36"/>
      <c r="AE2020" s="36">
        <f t="shared" si="34"/>
        <v>0</v>
      </c>
    </row>
    <row r="2021" spans="1:31" customFormat="1" ht="72">
      <c r="A2021" s="36">
        <v>2020</v>
      </c>
      <c r="B2021" s="36" t="s">
        <v>9803</v>
      </c>
      <c r="C2021" s="36" t="s">
        <v>9907</v>
      </c>
      <c r="D2021" s="36" t="s">
        <v>10927</v>
      </c>
      <c r="E2021" s="36" t="s">
        <v>28</v>
      </c>
      <c r="F2021" s="36" t="s">
        <v>45</v>
      </c>
      <c r="G2021" s="36">
        <v>0</v>
      </c>
      <c r="H2021" s="36" t="s">
        <v>42</v>
      </c>
      <c r="I2021" s="36" t="s">
        <v>10928</v>
      </c>
      <c r="J2021" s="36" t="s">
        <v>10929</v>
      </c>
      <c r="K2021" s="36" t="s">
        <v>33</v>
      </c>
      <c r="L2021" s="72" t="s">
        <v>10930</v>
      </c>
      <c r="M2021" s="36" t="s">
        <v>10931</v>
      </c>
      <c r="N2021" s="36" t="s">
        <v>36</v>
      </c>
      <c r="O2021" s="36"/>
      <c r="P2021" s="36"/>
      <c r="Q2021" s="36"/>
      <c r="R2021" s="36"/>
      <c r="S2021" s="36" t="s">
        <v>51</v>
      </c>
      <c r="T2021" s="36" t="s">
        <v>38</v>
      </c>
      <c r="U2021" s="36" t="s">
        <v>39</v>
      </c>
      <c r="V2021" s="36" t="s">
        <v>38</v>
      </c>
      <c r="W2021" s="36"/>
      <c r="X2021" s="36">
        <v>2</v>
      </c>
      <c r="Y2021" s="36" t="s">
        <v>10932</v>
      </c>
      <c r="Z2021" s="36">
        <v>1</v>
      </c>
      <c r="AA2021" s="36" t="s">
        <v>10933</v>
      </c>
      <c r="AB2021" s="36">
        <v>1</v>
      </c>
      <c r="AC2021" s="36"/>
      <c r="AD2021" s="36"/>
      <c r="AE2021" s="36">
        <f t="shared" si="34"/>
        <v>0</v>
      </c>
    </row>
    <row r="2022" spans="1:31" customFormat="1" ht="71.25">
      <c r="A2022" s="36">
        <v>2021</v>
      </c>
      <c r="B2022" s="36" t="s">
        <v>9803</v>
      </c>
      <c r="C2022" s="36" t="s">
        <v>9907</v>
      </c>
      <c r="D2022" s="36" t="s">
        <v>10934</v>
      </c>
      <c r="E2022" s="36" t="s">
        <v>28</v>
      </c>
      <c r="F2022" s="36" t="s">
        <v>45</v>
      </c>
      <c r="G2022" s="36">
        <v>0</v>
      </c>
      <c r="H2022" s="36" t="s">
        <v>42</v>
      </c>
      <c r="I2022" s="36" t="s">
        <v>10935</v>
      </c>
      <c r="J2022" s="36" t="s">
        <v>10936</v>
      </c>
      <c r="K2022" s="36" t="s">
        <v>33</v>
      </c>
      <c r="L2022" s="72" t="s">
        <v>10937</v>
      </c>
      <c r="M2022" s="36" t="s">
        <v>10938</v>
      </c>
      <c r="N2022" s="36" t="s">
        <v>49</v>
      </c>
      <c r="O2022" s="36"/>
      <c r="P2022" s="36" t="s">
        <v>50</v>
      </c>
      <c r="Q2022" s="36" t="s">
        <v>50</v>
      </c>
      <c r="R2022" s="36"/>
      <c r="S2022" s="36" t="s">
        <v>51</v>
      </c>
      <c r="T2022" s="36" t="s">
        <v>38</v>
      </c>
      <c r="U2022" s="36" t="s">
        <v>39</v>
      </c>
      <c r="V2022" s="36" t="s">
        <v>38</v>
      </c>
      <c r="W2022" s="36"/>
      <c r="X2022" s="36">
        <v>2</v>
      </c>
      <c r="Y2022" s="36" t="s">
        <v>10925</v>
      </c>
      <c r="Z2022" s="36">
        <v>1</v>
      </c>
      <c r="AA2022" s="36" t="s">
        <v>10926</v>
      </c>
      <c r="AB2022" s="36">
        <v>1</v>
      </c>
      <c r="AC2022" s="36"/>
      <c r="AD2022" s="36"/>
      <c r="AE2022" s="36">
        <f t="shared" si="34"/>
        <v>2</v>
      </c>
    </row>
    <row r="2023" spans="1:31" customFormat="1" ht="81">
      <c r="A2023" s="36">
        <v>2022</v>
      </c>
      <c r="B2023" s="36" t="s">
        <v>9803</v>
      </c>
      <c r="C2023" s="36" t="s">
        <v>9907</v>
      </c>
      <c r="D2023" s="36" t="s">
        <v>10939</v>
      </c>
      <c r="E2023" s="36" t="s">
        <v>28</v>
      </c>
      <c r="F2023" s="36" t="s">
        <v>45</v>
      </c>
      <c r="G2023" s="36">
        <v>0</v>
      </c>
      <c r="H2023" s="36" t="s">
        <v>108</v>
      </c>
      <c r="I2023" s="36" t="s">
        <v>10940</v>
      </c>
      <c r="J2023" s="36" t="s">
        <v>10941</v>
      </c>
      <c r="K2023" s="36" t="s">
        <v>33</v>
      </c>
      <c r="L2023" s="72" t="s">
        <v>10942</v>
      </c>
      <c r="M2023" s="36" t="s">
        <v>10943</v>
      </c>
      <c r="N2023" s="36" t="s">
        <v>49</v>
      </c>
      <c r="O2023" s="36"/>
      <c r="P2023" s="36" t="s">
        <v>50</v>
      </c>
      <c r="Q2023" s="36" t="s">
        <v>50</v>
      </c>
      <c r="R2023" s="36"/>
      <c r="S2023" s="36" t="s">
        <v>51</v>
      </c>
      <c r="T2023" s="36" t="s">
        <v>38</v>
      </c>
      <c r="U2023" s="36" t="s">
        <v>39</v>
      </c>
      <c r="V2023" s="36" t="s">
        <v>38</v>
      </c>
      <c r="W2023" s="36"/>
      <c r="X2023" s="36">
        <v>2</v>
      </c>
      <c r="Y2023" s="36" t="s">
        <v>10944</v>
      </c>
      <c r="Z2023" s="36">
        <v>1</v>
      </c>
      <c r="AA2023" s="36" t="s">
        <v>10945</v>
      </c>
      <c r="AB2023" s="36">
        <v>1</v>
      </c>
      <c r="AC2023" s="36"/>
      <c r="AD2023" s="36"/>
      <c r="AE2023" s="36">
        <f t="shared" si="34"/>
        <v>2</v>
      </c>
    </row>
    <row r="2024" spans="1:31" customFormat="1" ht="72">
      <c r="A2024" s="36">
        <v>2023</v>
      </c>
      <c r="B2024" s="36" t="s">
        <v>9803</v>
      </c>
      <c r="C2024" s="36" t="s">
        <v>9907</v>
      </c>
      <c r="D2024" s="36" t="s">
        <v>10946</v>
      </c>
      <c r="E2024" s="36" t="s">
        <v>28</v>
      </c>
      <c r="F2024" s="36" t="s">
        <v>45</v>
      </c>
      <c r="G2024" s="36">
        <v>0</v>
      </c>
      <c r="H2024" s="36" t="s">
        <v>82</v>
      </c>
      <c r="I2024" s="36" t="s">
        <v>10947</v>
      </c>
      <c r="J2024" s="36" t="s">
        <v>10948</v>
      </c>
      <c r="K2024" s="36" t="s">
        <v>33</v>
      </c>
      <c r="L2024" s="72" t="s">
        <v>10949</v>
      </c>
      <c r="M2024" s="36" t="s">
        <v>10950</v>
      </c>
      <c r="N2024" s="36" t="s">
        <v>49</v>
      </c>
      <c r="O2024" s="36"/>
      <c r="P2024" s="36" t="s">
        <v>50</v>
      </c>
      <c r="Q2024" s="36" t="s">
        <v>50</v>
      </c>
      <c r="R2024" s="36"/>
      <c r="S2024" s="36" t="s">
        <v>51</v>
      </c>
      <c r="T2024" s="36" t="s">
        <v>38</v>
      </c>
      <c r="U2024" s="36" t="s">
        <v>39</v>
      </c>
      <c r="V2024" s="36" t="s">
        <v>38</v>
      </c>
      <c r="W2024" s="36"/>
      <c r="X2024" s="36">
        <v>2</v>
      </c>
      <c r="Y2024" s="36" t="s">
        <v>10944</v>
      </c>
      <c r="Z2024" s="36">
        <v>1</v>
      </c>
      <c r="AA2024" s="36" t="s">
        <v>10945</v>
      </c>
      <c r="AB2024" s="36">
        <v>1</v>
      </c>
      <c r="AC2024" s="36"/>
      <c r="AD2024" s="36"/>
      <c r="AE2024" s="36">
        <f t="shared" si="34"/>
        <v>2</v>
      </c>
    </row>
    <row r="2025" spans="1:31" customFormat="1" ht="81">
      <c r="A2025" s="36">
        <v>2024</v>
      </c>
      <c r="B2025" s="36" t="s">
        <v>9803</v>
      </c>
      <c r="C2025" s="36" t="s">
        <v>9907</v>
      </c>
      <c r="D2025" s="36" t="s">
        <v>10951</v>
      </c>
      <c r="E2025" s="36" t="s">
        <v>28</v>
      </c>
      <c r="F2025" s="36" t="s">
        <v>45</v>
      </c>
      <c r="G2025" s="36">
        <v>0</v>
      </c>
      <c r="H2025" s="36" t="s">
        <v>82</v>
      </c>
      <c r="I2025" s="36" t="s">
        <v>10952</v>
      </c>
      <c r="J2025" s="36" t="s">
        <v>10953</v>
      </c>
      <c r="K2025" s="36" t="s">
        <v>33</v>
      </c>
      <c r="L2025" s="72" t="s">
        <v>10954</v>
      </c>
      <c r="M2025" s="36" t="s">
        <v>10955</v>
      </c>
      <c r="N2025" s="36" t="s">
        <v>36</v>
      </c>
      <c r="O2025" s="36"/>
      <c r="P2025" s="36"/>
      <c r="Q2025" s="36"/>
      <c r="R2025" s="36"/>
      <c r="S2025" s="36" t="s">
        <v>51</v>
      </c>
      <c r="T2025" s="36" t="s">
        <v>38</v>
      </c>
      <c r="U2025" s="36" t="s">
        <v>39</v>
      </c>
      <c r="V2025" s="36" t="s">
        <v>38</v>
      </c>
      <c r="W2025" s="36"/>
      <c r="X2025" s="36">
        <v>2</v>
      </c>
      <c r="Y2025" s="36" t="s">
        <v>10944</v>
      </c>
      <c r="Z2025" s="36">
        <v>1</v>
      </c>
      <c r="AA2025" s="36" t="s">
        <v>10945</v>
      </c>
      <c r="AB2025" s="36">
        <v>1</v>
      </c>
      <c r="AC2025" s="36"/>
      <c r="AD2025" s="36"/>
      <c r="AE2025" s="36">
        <f t="shared" si="34"/>
        <v>0</v>
      </c>
    </row>
    <row r="2026" spans="1:31" customFormat="1" ht="67.5">
      <c r="A2026" s="36">
        <v>2025</v>
      </c>
      <c r="B2026" s="36" t="s">
        <v>9803</v>
      </c>
      <c r="C2026" s="36" t="s">
        <v>9907</v>
      </c>
      <c r="D2026" s="36" t="s">
        <v>10956</v>
      </c>
      <c r="E2026" s="36" t="s">
        <v>28</v>
      </c>
      <c r="F2026" s="36" t="s">
        <v>45</v>
      </c>
      <c r="G2026" s="36">
        <v>0</v>
      </c>
      <c r="H2026" s="36" t="s">
        <v>108</v>
      </c>
      <c r="I2026" s="36" t="s">
        <v>10957</v>
      </c>
      <c r="J2026" s="36" t="s">
        <v>10958</v>
      </c>
      <c r="K2026" s="36" t="s">
        <v>33</v>
      </c>
      <c r="L2026" s="72" t="s">
        <v>10959</v>
      </c>
      <c r="M2026" s="36" t="s">
        <v>10960</v>
      </c>
      <c r="N2026" s="36" t="s">
        <v>36</v>
      </c>
      <c r="O2026" s="36"/>
      <c r="P2026" s="36"/>
      <c r="Q2026" s="36"/>
      <c r="R2026" s="36"/>
      <c r="S2026" s="36" t="s">
        <v>51</v>
      </c>
      <c r="T2026" s="36" t="s">
        <v>38</v>
      </c>
      <c r="U2026" s="36" t="s">
        <v>39</v>
      </c>
      <c r="V2026" s="36" t="s">
        <v>38</v>
      </c>
      <c r="W2026" s="36"/>
      <c r="X2026" s="36">
        <v>2</v>
      </c>
      <c r="Y2026" s="36" t="s">
        <v>10944</v>
      </c>
      <c r="Z2026" s="36">
        <v>1</v>
      </c>
      <c r="AA2026" s="36" t="s">
        <v>10945</v>
      </c>
      <c r="AB2026" s="36">
        <v>1</v>
      </c>
      <c r="AC2026" s="36"/>
      <c r="AD2026" s="36"/>
      <c r="AE2026" s="36">
        <f t="shared" si="34"/>
        <v>0</v>
      </c>
    </row>
    <row r="2027" spans="1:31" customFormat="1" ht="94.5">
      <c r="A2027" s="36">
        <v>2026</v>
      </c>
      <c r="B2027" s="36" t="s">
        <v>9803</v>
      </c>
      <c r="C2027" s="36" t="s">
        <v>9907</v>
      </c>
      <c r="D2027" s="36" t="s">
        <v>10961</v>
      </c>
      <c r="E2027" s="36" t="s">
        <v>28</v>
      </c>
      <c r="F2027" s="36" t="s">
        <v>45</v>
      </c>
      <c r="G2027" s="36">
        <v>0</v>
      </c>
      <c r="H2027" s="36" t="s">
        <v>108</v>
      </c>
      <c r="I2027" s="36" t="s">
        <v>10962</v>
      </c>
      <c r="J2027" s="36" t="s">
        <v>10963</v>
      </c>
      <c r="K2027" s="36" t="s">
        <v>33</v>
      </c>
      <c r="L2027" s="72" t="s">
        <v>10964</v>
      </c>
      <c r="M2027" s="36" t="s">
        <v>10965</v>
      </c>
      <c r="N2027" s="36" t="s">
        <v>36</v>
      </c>
      <c r="O2027" s="36"/>
      <c r="P2027" s="36"/>
      <c r="Q2027" s="36"/>
      <c r="R2027" s="36"/>
      <c r="S2027" s="36" t="s">
        <v>51</v>
      </c>
      <c r="T2027" s="36" t="s">
        <v>38</v>
      </c>
      <c r="U2027" s="36" t="s">
        <v>39</v>
      </c>
      <c r="V2027" s="36" t="s">
        <v>38</v>
      </c>
      <c r="W2027" s="36"/>
      <c r="X2027" s="36">
        <v>2</v>
      </c>
      <c r="Y2027" s="36" t="s">
        <v>10966</v>
      </c>
      <c r="Z2027" s="36">
        <v>1</v>
      </c>
      <c r="AA2027" s="36" t="s">
        <v>10967</v>
      </c>
      <c r="AB2027" s="36">
        <v>1</v>
      </c>
      <c r="AC2027" s="36"/>
      <c r="AD2027" s="36"/>
      <c r="AE2027" s="36">
        <f t="shared" si="34"/>
        <v>0</v>
      </c>
    </row>
    <row r="2028" spans="1:31" customFormat="1" ht="72">
      <c r="A2028" s="36">
        <v>2027</v>
      </c>
      <c r="B2028" s="36" t="s">
        <v>9803</v>
      </c>
      <c r="C2028" s="36" t="s">
        <v>9907</v>
      </c>
      <c r="D2028" s="36" t="s">
        <v>10968</v>
      </c>
      <c r="E2028" s="36" t="s">
        <v>28</v>
      </c>
      <c r="F2028" s="36" t="s">
        <v>45</v>
      </c>
      <c r="G2028" s="36">
        <v>0</v>
      </c>
      <c r="H2028" s="36" t="s">
        <v>108</v>
      </c>
      <c r="I2028" s="36" t="s">
        <v>10969</v>
      </c>
      <c r="J2028" s="36" t="s">
        <v>10970</v>
      </c>
      <c r="K2028" s="36" t="s">
        <v>33</v>
      </c>
      <c r="L2028" s="72" t="s">
        <v>10971</v>
      </c>
      <c r="M2028" s="36" t="s">
        <v>10972</v>
      </c>
      <c r="N2028" s="36" t="s">
        <v>36</v>
      </c>
      <c r="O2028" s="36"/>
      <c r="P2028" s="36"/>
      <c r="Q2028" s="36"/>
      <c r="R2028" s="36"/>
      <c r="S2028" s="36" t="s">
        <v>38</v>
      </c>
      <c r="T2028" s="36" t="s">
        <v>38</v>
      </c>
      <c r="U2028" s="36" t="s">
        <v>39</v>
      </c>
      <c r="V2028" s="36" t="s">
        <v>38</v>
      </c>
      <c r="W2028" s="36"/>
      <c r="X2028" s="36">
        <v>2</v>
      </c>
      <c r="Y2028" s="36" t="s">
        <v>10966</v>
      </c>
      <c r="Z2028" s="36">
        <v>1</v>
      </c>
      <c r="AA2028" s="36" t="s">
        <v>10967</v>
      </c>
      <c r="AB2028" s="36">
        <v>1</v>
      </c>
      <c r="AC2028" s="36"/>
      <c r="AD2028" s="36"/>
      <c r="AE2028" s="36">
        <f t="shared" si="34"/>
        <v>0</v>
      </c>
    </row>
    <row r="2029" spans="1:31" customFormat="1" ht="94.5">
      <c r="A2029" s="36">
        <v>2028</v>
      </c>
      <c r="B2029" s="36" t="s">
        <v>9803</v>
      </c>
      <c r="C2029" s="36" t="s">
        <v>9907</v>
      </c>
      <c r="D2029" s="36" t="s">
        <v>10973</v>
      </c>
      <c r="E2029" s="36" t="s">
        <v>28</v>
      </c>
      <c r="F2029" s="36" t="s">
        <v>45</v>
      </c>
      <c r="G2029" s="36">
        <v>0</v>
      </c>
      <c r="H2029" s="36" t="s">
        <v>108</v>
      </c>
      <c r="I2029" s="36" t="s">
        <v>10974</v>
      </c>
      <c r="J2029" s="36" t="s">
        <v>10975</v>
      </c>
      <c r="K2029" s="36" t="s">
        <v>33</v>
      </c>
      <c r="L2029" s="72" t="s">
        <v>10976</v>
      </c>
      <c r="M2029" s="36" t="s">
        <v>10977</v>
      </c>
      <c r="N2029" s="36" t="s">
        <v>36</v>
      </c>
      <c r="O2029" s="36"/>
      <c r="P2029" s="36"/>
      <c r="Q2029" s="36"/>
      <c r="R2029" s="36"/>
      <c r="S2029" s="36" t="s">
        <v>51</v>
      </c>
      <c r="T2029" s="36" t="s">
        <v>38</v>
      </c>
      <c r="U2029" s="36" t="s">
        <v>39</v>
      </c>
      <c r="V2029" s="36" t="s">
        <v>38</v>
      </c>
      <c r="W2029" s="36"/>
      <c r="X2029" s="36">
        <v>2</v>
      </c>
      <c r="Y2029" s="36" t="s">
        <v>10966</v>
      </c>
      <c r="Z2029" s="36">
        <v>1</v>
      </c>
      <c r="AA2029" s="36" t="s">
        <v>10967</v>
      </c>
      <c r="AB2029" s="36">
        <v>1</v>
      </c>
      <c r="AC2029" s="36"/>
      <c r="AD2029" s="36"/>
      <c r="AE2029" s="36">
        <f t="shared" si="34"/>
        <v>0</v>
      </c>
    </row>
    <row r="2030" spans="1:31" customFormat="1" ht="94.5">
      <c r="A2030" s="36">
        <v>2029</v>
      </c>
      <c r="B2030" s="36" t="s">
        <v>9803</v>
      </c>
      <c r="C2030" s="36" t="s">
        <v>9907</v>
      </c>
      <c r="D2030" s="36" t="s">
        <v>10978</v>
      </c>
      <c r="E2030" s="36" t="s">
        <v>28</v>
      </c>
      <c r="F2030" s="36" t="s">
        <v>45</v>
      </c>
      <c r="G2030" s="36">
        <v>0</v>
      </c>
      <c r="H2030" s="36" t="s">
        <v>108</v>
      </c>
      <c r="I2030" s="36" t="s">
        <v>10979</v>
      </c>
      <c r="J2030" s="36" t="s">
        <v>10980</v>
      </c>
      <c r="K2030" s="36" t="s">
        <v>33</v>
      </c>
      <c r="L2030" s="72" t="s">
        <v>10981</v>
      </c>
      <c r="M2030" s="36" t="s">
        <v>10982</v>
      </c>
      <c r="N2030" s="36" t="s">
        <v>36</v>
      </c>
      <c r="O2030" s="36"/>
      <c r="P2030" s="36"/>
      <c r="Q2030" s="36"/>
      <c r="R2030" s="36"/>
      <c r="S2030" s="36" t="s">
        <v>51</v>
      </c>
      <c r="T2030" s="36" t="s">
        <v>38</v>
      </c>
      <c r="U2030" s="36" t="s">
        <v>39</v>
      </c>
      <c r="V2030" s="36" t="s">
        <v>38</v>
      </c>
      <c r="W2030" s="36"/>
      <c r="X2030" s="36">
        <v>2</v>
      </c>
      <c r="Y2030" s="36" t="s">
        <v>10983</v>
      </c>
      <c r="Z2030" s="36">
        <v>1</v>
      </c>
      <c r="AA2030" s="36" t="s">
        <v>10984</v>
      </c>
      <c r="AB2030" s="36">
        <v>1</v>
      </c>
      <c r="AC2030" s="36"/>
      <c r="AD2030" s="36"/>
      <c r="AE2030" s="36">
        <f t="shared" si="34"/>
        <v>0</v>
      </c>
    </row>
    <row r="2031" spans="1:31" customFormat="1" ht="81">
      <c r="A2031" s="36">
        <v>2030</v>
      </c>
      <c r="B2031" s="36" t="s">
        <v>9803</v>
      </c>
      <c r="C2031" s="36" t="s">
        <v>9907</v>
      </c>
      <c r="D2031" s="36" t="s">
        <v>10985</v>
      </c>
      <c r="E2031" s="36" t="s">
        <v>28</v>
      </c>
      <c r="F2031" s="36" t="s">
        <v>2866</v>
      </c>
      <c r="G2031" s="36">
        <v>5</v>
      </c>
      <c r="H2031" s="36" t="s">
        <v>108</v>
      </c>
      <c r="I2031" s="36" t="s">
        <v>10986</v>
      </c>
      <c r="J2031" s="36" t="s">
        <v>10987</v>
      </c>
      <c r="K2031" s="36" t="s">
        <v>33</v>
      </c>
      <c r="L2031" s="72" t="s">
        <v>10988</v>
      </c>
      <c r="M2031" s="36" t="s">
        <v>10989</v>
      </c>
      <c r="N2031" s="36" t="s">
        <v>36</v>
      </c>
      <c r="O2031" s="36"/>
      <c r="P2031" s="36"/>
      <c r="Q2031" s="36"/>
      <c r="R2031" s="36"/>
      <c r="S2031" s="36" t="s">
        <v>38</v>
      </c>
      <c r="T2031" s="36" t="s">
        <v>38</v>
      </c>
      <c r="U2031" s="36" t="s">
        <v>38</v>
      </c>
      <c r="V2031" s="36" t="s">
        <v>38</v>
      </c>
      <c r="W2031" s="36" t="s">
        <v>39</v>
      </c>
      <c r="X2031" s="36">
        <v>1</v>
      </c>
      <c r="Y2031" s="36" t="s">
        <v>10888</v>
      </c>
      <c r="Z2031" s="36">
        <v>1</v>
      </c>
      <c r="AA2031" s="36" t="s">
        <v>10889</v>
      </c>
      <c r="AB2031" s="36">
        <v>1</v>
      </c>
      <c r="AC2031" s="36"/>
      <c r="AD2031" s="36"/>
      <c r="AE2031" s="36">
        <f t="shared" si="34"/>
        <v>0</v>
      </c>
    </row>
    <row r="2032" spans="1:31" customFormat="1" ht="96.75">
      <c r="A2032" s="36">
        <v>2031</v>
      </c>
      <c r="B2032" s="36" t="s">
        <v>9803</v>
      </c>
      <c r="C2032" s="36" t="s">
        <v>9907</v>
      </c>
      <c r="D2032" s="36" t="s">
        <v>10990</v>
      </c>
      <c r="E2032" s="36" t="s">
        <v>28</v>
      </c>
      <c r="F2032" s="36" t="s">
        <v>45</v>
      </c>
      <c r="G2032" s="36">
        <v>0</v>
      </c>
      <c r="H2032" s="36" t="s">
        <v>108</v>
      </c>
      <c r="I2032" s="36" t="s">
        <v>10991</v>
      </c>
      <c r="J2032" s="36" t="s">
        <v>10992</v>
      </c>
      <c r="K2032" s="36" t="s">
        <v>33</v>
      </c>
      <c r="L2032" s="72" t="s">
        <v>10993</v>
      </c>
      <c r="M2032" s="36" t="s">
        <v>10994</v>
      </c>
      <c r="N2032" s="36" t="s">
        <v>49</v>
      </c>
      <c r="O2032" s="36"/>
      <c r="P2032" s="36" t="s">
        <v>50</v>
      </c>
      <c r="Q2032" s="36" t="s">
        <v>50</v>
      </c>
      <c r="R2032" s="36"/>
      <c r="S2032" s="36" t="s">
        <v>51</v>
      </c>
      <c r="T2032" s="36" t="s">
        <v>38</v>
      </c>
      <c r="U2032" s="36" t="s">
        <v>39</v>
      </c>
      <c r="V2032" s="36" t="s">
        <v>38</v>
      </c>
      <c r="W2032" s="36"/>
      <c r="X2032" s="36">
        <v>2</v>
      </c>
      <c r="Y2032" s="36" t="s">
        <v>10995</v>
      </c>
      <c r="Z2032" s="36">
        <v>1</v>
      </c>
      <c r="AA2032" s="36" t="s">
        <v>10996</v>
      </c>
      <c r="AB2032" s="36">
        <v>1</v>
      </c>
      <c r="AC2032" s="36"/>
      <c r="AD2032" s="36"/>
      <c r="AE2032" s="36">
        <f t="shared" si="34"/>
        <v>2</v>
      </c>
    </row>
    <row r="2033" spans="1:31" customFormat="1" ht="115.5">
      <c r="A2033" s="36">
        <v>2032</v>
      </c>
      <c r="B2033" s="36" t="s">
        <v>9803</v>
      </c>
      <c r="C2033" s="36" t="s">
        <v>9907</v>
      </c>
      <c r="D2033" s="36" t="s">
        <v>10997</v>
      </c>
      <c r="E2033" s="36" t="s">
        <v>28</v>
      </c>
      <c r="F2033" s="36" t="s">
        <v>45</v>
      </c>
      <c r="G2033" s="36">
        <v>0</v>
      </c>
      <c r="H2033" s="36" t="s">
        <v>82</v>
      </c>
      <c r="I2033" s="36" t="s">
        <v>10998</v>
      </c>
      <c r="J2033" s="36" t="s">
        <v>10999</v>
      </c>
      <c r="K2033" s="36" t="s">
        <v>33</v>
      </c>
      <c r="L2033" s="72" t="s">
        <v>11000</v>
      </c>
      <c r="M2033" s="36" t="s">
        <v>11001</v>
      </c>
      <c r="N2033" s="36" t="s">
        <v>49</v>
      </c>
      <c r="O2033" s="36"/>
      <c r="P2033" s="36" t="s">
        <v>50</v>
      </c>
      <c r="Q2033" s="36" t="s">
        <v>50</v>
      </c>
      <c r="R2033" s="36"/>
      <c r="S2033" s="36" t="s">
        <v>51</v>
      </c>
      <c r="T2033" s="36" t="s">
        <v>38</v>
      </c>
      <c r="U2033" s="36" t="s">
        <v>39</v>
      </c>
      <c r="V2033" s="36" t="s">
        <v>38</v>
      </c>
      <c r="W2033" s="36"/>
      <c r="X2033" s="36">
        <v>2</v>
      </c>
      <c r="Y2033" s="36" t="s">
        <v>11002</v>
      </c>
      <c r="Z2033" s="36">
        <v>1</v>
      </c>
      <c r="AA2033" s="36" t="s">
        <v>11003</v>
      </c>
      <c r="AB2033" s="36">
        <v>1</v>
      </c>
      <c r="AC2033" s="36"/>
      <c r="AD2033" s="36"/>
      <c r="AE2033" s="36">
        <f t="shared" si="34"/>
        <v>2</v>
      </c>
    </row>
    <row r="2034" spans="1:31" customFormat="1" ht="116.25">
      <c r="A2034" s="36">
        <v>2033</v>
      </c>
      <c r="B2034" s="36" t="s">
        <v>9803</v>
      </c>
      <c r="C2034" s="36" t="s">
        <v>9907</v>
      </c>
      <c r="D2034" s="36" t="s">
        <v>11004</v>
      </c>
      <c r="E2034" s="36" t="s">
        <v>28</v>
      </c>
      <c r="F2034" s="36" t="s">
        <v>45</v>
      </c>
      <c r="G2034" s="36">
        <v>0</v>
      </c>
      <c r="H2034" s="36" t="s">
        <v>42</v>
      </c>
      <c r="I2034" s="36" t="s">
        <v>11005</v>
      </c>
      <c r="J2034" s="36" t="s">
        <v>11006</v>
      </c>
      <c r="K2034" s="36" t="s">
        <v>33</v>
      </c>
      <c r="L2034" s="72" t="s">
        <v>11007</v>
      </c>
      <c r="M2034" s="36" t="s">
        <v>11008</v>
      </c>
      <c r="N2034" s="36" t="s">
        <v>49</v>
      </c>
      <c r="O2034" s="36"/>
      <c r="P2034" s="36" t="s">
        <v>50</v>
      </c>
      <c r="Q2034" s="36" t="s">
        <v>50</v>
      </c>
      <c r="R2034" s="36"/>
      <c r="S2034" s="36" t="s">
        <v>51</v>
      </c>
      <c r="T2034" s="36" t="s">
        <v>38</v>
      </c>
      <c r="U2034" s="36" t="s">
        <v>39</v>
      </c>
      <c r="V2034" s="36" t="s">
        <v>38</v>
      </c>
      <c r="W2034" s="36"/>
      <c r="X2034" s="36">
        <v>2</v>
      </c>
      <c r="Y2034" s="36" t="s">
        <v>11009</v>
      </c>
      <c r="Z2034" s="36">
        <v>1</v>
      </c>
      <c r="AA2034" s="36" t="s">
        <v>11010</v>
      </c>
      <c r="AB2034" s="36">
        <v>1</v>
      </c>
      <c r="AC2034" s="36"/>
      <c r="AD2034" s="36"/>
      <c r="AE2034" s="36">
        <f t="shared" si="34"/>
        <v>2</v>
      </c>
    </row>
    <row r="2035" spans="1:31" customFormat="1" ht="67.5">
      <c r="A2035" s="36">
        <v>2034</v>
      </c>
      <c r="B2035" s="36" t="s">
        <v>9803</v>
      </c>
      <c r="C2035" s="36" t="s">
        <v>9907</v>
      </c>
      <c r="D2035" s="36" t="s">
        <v>11011</v>
      </c>
      <c r="E2035" s="36" t="s">
        <v>28</v>
      </c>
      <c r="F2035" s="36" t="s">
        <v>45</v>
      </c>
      <c r="G2035" s="36">
        <v>0</v>
      </c>
      <c r="H2035" s="36" t="s">
        <v>42</v>
      </c>
      <c r="I2035" s="36" t="s">
        <v>11012</v>
      </c>
      <c r="J2035" s="36" t="s">
        <v>11013</v>
      </c>
      <c r="K2035" s="36" t="s">
        <v>33</v>
      </c>
      <c r="L2035" s="72" t="s">
        <v>11014</v>
      </c>
      <c r="M2035" s="36" t="s">
        <v>11015</v>
      </c>
      <c r="N2035" s="36" t="s">
        <v>49</v>
      </c>
      <c r="O2035" s="36" t="s">
        <v>50</v>
      </c>
      <c r="P2035" s="36" t="s">
        <v>50</v>
      </c>
      <c r="Q2035" s="36" t="s">
        <v>50</v>
      </c>
      <c r="R2035" s="36"/>
      <c r="S2035" s="36" t="s">
        <v>51</v>
      </c>
      <c r="T2035" s="36" t="s">
        <v>38</v>
      </c>
      <c r="U2035" s="36" t="s">
        <v>39</v>
      </c>
      <c r="V2035" s="36" t="s">
        <v>38</v>
      </c>
      <c r="W2035" s="36" t="s">
        <v>39</v>
      </c>
      <c r="X2035" s="36">
        <v>1</v>
      </c>
      <c r="Y2035" s="36" t="s">
        <v>11016</v>
      </c>
      <c r="Z2035" s="36">
        <v>1</v>
      </c>
      <c r="AA2035" s="36" t="s">
        <v>11017</v>
      </c>
      <c r="AB2035" s="36">
        <v>1</v>
      </c>
      <c r="AC2035" s="36"/>
      <c r="AD2035" s="36"/>
      <c r="AE2035" s="36">
        <f t="shared" si="34"/>
        <v>3</v>
      </c>
    </row>
    <row r="2036" spans="1:31" customFormat="1" ht="94.5">
      <c r="A2036" s="36">
        <v>2035</v>
      </c>
      <c r="B2036" s="36" t="s">
        <v>9803</v>
      </c>
      <c r="C2036" s="36" t="s">
        <v>9907</v>
      </c>
      <c r="D2036" s="36" t="s">
        <v>11018</v>
      </c>
      <c r="E2036" s="36" t="s">
        <v>28</v>
      </c>
      <c r="F2036" s="36" t="s">
        <v>45</v>
      </c>
      <c r="G2036" s="36">
        <v>0</v>
      </c>
      <c r="H2036" s="36" t="s">
        <v>108</v>
      </c>
      <c r="I2036" s="36" t="s">
        <v>11019</v>
      </c>
      <c r="J2036" s="36" t="s">
        <v>11020</v>
      </c>
      <c r="K2036" s="36" t="s">
        <v>33</v>
      </c>
      <c r="L2036" s="72" t="s">
        <v>11021</v>
      </c>
      <c r="M2036" s="36" t="s">
        <v>11022</v>
      </c>
      <c r="N2036" s="36" t="s">
        <v>49</v>
      </c>
      <c r="O2036" s="36"/>
      <c r="P2036" s="36"/>
      <c r="Q2036" s="36" t="s">
        <v>50</v>
      </c>
      <c r="R2036" s="36"/>
      <c r="S2036" s="36" t="s">
        <v>37</v>
      </c>
      <c r="T2036" s="36" t="s">
        <v>38</v>
      </c>
      <c r="U2036" s="36" t="s">
        <v>39</v>
      </c>
      <c r="V2036" s="36" t="s">
        <v>38</v>
      </c>
      <c r="W2036" s="36"/>
      <c r="X2036" s="36">
        <v>2</v>
      </c>
      <c r="Y2036" s="36" t="s">
        <v>11023</v>
      </c>
      <c r="Z2036" s="36">
        <v>1</v>
      </c>
      <c r="AA2036" s="36" t="s">
        <v>11024</v>
      </c>
      <c r="AB2036" s="36">
        <v>1</v>
      </c>
      <c r="AC2036" s="36"/>
      <c r="AD2036" s="36"/>
      <c r="AE2036" s="36">
        <f t="shared" si="34"/>
        <v>1</v>
      </c>
    </row>
    <row r="2037" spans="1:31" customFormat="1" ht="115.5">
      <c r="A2037" s="36">
        <v>2036</v>
      </c>
      <c r="B2037" s="36" t="s">
        <v>9803</v>
      </c>
      <c r="C2037" s="36" t="s">
        <v>9907</v>
      </c>
      <c r="D2037" s="36" t="s">
        <v>11025</v>
      </c>
      <c r="E2037" s="36" t="s">
        <v>28</v>
      </c>
      <c r="F2037" s="36" t="s">
        <v>45</v>
      </c>
      <c r="G2037" s="36">
        <v>0</v>
      </c>
      <c r="H2037" s="36" t="s">
        <v>108</v>
      </c>
      <c r="I2037" s="36" t="s">
        <v>11026</v>
      </c>
      <c r="J2037" s="36" t="s">
        <v>11027</v>
      </c>
      <c r="K2037" s="36" t="s">
        <v>33</v>
      </c>
      <c r="L2037" s="72" t="s">
        <v>11028</v>
      </c>
      <c r="M2037" s="36" t="s">
        <v>11029</v>
      </c>
      <c r="N2037" s="36" t="s">
        <v>49</v>
      </c>
      <c r="O2037" s="36"/>
      <c r="P2037" s="36" t="s">
        <v>50</v>
      </c>
      <c r="Q2037" s="36" t="s">
        <v>50</v>
      </c>
      <c r="R2037" s="36"/>
      <c r="S2037" s="36" t="s">
        <v>51</v>
      </c>
      <c r="T2037" s="36" t="s">
        <v>38</v>
      </c>
      <c r="U2037" s="36" t="s">
        <v>39</v>
      </c>
      <c r="V2037" s="36" t="s">
        <v>38</v>
      </c>
      <c r="W2037" s="36"/>
      <c r="X2037" s="36">
        <v>2</v>
      </c>
      <c r="Y2037" s="36" t="s">
        <v>11030</v>
      </c>
      <c r="Z2037" s="36">
        <v>1</v>
      </c>
      <c r="AA2037" s="36" t="s">
        <v>11031</v>
      </c>
      <c r="AB2037" s="36">
        <v>1</v>
      </c>
      <c r="AC2037" s="36"/>
      <c r="AD2037" s="36"/>
      <c r="AE2037" s="36">
        <f t="shared" si="34"/>
        <v>2</v>
      </c>
    </row>
    <row r="2038" spans="1:31" customFormat="1" ht="94.5">
      <c r="A2038" s="36">
        <v>2037</v>
      </c>
      <c r="B2038" s="36" t="s">
        <v>9803</v>
      </c>
      <c r="C2038" s="36" t="s">
        <v>9907</v>
      </c>
      <c r="D2038" s="36" t="s">
        <v>11032</v>
      </c>
      <c r="E2038" s="36" t="s">
        <v>28</v>
      </c>
      <c r="F2038" s="36" t="s">
        <v>45</v>
      </c>
      <c r="G2038" s="36">
        <v>0</v>
      </c>
      <c r="H2038" s="36" t="s">
        <v>108</v>
      </c>
      <c r="I2038" s="36" t="s">
        <v>11033</v>
      </c>
      <c r="J2038" s="36" t="s">
        <v>11034</v>
      </c>
      <c r="K2038" s="36" t="s">
        <v>33</v>
      </c>
      <c r="L2038" s="72" t="s">
        <v>11035</v>
      </c>
      <c r="M2038" s="36" t="s">
        <v>11036</v>
      </c>
      <c r="N2038" s="36" t="s">
        <v>49</v>
      </c>
      <c r="O2038" s="36"/>
      <c r="P2038" s="36" t="s">
        <v>50</v>
      </c>
      <c r="Q2038" s="36" t="s">
        <v>50</v>
      </c>
      <c r="R2038" s="36"/>
      <c r="S2038" s="36" t="s">
        <v>51</v>
      </c>
      <c r="T2038" s="36" t="s">
        <v>38</v>
      </c>
      <c r="U2038" s="36" t="s">
        <v>39</v>
      </c>
      <c r="V2038" s="36" t="s">
        <v>38</v>
      </c>
      <c r="W2038" s="36"/>
      <c r="X2038" s="36">
        <v>2</v>
      </c>
      <c r="Y2038" s="36" t="s">
        <v>11030</v>
      </c>
      <c r="Z2038" s="36">
        <v>1</v>
      </c>
      <c r="AA2038" s="36" t="s">
        <v>11031</v>
      </c>
      <c r="AB2038" s="36">
        <v>1</v>
      </c>
      <c r="AC2038" s="36"/>
      <c r="AD2038" s="36"/>
      <c r="AE2038" s="36">
        <f t="shared" si="34"/>
        <v>2</v>
      </c>
    </row>
    <row r="2039" spans="1:31" customFormat="1" ht="72">
      <c r="A2039" s="36">
        <v>2038</v>
      </c>
      <c r="B2039" s="36" t="s">
        <v>9803</v>
      </c>
      <c r="C2039" s="36" t="s">
        <v>9907</v>
      </c>
      <c r="D2039" s="36" t="s">
        <v>11037</v>
      </c>
      <c r="E2039" s="36" t="s">
        <v>28</v>
      </c>
      <c r="F2039" s="36" t="s">
        <v>45</v>
      </c>
      <c r="G2039" s="36">
        <v>0</v>
      </c>
      <c r="H2039" s="36" t="s">
        <v>108</v>
      </c>
      <c r="I2039" s="36" t="s">
        <v>11038</v>
      </c>
      <c r="J2039" s="36" t="s">
        <v>11039</v>
      </c>
      <c r="K2039" s="36" t="s">
        <v>33</v>
      </c>
      <c r="L2039" s="72" t="s">
        <v>11040</v>
      </c>
      <c r="M2039" s="36" t="s">
        <v>11041</v>
      </c>
      <c r="N2039" s="36" t="s">
        <v>36</v>
      </c>
      <c r="O2039" s="36"/>
      <c r="P2039" s="36"/>
      <c r="Q2039" s="36"/>
      <c r="R2039" s="36"/>
      <c r="S2039" s="36" t="s">
        <v>51</v>
      </c>
      <c r="T2039" s="36" t="s">
        <v>38</v>
      </c>
      <c r="U2039" s="36" t="s">
        <v>39</v>
      </c>
      <c r="V2039" s="36" t="s">
        <v>38</v>
      </c>
      <c r="W2039" s="36"/>
      <c r="X2039" s="36">
        <v>2</v>
      </c>
      <c r="Y2039" s="36" t="s">
        <v>11030</v>
      </c>
      <c r="Z2039" s="36">
        <v>1</v>
      </c>
      <c r="AA2039" s="36" t="s">
        <v>11031</v>
      </c>
      <c r="AB2039" s="36">
        <v>1</v>
      </c>
      <c r="AC2039" s="36"/>
      <c r="AD2039" s="36"/>
      <c r="AE2039" s="36">
        <f t="shared" si="34"/>
        <v>0</v>
      </c>
    </row>
    <row r="2040" spans="1:31" customFormat="1" ht="94.5">
      <c r="A2040" s="36">
        <v>2039</v>
      </c>
      <c r="B2040" s="36" t="s">
        <v>9803</v>
      </c>
      <c r="C2040" s="36" t="s">
        <v>9907</v>
      </c>
      <c r="D2040" s="36" t="s">
        <v>11042</v>
      </c>
      <c r="E2040" s="36" t="s">
        <v>28</v>
      </c>
      <c r="F2040" s="36" t="s">
        <v>45</v>
      </c>
      <c r="G2040" s="36">
        <v>0</v>
      </c>
      <c r="H2040" s="36" t="s">
        <v>108</v>
      </c>
      <c r="I2040" s="36" t="s">
        <v>11043</v>
      </c>
      <c r="J2040" s="36" t="s">
        <v>11044</v>
      </c>
      <c r="K2040" s="36" t="s">
        <v>33</v>
      </c>
      <c r="L2040" s="72" t="s">
        <v>11045</v>
      </c>
      <c r="M2040" s="36" t="s">
        <v>11046</v>
      </c>
      <c r="N2040" s="36" t="s">
        <v>49</v>
      </c>
      <c r="O2040" s="36" t="s">
        <v>50</v>
      </c>
      <c r="P2040" s="36" t="s">
        <v>50</v>
      </c>
      <c r="Q2040" s="36" t="s">
        <v>50</v>
      </c>
      <c r="R2040" s="36"/>
      <c r="S2040" s="36" t="s">
        <v>51</v>
      </c>
      <c r="T2040" s="36" t="s">
        <v>38</v>
      </c>
      <c r="U2040" s="36" t="s">
        <v>39</v>
      </c>
      <c r="V2040" s="36" t="s">
        <v>38</v>
      </c>
      <c r="W2040" s="36"/>
      <c r="X2040" s="36">
        <v>2</v>
      </c>
      <c r="Y2040" s="36" t="s">
        <v>11047</v>
      </c>
      <c r="Z2040" s="36">
        <v>1</v>
      </c>
      <c r="AA2040" s="36" t="s">
        <v>8365</v>
      </c>
      <c r="AB2040" s="36">
        <v>1</v>
      </c>
      <c r="AC2040" s="36"/>
      <c r="AD2040" s="36"/>
      <c r="AE2040" s="36">
        <f t="shared" si="34"/>
        <v>3</v>
      </c>
    </row>
    <row r="2041" spans="1:31" customFormat="1" ht="155.25">
      <c r="A2041" s="36">
        <v>2040</v>
      </c>
      <c r="B2041" s="36" t="s">
        <v>9803</v>
      </c>
      <c r="C2041" s="36" t="s">
        <v>9907</v>
      </c>
      <c r="D2041" s="36" t="s">
        <v>11048</v>
      </c>
      <c r="E2041" s="36" t="s">
        <v>28</v>
      </c>
      <c r="F2041" s="36" t="s">
        <v>2866</v>
      </c>
      <c r="G2041" s="36">
        <v>5</v>
      </c>
      <c r="H2041" s="36" t="s">
        <v>108</v>
      </c>
      <c r="I2041" s="36" t="s">
        <v>11049</v>
      </c>
      <c r="J2041" s="36" t="s">
        <v>11050</v>
      </c>
      <c r="K2041" s="36" t="s">
        <v>33</v>
      </c>
      <c r="L2041" s="72" t="s">
        <v>11051</v>
      </c>
      <c r="M2041" s="36" t="s">
        <v>11052</v>
      </c>
      <c r="N2041" s="36" t="s">
        <v>49</v>
      </c>
      <c r="O2041" s="36" t="s">
        <v>50</v>
      </c>
      <c r="P2041" s="36" t="s">
        <v>50</v>
      </c>
      <c r="Q2041" s="36" t="s">
        <v>50</v>
      </c>
      <c r="R2041" s="36"/>
      <c r="S2041" s="36" t="s">
        <v>51</v>
      </c>
      <c r="T2041" s="36" t="s">
        <v>38</v>
      </c>
      <c r="U2041" s="36" t="s">
        <v>39</v>
      </c>
      <c r="V2041" s="36" t="s">
        <v>38</v>
      </c>
      <c r="W2041" s="36" t="s">
        <v>39</v>
      </c>
      <c r="X2041" s="36">
        <v>1</v>
      </c>
      <c r="Y2041" s="36" t="s">
        <v>11053</v>
      </c>
      <c r="Z2041" s="36">
        <v>1</v>
      </c>
      <c r="AA2041" s="36" t="s">
        <v>5783</v>
      </c>
      <c r="AB2041" s="36">
        <v>1</v>
      </c>
      <c r="AC2041" s="36"/>
      <c r="AD2041" s="36"/>
      <c r="AE2041" s="36">
        <f t="shared" si="34"/>
        <v>3</v>
      </c>
    </row>
    <row r="2042" spans="1:31" customFormat="1" ht="81">
      <c r="A2042" s="36">
        <v>2041</v>
      </c>
      <c r="B2042" s="36" t="s">
        <v>9803</v>
      </c>
      <c r="C2042" s="36" t="s">
        <v>9907</v>
      </c>
      <c r="D2042" s="36" t="s">
        <v>11054</v>
      </c>
      <c r="E2042" s="36" t="s">
        <v>28</v>
      </c>
      <c r="F2042" s="36" t="s">
        <v>45</v>
      </c>
      <c r="G2042" s="36">
        <v>0</v>
      </c>
      <c r="H2042" s="36" t="s">
        <v>108</v>
      </c>
      <c r="I2042" s="36" t="s">
        <v>11055</v>
      </c>
      <c r="J2042" s="36" t="s">
        <v>11056</v>
      </c>
      <c r="K2042" s="36" t="s">
        <v>33</v>
      </c>
      <c r="L2042" s="72" t="s">
        <v>11057</v>
      </c>
      <c r="M2042" s="36" t="s">
        <v>11058</v>
      </c>
      <c r="N2042" s="36" t="s">
        <v>49</v>
      </c>
      <c r="O2042" s="36"/>
      <c r="P2042" s="36" t="s">
        <v>50</v>
      </c>
      <c r="Q2042" s="36" t="s">
        <v>50</v>
      </c>
      <c r="R2042" s="36"/>
      <c r="S2042" s="36" t="s">
        <v>51</v>
      </c>
      <c r="T2042" s="36" t="s">
        <v>38</v>
      </c>
      <c r="U2042" s="36" t="s">
        <v>39</v>
      </c>
      <c r="V2042" s="36" t="s">
        <v>38</v>
      </c>
      <c r="W2042" s="36"/>
      <c r="X2042" s="36">
        <v>2</v>
      </c>
      <c r="Y2042" s="36" t="s">
        <v>11059</v>
      </c>
      <c r="Z2042" s="36">
        <v>1</v>
      </c>
      <c r="AA2042" s="36" t="s">
        <v>11060</v>
      </c>
      <c r="AB2042" s="36">
        <v>1</v>
      </c>
      <c r="AC2042" s="36"/>
      <c r="AD2042" s="36"/>
      <c r="AE2042" s="36">
        <f t="shared" si="34"/>
        <v>2</v>
      </c>
    </row>
    <row r="2043" spans="1:31" customFormat="1" ht="94.5">
      <c r="A2043" s="36">
        <v>2042</v>
      </c>
      <c r="B2043" s="36" t="s">
        <v>9803</v>
      </c>
      <c r="C2043" s="36" t="s">
        <v>9907</v>
      </c>
      <c r="D2043" s="36" t="s">
        <v>11061</v>
      </c>
      <c r="E2043" s="36" t="s">
        <v>28</v>
      </c>
      <c r="F2043" s="36" t="s">
        <v>45</v>
      </c>
      <c r="G2043" s="36">
        <v>0</v>
      </c>
      <c r="H2043" s="36" t="s">
        <v>82</v>
      </c>
      <c r="I2043" s="36" t="s">
        <v>11062</v>
      </c>
      <c r="J2043" s="36" t="s">
        <v>11063</v>
      </c>
      <c r="K2043" s="36" t="s">
        <v>33</v>
      </c>
      <c r="L2043" s="72" t="s">
        <v>11064</v>
      </c>
      <c r="M2043" s="36" t="s">
        <v>11065</v>
      </c>
      <c r="N2043" s="36" t="s">
        <v>49</v>
      </c>
      <c r="O2043" s="36" t="s">
        <v>50</v>
      </c>
      <c r="P2043" s="36" t="s">
        <v>50</v>
      </c>
      <c r="Q2043" s="36" t="s">
        <v>50</v>
      </c>
      <c r="R2043" s="36"/>
      <c r="S2043" s="36" t="s">
        <v>51</v>
      </c>
      <c r="T2043" s="36" t="s">
        <v>38</v>
      </c>
      <c r="U2043" s="36" t="s">
        <v>39</v>
      </c>
      <c r="V2043" s="36" t="s">
        <v>38</v>
      </c>
      <c r="W2043" s="36"/>
      <c r="X2043" s="36">
        <v>2</v>
      </c>
      <c r="Y2043" s="36" t="s">
        <v>11023</v>
      </c>
      <c r="Z2043" s="36">
        <v>1</v>
      </c>
      <c r="AA2043" s="36" t="s">
        <v>11024</v>
      </c>
      <c r="AB2043" s="36">
        <v>1</v>
      </c>
      <c r="AC2043" s="36"/>
      <c r="AD2043" s="36"/>
      <c r="AE2043" s="36">
        <f t="shared" si="34"/>
        <v>3</v>
      </c>
    </row>
    <row r="2044" spans="1:31" customFormat="1" ht="94.5">
      <c r="A2044" s="36">
        <v>2043</v>
      </c>
      <c r="B2044" s="36" t="s">
        <v>9803</v>
      </c>
      <c r="C2044" s="36" t="s">
        <v>9907</v>
      </c>
      <c r="D2044" s="36" t="s">
        <v>11066</v>
      </c>
      <c r="E2044" s="36" t="s">
        <v>28</v>
      </c>
      <c r="F2044" s="36" t="s">
        <v>45</v>
      </c>
      <c r="G2044" s="36">
        <v>0</v>
      </c>
      <c r="H2044" s="36" t="s">
        <v>82</v>
      </c>
      <c r="I2044" s="36" t="s">
        <v>11067</v>
      </c>
      <c r="J2044" s="36" t="s">
        <v>11068</v>
      </c>
      <c r="K2044" s="36" t="s">
        <v>33</v>
      </c>
      <c r="L2044" s="72" t="s">
        <v>11069</v>
      </c>
      <c r="M2044" s="36" t="s">
        <v>11070</v>
      </c>
      <c r="N2044" s="36" t="s">
        <v>49</v>
      </c>
      <c r="O2044" s="36" t="s">
        <v>50</v>
      </c>
      <c r="P2044" s="36" t="s">
        <v>50</v>
      </c>
      <c r="Q2044" s="36"/>
      <c r="R2044" s="36"/>
      <c r="S2044" s="36" t="s">
        <v>51</v>
      </c>
      <c r="T2044" s="36" t="s">
        <v>38</v>
      </c>
      <c r="U2044" s="36" t="s">
        <v>39</v>
      </c>
      <c r="V2044" s="36" t="s">
        <v>38</v>
      </c>
      <c r="W2044" s="36"/>
      <c r="X2044" s="36">
        <v>2</v>
      </c>
      <c r="Y2044" s="36" t="s">
        <v>11023</v>
      </c>
      <c r="Z2044" s="36">
        <v>1</v>
      </c>
      <c r="AA2044" s="36" t="s">
        <v>11024</v>
      </c>
      <c r="AB2044" s="36">
        <v>1</v>
      </c>
      <c r="AC2044" s="36"/>
      <c r="AD2044" s="36"/>
      <c r="AE2044" s="36">
        <f t="shared" si="34"/>
        <v>2</v>
      </c>
    </row>
    <row r="2045" spans="1:31" customFormat="1" ht="108">
      <c r="A2045" s="36">
        <v>2044</v>
      </c>
      <c r="B2045" s="36" t="s">
        <v>9803</v>
      </c>
      <c r="C2045" s="36" t="s">
        <v>9907</v>
      </c>
      <c r="D2045" s="36" t="s">
        <v>11071</v>
      </c>
      <c r="E2045" s="36" t="s">
        <v>28</v>
      </c>
      <c r="F2045" s="36" t="s">
        <v>45</v>
      </c>
      <c r="G2045" s="36">
        <v>0</v>
      </c>
      <c r="H2045" s="36" t="s">
        <v>42</v>
      </c>
      <c r="I2045" s="36" t="s">
        <v>11072</v>
      </c>
      <c r="J2045" s="36" t="s">
        <v>11073</v>
      </c>
      <c r="K2045" s="36" t="s">
        <v>33</v>
      </c>
      <c r="L2045" s="72" t="s">
        <v>11074</v>
      </c>
      <c r="M2045" s="36" t="s">
        <v>11075</v>
      </c>
      <c r="N2045" s="36" t="s">
        <v>36</v>
      </c>
      <c r="O2045" s="36"/>
      <c r="P2045" s="36"/>
      <c r="Q2045" s="36"/>
      <c r="R2045" s="36"/>
      <c r="S2045" s="36" t="s">
        <v>37</v>
      </c>
      <c r="T2045" s="36" t="s">
        <v>38</v>
      </c>
      <c r="U2045" s="36" t="s">
        <v>39</v>
      </c>
      <c r="V2045" s="36" t="s">
        <v>38</v>
      </c>
      <c r="W2045" s="36"/>
      <c r="X2045" s="36">
        <v>2</v>
      </c>
      <c r="Y2045" s="36" t="s">
        <v>11076</v>
      </c>
      <c r="Z2045" s="36">
        <v>1</v>
      </c>
      <c r="AA2045" s="36" t="s">
        <v>11077</v>
      </c>
      <c r="AB2045" s="36">
        <v>1</v>
      </c>
      <c r="AC2045" s="36"/>
      <c r="AD2045" s="36"/>
      <c r="AE2045" s="36">
        <f t="shared" si="34"/>
        <v>0</v>
      </c>
    </row>
    <row r="2046" spans="1:31" customFormat="1" ht="94.5">
      <c r="A2046" s="36">
        <v>2045</v>
      </c>
      <c r="B2046" s="36" t="s">
        <v>9803</v>
      </c>
      <c r="C2046" s="36" t="s">
        <v>9907</v>
      </c>
      <c r="D2046" s="36" t="s">
        <v>11078</v>
      </c>
      <c r="E2046" s="36" t="s">
        <v>28</v>
      </c>
      <c r="F2046" s="36" t="s">
        <v>45</v>
      </c>
      <c r="G2046" s="36">
        <v>0</v>
      </c>
      <c r="H2046" s="36" t="s">
        <v>108</v>
      </c>
      <c r="I2046" s="36" t="s">
        <v>11079</v>
      </c>
      <c r="J2046" s="36" t="s">
        <v>11080</v>
      </c>
      <c r="K2046" s="36" t="s">
        <v>33</v>
      </c>
      <c r="L2046" s="72" t="s">
        <v>11081</v>
      </c>
      <c r="M2046" s="36" t="s">
        <v>11082</v>
      </c>
      <c r="N2046" s="36" t="s">
        <v>49</v>
      </c>
      <c r="O2046" s="36"/>
      <c r="P2046" s="36" t="s">
        <v>50</v>
      </c>
      <c r="Q2046" s="36" t="s">
        <v>50</v>
      </c>
      <c r="R2046" s="36"/>
      <c r="S2046" s="36" t="s">
        <v>51</v>
      </c>
      <c r="T2046" s="36" t="s">
        <v>38</v>
      </c>
      <c r="U2046" s="36" t="s">
        <v>39</v>
      </c>
      <c r="V2046" s="36" t="s">
        <v>38</v>
      </c>
      <c r="W2046" s="36" t="s">
        <v>39</v>
      </c>
      <c r="X2046" s="36">
        <v>1</v>
      </c>
      <c r="Y2046" s="36" t="s">
        <v>11030</v>
      </c>
      <c r="Z2046" s="36">
        <v>1</v>
      </c>
      <c r="AA2046" s="36" t="s">
        <v>11031</v>
      </c>
      <c r="AB2046" s="36">
        <v>1</v>
      </c>
      <c r="AC2046" s="36"/>
      <c r="AD2046" s="36"/>
      <c r="AE2046" s="36">
        <f t="shared" si="34"/>
        <v>2</v>
      </c>
    </row>
    <row r="2047" spans="1:31" customFormat="1" ht="78">
      <c r="A2047" s="36">
        <v>2046</v>
      </c>
      <c r="B2047" s="36" t="s">
        <v>9803</v>
      </c>
      <c r="C2047" s="36" t="s">
        <v>9907</v>
      </c>
      <c r="D2047" s="36" t="s">
        <v>11083</v>
      </c>
      <c r="E2047" s="36" t="s">
        <v>28</v>
      </c>
      <c r="F2047" s="36" t="s">
        <v>2866</v>
      </c>
      <c r="G2047" s="36">
        <v>5</v>
      </c>
      <c r="H2047" s="36" t="s">
        <v>108</v>
      </c>
      <c r="I2047" s="36" t="s">
        <v>11084</v>
      </c>
      <c r="J2047" s="36" t="s">
        <v>11085</v>
      </c>
      <c r="K2047" s="36" t="s">
        <v>33</v>
      </c>
      <c r="L2047" s="72" t="s">
        <v>11086</v>
      </c>
      <c r="M2047" s="36" t="s">
        <v>11087</v>
      </c>
      <c r="N2047" s="36" t="s">
        <v>36</v>
      </c>
      <c r="O2047" s="36"/>
      <c r="P2047" s="36"/>
      <c r="Q2047" s="36"/>
      <c r="R2047" s="36"/>
      <c r="S2047" s="36" t="s">
        <v>51</v>
      </c>
      <c r="T2047" s="36" t="s">
        <v>38</v>
      </c>
      <c r="U2047" s="36" t="s">
        <v>39</v>
      </c>
      <c r="V2047" s="36" t="s">
        <v>38</v>
      </c>
      <c r="W2047" s="36" t="s">
        <v>39</v>
      </c>
      <c r="X2047" s="36">
        <v>1</v>
      </c>
      <c r="Y2047" s="36" t="s">
        <v>11023</v>
      </c>
      <c r="Z2047" s="36">
        <v>1</v>
      </c>
      <c r="AA2047" s="36" t="s">
        <v>11024</v>
      </c>
      <c r="AB2047" s="36">
        <v>1</v>
      </c>
      <c r="AC2047" s="36"/>
      <c r="AD2047" s="36"/>
      <c r="AE2047" s="36">
        <f t="shared" si="34"/>
        <v>0</v>
      </c>
    </row>
    <row r="2048" spans="1:31" customFormat="1" ht="96">
      <c r="A2048" s="36">
        <v>2047</v>
      </c>
      <c r="B2048" s="36" t="s">
        <v>9803</v>
      </c>
      <c r="C2048" s="36" t="s">
        <v>9907</v>
      </c>
      <c r="D2048" s="36" t="s">
        <v>11088</v>
      </c>
      <c r="E2048" s="36" t="s">
        <v>28</v>
      </c>
      <c r="F2048" s="36" t="s">
        <v>45</v>
      </c>
      <c r="G2048" s="36">
        <v>0</v>
      </c>
      <c r="H2048" s="36" t="s">
        <v>108</v>
      </c>
      <c r="I2048" s="36" t="s">
        <v>11089</v>
      </c>
      <c r="J2048" s="36" t="s">
        <v>11090</v>
      </c>
      <c r="K2048" s="36" t="s">
        <v>33</v>
      </c>
      <c r="L2048" s="72" t="s">
        <v>11091</v>
      </c>
      <c r="M2048" s="36" t="s">
        <v>11092</v>
      </c>
      <c r="N2048" s="36" t="s">
        <v>36</v>
      </c>
      <c r="O2048" s="36"/>
      <c r="P2048" s="36"/>
      <c r="Q2048" s="36"/>
      <c r="R2048" s="36"/>
      <c r="S2048" s="36" t="s">
        <v>37</v>
      </c>
      <c r="T2048" s="36" t="s">
        <v>38</v>
      </c>
      <c r="U2048" s="36" t="s">
        <v>39</v>
      </c>
      <c r="V2048" s="36" t="s">
        <v>38</v>
      </c>
      <c r="W2048" s="36"/>
      <c r="X2048" s="36">
        <v>2</v>
      </c>
      <c r="Y2048" s="36" t="s">
        <v>11093</v>
      </c>
      <c r="Z2048" s="36">
        <v>1</v>
      </c>
      <c r="AA2048" s="36" t="s">
        <v>11094</v>
      </c>
      <c r="AB2048" s="36">
        <v>1</v>
      </c>
      <c r="AC2048" s="36"/>
      <c r="AD2048" s="36"/>
      <c r="AE2048" s="36">
        <f t="shared" si="34"/>
        <v>0</v>
      </c>
    </row>
    <row r="2049" spans="1:31" customFormat="1" ht="67.5">
      <c r="A2049" s="36">
        <v>2048</v>
      </c>
      <c r="B2049" s="36" t="s">
        <v>9803</v>
      </c>
      <c r="C2049" s="36" t="s">
        <v>9907</v>
      </c>
      <c r="D2049" s="36" t="s">
        <v>11095</v>
      </c>
      <c r="E2049" s="36" t="s">
        <v>28</v>
      </c>
      <c r="F2049" s="36" t="s">
        <v>45</v>
      </c>
      <c r="G2049" s="36">
        <v>0</v>
      </c>
      <c r="H2049" s="36" t="s">
        <v>82</v>
      </c>
      <c r="I2049" s="36" t="s">
        <v>11096</v>
      </c>
      <c r="J2049" s="36" t="s">
        <v>11097</v>
      </c>
      <c r="K2049" s="36" t="s">
        <v>33</v>
      </c>
      <c r="L2049" s="72" t="s">
        <v>11098</v>
      </c>
      <c r="M2049" s="36" t="s">
        <v>11099</v>
      </c>
      <c r="N2049" s="36" t="s">
        <v>49</v>
      </c>
      <c r="O2049" s="36"/>
      <c r="P2049" s="36" t="s">
        <v>50</v>
      </c>
      <c r="Q2049" s="36" t="s">
        <v>50</v>
      </c>
      <c r="R2049" s="36"/>
      <c r="S2049" s="36" t="s">
        <v>51</v>
      </c>
      <c r="T2049" s="36" t="s">
        <v>38</v>
      </c>
      <c r="U2049" s="36" t="s">
        <v>39</v>
      </c>
      <c r="V2049" s="36" t="s">
        <v>38</v>
      </c>
      <c r="W2049" s="36"/>
      <c r="X2049" s="36">
        <v>2</v>
      </c>
      <c r="Y2049" s="36" t="s">
        <v>11100</v>
      </c>
      <c r="Z2049" s="36">
        <v>1</v>
      </c>
      <c r="AA2049" s="36" t="s">
        <v>11101</v>
      </c>
      <c r="AB2049" s="36">
        <v>1</v>
      </c>
      <c r="AC2049" s="36"/>
      <c r="AD2049" s="36"/>
      <c r="AE2049" s="36">
        <f t="shared" si="34"/>
        <v>2</v>
      </c>
    </row>
    <row r="2050" spans="1:31" customFormat="1" ht="72.75">
      <c r="A2050" s="36">
        <v>2049</v>
      </c>
      <c r="B2050" s="36" t="s">
        <v>9803</v>
      </c>
      <c r="C2050" s="36" t="s">
        <v>9907</v>
      </c>
      <c r="D2050" s="36" t="s">
        <v>11102</v>
      </c>
      <c r="E2050" s="36" t="s">
        <v>28</v>
      </c>
      <c r="F2050" s="36" t="s">
        <v>45</v>
      </c>
      <c r="G2050" s="36">
        <v>0</v>
      </c>
      <c r="H2050" s="36" t="s">
        <v>82</v>
      </c>
      <c r="I2050" s="36" t="s">
        <v>11103</v>
      </c>
      <c r="J2050" s="36" t="s">
        <v>11104</v>
      </c>
      <c r="K2050" s="36" t="s">
        <v>33</v>
      </c>
      <c r="L2050" s="72" t="s">
        <v>11105</v>
      </c>
      <c r="M2050" s="36" t="s">
        <v>11106</v>
      </c>
      <c r="N2050" s="36" t="s">
        <v>49</v>
      </c>
      <c r="O2050" s="36"/>
      <c r="P2050" s="36" t="s">
        <v>50</v>
      </c>
      <c r="Q2050" s="36" t="s">
        <v>50</v>
      </c>
      <c r="R2050" s="36"/>
      <c r="S2050" s="36" t="s">
        <v>51</v>
      </c>
      <c r="T2050" s="36" t="s">
        <v>38</v>
      </c>
      <c r="U2050" s="36" t="s">
        <v>39</v>
      </c>
      <c r="V2050" s="36" t="s">
        <v>38</v>
      </c>
      <c r="W2050" s="36"/>
      <c r="X2050" s="36">
        <v>2</v>
      </c>
      <c r="Y2050" s="36" t="s">
        <v>11107</v>
      </c>
      <c r="Z2050" s="36">
        <v>1</v>
      </c>
      <c r="AA2050" s="36" t="s">
        <v>11108</v>
      </c>
      <c r="AB2050" s="36">
        <v>1</v>
      </c>
      <c r="AC2050" s="36"/>
      <c r="AD2050" s="36"/>
      <c r="AE2050" s="36">
        <f t="shared" si="34"/>
        <v>2</v>
      </c>
    </row>
    <row r="2051" spans="1:31" customFormat="1" ht="92.25">
      <c r="A2051" s="36">
        <v>2050</v>
      </c>
      <c r="B2051" s="36" t="s">
        <v>9803</v>
      </c>
      <c r="C2051" s="36" t="s">
        <v>9907</v>
      </c>
      <c r="D2051" s="36" t="s">
        <v>11109</v>
      </c>
      <c r="E2051" s="36" t="s">
        <v>28</v>
      </c>
      <c r="F2051" s="36" t="s">
        <v>45</v>
      </c>
      <c r="G2051" s="36">
        <v>0</v>
      </c>
      <c r="H2051" s="36" t="s">
        <v>82</v>
      </c>
      <c r="I2051" s="36" t="s">
        <v>11110</v>
      </c>
      <c r="J2051" s="36" t="s">
        <v>11111</v>
      </c>
      <c r="K2051" s="36" t="s">
        <v>33</v>
      </c>
      <c r="L2051" s="72" t="s">
        <v>11112</v>
      </c>
      <c r="M2051" s="36" t="s">
        <v>11113</v>
      </c>
      <c r="N2051" s="36" t="s">
        <v>49</v>
      </c>
      <c r="O2051" s="36"/>
      <c r="P2051" s="36" t="s">
        <v>50</v>
      </c>
      <c r="Q2051" s="36" t="s">
        <v>50</v>
      </c>
      <c r="R2051" s="36"/>
      <c r="S2051" s="36" t="s">
        <v>51</v>
      </c>
      <c r="T2051" s="36" t="s">
        <v>38</v>
      </c>
      <c r="U2051" s="36" t="s">
        <v>39</v>
      </c>
      <c r="V2051" s="36" t="s">
        <v>38</v>
      </c>
      <c r="W2051" s="36"/>
      <c r="X2051" s="36">
        <v>2</v>
      </c>
      <c r="Y2051" s="36" t="s">
        <v>11107</v>
      </c>
      <c r="Z2051" s="36">
        <v>1</v>
      </c>
      <c r="AA2051" s="36" t="s">
        <v>11108</v>
      </c>
      <c r="AB2051" s="36">
        <v>1</v>
      </c>
      <c r="AC2051" s="36"/>
      <c r="AD2051" s="36"/>
      <c r="AE2051" s="36">
        <f t="shared" si="34"/>
        <v>2</v>
      </c>
    </row>
    <row r="2052" spans="1:31" customFormat="1" ht="96.75">
      <c r="A2052" s="36">
        <v>2051</v>
      </c>
      <c r="B2052" s="36" t="s">
        <v>9803</v>
      </c>
      <c r="C2052" s="36" t="s">
        <v>9907</v>
      </c>
      <c r="D2052" s="36" t="s">
        <v>11114</v>
      </c>
      <c r="E2052" s="36" t="s">
        <v>28</v>
      </c>
      <c r="F2052" s="36" t="s">
        <v>45</v>
      </c>
      <c r="G2052" s="36">
        <v>0</v>
      </c>
      <c r="H2052" s="36" t="s">
        <v>42</v>
      </c>
      <c r="I2052" s="36" t="s">
        <v>11115</v>
      </c>
      <c r="J2052" s="36" t="s">
        <v>11116</v>
      </c>
      <c r="K2052" s="36" t="s">
        <v>33</v>
      </c>
      <c r="L2052" s="72" t="s">
        <v>11117</v>
      </c>
      <c r="M2052" s="36" t="s">
        <v>11118</v>
      </c>
      <c r="N2052" s="36" t="s">
        <v>36</v>
      </c>
      <c r="O2052" s="36"/>
      <c r="P2052" s="36"/>
      <c r="Q2052" s="36"/>
      <c r="R2052" s="36"/>
      <c r="S2052" s="36" t="s">
        <v>51</v>
      </c>
      <c r="T2052" s="36" t="s">
        <v>38</v>
      </c>
      <c r="U2052" s="36" t="s">
        <v>39</v>
      </c>
      <c r="V2052" s="36" t="s">
        <v>38</v>
      </c>
      <c r="W2052" s="36"/>
      <c r="X2052" s="36">
        <v>2</v>
      </c>
      <c r="Y2052" s="36" t="s">
        <v>11119</v>
      </c>
      <c r="Z2052" s="36">
        <v>1</v>
      </c>
      <c r="AA2052" s="36" t="s">
        <v>11120</v>
      </c>
      <c r="AB2052" s="36">
        <v>1</v>
      </c>
      <c r="AC2052" s="36"/>
      <c r="AD2052" s="36"/>
      <c r="AE2052" s="36">
        <f t="shared" si="34"/>
        <v>0</v>
      </c>
    </row>
    <row r="2053" spans="1:31" customFormat="1" ht="94.5">
      <c r="A2053" s="36">
        <v>2052</v>
      </c>
      <c r="B2053" s="36" t="s">
        <v>9803</v>
      </c>
      <c r="C2053" s="36" t="s">
        <v>9907</v>
      </c>
      <c r="D2053" s="36" t="s">
        <v>11121</v>
      </c>
      <c r="E2053" s="36" t="s">
        <v>28</v>
      </c>
      <c r="F2053" s="36" t="s">
        <v>45</v>
      </c>
      <c r="G2053" s="36">
        <v>0</v>
      </c>
      <c r="H2053" s="36" t="s">
        <v>42</v>
      </c>
      <c r="I2053" s="36" t="s">
        <v>11122</v>
      </c>
      <c r="J2053" s="36" t="s">
        <v>11123</v>
      </c>
      <c r="K2053" s="36" t="s">
        <v>33</v>
      </c>
      <c r="L2053" s="72" t="s">
        <v>11124</v>
      </c>
      <c r="M2053" s="36" t="s">
        <v>11125</v>
      </c>
      <c r="N2053" s="36" t="s">
        <v>49</v>
      </c>
      <c r="O2053" s="36"/>
      <c r="P2053" s="36" t="s">
        <v>50</v>
      </c>
      <c r="Q2053" s="36"/>
      <c r="R2053" s="36"/>
      <c r="S2053" s="36" t="s">
        <v>51</v>
      </c>
      <c r="T2053" s="36" t="s">
        <v>38</v>
      </c>
      <c r="U2053" s="36" t="s">
        <v>39</v>
      </c>
      <c r="V2053" s="36" t="s">
        <v>38</v>
      </c>
      <c r="W2053" s="36"/>
      <c r="X2053" s="36">
        <v>2</v>
      </c>
      <c r="Y2053" s="36" t="s">
        <v>11119</v>
      </c>
      <c r="Z2053" s="36">
        <v>1</v>
      </c>
      <c r="AA2053" s="36" t="s">
        <v>11120</v>
      </c>
      <c r="AB2053" s="36">
        <v>1</v>
      </c>
      <c r="AC2053" s="36"/>
      <c r="AD2053" s="36"/>
      <c r="AE2053" s="36">
        <f t="shared" si="34"/>
        <v>1</v>
      </c>
    </row>
    <row r="2054" spans="1:31" customFormat="1" ht="72.75">
      <c r="A2054" s="36">
        <v>2053</v>
      </c>
      <c r="B2054" s="36" t="s">
        <v>9803</v>
      </c>
      <c r="C2054" s="36" t="s">
        <v>9907</v>
      </c>
      <c r="D2054" s="36" t="s">
        <v>11126</v>
      </c>
      <c r="E2054" s="36" t="s">
        <v>28</v>
      </c>
      <c r="F2054" s="36" t="s">
        <v>45</v>
      </c>
      <c r="G2054" s="36">
        <v>0</v>
      </c>
      <c r="H2054" s="36" t="s">
        <v>42</v>
      </c>
      <c r="I2054" s="36" t="s">
        <v>11127</v>
      </c>
      <c r="J2054" s="36" t="s">
        <v>11128</v>
      </c>
      <c r="K2054" s="36" t="s">
        <v>33</v>
      </c>
      <c r="L2054" s="72" t="s">
        <v>11129</v>
      </c>
      <c r="M2054" s="36" t="s">
        <v>11130</v>
      </c>
      <c r="N2054" s="36" t="s">
        <v>49</v>
      </c>
      <c r="O2054" s="36"/>
      <c r="P2054" s="36" t="s">
        <v>50</v>
      </c>
      <c r="Q2054" s="36"/>
      <c r="R2054" s="36"/>
      <c r="S2054" s="36" t="s">
        <v>51</v>
      </c>
      <c r="T2054" s="36" t="s">
        <v>38</v>
      </c>
      <c r="U2054" s="36" t="s">
        <v>39</v>
      </c>
      <c r="V2054" s="36" t="s">
        <v>38</v>
      </c>
      <c r="W2054" s="36"/>
      <c r="X2054" s="36">
        <v>2</v>
      </c>
      <c r="Y2054" s="36" t="s">
        <v>11131</v>
      </c>
      <c r="Z2054" s="36">
        <v>1</v>
      </c>
      <c r="AA2054" s="36" t="s">
        <v>11132</v>
      </c>
      <c r="AB2054" s="36">
        <v>1</v>
      </c>
      <c r="AC2054" s="36"/>
      <c r="AD2054" s="36"/>
      <c r="AE2054" s="36">
        <f t="shared" si="34"/>
        <v>1</v>
      </c>
    </row>
    <row r="2055" spans="1:31" customFormat="1" ht="94.5">
      <c r="A2055" s="36">
        <v>2054</v>
      </c>
      <c r="B2055" s="36" t="s">
        <v>9803</v>
      </c>
      <c r="C2055" s="36" t="s">
        <v>9907</v>
      </c>
      <c r="D2055" s="36" t="s">
        <v>11133</v>
      </c>
      <c r="E2055" s="36" t="s">
        <v>28</v>
      </c>
      <c r="F2055" s="36" t="s">
        <v>45</v>
      </c>
      <c r="G2055" s="36">
        <v>0</v>
      </c>
      <c r="H2055" s="36" t="s">
        <v>108</v>
      </c>
      <c r="I2055" s="36" t="s">
        <v>11134</v>
      </c>
      <c r="J2055" s="36" t="s">
        <v>11135</v>
      </c>
      <c r="K2055" s="36" t="s">
        <v>33</v>
      </c>
      <c r="L2055" s="72" t="s">
        <v>11136</v>
      </c>
      <c r="M2055" s="36" t="s">
        <v>11137</v>
      </c>
      <c r="N2055" s="36" t="s">
        <v>49</v>
      </c>
      <c r="O2055" s="36"/>
      <c r="P2055" s="36" t="s">
        <v>50</v>
      </c>
      <c r="Q2055" s="36"/>
      <c r="R2055" s="36"/>
      <c r="S2055" s="36" t="s">
        <v>51</v>
      </c>
      <c r="T2055" s="36" t="s">
        <v>38</v>
      </c>
      <c r="U2055" s="36" t="s">
        <v>39</v>
      </c>
      <c r="V2055" s="36" t="s">
        <v>38</v>
      </c>
      <c r="W2055" s="36"/>
      <c r="X2055" s="36">
        <v>2</v>
      </c>
      <c r="Y2055" s="36" t="s">
        <v>11138</v>
      </c>
      <c r="Z2055" s="36">
        <v>1</v>
      </c>
      <c r="AA2055" s="36" t="s">
        <v>11139</v>
      </c>
      <c r="AB2055" s="36">
        <v>1</v>
      </c>
      <c r="AC2055" s="36"/>
      <c r="AD2055" s="36"/>
      <c r="AE2055" s="36">
        <f t="shared" si="34"/>
        <v>1</v>
      </c>
    </row>
    <row r="2056" spans="1:31" customFormat="1" ht="72.75">
      <c r="A2056" s="36">
        <v>2055</v>
      </c>
      <c r="B2056" s="36" t="s">
        <v>9803</v>
      </c>
      <c r="C2056" s="36" t="s">
        <v>9907</v>
      </c>
      <c r="D2056" s="36" t="s">
        <v>11140</v>
      </c>
      <c r="E2056" s="36" t="s">
        <v>28</v>
      </c>
      <c r="F2056" s="36" t="s">
        <v>45</v>
      </c>
      <c r="G2056" s="36">
        <v>0</v>
      </c>
      <c r="H2056" s="36" t="s">
        <v>108</v>
      </c>
      <c r="I2056" s="36" t="s">
        <v>11141</v>
      </c>
      <c r="J2056" s="36" t="s">
        <v>11142</v>
      </c>
      <c r="K2056" s="36" t="s">
        <v>33</v>
      </c>
      <c r="L2056" s="72" t="s">
        <v>11143</v>
      </c>
      <c r="M2056" s="36" t="s">
        <v>11144</v>
      </c>
      <c r="N2056" s="36" t="s">
        <v>49</v>
      </c>
      <c r="O2056" s="36"/>
      <c r="P2056" s="36" t="s">
        <v>50</v>
      </c>
      <c r="Q2056" s="36"/>
      <c r="R2056" s="36"/>
      <c r="S2056" s="36" t="s">
        <v>51</v>
      </c>
      <c r="T2056" s="36" t="s">
        <v>38</v>
      </c>
      <c r="U2056" s="36" t="s">
        <v>39</v>
      </c>
      <c r="V2056" s="36" t="s">
        <v>38</v>
      </c>
      <c r="W2056" s="36"/>
      <c r="X2056" s="36">
        <v>2</v>
      </c>
      <c r="Y2056" s="36" t="s">
        <v>11145</v>
      </c>
      <c r="Z2056" s="36">
        <v>1</v>
      </c>
      <c r="AA2056" s="36" t="s">
        <v>11146</v>
      </c>
      <c r="AB2056" s="36">
        <v>1</v>
      </c>
      <c r="AC2056" s="36"/>
      <c r="AD2056" s="36"/>
      <c r="AE2056" s="36">
        <f t="shared" ref="AE2056:AE2119" si="35">COUNTIFS(O2056:R2056,"√")</f>
        <v>1</v>
      </c>
    </row>
    <row r="2057" spans="1:31" customFormat="1" ht="97.5">
      <c r="A2057" s="36">
        <v>2056</v>
      </c>
      <c r="B2057" s="36" t="s">
        <v>9803</v>
      </c>
      <c r="C2057" s="36" t="s">
        <v>9907</v>
      </c>
      <c r="D2057" s="36" t="s">
        <v>11147</v>
      </c>
      <c r="E2057" s="36" t="s">
        <v>28</v>
      </c>
      <c r="F2057" s="36" t="s">
        <v>45</v>
      </c>
      <c r="G2057" s="36">
        <v>0</v>
      </c>
      <c r="H2057" s="36" t="s">
        <v>42</v>
      </c>
      <c r="I2057" s="36" t="s">
        <v>11148</v>
      </c>
      <c r="J2057" s="36" t="s">
        <v>11149</v>
      </c>
      <c r="K2057" s="36" t="s">
        <v>33</v>
      </c>
      <c r="L2057" s="72" t="s">
        <v>11150</v>
      </c>
      <c r="M2057" s="36" t="s">
        <v>11151</v>
      </c>
      <c r="N2057" s="36" t="s">
        <v>49</v>
      </c>
      <c r="O2057" s="36"/>
      <c r="P2057" s="36" t="s">
        <v>50</v>
      </c>
      <c r="Q2057" s="36"/>
      <c r="R2057" s="36"/>
      <c r="S2057" s="36" t="s">
        <v>51</v>
      </c>
      <c r="T2057" s="36" t="s">
        <v>38</v>
      </c>
      <c r="U2057" s="36" t="s">
        <v>39</v>
      </c>
      <c r="V2057" s="36" t="s">
        <v>38</v>
      </c>
      <c r="W2057" s="36" t="s">
        <v>39</v>
      </c>
      <c r="X2057" s="36">
        <v>1</v>
      </c>
      <c r="Y2057" s="36" t="s">
        <v>11152</v>
      </c>
      <c r="Z2057" s="36">
        <v>1</v>
      </c>
      <c r="AA2057" s="36" t="s">
        <v>11153</v>
      </c>
      <c r="AB2057" s="36">
        <v>1</v>
      </c>
      <c r="AC2057" s="36"/>
      <c r="AD2057" s="36"/>
      <c r="AE2057" s="36">
        <f t="shared" si="35"/>
        <v>1</v>
      </c>
    </row>
    <row r="2058" spans="1:31" customFormat="1" ht="81.75">
      <c r="A2058" s="36">
        <v>2057</v>
      </c>
      <c r="B2058" s="36" t="s">
        <v>9803</v>
      </c>
      <c r="C2058" s="36" t="s">
        <v>9907</v>
      </c>
      <c r="D2058" s="36" t="s">
        <v>11154</v>
      </c>
      <c r="E2058" s="36" t="s">
        <v>28</v>
      </c>
      <c r="F2058" s="36" t="s">
        <v>45</v>
      </c>
      <c r="G2058" s="36">
        <v>0</v>
      </c>
      <c r="H2058" s="36" t="s">
        <v>82</v>
      </c>
      <c r="I2058" s="36" t="s">
        <v>11155</v>
      </c>
      <c r="J2058" s="36" t="s">
        <v>11156</v>
      </c>
      <c r="K2058" s="36" t="s">
        <v>33</v>
      </c>
      <c r="L2058" s="72" t="s">
        <v>11157</v>
      </c>
      <c r="M2058" s="36" t="s">
        <v>11158</v>
      </c>
      <c r="N2058" s="36" t="s">
        <v>49</v>
      </c>
      <c r="O2058" s="36" t="s">
        <v>50</v>
      </c>
      <c r="P2058" s="36" t="s">
        <v>50</v>
      </c>
      <c r="Q2058" s="36" t="s">
        <v>50</v>
      </c>
      <c r="R2058" s="36"/>
      <c r="S2058" s="36" t="s">
        <v>51</v>
      </c>
      <c r="T2058" s="36" t="s">
        <v>38</v>
      </c>
      <c r="U2058" s="36" t="s">
        <v>39</v>
      </c>
      <c r="V2058" s="36" t="s">
        <v>38</v>
      </c>
      <c r="W2058" s="36"/>
      <c r="X2058" s="36">
        <v>2</v>
      </c>
      <c r="Y2058" s="36" t="s">
        <v>11159</v>
      </c>
      <c r="Z2058" s="36">
        <v>1</v>
      </c>
      <c r="AA2058" s="36" t="s">
        <v>11160</v>
      </c>
      <c r="AB2058" s="36">
        <v>1</v>
      </c>
      <c r="AC2058" s="36"/>
      <c r="AD2058" s="36"/>
      <c r="AE2058" s="36">
        <f t="shared" si="35"/>
        <v>3</v>
      </c>
    </row>
    <row r="2059" spans="1:31" customFormat="1" ht="108">
      <c r="A2059" s="36">
        <v>2058</v>
      </c>
      <c r="B2059" s="36" t="s">
        <v>9803</v>
      </c>
      <c r="C2059" s="36" t="s">
        <v>9907</v>
      </c>
      <c r="D2059" s="36" t="s">
        <v>11161</v>
      </c>
      <c r="E2059" s="36" t="s">
        <v>28</v>
      </c>
      <c r="F2059" s="36" t="s">
        <v>45</v>
      </c>
      <c r="G2059" s="36">
        <v>0</v>
      </c>
      <c r="H2059" s="36" t="s">
        <v>42</v>
      </c>
      <c r="I2059" s="36" t="s">
        <v>11162</v>
      </c>
      <c r="J2059" s="36" t="s">
        <v>11163</v>
      </c>
      <c r="K2059" s="36" t="s">
        <v>33</v>
      </c>
      <c r="L2059" s="72" t="s">
        <v>11164</v>
      </c>
      <c r="M2059" s="36" t="s">
        <v>11165</v>
      </c>
      <c r="N2059" s="36" t="s">
        <v>49</v>
      </c>
      <c r="O2059" s="36" t="s">
        <v>50</v>
      </c>
      <c r="P2059" s="36" t="s">
        <v>50</v>
      </c>
      <c r="Q2059" s="36" t="s">
        <v>50</v>
      </c>
      <c r="R2059" s="36"/>
      <c r="S2059" s="36" t="s">
        <v>51</v>
      </c>
      <c r="T2059" s="36" t="s">
        <v>38</v>
      </c>
      <c r="U2059" s="36" t="s">
        <v>39</v>
      </c>
      <c r="V2059" s="36" t="s">
        <v>38</v>
      </c>
      <c r="W2059" s="36"/>
      <c r="X2059" s="36">
        <v>2</v>
      </c>
      <c r="Y2059" s="36" t="s">
        <v>11166</v>
      </c>
      <c r="Z2059" s="36">
        <v>1</v>
      </c>
      <c r="AA2059" s="36" t="s">
        <v>11167</v>
      </c>
      <c r="AB2059" s="36">
        <v>1</v>
      </c>
      <c r="AC2059" s="36"/>
      <c r="AD2059" s="36"/>
      <c r="AE2059" s="36">
        <f t="shared" si="35"/>
        <v>3</v>
      </c>
    </row>
    <row r="2060" spans="1:31" customFormat="1" ht="81">
      <c r="A2060" s="36">
        <v>2059</v>
      </c>
      <c r="B2060" s="36" t="s">
        <v>9803</v>
      </c>
      <c r="C2060" s="36" t="s">
        <v>9907</v>
      </c>
      <c r="D2060" s="36" t="s">
        <v>11168</v>
      </c>
      <c r="E2060" s="36" t="s">
        <v>28</v>
      </c>
      <c r="F2060" s="36" t="s">
        <v>45</v>
      </c>
      <c r="G2060" s="36">
        <v>0</v>
      </c>
      <c r="H2060" s="36" t="s">
        <v>42</v>
      </c>
      <c r="I2060" s="36" t="s">
        <v>11169</v>
      </c>
      <c r="J2060" s="36" t="s">
        <v>11170</v>
      </c>
      <c r="K2060" s="36" t="s">
        <v>33</v>
      </c>
      <c r="L2060" s="72" t="s">
        <v>11171</v>
      </c>
      <c r="M2060" s="36" t="s">
        <v>11172</v>
      </c>
      <c r="N2060" s="36" t="s">
        <v>49</v>
      </c>
      <c r="O2060" s="36" t="s">
        <v>50</v>
      </c>
      <c r="P2060" s="36" t="s">
        <v>50</v>
      </c>
      <c r="Q2060" s="36" t="s">
        <v>50</v>
      </c>
      <c r="R2060" s="36"/>
      <c r="S2060" s="36" t="s">
        <v>51</v>
      </c>
      <c r="T2060" s="36" t="s">
        <v>38</v>
      </c>
      <c r="U2060" s="36" t="s">
        <v>39</v>
      </c>
      <c r="V2060" s="36" t="s">
        <v>38</v>
      </c>
      <c r="W2060" s="36"/>
      <c r="X2060" s="36">
        <v>2</v>
      </c>
      <c r="Y2060" s="36" t="s">
        <v>11173</v>
      </c>
      <c r="Z2060" s="36">
        <v>1</v>
      </c>
      <c r="AA2060" s="36" t="s">
        <v>11174</v>
      </c>
      <c r="AB2060" s="36">
        <v>1</v>
      </c>
      <c r="AC2060" s="36"/>
      <c r="AD2060" s="36"/>
      <c r="AE2060" s="36">
        <f t="shared" si="35"/>
        <v>3</v>
      </c>
    </row>
    <row r="2061" spans="1:31" customFormat="1" ht="148.5">
      <c r="A2061" s="36">
        <v>2060</v>
      </c>
      <c r="B2061" s="36" t="s">
        <v>9803</v>
      </c>
      <c r="C2061" s="36" t="s">
        <v>9907</v>
      </c>
      <c r="D2061" s="36" t="s">
        <v>11175</v>
      </c>
      <c r="E2061" s="36" t="s">
        <v>28</v>
      </c>
      <c r="F2061" s="36" t="s">
        <v>45</v>
      </c>
      <c r="G2061" s="36">
        <v>0</v>
      </c>
      <c r="H2061" s="36" t="s">
        <v>645</v>
      </c>
      <c r="I2061" s="36" t="s">
        <v>11176</v>
      </c>
      <c r="J2061" s="36" t="s">
        <v>11177</v>
      </c>
      <c r="K2061" s="36" t="s">
        <v>33</v>
      </c>
      <c r="L2061" s="72"/>
      <c r="M2061" s="36"/>
      <c r="N2061" s="36" t="s">
        <v>42</v>
      </c>
      <c r="O2061" s="36"/>
      <c r="P2061" s="36"/>
      <c r="Q2061" s="36"/>
      <c r="R2061" s="36"/>
      <c r="S2061" s="36" t="s">
        <v>42</v>
      </c>
      <c r="T2061" s="36" t="s">
        <v>42</v>
      </c>
      <c r="U2061" s="36" t="s">
        <v>42</v>
      </c>
      <c r="V2061" s="36" t="s">
        <v>42</v>
      </c>
      <c r="W2061" s="36"/>
      <c r="X2061" s="36">
        <v>2</v>
      </c>
      <c r="Y2061" s="36"/>
      <c r="Z2061" s="36">
        <v>3</v>
      </c>
      <c r="AA2061" s="36" t="s">
        <v>52</v>
      </c>
      <c r="AB2061" s="36">
        <v>3</v>
      </c>
      <c r="AC2061" s="36"/>
      <c r="AD2061" s="36"/>
      <c r="AE2061" s="36">
        <f t="shared" si="35"/>
        <v>0</v>
      </c>
    </row>
    <row r="2062" spans="1:31" customFormat="1" ht="162">
      <c r="A2062" s="36">
        <v>2061</v>
      </c>
      <c r="B2062" s="36" t="s">
        <v>9803</v>
      </c>
      <c r="C2062" s="36" t="s">
        <v>9907</v>
      </c>
      <c r="D2062" s="36" t="s">
        <v>11178</v>
      </c>
      <c r="E2062" s="36" t="s">
        <v>28</v>
      </c>
      <c r="F2062" s="36" t="s">
        <v>2866</v>
      </c>
      <c r="G2062" s="36">
        <v>5</v>
      </c>
      <c r="H2062" s="36" t="s">
        <v>42</v>
      </c>
      <c r="I2062" s="36" t="s">
        <v>11179</v>
      </c>
      <c r="J2062" s="36" t="s">
        <v>11180</v>
      </c>
      <c r="K2062" s="36" t="s">
        <v>33</v>
      </c>
      <c r="L2062" s="72"/>
      <c r="M2062" s="36" t="s">
        <v>11180</v>
      </c>
      <c r="N2062" s="36" t="s">
        <v>49</v>
      </c>
      <c r="O2062" s="36"/>
      <c r="P2062" s="36" t="s">
        <v>50</v>
      </c>
      <c r="Q2062" s="36"/>
      <c r="R2062" s="36"/>
      <c r="S2062" s="36" t="s">
        <v>51</v>
      </c>
      <c r="T2062" s="36" t="s">
        <v>38</v>
      </c>
      <c r="U2062" s="36" t="s">
        <v>38</v>
      </c>
      <c r="V2062" s="36" t="s">
        <v>38</v>
      </c>
      <c r="W2062" s="36"/>
      <c r="X2062" s="36">
        <v>2</v>
      </c>
      <c r="Y2062" s="36" t="s">
        <v>11181</v>
      </c>
      <c r="Z2062" s="36">
        <v>1</v>
      </c>
      <c r="AA2062" s="36" t="s">
        <v>11182</v>
      </c>
      <c r="AB2062" s="36">
        <v>1</v>
      </c>
      <c r="AC2062" s="36"/>
      <c r="AD2062" s="36"/>
      <c r="AE2062" s="36">
        <f t="shared" si="35"/>
        <v>1</v>
      </c>
    </row>
    <row r="2063" spans="1:31" customFormat="1" ht="94.5">
      <c r="A2063" s="36">
        <v>2062</v>
      </c>
      <c r="B2063" s="36" t="s">
        <v>9803</v>
      </c>
      <c r="C2063" s="36" t="s">
        <v>11183</v>
      </c>
      <c r="D2063" s="36" t="s">
        <v>11184</v>
      </c>
      <c r="E2063" s="36" t="s">
        <v>28</v>
      </c>
      <c r="F2063" s="36" t="s">
        <v>45</v>
      </c>
      <c r="G2063" s="36">
        <v>0</v>
      </c>
      <c r="H2063" s="36" t="s">
        <v>82</v>
      </c>
      <c r="I2063" s="36" t="s">
        <v>11185</v>
      </c>
      <c r="J2063" s="36" t="s">
        <v>11186</v>
      </c>
      <c r="K2063" s="36" t="s">
        <v>33</v>
      </c>
      <c r="L2063" s="72"/>
      <c r="M2063" s="36" t="s">
        <v>11187</v>
      </c>
      <c r="N2063" s="36" t="s">
        <v>49</v>
      </c>
      <c r="O2063" s="36"/>
      <c r="P2063" s="36" t="s">
        <v>50</v>
      </c>
      <c r="Q2063" s="36"/>
      <c r="R2063" s="36"/>
      <c r="S2063" s="36" t="s">
        <v>51</v>
      </c>
      <c r="T2063" s="36" t="s">
        <v>38</v>
      </c>
      <c r="U2063" s="36" t="s">
        <v>39</v>
      </c>
      <c r="V2063" s="36" t="s">
        <v>38</v>
      </c>
      <c r="W2063" s="36"/>
      <c r="X2063" s="36">
        <v>2</v>
      </c>
      <c r="Y2063" s="36" t="s">
        <v>11188</v>
      </c>
      <c r="Z2063" s="36">
        <v>1</v>
      </c>
      <c r="AA2063" s="36" t="s">
        <v>11189</v>
      </c>
      <c r="AB2063" s="36">
        <v>1</v>
      </c>
      <c r="AC2063" s="36"/>
      <c r="AD2063" s="36"/>
      <c r="AE2063" s="36">
        <f t="shared" si="35"/>
        <v>1</v>
      </c>
    </row>
    <row r="2064" spans="1:31" customFormat="1" ht="94.5">
      <c r="A2064" s="36">
        <v>2063</v>
      </c>
      <c r="B2064" s="36" t="s">
        <v>9803</v>
      </c>
      <c r="C2064" s="36" t="s">
        <v>11183</v>
      </c>
      <c r="D2064" s="36" t="s">
        <v>11190</v>
      </c>
      <c r="E2064" s="36" t="s">
        <v>28</v>
      </c>
      <c r="F2064" s="36" t="s">
        <v>45</v>
      </c>
      <c r="G2064" s="36">
        <v>0</v>
      </c>
      <c r="H2064" s="36" t="s">
        <v>82</v>
      </c>
      <c r="I2064" s="36" t="s">
        <v>11191</v>
      </c>
      <c r="J2064" s="36" t="s">
        <v>11192</v>
      </c>
      <c r="K2064" s="36" t="s">
        <v>33</v>
      </c>
      <c r="L2064" s="72" t="s">
        <v>11193</v>
      </c>
      <c r="M2064" s="36" t="s">
        <v>11194</v>
      </c>
      <c r="N2064" s="36" t="s">
        <v>49</v>
      </c>
      <c r="O2064" s="36"/>
      <c r="P2064" s="36" t="s">
        <v>50</v>
      </c>
      <c r="Q2064" s="36"/>
      <c r="R2064" s="36"/>
      <c r="S2064" s="36" t="s">
        <v>51</v>
      </c>
      <c r="T2064" s="36" t="s">
        <v>38</v>
      </c>
      <c r="U2064" s="36" t="s">
        <v>39</v>
      </c>
      <c r="V2064" s="36" t="s">
        <v>38</v>
      </c>
      <c r="W2064" s="36" t="s">
        <v>39</v>
      </c>
      <c r="X2064" s="36">
        <v>1</v>
      </c>
      <c r="Y2064" s="36" t="s">
        <v>11195</v>
      </c>
      <c r="Z2064" s="36">
        <v>1</v>
      </c>
      <c r="AA2064" s="36" t="s">
        <v>11195</v>
      </c>
      <c r="AB2064" s="36">
        <v>1</v>
      </c>
      <c r="AC2064" s="36"/>
      <c r="AD2064" s="36"/>
      <c r="AE2064" s="36">
        <f t="shared" si="35"/>
        <v>1</v>
      </c>
    </row>
    <row r="2065" spans="1:31" customFormat="1" ht="121.5">
      <c r="A2065" s="36">
        <v>2064</v>
      </c>
      <c r="B2065" s="36" t="s">
        <v>9803</v>
      </c>
      <c r="C2065" s="36" t="s">
        <v>11183</v>
      </c>
      <c r="D2065" s="36" t="s">
        <v>11196</v>
      </c>
      <c r="E2065" s="36" t="s">
        <v>28</v>
      </c>
      <c r="F2065" s="36" t="s">
        <v>45</v>
      </c>
      <c r="G2065" s="36">
        <v>0</v>
      </c>
      <c r="H2065" s="36" t="s">
        <v>82</v>
      </c>
      <c r="I2065" s="36" t="s">
        <v>11197</v>
      </c>
      <c r="J2065" s="36" t="s">
        <v>11198</v>
      </c>
      <c r="K2065" s="36" t="s">
        <v>33</v>
      </c>
      <c r="L2065" s="72" t="s">
        <v>11199</v>
      </c>
      <c r="M2065" s="36" t="s">
        <v>11200</v>
      </c>
      <c r="N2065" s="36" t="s">
        <v>49</v>
      </c>
      <c r="O2065" s="36"/>
      <c r="P2065" s="36" t="s">
        <v>50</v>
      </c>
      <c r="Q2065" s="36"/>
      <c r="R2065" s="36"/>
      <c r="S2065" s="36" t="s">
        <v>51</v>
      </c>
      <c r="T2065" s="36" t="s">
        <v>38</v>
      </c>
      <c r="U2065" s="36" t="s">
        <v>39</v>
      </c>
      <c r="V2065" s="36" t="s">
        <v>38</v>
      </c>
      <c r="W2065" s="36" t="s">
        <v>39</v>
      </c>
      <c r="X2065" s="36">
        <v>1</v>
      </c>
      <c r="Y2065" s="36"/>
      <c r="Z2065" s="36">
        <v>3</v>
      </c>
      <c r="AA2065" s="36" t="s">
        <v>11201</v>
      </c>
      <c r="AB2065" s="36">
        <v>5</v>
      </c>
      <c r="AC2065" s="36"/>
      <c r="AD2065" s="36"/>
      <c r="AE2065" s="36">
        <f t="shared" si="35"/>
        <v>1</v>
      </c>
    </row>
    <row r="2066" spans="1:31" customFormat="1" ht="108">
      <c r="A2066" s="36">
        <v>2065</v>
      </c>
      <c r="B2066" s="36" t="s">
        <v>9803</v>
      </c>
      <c r="C2066" s="36" t="s">
        <v>11183</v>
      </c>
      <c r="D2066" s="36" t="s">
        <v>11202</v>
      </c>
      <c r="E2066" s="36" t="s">
        <v>28</v>
      </c>
      <c r="F2066" s="36" t="s">
        <v>45</v>
      </c>
      <c r="G2066" s="36">
        <v>0</v>
      </c>
      <c r="H2066" s="36" t="s">
        <v>82</v>
      </c>
      <c r="I2066" s="36" t="s">
        <v>11203</v>
      </c>
      <c r="J2066" s="36" t="s">
        <v>11204</v>
      </c>
      <c r="K2066" s="36" t="s">
        <v>33</v>
      </c>
      <c r="L2066" s="72" t="s">
        <v>11205</v>
      </c>
      <c r="M2066" s="36" t="s">
        <v>11206</v>
      </c>
      <c r="N2066" s="36" t="s">
        <v>49</v>
      </c>
      <c r="O2066" s="36"/>
      <c r="P2066" s="36" t="s">
        <v>50</v>
      </c>
      <c r="Q2066" s="36"/>
      <c r="R2066" s="36"/>
      <c r="S2066" s="36" t="s">
        <v>51</v>
      </c>
      <c r="T2066" s="36" t="s">
        <v>38</v>
      </c>
      <c r="U2066" s="36" t="s">
        <v>39</v>
      </c>
      <c r="V2066" s="36" t="s">
        <v>38</v>
      </c>
      <c r="W2066" s="36" t="s">
        <v>39</v>
      </c>
      <c r="X2066" s="36">
        <v>1</v>
      </c>
      <c r="Y2066" s="36" t="s">
        <v>11195</v>
      </c>
      <c r="Z2066" s="36">
        <v>1</v>
      </c>
      <c r="AA2066" s="36" t="s">
        <v>11195</v>
      </c>
      <c r="AB2066" s="36">
        <v>1</v>
      </c>
      <c r="AC2066" s="36"/>
      <c r="AD2066" s="36"/>
      <c r="AE2066" s="36">
        <f t="shared" si="35"/>
        <v>1</v>
      </c>
    </row>
    <row r="2067" spans="1:31" customFormat="1" ht="121.5">
      <c r="A2067" s="36">
        <v>2066</v>
      </c>
      <c r="B2067" s="36" t="s">
        <v>9803</v>
      </c>
      <c r="C2067" s="36" t="s">
        <v>11183</v>
      </c>
      <c r="D2067" s="36" t="s">
        <v>11207</v>
      </c>
      <c r="E2067" s="36" t="s">
        <v>28</v>
      </c>
      <c r="F2067" s="36" t="s">
        <v>45</v>
      </c>
      <c r="G2067" s="36">
        <v>0</v>
      </c>
      <c r="H2067" s="36" t="s">
        <v>82</v>
      </c>
      <c r="I2067" s="36" t="s">
        <v>11208</v>
      </c>
      <c r="J2067" s="36" t="s">
        <v>11209</v>
      </c>
      <c r="K2067" s="36" t="s">
        <v>33</v>
      </c>
      <c r="L2067" s="72" t="s">
        <v>11210</v>
      </c>
      <c r="M2067" s="36" t="s">
        <v>11211</v>
      </c>
      <c r="N2067" s="36" t="s">
        <v>49</v>
      </c>
      <c r="O2067" s="36" t="s">
        <v>50</v>
      </c>
      <c r="P2067" s="36" t="s">
        <v>50</v>
      </c>
      <c r="Q2067" s="36" t="s">
        <v>50</v>
      </c>
      <c r="R2067" s="36" t="s">
        <v>50</v>
      </c>
      <c r="S2067" s="36" t="s">
        <v>51</v>
      </c>
      <c r="T2067" s="36" t="s">
        <v>38</v>
      </c>
      <c r="U2067" s="36" t="s">
        <v>39</v>
      </c>
      <c r="V2067" s="36" t="s">
        <v>38</v>
      </c>
      <c r="W2067" s="36" t="s">
        <v>39</v>
      </c>
      <c r="X2067" s="36">
        <v>1</v>
      </c>
      <c r="Y2067" s="36" t="s">
        <v>11212</v>
      </c>
      <c r="Z2067" s="36">
        <v>1</v>
      </c>
      <c r="AA2067" s="36" t="s">
        <v>11212</v>
      </c>
      <c r="AB2067" s="36">
        <v>1</v>
      </c>
      <c r="AC2067" s="36"/>
      <c r="AD2067" s="36"/>
      <c r="AE2067" s="36">
        <f t="shared" si="35"/>
        <v>4</v>
      </c>
    </row>
    <row r="2068" spans="1:31" customFormat="1" ht="94.5">
      <c r="A2068" s="36">
        <v>2067</v>
      </c>
      <c r="B2068" s="36" t="s">
        <v>9803</v>
      </c>
      <c r="C2068" s="36" t="s">
        <v>11183</v>
      </c>
      <c r="D2068" s="36" t="s">
        <v>11213</v>
      </c>
      <c r="E2068" s="36" t="s">
        <v>28</v>
      </c>
      <c r="F2068" s="36" t="s">
        <v>45</v>
      </c>
      <c r="G2068" s="36">
        <v>0</v>
      </c>
      <c r="H2068" s="36" t="s">
        <v>82</v>
      </c>
      <c r="I2068" s="36" t="s">
        <v>11214</v>
      </c>
      <c r="J2068" s="36" t="s">
        <v>11215</v>
      </c>
      <c r="K2068" s="36" t="s">
        <v>33</v>
      </c>
      <c r="L2068" s="72" t="s">
        <v>11216</v>
      </c>
      <c r="M2068" s="36" t="s">
        <v>11217</v>
      </c>
      <c r="N2068" s="36" t="s">
        <v>49</v>
      </c>
      <c r="O2068" s="36"/>
      <c r="P2068" s="36" t="s">
        <v>50</v>
      </c>
      <c r="Q2068" s="36" t="s">
        <v>50</v>
      </c>
      <c r="R2068" s="36" t="s">
        <v>50</v>
      </c>
      <c r="S2068" s="36" t="s">
        <v>37</v>
      </c>
      <c r="T2068" s="36" t="s">
        <v>39</v>
      </c>
      <c r="U2068" s="36" t="s">
        <v>38</v>
      </c>
      <c r="V2068" s="36" t="s">
        <v>38</v>
      </c>
      <c r="W2068" s="36" t="s">
        <v>39</v>
      </c>
      <c r="X2068" s="36">
        <v>1</v>
      </c>
      <c r="Y2068" s="36" t="s">
        <v>11212</v>
      </c>
      <c r="Z2068" s="36">
        <v>1</v>
      </c>
      <c r="AA2068" s="36" t="s">
        <v>11212</v>
      </c>
      <c r="AB2068" s="36">
        <v>1</v>
      </c>
      <c r="AC2068" s="36"/>
      <c r="AD2068" s="36"/>
      <c r="AE2068" s="36">
        <f t="shared" si="35"/>
        <v>3</v>
      </c>
    </row>
    <row r="2069" spans="1:31" customFormat="1" ht="94.5">
      <c r="A2069" s="36">
        <v>2068</v>
      </c>
      <c r="B2069" s="36" t="s">
        <v>9803</v>
      </c>
      <c r="C2069" s="36" t="s">
        <v>11183</v>
      </c>
      <c r="D2069" s="36" t="s">
        <v>11218</v>
      </c>
      <c r="E2069" s="36" t="s">
        <v>28</v>
      </c>
      <c r="F2069" s="36" t="s">
        <v>45</v>
      </c>
      <c r="G2069" s="36">
        <v>0</v>
      </c>
      <c r="H2069" s="36" t="s">
        <v>82</v>
      </c>
      <c r="I2069" s="36" t="s">
        <v>11219</v>
      </c>
      <c r="J2069" s="36" t="s">
        <v>11220</v>
      </c>
      <c r="K2069" s="36" t="s">
        <v>33</v>
      </c>
      <c r="L2069" s="72" t="s">
        <v>11221</v>
      </c>
      <c r="M2069" s="36" t="s">
        <v>11222</v>
      </c>
      <c r="N2069" s="36" t="s">
        <v>49</v>
      </c>
      <c r="O2069" s="36" t="s">
        <v>50</v>
      </c>
      <c r="P2069" s="36" t="s">
        <v>50</v>
      </c>
      <c r="Q2069" s="36" t="s">
        <v>50</v>
      </c>
      <c r="R2069" s="36" t="s">
        <v>50</v>
      </c>
      <c r="S2069" s="36" t="s">
        <v>51</v>
      </c>
      <c r="T2069" s="36" t="s">
        <v>38</v>
      </c>
      <c r="U2069" s="36" t="s">
        <v>39</v>
      </c>
      <c r="V2069" s="36" t="s">
        <v>38</v>
      </c>
      <c r="W2069" s="36" t="s">
        <v>39</v>
      </c>
      <c r="X2069" s="36">
        <v>1</v>
      </c>
      <c r="Y2069" s="36" t="s">
        <v>11212</v>
      </c>
      <c r="Z2069" s="36">
        <v>1</v>
      </c>
      <c r="AA2069" s="36" t="s">
        <v>11212</v>
      </c>
      <c r="AB2069" s="36">
        <v>1</v>
      </c>
      <c r="AC2069" s="36"/>
      <c r="AD2069" s="36"/>
      <c r="AE2069" s="36">
        <f t="shared" si="35"/>
        <v>4</v>
      </c>
    </row>
    <row r="2070" spans="1:31" customFormat="1" ht="121.5">
      <c r="A2070" s="36">
        <v>2069</v>
      </c>
      <c r="B2070" s="36" t="s">
        <v>9803</v>
      </c>
      <c r="C2070" s="36" t="s">
        <v>11183</v>
      </c>
      <c r="D2070" s="36" t="s">
        <v>11223</v>
      </c>
      <c r="E2070" s="36" t="s">
        <v>28</v>
      </c>
      <c r="F2070" s="36" t="s">
        <v>45</v>
      </c>
      <c r="G2070" s="36">
        <v>0</v>
      </c>
      <c r="H2070" s="36" t="s">
        <v>82</v>
      </c>
      <c r="I2070" s="36" t="s">
        <v>11224</v>
      </c>
      <c r="J2070" s="36" t="s">
        <v>11225</v>
      </c>
      <c r="K2070" s="36" t="s">
        <v>33</v>
      </c>
      <c r="L2070" s="72" t="s">
        <v>11226</v>
      </c>
      <c r="M2070" s="36" t="s">
        <v>11227</v>
      </c>
      <c r="N2070" s="36" t="s">
        <v>49</v>
      </c>
      <c r="O2070" s="36"/>
      <c r="P2070" s="36" t="s">
        <v>50</v>
      </c>
      <c r="Q2070" s="36"/>
      <c r="R2070" s="36"/>
      <c r="S2070" s="36" t="s">
        <v>51</v>
      </c>
      <c r="T2070" s="36" t="s">
        <v>38</v>
      </c>
      <c r="U2070" s="36" t="s">
        <v>39</v>
      </c>
      <c r="V2070" s="36" t="s">
        <v>38</v>
      </c>
      <c r="W2070" s="36" t="s">
        <v>39</v>
      </c>
      <c r="X2070" s="36">
        <v>1</v>
      </c>
      <c r="Y2070" s="36" t="s">
        <v>11228</v>
      </c>
      <c r="Z2070" s="36">
        <v>5</v>
      </c>
      <c r="AA2070" s="36" t="s">
        <v>11228</v>
      </c>
      <c r="AB2070" s="36">
        <v>5</v>
      </c>
      <c r="AC2070" s="36"/>
      <c r="AD2070" s="36"/>
      <c r="AE2070" s="36">
        <f t="shared" si="35"/>
        <v>1</v>
      </c>
    </row>
    <row r="2071" spans="1:31" customFormat="1" ht="121.5">
      <c r="A2071" s="36">
        <v>2070</v>
      </c>
      <c r="B2071" s="36" t="s">
        <v>9803</v>
      </c>
      <c r="C2071" s="36" t="s">
        <v>11183</v>
      </c>
      <c r="D2071" s="36" t="s">
        <v>11229</v>
      </c>
      <c r="E2071" s="36" t="s">
        <v>28</v>
      </c>
      <c r="F2071" s="36" t="s">
        <v>45</v>
      </c>
      <c r="G2071" s="36">
        <v>0</v>
      </c>
      <c r="H2071" s="36" t="s">
        <v>82</v>
      </c>
      <c r="I2071" s="36" t="s">
        <v>11230</v>
      </c>
      <c r="J2071" s="36" t="s">
        <v>11231</v>
      </c>
      <c r="K2071" s="36" t="s">
        <v>33</v>
      </c>
      <c r="L2071" s="72" t="s">
        <v>11232</v>
      </c>
      <c r="M2071" s="36" t="s">
        <v>11233</v>
      </c>
      <c r="N2071" s="36" t="s">
        <v>49</v>
      </c>
      <c r="O2071" s="36"/>
      <c r="P2071" s="36" t="s">
        <v>50</v>
      </c>
      <c r="Q2071" s="36"/>
      <c r="R2071" s="36"/>
      <c r="S2071" s="36" t="s">
        <v>51</v>
      </c>
      <c r="T2071" s="36" t="s">
        <v>38</v>
      </c>
      <c r="U2071" s="36" t="s">
        <v>39</v>
      </c>
      <c r="V2071" s="36" t="s">
        <v>38</v>
      </c>
      <c r="W2071" s="36" t="s">
        <v>39</v>
      </c>
      <c r="X2071" s="36">
        <v>1</v>
      </c>
      <c r="Y2071" s="36" t="s">
        <v>11234</v>
      </c>
      <c r="Z2071" s="36">
        <v>5</v>
      </c>
      <c r="AA2071" s="36" t="s">
        <v>11234</v>
      </c>
      <c r="AB2071" s="36">
        <v>5</v>
      </c>
      <c r="AC2071" s="36"/>
      <c r="AD2071" s="36"/>
      <c r="AE2071" s="36">
        <f t="shared" si="35"/>
        <v>1</v>
      </c>
    </row>
    <row r="2072" spans="1:31" customFormat="1" ht="108">
      <c r="A2072" s="36">
        <v>2071</v>
      </c>
      <c r="B2072" s="36" t="s">
        <v>9803</v>
      </c>
      <c r="C2072" s="36" t="s">
        <v>11183</v>
      </c>
      <c r="D2072" s="36" t="s">
        <v>11235</v>
      </c>
      <c r="E2072" s="36" t="s">
        <v>28</v>
      </c>
      <c r="F2072" s="36" t="s">
        <v>45</v>
      </c>
      <c r="G2072" s="36">
        <v>0</v>
      </c>
      <c r="H2072" s="36" t="s">
        <v>82</v>
      </c>
      <c r="I2072" s="36" t="s">
        <v>11236</v>
      </c>
      <c r="J2072" s="36" t="s">
        <v>11237</v>
      </c>
      <c r="K2072" s="36" t="s">
        <v>33</v>
      </c>
      <c r="L2072" s="72" t="s">
        <v>11238</v>
      </c>
      <c r="M2072" s="36" t="s">
        <v>11239</v>
      </c>
      <c r="N2072" s="36" t="s">
        <v>49</v>
      </c>
      <c r="O2072" s="36"/>
      <c r="P2072" s="36" t="s">
        <v>50</v>
      </c>
      <c r="Q2072" s="36"/>
      <c r="R2072" s="36"/>
      <c r="S2072" s="36" t="s">
        <v>51</v>
      </c>
      <c r="T2072" s="36" t="s">
        <v>38</v>
      </c>
      <c r="U2072" s="36" t="s">
        <v>39</v>
      </c>
      <c r="V2072" s="36" t="s">
        <v>38</v>
      </c>
      <c r="W2072" s="36" t="s">
        <v>39</v>
      </c>
      <c r="X2072" s="36">
        <v>1</v>
      </c>
      <c r="Y2072" s="36" t="s">
        <v>11195</v>
      </c>
      <c r="Z2072" s="36">
        <v>1</v>
      </c>
      <c r="AA2072" s="36" t="s">
        <v>11195</v>
      </c>
      <c r="AB2072" s="36">
        <v>1</v>
      </c>
      <c r="AC2072" s="36"/>
      <c r="AD2072" s="36"/>
      <c r="AE2072" s="36">
        <f t="shared" si="35"/>
        <v>1</v>
      </c>
    </row>
    <row r="2073" spans="1:31" customFormat="1" ht="121.5">
      <c r="A2073" s="36">
        <v>2072</v>
      </c>
      <c r="B2073" s="36" t="s">
        <v>9803</v>
      </c>
      <c r="C2073" s="36" t="s">
        <v>11183</v>
      </c>
      <c r="D2073" s="36" t="s">
        <v>11240</v>
      </c>
      <c r="E2073" s="36" t="s">
        <v>28</v>
      </c>
      <c r="F2073" s="36" t="s">
        <v>45</v>
      </c>
      <c r="G2073" s="36">
        <v>0</v>
      </c>
      <c r="H2073" s="36" t="s">
        <v>82</v>
      </c>
      <c r="I2073" s="36" t="s">
        <v>11241</v>
      </c>
      <c r="J2073" s="36" t="s">
        <v>11242</v>
      </c>
      <c r="K2073" s="36" t="s">
        <v>33</v>
      </c>
      <c r="L2073" s="72" t="s">
        <v>11243</v>
      </c>
      <c r="M2073" s="36" t="s">
        <v>11244</v>
      </c>
      <c r="N2073" s="36" t="s">
        <v>49</v>
      </c>
      <c r="O2073" s="36"/>
      <c r="P2073" s="36" t="s">
        <v>50</v>
      </c>
      <c r="Q2073" s="36"/>
      <c r="R2073" s="36"/>
      <c r="S2073" s="36" t="s">
        <v>51</v>
      </c>
      <c r="T2073" s="36" t="s">
        <v>38</v>
      </c>
      <c r="U2073" s="36" t="s">
        <v>39</v>
      </c>
      <c r="V2073" s="36" t="s">
        <v>38</v>
      </c>
      <c r="W2073" s="36" t="s">
        <v>39</v>
      </c>
      <c r="X2073" s="36">
        <v>1</v>
      </c>
      <c r="Y2073" s="36" t="s">
        <v>11245</v>
      </c>
      <c r="Z2073" s="36">
        <v>5</v>
      </c>
      <c r="AA2073" s="36" t="s">
        <v>11245</v>
      </c>
      <c r="AB2073" s="36">
        <v>5</v>
      </c>
      <c r="AC2073" s="36"/>
      <c r="AD2073" s="36"/>
      <c r="AE2073" s="36">
        <f t="shared" si="35"/>
        <v>1</v>
      </c>
    </row>
    <row r="2074" spans="1:31" customFormat="1" ht="216">
      <c r="A2074" s="36">
        <v>2073</v>
      </c>
      <c r="B2074" s="36" t="s">
        <v>9803</v>
      </c>
      <c r="C2074" s="36" t="s">
        <v>11183</v>
      </c>
      <c r="D2074" s="36" t="s">
        <v>11246</v>
      </c>
      <c r="E2074" s="36" t="s">
        <v>28</v>
      </c>
      <c r="F2074" s="36" t="s">
        <v>45</v>
      </c>
      <c r="G2074" s="36">
        <v>0</v>
      </c>
      <c r="H2074" s="36" t="s">
        <v>82</v>
      </c>
      <c r="I2074" s="36" t="s">
        <v>11247</v>
      </c>
      <c r="J2074" s="36" t="s">
        <v>11248</v>
      </c>
      <c r="K2074" s="36" t="s">
        <v>33</v>
      </c>
      <c r="L2074" s="72" t="s">
        <v>11249</v>
      </c>
      <c r="M2074" s="36" t="s">
        <v>11250</v>
      </c>
      <c r="N2074" s="36" t="s">
        <v>49</v>
      </c>
      <c r="O2074" s="36"/>
      <c r="P2074" s="36" t="s">
        <v>50</v>
      </c>
      <c r="Q2074" s="36"/>
      <c r="R2074" s="36"/>
      <c r="S2074" s="36" t="s">
        <v>51</v>
      </c>
      <c r="T2074" s="36" t="s">
        <v>38</v>
      </c>
      <c r="U2074" s="36" t="s">
        <v>39</v>
      </c>
      <c r="V2074" s="36" t="s">
        <v>38</v>
      </c>
      <c r="W2074" s="36" t="s">
        <v>39</v>
      </c>
      <c r="X2074" s="36">
        <v>1</v>
      </c>
      <c r="Y2074" s="36" t="s">
        <v>11251</v>
      </c>
      <c r="Z2074" s="36">
        <v>4</v>
      </c>
      <c r="AA2074" s="36" t="s">
        <v>11251</v>
      </c>
      <c r="AB2074" s="36">
        <v>4</v>
      </c>
      <c r="AC2074" s="36"/>
      <c r="AD2074" s="36"/>
      <c r="AE2074" s="36">
        <f t="shared" si="35"/>
        <v>1</v>
      </c>
    </row>
    <row r="2075" spans="1:31" customFormat="1" ht="108">
      <c r="A2075" s="36">
        <v>2074</v>
      </c>
      <c r="B2075" s="36" t="s">
        <v>9803</v>
      </c>
      <c r="C2075" s="36" t="s">
        <v>11183</v>
      </c>
      <c r="D2075" s="36" t="s">
        <v>11252</v>
      </c>
      <c r="E2075" s="36" t="s">
        <v>28</v>
      </c>
      <c r="F2075" s="36" t="s">
        <v>45</v>
      </c>
      <c r="G2075" s="36">
        <v>0</v>
      </c>
      <c r="H2075" s="36" t="s">
        <v>82</v>
      </c>
      <c r="I2075" s="36" t="s">
        <v>11253</v>
      </c>
      <c r="J2075" s="36" t="s">
        <v>11254</v>
      </c>
      <c r="K2075" s="36" t="s">
        <v>33</v>
      </c>
      <c r="L2075" s="72" t="s">
        <v>11255</v>
      </c>
      <c r="M2075" s="36" t="s">
        <v>11256</v>
      </c>
      <c r="N2075" s="36" t="s">
        <v>49</v>
      </c>
      <c r="O2075" s="36"/>
      <c r="P2075" s="36" t="s">
        <v>50</v>
      </c>
      <c r="Q2075" s="36"/>
      <c r="R2075" s="36"/>
      <c r="S2075" s="36" t="s">
        <v>51</v>
      </c>
      <c r="T2075" s="36" t="s">
        <v>38</v>
      </c>
      <c r="U2075" s="36" t="s">
        <v>39</v>
      </c>
      <c r="V2075" s="36" t="s">
        <v>38</v>
      </c>
      <c r="W2075" s="36" t="s">
        <v>39</v>
      </c>
      <c r="X2075" s="36">
        <v>1</v>
      </c>
      <c r="Y2075" s="36" t="s">
        <v>11257</v>
      </c>
      <c r="Z2075" s="36">
        <v>5</v>
      </c>
      <c r="AA2075" s="36" t="s">
        <v>11257</v>
      </c>
      <c r="AB2075" s="36">
        <v>5</v>
      </c>
      <c r="AC2075" s="36"/>
      <c r="AD2075" s="36"/>
      <c r="AE2075" s="36">
        <f t="shared" si="35"/>
        <v>1</v>
      </c>
    </row>
    <row r="2076" spans="1:31" customFormat="1" ht="135">
      <c r="A2076" s="36">
        <v>2075</v>
      </c>
      <c r="B2076" s="36" t="s">
        <v>9803</v>
      </c>
      <c r="C2076" s="36" t="s">
        <v>11183</v>
      </c>
      <c r="D2076" s="36" t="s">
        <v>11258</v>
      </c>
      <c r="E2076" s="36" t="s">
        <v>28</v>
      </c>
      <c r="F2076" s="36" t="s">
        <v>45</v>
      </c>
      <c r="G2076" s="36">
        <v>0</v>
      </c>
      <c r="H2076" s="36" t="s">
        <v>30</v>
      </c>
      <c r="I2076" s="36" t="s">
        <v>11259</v>
      </c>
      <c r="J2076" s="36" t="s">
        <v>11260</v>
      </c>
      <c r="K2076" s="36" t="s">
        <v>33</v>
      </c>
      <c r="L2076" s="72" t="s">
        <v>11261</v>
      </c>
      <c r="M2076" s="36" t="s">
        <v>11262</v>
      </c>
      <c r="N2076" s="36" t="s">
        <v>49</v>
      </c>
      <c r="O2076" s="36"/>
      <c r="P2076" s="36" t="s">
        <v>50</v>
      </c>
      <c r="Q2076" s="36"/>
      <c r="R2076" s="36"/>
      <c r="S2076" s="36" t="s">
        <v>51</v>
      </c>
      <c r="T2076" s="36" t="s">
        <v>38</v>
      </c>
      <c r="U2076" s="36" t="s">
        <v>39</v>
      </c>
      <c r="V2076" s="36" t="s">
        <v>38</v>
      </c>
      <c r="W2076" s="36" t="s">
        <v>39</v>
      </c>
      <c r="X2076" s="36">
        <v>1</v>
      </c>
      <c r="Y2076" s="36" t="s">
        <v>11263</v>
      </c>
      <c r="Z2076" s="36">
        <v>5</v>
      </c>
      <c r="AA2076" s="36" t="s">
        <v>11263</v>
      </c>
      <c r="AB2076" s="36">
        <v>5</v>
      </c>
      <c r="AC2076" s="36"/>
      <c r="AD2076" s="36"/>
      <c r="AE2076" s="36">
        <f t="shared" si="35"/>
        <v>1</v>
      </c>
    </row>
    <row r="2077" spans="1:31" customFormat="1" ht="121.5">
      <c r="A2077" s="36">
        <v>2076</v>
      </c>
      <c r="B2077" s="36" t="s">
        <v>9803</v>
      </c>
      <c r="C2077" s="36" t="s">
        <v>11183</v>
      </c>
      <c r="D2077" s="36" t="s">
        <v>11264</v>
      </c>
      <c r="E2077" s="36" t="s">
        <v>28</v>
      </c>
      <c r="F2077" s="36" t="s">
        <v>45</v>
      </c>
      <c r="G2077" s="36">
        <v>0</v>
      </c>
      <c r="H2077" s="36" t="s">
        <v>82</v>
      </c>
      <c r="I2077" s="36" t="s">
        <v>11265</v>
      </c>
      <c r="J2077" s="36" t="s">
        <v>11266</v>
      </c>
      <c r="K2077" s="36" t="s">
        <v>33</v>
      </c>
      <c r="L2077" s="72" t="s">
        <v>11267</v>
      </c>
      <c r="M2077" s="36" t="s">
        <v>11268</v>
      </c>
      <c r="N2077" s="36" t="s">
        <v>49</v>
      </c>
      <c r="O2077" s="36"/>
      <c r="P2077" s="36" t="s">
        <v>50</v>
      </c>
      <c r="Q2077" s="36"/>
      <c r="R2077" s="36"/>
      <c r="S2077" s="36" t="s">
        <v>51</v>
      </c>
      <c r="T2077" s="36" t="s">
        <v>38</v>
      </c>
      <c r="U2077" s="36" t="s">
        <v>39</v>
      </c>
      <c r="V2077" s="36" t="s">
        <v>38</v>
      </c>
      <c r="W2077" s="36" t="s">
        <v>39</v>
      </c>
      <c r="X2077" s="36">
        <v>1</v>
      </c>
      <c r="Y2077" s="36" t="s">
        <v>11269</v>
      </c>
      <c r="Z2077" s="36">
        <v>5</v>
      </c>
      <c r="AA2077" s="36" t="s">
        <v>11269</v>
      </c>
      <c r="AB2077" s="36">
        <v>5</v>
      </c>
      <c r="AC2077" s="36"/>
      <c r="AD2077" s="36"/>
      <c r="AE2077" s="36">
        <f t="shared" si="35"/>
        <v>1</v>
      </c>
    </row>
    <row r="2078" spans="1:31" customFormat="1" ht="94.5">
      <c r="A2078" s="36">
        <v>2077</v>
      </c>
      <c r="B2078" s="36" t="s">
        <v>9803</v>
      </c>
      <c r="C2078" s="36" t="s">
        <v>11183</v>
      </c>
      <c r="D2078" s="36" t="s">
        <v>11270</v>
      </c>
      <c r="E2078" s="36" t="s">
        <v>28</v>
      </c>
      <c r="F2078" s="36" t="s">
        <v>45</v>
      </c>
      <c r="G2078" s="36">
        <v>0</v>
      </c>
      <c r="H2078" s="36" t="s">
        <v>82</v>
      </c>
      <c r="I2078" s="36" t="s">
        <v>11271</v>
      </c>
      <c r="J2078" s="36" t="s">
        <v>11272</v>
      </c>
      <c r="K2078" s="36" t="s">
        <v>33</v>
      </c>
      <c r="L2078" s="72" t="s">
        <v>11273</v>
      </c>
      <c r="M2078" s="36" t="s">
        <v>11274</v>
      </c>
      <c r="N2078" s="36" t="s">
        <v>49</v>
      </c>
      <c r="O2078" s="36" t="s">
        <v>50</v>
      </c>
      <c r="P2078" s="36" t="s">
        <v>50</v>
      </c>
      <c r="Q2078" s="36"/>
      <c r="R2078" s="36"/>
      <c r="S2078" s="36" t="s">
        <v>37</v>
      </c>
      <c r="T2078" s="36" t="s">
        <v>39</v>
      </c>
      <c r="U2078" s="36" t="s">
        <v>39</v>
      </c>
      <c r="V2078" s="36" t="s">
        <v>38</v>
      </c>
      <c r="W2078" s="36"/>
      <c r="X2078" s="36">
        <v>2</v>
      </c>
      <c r="Y2078" s="36" t="s">
        <v>11275</v>
      </c>
      <c r="Z2078" s="36">
        <v>1</v>
      </c>
      <c r="AA2078" s="36" t="s">
        <v>11275</v>
      </c>
      <c r="AB2078" s="36">
        <v>1</v>
      </c>
      <c r="AC2078" s="36" t="s">
        <v>11276</v>
      </c>
      <c r="AD2078" s="36"/>
      <c r="AE2078" s="36">
        <f t="shared" si="35"/>
        <v>2</v>
      </c>
    </row>
    <row r="2079" spans="1:31" customFormat="1" ht="108">
      <c r="A2079" s="36">
        <v>2078</v>
      </c>
      <c r="B2079" s="36" t="s">
        <v>9803</v>
      </c>
      <c r="C2079" s="36" t="s">
        <v>11183</v>
      </c>
      <c r="D2079" s="36" t="s">
        <v>11277</v>
      </c>
      <c r="E2079" s="36" t="s">
        <v>28</v>
      </c>
      <c r="F2079" s="36" t="s">
        <v>45</v>
      </c>
      <c r="G2079" s="36">
        <v>0</v>
      </c>
      <c r="H2079" s="36" t="s">
        <v>108</v>
      </c>
      <c r="I2079" s="36" t="s">
        <v>11278</v>
      </c>
      <c r="J2079" s="36" t="s">
        <v>11279</v>
      </c>
      <c r="K2079" s="36" t="s">
        <v>33</v>
      </c>
      <c r="L2079" s="72" t="s">
        <v>11280</v>
      </c>
      <c r="M2079" s="36" t="s">
        <v>11281</v>
      </c>
      <c r="N2079" s="36" t="s">
        <v>49</v>
      </c>
      <c r="O2079" s="36"/>
      <c r="P2079" s="36"/>
      <c r="Q2079" s="36" t="s">
        <v>50</v>
      </c>
      <c r="R2079" s="36"/>
      <c r="S2079" s="36" t="s">
        <v>51</v>
      </c>
      <c r="T2079" s="36" t="s">
        <v>38</v>
      </c>
      <c r="U2079" s="36" t="s">
        <v>39</v>
      </c>
      <c r="V2079" s="36" t="s">
        <v>38</v>
      </c>
      <c r="W2079" s="36"/>
      <c r="X2079" s="36">
        <v>2</v>
      </c>
      <c r="Y2079" s="36" t="s">
        <v>11282</v>
      </c>
      <c r="Z2079" s="36">
        <v>1</v>
      </c>
      <c r="AA2079" s="36" t="s">
        <v>11282</v>
      </c>
      <c r="AB2079" s="36">
        <v>1</v>
      </c>
      <c r="AC2079" s="36"/>
      <c r="AD2079" s="36"/>
      <c r="AE2079" s="36">
        <f t="shared" si="35"/>
        <v>1</v>
      </c>
    </row>
    <row r="2080" spans="1:31" customFormat="1" ht="108">
      <c r="A2080" s="36">
        <v>2079</v>
      </c>
      <c r="B2080" s="36" t="s">
        <v>9803</v>
      </c>
      <c r="C2080" s="36" t="s">
        <v>11183</v>
      </c>
      <c r="D2080" s="36" t="s">
        <v>11283</v>
      </c>
      <c r="E2080" s="36" t="s">
        <v>28</v>
      </c>
      <c r="F2080" s="36" t="s">
        <v>45</v>
      </c>
      <c r="G2080" s="36">
        <v>0</v>
      </c>
      <c r="H2080" s="36" t="s">
        <v>108</v>
      </c>
      <c r="I2080" s="36" t="s">
        <v>11284</v>
      </c>
      <c r="J2080" s="36" t="s">
        <v>11285</v>
      </c>
      <c r="K2080" s="36" t="s">
        <v>33</v>
      </c>
      <c r="L2080" s="72" t="s">
        <v>11286</v>
      </c>
      <c r="M2080" s="36" t="s">
        <v>11287</v>
      </c>
      <c r="N2080" s="36" t="s">
        <v>49</v>
      </c>
      <c r="O2080" s="36" t="s">
        <v>50</v>
      </c>
      <c r="P2080" s="36"/>
      <c r="Q2080" s="36"/>
      <c r="R2080" s="36"/>
      <c r="S2080" s="36" t="s">
        <v>51</v>
      </c>
      <c r="T2080" s="36" t="s">
        <v>38</v>
      </c>
      <c r="U2080" s="36" t="s">
        <v>39</v>
      </c>
      <c r="V2080" s="36" t="s">
        <v>39</v>
      </c>
      <c r="W2080" s="36"/>
      <c r="X2080" s="36">
        <v>2</v>
      </c>
      <c r="Y2080" s="36" t="s">
        <v>11282</v>
      </c>
      <c r="Z2080" s="36">
        <v>1</v>
      </c>
      <c r="AA2080" s="36" t="s">
        <v>11282</v>
      </c>
      <c r="AB2080" s="36">
        <v>1</v>
      </c>
      <c r="AC2080" s="36"/>
      <c r="AD2080" s="36"/>
      <c r="AE2080" s="36">
        <f t="shared" si="35"/>
        <v>1</v>
      </c>
    </row>
    <row r="2081" spans="1:31" customFormat="1" ht="121.5">
      <c r="A2081" s="36">
        <v>2080</v>
      </c>
      <c r="B2081" s="36" t="s">
        <v>9803</v>
      </c>
      <c r="C2081" s="36" t="s">
        <v>11183</v>
      </c>
      <c r="D2081" s="36" t="s">
        <v>11288</v>
      </c>
      <c r="E2081" s="36" t="s">
        <v>28</v>
      </c>
      <c r="F2081" s="36" t="s">
        <v>45</v>
      </c>
      <c r="G2081" s="36">
        <v>0</v>
      </c>
      <c r="H2081" s="36" t="s">
        <v>82</v>
      </c>
      <c r="I2081" s="36" t="s">
        <v>11289</v>
      </c>
      <c r="J2081" s="36" t="s">
        <v>11290</v>
      </c>
      <c r="K2081" s="36" t="s">
        <v>33</v>
      </c>
      <c r="L2081" s="72" t="s">
        <v>11291</v>
      </c>
      <c r="M2081" s="36" t="s">
        <v>11292</v>
      </c>
      <c r="N2081" s="36" t="s">
        <v>49</v>
      </c>
      <c r="O2081" s="36" t="s">
        <v>50</v>
      </c>
      <c r="P2081" s="36" t="s">
        <v>50</v>
      </c>
      <c r="Q2081" s="36"/>
      <c r="R2081" s="36" t="s">
        <v>50</v>
      </c>
      <c r="S2081" s="36" t="s">
        <v>51</v>
      </c>
      <c r="T2081" s="36" t="s">
        <v>38</v>
      </c>
      <c r="U2081" s="36" t="s">
        <v>39</v>
      </c>
      <c r="V2081" s="36" t="s">
        <v>38</v>
      </c>
      <c r="W2081" s="36"/>
      <c r="X2081" s="36">
        <v>2</v>
      </c>
      <c r="Y2081" s="36" t="s">
        <v>11293</v>
      </c>
      <c r="Z2081" s="36">
        <v>1</v>
      </c>
      <c r="AA2081" s="36" t="s">
        <v>11293</v>
      </c>
      <c r="AB2081" s="36">
        <v>1</v>
      </c>
      <c r="AC2081" s="36"/>
      <c r="AD2081" s="36"/>
      <c r="AE2081" s="36">
        <f t="shared" si="35"/>
        <v>3</v>
      </c>
    </row>
    <row r="2082" spans="1:31" customFormat="1" ht="81">
      <c r="A2082" s="36">
        <v>2081</v>
      </c>
      <c r="B2082" s="36" t="s">
        <v>9803</v>
      </c>
      <c r="C2082" s="36" t="s">
        <v>11183</v>
      </c>
      <c r="D2082" s="36" t="s">
        <v>11294</v>
      </c>
      <c r="E2082" s="36" t="s">
        <v>28</v>
      </c>
      <c r="F2082" s="36" t="s">
        <v>45</v>
      </c>
      <c r="G2082" s="36">
        <v>0</v>
      </c>
      <c r="H2082" s="36" t="s">
        <v>82</v>
      </c>
      <c r="I2082" s="36" t="s">
        <v>11289</v>
      </c>
      <c r="J2082" s="36" t="s">
        <v>11295</v>
      </c>
      <c r="K2082" s="36" t="s">
        <v>33</v>
      </c>
      <c r="L2082" s="72" t="s">
        <v>11296</v>
      </c>
      <c r="M2082" s="36" t="s">
        <v>11297</v>
      </c>
      <c r="N2082" s="36" t="s">
        <v>49</v>
      </c>
      <c r="O2082" s="36" t="s">
        <v>50</v>
      </c>
      <c r="P2082" s="36" t="s">
        <v>50</v>
      </c>
      <c r="Q2082" s="36"/>
      <c r="R2082" s="36" t="s">
        <v>50</v>
      </c>
      <c r="S2082" s="36" t="s">
        <v>51</v>
      </c>
      <c r="T2082" s="36" t="s">
        <v>38</v>
      </c>
      <c r="U2082" s="36" t="s">
        <v>39</v>
      </c>
      <c r="V2082" s="36" t="s">
        <v>38</v>
      </c>
      <c r="W2082" s="36"/>
      <c r="X2082" s="36">
        <v>2</v>
      </c>
      <c r="Y2082" s="36" t="s">
        <v>11293</v>
      </c>
      <c r="Z2082" s="36">
        <v>1</v>
      </c>
      <c r="AA2082" s="36" t="s">
        <v>11293</v>
      </c>
      <c r="AB2082" s="36">
        <v>1</v>
      </c>
      <c r="AC2082" s="36"/>
      <c r="AD2082" s="36"/>
      <c r="AE2082" s="36">
        <f t="shared" si="35"/>
        <v>3</v>
      </c>
    </row>
    <row r="2083" spans="1:31" customFormat="1" ht="108">
      <c r="A2083" s="36">
        <v>2082</v>
      </c>
      <c r="B2083" s="36" t="s">
        <v>9803</v>
      </c>
      <c r="C2083" s="36" t="s">
        <v>11183</v>
      </c>
      <c r="D2083" s="36" t="s">
        <v>11298</v>
      </c>
      <c r="E2083" s="36" t="s">
        <v>28</v>
      </c>
      <c r="F2083" s="36" t="s">
        <v>45</v>
      </c>
      <c r="G2083" s="36">
        <v>0</v>
      </c>
      <c r="H2083" s="36" t="s">
        <v>82</v>
      </c>
      <c r="I2083" s="36" t="s">
        <v>11299</v>
      </c>
      <c r="J2083" s="36" t="s">
        <v>11300</v>
      </c>
      <c r="K2083" s="36" t="s">
        <v>33</v>
      </c>
      <c r="L2083" s="72" t="s">
        <v>11301</v>
      </c>
      <c r="M2083" s="36" t="s">
        <v>11302</v>
      </c>
      <c r="N2083" s="36" t="s">
        <v>49</v>
      </c>
      <c r="O2083" s="36" t="s">
        <v>50</v>
      </c>
      <c r="P2083" s="36" t="s">
        <v>50</v>
      </c>
      <c r="Q2083" s="36"/>
      <c r="R2083" s="36" t="s">
        <v>50</v>
      </c>
      <c r="S2083" s="36" t="s">
        <v>51</v>
      </c>
      <c r="T2083" s="36" t="s">
        <v>38</v>
      </c>
      <c r="U2083" s="36" t="s">
        <v>39</v>
      </c>
      <c r="V2083" s="36" t="s">
        <v>38</v>
      </c>
      <c r="W2083" s="36"/>
      <c r="X2083" s="36">
        <v>2</v>
      </c>
      <c r="Y2083" s="36" t="s">
        <v>11293</v>
      </c>
      <c r="Z2083" s="36">
        <v>1</v>
      </c>
      <c r="AA2083" s="36" t="s">
        <v>11293</v>
      </c>
      <c r="AB2083" s="36">
        <v>1</v>
      </c>
      <c r="AC2083" s="36"/>
      <c r="AD2083" s="36"/>
      <c r="AE2083" s="36">
        <f t="shared" si="35"/>
        <v>3</v>
      </c>
    </row>
    <row r="2084" spans="1:31" customFormat="1" ht="270">
      <c r="A2084" s="36">
        <v>2083</v>
      </c>
      <c r="B2084" s="36" t="s">
        <v>9803</v>
      </c>
      <c r="C2084" s="36" t="s">
        <v>11183</v>
      </c>
      <c r="D2084" s="36" t="s">
        <v>11303</v>
      </c>
      <c r="E2084" s="36" t="s">
        <v>28</v>
      </c>
      <c r="F2084" s="36" t="s">
        <v>45</v>
      </c>
      <c r="G2084" s="36">
        <v>0</v>
      </c>
      <c r="H2084" s="36" t="s">
        <v>82</v>
      </c>
      <c r="I2084" s="36" t="s">
        <v>11304</v>
      </c>
      <c r="J2084" s="36" t="s">
        <v>11305</v>
      </c>
      <c r="K2084" s="36" t="s">
        <v>33</v>
      </c>
      <c r="L2084" s="72" t="s">
        <v>11306</v>
      </c>
      <c r="M2084" s="36" t="s">
        <v>11307</v>
      </c>
      <c r="N2084" s="36" t="s">
        <v>49</v>
      </c>
      <c r="O2084" s="36"/>
      <c r="P2084" s="36" t="s">
        <v>50</v>
      </c>
      <c r="Q2084" s="36"/>
      <c r="R2084" s="36"/>
      <c r="S2084" s="36" t="s">
        <v>51</v>
      </c>
      <c r="T2084" s="36" t="s">
        <v>38</v>
      </c>
      <c r="U2084" s="36" t="s">
        <v>39</v>
      </c>
      <c r="V2084" s="36" t="s">
        <v>38</v>
      </c>
      <c r="W2084" s="36" t="s">
        <v>38</v>
      </c>
      <c r="X2084" s="36">
        <v>2</v>
      </c>
      <c r="Y2084" s="36" t="s">
        <v>52</v>
      </c>
      <c r="Z2084" s="36">
        <v>3</v>
      </c>
      <c r="AA2084" s="36" t="s">
        <v>52</v>
      </c>
      <c r="AB2084" s="36">
        <v>3</v>
      </c>
      <c r="AC2084" s="36"/>
      <c r="AD2084" s="36"/>
      <c r="AE2084" s="36">
        <f t="shared" si="35"/>
        <v>1</v>
      </c>
    </row>
    <row r="2085" spans="1:31" customFormat="1" ht="162">
      <c r="A2085" s="36">
        <v>2084</v>
      </c>
      <c r="B2085" s="36" t="s">
        <v>9803</v>
      </c>
      <c r="C2085" s="36" t="s">
        <v>11183</v>
      </c>
      <c r="D2085" s="36" t="s">
        <v>11308</v>
      </c>
      <c r="E2085" s="36" t="s">
        <v>28</v>
      </c>
      <c r="F2085" s="36" t="s">
        <v>45</v>
      </c>
      <c r="G2085" s="36">
        <v>0</v>
      </c>
      <c r="H2085" s="36" t="s">
        <v>82</v>
      </c>
      <c r="I2085" s="36" t="s">
        <v>11309</v>
      </c>
      <c r="J2085" s="36" t="s">
        <v>11310</v>
      </c>
      <c r="K2085" s="36" t="s">
        <v>33</v>
      </c>
      <c r="L2085" s="72" t="s">
        <v>11311</v>
      </c>
      <c r="M2085" s="36" t="s">
        <v>11312</v>
      </c>
      <c r="N2085" s="36" t="s">
        <v>49</v>
      </c>
      <c r="O2085" s="36"/>
      <c r="P2085" s="36"/>
      <c r="Q2085" s="36"/>
      <c r="R2085" s="36" t="s">
        <v>50</v>
      </c>
      <c r="S2085" s="36" t="s">
        <v>51</v>
      </c>
      <c r="T2085" s="36" t="s">
        <v>38</v>
      </c>
      <c r="U2085" s="36" t="s">
        <v>39</v>
      </c>
      <c r="V2085" s="36" t="s">
        <v>38</v>
      </c>
      <c r="W2085" s="36" t="s">
        <v>38</v>
      </c>
      <c r="X2085" s="36">
        <v>2</v>
      </c>
      <c r="Y2085" s="36" t="s">
        <v>1715</v>
      </c>
      <c r="Z2085" s="36">
        <v>1</v>
      </c>
      <c r="AA2085" s="36" t="s">
        <v>1715</v>
      </c>
      <c r="AB2085" s="36">
        <v>1</v>
      </c>
      <c r="AC2085" s="36"/>
      <c r="AD2085" s="36"/>
      <c r="AE2085" s="36">
        <f t="shared" si="35"/>
        <v>1</v>
      </c>
    </row>
    <row r="2086" spans="1:31" customFormat="1" ht="148.5">
      <c r="A2086" s="36">
        <v>2085</v>
      </c>
      <c r="B2086" s="36" t="s">
        <v>9803</v>
      </c>
      <c r="C2086" s="36" t="s">
        <v>11183</v>
      </c>
      <c r="D2086" s="36" t="s">
        <v>11313</v>
      </c>
      <c r="E2086" s="36" t="s">
        <v>28</v>
      </c>
      <c r="F2086" s="36" t="s">
        <v>45</v>
      </c>
      <c r="G2086" s="36">
        <v>0</v>
      </c>
      <c r="H2086" s="36" t="s">
        <v>30</v>
      </c>
      <c r="I2086" s="36" t="s">
        <v>11314</v>
      </c>
      <c r="J2086" s="36" t="s">
        <v>11315</v>
      </c>
      <c r="K2086" s="36" t="s">
        <v>33</v>
      </c>
      <c r="L2086" s="72" t="s">
        <v>11316</v>
      </c>
      <c r="M2086" s="36" t="s">
        <v>11317</v>
      </c>
      <c r="N2086" s="36" t="s">
        <v>49</v>
      </c>
      <c r="O2086" s="36"/>
      <c r="P2086" s="36" t="s">
        <v>50</v>
      </c>
      <c r="Q2086" s="36"/>
      <c r="R2086" s="36"/>
      <c r="S2086" s="36" t="s">
        <v>51</v>
      </c>
      <c r="T2086" s="36" t="s">
        <v>38</v>
      </c>
      <c r="U2086" s="36" t="s">
        <v>39</v>
      </c>
      <c r="V2086" s="36" t="s">
        <v>38</v>
      </c>
      <c r="W2086" s="36" t="s">
        <v>38</v>
      </c>
      <c r="X2086" s="36">
        <v>2</v>
      </c>
      <c r="Y2086" s="36" t="s">
        <v>52</v>
      </c>
      <c r="Z2086" s="36">
        <v>3</v>
      </c>
      <c r="AA2086" s="36" t="s">
        <v>52</v>
      </c>
      <c r="AB2086" s="36">
        <v>3</v>
      </c>
      <c r="AC2086" s="36"/>
      <c r="AD2086" s="36"/>
      <c r="AE2086" s="36">
        <f t="shared" si="35"/>
        <v>1</v>
      </c>
    </row>
    <row r="2087" spans="1:31" customFormat="1" ht="94.5">
      <c r="A2087" s="36">
        <v>2086</v>
      </c>
      <c r="B2087" s="36" t="s">
        <v>9803</v>
      </c>
      <c r="C2087" s="36" t="s">
        <v>11183</v>
      </c>
      <c r="D2087" s="36" t="s">
        <v>11318</v>
      </c>
      <c r="E2087" s="36" t="s">
        <v>28</v>
      </c>
      <c r="F2087" s="36" t="s">
        <v>45</v>
      </c>
      <c r="G2087" s="36">
        <v>0</v>
      </c>
      <c r="H2087" s="36" t="s">
        <v>82</v>
      </c>
      <c r="I2087" s="36" t="s">
        <v>11319</v>
      </c>
      <c r="J2087" s="36" t="s">
        <v>11320</v>
      </c>
      <c r="K2087" s="36" t="s">
        <v>33</v>
      </c>
      <c r="L2087" s="72" t="s">
        <v>11321</v>
      </c>
      <c r="M2087" s="36" t="s">
        <v>11322</v>
      </c>
      <c r="N2087" s="36" t="s">
        <v>49</v>
      </c>
      <c r="O2087" s="36"/>
      <c r="P2087" s="36" t="s">
        <v>50</v>
      </c>
      <c r="Q2087" s="36"/>
      <c r="R2087" s="36"/>
      <c r="S2087" s="36" t="s">
        <v>51</v>
      </c>
      <c r="T2087" s="36" t="s">
        <v>42</v>
      </c>
      <c r="U2087" s="36" t="s">
        <v>39</v>
      </c>
      <c r="V2087" s="36" t="s">
        <v>38</v>
      </c>
      <c r="W2087" s="36" t="s">
        <v>38</v>
      </c>
      <c r="X2087" s="36">
        <v>2</v>
      </c>
      <c r="Y2087" s="36" t="s">
        <v>52</v>
      </c>
      <c r="Z2087" s="36">
        <v>3</v>
      </c>
      <c r="AA2087" s="36" t="s">
        <v>11323</v>
      </c>
      <c r="AB2087" s="36">
        <v>4</v>
      </c>
      <c r="AC2087" s="36"/>
      <c r="AD2087" s="36"/>
      <c r="AE2087" s="36">
        <f t="shared" si="35"/>
        <v>1</v>
      </c>
    </row>
    <row r="2088" spans="1:31" customFormat="1" ht="81">
      <c r="A2088" s="36">
        <v>2087</v>
      </c>
      <c r="B2088" s="36" t="s">
        <v>9803</v>
      </c>
      <c r="C2088" s="36" t="s">
        <v>11183</v>
      </c>
      <c r="D2088" s="36" t="s">
        <v>11324</v>
      </c>
      <c r="E2088" s="36" t="s">
        <v>28</v>
      </c>
      <c r="F2088" s="36" t="s">
        <v>45</v>
      </c>
      <c r="G2088" s="36">
        <v>0</v>
      </c>
      <c r="H2088" s="36" t="s">
        <v>82</v>
      </c>
      <c r="I2088" s="36" t="s">
        <v>11325</v>
      </c>
      <c r="J2088" s="36" t="s">
        <v>11326</v>
      </c>
      <c r="K2088" s="36" t="s">
        <v>33</v>
      </c>
      <c r="L2088" s="72" t="s">
        <v>11327</v>
      </c>
      <c r="M2088" s="36" t="s">
        <v>11322</v>
      </c>
      <c r="N2088" s="36" t="s">
        <v>49</v>
      </c>
      <c r="O2088" s="36"/>
      <c r="P2088" s="36" t="s">
        <v>50</v>
      </c>
      <c r="Q2088" s="36"/>
      <c r="R2088" s="36"/>
      <c r="S2088" s="36" t="s">
        <v>51</v>
      </c>
      <c r="T2088" s="36" t="s">
        <v>38</v>
      </c>
      <c r="U2088" s="36" t="s">
        <v>39</v>
      </c>
      <c r="V2088" s="36" t="s">
        <v>38</v>
      </c>
      <c r="W2088" s="36" t="s">
        <v>52</v>
      </c>
      <c r="X2088" s="36">
        <v>2</v>
      </c>
      <c r="Y2088" s="36" t="s">
        <v>52</v>
      </c>
      <c r="Z2088" s="36">
        <v>3</v>
      </c>
      <c r="AA2088" s="36" t="s">
        <v>52</v>
      </c>
      <c r="AB2088" s="36">
        <v>3</v>
      </c>
      <c r="AC2088" s="36"/>
      <c r="AD2088" s="36"/>
      <c r="AE2088" s="36">
        <f t="shared" si="35"/>
        <v>1</v>
      </c>
    </row>
    <row r="2089" spans="1:31" customFormat="1" ht="135">
      <c r="A2089" s="36">
        <v>2088</v>
      </c>
      <c r="B2089" s="36" t="s">
        <v>9803</v>
      </c>
      <c r="C2089" s="36" t="s">
        <v>11183</v>
      </c>
      <c r="D2089" s="36" t="s">
        <v>11328</v>
      </c>
      <c r="E2089" s="36" t="s">
        <v>28</v>
      </c>
      <c r="F2089" s="36" t="s">
        <v>45</v>
      </c>
      <c r="G2089" s="36">
        <v>0</v>
      </c>
      <c r="H2089" s="36" t="s">
        <v>82</v>
      </c>
      <c r="I2089" s="36" t="s">
        <v>11329</v>
      </c>
      <c r="J2089" s="36" t="s">
        <v>11330</v>
      </c>
      <c r="K2089" s="36" t="s">
        <v>106</v>
      </c>
      <c r="L2089" s="72"/>
      <c r="M2089" s="36"/>
      <c r="N2089" s="36"/>
      <c r="O2089" s="36"/>
      <c r="P2089" s="36"/>
      <c r="Q2089" s="36"/>
      <c r="R2089" s="36"/>
      <c r="S2089" s="36"/>
      <c r="T2089" s="36"/>
      <c r="U2089" s="36"/>
      <c r="V2089" s="36"/>
      <c r="W2089" s="36"/>
      <c r="X2089" s="36"/>
      <c r="Y2089" s="36"/>
      <c r="Z2089" s="36"/>
      <c r="AA2089" s="36"/>
      <c r="AB2089" s="36"/>
      <c r="AC2089" s="36" t="s">
        <v>11331</v>
      </c>
      <c r="AD2089" s="36"/>
      <c r="AE2089" s="36">
        <f t="shared" si="35"/>
        <v>0</v>
      </c>
    </row>
    <row r="2090" spans="1:31" customFormat="1" ht="189">
      <c r="A2090" s="36">
        <v>2089</v>
      </c>
      <c r="B2090" s="36" t="s">
        <v>9803</v>
      </c>
      <c r="C2090" s="36" t="s">
        <v>11183</v>
      </c>
      <c r="D2090" s="36" t="s">
        <v>11332</v>
      </c>
      <c r="E2090" s="36" t="s">
        <v>28</v>
      </c>
      <c r="F2090" s="36" t="s">
        <v>45</v>
      </c>
      <c r="G2090" s="36">
        <v>0</v>
      </c>
      <c r="H2090" s="36" t="s">
        <v>30</v>
      </c>
      <c r="I2090" s="36" t="s">
        <v>11333</v>
      </c>
      <c r="J2090" s="36" t="s">
        <v>11334</v>
      </c>
      <c r="K2090" s="36" t="s">
        <v>33</v>
      </c>
      <c r="L2090" s="72" t="s">
        <v>11335</v>
      </c>
      <c r="M2090" s="36" t="s">
        <v>11336</v>
      </c>
      <c r="N2090" s="36" t="s">
        <v>36</v>
      </c>
      <c r="O2090" s="36"/>
      <c r="P2090" s="36"/>
      <c r="Q2090" s="36"/>
      <c r="R2090" s="36"/>
      <c r="S2090" s="36" t="s">
        <v>37</v>
      </c>
      <c r="T2090" s="36" t="s">
        <v>38</v>
      </c>
      <c r="U2090" s="36" t="s">
        <v>39</v>
      </c>
      <c r="V2090" s="36" t="s">
        <v>38</v>
      </c>
      <c r="W2090" s="36" t="s">
        <v>52</v>
      </c>
      <c r="X2090" s="36">
        <v>2</v>
      </c>
      <c r="Y2090" s="36" t="s">
        <v>52</v>
      </c>
      <c r="Z2090" s="36">
        <v>3</v>
      </c>
      <c r="AA2090" s="36" t="s">
        <v>52</v>
      </c>
      <c r="AB2090" s="36">
        <v>3</v>
      </c>
      <c r="AC2090" s="36"/>
      <c r="AD2090" s="36"/>
      <c r="AE2090" s="36">
        <f t="shared" si="35"/>
        <v>0</v>
      </c>
    </row>
    <row r="2091" spans="1:31" customFormat="1" ht="108">
      <c r="A2091" s="36">
        <v>2090</v>
      </c>
      <c r="B2091" s="36" t="s">
        <v>9803</v>
      </c>
      <c r="C2091" s="36" t="s">
        <v>11183</v>
      </c>
      <c r="D2091" s="36" t="s">
        <v>11337</v>
      </c>
      <c r="E2091" s="36" t="s">
        <v>28</v>
      </c>
      <c r="F2091" s="36" t="s">
        <v>45</v>
      </c>
      <c r="G2091" s="36">
        <v>0</v>
      </c>
      <c r="H2091" s="36" t="s">
        <v>645</v>
      </c>
      <c r="I2091" s="36" t="s">
        <v>11338</v>
      </c>
      <c r="J2091" s="36" t="s">
        <v>11339</v>
      </c>
      <c r="K2091" s="36" t="s">
        <v>106</v>
      </c>
      <c r="L2091" s="72"/>
      <c r="M2091" s="36"/>
      <c r="N2091" s="36"/>
      <c r="O2091" s="36"/>
      <c r="P2091" s="36"/>
      <c r="Q2091" s="36"/>
      <c r="R2091" s="36"/>
      <c r="S2091" s="36"/>
      <c r="T2091" s="36"/>
      <c r="U2091" s="36"/>
      <c r="V2091" s="36"/>
      <c r="W2091" s="36"/>
      <c r="X2091" s="36"/>
      <c r="Y2091" s="36"/>
      <c r="Z2091" s="36"/>
      <c r="AA2091" s="36"/>
      <c r="AB2091" s="36"/>
      <c r="AC2091" s="36" t="s">
        <v>2545</v>
      </c>
      <c r="AD2091" s="36"/>
      <c r="AE2091" s="36">
        <f t="shared" si="35"/>
        <v>0</v>
      </c>
    </row>
    <row r="2092" spans="1:31" customFormat="1" ht="121.5">
      <c r="A2092" s="36">
        <v>2091</v>
      </c>
      <c r="B2092" s="36" t="s">
        <v>9803</v>
      </c>
      <c r="C2092" s="36" t="s">
        <v>11183</v>
      </c>
      <c r="D2092" s="36" t="s">
        <v>11340</v>
      </c>
      <c r="E2092" s="36" t="s">
        <v>28</v>
      </c>
      <c r="F2092" s="36" t="s">
        <v>45</v>
      </c>
      <c r="G2092" s="36">
        <v>0</v>
      </c>
      <c r="H2092" s="36" t="s">
        <v>82</v>
      </c>
      <c r="I2092" s="36" t="s">
        <v>11341</v>
      </c>
      <c r="J2092" s="36" t="s">
        <v>11342</v>
      </c>
      <c r="K2092" s="36" t="s">
        <v>33</v>
      </c>
      <c r="L2092" s="72" t="s">
        <v>11321</v>
      </c>
      <c r="M2092" s="36" t="s">
        <v>11322</v>
      </c>
      <c r="N2092" s="36" t="s">
        <v>49</v>
      </c>
      <c r="O2092" s="36"/>
      <c r="P2092" s="36" t="s">
        <v>50</v>
      </c>
      <c r="Q2092" s="36"/>
      <c r="R2092" s="36"/>
      <c r="S2092" s="36" t="s">
        <v>51</v>
      </c>
      <c r="T2092" s="36" t="s">
        <v>42</v>
      </c>
      <c r="U2092" s="36" t="s">
        <v>39</v>
      </c>
      <c r="V2092" s="36" t="s">
        <v>38</v>
      </c>
      <c r="W2092" s="36" t="s">
        <v>38</v>
      </c>
      <c r="X2092" s="36">
        <v>2</v>
      </c>
      <c r="Y2092" s="36" t="s">
        <v>52</v>
      </c>
      <c r="Z2092" s="36">
        <v>3</v>
      </c>
      <c r="AA2092" s="36" t="s">
        <v>11323</v>
      </c>
      <c r="AB2092" s="36">
        <v>4</v>
      </c>
      <c r="AC2092" s="36"/>
      <c r="AD2092" s="36"/>
      <c r="AE2092" s="36">
        <f t="shared" si="35"/>
        <v>1</v>
      </c>
    </row>
    <row r="2093" spans="1:31" customFormat="1" ht="108">
      <c r="A2093" s="36">
        <v>2092</v>
      </c>
      <c r="B2093" s="36" t="s">
        <v>9803</v>
      </c>
      <c r="C2093" s="36" t="s">
        <v>11183</v>
      </c>
      <c r="D2093" s="36" t="s">
        <v>11343</v>
      </c>
      <c r="E2093" s="36" t="s">
        <v>28</v>
      </c>
      <c r="F2093" s="36" t="s">
        <v>45</v>
      </c>
      <c r="G2093" s="36">
        <v>0</v>
      </c>
      <c r="H2093" s="36" t="s">
        <v>82</v>
      </c>
      <c r="I2093" s="36" t="s">
        <v>11344</v>
      </c>
      <c r="J2093" s="36" t="s">
        <v>11345</v>
      </c>
      <c r="K2093" s="36" t="s">
        <v>106</v>
      </c>
      <c r="L2093" s="72"/>
      <c r="M2093" s="36"/>
      <c r="N2093" s="36"/>
      <c r="O2093" s="36"/>
      <c r="P2093" s="36"/>
      <c r="Q2093" s="36"/>
      <c r="R2093" s="36"/>
      <c r="S2093" s="36"/>
      <c r="T2093" s="36"/>
      <c r="U2093" s="36"/>
      <c r="V2093" s="36"/>
      <c r="W2093" s="36"/>
      <c r="X2093" s="36"/>
      <c r="Y2093" s="36"/>
      <c r="Z2093" s="36"/>
      <c r="AA2093" s="36"/>
      <c r="AB2093" s="36"/>
      <c r="AC2093" s="36"/>
      <c r="AD2093" s="36"/>
      <c r="AE2093" s="36">
        <f t="shared" si="35"/>
        <v>0</v>
      </c>
    </row>
    <row r="2094" spans="1:31" customFormat="1" ht="135">
      <c r="A2094" s="36">
        <v>2093</v>
      </c>
      <c r="B2094" s="36" t="s">
        <v>9803</v>
      </c>
      <c r="C2094" s="36" t="s">
        <v>11183</v>
      </c>
      <c r="D2094" s="36" t="s">
        <v>11346</v>
      </c>
      <c r="E2094" s="36" t="s">
        <v>28</v>
      </c>
      <c r="F2094" s="36" t="s">
        <v>45</v>
      </c>
      <c r="G2094" s="36">
        <v>0</v>
      </c>
      <c r="H2094" s="36" t="s">
        <v>82</v>
      </c>
      <c r="I2094" s="36" t="s">
        <v>11347</v>
      </c>
      <c r="J2094" s="36" t="s">
        <v>11348</v>
      </c>
      <c r="K2094" s="36" t="s">
        <v>33</v>
      </c>
      <c r="L2094" s="72" t="s">
        <v>11349</v>
      </c>
      <c r="M2094" s="36" t="s">
        <v>11350</v>
      </c>
      <c r="N2094" s="36" t="s">
        <v>36</v>
      </c>
      <c r="O2094" s="36"/>
      <c r="P2094" s="36"/>
      <c r="Q2094" s="36"/>
      <c r="R2094" s="36"/>
      <c r="S2094" s="36" t="s">
        <v>37</v>
      </c>
      <c r="T2094" s="36" t="s">
        <v>42</v>
      </c>
      <c r="U2094" s="36" t="s">
        <v>39</v>
      </c>
      <c r="V2094" s="36" t="s">
        <v>38</v>
      </c>
      <c r="W2094" s="36" t="s">
        <v>38</v>
      </c>
      <c r="X2094" s="36">
        <v>2</v>
      </c>
      <c r="Y2094" s="36" t="s">
        <v>52</v>
      </c>
      <c r="Z2094" s="36">
        <v>3</v>
      </c>
      <c r="AA2094" s="36" t="s">
        <v>11323</v>
      </c>
      <c r="AB2094" s="36">
        <v>4</v>
      </c>
      <c r="AC2094" s="36"/>
      <c r="AD2094" s="36"/>
      <c r="AE2094" s="36">
        <f t="shared" si="35"/>
        <v>0</v>
      </c>
    </row>
    <row r="2095" spans="1:31" customFormat="1" ht="108">
      <c r="A2095" s="36">
        <v>2094</v>
      </c>
      <c r="B2095" s="36" t="s">
        <v>9803</v>
      </c>
      <c r="C2095" s="36" t="s">
        <v>11183</v>
      </c>
      <c r="D2095" s="36" t="s">
        <v>11351</v>
      </c>
      <c r="E2095" s="36" t="s">
        <v>28</v>
      </c>
      <c r="F2095" s="36" t="s">
        <v>45</v>
      </c>
      <c r="G2095" s="36">
        <v>0</v>
      </c>
      <c r="H2095" s="36" t="s">
        <v>82</v>
      </c>
      <c r="I2095" s="36" t="s">
        <v>11352</v>
      </c>
      <c r="J2095" s="36" t="s">
        <v>11353</v>
      </c>
      <c r="K2095" s="36" t="s">
        <v>33</v>
      </c>
      <c r="L2095" s="72" t="s">
        <v>11349</v>
      </c>
      <c r="M2095" s="36" t="s">
        <v>11354</v>
      </c>
      <c r="N2095" s="36" t="s">
        <v>49</v>
      </c>
      <c r="O2095" s="36"/>
      <c r="P2095" s="36" t="s">
        <v>50</v>
      </c>
      <c r="Q2095" s="36"/>
      <c r="R2095" s="36"/>
      <c r="S2095" s="36" t="s">
        <v>51</v>
      </c>
      <c r="T2095" s="36" t="s">
        <v>42</v>
      </c>
      <c r="U2095" s="36" t="s">
        <v>39</v>
      </c>
      <c r="V2095" s="36" t="s">
        <v>38</v>
      </c>
      <c r="W2095" s="36" t="s">
        <v>38</v>
      </c>
      <c r="X2095" s="36">
        <v>2</v>
      </c>
      <c r="Y2095" s="36" t="s">
        <v>52</v>
      </c>
      <c r="Z2095" s="36">
        <v>3</v>
      </c>
      <c r="AA2095" s="36" t="s">
        <v>11323</v>
      </c>
      <c r="AB2095" s="36">
        <v>4</v>
      </c>
      <c r="AC2095" s="36"/>
      <c r="AD2095" s="36"/>
      <c r="AE2095" s="36">
        <f t="shared" si="35"/>
        <v>1</v>
      </c>
    </row>
    <row r="2096" spans="1:31" customFormat="1" ht="94.5">
      <c r="A2096" s="36">
        <v>2095</v>
      </c>
      <c r="B2096" s="36" t="s">
        <v>9803</v>
      </c>
      <c r="C2096" s="36" t="s">
        <v>11183</v>
      </c>
      <c r="D2096" s="36" t="s">
        <v>11355</v>
      </c>
      <c r="E2096" s="36" t="s">
        <v>28</v>
      </c>
      <c r="F2096" s="36" t="s">
        <v>45</v>
      </c>
      <c r="G2096" s="36">
        <v>0</v>
      </c>
      <c r="H2096" s="36" t="s">
        <v>82</v>
      </c>
      <c r="I2096" s="36" t="s">
        <v>11356</v>
      </c>
      <c r="J2096" s="36" t="s">
        <v>11357</v>
      </c>
      <c r="K2096" s="36" t="s">
        <v>33</v>
      </c>
      <c r="L2096" s="72" t="s">
        <v>11358</v>
      </c>
      <c r="M2096" s="36" t="s">
        <v>11359</v>
      </c>
      <c r="N2096" s="36" t="s">
        <v>49</v>
      </c>
      <c r="O2096" s="36" t="s">
        <v>50</v>
      </c>
      <c r="P2096" s="36" t="s">
        <v>50</v>
      </c>
      <c r="Q2096" s="36"/>
      <c r="R2096" s="36" t="s">
        <v>50</v>
      </c>
      <c r="S2096" s="36" t="s">
        <v>51</v>
      </c>
      <c r="T2096" s="36" t="s">
        <v>38</v>
      </c>
      <c r="U2096" s="36" t="s">
        <v>38</v>
      </c>
      <c r="V2096" s="36" t="s">
        <v>38</v>
      </c>
      <c r="W2096" s="36" t="s">
        <v>38</v>
      </c>
      <c r="X2096" s="36">
        <v>2</v>
      </c>
      <c r="Y2096" s="36" t="s">
        <v>11360</v>
      </c>
      <c r="Z2096" s="36">
        <v>1</v>
      </c>
      <c r="AA2096" s="36" t="s">
        <v>11360</v>
      </c>
      <c r="AB2096" s="36">
        <v>1</v>
      </c>
      <c r="AC2096" s="36"/>
      <c r="AD2096" s="36"/>
      <c r="AE2096" s="36">
        <f t="shared" si="35"/>
        <v>3</v>
      </c>
    </row>
    <row r="2097" spans="1:31" customFormat="1" ht="148.5">
      <c r="A2097" s="36">
        <v>2096</v>
      </c>
      <c r="B2097" s="36" t="s">
        <v>9803</v>
      </c>
      <c r="C2097" s="36" t="s">
        <v>11183</v>
      </c>
      <c r="D2097" s="36" t="s">
        <v>11361</v>
      </c>
      <c r="E2097" s="36" t="s">
        <v>28</v>
      </c>
      <c r="F2097" s="36" t="s">
        <v>45</v>
      </c>
      <c r="G2097" s="36">
        <v>0</v>
      </c>
      <c r="H2097" s="36" t="s">
        <v>82</v>
      </c>
      <c r="I2097" s="36" t="s">
        <v>11362</v>
      </c>
      <c r="J2097" s="36" t="s">
        <v>11363</v>
      </c>
      <c r="K2097" s="36" t="s">
        <v>33</v>
      </c>
      <c r="L2097" s="72" t="s">
        <v>11335</v>
      </c>
      <c r="M2097" s="36" t="s">
        <v>11364</v>
      </c>
      <c r="N2097" s="36" t="s">
        <v>49</v>
      </c>
      <c r="O2097" s="36"/>
      <c r="P2097" s="36" t="s">
        <v>50</v>
      </c>
      <c r="Q2097" s="36"/>
      <c r="R2097" s="36"/>
      <c r="S2097" s="36" t="s">
        <v>51</v>
      </c>
      <c r="T2097" s="36" t="s">
        <v>38</v>
      </c>
      <c r="U2097" s="36" t="s">
        <v>39</v>
      </c>
      <c r="V2097" s="36" t="s">
        <v>38</v>
      </c>
      <c r="W2097" s="36" t="s">
        <v>38</v>
      </c>
      <c r="X2097" s="36">
        <v>2</v>
      </c>
      <c r="Y2097" s="36" t="s">
        <v>52</v>
      </c>
      <c r="Z2097" s="36">
        <v>3</v>
      </c>
      <c r="AA2097" s="36" t="s">
        <v>52</v>
      </c>
      <c r="AB2097" s="36">
        <v>3</v>
      </c>
      <c r="AC2097" s="36"/>
      <c r="AD2097" s="36"/>
      <c r="AE2097" s="36">
        <f t="shared" si="35"/>
        <v>1</v>
      </c>
    </row>
    <row r="2098" spans="1:31" customFormat="1" ht="108">
      <c r="A2098" s="36">
        <v>2097</v>
      </c>
      <c r="B2098" s="36" t="s">
        <v>9803</v>
      </c>
      <c r="C2098" s="36" t="s">
        <v>11183</v>
      </c>
      <c r="D2098" s="36" t="s">
        <v>11365</v>
      </c>
      <c r="E2098" s="36" t="s">
        <v>28</v>
      </c>
      <c r="F2098" s="36" t="s">
        <v>45</v>
      </c>
      <c r="G2098" s="36">
        <v>0</v>
      </c>
      <c r="H2098" s="36" t="s">
        <v>82</v>
      </c>
      <c r="I2098" s="36" t="s">
        <v>11366</v>
      </c>
      <c r="J2098" s="36" t="s">
        <v>11367</v>
      </c>
      <c r="K2098" s="36" t="s">
        <v>33</v>
      </c>
      <c r="L2098" s="72" t="s">
        <v>11368</v>
      </c>
      <c r="M2098" s="36" t="s">
        <v>11369</v>
      </c>
      <c r="N2098" s="36" t="s">
        <v>49</v>
      </c>
      <c r="O2098" s="36"/>
      <c r="P2098" s="36" t="s">
        <v>50</v>
      </c>
      <c r="Q2098" s="36"/>
      <c r="R2098" s="36"/>
      <c r="S2098" s="36" t="s">
        <v>51</v>
      </c>
      <c r="T2098" s="36" t="s">
        <v>38</v>
      </c>
      <c r="U2098" s="36" t="s">
        <v>39</v>
      </c>
      <c r="V2098" s="36" t="s">
        <v>38</v>
      </c>
      <c r="W2098" s="36" t="s">
        <v>38</v>
      </c>
      <c r="X2098" s="36">
        <v>2</v>
      </c>
      <c r="Y2098" s="36" t="s">
        <v>52</v>
      </c>
      <c r="Z2098" s="36">
        <v>3</v>
      </c>
      <c r="AA2098" s="36" t="s">
        <v>52</v>
      </c>
      <c r="AB2098" s="36">
        <v>3</v>
      </c>
      <c r="AC2098" s="36"/>
      <c r="AD2098" s="36"/>
      <c r="AE2098" s="36">
        <f t="shared" si="35"/>
        <v>1</v>
      </c>
    </row>
    <row r="2099" spans="1:31" customFormat="1" ht="94.5">
      <c r="A2099" s="36">
        <v>2098</v>
      </c>
      <c r="B2099" s="36" t="s">
        <v>9803</v>
      </c>
      <c r="C2099" s="36" t="s">
        <v>11183</v>
      </c>
      <c r="D2099" s="36" t="s">
        <v>11370</v>
      </c>
      <c r="E2099" s="36" t="s">
        <v>28</v>
      </c>
      <c r="F2099" s="36" t="s">
        <v>45</v>
      </c>
      <c r="G2099" s="36">
        <v>0</v>
      </c>
      <c r="H2099" s="36" t="s">
        <v>82</v>
      </c>
      <c r="I2099" s="36" t="s">
        <v>11371</v>
      </c>
      <c r="J2099" s="36" t="s">
        <v>11372</v>
      </c>
      <c r="K2099" s="36" t="s">
        <v>33</v>
      </c>
      <c r="L2099" s="72" t="s">
        <v>11349</v>
      </c>
      <c r="M2099" s="36" t="s">
        <v>11373</v>
      </c>
      <c r="N2099" s="72" t="s">
        <v>49</v>
      </c>
      <c r="O2099" s="36"/>
      <c r="P2099" s="36"/>
      <c r="Q2099" s="36"/>
      <c r="R2099" s="36" t="s">
        <v>50</v>
      </c>
      <c r="S2099" s="36" t="s">
        <v>51</v>
      </c>
      <c r="T2099" s="36" t="s">
        <v>38</v>
      </c>
      <c r="U2099" s="36" t="s">
        <v>39</v>
      </c>
      <c r="V2099" s="36" t="s">
        <v>38</v>
      </c>
      <c r="W2099" s="36" t="s">
        <v>39</v>
      </c>
      <c r="X2099" s="36">
        <v>1</v>
      </c>
      <c r="Y2099" s="36" t="s">
        <v>52</v>
      </c>
      <c r="Z2099" s="36">
        <v>3</v>
      </c>
      <c r="AA2099" s="36" t="s">
        <v>52</v>
      </c>
      <c r="AB2099" s="36">
        <v>3</v>
      </c>
      <c r="AC2099" s="36"/>
      <c r="AD2099" s="36"/>
      <c r="AE2099" s="36">
        <f t="shared" si="35"/>
        <v>1</v>
      </c>
    </row>
    <row r="2100" spans="1:31" customFormat="1" ht="94.5">
      <c r="A2100" s="36">
        <v>2099</v>
      </c>
      <c r="B2100" s="36" t="s">
        <v>9803</v>
      </c>
      <c r="C2100" s="36" t="s">
        <v>11183</v>
      </c>
      <c r="D2100" s="36" t="s">
        <v>11374</v>
      </c>
      <c r="E2100" s="36" t="s">
        <v>28</v>
      </c>
      <c r="F2100" s="36" t="s">
        <v>45</v>
      </c>
      <c r="G2100" s="36">
        <v>0</v>
      </c>
      <c r="H2100" s="36" t="s">
        <v>82</v>
      </c>
      <c r="I2100" s="36" t="s">
        <v>11375</v>
      </c>
      <c r="J2100" s="36" t="s">
        <v>11376</v>
      </c>
      <c r="K2100" s="36" t="s">
        <v>33</v>
      </c>
      <c r="L2100" s="72" t="s">
        <v>11349</v>
      </c>
      <c r="M2100" s="36" t="s">
        <v>11377</v>
      </c>
      <c r="N2100" s="36" t="s">
        <v>49</v>
      </c>
      <c r="O2100" s="36"/>
      <c r="P2100" s="36" t="s">
        <v>50</v>
      </c>
      <c r="Q2100" s="36"/>
      <c r="R2100" s="36"/>
      <c r="S2100" s="36" t="s">
        <v>51</v>
      </c>
      <c r="T2100" s="36" t="s">
        <v>42</v>
      </c>
      <c r="U2100" s="36" t="s">
        <v>39</v>
      </c>
      <c r="V2100" s="36" t="s">
        <v>38</v>
      </c>
      <c r="W2100" s="36" t="s">
        <v>38</v>
      </c>
      <c r="X2100" s="36">
        <v>2</v>
      </c>
      <c r="Y2100" s="36" t="s">
        <v>52</v>
      </c>
      <c r="Z2100" s="36">
        <v>3</v>
      </c>
      <c r="AA2100" s="36" t="s">
        <v>11323</v>
      </c>
      <c r="AB2100" s="36">
        <v>4</v>
      </c>
      <c r="AC2100" s="36"/>
      <c r="AD2100" s="36"/>
      <c r="AE2100" s="36">
        <f t="shared" si="35"/>
        <v>1</v>
      </c>
    </row>
    <row r="2101" spans="1:31" customFormat="1" ht="81">
      <c r="A2101" s="36">
        <v>2100</v>
      </c>
      <c r="B2101" s="36" t="s">
        <v>9803</v>
      </c>
      <c r="C2101" s="36" t="s">
        <v>11183</v>
      </c>
      <c r="D2101" s="36" t="s">
        <v>11378</v>
      </c>
      <c r="E2101" s="36" t="s">
        <v>28</v>
      </c>
      <c r="F2101" s="36" t="s">
        <v>45</v>
      </c>
      <c r="G2101" s="36">
        <v>0</v>
      </c>
      <c r="H2101" s="36" t="s">
        <v>108</v>
      </c>
      <c r="I2101" s="36" t="s">
        <v>11379</v>
      </c>
      <c r="J2101" s="36" t="s">
        <v>11380</v>
      </c>
      <c r="K2101" s="36" t="s">
        <v>33</v>
      </c>
      <c r="L2101" s="72" t="s">
        <v>11349</v>
      </c>
      <c r="M2101" s="36" t="s">
        <v>11381</v>
      </c>
      <c r="N2101" s="36" t="s">
        <v>49</v>
      </c>
      <c r="O2101" s="36"/>
      <c r="P2101" s="36"/>
      <c r="Q2101" s="36" t="s">
        <v>50</v>
      </c>
      <c r="R2101" s="36"/>
      <c r="S2101" s="36" t="s">
        <v>51</v>
      </c>
      <c r="T2101" s="36" t="s">
        <v>42</v>
      </c>
      <c r="U2101" s="36" t="s">
        <v>39</v>
      </c>
      <c r="V2101" s="36" t="s">
        <v>38</v>
      </c>
      <c r="W2101" s="36" t="s">
        <v>38</v>
      </c>
      <c r="X2101" s="36">
        <v>2</v>
      </c>
      <c r="Y2101" s="36" t="s">
        <v>11382</v>
      </c>
      <c r="Z2101" s="36">
        <v>1</v>
      </c>
      <c r="AA2101" s="36" t="s">
        <v>11382</v>
      </c>
      <c r="AB2101" s="36">
        <v>1</v>
      </c>
      <c r="AC2101" s="36"/>
      <c r="AD2101" s="36"/>
      <c r="AE2101" s="36">
        <f t="shared" si="35"/>
        <v>1</v>
      </c>
    </row>
    <row r="2102" spans="1:31" customFormat="1" ht="108">
      <c r="A2102" s="36">
        <v>2101</v>
      </c>
      <c r="B2102" s="36" t="s">
        <v>9803</v>
      </c>
      <c r="C2102" s="36" t="s">
        <v>11183</v>
      </c>
      <c r="D2102" s="36" t="s">
        <v>11383</v>
      </c>
      <c r="E2102" s="36" t="s">
        <v>28</v>
      </c>
      <c r="F2102" s="36" t="s">
        <v>45</v>
      </c>
      <c r="G2102" s="36">
        <v>0</v>
      </c>
      <c r="H2102" s="36" t="s">
        <v>82</v>
      </c>
      <c r="I2102" s="36" t="s">
        <v>11384</v>
      </c>
      <c r="J2102" s="36" t="s">
        <v>11385</v>
      </c>
      <c r="K2102" s="36" t="s">
        <v>33</v>
      </c>
      <c r="L2102" s="72" t="s">
        <v>11349</v>
      </c>
      <c r="M2102" s="36" t="s">
        <v>11386</v>
      </c>
      <c r="N2102" s="36" t="s">
        <v>49</v>
      </c>
      <c r="O2102" s="36"/>
      <c r="P2102" s="36" t="s">
        <v>50</v>
      </c>
      <c r="Q2102" s="36"/>
      <c r="R2102" s="36"/>
      <c r="S2102" s="36" t="s">
        <v>51</v>
      </c>
      <c r="T2102" s="36" t="s">
        <v>42</v>
      </c>
      <c r="U2102" s="36" t="s">
        <v>39</v>
      </c>
      <c r="V2102" s="36" t="s">
        <v>38</v>
      </c>
      <c r="W2102" s="36" t="s">
        <v>38</v>
      </c>
      <c r="X2102" s="36">
        <v>2</v>
      </c>
      <c r="Y2102" s="36" t="s">
        <v>52</v>
      </c>
      <c r="Z2102" s="36">
        <v>3</v>
      </c>
      <c r="AA2102" s="36" t="s">
        <v>11323</v>
      </c>
      <c r="AB2102" s="36">
        <v>4</v>
      </c>
      <c r="AC2102" s="36"/>
      <c r="AD2102" s="36"/>
      <c r="AE2102" s="36">
        <f t="shared" si="35"/>
        <v>1</v>
      </c>
    </row>
    <row r="2103" spans="1:31" customFormat="1" ht="121.5">
      <c r="A2103" s="36">
        <v>2102</v>
      </c>
      <c r="B2103" s="36" t="s">
        <v>9803</v>
      </c>
      <c r="C2103" s="36" t="s">
        <v>11183</v>
      </c>
      <c r="D2103" s="36" t="s">
        <v>11387</v>
      </c>
      <c r="E2103" s="36" t="s">
        <v>28</v>
      </c>
      <c r="F2103" s="36" t="s">
        <v>45</v>
      </c>
      <c r="G2103" s="36">
        <v>0</v>
      </c>
      <c r="H2103" s="36" t="s">
        <v>82</v>
      </c>
      <c r="I2103" s="36" t="s">
        <v>11388</v>
      </c>
      <c r="J2103" s="36" t="s">
        <v>11389</v>
      </c>
      <c r="K2103" s="36" t="s">
        <v>33</v>
      </c>
      <c r="L2103" s="72" t="s">
        <v>11390</v>
      </c>
      <c r="M2103" s="36" t="s">
        <v>11391</v>
      </c>
      <c r="N2103" s="36" t="s">
        <v>49</v>
      </c>
      <c r="O2103" s="36"/>
      <c r="P2103" s="36" t="s">
        <v>50</v>
      </c>
      <c r="Q2103" s="36"/>
      <c r="R2103" s="36"/>
      <c r="S2103" s="36" t="s">
        <v>51</v>
      </c>
      <c r="T2103" s="36" t="s">
        <v>38</v>
      </c>
      <c r="U2103" s="36" t="s">
        <v>39</v>
      </c>
      <c r="V2103" s="36" t="s">
        <v>38</v>
      </c>
      <c r="W2103" s="36" t="s">
        <v>38</v>
      </c>
      <c r="X2103" s="36">
        <v>2</v>
      </c>
      <c r="Y2103" s="36" t="s">
        <v>1715</v>
      </c>
      <c r="Z2103" s="36">
        <v>1</v>
      </c>
      <c r="AA2103" s="36" t="s">
        <v>1715</v>
      </c>
      <c r="AB2103" s="36">
        <v>1</v>
      </c>
      <c r="AC2103" s="36"/>
      <c r="AD2103" s="36"/>
      <c r="AE2103" s="36">
        <f t="shared" si="35"/>
        <v>1</v>
      </c>
    </row>
    <row r="2104" spans="1:31" customFormat="1" ht="94.5">
      <c r="A2104" s="36">
        <v>2103</v>
      </c>
      <c r="B2104" s="36" t="s">
        <v>9803</v>
      </c>
      <c r="C2104" s="36" t="s">
        <v>11183</v>
      </c>
      <c r="D2104" s="36" t="s">
        <v>11392</v>
      </c>
      <c r="E2104" s="36" t="s">
        <v>28</v>
      </c>
      <c r="F2104" s="36" t="s">
        <v>45</v>
      </c>
      <c r="G2104" s="36">
        <v>0</v>
      </c>
      <c r="H2104" s="36" t="s">
        <v>82</v>
      </c>
      <c r="I2104" s="36" t="s">
        <v>11393</v>
      </c>
      <c r="J2104" s="36" t="s">
        <v>11394</v>
      </c>
      <c r="K2104" s="36" t="s">
        <v>33</v>
      </c>
      <c r="L2104" s="72" t="s">
        <v>11395</v>
      </c>
      <c r="M2104" s="36" t="s">
        <v>11396</v>
      </c>
      <c r="N2104" s="36" t="s">
        <v>49</v>
      </c>
      <c r="O2104" s="36"/>
      <c r="P2104" s="36" t="s">
        <v>50</v>
      </c>
      <c r="Q2104" s="36"/>
      <c r="R2104" s="36" t="s">
        <v>50</v>
      </c>
      <c r="S2104" s="36" t="s">
        <v>51</v>
      </c>
      <c r="T2104" s="36" t="s">
        <v>38</v>
      </c>
      <c r="U2104" s="36" t="s">
        <v>39</v>
      </c>
      <c r="V2104" s="36" t="s">
        <v>39</v>
      </c>
      <c r="W2104" s="36" t="s">
        <v>38</v>
      </c>
      <c r="X2104" s="36">
        <v>2</v>
      </c>
      <c r="Y2104" s="36" t="s">
        <v>52</v>
      </c>
      <c r="Z2104" s="36">
        <v>3</v>
      </c>
      <c r="AA2104" s="36" t="s">
        <v>1715</v>
      </c>
      <c r="AB2104" s="36">
        <v>1</v>
      </c>
      <c r="AC2104" s="36"/>
      <c r="AD2104" s="36"/>
      <c r="AE2104" s="36">
        <f t="shared" si="35"/>
        <v>2</v>
      </c>
    </row>
    <row r="2105" spans="1:31" customFormat="1" ht="121.5">
      <c r="A2105" s="36">
        <v>2104</v>
      </c>
      <c r="B2105" s="36" t="s">
        <v>9803</v>
      </c>
      <c r="C2105" s="36" t="s">
        <v>11183</v>
      </c>
      <c r="D2105" s="36" t="s">
        <v>11397</v>
      </c>
      <c r="E2105" s="36" t="s">
        <v>28</v>
      </c>
      <c r="F2105" s="36" t="s">
        <v>45</v>
      </c>
      <c r="G2105" s="36">
        <v>0</v>
      </c>
      <c r="H2105" s="36" t="s">
        <v>82</v>
      </c>
      <c r="I2105" s="36" t="s">
        <v>11398</v>
      </c>
      <c r="J2105" s="36" t="s">
        <v>11399</v>
      </c>
      <c r="K2105" s="36" t="s">
        <v>33</v>
      </c>
      <c r="L2105" s="72" t="s">
        <v>11400</v>
      </c>
      <c r="M2105" s="36" t="s">
        <v>11401</v>
      </c>
      <c r="N2105" s="72" t="s">
        <v>49</v>
      </c>
      <c r="O2105" s="36"/>
      <c r="P2105" s="36"/>
      <c r="Q2105" s="36"/>
      <c r="R2105" s="36" t="s">
        <v>50</v>
      </c>
      <c r="S2105" s="36" t="s">
        <v>37</v>
      </c>
      <c r="T2105" s="36" t="s">
        <v>38</v>
      </c>
      <c r="U2105" s="36" t="s">
        <v>38</v>
      </c>
      <c r="V2105" s="36" t="s">
        <v>38</v>
      </c>
      <c r="W2105" s="36" t="s">
        <v>38</v>
      </c>
      <c r="X2105" s="36">
        <v>2</v>
      </c>
      <c r="Y2105" s="36" t="s">
        <v>52</v>
      </c>
      <c r="Z2105" s="36">
        <v>3</v>
      </c>
      <c r="AA2105" s="36" t="s">
        <v>1715</v>
      </c>
      <c r="AB2105" s="36">
        <v>1</v>
      </c>
      <c r="AC2105" s="36"/>
      <c r="AD2105" s="36"/>
      <c r="AE2105" s="36">
        <f t="shared" si="35"/>
        <v>1</v>
      </c>
    </row>
    <row r="2106" spans="1:31" customFormat="1" ht="121.5">
      <c r="A2106" s="36">
        <v>2105</v>
      </c>
      <c r="B2106" s="36" t="s">
        <v>9803</v>
      </c>
      <c r="C2106" s="36" t="s">
        <v>11183</v>
      </c>
      <c r="D2106" s="36" t="s">
        <v>11402</v>
      </c>
      <c r="E2106" s="36" t="s">
        <v>28</v>
      </c>
      <c r="F2106" s="36" t="s">
        <v>45</v>
      </c>
      <c r="G2106" s="36">
        <v>0</v>
      </c>
      <c r="H2106" s="36" t="s">
        <v>82</v>
      </c>
      <c r="I2106" s="36" t="s">
        <v>11403</v>
      </c>
      <c r="J2106" s="36" t="s">
        <v>11404</v>
      </c>
      <c r="K2106" s="36" t="s">
        <v>33</v>
      </c>
      <c r="L2106" s="72" t="s">
        <v>11405</v>
      </c>
      <c r="M2106" s="36" t="s">
        <v>11406</v>
      </c>
      <c r="N2106" s="36" t="s">
        <v>49</v>
      </c>
      <c r="O2106" s="36"/>
      <c r="P2106" s="36" t="s">
        <v>50</v>
      </c>
      <c r="Q2106" s="36"/>
      <c r="R2106" s="36" t="s">
        <v>50</v>
      </c>
      <c r="S2106" s="36" t="s">
        <v>51</v>
      </c>
      <c r="T2106" s="36" t="s">
        <v>38</v>
      </c>
      <c r="U2106" s="36" t="s">
        <v>38</v>
      </c>
      <c r="V2106" s="36" t="s">
        <v>39</v>
      </c>
      <c r="W2106" s="36" t="s">
        <v>38</v>
      </c>
      <c r="X2106" s="36">
        <v>2</v>
      </c>
      <c r="Y2106" s="36" t="s">
        <v>52</v>
      </c>
      <c r="Z2106" s="36">
        <v>3</v>
      </c>
      <c r="AA2106" s="36" t="s">
        <v>1715</v>
      </c>
      <c r="AB2106" s="36">
        <v>1</v>
      </c>
      <c r="AC2106" s="36"/>
      <c r="AD2106" s="36"/>
      <c r="AE2106" s="36">
        <f t="shared" si="35"/>
        <v>2</v>
      </c>
    </row>
    <row r="2107" spans="1:31" customFormat="1" ht="121.5">
      <c r="A2107" s="36">
        <v>2106</v>
      </c>
      <c r="B2107" s="36" t="s">
        <v>9803</v>
      </c>
      <c r="C2107" s="36" t="s">
        <v>11183</v>
      </c>
      <c r="D2107" s="36" t="s">
        <v>11407</v>
      </c>
      <c r="E2107" s="36" t="s">
        <v>28</v>
      </c>
      <c r="F2107" s="36" t="s">
        <v>45</v>
      </c>
      <c r="G2107" s="36">
        <v>0</v>
      </c>
      <c r="H2107" s="36" t="s">
        <v>82</v>
      </c>
      <c r="I2107" s="36" t="s">
        <v>11408</v>
      </c>
      <c r="J2107" s="36" t="s">
        <v>11409</v>
      </c>
      <c r="K2107" s="36" t="s">
        <v>33</v>
      </c>
      <c r="L2107" s="72" t="s">
        <v>11410</v>
      </c>
      <c r="M2107" s="36" t="s">
        <v>11411</v>
      </c>
      <c r="N2107" s="36" t="s">
        <v>49</v>
      </c>
      <c r="O2107" s="36" t="s">
        <v>50</v>
      </c>
      <c r="P2107" s="36"/>
      <c r="Q2107" s="36" t="s">
        <v>50</v>
      </c>
      <c r="R2107" s="36"/>
      <c r="S2107" s="36" t="s">
        <v>51</v>
      </c>
      <c r="T2107" s="36" t="s">
        <v>38</v>
      </c>
      <c r="U2107" s="36" t="s">
        <v>38</v>
      </c>
      <c r="V2107" s="36" t="s">
        <v>38</v>
      </c>
      <c r="W2107" s="36" t="s">
        <v>39</v>
      </c>
      <c r="X2107" s="36">
        <v>1</v>
      </c>
      <c r="Y2107" s="36" t="s">
        <v>1715</v>
      </c>
      <c r="Z2107" s="36">
        <v>1</v>
      </c>
      <c r="AA2107" s="36" t="s">
        <v>1715</v>
      </c>
      <c r="AB2107" s="36">
        <v>1</v>
      </c>
      <c r="AC2107" s="36"/>
      <c r="AD2107" s="36"/>
      <c r="AE2107" s="36">
        <f t="shared" si="35"/>
        <v>2</v>
      </c>
    </row>
    <row r="2108" spans="1:31" customFormat="1" ht="121.5">
      <c r="A2108" s="36">
        <v>2107</v>
      </c>
      <c r="B2108" s="36" t="s">
        <v>9803</v>
      </c>
      <c r="C2108" s="36" t="s">
        <v>11183</v>
      </c>
      <c r="D2108" s="36" t="s">
        <v>11412</v>
      </c>
      <c r="E2108" s="36" t="s">
        <v>28</v>
      </c>
      <c r="F2108" s="36" t="s">
        <v>45</v>
      </c>
      <c r="G2108" s="36">
        <v>0</v>
      </c>
      <c r="H2108" s="36" t="s">
        <v>82</v>
      </c>
      <c r="I2108" s="36" t="s">
        <v>11413</v>
      </c>
      <c r="J2108" s="36" t="s">
        <v>11414</v>
      </c>
      <c r="K2108" s="36" t="s">
        <v>33</v>
      </c>
      <c r="L2108" s="72" t="s">
        <v>11415</v>
      </c>
      <c r="M2108" s="36" t="s">
        <v>11416</v>
      </c>
      <c r="N2108" s="36" t="s">
        <v>49</v>
      </c>
      <c r="O2108" s="36" t="s">
        <v>50</v>
      </c>
      <c r="P2108" s="36"/>
      <c r="Q2108" s="36" t="s">
        <v>50</v>
      </c>
      <c r="R2108" s="36"/>
      <c r="S2108" s="36" t="s">
        <v>42</v>
      </c>
      <c r="T2108" s="36" t="s">
        <v>38</v>
      </c>
      <c r="U2108" s="36" t="s">
        <v>38</v>
      </c>
      <c r="V2108" s="36" t="s">
        <v>38</v>
      </c>
      <c r="W2108" s="36" t="s">
        <v>38</v>
      </c>
      <c r="X2108" s="36">
        <v>2</v>
      </c>
      <c r="Y2108" s="36"/>
      <c r="Z2108" s="36">
        <v>3</v>
      </c>
      <c r="AA2108" s="36" t="s">
        <v>228</v>
      </c>
      <c r="AB2108" s="36">
        <v>5</v>
      </c>
      <c r="AC2108" s="36"/>
      <c r="AD2108" s="36"/>
      <c r="AE2108" s="36">
        <f t="shared" si="35"/>
        <v>2</v>
      </c>
    </row>
    <row r="2109" spans="1:31" customFormat="1" ht="162">
      <c r="A2109" s="36">
        <v>2108</v>
      </c>
      <c r="B2109" s="36" t="s">
        <v>9803</v>
      </c>
      <c r="C2109" s="36" t="s">
        <v>11183</v>
      </c>
      <c r="D2109" s="36" t="s">
        <v>11417</v>
      </c>
      <c r="E2109" s="36" t="s">
        <v>28</v>
      </c>
      <c r="F2109" s="36" t="s">
        <v>45</v>
      </c>
      <c r="G2109" s="36">
        <v>0</v>
      </c>
      <c r="H2109" s="36" t="s">
        <v>30</v>
      </c>
      <c r="I2109" s="36" t="s">
        <v>11418</v>
      </c>
      <c r="J2109" s="36" t="s">
        <v>11419</v>
      </c>
      <c r="K2109" s="36" t="s">
        <v>33</v>
      </c>
      <c r="L2109" s="72" t="s">
        <v>11420</v>
      </c>
      <c r="M2109" s="36" t="s">
        <v>11421</v>
      </c>
      <c r="N2109" s="36" t="s">
        <v>49</v>
      </c>
      <c r="O2109" s="36" t="s">
        <v>50</v>
      </c>
      <c r="P2109" s="36" t="s">
        <v>50</v>
      </c>
      <c r="Q2109" s="36"/>
      <c r="R2109" s="36" t="s">
        <v>50</v>
      </c>
      <c r="S2109" s="36" t="s">
        <v>51</v>
      </c>
      <c r="T2109" s="36" t="s">
        <v>38</v>
      </c>
      <c r="U2109" s="36" t="s">
        <v>38</v>
      </c>
      <c r="V2109" s="36" t="s">
        <v>38</v>
      </c>
      <c r="W2109" s="36" t="s">
        <v>38</v>
      </c>
      <c r="X2109" s="36">
        <v>2</v>
      </c>
      <c r="Y2109" s="36" t="s">
        <v>11422</v>
      </c>
      <c r="Z2109" s="36">
        <v>1</v>
      </c>
      <c r="AA2109" s="36" t="s">
        <v>228</v>
      </c>
      <c r="AB2109" s="36">
        <v>5</v>
      </c>
      <c r="AC2109" s="36"/>
      <c r="AD2109" s="36"/>
      <c r="AE2109" s="36">
        <f t="shared" si="35"/>
        <v>3</v>
      </c>
    </row>
    <row r="2110" spans="1:31" customFormat="1" ht="121.5">
      <c r="A2110" s="36">
        <v>2109</v>
      </c>
      <c r="B2110" s="36" t="s">
        <v>9803</v>
      </c>
      <c r="C2110" s="36" t="s">
        <v>11183</v>
      </c>
      <c r="D2110" s="36" t="s">
        <v>11423</v>
      </c>
      <c r="E2110" s="36" t="s">
        <v>28</v>
      </c>
      <c r="F2110" s="36" t="s">
        <v>45</v>
      </c>
      <c r="G2110" s="36">
        <v>0</v>
      </c>
      <c r="H2110" s="36" t="s">
        <v>108</v>
      </c>
      <c r="I2110" s="36" t="s">
        <v>11424</v>
      </c>
      <c r="J2110" s="36" t="s">
        <v>11425</v>
      </c>
      <c r="K2110" s="36" t="s">
        <v>33</v>
      </c>
      <c r="L2110" s="72" t="s">
        <v>11426</v>
      </c>
      <c r="M2110" s="36" t="s">
        <v>11427</v>
      </c>
      <c r="N2110" s="36" t="s">
        <v>49</v>
      </c>
      <c r="O2110" s="36" t="s">
        <v>50</v>
      </c>
      <c r="P2110" s="36" t="s">
        <v>50</v>
      </c>
      <c r="Q2110" s="36" t="s">
        <v>50</v>
      </c>
      <c r="R2110" s="36"/>
      <c r="S2110" s="36" t="s">
        <v>51</v>
      </c>
      <c r="T2110" s="36" t="s">
        <v>38</v>
      </c>
      <c r="U2110" s="36" t="s">
        <v>39</v>
      </c>
      <c r="V2110" s="36" t="s">
        <v>38</v>
      </c>
      <c r="W2110" s="36" t="s">
        <v>38</v>
      </c>
      <c r="X2110" s="36">
        <v>2</v>
      </c>
      <c r="Y2110" s="36" t="s">
        <v>11428</v>
      </c>
      <c r="Z2110" s="36">
        <v>1</v>
      </c>
      <c r="AA2110" s="36" t="s">
        <v>11428</v>
      </c>
      <c r="AB2110" s="36">
        <v>1</v>
      </c>
      <c r="AC2110" s="36"/>
      <c r="AD2110" s="36"/>
      <c r="AE2110" s="36">
        <f t="shared" si="35"/>
        <v>3</v>
      </c>
    </row>
    <row r="2111" spans="1:31" customFormat="1" ht="148.5">
      <c r="A2111" s="36">
        <v>2110</v>
      </c>
      <c r="B2111" s="36" t="s">
        <v>9803</v>
      </c>
      <c r="C2111" s="36" t="s">
        <v>11183</v>
      </c>
      <c r="D2111" s="36" t="s">
        <v>11429</v>
      </c>
      <c r="E2111" s="36" t="s">
        <v>28</v>
      </c>
      <c r="F2111" s="36" t="s">
        <v>45</v>
      </c>
      <c r="G2111" s="36">
        <v>0</v>
      </c>
      <c r="H2111" s="36" t="s">
        <v>82</v>
      </c>
      <c r="I2111" s="36" t="s">
        <v>11430</v>
      </c>
      <c r="J2111" s="36" t="s">
        <v>11431</v>
      </c>
      <c r="K2111" s="36" t="s">
        <v>33</v>
      </c>
      <c r="L2111" s="72" t="s">
        <v>11432</v>
      </c>
      <c r="M2111" s="36" t="s">
        <v>11433</v>
      </c>
      <c r="N2111" s="36" t="s">
        <v>49</v>
      </c>
      <c r="O2111" s="36" t="s">
        <v>50</v>
      </c>
      <c r="P2111" s="36" t="s">
        <v>50</v>
      </c>
      <c r="Q2111" s="36"/>
      <c r="R2111" s="36"/>
      <c r="S2111" s="36" t="s">
        <v>51</v>
      </c>
      <c r="T2111" s="36" t="s">
        <v>38</v>
      </c>
      <c r="U2111" s="36" t="s">
        <v>39</v>
      </c>
      <c r="V2111" s="36" t="s">
        <v>39</v>
      </c>
      <c r="W2111" s="36" t="s">
        <v>38</v>
      </c>
      <c r="X2111" s="36">
        <v>2</v>
      </c>
      <c r="Y2111" s="36" t="s">
        <v>11434</v>
      </c>
      <c r="Z2111" s="36">
        <v>1</v>
      </c>
      <c r="AA2111" s="36" t="s">
        <v>11434</v>
      </c>
      <c r="AB2111" s="36">
        <v>1</v>
      </c>
      <c r="AC2111" s="36"/>
      <c r="AD2111" s="36"/>
      <c r="AE2111" s="36">
        <f t="shared" si="35"/>
        <v>2</v>
      </c>
    </row>
    <row r="2112" spans="1:31" customFormat="1" ht="121.5">
      <c r="A2112" s="36">
        <v>2111</v>
      </c>
      <c r="B2112" s="36" t="s">
        <v>9803</v>
      </c>
      <c r="C2112" s="36" t="s">
        <v>11183</v>
      </c>
      <c r="D2112" s="36" t="s">
        <v>11435</v>
      </c>
      <c r="E2112" s="36" t="s">
        <v>28</v>
      </c>
      <c r="F2112" s="36" t="s">
        <v>45</v>
      </c>
      <c r="G2112" s="36">
        <v>0</v>
      </c>
      <c r="H2112" s="36" t="s">
        <v>82</v>
      </c>
      <c r="I2112" s="36" t="s">
        <v>11436</v>
      </c>
      <c r="J2112" s="36" t="s">
        <v>11437</v>
      </c>
      <c r="K2112" s="36" t="s">
        <v>33</v>
      </c>
      <c r="L2112" s="72" t="s">
        <v>11438</v>
      </c>
      <c r="M2112" s="36" t="s">
        <v>11439</v>
      </c>
      <c r="N2112" s="36" t="s">
        <v>49</v>
      </c>
      <c r="O2112" s="36"/>
      <c r="P2112" s="36" t="s">
        <v>50</v>
      </c>
      <c r="Q2112" s="36"/>
      <c r="R2112" s="36"/>
      <c r="S2112" s="36" t="s">
        <v>51</v>
      </c>
      <c r="T2112" s="36" t="s">
        <v>38</v>
      </c>
      <c r="U2112" s="36" t="s">
        <v>39</v>
      </c>
      <c r="V2112" s="36" t="s">
        <v>38</v>
      </c>
      <c r="W2112" s="36" t="s">
        <v>38</v>
      </c>
      <c r="X2112" s="36">
        <v>2</v>
      </c>
      <c r="Y2112" s="36" t="s">
        <v>38</v>
      </c>
      <c r="Z2112" s="36">
        <v>3</v>
      </c>
      <c r="AA2112" s="36" t="s">
        <v>38</v>
      </c>
      <c r="AB2112" s="36">
        <v>3</v>
      </c>
      <c r="AC2112" s="36" t="s">
        <v>38</v>
      </c>
      <c r="AD2112" s="36"/>
      <c r="AE2112" s="36">
        <f t="shared" si="35"/>
        <v>1</v>
      </c>
    </row>
    <row r="2113" spans="1:31" customFormat="1" ht="135">
      <c r="A2113" s="36">
        <v>2112</v>
      </c>
      <c r="B2113" s="36" t="s">
        <v>9803</v>
      </c>
      <c r="C2113" s="36" t="s">
        <v>11183</v>
      </c>
      <c r="D2113" s="36" t="s">
        <v>11440</v>
      </c>
      <c r="E2113" s="36" t="s">
        <v>28</v>
      </c>
      <c r="F2113" s="36" t="s">
        <v>45</v>
      </c>
      <c r="G2113" s="36">
        <v>0</v>
      </c>
      <c r="H2113" s="36" t="s">
        <v>108</v>
      </c>
      <c r="I2113" s="36" t="s">
        <v>11441</v>
      </c>
      <c r="J2113" s="36" t="s">
        <v>11442</v>
      </c>
      <c r="K2113" s="36" t="s">
        <v>33</v>
      </c>
      <c r="L2113" s="72" t="s">
        <v>11443</v>
      </c>
      <c r="M2113" s="36" t="s">
        <v>11444</v>
      </c>
      <c r="N2113" s="36" t="s">
        <v>49</v>
      </c>
      <c r="O2113" s="36"/>
      <c r="P2113" s="36" t="s">
        <v>50</v>
      </c>
      <c r="Q2113" s="36"/>
      <c r="R2113" s="36"/>
      <c r="S2113" s="36" t="s">
        <v>51</v>
      </c>
      <c r="T2113" s="36" t="s">
        <v>38</v>
      </c>
      <c r="U2113" s="36" t="s">
        <v>38</v>
      </c>
      <c r="V2113" s="36" t="s">
        <v>38</v>
      </c>
      <c r="W2113" s="36" t="s">
        <v>39</v>
      </c>
      <c r="X2113" s="36">
        <v>1</v>
      </c>
      <c r="Y2113" s="36" t="s">
        <v>11445</v>
      </c>
      <c r="Z2113" s="36">
        <v>1</v>
      </c>
      <c r="AA2113" s="36" t="s">
        <v>11445</v>
      </c>
      <c r="AB2113" s="36">
        <v>1</v>
      </c>
      <c r="AC2113" s="36"/>
      <c r="AD2113" s="36"/>
      <c r="AE2113" s="36">
        <f t="shared" si="35"/>
        <v>1</v>
      </c>
    </row>
    <row r="2114" spans="1:31" customFormat="1" ht="94.5">
      <c r="A2114" s="36">
        <v>2113</v>
      </c>
      <c r="B2114" s="36" t="s">
        <v>9803</v>
      </c>
      <c r="C2114" s="36" t="s">
        <v>11183</v>
      </c>
      <c r="D2114" s="36" t="s">
        <v>11446</v>
      </c>
      <c r="E2114" s="36" t="s">
        <v>28</v>
      </c>
      <c r="F2114" s="36" t="s">
        <v>45</v>
      </c>
      <c r="G2114" s="36">
        <v>0</v>
      </c>
      <c r="H2114" s="36" t="s">
        <v>108</v>
      </c>
      <c r="I2114" s="36" t="s">
        <v>11447</v>
      </c>
      <c r="J2114" s="36" t="s">
        <v>11448</v>
      </c>
      <c r="K2114" s="36" t="s">
        <v>33</v>
      </c>
      <c r="L2114" s="72" t="s">
        <v>11443</v>
      </c>
      <c r="M2114" s="36" t="s">
        <v>11449</v>
      </c>
      <c r="N2114" s="36" t="s">
        <v>36</v>
      </c>
      <c r="O2114" s="36"/>
      <c r="P2114" s="36"/>
      <c r="Q2114" s="36"/>
      <c r="R2114" s="36"/>
      <c r="S2114" s="36" t="s">
        <v>51</v>
      </c>
      <c r="T2114" s="36" t="s">
        <v>39</v>
      </c>
      <c r="U2114" s="36" t="s">
        <v>38</v>
      </c>
      <c r="V2114" s="36" t="s">
        <v>38</v>
      </c>
      <c r="W2114" s="36" t="s">
        <v>38</v>
      </c>
      <c r="X2114" s="36">
        <v>2</v>
      </c>
      <c r="Y2114" s="36" t="s">
        <v>11445</v>
      </c>
      <c r="Z2114" s="36">
        <v>1</v>
      </c>
      <c r="AA2114" s="36" t="s">
        <v>11445</v>
      </c>
      <c r="AB2114" s="36">
        <v>1</v>
      </c>
      <c r="AC2114" s="36"/>
      <c r="AD2114" s="36"/>
      <c r="AE2114" s="36">
        <f t="shared" si="35"/>
        <v>0</v>
      </c>
    </row>
    <row r="2115" spans="1:31" customFormat="1" ht="94.5">
      <c r="A2115" s="36">
        <v>2114</v>
      </c>
      <c r="B2115" s="36" t="s">
        <v>9803</v>
      </c>
      <c r="C2115" s="36" t="s">
        <v>11183</v>
      </c>
      <c r="D2115" s="36" t="s">
        <v>11450</v>
      </c>
      <c r="E2115" s="36" t="s">
        <v>28</v>
      </c>
      <c r="F2115" s="36" t="s">
        <v>45</v>
      </c>
      <c r="G2115" s="36">
        <v>0</v>
      </c>
      <c r="H2115" s="36" t="s">
        <v>108</v>
      </c>
      <c r="I2115" s="36" t="s">
        <v>11451</v>
      </c>
      <c r="J2115" s="36" t="s">
        <v>11452</v>
      </c>
      <c r="K2115" s="36" t="s">
        <v>33</v>
      </c>
      <c r="L2115" s="72" t="s">
        <v>11453</v>
      </c>
      <c r="M2115" s="36" t="s">
        <v>11454</v>
      </c>
      <c r="N2115" s="36" t="s">
        <v>49</v>
      </c>
      <c r="O2115" s="36" t="s">
        <v>50</v>
      </c>
      <c r="P2115" s="36" t="s">
        <v>50</v>
      </c>
      <c r="Q2115" s="36" t="s">
        <v>50</v>
      </c>
      <c r="R2115" s="36"/>
      <c r="S2115" s="36" t="s">
        <v>51</v>
      </c>
      <c r="T2115" s="36" t="s">
        <v>38</v>
      </c>
      <c r="U2115" s="36" t="s">
        <v>39</v>
      </c>
      <c r="V2115" s="36" t="s">
        <v>38</v>
      </c>
      <c r="W2115" s="36" t="s">
        <v>38</v>
      </c>
      <c r="X2115" s="36">
        <v>2</v>
      </c>
      <c r="Y2115" s="36" t="s">
        <v>11455</v>
      </c>
      <c r="Z2115" s="36">
        <v>1</v>
      </c>
      <c r="AA2115" s="36" t="s">
        <v>11455</v>
      </c>
      <c r="AB2115" s="36">
        <v>1</v>
      </c>
      <c r="AC2115" s="36"/>
      <c r="AD2115" s="36"/>
      <c r="AE2115" s="36">
        <f t="shared" si="35"/>
        <v>3</v>
      </c>
    </row>
    <row r="2116" spans="1:31" customFormat="1" ht="189">
      <c r="A2116" s="36">
        <v>2115</v>
      </c>
      <c r="B2116" s="36" t="s">
        <v>9803</v>
      </c>
      <c r="C2116" s="36" t="s">
        <v>11183</v>
      </c>
      <c r="D2116" s="36" t="s">
        <v>11456</v>
      </c>
      <c r="E2116" s="36" t="s">
        <v>28</v>
      </c>
      <c r="F2116" s="36" t="s">
        <v>45</v>
      </c>
      <c r="G2116" s="36">
        <v>0</v>
      </c>
      <c r="H2116" s="36" t="s">
        <v>82</v>
      </c>
      <c r="I2116" s="36" t="s">
        <v>11457</v>
      </c>
      <c r="J2116" s="36" t="s">
        <v>11458</v>
      </c>
      <c r="K2116" s="36" t="s">
        <v>33</v>
      </c>
      <c r="L2116" s="72" t="s">
        <v>11459</v>
      </c>
      <c r="M2116" s="36" t="s">
        <v>11460</v>
      </c>
      <c r="N2116" s="36" t="s">
        <v>49</v>
      </c>
      <c r="O2116" s="36" t="s">
        <v>50</v>
      </c>
      <c r="P2116" s="36" t="s">
        <v>50</v>
      </c>
      <c r="Q2116" s="36"/>
      <c r="R2116" s="36"/>
      <c r="S2116" s="36" t="s">
        <v>51</v>
      </c>
      <c r="T2116" s="36" t="s">
        <v>38</v>
      </c>
      <c r="U2116" s="36" t="s">
        <v>39</v>
      </c>
      <c r="V2116" s="36" t="s">
        <v>38</v>
      </c>
      <c r="W2116" s="36" t="s">
        <v>38</v>
      </c>
      <c r="X2116" s="36">
        <v>2</v>
      </c>
      <c r="Y2116" s="36" t="s">
        <v>11461</v>
      </c>
      <c r="Z2116" s="36">
        <v>1</v>
      </c>
      <c r="AA2116" s="36" t="s">
        <v>11461</v>
      </c>
      <c r="AB2116" s="36">
        <v>1</v>
      </c>
      <c r="AC2116" s="36"/>
      <c r="AD2116" s="36"/>
      <c r="AE2116" s="36">
        <f t="shared" si="35"/>
        <v>2</v>
      </c>
    </row>
    <row r="2117" spans="1:31" customFormat="1" ht="94.5">
      <c r="A2117" s="36">
        <v>2116</v>
      </c>
      <c r="B2117" s="36" t="s">
        <v>9803</v>
      </c>
      <c r="C2117" s="36" t="s">
        <v>11183</v>
      </c>
      <c r="D2117" s="36" t="s">
        <v>11462</v>
      </c>
      <c r="E2117" s="36" t="s">
        <v>28</v>
      </c>
      <c r="F2117" s="36" t="s">
        <v>45</v>
      </c>
      <c r="G2117" s="36">
        <v>0</v>
      </c>
      <c r="H2117" s="36" t="s">
        <v>82</v>
      </c>
      <c r="I2117" s="36" t="s">
        <v>11463</v>
      </c>
      <c r="J2117" s="36" t="s">
        <v>11464</v>
      </c>
      <c r="K2117" s="36" t="s">
        <v>33</v>
      </c>
      <c r="L2117" s="72" t="s">
        <v>11465</v>
      </c>
      <c r="M2117" s="36" t="s">
        <v>11466</v>
      </c>
      <c r="N2117" s="36" t="s">
        <v>49</v>
      </c>
      <c r="O2117" s="36" t="s">
        <v>50</v>
      </c>
      <c r="P2117" s="36" t="s">
        <v>50</v>
      </c>
      <c r="Q2117" s="36"/>
      <c r="R2117" s="36" t="s">
        <v>50</v>
      </c>
      <c r="S2117" s="36" t="s">
        <v>51</v>
      </c>
      <c r="T2117" s="36" t="s">
        <v>39</v>
      </c>
      <c r="U2117" s="36" t="s">
        <v>39</v>
      </c>
      <c r="V2117" s="36" t="s">
        <v>38</v>
      </c>
      <c r="W2117" s="36" t="s">
        <v>39</v>
      </c>
      <c r="X2117" s="36">
        <v>1</v>
      </c>
      <c r="Y2117" s="36" t="s">
        <v>11467</v>
      </c>
      <c r="Z2117" s="36">
        <v>1</v>
      </c>
      <c r="AA2117" s="36" t="s">
        <v>11468</v>
      </c>
      <c r="AB2117" s="36">
        <v>4</v>
      </c>
      <c r="AC2117" s="36"/>
      <c r="AD2117" s="36"/>
      <c r="AE2117" s="36">
        <f t="shared" si="35"/>
        <v>3</v>
      </c>
    </row>
    <row r="2118" spans="1:31" customFormat="1" ht="121.5">
      <c r="A2118" s="36">
        <v>2117</v>
      </c>
      <c r="B2118" s="36" t="s">
        <v>9803</v>
      </c>
      <c r="C2118" s="36" t="s">
        <v>11183</v>
      </c>
      <c r="D2118" s="36" t="s">
        <v>11469</v>
      </c>
      <c r="E2118" s="36" t="s">
        <v>28</v>
      </c>
      <c r="F2118" s="36" t="s">
        <v>45</v>
      </c>
      <c r="G2118" s="36">
        <v>0</v>
      </c>
      <c r="H2118" s="36" t="s">
        <v>82</v>
      </c>
      <c r="I2118" s="36" t="s">
        <v>11470</v>
      </c>
      <c r="J2118" s="36" t="s">
        <v>11471</v>
      </c>
      <c r="K2118" s="36" t="s">
        <v>33</v>
      </c>
      <c r="L2118" s="72"/>
      <c r="M2118" s="36" t="s">
        <v>11472</v>
      </c>
      <c r="N2118" s="36" t="s">
        <v>49</v>
      </c>
      <c r="O2118" s="36" t="s">
        <v>50</v>
      </c>
      <c r="P2118" s="36" t="s">
        <v>50</v>
      </c>
      <c r="Q2118" s="36" t="s">
        <v>50</v>
      </c>
      <c r="R2118" s="36"/>
      <c r="S2118" s="36" t="s">
        <v>51</v>
      </c>
      <c r="T2118" s="36" t="s">
        <v>38</v>
      </c>
      <c r="U2118" s="36" t="s">
        <v>39</v>
      </c>
      <c r="V2118" s="36" t="s">
        <v>39</v>
      </c>
      <c r="W2118" s="36" t="s">
        <v>39</v>
      </c>
      <c r="X2118" s="36">
        <v>1</v>
      </c>
      <c r="Y2118" s="36" t="s">
        <v>11473</v>
      </c>
      <c r="Z2118" s="36">
        <v>1</v>
      </c>
      <c r="AA2118" s="36" t="s">
        <v>11473</v>
      </c>
      <c r="AB2118" s="36">
        <v>1</v>
      </c>
      <c r="AC2118" s="36"/>
      <c r="AD2118" s="36"/>
      <c r="AE2118" s="36">
        <f t="shared" si="35"/>
        <v>3</v>
      </c>
    </row>
    <row r="2119" spans="1:31" customFormat="1" ht="135">
      <c r="A2119" s="36">
        <v>2118</v>
      </c>
      <c r="B2119" s="36" t="s">
        <v>9803</v>
      </c>
      <c r="C2119" s="36" t="s">
        <v>11183</v>
      </c>
      <c r="D2119" s="36" t="s">
        <v>11474</v>
      </c>
      <c r="E2119" s="36" t="s">
        <v>28</v>
      </c>
      <c r="F2119" s="36" t="s">
        <v>45</v>
      </c>
      <c r="G2119" s="36">
        <v>0</v>
      </c>
      <c r="H2119" s="36" t="s">
        <v>82</v>
      </c>
      <c r="I2119" s="36" t="s">
        <v>11475</v>
      </c>
      <c r="J2119" s="36" t="s">
        <v>11476</v>
      </c>
      <c r="K2119" s="36" t="s">
        <v>33</v>
      </c>
      <c r="L2119" s="72" t="s">
        <v>11477</v>
      </c>
      <c r="M2119" s="36" t="s">
        <v>11478</v>
      </c>
      <c r="N2119" s="36" t="s">
        <v>49</v>
      </c>
      <c r="O2119" s="36"/>
      <c r="P2119" s="36" t="s">
        <v>50</v>
      </c>
      <c r="Q2119" s="36"/>
      <c r="R2119" s="36"/>
      <c r="S2119" s="36" t="s">
        <v>51</v>
      </c>
      <c r="T2119" s="36" t="s">
        <v>42</v>
      </c>
      <c r="U2119" s="36" t="s">
        <v>38</v>
      </c>
      <c r="V2119" s="36" t="s">
        <v>38</v>
      </c>
      <c r="W2119" s="36" t="s">
        <v>38</v>
      </c>
      <c r="X2119" s="36">
        <v>2</v>
      </c>
      <c r="Y2119" s="36" t="s">
        <v>52</v>
      </c>
      <c r="Z2119" s="36">
        <v>3</v>
      </c>
      <c r="AA2119" s="36" t="s">
        <v>52</v>
      </c>
      <c r="AB2119" s="36">
        <v>3</v>
      </c>
      <c r="AC2119" s="36"/>
      <c r="AD2119" s="36"/>
      <c r="AE2119" s="36">
        <f t="shared" si="35"/>
        <v>1</v>
      </c>
    </row>
    <row r="2120" spans="1:31" customFormat="1" ht="135">
      <c r="A2120" s="36">
        <v>2119</v>
      </c>
      <c r="B2120" s="36" t="s">
        <v>9803</v>
      </c>
      <c r="C2120" s="36" t="s">
        <v>11183</v>
      </c>
      <c r="D2120" s="36" t="s">
        <v>11479</v>
      </c>
      <c r="E2120" s="36" t="s">
        <v>28</v>
      </c>
      <c r="F2120" s="36" t="s">
        <v>45</v>
      </c>
      <c r="G2120" s="36">
        <v>0</v>
      </c>
      <c r="H2120" s="36" t="s">
        <v>30</v>
      </c>
      <c r="I2120" s="36" t="s">
        <v>11480</v>
      </c>
      <c r="J2120" s="36" t="s">
        <v>11481</v>
      </c>
      <c r="K2120" s="36" t="s">
        <v>33</v>
      </c>
      <c r="L2120" s="72" t="s">
        <v>11482</v>
      </c>
      <c r="M2120" s="36" t="s">
        <v>11483</v>
      </c>
      <c r="N2120" s="36" t="s">
        <v>49</v>
      </c>
      <c r="O2120" s="36"/>
      <c r="P2120" s="36" t="s">
        <v>50</v>
      </c>
      <c r="Q2120" s="36"/>
      <c r="R2120" s="36"/>
      <c r="S2120" s="36" t="s">
        <v>51</v>
      </c>
      <c r="T2120" s="36" t="s">
        <v>42</v>
      </c>
      <c r="U2120" s="36" t="s">
        <v>38</v>
      </c>
      <c r="V2120" s="36" t="s">
        <v>38</v>
      </c>
      <c r="W2120" s="36" t="s">
        <v>38</v>
      </c>
      <c r="X2120" s="36">
        <v>2</v>
      </c>
      <c r="Y2120" s="36" t="s">
        <v>52</v>
      </c>
      <c r="Z2120" s="36">
        <v>3</v>
      </c>
      <c r="AA2120" s="36" t="s">
        <v>52</v>
      </c>
      <c r="AB2120" s="36">
        <v>3</v>
      </c>
      <c r="AC2120" s="36"/>
      <c r="AD2120" s="36"/>
      <c r="AE2120" s="36">
        <f t="shared" ref="AE2120:AE2183" si="36">COUNTIFS(O2120:R2120,"√")</f>
        <v>1</v>
      </c>
    </row>
    <row r="2121" spans="1:31" customFormat="1" ht="135">
      <c r="A2121" s="36">
        <v>2120</v>
      </c>
      <c r="B2121" s="36" t="s">
        <v>9803</v>
      </c>
      <c r="C2121" s="36" t="s">
        <v>11183</v>
      </c>
      <c r="D2121" s="36" t="s">
        <v>11484</v>
      </c>
      <c r="E2121" s="36" t="s">
        <v>28</v>
      </c>
      <c r="F2121" s="36" t="s">
        <v>45</v>
      </c>
      <c r="G2121" s="36">
        <v>0</v>
      </c>
      <c r="H2121" s="36" t="s">
        <v>82</v>
      </c>
      <c r="I2121" s="36" t="s">
        <v>11485</v>
      </c>
      <c r="J2121" s="36" t="s">
        <v>11486</v>
      </c>
      <c r="K2121" s="36" t="s">
        <v>33</v>
      </c>
      <c r="L2121" s="72" t="s">
        <v>11487</v>
      </c>
      <c r="M2121" s="36" t="s">
        <v>11488</v>
      </c>
      <c r="N2121" s="36" t="s">
        <v>36</v>
      </c>
      <c r="O2121" s="36"/>
      <c r="P2121" s="36"/>
      <c r="Q2121" s="36"/>
      <c r="R2121" s="36"/>
      <c r="S2121" s="36" t="s">
        <v>38</v>
      </c>
      <c r="T2121" s="36" t="s">
        <v>38</v>
      </c>
      <c r="U2121" s="36" t="s">
        <v>38</v>
      </c>
      <c r="V2121" s="36" t="s">
        <v>38</v>
      </c>
      <c r="W2121" s="36" t="s">
        <v>38</v>
      </c>
      <c r="X2121" s="36">
        <v>2</v>
      </c>
      <c r="Y2121" s="36" t="s">
        <v>52</v>
      </c>
      <c r="Z2121" s="36">
        <v>3</v>
      </c>
      <c r="AA2121" s="36" t="s">
        <v>52</v>
      </c>
      <c r="AB2121" s="36">
        <v>3</v>
      </c>
      <c r="AC2121" s="36"/>
      <c r="AD2121" s="36"/>
      <c r="AE2121" s="36">
        <f t="shared" si="36"/>
        <v>0</v>
      </c>
    </row>
    <row r="2122" spans="1:31" customFormat="1" ht="121.5">
      <c r="A2122" s="36">
        <v>2121</v>
      </c>
      <c r="B2122" s="36" t="s">
        <v>9803</v>
      </c>
      <c r="C2122" s="36" t="s">
        <v>11183</v>
      </c>
      <c r="D2122" s="36" t="s">
        <v>11489</v>
      </c>
      <c r="E2122" s="36" t="s">
        <v>28</v>
      </c>
      <c r="F2122" s="36" t="s">
        <v>45</v>
      </c>
      <c r="G2122" s="36">
        <v>0</v>
      </c>
      <c r="H2122" s="36" t="s">
        <v>82</v>
      </c>
      <c r="I2122" s="36" t="s">
        <v>11490</v>
      </c>
      <c r="J2122" s="36" t="s">
        <v>11491</v>
      </c>
      <c r="K2122" s="36" t="s">
        <v>33</v>
      </c>
      <c r="L2122" s="72"/>
      <c r="M2122" s="36" t="s">
        <v>11492</v>
      </c>
      <c r="N2122" s="36" t="s">
        <v>49</v>
      </c>
      <c r="O2122" s="36"/>
      <c r="P2122" s="36" t="s">
        <v>50</v>
      </c>
      <c r="Q2122" s="36"/>
      <c r="R2122" s="36"/>
      <c r="S2122" s="36" t="s">
        <v>51</v>
      </c>
      <c r="T2122" s="36" t="s">
        <v>38</v>
      </c>
      <c r="U2122" s="36" t="s">
        <v>39</v>
      </c>
      <c r="V2122" s="36" t="s">
        <v>38</v>
      </c>
      <c r="W2122" s="36" t="s">
        <v>38</v>
      </c>
      <c r="X2122" s="36">
        <v>2</v>
      </c>
      <c r="Y2122" s="36" t="s">
        <v>52</v>
      </c>
      <c r="Z2122" s="36">
        <v>3</v>
      </c>
      <c r="AA2122" s="36" t="s">
        <v>52</v>
      </c>
      <c r="AB2122" s="36">
        <v>3</v>
      </c>
      <c r="AC2122" s="36"/>
      <c r="AD2122" s="36"/>
      <c r="AE2122" s="36">
        <f t="shared" si="36"/>
        <v>1</v>
      </c>
    </row>
    <row r="2123" spans="1:31" customFormat="1" ht="121.5">
      <c r="A2123" s="36">
        <v>2122</v>
      </c>
      <c r="B2123" s="36" t="s">
        <v>9803</v>
      </c>
      <c r="C2123" s="36" t="s">
        <v>11183</v>
      </c>
      <c r="D2123" s="36" t="s">
        <v>11493</v>
      </c>
      <c r="E2123" s="36" t="s">
        <v>28</v>
      </c>
      <c r="F2123" s="36" t="s">
        <v>45</v>
      </c>
      <c r="G2123" s="36">
        <v>0</v>
      </c>
      <c r="H2123" s="36" t="s">
        <v>108</v>
      </c>
      <c r="I2123" s="36" t="s">
        <v>11494</v>
      </c>
      <c r="J2123" s="36" t="s">
        <v>11495</v>
      </c>
      <c r="K2123" s="36" t="s">
        <v>33</v>
      </c>
      <c r="L2123" s="72" t="s">
        <v>11496</v>
      </c>
      <c r="M2123" s="36" t="s">
        <v>11497</v>
      </c>
      <c r="N2123" s="36" t="s">
        <v>49</v>
      </c>
      <c r="O2123" s="36"/>
      <c r="P2123" s="36" t="s">
        <v>50</v>
      </c>
      <c r="Q2123" s="36"/>
      <c r="R2123" s="36"/>
      <c r="S2123" s="36" t="s">
        <v>51</v>
      </c>
      <c r="T2123" s="36" t="s">
        <v>38</v>
      </c>
      <c r="U2123" s="36" t="s">
        <v>39</v>
      </c>
      <c r="V2123" s="36" t="s">
        <v>38</v>
      </c>
      <c r="W2123" s="36" t="s">
        <v>38</v>
      </c>
      <c r="X2123" s="36">
        <v>2</v>
      </c>
      <c r="Y2123" s="36" t="s">
        <v>52</v>
      </c>
      <c r="Z2123" s="36">
        <v>3</v>
      </c>
      <c r="AA2123" s="36" t="s">
        <v>52</v>
      </c>
      <c r="AB2123" s="36">
        <v>3</v>
      </c>
      <c r="AC2123" s="36"/>
      <c r="AD2123" s="36"/>
      <c r="AE2123" s="36">
        <f t="shared" si="36"/>
        <v>1</v>
      </c>
    </row>
    <row r="2124" spans="1:31" s="34" customFormat="1" ht="121.5">
      <c r="A2124" s="36">
        <v>2123</v>
      </c>
      <c r="B2124" s="36" t="s">
        <v>9803</v>
      </c>
      <c r="C2124" s="36" t="s">
        <v>11183</v>
      </c>
      <c r="D2124" s="36" t="s">
        <v>11498</v>
      </c>
      <c r="E2124" s="36" t="s">
        <v>28</v>
      </c>
      <c r="F2124" s="36" t="s">
        <v>45</v>
      </c>
      <c r="G2124" s="36">
        <v>0</v>
      </c>
      <c r="H2124" s="36" t="s">
        <v>82</v>
      </c>
      <c r="I2124" s="36" t="s">
        <v>11499</v>
      </c>
      <c r="J2124" s="36" t="s">
        <v>11500</v>
      </c>
      <c r="K2124" s="36" t="s">
        <v>33</v>
      </c>
      <c r="L2124" s="72" t="s">
        <v>11501</v>
      </c>
      <c r="M2124" s="36" t="s">
        <v>11502</v>
      </c>
      <c r="N2124" s="36" t="s">
        <v>42</v>
      </c>
      <c r="O2124" s="36"/>
      <c r="P2124" s="36"/>
      <c r="Q2124" s="36"/>
      <c r="R2124" s="36"/>
      <c r="S2124" s="36" t="s">
        <v>51</v>
      </c>
      <c r="T2124" s="36" t="s">
        <v>38</v>
      </c>
      <c r="U2124" s="36" t="s">
        <v>39</v>
      </c>
      <c r="V2124" s="36" t="s">
        <v>38</v>
      </c>
      <c r="W2124" s="36" t="s">
        <v>38</v>
      </c>
      <c r="X2124" s="36">
        <v>2</v>
      </c>
      <c r="Y2124" s="36" t="s">
        <v>52</v>
      </c>
      <c r="Z2124" s="36">
        <v>3</v>
      </c>
      <c r="AA2124" s="36" t="s">
        <v>52</v>
      </c>
      <c r="AB2124" s="36">
        <v>3</v>
      </c>
      <c r="AC2124" s="36"/>
      <c r="AD2124" s="36"/>
      <c r="AE2124" s="36">
        <f t="shared" si="36"/>
        <v>0</v>
      </c>
    </row>
    <row r="2125" spans="1:31" customFormat="1" ht="108">
      <c r="A2125" s="36">
        <v>2124</v>
      </c>
      <c r="B2125" s="36" t="s">
        <v>9803</v>
      </c>
      <c r="C2125" s="36" t="s">
        <v>11183</v>
      </c>
      <c r="D2125" s="36" t="s">
        <v>11503</v>
      </c>
      <c r="E2125" s="36" t="s">
        <v>28</v>
      </c>
      <c r="F2125" s="36" t="s">
        <v>45</v>
      </c>
      <c r="G2125" s="36">
        <v>0</v>
      </c>
      <c r="H2125" s="36" t="s">
        <v>82</v>
      </c>
      <c r="I2125" s="36" t="s">
        <v>11504</v>
      </c>
      <c r="J2125" s="36" t="s">
        <v>11505</v>
      </c>
      <c r="K2125" s="36" t="s">
        <v>33</v>
      </c>
      <c r="L2125" s="72" t="s">
        <v>11506</v>
      </c>
      <c r="M2125" s="36" t="s">
        <v>11507</v>
      </c>
      <c r="N2125" s="36" t="s">
        <v>49</v>
      </c>
      <c r="O2125" s="36"/>
      <c r="P2125" s="36" t="s">
        <v>50</v>
      </c>
      <c r="Q2125" s="36"/>
      <c r="R2125" s="36"/>
      <c r="S2125" s="36" t="s">
        <v>51</v>
      </c>
      <c r="T2125" s="36" t="s">
        <v>38</v>
      </c>
      <c r="U2125" s="36" t="s">
        <v>39</v>
      </c>
      <c r="V2125" s="36" t="s">
        <v>38</v>
      </c>
      <c r="W2125" s="36" t="s">
        <v>38</v>
      </c>
      <c r="X2125" s="36">
        <v>2</v>
      </c>
      <c r="Y2125" s="36" t="s">
        <v>52</v>
      </c>
      <c r="Z2125" s="36">
        <v>3</v>
      </c>
      <c r="AA2125" s="36" t="s">
        <v>52</v>
      </c>
      <c r="AB2125" s="36">
        <v>3</v>
      </c>
      <c r="AC2125" s="36"/>
      <c r="AD2125" s="36"/>
      <c r="AE2125" s="36">
        <f t="shared" si="36"/>
        <v>1</v>
      </c>
    </row>
    <row r="2126" spans="1:31" customFormat="1" ht="135">
      <c r="A2126" s="36">
        <v>2125</v>
      </c>
      <c r="B2126" s="36" t="s">
        <v>9803</v>
      </c>
      <c r="C2126" s="36" t="s">
        <v>11183</v>
      </c>
      <c r="D2126" s="36" t="s">
        <v>11508</v>
      </c>
      <c r="E2126" s="36" t="s">
        <v>28</v>
      </c>
      <c r="F2126" s="36" t="s">
        <v>45</v>
      </c>
      <c r="G2126" s="36">
        <v>0</v>
      </c>
      <c r="H2126" s="36" t="s">
        <v>82</v>
      </c>
      <c r="I2126" s="36" t="s">
        <v>11509</v>
      </c>
      <c r="J2126" s="36" t="s">
        <v>11510</v>
      </c>
      <c r="K2126" s="36" t="s">
        <v>33</v>
      </c>
      <c r="L2126" s="72" t="s">
        <v>11496</v>
      </c>
      <c r="M2126" s="36" t="s">
        <v>11511</v>
      </c>
      <c r="N2126" s="36" t="s">
        <v>49</v>
      </c>
      <c r="O2126" s="36"/>
      <c r="P2126" s="36" t="s">
        <v>50</v>
      </c>
      <c r="Q2126" s="36"/>
      <c r="R2126" s="36"/>
      <c r="S2126" s="36" t="s">
        <v>51</v>
      </c>
      <c r="T2126" s="36" t="s">
        <v>38</v>
      </c>
      <c r="U2126" s="36" t="s">
        <v>39</v>
      </c>
      <c r="V2126" s="36" t="s">
        <v>38</v>
      </c>
      <c r="W2126" s="36" t="s">
        <v>38</v>
      </c>
      <c r="X2126" s="36">
        <v>2</v>
      </c>
      <c r="Y2126" s="36" t="s">
        <v>52</v>
      </c>
      <c r="Z2126" s="36">
        <v>3</v>
      </c>
      <c r="AA2126" s="36" t="s">
        <v>52</v>
      </c>
      <c r="AB2126" s="36">
        <v>3</v>
      </c>
      <c r="AC2126" s="36" t="s">
        <v>11512</v>
      </c>
      <c r="AD2126" s="36"/>
      <c r="AE2126" s="36">
        <f t="shared" si="36"/>
        <v>1</v>
      </c>
    </row>
    <row r="2127" spans="1:31" customFormat="1" ht="94.5">
      <c r="A2127" s="36">
        <v>2126</v>
      </c>
      <c r="B2127" s="36" t="s">
        <v>9803</v>
      </c>
      <c r="C2127" s="36" t="s">
        <v>11183</v>
      </c>
      <c r="D2127" s="36" t="s">
        <v>11513</v>
      </c>
      <c r="E2127" s="36" t="s">
        <v>28</v>
      </c>
      <c r="F2127" s="36" t="s">
        <v>45</v>
      </c>
      <c r="G2127" s="36">
        <v>0</v>
      </c>
      <c r="H2127" s="36" t="s">
        <v>82</v>
      </c>
      <c r="I2127" s="36" t="s">
        <v>11514</v>
      </c>
      <c r="J2127" s="36" t="s">
        <v>11515</v>
      </c>
      <c r="K2127" s="36" t="s">
        <v>33</v>
      </c>
      <c r="L2127" s="72" t="s">
        <v>11516</v>
      </c>
      <c r="M2127" s="36" t="s">
        <v>11517</v>
      </c>
      <c r="N2127" s="36" t="s">
        <v>49</v>
      </c>
      <c r="O2127" s="36"/>
      <c r="P2127" s="36" t="s">
        <v>50</v>
      </c>
      <c r="Q2127" s="36"/>
      <c r="R2127" s="36"/>
      <c r="S2127" s="36" t="s">
        <v>51</v>
      </c>
      <c r="T2127" s="36" t="s">
        <v>42</v>
      </c>
      <c r="U2127" s="36" t="s">
        <v>42</v>
      </c>
      <c r="V2127" s="36" t="s">
        <v>42</v>
      </c>
      <c r="W2127" s="36" t="s">
        <v>38</v>
      </c>
      <c r="X2127" s="36">
        <v>2</v>
      </c>
      <c r="Y2127" s="36" t="s">
        <v>52</v>
      </c>
      <c r="Z2127" s="36">
        <v>3</v>
      </c>
      <c r="AA2127" s="36" t="s">
        <v>52</v>
      </c>
      <c r="AB2127" s="36">
        <v>3</v>
      </c>
      <c r="AC2127" s="36"/>
      <c r="AD2127" s="36"/>
      <c r="AE2127" s="36">
        <f t="shared" si="36"/>
        <v>1</v>
      </c>
    </row>
    <row r="2128" spans="1:31" customFormat="1" ht="94.5">
      <c r="A2128" s="36">
        <v>2127</v>
      </c>
      <c r="B2128" s="36" t="s">
        <v>9803</v>
      </c>
      <c r="C2128" s="36" t="s">
        <v>11183</v>
      </c>
      <c r="D2128" s="36" t="s">
        <v>11518</v>
      </c>
      <c r="E2128" s="36" t="s">
        <v>28</v>
      </c>
      <c r="F2128" s="36" t="s">
        <v>45</v>
      </c>
      <c r="G2128" s="36">
        <v>0</v>
      </c>
      <c r="H2128" s="36" t="s">
        <v>82</v>
      </c>
      <c r="I2128" s="36" t="s">
        <v>11519</v>
      </c>
      <c r="J2128" s="36" t="s">
        <v>11520</v>
      </c>
      <c r="K2128" s="36" t="s">
        <v>106</v>
      </c>
      <c r="L2128" s="72"/>
      <c r="M2128" s="36"/>
      <c r="N2128" s="36"/>
      <c r="O2128" s="36"/>
      <c r="P2128" s="36"/>
      <c r="Q2128" s="36"/>
      <c r="R2128" s="36"/>
      <c r="S2128" s="36"/>
      <c r="T2128" s="36"/>
      <c r="U2128" s="36"/>
      <c r="V2128" s="36"/>
      <c r="W2128" s="36"/>
      <c r="X2128" s="36"/>
      <c r="Y2128" s="36"/>
      <c r="Z2128" s="36"/>
      <c r="AA2128" s="36"/>
      <c r="AB2128" s="36"/>
      <c r="AC2128" s="36" t="s">
        <v>2545</v>
      </c>
      <c r="AD2128" s="36"/>
      <c r="AE2128" s="36">
        <f t="shared" si="36"/>
        <v>0</v>
      </c>
    </row>
    <row r="2129" spans="1:31" customFormat="1" ht="162">
      <c r="A2129" s="36">
        <v>2128</v>
      </c>
      <c r="B2129" s="36" t="s">
        <v>9803</v>
      </c>
      <c r="C2129" s="36" t="s">
        <v>11183</v>
      </c>
      <c r="D2129" s="36" t="s">
        <v>11521</v>
      </c>
      <c r="E2129" s="36" t="s">
        <v>28</v>
      </c>
      <c r="F2129" s="36" t="s">
        <v>45</v>
      </c>
      <c r="G2129" s="36">
        <v>0</v>
      </c>
      <c r="H2129" s="36" t="s">
        <v>82</v>
      </c>
      <c r="I2129" s="36" t="s">
        <v>11522</v>
      </c>
      <c r="J2129" s="36" t="s">
        <v>11523</v>
      </c>
      <c r="K2129" s="36" t="s">
        <v>33</v>
      </c>
      <c r="L2129" s="72" t="s">
        <v>11524</v>
      </c>
      <c r="M2129" s="36" t="s">
        <v>11525</v>
      </c>
      <c r="N2129" s="36" t="s">
        <v>49</v>
      </c>
      <c r="O2129" s="36" t="s">
        <v>50</v>
      </c>
      <c r="P2129" s="36" t="s">
        <v>50</v>
      </c>
      <c r="Q2129" s="36"/>
      <c r="R2129" s="36"/>
      <c r="S2129" s="36" t="s">
        <v>51</v>
      </c>
      <c r="T2129" s="36" t="s">
        <v>38</v>
      </c>
      <c r="U2129" s="36" t="s">
        <v>39</v>
      </c>
      <c r="V2129" s="36" t="s">
        <v>38</v>
      </c>
      <c r="W2129" s="36" t="s">
        <v>38</v>
      </c>
      <c r="X2129" s="36">
        <v>2</v>
      </c>
      <c r="Y2129" s="36" t="s">
        <v>52</v>
      </c>
      <c r="Z2129" s="36">
        <v>3</v>
      </c>
      <c r="AA2129" s="36" t="s">
        <v>52</v>
      </c>
      <c r="AB2129" s="36">
        <v>3</v>
      </c>
      <c r="AC2129" s="36"/>
      <c r="AD2129" s="36"/>
      <c r="AE2129" s="36">
        <f t="shared" si="36"/>
        <v>2</v>
      </c>
    </row>
    <row r="2130" spans="1:31" customFormat="1" ht="148.5">
      <c r="A2130" s="36">
        <v>2129</v>
      </c>
      <c r="B2130" s="36" t="s">
        <v>9803</v>
      </c>
      <c r="C2130" s="36" t="s">
        <v>11183</v>
      </c>
      <c r="D2130" s="36" t="s">
        <v>6465</v>
      </c>
      <c r="E2130" s="36" t="s">
        <v>28</v>
      </c>
      <c r="F2130" s="36" t="s">
        <v>2866</v>
      </c>
      <c r="G2130" s="36">
        <v>5</v>
      </c>
      <c r="H2130" s="36" t="s">
        <v>108</v>
      </c>
      <c r="I2130" s="36" t="s">
        <v>11526</v>
      </c>
      <c r="J2130" s="36" t="s">
        <v>11527</v>
      </c>
      <c r="K2130" s="36" t="s">
        <v>33</v>
      </c>
      <c r="L2130" s="72" t="s">
        <v>11528</v>
      </c>
      <c r="M2130" s="36" t="s">
        <v>11529</v>
      </c>
      <c r="N2130" s="36" t="s">
        <v>49</v>
      </c>
      <c r="O2130" s="36"/>
      <c r="P2130" s="36" t="s">
        <v>50</v>
      </c>
      <c r="Q2130" s="36"/>
      <c r="R2130" s="36"/>
      <c r="S2130" s="36" t="s">
        <v>51</v>
      </c>
      <c r="T2130" s="36" t="s">
        <v>38</v>
      </c>
      <c r="U2130" s="36" t="s">
        <v>39</v>
      </c>
      <c r="V2130" s="36" t="s">
        <v>38</v>
      </c>
      <c r="W2130" s="36" t="s">
        <v>38</v>
      </c>
      <c r="X2130" s="36">
        <v>2</v>
      </c>
      <c r="Y2130" s="36" t="s">
        <v>11530</v>
      </c>
      <c r="Z2130" s="36">
        <v>4</v>
      </c>
      <c r="AA2130" s="36" t="s">
        <v>11530</v>
      </c>
      <c r="AB2130" s="36">
        <v>4</v>
      </c>
      <c r="AC2130" s="36" t="s">
        <v>11531</v>
      </c>
      <c r="AD2130" s="36"/>
      <c r="AE2130" s="36">
        <f t="shared" si="36"/>
        <v>1</v>
      </c>
    </row>
    <row r="2131" spans="1:31" customFormat="1" ht="121.5">
      <c r="A2131" s="36">
        <v>2130</v>
      </c>
      <c r="B2131" s="36" t="s">
        <v>9803</v>
      </c>
      <c r="C2131" s="36" t="s">
        <v>11183</v>
      </c>
      <c r="D2131" s="36" t="s">
        <v>11532</v>
      </c>
      <c r="E2131" s="36" t="s">
        <v>28</v>
      </c>
      <c r="F2131" s="36" t="s">
        <v>45</v>
      </c>
      <c r="G2131" s="36">
        <v>0</v>
      </c>
      <c r="H2131" s="36" t="s">
        <v>82</v>
      </c>
      <c r="I2131" s="36" t="s">
        <v>11533</v>
      </c>
      <c r="J2131" s="36" t="s">
        <v>11534</v>
      </c>
      <c r="K2131" s="36" t="s">
        <v>33</v>
      </c>
      <c r="L2131" s="72" t="s">
        <v>11535</v>
      </c>
      <c r="M2131" s="36" t="s">
        <v>11536</v>
      </c>
      <c r="N2131" s="72" t="s">
        <v>49</v>
      </c>
      <c r="O2131" s="36"/>
      <c r="P2131" s="36"/>
      <c r="Q2131" s="36"/>
      <c r="R2131" s="36" t="s">
        <v>50</v>
      </c>
      <c r="S2131" s="36" t="s">
        <v>37</v>
      </c>
      <c r="T2131" s="36" t="s">
        <v>39</v>
      </c>
      <c r="U2131" s="36" t="s">
        <v>38</v>
      </c>
      <c r="V2131" s="36" t="s">
        <v>38</v>
      </c>
      <c r="W2131" s="36" t="s">
        <v>38</v>
      </c>
      <c r="X2131" s="36">
        <v>2</v>
      </c>
      <c r="Y2131" s="36" t="s">
        <v>52</v>
      </c>
      <c r="Z2131" s="36">
        <v>3</v>
      </c>
      <c r="AA2131" s="36" t="s">
        <v>52</v>
      </c>
      <c r="AB2131" s="36">
        <v>3</v>
      </c>
      <c r="AC2131" s="36"/>
      <c r="AD2131" s="36"/>
      <c r="AE2131" s="36">
        <f t="shared" si="36"/>
        <v>1</v>
      </c>
    </row>
    <row r="2132" spans="1:31" customFormat="1" ht="121.5">
      <c r="A2132" s="36">
        <v>2131</v>
      </c>
      <c r="B2132" s="36" t="s">
        <v>9803</v>
      </c>
      <c r="C2132" s="36" t="s">
        <v>11183</v>
      </c>
      <c r="D2132" s="36" t="s">
        <v>11537</v>
      </c>
      <c r="E2132" s="36" t="s">
        <v>28</v>
      </c>
      <c r="F2132" s="36" t="s">
        <v>45</v>
      </c>
      <c r="G2132" s="36">
        <v>0</v>
      </c>
      <c r="H2132" s="36" t="s">
        <v>82</v>
      </c>
      <c r="I2132" s="36" t="s">
        <v>11538</v>
      </c>
      <c r="J2132" s="36" t="s">
        <v>11539</v>
      </c>
      <c r="K2132" s="36" t="s">
        <v>106</v>
      </c>
      <c r="L2132" s="72"/>
      <c r="M2132" s="36"/>
      <c r="N2132" s="36"/>
      <c r="O2132" s="36"/>
      <c r="P2132" s="36"/>
      <c r="Q2132" s="36"/>
      <c r="R2132" s="36"/>
      <c r="S2132" s="36"/>
      <c r="T2132" s="36"/>
      <c r="U2132" s="36"/>
      <c r="V2132" s="36"/>
      <c r="W2132" s="36"/>
      <c r="X2132" s="36"/>
      <c r="Y2132" s="36"/>
      <c r="Z2132" s="36"/>
      <c r="AA2132" s="36"/>
      <c r="AB2132" s="36"/>
      <c r="AC2132" s="36" t="s">
        <v>11540</v>
      </c>
      <c r="AD2132" s="36"/>
      <c r="AE2132" s="36">
        <f t="shared" si="36"/>
        <v>0</v>
      </c>
    </row>
    <row r="2133" spans="1:31" customFormat="1" ht="108">
      <c r="A2133" s="36">
        <v>2132</v>
      </c>
      <c r="B2133" s="36" t="s">
        <v>9803</v>
      </c>
      <c r="C2133" s="36" t="s">
        <v>11183</v>
      </c>
      <c r="D2133" s="36" t="s">
        <v>11541</v>
      </c>
      <c r="E2133" s="36" t="s">
        <v>28</v>
      </c>
      <c r="F2133" s="36" t="s">
        <v>45</v>
      </c>
      <c r="G2133" s="36">
        <v>0</v>
      </c>
      <c r="H2133" s="36" t="s">
        <v>108</v>
      </c>
      <c r="I2133" s="36" t="s">
        <v>11542</v>
      </c>
      <c r="J2133" s="36" t="s">
        <v>11543</v>
      </c>
      <c r="K2133" s="36" t="s">
        <v>33</v>
      </c>
      <c r="L2133" s="72" t="s">
        <v>11544</v>
      </c>
      <c r="M2133" s="36" t="s">
        <v>11497</v>
      </c>
      <c r="N2133" s="36" t="s">
        <v>49</v>
      </c>
      <c r="O2133" s="36"/>
      <c r="P2133" s="36" t="s">
        <v>50</v>
      </c>
      <c r="Q2133" s="36"/>
      <c r="R2133" s="36"/>
      <c r="S2133" s="36" t="s">
        <v>51</v>
      </c>
      <c r="T2133" s="36" t="s">
        <v>38</v>
      </c>
      <c r="U2133" s="36" t="s">
        <v>39</v>
      </c>
      <c r="V2133" s="36" t="s">
        <v>38</v>
      </c>
      <c r="W2133" s="36" t="s">
        <v>38</v>
      </c>
      <c r="X2133" s="36">
        <v>2</v>
      </c>
      <c r="Y2133" s="36" t="s">
        <v>52</v>
      </c>
      <c r="Z2133" s="36">
        <v>3</v>
      </c>
      <c r="AA2133" s="36" t="s">
        <v>52</v>
      </c>
      <c r="AB2133" s="36">
        <v>3</v>
      </c>
      <c r="AC2133" s="36" t="s">
        <v>11545</v>
      </c>
      <c r="AD2133" s="36"/>
      <c r="AE2133" s="36">
        <f t="shared" si="36"/>
        <v>1</v>
      </c>
    </row>
    <row r="2134" spans="1:31" customFormat="1" ht="121.5">
      <c r="A2134" s="36">
        <v>2133</v>
      </c>
      <c r="B2134" s="36" t="s">
        <v>9803</v>
      </c>
      <c r="C2134" s="36" t="s">
        <v>11183</v>
      </c>
      <c r="D2134" s="36" t="s">
        <v>11546</v>
      </c>
      <c r="E2134" s="36" t="s">
        <v>28</v>
      </c>
      <c r="F2134" s="36" t="s">
        <v>45</v>
      </c>
      <c r="G2134" s="36">
        <v>0</v>
      </c>
      <c r="H2134" s="36" t="s">
        <v>30</v>
      </c>
      <c r="I2134" s="36" t="s">
        <v>11547</v>
      </c>
      <c r="J2134" s="36" t="s">
        <v>11548</v>
      </c>
      <c r="K2134" s="36" t="s">
        <v>33</v>
      </c>
      <c r="L2134" s="72" t="s">
        <v>11549</v>
      </c>
      <c r="M2134" s="36" t="s">
        <v>11497</v>
      </c>
      <c r="N2134" s="36" t="s">
        <v>49</v>
      </c>
      <c r="O2134" s="36"/>
      <c r="P2134" s="36" t="s">
        <v>50</v>
      </c>
      <c r="Q2134" s="36"/>
      <c r="R2134" s="36"/>
      <c r="S2134" s="36" t="s">
        <v>51</v>
      </c>
      <c r="T2134" s="36" t="s">
        <v>38</v>
      </c>
      <c r="U2134" s="36" t="s">
        <v>39</v>
      </c>
      <c r="V2134" s="36" t="s">
        <v>38</v>
      </c>
      <c r="W2134" s="36" t="s">
        <v>38</v>
      </c>
      <c r="X2134" s="36">
        <v>2</v>
      </c>
      <c r="Y2134" s="36" t="s">
        <v>52</v>
      </c>
      <c r="Z2134" s="36">
        <v>3</v>
      </c>
      <c r="AA2134" s="36" t="s">
        <v>52</v>
      </c>
      <c r="AB2134" s="36">
        <v>3</v>
      </c>
      <c r="AC2134" s="36" t="s">
        <v>11550</v>
      </c>
      <c r="AD2134" s="36"/>
      <c r="AE2134" s="36">
        <f t="shared" si="36"/>
        <v>1</v>
      </c>
    </row>
    <row r="2135" spans="1:31" customFormat="1" ht="94.5">
      <c r="A2135" s="36">
        <v>2134</v>
      </c>
      <c r="B2135" s="36" t="s">
        <v>9803</v>
      </c>
      <c r="C2135" s="36" t="s">
        <v>11183</v>
      </c>
      <c r="D2135" s="36" t="s">
        <v>11551</v>
      </c>
      <c r="E2135" s="36" t="s">
        <v>28</v>
      </c>
      <c r="F2135" s="36" t="s">
        <v>45</v>
      </c>
      <c r="G2135" s="36">
        <v>0</v>
      </c>
      <c r="H2135" s="36" t="s">
        <v>82</v>
      </c>
      <c r="I2135" s="36" t="s">
        <v>11552</v>
      </c>
      <c r="J2135" s="36" t="s">
        <v>11553</v>
      </c>
      <c r="K2135" s="36" t="s">
        <v>106</v>
      </c>
      <c r="L2135" s="72"/>
      <c r="M2135" s="36"/>
      <c r="N2135" s="36"/>
      <c r="O2135" s="36"/>
      <c r="P2135" s="36"/>
      <c r="Q2135" s="36"/>
      <c r="R2135" s="36"/>
      <c r="S2135" s="36"/>
      <c r="T2135" s="36"/>
      <c r="U2135" s="36"/>
      <c r="V2135" s="36"/>
      <c r="W2135" s="36"/>
      <c r="X2135" s="36"/>
      <c r="Y2135" s="36"/>
      <c r="Z2135" s="36"/>
      <c r="AA2135" s="36"/>
      <c r="AB2135" s="36"/>
      <c r="AC2135" s="36"/>
      <c r="AD2135" s="36"/>
      <c r="AE2135" s="36">
        <f t="shared" si="36"/>
        <v>0</v>
      </c>
    </row>
    <row r="2136" spans="1:31" customFormat="1" ht="148.5">
      <c r="A2136" s="36">
        <v>2135</v>
      </c>
      <c r="B2136" s="36" t="s">
        <v>9803</v>
      </c>
      <c r="C2136" s="36" t="s">
        <v>11183</v>
      </c>
      <c r="D2136" s="36" t="s">
        <v>11554</v>
      </c>
      <c r="E2136" s="36" t="s">
        <v>28</v>
      </c>
      <c r="F2136" s="36" t="s">
        <v>45</v>
      </c>
      <c r="G2136" s="36">
        <v>0</v>
      </c>
      <c r="H2136" s="36" t="s">
        <v>82</v>
      </c>
      <c r="I2136" s="36" t="s">
        <v>11555</v>
      </c>
      <c r="J2136" s="36" t="s">
        <v>11556</v>
      </c>
      <c r="K2136" s="72" t="s">
        <v>7986</v>
      </c>
      <c r="L2136" s="72"/>
      <c r="M2136" s="72" t="s">
        <v>11557</v>
      </c>
      <c r="N2136" s="36"/>
      <c r="O2136" s="36"/>
      <c r="P2136" s="36"/>
      <c r="Q2136" s="36"/>
      <c r="R2136" s="36"/>
      <c r="S2136" s="36"/>
      <c r="T2136" s="36"/>
      <c r="U2136" s="36"/>
      <c r="V2136" s="36"/>
      <c r="W2136" s="36"/>
      <c r="X2136" s="36"/>
      <c r="Y2136" s="36"/>
      <c r="Z2136" s="36"/>
      <c r="AA2136" s="36"/>
      <c r="AB2136" s="36"/>
      <c r="AC2136" s="36"/>
      <c r="AD2136" s="36"/>
      <c r="AE2136" s="36">
        <f t="shared" si="36"/>
        <v>0</v>
      </c>
    </row>
    <row r="2137" spans="1:31" customFormat="1" ht="148.5">
      <c r="A2137" s="36">
        <v>2136</v>
      </c>
      <c r="B2137" s="36" t="s">
        <v>9803</v>
      </c>
      <c r="C2137" s="36" t="s">
        <v>11183</v>
      </c>
      <c r="D2137" s="36" t="s">
        <v>11558</v>
      </c>
      <c r="E2137" s="36" t="s">
        <v>28</v>
      </c>
      <c r="F2137" s="36" t="s">
        <v>45</v>
      </c>
      <c r="G2137" s="36">
        <v>0</v>
      </c>
      <c r="H2137" s="36" t="s">
        <v>645</v>
      </c>
      <c r="I2137" s="36" t="s">
        <v>11559</v>
      </c>
      <c r="J2137" s="36" t="s">
        <v>11560</v>
      </c>
      <c r="K2137" s="36" t="s">
        <v>33</v>
      </c>
      <c r="L2137" s="72" t="s">
        <v>11561</v>
      </c>
      <c r="M2137" s="36" t="s">
        <v>11562</v>
      </c>
      <c r="N2137" s="36" t="s">
        <v>49</v>
      </c>
      <c r="O2137" s="36"/>
      <c r="P2137" s="36"/>
      <c r="Q2137" s="36"/>
      <c r="R2137" s="36" t="s">
        <v>50</v>
      </c>
      <c r="S2137" s="36" t="s">
        <v>38</v>
      </c>
      <c r="T2137" s="36" t="s">
        <v>38</v>
      </c>
      <c r="U2137" s="36" t="s">
        <v>38</v>
      </c>
      <c r="V2137" s="36" t="s">
        <v>38</v>
      </c>
      <c r="W2137" s="36" t="s">
        <v>38</v>
      </c>
      <c r="X2137" s="36">
        <v>2</v>
      </c>
      <c r="Y2137" s="36" t="s">
        <v>11530</v>
      </c>
      <c r="Z2137" s="36">
        <v>4</v>
      </c>
      <c r="AA2137" s="36" t="s">
        <v>11530</v>
      </c>
      <c r="AB2137" s="36">
        <v>4</v>
      </c>
      <c r="AC2137" s="36" t="s">
        <v>11563</v>
      </c>
      <c r="AD2137" s="36"/>
      <c r="AE2137" s="36">
        <f t="shared" si="36"/>
        <v>1</v>
      </c>
    </row>
    <row r="2138" spans="1:31" customFormat="1" ht="135">
      <c r="A2138" s="36">
        <v>2137</v>
      </c>
      <c r="B2138" s="36" t="s">
        <v>9803</v>
      </c>
      <c r="C2138" s="36" t="s">
        <v>11183</v>
      </c>
      <c r="D2138" s="36" t="s">
        <v>11564</v>
      </c>
      <c r="E2138" s="36" t="s">
        <v>28</v>
      </c>
      <c r="F2138" s="36" t="s">
        <v>45</v>
      </c>
      <c r="G2138" s="36">
        <v>0</v>
      </c>
      <c r="H2138" s="36" t="s">
        <v>30</v>
      </c>
      <c r="I2138" s="36" t="s">
        <v>11565</v>
      </c>
      <c r="J2138" s="36" t="s">
        <v>11566</v>
      </c>
      <c r="K2138" s="36" t="s">
        <v>33</v>
      </c>
      <c r="L2138" s="72" t="s">
        <v>11567</v>
      </c>
      <c r="M2138" s="36" t="s">
        <v>11568</v>
      </c>
      <c r="N2138" s="36" t="s">
        <v>49</v>
      </c>
      <c r="O2138" s="36" t="s">
        <v>50</v>
      </c>
      <c r="P2138" s="36" t="s">
        <v>50</v>
      </c>
      <c r="Q2138" s="36"/>
      <c r="R2138" s="36"/>
      <c r="S2138" s="36" t="s">
        <v>51</v>
      </c>
      <c r="T2138" s="36" t="s">
        <v>38</v>
      </c>
      <c r="U2138" s="36" t="s">
        <v>39</v>
      </c>
      <c r="V2138" s="36" t="s">
        <v>38</v>
      </c>
      <c r="W2138" s="36" t="s">
        <v>38</v>
      </c>
      <c r="X2138" s="36">
        <v>2</v>
      </c>
      <c r="Y2138" s="36" t="s">
        <v>11569</v>
      </c>
      <c r="Z2138" s="36">
        <v>1</v>
      </c>
      <c r="AA2138" s="36" t="s">
        <v>11569</v>
      </c>
      <c r="AB2138" s="36">
        <v>1</v>
      </c>
      <c r="AC2138" s="36"/>
      <c r="AD2138" s="36"/>
      <c r="AE2138" s="36">
        <f t="shared" si="36"/>
        <v>2</v>
      </c>
    </row>
    <row r="2139" spans="1:31" customFormat="1" ht="94.5">
      <c r="A2139" s="36">
        <v>2138</v>
      </c>
      <c r="B2139" s="36" t="s">
        <v>9803</v>
      </c>
      <c r="C2139" s="36" t="s">
        <v>11183</v>
      </c>
      <c r="D2139" s="36" t="s">
        <v>11570</v>
      </c>
      <c r="E2139" s="36" t="s">
        <v>28</v>
      </c>
      <c r="F2139" s="36" t="s">
        <v>45</v>
      </c>
      <c r="G2139" s="36">
        <v>0</v>
      </c>
      <c r="H2139" s="36" t="s">
        <v>30</v>
      </c>
      <c r="I2139" s="36" t="s">
        <v>11571</v>
      </c>
      <c r="J2139" s="36" t="s">
        <v>11572</v>
      </c>
      <c r="K2139" s="36" t="s">
        <v>33</v>
      </c>
      <c r="L2139" s="72" t="s">
        <v>11573</v>
      </c>
      <c r="M2139" s="36" t="s">
        <v>11574</v>
      </c>
      <c r="N2139" s="36" t="s">
        <v>49</v>
      </c>
      <c r="O2139" s="36"/>
      <c r="P2139" s="36" t="s">
        <v>50</v>
      </c>
      <c r="Q2139" s="36"/>
      <c r="R2139" s="36"/>
      <c r="S2139" s="36" t="s">
        <v>51</v>
      </c>
      <c r="T2139" s="36" t="s">
        <v>38</v>
      </c>
      <c r="U2139" s="36" t="s">
        <v>39</v>
      </c>
      <c r="V2139" s="36" t="s">
        <v>38</v>
      </c>
      <c r="W2139" s="36" t="s">
        <v>39</v>
      </c>
      <c r="X2139" s="36">
        <v>1</v>
      </c>
      <c r="Y2139" s="36" t="s">
        <v>11575</v>
      </c>
      <c r="Z2139" s="36">
        <v>1</v>
      </c>
      <c r="AA2139" s="36" t="s">
        <v>11575</v>
      </c>
      <c r="AB2139" s="36">
        <v>1</v>
      </c>
      <c r="AC2139" s="36"/>
      <c r="AD2139" s="36"/>
      <c r="AE2139" s="36">
        <f t="shared" si="36"/>
        <v>1</v>
      </c>
    </row>
    <row r="2140" spans="1:31" customFormat="1" ht="148.5">
      <c r="A2140" s="36">
        <v>2139</v>
      </c>
      <c r="B2140" s="36" t="s">
        <v>9803</v>
      </c>
      <c r="C2140" s="36" t="s">
        <v>11183</v>
      </c>
      <c r="D2140" s="36" t="s">
        <v>11576</v>
      </c>
      <c r="E2140" s="36" t="s">
        <v>28</v>
      </c>
      <c r="F2140" s="36" t="s">
        <v>45</v>
      </c>
      <c r="G2140" s="36">
        <v>0</v>
      </c>
      <c r="H2140" s="36" t="s">
        <v>82</v>
      </c>
      <c r="I2140" s="36" t="s">
        <v>11577</v>
      </c>
      <c r="J2140" s="36" t="s">
        <v>11578</v>
      </c>
      <c r="K2140" s="36" t="s">
        <v>33</v>
      </c>
      <c r="L2140" s="72" t="s">
        <v>11579</v>
      </c>
      <c r="M2140" s="36"/>
      <c r="N2140" s="36" t="s">
        <v>49</v>
      </c>
      <c r="O2140" s="36"/>
      <c r="P2140" s="36"/>
      <c r="Q2140" s="36" t="s">
        <v>50</v>
      </c>
      <c r="R2140" s="36"/>
      <c r="S2140" s="36" t="s">
        <v>37</v>
      </c>
      <c r="T2140" s="36" t="s">
        <v>38</v>
      </c>
      <c r="U2140" s="36" t="s">
        <v>38</v>
      </c>
      <c r="V2140" s="36" t="s">
        <v>38</v>
      </c>
      <c r="W2140" s="36" t="s">
        <v>39</v>
      </c>
      <c r="X2140" s="36">
        <v>1</v>
      </c>
      <c r="Y2140" s="36" t="s">
        <v>11580</v>
      </c>
      <c r="Z2140" s="36">
        <v>1</v>
      </c>
      <c r="AA2140" s="36" t="s">
        <v>11580</v>
      </c>
      <c r="AB2140" s="36">
        <v>1</v>
      </c>
      <c r="AC2140" s="36"/>
      <c r="AD2140" s="36"/>
      <c r="AE2140" s="36">
        <f t="shared" si="36"/>
        <v>1</v>
      </c>
    </row>
    <row r="2141" spans="1:31" customFormat="1" ht="135">
      <c r="A2141" s="36">
        <v>2140</v>
      </c>
      <c r="B2141" s="36" t="s">
        <v>9803</v>
      </c>
      <c r="C2141" s="36" t="s">
        <v>11183</v>
      </c>
      <c r="D2141" s="36" t="s">
        <v>11581</v>
      </c>
      <c r="E2141" s="36" t="s">
        <v>28</v>
      </c>
      <c r="F2141" s="36" t="s">
        <v>45</v>
      </c>
      <c r="G2141" s="36">
        <v>0</v>
      </c>
      <c r="H2141" s="36" t="s">
        <v>30</v>
      </c>
      <c r="I2141" s="36" t="s">
        <v>11582</v>
      </c>
      <c r="J2141" s="36" t="s">
        <v>11583</v>
      </c>
      <c r="K2141" s="36" t="s">
        <v>33</v>
      </c>
      <c r="L2141" s="72" t="s">
        <v>11584</v>
      </c>
      <c r="M2141" s="36"/>
      <c r="N2141" s="36" t="s">
        <v>49</v>
      </c>
      <c r="O2141" s="36"/>
      <c r="P2141" s="36" t="s">
        <v>50</v>
      </c>
      <c r="Q2141" s="36"/>
      <c r="R2141" s="36"/>
      <c r="S2141" s="36" t="s">
        <v>51</v>
      </c>
      <c r="T2141" s="36" t="s">
        <v>38</v>
      </c>
      <c r="U2141" s="36" t="s">
        <v>39</v>
      </c>
      <c r="V2141" s="36" t="s">
        <v>38</v>
      </c>
      <c r="W2141" s="36" t="s">
        <v>39</v>
      </c>
      <c r="X2141" s="36">
        <v>1</v>
      </c>
      <c r="Y2141" s="36" t="s">
        <v>11585</v>
      </c>
      <c r="Z2141" s="36">
        <v>1</v>
      </c>
      <c r="AA2141" s="36" t="s">
        <v>11585</v>
      </c>
      <c r="AB2141" s="36">
        <v>1</v>
      </c>
      <c r="AC2141" s="36"/>
      <c r="AD2141" s="36"/>
      <c r="AE2141" s="36">
        <f t="shared" si="36"/>
        <v>1</v>
      </c>
    </row>
    <row r="2142" spans="1:31" customFormat="1" ht="94.5">
      <c r="A2142" s="36">
        <v>2141</v>
      </c>
      <c r="B2142" s="36" t="s">
        <v>9803</v>
      </c>
      <c r="C2142" s="36" t="s">
        <v>11183</v>
      </c>
      <c r="D2142" s="36" t="s">
        <v>11586</v>
      </c>
      <c r="E2142" s="36" t="s">
        <v>28</v>
      </c>
      <c r="F2142" s="36" t="s">
        <v>45</v>
      </c>
      <c r="G2142" s="36">
        <v>0</v>
      </c>
      <c r="H2142" s="36" t="s">
        <v>133</v>
      </c>
      <c r="I2142" s="36" t="s">
        <v>11587</v>
      </c>
      <c r="J2142" s="36" t="s">
        <v>11588</v>
      </c>
      <c r="K2142" s="36" t="s">
        <v>33</v>
      </c>
      <c r="L2142" s="72" t="s">
        <v>11589</v>
      </c>
      <c r="M2142" s="36"/>
      <c r="N2142" s="36" t="s">
        <v>49</v>
      </c>
      <c r="O2142" s="36"/>
      <c r="P2142" s="36" t="s">
        <v>50</v>
      </c>
      <c r="Q2142" s="36"/>
      <c r="R2142" s="36"/>
      <c r="S2142" s="36" t="s">
        <v>51</v>
      </c>
      <c r="T2142" s="36" t="s">
        <v>38</v>
      </c>
      <c r="U2142" s="36" t="s">
        <v>39</v>
      </c>
      <c r="V2142" s="36" t="s">
        <v>38</v>
      </c>
      <c r="W2142" s="36" t="s">
        <v>39</v>
      </c>
      <c r="X2142" s="36">
        <v>1</v>
      </c>
      <c r="Y2142" s="36" t="s">
        <v>11590</v>
      </c>
      <c r="Z2142" s="36">
        <v>1</v>
      </c>
      <c r="AA2142" s="36" t="s">
        <v>11591</v>
      </c>
      <c r="AB2142" s="36">
        <v>1</v>
      </c>
      <c r="AC2142" s="36"/>
      <c r="AD2142" s="36"/>
      <c r="AE2142" s="36">
        <f t="shared" si="36"/>
        <v>1</v>
      </c>
    </row>
    <row r="2143" spans="1:31" customFormat="1" ht="121.5">
      <c r="A2143" s="36">
        <v>2142</v>
      </c>
      <c r="B2143" s="36" t="s">
        <v>9803</v>
      </c>
      <c r="C2143" s="36" t="s">
        <v>11183</v>
      </c>
      <c r="D2143" s="36" t="s">
        <v>11592</v>
      </c>
      <c r="E2143" s="36" t="s">
        <v>28</v>
      </c>
      <c r="F2143" s="36" t="s">
        <v>45</v>
      </c>
      <c r="G2143" s="36">
        <v>0</v>
      </c>
      <c r="H2143" s="36" t="s">
        <v>82</v>
      </c>
      <c r="I2143" s="36" t="s">
        <v>11593</v>
      </c>
      <c r="J2143" s="36" t="s">
        <v>11594</v>
      </c>
      <c r="K2143" s="36" t="s">
        <v>106</v>
      </c>
      <c r="L2143" s="72"/>
      <c r="M2143" s="36"/>
      <c r="N2143" s="36"/>
      <c r="O2143" s="36"/>
      <c r="P2143" s="36"/>
      <c r="Q2143" s="36"/>
      <c r="R2143" s="36"/>
      <c r="S2143" s="36"/>
      <c r="T2143" s="36"/>
      <c r="U2143" s="36"/>
      <c r="V2143" s="36"/>
      <c r="W2143" s="36"/>
      <c r="X2143" s="36"/>
      <c r="Y2143" s="36"/>
      <c r="Z2143" s="36"/>
      <c r="AA2143" s="36"/>
      <c r="AB2143" s="36"/>
      <c r="AC2143" s="36"/>
      <c r="AD2143" s="36"/>
      <c r="AE2143" s="36">
        <f t="shared" si="36"/>
        <v>0</v>
      </c>
    </row>
    <row r="2144" spans="1:31" customFormat="1" ht="108">
      <c r="A2144" s="36">
        <v>2143</v>
      </c>
      <c r="B2144" s="36" t="s">
        <v>9803</v>
      </c>
      <c r="C2144" s="36" t="s">
        <v>11183</v>
      </c>
      <c r="D2144" s="36" t="s">
        <v>11595</v>
      </c>
      <c r="E2144" s="36" t="s">
        <v>28</v>
      </c>
      <c r="F2144" s="36" t="s">
        <v>45</v>
      </c>
      <c r="G2144" s="36">
        <v>0</v>
      </c>
      <c r="H2144" s="36" t="s">
        <v>82</v>
      </c>
      <c r="I2144" s="36" t="s">
        <v>11596</v>
      </c>
      <c r="J2144" s="36" t="s">
        <v>11597</v>
      </c>
      <c r="K2144" s="36" t="s">
        <v>33</v>
      </c>
      <c r="L2144" s="72" t="s">
        <v>11598</v>
      </c>
      <c r="M2144" s="36" t="s">
        <v>11599</v>
      </c>
      <c r="N2144" s="36" t="s">
        <v>49</v>
      </c>
      <c r="O2144" s="36"/>
      <c r="P2144" s="36" t="s">
        <v>50</v>
      </c>
      <c r="Q2144" s="36"/>
      <c r="R2144" s="36"/>
      <c r="S2144" s="36" t="s">
        <v>51</v>
      </c>
      <c r="T2144" s="36" t="s">
        <v>38</v>
      </c>
      <c r="U2144" s="36" t="s">
        <v>39</v>
      </c>
      <c r="V2144" s="36" t="s">
        <v>38</v>
      </c>
      <c r="W2144" s="36"/>
      <c r="X2144" s="36">
        <v>2</v>
      </c>
      <c r="Y2144" s="36" t="s">
        <v>11600</v>
      </c>
      <c r="Z2144" s="36">
        <v>1</v>
      </c>
      <c r="AA2144" s="36" t="s">
        <v>11600</v>
      </c>
      <c r="AB2144" s="36">
        <v>1</v>
      </c>
      <c r="AC2144" s="36"/>
      <c r="AD2144" s="36"/>
      <c r="AE2144" s="36">
        <f t="shared" si="36"/>
        <v>1</v>
      </c>
    </row>
    <row r="2145" spans="1:31" customFormat="1" ht="135">
      <c r="A2145" s="36">
        <v>2144</v>
      </c>
      <c r="B2145" s="36" t="s">
        <v>9803</v>
      </c>
      <c r="C2145" s="36" t="s">
        <v>11183</v>
      </c>
      <c r="D2145" s="36" t="s">
        <v>11601</v>
      </c>
      <c r="E2145" s="36" t="s">
        <v>28</v>
      </c>
      <c r="F2145" s="36" t="s">
        <v>45</v>
      </c>
      <c r="G2145" s="36">
        <v>0</v>
      </c>
      <c r="H2145" s="36" t="s">
        <v>82</v>
      </c>
      <c r="I2145" s="36" t="s">
        <v>11602</v>
      </c>
      <c r="J2145" s="36" t="s">
        <v>11603</v>
      </c>
      <c r="K2145" s="36" t="s">
        <v>33</v>
      </c>
      <c r="L2145" s="72" t="s">
        <v>11604</v>
      </c>
      <c r="M2145" s="36" t="s">
        <v>11605</v>
      </c>
      <c r="N2145" s="36" t="s">
        <v>49</v>
      </c>
      <c r="O2145" s="36"/>
      <c r="P2145" s="36" t="s">
        <v>50</v>
      </c>
      <c r="Q2145" s="36"/>
      <c r="R2145" s="36"/>
      <c r="S2145" s="36" t="s">
        <v>51</v>
      </c>
      <c r="T2145" s="36" t="s">
        <v>38</v>
      </c>
      <c r="U2145" s="36" t="s">
        <v>39</v>
      </c>
      <c r="V2145" s="36" t="s">
        <v>38</v>
      </c>
      <c r="W2145" s="36"/>
      <c r="X2145" s="36">
        <v>2</v>
      </c>
      <c r="Y2145" s="36" t="s">
        <v>11569</v>
      </c>
      <c r="Z2145" s="36">
        <v>1</v>
      </c>
      <c r="AA2145" s="36" t="s">
        <v>11569</v>
      </c>
      <c r="AB2145" s="36">
        <v>1</v>
      </c>
      <c r="AC2145" s="36"/>
      <c r="AD2145" s="36"/>
      <c r="AE2145" s="36">
        <f t="shared" si="36"/>
        <v>1</v>
      </c>
    </row>
    <row r="2146" spans="1:31" customFormat="1" ht="121.5">
      <c r="A2146" s="36">
        <v>2145</v>
      </c>
      <c r="B2146" s="36" t="s">
        <v>9803</v>
      </c>
      <c r="C2146" s="36" t="s">
        <v>11183</v>
      </c>
      <c r="D2146" s="36" t="s">
        <v>11606</v>
      </c>
      <c r="E2146" s="36" t="s">
        <v>28</v>
      </c>
      <c r="F2146" s="36" t="s">
        <v>45</v>
      </c>
      <c r="G2146" s="36">
        <v>0</v>
      </c>
      <c r="H2146" s="36" t="s">
        <v>82</v>
      </c>
      <c r="I2146" s="36" t="s">
        <v>11607</v>
      </c>
      <c r="J2146" s="36" t="s">
        <v>11608</v>
      </c>
      <c r="K2146" s="36" t="s">
        <v>33</v>
      </c>
      <c r="L2146" s="72" t="s">
        <v>11609</v>
      </c>
      <c r="M2146" s="36" t="s">
        <v>11610</v>
      </c>
      <c r="N2146" s="36" t="s">
        <v>49</v>
      </c>
      <c r="O2146" s="36" t="s">
        <v>50</v>
      </c>
      <c r="P2146" s="36"/>
      <c r="Q2146" s="36"/>
      <c r="R2146" s="36"/>
      <c r="S2146" s="36" t="s">
        <v>51</v>
      </c>
      <c r="T2146" s="36" t="s">
        <v>38</v>
      </c>
      <c r="U2146" s="36" t="s">
        <v>38</v>
      </c>
      <c r="V2146" s="36" t="s">
        <v>38</v>
      </c>
      <c r="W2146" s="36" t="s">
        <v>39</v>
      </c>
      <c r="X2146" s="36">
        <v>1</v>
      </c>
      <c r="Y2146" s="36" t="s">
        <v>11611</v>
      </c>
      <c r="Z2146" s="36">
        <v>1</v>
      </c>
      <c r="AA2146" s="36" t="s">
        <v>11612</v>
      </c>
      <c r="AB2146" s="36">
        <v>5</v>
      </c>
      <c r="AC2146" s="36"/>
      <c r="AD2146" s="36"/>
      <c r="AE2146" s="36">
        <f t="shared" si="36"/>
        <v>1</v>
      </c>
    </row>
    <row r="2147" spans="1:31" customFormat="1" ht="162">
      <c r="A2147" s="36">
        <v>2146</v>
      </c>
      <c r="B2147" s="36" t="s">
        <v>9803</v>
      </c>
      <c r="C2147" s="36" t="s">
        <v>11183</v>
      </c>
      <c r="D2147" s="36" t="s">
        <v>11613</v>
      </c>
      <c r="E2147" s="36" t="s">
        <v>28</v>
      </c>
      <c r="F2147" s="36" t="s">
        <v>45</v>
      </c>
      <c r="G2147" s="36">
        <v>0</v>
      </c>
      <c r="H2147" s="36" t="s">
        <v>82</v>
      </c>
      <c r="I2147" s="36" t="s">
        <v>11614</v>
      </c>
      <c r="J2147" s="36" t="s">
        <v>11615</v>
      </c>
      <c r="K2147" s="36" t="s">
        <v>33</v>
      </c>
      <c r="L2147" s="72" t="s">
        <v>11616</v>
      </c>
      <c r="M2147" s="36" t="s">
        <v>11617</v>
      </c>
      <c r="N2147" s="36" t="s">
        <v>49</v>
      </c>
      <c r="O2147" s="36" t="s">
        <v>50</v>
      </c>
      <c r="P2147" s="36" t="s">
        <v>50</v>
      </c>
      <c r="Q2147" s="36"/>
      <c r="R2147" s="36" t="s">
        <v>50</v>
      </c>
      <c r="S2147" s="36" t="s">
        <v>51</v>
      </c>
      <c r="T2147" s="36" t="s">
        <v>38</v>
      </c>
      <c r="U2147" s="36" t="s">
        <v>39</v>
      </c>
      <c r="V2147" s="36" t="s">
        <v>38</v>
      </c>
      <c r="W2147" s="36" t="s">
        <v>39</v>
      </c>
      <c r="X2147" s="36">
        <v>1</v>
      </c>
      <c r="Y2147" s="36" t="s">
        <v>11618</v>
      </c>
      <c r="Z2147" s="36">
        <v>1</v>
      </c>
      <c r="AA2147" s="36" t="s">
        <v>1715</v>
      </c>
      <c r="AB2147" s="36">
        <v>1</v>
      </c>
      <c r="AC2147" s="36"/>
      <c r="AD2147" s="36"/>
      <c r="AE2147" s="36">
        <f t="shared" si="36"/>
        <v>3</v>
      </c>
    </row>
    <row r="2148" spans="1:31" customFormat="1" ht="121.5">
      <c r="A2148" s="36">
        <v>2147</v>
      </c>
      <c r="B2148" s="36" t="s">
        <v>9803</v>
      </c>
      <c r="C2148" s="36" t="s">
        <v>11183</v>
      </c>
      <c r="D2148" s="36" t="s">
        <v>11619</v>
      </c>
      <c r="E2148" s="36" t="s">
        <v>28</v>
      </c>
      <c r="F2148" s="36" t="s">
        <v>45</v>
      </c>
      <c r="G2148" s="36">
        <v>0</v>
      </c>
      <c r="H2148" s="36" t="s">
        <v>82</v>
      </c>
      <c r="I2148" s="36" t="s">
        <v>11620</v>
      </c>
      <c r="J2148" s="36" t="s">
        <v>11621</v>
      </c>
      <c r="K2148" s="36" t="s">
        <v>33</v>
      </c>
      <c r="L2148" s="72" t="s">
        <v>11622</v>
      </c>
      <c r="M2148" s="36" t="s">
        <v>11623</v>
      </c>
      <c r="N2148" s="36" t="s">
        <v>49</v>
      </c>
      <c r="O2148" s="36" t="s">
        <v>50</v>
      </c>
      <c r="P2148" s="36" t="s">
        <v>50</v>
      </c>
      <c r="Q2148" s="36"/>
      <c r="R2148" s="36"/>
      <c r="S2148" s="36" t="s">
        <v>51</v>
      </c>
      <c r="T2148" s="36" t="s">
        <v>38</v>
      </c>
      <c r="U2148" s="36" t="s">
        <v>39</v>
      </c>
      <c r="V2148" s="36" t="s">
        <v>38</v>
      </c>
      <c r="W2148" s="36" t="s">
        <v>39</v>
      </c>
      <c r="X2148" s="36">
        <v>1</v>
      </c>
      <c r="Y2148" s="36" t="s">
        <v>11624</v>
      </c>
      <c r="Z2148" s="36">
        <v>1</v>
      </c>
      <c r="AA2148" s="36" t="s">
        <v>11624</v>
      </c>
      <c r="AB2148" s="36">
        <v>1</v>
      </c>
      <c r="AC2148" s="36"/>
      <c r="AD2148" s="36"/>
      <c r="AE2148" s="36">
        <f t="shared" si="36"/>
        <v>2</v>
      </c>
    </row>
    <row r="2149" spans="1:31" customFormat="1" ht="121.5">
      <c r="A2149" s="36">
        <v>2148</v>
      </c>
      <c r="B2149" s="36" t="s">
        <v>9803</v>
      </c>
      <c r="C2149" s="36" t="s">
        <v>11183</v>
      </c>
      <c r="D2149" s="36" t="s">
        <v>11625</v>
      </c>
      <c r="E2149" s="36" t="s">
        <v>28</v>
      </c>
      <c r="F2149" s="36" t="s">
        <v>45</v>
      </c>
      <c r="G2149" s="36">
        <v>0</v>
      </c>
      <c r="H2149" s="36" t="s">
        <v>82</v>
      </c>
      <c r="I2149" s="36" t="s">
        <v>11626</v>
      </c>
      <c r="J2149" s="36" t="s">
        <v>11627</v>
      </c>
      <c r="K2149" s="36" t="s">
        <v>33</v>
      </c>
      <c r="L2149" s="72" t="s">
        <v>11628</v>
      </c>
      <c r="M2149" s="36" t="s">
        <v>11629</v>
      </c>
      <c r="N2149" s="36" t="s">
        <v>49</v>
      </c>
      <c r="O2149" s="36"/>
      <c r="P2149" s="36" t="s">
        <v>50</v>
      </c>
      <c r="Q2149" s="36" t="s">
        <v>50</v>
      </c>
      <c r="R2149" s="36" t="s">
        <v>50</v>
      </c>
      <c r="S2149" s="36" t="s">
        <v>51</v>
      </c>
      <c r="T2149" s="36" t="s">
        <v>38</v>
      </c>
      <c r="U2149" s="36" t="s">
        <v>39</v>
      </c>
      <c r="V2149" s="36" t="s">
        <v>38</v>
      </c>
      <c r="W2149" s="36" t="s">
        <v>39</v>
      </c>
      <c r="X2149" s="36">
        <v>1</v>
      </c>
      <c r="Y2149" s="36" t="s">
        <v>11630</v>
      </c>
      <c r="Z2149" s="36">
        <v>1</v>
      </c>
      <c r="AA2149" s="36" t="s">
        <v>11630</v>
      </c>
      <c r="AB2149" s="36">
        <v>1</v>
      </c>
      <c r="AC2149" s="36"/>
      <c r="AD2149" s="36"/>
      <c r="AE2149" s="36">
        <f t="shared" si="36"/>
        <v>3</v>
      </c>
    </row>
    <row r="2150" spans="1:31" customFormat="1" ht="108">
      <c r="A2150" s="36">
        <v>2149</v>
      </c>
      <c r="B2150" s="36" t="s">
        <v>9803</v>
      </c>
      <c r="C2150" s="36" t="s">
        <v>11183</v>
      </c>
      <c r="D2150" s="36" t="s">
        <v>11631</v>
      </c>
      <c r="E2150" s="36" t="s">
        <v>28</v>
      </c>
      <c r="F2150" s="36" t="s">
        <v>45</v>
      </c>
      <c r="G2150" s="36">
        <v>0</v>
      </c>
      <c r="H2150" s="36" t="s">
        <v>82</v>
      </c>
      <c r="I2150" s="36" t="s">
        <v>11632</v>
      </c>
      <c r="J2150" s="36" t="s">
        <v>11633</v>
      </c>
      <c r="K2150" s="36" t="s">
        <v>33</v>
      </c>
      <c r="L2150" s="72" t="s">
        <v>11634</v>
      </c>
      <c r="M2150" s="36" t="s">
        <v>11635</v>
      </c>
      <c r="N2150" s="36" t="s">
        <v>49</v>
      </c>
      <c r="O2150" s="36"/>
      <c r="P2150" s="36" t="s">
        <v>50</v>
      </c>
      <c r="Q2150" s="36"/>
      <c r="R2150" s="36" t="s">
        <v>50</v>
      </c>
      <c r="S2150" s="36" t="s">
        <v>51</v>
      </c>
      <c r="T2150" s="36" t="s">
        <v>38</v>
      </c>
      <c r="U2150" s="36" t="s">
        <v>39</v>
      </c>
      <c r="V2150" s="36" t="s">
        <v>38</v>
      </c>
      <c r="W2150" s="36" t="s">
        <v>39</v>
      </c>
      <c r="X2150" s="36">
        <v>1</v>
      </c>
      <c r="Y2150" s="36" t="s">
        <v>11630</v>
      </c>
      <c r="Z2150" s="36">
        <v>1</v>
      </c>
      <c r="AA2150" s="36" t="s">
        <v>11630</v>
      </c>
      <c r="AB2150" s="36">
        <v>1</v>
      </c>
      <c r="AC2150" s="36"/>
      <c r="AD2150" s="36"/>
      <c r="AE2150" s="36">
        <f t="shared" si="36"/>
        <v>2</v>
      </c>
    </row>
    <row r="2151" spans="1:31" customFormat="1" ht="135">
      <c r="A2151" s="36">
        <v>2150</v>
      </c>
      <c r="B2151" s="36" t="s">
        <v>9803</v>
      </c>
      <c r="C2151" s="36" t="s">
        <v>11183</v>
      </c>
      <c r="D2151" s="36" t="s">
        <v>11636</v>
      </c>
      <c r="E2151" s="36" t="s">
        <v>28</v>
      </c>
      <c r="F2151" s="36" t="s">
        <v>45</v>
      </c>
      <c r="G2151" s="36">
        <v>0</v>
      </c>
      <c r="H2151" s="36" t="s">
        <v>82</v>
      </c>
      <c r="I2151" s="36" t="s">
        <v>11637</v>
      </c>
      <c r="J2151" s="36" t="s">
        <v>11638</v>
      </c>
      <c r="K2151" s="36" t="s">
        <v>33</v>
      </c>
      <c r="L2151" s="72" t="s">
        <v>11639</v>
      </c>
      <c r="M2151" s="36" t="s">
        <v>11640</v>
      </c>
      <c r="N2151" s="36" t="s">
        <v>49</v>
      </c>
      <c r="O2151" s="36"/>
      <c r="P2151" s="36"/>
      <c r="Q2151" s="36"/>
      <c r="R2151" s="36" t="s">
        <v>50</v>
      </c>
      <c r="S2151" s="36" t="s">
        <v>51</v>
      </c>
      <c r="T2151" s="36" t="s">
        <v>38</v>
      </c>
      <c r="U2151" s="36" t="s">
        <v>39</v>
      </c>
      <c r="V2151" s="36" t="s">
        <v>39</v>
      </c>
      <c r="W2151" s="36" t="s">
        <v>39</v>
      </c>
      <c r="X2151" s="36">
        <v>1</v>
      </c>
      <c r="Y2151" s="36" t="s">
        <v>11630</v>
      </c>
      <c r="Z2151" s="36">
        <v>1</v>
      </c>
      <c r="AA2151" s="36" t="s">
        <v>11630</v>
      </c>
      <c r="AB2151" s="36">
        <v>1</v>
      </c>
      <c r="AC2151" s="36"/>
      <c r="AD2151" s="36"/>
      <c r="AE2151" s="36">
        <f t="shared" si="36"/>
        <v>1</v>
      </c>
    </row>
    <row r="2152" spans="1:31" customFormat="1" ht="148.5">
      <c r="A2152" s="36">
        <v>2151</v>
      </c>
      <c r="B2152" s="36" t="s">
        <v>9803</v>
      </c>
      <c r="C2152" s="36" t="s">
        <v>11183</v>
      </c>
      <c r="D2152" s="36" t="s">
        <v>11641</v>
      </c>
      <c r="E2152" s="36" t="s">
        <v>28</v>
      </c>
      <c r="F2152" s="36" t="s">
        <v>2866</v>
      </c>
      <c r="G2152" s="36">
        <v>5</v>
      </c>
      <c r="H2152" s="36" t="s">
        <v>82</v>
      </c>
      <c r="I2152" s="36" t="s">
        <v>11642</v>
      </c>
      <c r="J2152" s="36" t="s">
        <v>11643</v>
      </c>
      <c r="K2152" s="36" t="s">
        <v>33</v>
      </c>
      <c r="L2152" s="72" t="s">
        <v>11644</v>
      </c>
      <c r="M2152" s="36" t="s">
        <v>11645</v>
      </c>
      <c r="N2152" s="36" t="s">
        <v>49</v>
      </c>
      <c r="O2152" s="36" t="s">
        <v>50</v>
      </c>
      <c r="P2152" s="36" t="s">
        <v>50</v>
      </c>
      <c r="Q2152" s="36"/>
      <c r="R2152" s="36" t="s">
        <v>50</v>
      </c>
      <c r="S2152" s="36" t="s">
        <v>51</v>
      </c>
      <c r="T2152" s="36" t="s">
        <v>38</v>
      </c>
      <c r="U2152" s="36" t="s">
        <v>39</v>
      </c>
      <c r="V2152" s="36" t="s">
        <v>38</v>
      </c>
      <c r="W2152" s="36" t="s">
        <v>39</v>
      </c>
      <c r="X2152" s="36">
        <v>1</v>
      </c>
      <c r="Y2152" s="36" t="s">
        <v>11646</v>
      </c>
      <c r="Z2152" s="36">
        <v>1</v>
      </c>
      <c r="AA2152" s="36" t="s">
        <v>11646</v>
      </c>
      <c r="AB2152" s="36">
        <v>1</v>
      </c>
      <c r="AC2152" s="36"/>
      <c r="AD2152" s="36"/>
      <c r="AE2152" s="36">
        <f t="shared" si="36"/>
        <v>3</v>
      </c>
    </row>
    <row r="2153" spans="1:31" customFormat="1" ht="121.5">
      <c r="A2153" s="36">
        <v>2152</v>
      </c>
      <c r="B2153" s="36" t="s">
        <v>9803</v>
      </c>
      <c r="C2153" s="36" t="s">
        <v>11183</v>
      </c>
      <c r="D2153" s="36" t="s">
        <v>11647</v>
      </c>
      <c r="E2153" s="36" t="s">
        <v>28</v>
      </c>
      <c r="F2153" s="36" t="s">
        <v>45</v>
      </c>
      <c r="G2153" s="36">
        <v>0</v>
      </c>
      <c r="H2153" s="36" t="s">
        <v>42</v>
      </c>
      <c r="I2153" s="36" t="s">
        <v>11648</v>
      </c>
      <c r="J2153" s="36" t="s">
        <v>11649</v>
      </c>
      <c r="K2153" s="36" t="s">
        <v>33</v>
      </c>
      <c r="L2153" s="72" t="s">
        <v>11650</v>
      </c>
      <c r="M2153" s="36" t="s">
        <v>11651</v>
      </c>
      <c r="N2153" s="36" t="s">
        <v>49</v>
      </c>
      <c r="O2153" s="36" t="s">
        <v>50</v>
      </c>
      <c r="P2153" s="36" t="s">
        <v>50</v>
      </c>
      <c r="Q2153" s="36"/>
      <c r="R2153" s="36" t="s">
        <v>50</v>
      </c>
      <c r="S2153" s="36" t="s">
        <v>51</v>
      </c>
      <c r="T2153" s="36" t="s">
        <v>38</v>
      </c>
      <c r="U2153" s="36" t="s">
        <v>39</v>
      </c>
      <c r="V2153" s="36" t="s">
        <v>38</v>
      </c>
      <c r="W2153" s="36" t="s">
        <v>39</v>
      </c>
      <c r="X2153" s="36">
        <v>1</v>
      </c>
      <c r="Y2153" s="36" t="s">
        <v>11575</v>
      </c>
      <c r="Z2153" s="36">
        <v>1</v>
      </c>
      <c r="AA2153" s="36" t="s">
        <v>11575</v>
      </c>
      <c r="AB2153" s="36">
        <v>1</v>
      </c>
      <c r="AC2153" s="36"/>
      <c r="AD2153" s="36"/>
      <c r="AE2153" s="36">
        <f t="shared" si="36"/>
        <v>3</v>
      </c>
    </row>
    <row r="2154" spans="1:31" customFormat="1" ht="175.5">
      <c r="A2154" s="36">
        <v>2153</v>
      </c>
      <c r="B2154" s="36" t="s">
        <v>9803</v>
      </c>
      <c r="C2154" s="36" t="s">
        <v>11183</v>
      </c>
      <c r="D2154" s="36" t="s">
        <v>11652</v>
      </c>
      <c r="E2154" s="36" t="s">
        <v>28</v>
      </c>
      <c r="F2154" s="36" t="s">
        <v>45</v>
      </c>
      <c r="G2154" s="36">
        <v>0</v>
      </c>
      <c r="H2154" s="36" t="s">
        <v>30</v>
      </c>
      <c r="I2154" s="36" t="s">
        <v>11653</v>
      </c>
      <c r="J2154" s="36" t="s">
        <v>11654</v>
      </c>
      <c r="K2154" s="36" t="s">
        <v>106</v>
      </c>
      <c r="L2154" s="72"/>
      <c r="M2154" s="36"/>
      <c r="N2154" s="36"/>
      <c r="O2154" s="36"/>
      <c r="P2154" s="36"/>
      <c r="Q2154" s="36"/>
      <c r="R2154" s="36"/>
      <c r="S2154" s="36"/>
      <c r="T2154" s="36"/>
      <c r="U2154" s="36"/>
      <c r="V2154" s="36"/>
      <c r="W2154" s="36"/>
      <c r="X2154" s="36"/>
      <c r="Y2154" s="36"/>
      <c r="Z2154" s="36"/>
      <c r="AA2154" s="36"/>
      <c r="AB2154" s="36"/>
      <c r="AC2154" s="36" t="s">
        <v>11655</v>
      </c>
      <c r="AD2154" s="36"/>
      <c r="AE2154" s="36">
        <f t="shared" si="36"/>
        <v>0</v>
      </c>
    </row>
    <row r="2155" spans="1:31" customFormat="1" ht="121.5">
      <c r="A2155" s="36">
        <v>2154</v>
      </c>
      <c r="B2155" s="36" t="s">
        <v>9803</v>
      </c>
      <c r="C2155" s="36" t="s">
        <v>11183</v>
      </c>
      <c r="D2155" s="36" t="s">
        <v>11656</v>
      </c>
      <c r="E2155" s="36" t="s">
        <v>28</v>
      </c>
      <c r="F2155" s="36" t="s">
        <v>45</v>
      </c>
      <c r="G2155" s="36">
        <v>0</v>
      </c>
      <c r="H2155" s="36" t="s">
        <v>82</v>
      </c>
      <c r="I2155" s="36" t="s">
        <v>11657</v>
      </c>
      <c r="J2155" s="36" t="s">
        <v>11658</v>
      </c>
      <c r="K2155" s="36" t="s">
        <v>33</v>
      </c>
      <c r="L2155" s="72" t="s">
        <v>11659</v>
      </c>
      <c r="M2155" s="36" t="s">
        <v>11660</v>
      </c>
      <c r="N2155" s="36" t="s">
        <v>49</v>
      </c>
      <c r="O2155" s="36"/>
      <c r="P2155" s="36" t="s">
        <v>50</v>
      </c>
      <c r="Q2155" s="36" t="s">
        <v>50</v>
      </c>
      <c r="R2155" s="36" t="s">
        <v>50</v>
      </c>
      <c r="S2155" s="36" t="s">
        <v>51</v>
      </c>
      <c r="T2155" s="36" t="s">
        <v>38</v>
      </c>
      <c r="U2155" s="36" t="s">
        <v>39</v>
      </c>
      <c r="V2155" s="36" t="s">
        <v>38</v>
      </c>
      <c r="W2155" s="36" t="s">
        <v>39</v>
      </c>
      <c r="X2155" s="36">
        <v>1</v>
      </c>
      <c r="Y2155" s="36" t="s">
        <v>11661</v>
      </c>
      <c r="Z2155" s="36">
        <v>5</v>
      </c>
      <c r="AA2155" s="36" t="s">
        <v>11662</v>
      </c>
      <c r="AB2155" s="36">
        <v>1</v>
      </c>
      <c r="AC2155" s="36"/>
      <c r="AD2155" s="36"/>
      <c r="AE2155" s="36">
        <f t="shared" si="36"/>
        <v>3</v>
      </c>
    </row>
    <row r="2156" spans="1:31" customFormat="1" ht="121.5">
      <c r="A2156" s="36">
        <v>2155</v>
      </c>
      <c r="B2156" s="36" t="s">
        <v>9803</v>
      </c>
      <c r="C2156" s="36" t="s">
        <v>11183</v>
      </c>
      <c r="D2156" s="36" t="s">
        <v>11663</v>
      </c>
      <c r="E2156" s="36" t="s">
        <v>28</v>
      </c>
      <c r="F2156" s="36" t="s">
        <v>45</v>
      </c>
      <c r="G2156" s="36">
        <v>0</v>
      </c>
      <c r="H2156" s="36" t="s">
        <v>42</v>
      </c>
      <c r="I2156" s="36" t="s">
        <v>11664</v>
      </c>
      <c r="J2156" s="36" t="s">
        <v>11665</v>
      </c>
      <c r="K2156" s="36" t="s">
        <v>33</v>
      </c>
      <c r="L2156" s="72" t="s">
        <v>11666</v>
      </c>
      <c r="M2156" s="36" t="s">
        <v>11667</v>
      </c>
      <c r="N2156" s="36" t="s">
        <v>49</v>
      </c>
      <c r="O2156" s="36"/>
      <c r="P2156" s="36" t="s">
        <v>50</v>
      </c>
      <c r="Q2156" s="36"/>
      <c r="R2156" s="36" t="s">
        <v>50</v>
      </c>
      <c r="S2156" s="36" t="s">
        <v>51</v>
      </c>
      <c r="T2156" s="36" t="s">
        <v>38</v>
      </c>
      <c r="U2156" s="36" t="s">
        <v>39</v>
      </c>
      <c r="V2156" s="36" t="s">
        <v>38</v>
      </c>
      <c r="W2156" s="36" t="s">
        <v>39</v>
      </c>
      <c r="X2156" s="36">
        <v>1</v>
      </c>
      <c r="Y2156" s="36" t="s">
        <v>11668</v>
      </c>
      <c r="Z2156" s="36">
        <v>1</v>
      </c>
      <c r="AA2156" s="36" t="s">
        <v>11668</v>
      </c>
      <c r="AB2156" s="36">
        <v>1</v>
      </c>
      <c r="AC2156" s="36"/>
      <c r="AD2156" s="36"/>
      <c r="AE2156" s="36">
        <f t="shared" si="36"/>
        <v>2</v>
      </c>
    </row>
    <row r="2157" spans="1:31" customFormat="1" ht="121.5">
      <c r="A2157" s="36">
        <v>2156</v>
      </c>
      <c r="B2157" s="36" t="s">
        <v>9803</v>
      </c>
      <c r="C2157" s="36" t="s">
        <v>11183</v>
      </c>
      <c r="D2157" s="36" t="s">
        <v>11669</v>
      </c>
      <c r="E2157" s="36" t="s">
        <v>28</v>
      </c>
      <c r="F2157" s="36" t="s">
        <v>45</v>
      </c>
      <c r="G2157" s="36">
        <v>0</v>
      </c>
      <c r="H2157" s="36" t="s">
        <v>42</v>
      </c>
      <c r="I2157" s="36" t="s">
        <v>11670</v>
      </c>
      <c r="J2157" s="36" t="s">
        <v>11671</v>
      </c>
      <c r="K2157" s="36" t="s">
        <v>33</v>
      </c>
      <c r="L2157" s="72" t="s">
        <v>11672</v>
      </c>
      <c r="M2157" s="36" t="s">
        <v>11673</v>
      </c>
      <c r="N2157" s="36" t="s">
        <v>49</v>
      </c>
      <c r="O2157" s="36"/>
      <c r="P2157" s="36" t="s">
        <v>50</v>
      </c>
      <c r="Q2157" s="36"/>
      <c r="R2157" s="36" t="s">
        <v>50</v>
      </c>
      <c r="S2157" s="36" t="s">
        <v>51</v>
      </c>
      <c r="T2157" s="36" t="s">
        <v>39</v>
      </c>
      <c r="U2157" s="36" t="s">
        <v>39</v>
      </c>
      <c r="V2157" s="36" t="s">
        <v>38</v>
      </c>
      <c r="W2157" s="36" t="s">
        <v>39</v>
      </c>
      <c r="X2157" s="36">
        <v>1</v>
      </c>
      <c r="Y2157" s="36" t="s">
        <v>11661</v>
      </c>
      <c r="Z2157" s="36">
        <v>5</v>
      </c>
      <c r="AA2157" s="36" t="s">
        <v>11674</v>
      </c>
      <c r="AB2157" s="36">
        <v>1</v>
      </c>
      <c r="AC2157" s="36"/>
      <c r="AD2157" s="36"/>
      <c r="AE2157" s="36">
        <f t="shared" si="36"/>
        <v>2</v>
      </c>
    </row>
    <row r="2158" spans="1:31" customFormat="1" ht="121.5">
      <c r="A2158" s="36">
        <v>2157</v>
      </c>
      <c r="B2158" s="36" t="s">
        <v>9803</v>
      </c>
      <c r="C2158" s="36" t="s">
        <v>11183</v>
      </c>
      <c r="D2158" s="36" t="s">
        <v>11675</v>
      </c>
      <c r="E2158" s="36" t="s">
        <v>28</v>
      </c>
      <c r="F2158" s="36" t="s">
        <v>45</v>
      </c>
      <c r="G2158" s="36">
        <v>0</v>
      </c>
      <c r="H2158" s="36" t="s">
        <v>42</v>
      </c>
      <c r="I2158" s="36" t="s">
        <v>11676</v>
      </c>
      <c r="J2158" s="36" t="s">
        <v>11677</v>
      </c>
      <c r="K2158" s="36" t="s">
        <v>33</v>
      </c>
      <c r="L2158" s="72" t="s">
        <v>11678</v>
      </c>
      <c r="M2158" s="36" t="s">
        <v>11679</v>
      </c>
      <c r="N2158" s="36" t="s">
        <v>49</v>
      </c>
      <c r="O2158" s="36"/>
      <c r="P2158" s="36" t="s">
        <v>50</v>
      </c>
      <c r="Q2158" s="36"/>
      <c r="R2158" s="36" t="s">
        <v>50</v>
      </c>
      <c r="S2158" s="36" t="s">
        <v>51</v>
      </c>
      <c r="T2158" s="36" t="s">
        <v>38</v>
      </c>
      <c r="U2158" s="36" t="s">
        <v>38</v>
      </c>
      <c r="V2158" s="36" t="s">
        <v>38</v>
      </c>
      <c r="W2158" s="36" t="s">
        <v>39</v>
      </c>
      <c r="X2158" s="36">
        <v>1</v>
      </c>
      <c r="Y2158" s="36" t="s">
        <v>11680</v>
      </c>
      <c r="Z2158" s="36">
        <v>1</v>
      </c>
      <c r="AA2158" s="36" t="s">
        <v>11680</v>
      </c>
      <c r="AB2158" s="36">
        <v>1</v>
      </c>
      <c r="AC2158" s="36"/>
      <c r="AD2158" s="36"/>
      <c r="AE2158" s="36">
        <f t="shared" si="36"/>
        <v>2</v>
      </c>
    </row>
    <row r="2159" spans="1:31" customFormat="1" ht="135">
      <c r="A2159" s="36">
        <v>2158</v>
      </c>
      <c r="B2159" s="36" t="s">
        <v>9803</v>
      </c>
      <c r="C2159" s="36" t="s">
        <v>11183</v>
      </c>
      <c r="D2159" s="36" t="s">
        <v>11681</v>
      </c>
      <c r="E2159" s="36" t="s">
        <v>28</v>
      </c>
      <c r="F2159" s="36" t="s">
        <v>45</v>
      </c>
      <c r="G2159" s="36">
        <v>0</v>
      </c>
      <c r="H2159" s="36" t="s">
        <v>42</v>
      </c>
      <c r="I2159" s="36" t="s">
        <v>11682</v>
      </c>
      <c r="J2159" s="36" t="s">
        <v>11683</v>
      </c>
      <c r="K2159" s="36" t="s">
        <v>33</v>
      </c>
      <c r="L2159" s="72" t="s">
        <v>11684</v>
      </c>
      <c r="M2159" s="36" t="s">
        <v>11685</v>
      </c>
      <c r="N2159" s="36" t="s">
        <v>49</v>
      </c>
      <c r="O2159" s="36" t="s">
        <v>50</v>
      </c>
      <c r="P2159" s="36"/>
      <c r="Q2159" s="36"/>
      <c r="R2159" s="36"/>
      <c r="S2159" s="36" t="s">
        <v>51</v>
      </c>
      <c r="T2159" s="36" t="s">
        <v>38</v>
      </c>
      <c r="U2159" s="36" t="s">
        <v>39</v>
      </c>
      <c r="V2159" s="36" t="s">
        <v>38</v>
      </c>
      <c r="W2159" s="36" t="s">
        <v>38</v>
      </c>
      <c r="X2159" s="36">
        <v>2</v>
      </c>
      <c r="Y2159" s="36" t="s">
        <v>11686</v>
      </c>
      <c r="Z2159" s="36">
        <v>5</v>
      </c>
      <c r="AA2159" s="36" t="s">
        <v>11687</v>
      </c>
      <c r="AB2159" s="36">
        <v>1</v>
      </c>
      <c r="AC2159" s="36"/>
      <c r="AD2159" s="36"/>
      <c r="AE2159" s="36">
        <f t="shared" si="36"/>
        <v>1</v>
      </c>
    </row>
    <row r="2160" spans="1:31" customFormat="1" ht="148.5">
      <c r="A2160" s="36">
        <v>2159</v>
      </c>
      <c r="B2160" s="36" t="s">
        <v>9803</v>
      </c>
      <c r="C2160" s="36" t="s">
        <v>11183</v>
      </c>
      <c r="D2160" s="36" t="s">
        <v>11688</v>
      </c>
      <c r="E2160" s="36" t="s">
        <v>28</v>
      </c>
      <c r="F2160" s="36" t="s">
        <v>45</v>
      </c>
      <c r="G2160" s="36">
        <v>0</v>
      </c>
      <c r="H2160" s="36" t="s">
        <v>108</v>
      </c>
      <c r="I2160" s="36" t="s">
        <v>11689</v>
      </c>
      <c r="J2160" s="36" t="s">
        <v>11690</v>
      </c>
      <c r="K2160" s="36" t="s">
        <v>33</v>
      </c>
      <c r="L2160" s="72" t="s">
        <v>11691</v>
      </c>
      <c r="M2160" s="36" t="s">
        <v>11692</v>
      </c>
      <c r="N2160" s="36" t="s">
        <v>49</v>
      </c>
      <c r="O2160" s="36"/>
      <c r="P2160" s="36" t="s">
        <v>50</v>
      </c>
      <c r="Q2160" s="36"/>
      <c r="R2160" s="36"/>
      <c r="S2160" s="36" t="s">
        <v>51</v>
      </c>
      <c r="T2160" s="36" t="s">
        <v>38</v>
      </c>
      <c r="U2160" s="36" t="s">
        <v>39</v>
      </c>
      <c r="V2160" s="36" t="s">
        <v>38</v>
      </c>
      <c r="W2160" s="36" t="s">
        <v>38</v>
      </c>
      <c r="X2160" s="36">
        <v>2</v>
      </c>
      <c r="Y2160" s="36" t="s">
        <v>11693</v>
      </c>
      <c r="Z2160" s="36">
        <v>5</v>
      </c>
      <c r="AA2160" s="36" t="s">
        <v>52</v>
      </c>
      <c r="AB2160" s="36">
        <v>3</v>
      </c>
      <c r="AC2160" s="36"/>
      <c r="AD2160" s="36"/>
      <c r="AE2160" s="36">
        <f t="shared" si="36"/>
        <v>1</v>
      </c>
    </row>
    <row r="2161" spans="1:31" customFormat="1" ht="148.5">
      <c r="A2161" s="36">
        <v>2160</v>
      </c>
      <c r="B2161" s="36" t="s">
        <v>9803</v>
      </c>
      <c r="C2161" s="36" t="s">
        <v>11183</v>
      </c>
      <c r="D2161" s="36" t="s">
        <v>11694</v>
      </c>
      <c r="E2161" s="36" t="s">
        <v>11695</v>
      </c>
      <c r="F2161" s="36" t="s">
        <v>126</v>
      </c>
      <c r="G2161" s="36">
        <v>2</v>
      </c>
      <c r="H2161" s="36" t="s">
        <v>108</v>
      </c>
      <c r="I2161" s="36" t="s">
        <v>11696</v>
      </c>
      <c r="J2161" s="36" t="s">
        <v>11697</v>
      </c>
      <c r="K2161" s="36" t="s">
        <v>33</v>
      </c>
      <c r="L2161" s="72" t="s">
        <v>11698</v>
      </c>
      <c r="M2161" s="36" t="s">
        <v>11699</v>
      </c>
      <c r="N2161" s="36" t="s">
        <v>49</v>
      </c>
      <c r="O2161" s="36" t="s">
        <v>50</v>
      </c>
      <c r="P2161" s="36"/>
      <c r="Q2161" s="36"/>
      <c r="R2161" s="36"/>
      <c r="S2161" s="36" t="s">
        <v>51</v>
      </c>
      <c r="T2161" s="36" t="s">
        <v>38</v>
      </c>
      <c r="U2161" s="36" t="s">
        <v>38</v>
      </c>
      <c r="V2161" s="36" t="s">
        <v>38</v>
      </c>
      <c r="W2161" s="36" t="s">
        <v>39</v>
      </c>
      <c r="X2161" s="36">
        <v>2</v>
      </c>
      <c r="Y2161" s="36" t="s">
        <v>11700</v>
      </c>
      <c r="Z2161" s="36">
        <v>1</v>
      </c>
      <c r="AA2161" s="36" t="s">
        <v>11701</v>
      </c>
      <c r="AB2161" s="36">
        <v>1</v>
      </c>
      <c r="AC2161" s="36"/>
      <c r="AD2161" s="36"/>
      <c r="AE2161" s="36">
        <f t="shared" si="36"/>
        <v>1</v>
      </c>
    </row>
    <row r="2162" spans="1:31" customFormat="1" ht="108">
      <c r="A2162" s="36">
        <v>2161</v>
      </c>
      <c r="B2162" s="36" t="s">
        <v>9803</v>
      </c>
      <c r="C2162" s="36" t="s">
        <v>11183</v>
      </c>
      <c r="D2162" s="36" t="s">
        <v>11702</v>
      </c>
      <c r="E2162" s="36" t="s">
        <v>28</v>
      </c>
      <c r="F2162" s="36" t="s">
        <v>45</v>
      </c>
      <c r="G2162" s="36">
        <v>0</v>
      </c>
      <c r="H2162" s="36" t="s">
        <v>108</v>
      </c>
      <c r="I2162" s="36" t="s">
        <v>11703</v>
      </c>
      <c r="J2162" s="36" t="s">
        <v>11704</v>
      </c>
      <c r="K2162" s="36" t="s">
        <v>33</v>
      </c>
      <c r="L2162" s="72" t="s">
        <v>11705</v>
      </c>
      <c r="M2162" s="36" t="s">
        <v>11706</v>
      </c>
      <c r="N2162" s="36" t="s">
        <v>49</v>
      </c>
      <c r="O2162" s="36"/>
      <c r="P2162" s="36" t="s">
        <v>50</v>
      </c>
      <c r="Q2162" s="36"/>
      <c r="R2162" s="36"/>
      <c r="S2162" s="36" t="s">
        <v>51</v>
      </c>
      <c r="T2162" s="36" t="s">
        <v>38</v>
      </c>
      <c r="U2162" s="36" t="s">
        <v>39</v>
      </c>
      <c r="V2162" s="36" t="s">
        <v>38</v>
      </c>
      <c r="W2162" s="36" t="s">
        <v>38</v>
      </c>
      <c r="X2162" s="36">
        <v>2</v>
      </c>
      <c r="Y2162" s="36" t="s">
        <v>52</v>
      </c>
      <c r="Z2162" s="36">
        <v>3</v>
      </c>
      <c r="AA2162" s="36" t="s">
        <v>52</v>
      </c>
      <c r="AB2162" s="36">
        <v>3</v>
      </c>
      <c r="AC2162" s="36"/>
      <c r="AD2162" s="36"/>
      <c r="AE2162" s="36">
        <f t="shared" si="36"/>
        <v>1</v>
      </c>
    </row>
    <row r="2163" spans="1:31" customFormat="1" ht="108">
      <c r="A2163" s="36">
        <v>2162</v>
      </c>
      <c r="B2163" s="36" t="s">
        <v>9803</v>
      </c>
      <c r="C2163" s="36" t="s">
        <v>11183</v>
      </c>
      <c r="D2163" s="36" t="s">
        <v>11707</v>
      </c>
      <c r="E2163" s="36" t="s">
        <v>28</v>
      </c>
      <c r="F2163" s="36" t="s">
        <v>45</v>
      </c>
      <c r="G2163" s="36">
        <v>0</v>
      </c>
      <c r="H2163" s="36" t="s">
        <v>82</v>
      </c>
      <c r="I2163" s="36" t="s">
        <v>11708</v>
      </c>
      <c r="J2163" s="36" t="s">
        <v>11709</v>
      </c>
      <c r="K2163" s="36" t="s">
        <v>33</v>
      </c>
      <c r="L2163" s="72" t="s">
        <v>11710</v>
      </c>
      <c r="M2163" s="36" t="s">
        <v>11711</v>
      </c>
      <c r="N2163" s="36" t="s">
        <v>49</v>
      </c>
      <c r="O2163" s="36"/>
      <c r="P2163" s="36" t="s">
        <v>50</v>
      </c>
      <c r="Q2163" s="36"/>
      <c r="R2163" s="36"/>
      <c r="S2163" s="36" t="s">
        <v>51</v>
      </c>
      <c r="T2163" s="36" t="s">
        <v>38</v>
      </c>
      <c r="U2163" s="36" t="s">
        <v>39</v>
      </c>
      <c r="V2163" s="36" t="s">
        <v>38</v>
      </c>
      <c r="W2163" s="36" t="s">
        <v>38</v>
      </c>
      <c r="X2163" s="36">
        <v>2</v>
      </c>
      <c r="Y2163" s="36" t="s">
        <v>11712</v>
      </c>
      <c r="Z2163" s="36">
        <v>5</v>
      </c>
      <c r="AA2163" s="36" t="s">
        <v>52</v>
      </c>
      <c r="AB2163" s="36">
        <v>3</v>
      </c>
      <c r="AC2163" s="36"/>
      <c r="AD2163" s="36"/>
      <c r="AE2163" s="36">
        <f t="shared" si="36"/>
        <v>1</v>
      </c>
    </row>
    <row r="2164" spans="1:31" customFormat="1" ht="121.5">
      <c r="A2164" s="36">
        <v>2163</v>
      </c>
      <c r="B2164" s="36" t="s">
        <v>9803</v>
      </c>
      <c r="C2164" s="36" t="s">
        <v>11183</v>
      </c>
      <c r="D2164" s="36" t="s">
        <v>11713</v>
      </c>
      <c r="E2164" s="36" t="s">
        <v>28</v>
      </c>
      <c r="F2164" s="36" t="s">
        <v>45</v>
      </c>
      <c r="G2164" s="36">
        <v>0</v>
      </c>
      <c r="H2164" s="36" t="s">
        <v>82</v>
      </c>
      <c r="I2164" s="36" t="s">
        <v>11714</v>
      </c>
      <c r="J2164" s="36" t="s">
        <v>11715</v>
      </c>
      <c r="K2164" s="36" t="s">
        <v>33</v>
      </c>
      <c r="L2164" s="72" t="s">
        <v>11716</v>
      </c>
      <c r="M2164" s="36" t="s">
        <v>11717</v>
      </c>
      <c r="N2164" s="36" t="s">
        <v>49</v>
      </c>
      <c r="O2164" s="36"/>
      <c r="P2164" s="36" t="s">
        <v>50</v>
      </c>
      <c r="Q2164" s="36"/>
      <c r="R2164" s="36"/>
      <c r="S2164" s="36" t="s">
        <v>51</v>
      </c>
      <c r="T2164" s="36" t="s">
        <v>38</v>
      </c>
      <c r="U2164" s="36" t="s">
        <v>39</v>
      </c>
      <c r="V2164" s="36" t="s">
        <v>38</v>
      </c>
      <c r="W2164" s="36" t="s">
        <v>38</v>
      </c>
      <c r="X2164" s="36">
        <v>2</v>
      </c>
      <c r="Y2164" s="36" t="s">
        <v>11718</v>
      </c>
      <c r="Z2164" s="36">
        <v>5</v>
      </c>
      <c r="AA2164" s="36" t="s">
        <v>52</v>
      </c>
      <c r="AB2164" s="36">
        <v>3</v>
      </c>
      <c r="AC2164" s="36"/>
      <c r="AD2164" s="36"/>
      <c r="AE2164" s="36">
        <f t="shared" si="36"/>
        <v>1</v>
      </c>
    </row>
    <row r="2165" spans="1:31" customFormat="1" ht="108">
      <c r="A2165" s="36">
        <v>2164</v>
      </c>
      <c r="B2165" s="36" t="s">
        <v>9803</v>
      </c>
      <c r="C2165" s="36" t="s">
        <v>11183</v>
      </c>
      <c r="D2165" s="36" t="s">
        <v>11719</v>
      </c>
      <c r="E2165" s="36" t="s">
        <v>28</v>
      </c>
      <c r="F2165" s="36" t="s">
        <v>45</v>
      </c>
      <c r="G2165" s="36">
        <v>0</v>
      </c>
      <c r="H2165" s="36" t="s">
        <v>82</v>
      </c>
      <c r="I2165" s="36" t="s">
        <v>11720</v>
      </c>
      <c r="J2165" s="36" t="s">
        <v>11721</v>
      </c>
      <c r="K2165" s="36" t="s">
        <v>33</v>
      </c>
      <c r="L2165" s="72" t="s">
        <v>11722</v>
      </c>
      <c r="M2165" s="36" t="s">
        <v>11723</v>
      </c>
      <c r="N2165" s="36" t="s">
        <v>49</v>
      </c>
      <c r="O2165" s="36"/>
      <c r="P2165" s="36" t="s">
        <v>50</v>
      </c>
      <c r="Q2165" s="36"/>
      <c r="R2165" s="36"/>
      <c r="S2165" s="36" t="s">
        <v>51</v>
      </c>
      <c r="T2165" s="36" t="s">
        <v>38</v>
      </c>
      <c r="U2165" s="36" t="s">
        <v>39</v>
      </c>
      <c r="V2165" s="36" t="s">
        <v>38</v>
      </c>
      <c r="W2165" s="36" t="s">
        <v>38</v>
      </c>
      <c r="X2165" s="36">
        <v>2</v>
      </c>
      <c r="Y2165" s="36" t="s">
        <v>11724</v>
      </c>
      <c r="Z2165" s="36">
        <v>5</v>
      </c>
      <c r="AA2165" s="36" t="s">
        <v>11725</v>
      </c>
      <c r="AB2165" s="36">
        <v>1</v>
      </c>
      <c r="AC2165" s="36"/>
      <c r="AD2165" s="36"/>
      <c r="AE2165" s="36">
        <f t="shared" si="36"/>
        <v>1</v>
      </c>
    </row>
    <row r="2166" spans="1:31" customFormat="1" ht="94.5">
      <c r="A2166" s="36">
        <v>2165</v>
      </c>
      <c r="B2166" s="36" t="s">
        <v>9803</v>
      </c>
      <c r="C2166" s="36" t="s">
        <v>11183</v>
      </c>
      <c r="D2166" s="36" t="s">
        <v>11726</v>
      </c>
      <c r="E2166" s="36" t="s">
        <v>28</v>
      </c>
      <c r="F2166" s="36" t="s">
        <v>45</v>
      </c>
      <c r="G2166" s="36">
        <v>0</v>
      </c>
      <c r="H2166" s="36" t="s">
        <v>82</v>
      </c>
      <c r="I2166" s="36" t="s">
        <v>11727</v>
      </c>
      <c r="J2166" s="36" t="s">
        <v>11728</v>
      </c>
      <c r="K2166" s="36" t="s">
        <v>33</v>
      </c>
      <c r="L2166" s="72" t="s">
        <v>11729</v>
      </c>
      <c r="M2166" s="36" t="s">
        <v>11730</v>
      </c>
      <c r="N2166" s="36" t="s">
        <v>49</v>
      </c>
      <c r="O2166" s="36"/>
      <c r="P2166" s="36" t="s">
        <v>50</v>
      </c>
      <c r="Q2166" s="36"/>
      <c r="R2166" s="36"/>
      <c r="S2166" s="36" t="s">
        <v>51</v>
      </c>
      <c r="T2166" s="36" t="s">
        <v>38</v>
      </c>
      <c r="U2166" s="36" t="s">
        <v>39</v>
      </c>
      <c r="V2166" s="36" t="s">
        <v>38</v>
      </c>
      <c r="W2166" s="36" t="s">
        <v>38</v>
      </c>
      <c r="X2166" s="36">
        <v>2</v>
      </c>
      <c r="Y2166" s="36" t="s">
        <v>52</v>
      </c>
      <c r="Z2166" s="36">
        <v>3</v>
      </c>
      <c r="AA2166" s="36" t="s">
        <v>11731</v>
      </c>
      <c r="AB2166" s="36">
        <v>1</v>
      </c>
      <c r="AC2166" s="36"/>
      <c r="AD2166" s="36"/>
      <c r="AE2166" s="36">
        <f t="shared" si="36"/>
        <v>1</v>
      </c>
    </row>
    <row r="2167" spans="1:31" customFormat="1" ht="108">
      <c r="A2167" s="36">
        <v>2166</v>
      </c>
      <c r="B2167" s="36" t="s">
        <v>9803</v>
      </c>
      <c r="C2167" s="36" t="s">
        <v>11183</v>
      </c>
      <c r="D2167" s="36" t="s">
        <v>11732</v>
      </c>
      <c r="E2167" s="36" t="s">
        <v>28</v>
      </c>
      <c r="F2167" s="36" t="s">
        <v>45</v>
      </c>
      <c r="G2167" s="36">
        <v>0</v>
      </c>
      <c r="H2167" s="36" t="s">
        <v>645</v>
      </c>
      <c r="I2167" s="36" t="s">
        <v>11733</v>
      </c>
      <c r="J2167" s="36" t="s">
        <v>11734</v>
      </c>
      <c r="K2167" s="36" t="s">
        <v>33</v>
      </c>
      <c r="L2167" s="72" t="s">
        <v>11735</v>
      </c>
      <c r="M2167" s="36" t="s">
        <v>11736</v>
      </c>
      <c r="N2167" s="36" t="s">
        <v>49</v>
      </c>
      <c r="O2167" s="36"/>
      <c r="P2167" s="36" t="s">
        <v>50</v>
      </c>
      <c r="Q2167" s="36"/>
      <c r="R2167" s="36"/>
      <c r="S2167" s="36" t="s">
        <v>51</v>
      </c>
      <c r="T2167" s="36" t="s">
        <v>38</v>
      </c>
      <c r="U2167" s="36" t="s">
        <v>39</v>
      </c>
      <c r="V2167" s="36" t="s">
        <v>39</v>
      </c>
      <c r="W2167" s="36" t="s">
        <v>38</v>
      </c>
      <c r="X2167" s="36">
        <v>2</v>
      </c>
      <c r="Y2167" s="36" t="s">
        <v>11737</v>
      </c>
      <c r="Z2167" s="36">
        <v>5</v>
      </c>
      <c r="AA2167" s="36" t="s">
        <v>52</v>
      </c>
      <c r="AB2167" s="36">
        <v>3</v>
      </c>
      <c r="AC2167" s="36"/>
      <c r="AD2167" s="36"/>
      <c r="AE2167" s="36">
        <f t="shared" si="36"/>
        <v>1</v>
      </c>
    </row>
    <row r="2168" spans="1:31" customFormat="1" ht="108">
      <c r="A2168" s="36">
        <v>2167</v>
      </c>
      <c r="B2168" s="36" t="s">
        <v>9803</v>
      </c>
      <c r="C2168" s="36" t="s">
        <v>11183</v>
      </c>
      <c r="D2168" s="36" t="s">
        <v>11738</v>
      </c>
      <c r="E2168" s="36" t="s">
        <v>28</v>
      </c>
      <c r="F2168" s="36" t="s">
        <v>45</v>
      </c>
      <c r="G2168" s="36">
        <v>0</v>
      </c>
      <c r="H2168" s="36" t="s">
        <v>757</v>
      </c>
      <c r="I2168" s="36" t="s">
        <v>11739</v>
      </c>
      <c r="J2168" s="36" t="s">
        <v>11740</v>
      </c>
      <c r="K2168" s="36" t="s">
        <v>33</v>
      </c>
      <c r="L2168" s="72" t="s">
        <v>11741</v>
      </c>
      <c r="M2168" s="36" t="s">
        <v>11742</v>
      </c>
      <c r="N2168" s="36" t="s">
        <v>49</v>
      </c>
      <c r="O2168" s="36"/>
      <c r="P2168" s="36" t="s">
        <v>50</v>
      </c>
      <c r="Q2168" s="36"/>
      <c r="R2168" s="36"/>
      <c r="S2168" s="36" t="s">
        <v>51</v>
      </c>
      <c r="T2168" s="36" t="s">
        <v>38</v>
      </c>
      <c r="U2168" s="36" t="s">
        <v>39</v>
      </c>
      <c r="V2168" s="36" t="s">
        <v>38</v>
      </c>
      <c r="W2168" s="36" t="s">
        <v>38</v>
      </c>
      <c r="X2168" s="36">
        <v>2</v>
      </c>
      <c r="Y2168" s="36" t="s">
        <v>11743</v>
      </c>
      <c r="Z2168" s="36">
        <v>5</v>
      </c>
      <c r="AA2168" s="36" t="s">
        <v>52</v>
      </c>
      <c r="AB2168" s="36">
        <v>3</v>
      </c>
      <c r="AC2168" s="36"/>
      <c r="AD2168" s="36"/>
      <c r="AE2168" s="36">
        <f t="shared" si="36"/>
        <v>1</v>
      </c>
    </row>
    <row r="2169" spans="1:31" customFormat="1" ht="108">
      <c r="A2169" s="36">
        <v>2168</v>
      </c>
      <c r="B2169" s="36" t="s">
        <v>9803</v>
      </c>
      <c r="C2169" s="36" t="s">
        <v>11183</v>
      </c>
      <c r="D2169" s="36" t="s">
        <v>11744</v>
      </c>
      <c r="E2169" s="36" t="s">
        <v>28</v>
      </c>
      <c r="F2169" s="36" t="s">
        <v>45</v>
      </c>
      <c r="G2169" s="36">
        <v>0</v>
      </c>
      <c r="H2169" s="36" t="s">
        <v>82</v>
      </c>
      <c r="I2169" s="36" t="s">
        <v>11745</v>
      </c>
      <c r="J2169" s="36" t="s">
        <v>11746</v>
      </c>
      <c r="K2169" s="36" t="s">
        <v>33</v>
      </c>
      <c r="L2169" s="72" t="s">
        <v>11747</v>
      </c>
      <c r="M2169" s="36" t="s">
        <v>11748</v>
      </c>
      <c r="N2169" s="36" t="s">
        <v>49</v>
      </c>
      <c r="O2169" s="36" t="s">
        <v>50</v>
      </c>
      <c r="P2169" s="36" t="s">
        <v>50</v>
      </c>
      <c r="Q2169" s="36"/>
      <c r="R2169" s="36"/>
      <c r="S2169" s="36" t="s">
        <v>51</v>
      </c>
      <c r="T2169" s="36" t="s">
        <v>38</v>
      </c>
      <c r="U2169" s="36" t="s">
        <v>42</v>
      </c>
      <c r="V2169" s="36" t="s">
        <v>42</v>
      </c>
      <c r="W2169" s="36" t="s">
        <v>39</v>
      </c>
      <c r="X2169" s="36">
        <v>1</v>
      </c>
      <c r="Y2169" s="36" t="s">
        <v>11749</v>
      </c>
      <c r="Z2169" s="36">
        <v>1</v>
      </c>
      <c r="AA2169" s="36" t="s">
        <v>11749</v>
      </c>
      <c r="AB2169" s="36">
        <v>1</v>
      </c>
      <c r="AC2169" s="36"/>
      <c r="AD2169" s="36"/>
      <c r="AE2169" s="36">
        <f t="shared" si="36"/>
        <v>2</v>
      </c>
    </row>
    <row r="2170" spans="1:31" customFormat="1" ht="135">
      <c r="A2170" s="36">
        <v>2169</v>
      </c>
      <c r="B2170" s="36" t="s">
        <v>9803</v>
      </c>
      <c r="C2170" s="36" t="s">
        <v>11183</v>
      </c>
      <c r="D2170" s="36" t="s">
        <v>11750</v>
      </c>
      <c r="E2170" s="36" t="s">
        <v>28</v>
      </c>
      <c r="F2170" s="36" t="s">
        <v>2866</v>
      </c>
      <c r="G2170" s="36">
        <v>5</v>
      </c>
      <c r="H2170" s="36" t="s">
        <v>108</v>
      </c>
      <c r="I2170" s="36" t="s">
        <v>11751</v>
      </c>
      <c r="J2170" s="36" t="s">
        <v>11752</v>
      </c>
      <c r="K2170" s="36" t="s">
        <v>33</v>
      </c>
      <c r="L2170" s="72" t="s">
        <v>11753</v>
      </c>
      <c r="M2170" s="36" t="s">
        <v>11748</v>
      </c>
      <c r="N2170" s="36" t="s">
        <v>49</v>
      </c>
      <c r="O2170" s="36" t="s">
        <v>50</v>
      </c>
      <c r="P2170" s="36" t="s">
        <v>50</v>
      </c>
      <c r="Q2170" s="36" t="s">
        <v>50</v>
      </c>
      <c r="R2170" s="36"/>
      <c r="S2170" s="36" t="s">
        <v>51</v>
      </c>
      <c r="T2170" s="36" t="s">
        <v>38</v>
      </c>
      <c r="U2170" s="36" t="s">
        <v>42</v>
      </c>
      <c r="V2170" s="36" t="s">
        <v>42</v>
      </c>
      <c r="W2170" s="36" t="s">
        <v>39</v>
      </c>
      <c r="X2170" s="36">
        <v>1</v>
      </c>
      <c r="Y2170" s="36" t="s">
        <v>11754</v>
      </c>
      <c r="Z2170" s="36">
        <v>1</v>
      </c>
      <c r="AA2170" s="36" t="s">
        <v>11754</v>
      </c>
      <c r="AB2170" s="36">
        <v>1</v>
      </c>
      <c r="AC2170" s="36"/>
      <c r="AD2170" s="36"/>
      <c r="AE2170" s="36">
        <f t="shared" si="36"/>
        <v>3</v>
      </c>
    </row>
    <row r="2171" spans="1:31" customFormat="1" ht="94.5">
      <c r="A2171" s="36">
        <v>2170</v>
      </c>
      <c r="B2171" s="36" t="s">
        <v>9803</v>
      </c>
      <c r="C2171" s="36" t="s">
        <v>11183</v>
      </c>
      <c r="D2171" s="36" t="s">
        <v>11755</v>
      </c>
      <c r="E2171" s="36" t="s">
        <v>28</v>
      </c>
      <c r="F2171" s="36" t="s">
        <v>45</v>
      </c>
      <c r="G2171" s="36">
        <v>0</v>
      </c>
      <c r="H2171" s="36" t="s">
        <v>82</v>
      </c>
      <c r="I2171" s="36" t="s">
        <v>11756</v>
      </c>
      <c r="J2171" s="36" t="s">
        <v>11757</v>
      </c>
      <c r="K2171" s="36" t="s">
        <v>33</v>
      </c>
      <c r="L2171" s="72" t="s">
        <v>11758</v>
      </c>
      <c r="M2171" s="36" t="s">
        <v>11759</v>
      </c>
      <c r="N2171" s="36" t="s">
        <v>49</v>
      </c>
      <c r="O2171" s="36"/>
      <c r="P2171" s="36" t="s">
        <v>50</v>
      </c>
      <c r="Q2171" s="36"/>
      <c r="R2171" s="36"/>
      <c r="S2171" s="36" t="s">
        <v>51</v>
      </c>
      <c r="T2171" s="36" t="s">
        <v>38</v>
      </c>
      <c r="U2171" s="36" t="s">
        <v>39</v>
      </c>
      <c r="V2171" s="36" t="s">
        <v>38</v>
      </c>
      <c r="W2171" s="36" t="s">
        <v>39</v>
      </c>
      <c r="X2171" s="36">
        <v>1</v>
      </c>
      <c r="Y2171" s="36" t="s">
        <v>11760</v>
      </c>
      <c r="Z2171" s="36">
        <v>1</v>
      </c>
      <c r="AA2171" s="36" t="s">
        <v>11760</v>
      </c>
      <c r="AB2171" s="36">
        <v>1</v>
      </c>
      <c r="AC2171" s="36"/>
      <c r="AD2171" s="36"/>
      <c r="AE2171" s="36">
        <f t="shared" si="36"/>
        <v>1</v>
      </c>
    </row>
    <row r="2172" spans="1:31" customFormat="1" ht="94.5">
      <c r="A2172" s="36">
        <v>2171</v>
      </c>
      <c r="B2172" s="36" t="s">
        <v>9803</v>
      </c>
      <c r="C2172" s="36" t="s">
        <v>11183</v>
      </c>
      <c r="D2172" s="36" t="s">
        <v>11761</v>
      </c>
      <c r="E2172" s="36" t="s">
        <v>28</v>
      </c>
      <c r="F2172" s="36" t="s">
        <v>45</v>
      </c>
      <c r="G2172" s="36">
        <v>0</v>
      </c>
      <c r="H2172" s="36" t="s">
        <v>82</v>
      </c>
      <c r="I2172" s="36" t="s">
        <v>11762</v>
      </c>
      <c r="J2172" s="36" t="s">
        <v>11763</v>
      </c>
      <c r="K2172" s="36" t="s">
        <v>33</v>
      </c>
      <c r="L2172" s="72" t="s">
        <v>11764</v>
      </c>
      <c r="M2172" s="36" t="s">
        <v>11748</v>
      </c>
      <c r="N2172" s="36" t="s">
        <v>49</v>
      </c>
      <c r="O2172" s="36" t="s">
        <v>50</v>
      </c>
      <c r="P2172" s="36" t="s">
        <v>50</v>
      </c>
      <c r="Q2172" s="36" t="s">
        <v>50</v>
      </c>
      <c r="R2172" s="36"/>
      <c r="S2172" s="36" t="s">
        <v>51</v>
      </c>
      <c r="T2172" s="36" t="s">
        <v>38</v>
      </c>
      <c r="U2172" s="36" t="s">
        <v>42</v>
      </c>
      <c r="V2172" s="36" t="s">
        <v>42</v>
      </c>
      <c r="W2172" s="36" t="s">
        <v>39</v>
      </c>
      <c r="X2172" s="36">
        <v>1</v>
      </c>
      <c r="Y2172" s="36" t="s">
        <v>11754</v>
      </c>
      <c r="Z2172" s="36">
        <v>1</v>
      </c>
      <c r="AA2172" s="36" t="s">
        <v>11754</v>
      </c>
      <c r="AB2172" s="36">
        <v>1</v>
      </c>
      <c r="AC2172" s="36"/>
      <c r="AD2172" s="36"/>
      <c r="AE2172" s="36">
        <f t="shared" si="36"/>
        <v>3</v>
      </c>
    </row>
    <row r="2173" spans="1:31" customFormat="1" ht="94.5">
      <c r="A2173" s="36">
        <v>2172</v>
      </c>
      <c r="B2173" s="36" t="s">
        <v>9803</v>
      </c>
      <c r="C2173" s="36" t="s">
        <v>11183</v>
      </c>
      <c r="D2173" s="36" t="s">
        <v>11765</v>
      </c>
      <c r="E2173" s="36" t="s">
        <v>28</v>
      </c>
      <c r="F2173" s="36" t="s">
        <v>45</v>
      </c>
      <c r="G2173" s="36">
        <v>0</v>
      </c>
      <c r="H2173" s="36" t="s">
        <v>82</v>
      </c>
      <c r="I2173" s="36" t="s">
        <v>11766</v>
      </c>
      <c r="J2173" s="36" t="s">
        <v>11767</v>
      </c>
      <c r="K2173" s="36" t="s">
        <v>33</v>
      </c>
      <c r="L2173" s="72" t="s">
        <v>11768</v>
      </c>
      <c r="M2173" s="36" t="s">
        <v>11769</v>
      </c>
      <c r="N2173" s="36" t="s">
        <v>49</v>
      </c>
      <c r="O2173" s="36" t="s">
        <v>50</v>
      </c>
      <c r="P2173" s="36" t="s">
        <v>50</v>
      </c>
      <c r="Q2173" s="36" t="s">
        <v>50</v>
      </c>
      <c r="R2173" s="36"/>
      <c r="S2173" s="36" t="s">
        <v>51</v>
      </c>
      <c r="T2173" s="36" t="s">
        <v>38</v>
      </c>
      <c r="U2173" s="36" t="s">
        <v>42</v>
      </c>
      <c r="V2173" s="36" t="s">
        <v>42</v>
      </c>
      <c r="W2173" s="36" t="s">
        <v>39</v>
      </c>
      <c r="X2173" s="36">
        <v>1</v>
      </c>
      <c r="Y2173" s="36" t="s">
        <v>11754</v>
      </c>
      <c r="Z2173" s="36">
        <v>1</v>
      </c>
      <c r="AA2173" s="36" t="s">
        <v>11754</v>
      </c>
      <c r="AB2173" s="36">
        <v>1</v>
      </c>
      <c r="AC2173" s="36"/>
      <c r="AD2173" s="36"/>
      <c r="AE2173" s="36">
        <f t="shared" si="36"/>
        <v>3</v>
      </c>
    </row>
    <row r="2174" spans="1:31" customFormat="1" ht="108">
      <c r="A2174" s="36">
        <v>2173</v>
      </c>
      <c r="B2174" s="36" t="s">
        <v>9803</v>
      </c>
      <c r="C2174" s="36" t="s">
        <v>11183</v>
      </c>
      <c r="D2174" s="36" t="s">
        <v>11770</v>
      </c>
      <c r="E2174" s="36" t="s">
        <v>11771</v>
      </c>
      <c r="F2174" s="36" t="s">
        <v>132</v>
      </c>
      <c r="G2174" s="36">
        <v>1</v>
      </c>
      <c r="H2174" s="36" t="s">
        <v>82</v>
      </c>
      <c r="I2174" s="36" t="s">
        <v>11772</v>
      </c>
      <c r="J2174" s="36" t="s">
        <v>11773</v>
      </c>
      <c r="K2174" s="36" t="s">
        <v>33</v>
      </c>
      <c r="L2174" s="72" t="s">
        <v>11774</v>
      </c>
      <c r="M2174" s="36" t="s">
        <v>11748</v>
      </c>
      <c r="N2174" s="36" t="s">
        <v>49</v>
      </c>
      <c r="O2174" s="36"/>
      <c r="P2174" s="36" t="s">
        <v>50</v>
      </c>
      <c r="Q2174" s="36"/>
      <c r="R2174" s="36" t="s">
        <v>50</v>
      </c>
      <c r="S2174" s="36" t="s">
        <v>51</v>
      </c>
      <c r="T2174" s="36" t="s">
        <v>38</v>
      </c>
      <c r="U2174" s="36" t="s">
        <v>38</v>
      </c>
      <c r="V2174" s="36" t="s">
        <v>38</v>
      </c>
      <c r="W2174" s="36" t="s">
        <v>39</v>
      </c>
      <c r="X2174" s="36">
        <v>1</v>
      </c>
      <c r="Y2174" s="36" t="s">
        <v>11775</v>
      </c>
      <c r="Z2174" s="36">
        <v>1</v>
      </c>
      <c r="AA2174" s="36" t="s">
        <v>11775</v>
      </c>
      <c r="AB2174" s="36">
        <v>1</v>
      </c>
      <c r="AC2174" s="36"/>
      <c r="AD2174" s="36"/>
      <c r="AE2174" s="36">
        <f t="shared" si="36"/>
        <v>2</v>
      </c>
    </row>
    <row r="2175" spans="1:31" customFormat="1" ht="121.5">
      <c r="A2175" s="36">
        <v>2174</v>
      </c>
      <c r="B2175" s="36" t="s">
        <v>9803</v>
      </c>
      <c r="C2175" s="36" t="s">
        <v>11183</v>
      </c>
      <c r="D2175" s="36" t="s">
        <v>11776</v>
      </c>
      <c r="E2175" s="36" t="s">
        <v>11777</v>
      </c>
      <c r="F2175" s="36" t="s">
        <v>126</v>
      </c>
      <c r="G2175" s="36">
        <v>2</v>
      </c>
      <c r="H2175" s="36" t="s">
        <v>42</v>
      </c>
      <c r="I2175" s="36" t="s">
        <v>11778</v>
      </c>
      <c r="J2175" s="36" t="s">
        <v>11779</v>
      </c>
      <c r="K2175" s="36" t="s">
        <v>33</v>
      </c>
      <c r="L2175" s="72" t="s">
        <v>11780</v>
      </c>
      <c r="M2175" s="36" t="s">
        <v>11194</v>
      </c>
      <c r="N2175" s="36" t="s">
        <v>49</v>
      </c>
      <c r="O2175" s="36"/>
      <c r="P2175" s="36" t="s">
        <v>50</v>
      </c>
      <c r="Q2175" s="36"/>
      <c r="R2175" s="36" t="s">
        <v>50</v>
      </c>
      <c r="S2175" s="36" t="s">
        <v>51</v>
      </c>
      <c r="T2175" s="36" t="s">
        <v>38</v>
      </c>
      <c r="U2175" s="36" t="s">
        <v>39</v>
      </c>
      <c r="V2175" s="36" t="s">
        <v>38</v>
      </c>
      <c r="W2175" s="36" t="s">
        <v>39</v>
      </c>
      <c r="X2175" s="36">
        <v>1</v>
      </c>
      <c r="Y2175" s="36" t="s">
        <v>11781</v>
      </c>
      <c r="Z2175" s="36">
        <v>1</v>
      </c>
      <c r="AA2175" s="36" t="s">
        <v>11781</v>
      </c>
      <c r="AB2175" s="36">
        <v>1</v>
      </c>
      <c r="AC2175" s="36"/>
      <c r="AD2175" s="36"/>
      <c r="AE2175" s="36">
        <f t="shared" si="36"/>
        <v>2</v>
      </c>
    </row>
    <row r="2176" spans="1:31" customFormat="1" ht="121.5">
      <c r="A2176" s="36">
        <v>2175</v>
      </c>
      <c r="B2176" s="36" t="s">
        <v>9803</v>
      </c>
      <c r="C2176" s="36" t="s">
        <v>11183</v>
      </c>
      <c r="D2176" s="36" t="s">
        <v>11782</v>
      </c>
      <c r="E2176" s="36" t="s">
        <v>28</v>
      </c>
      <c r="F2176" s="36" t="s">
        <v>45</v>
      </c>
      <c r="G2176" s="36">
        <v>0</v>
      </c>
      <c r="H2176" s="36" t="s">
        <v>82</v>
      </c>
      <c r="I2176" s="36" t="s">
        <v>11783</v>
      </c>
      <c r="J2176" s="36" t="s">
        <v>11784</v>
      </c>
      <c r="K2176" s="36" t="s">
        <v>33</v>
      </c>
      <c r="L2176" s="72" t="s">
        <v>11785</v>
      </c>
      <c r="M2176" s="36" t="s">
        <v>11786</v>
      </c>
      <c r="N2176" s="36" t="s">
        <v>49</v>
      </c>
      <c r="O2176" s="36"/>
      <c r="P2176" s="36"/>
      <c r="Q2176" s="36" t="s">
        <v>50</v>
      </c>
      <c r="R2176" s="36"/>
      <c r="S2176" s="36" t="s">
        <v>51</v>
      </c>
      <c r="T2176" s="36" t="s">
        <v>38</v>
      </c>
      <c r="U2176" s="36" t="s">
        <v>39</v>
      </c>
      <c r="V2176" s="36" t="s">
        <v>38</v>
      </c>
      <c r="W2176" s="36"/>
      <c r="X2176" s="36">
        <v>2</v>
      </c>
      <c r="Y2176" s="36" t="s">
        <v>11787</v>
      </c>
      <c r="Z2176" s="36">
        <v>1</v>
      </c>
      <c r="AA2176" s="36" t="s">
        <v>11787</v>
      </c>
      <c r="AB2176" s="36">
        <v>1</v>
      </c>
      <c r="AC2176" s="36"/>
      <c r="AD2176" s="36"/>
      <c r="AE2176" s="36">
        <f t="shared" si="36"/>
        <v>1</v>
      </c>
    </row>
    <row r="2177" spans="1:31" customFormat="1" ht="135">
      <c r="A2177" s="36">
        <v>2176</v>
      </c>
      <c r="B2177" s="36" t="s">
        <v>9803</v>
      </c>
      <c r="C2177" s="36" t="s">
        <v>11183</v>
      </c>
      <c r="D2177" s="36" t="s">
        <v>11788</v>
      </c>
      <c r="E2177" s="36" t="s">
        <v>28</v>
      </c>
      <c r="F2177" s="36" t="s">
        <v>45</v>
      </c>
      <c r="G2177" s="36">
        <v>0</v>
      </c>
      <c r="H2177" s="36" t="s">
        <v>108</v>
      </c>
      <c r="I2177" s="36" t="s">
        <v>11789</v>
      </c>
      <c r="J2177" s="36" t="s">
        <v>11790</v>
      </c>
      <c r="K2177" s="36" t="s">
        <v>33</v>
      </c>
      <c r="L2177" s="72" t="s">
        <v>11791</v>
      </c>
      <c r="M2177" s="36" t="s">
        <v>11792</v>
      </c>
      <c r="N2177" s="36" t="s">
        <v>49</v>
      </c>
      <c r="O2177" s="36"/>
      <c r="P2177" s="36" t="s">
        <v>50</v>
      </c>
      <c r="Q2177" s="36"/>
      <c r="R2177" s="36"/>
      <c r="S2177" s="36" t="s">
        <v>51</v>
      </c>
      <c r="T2177" s="36" t="s">
        <v>38</v>
      </c>
      <c r="U2177" s="36" t="s">
        <v>39</v>
      </c>
      <c r="V2177" s="36" t="s">
        <v>38</v>
      </c>
      <c r="W2177" s="36" t="s">
        <v>39</v>
      </c>
      <c r="X2177" s="36">
        <v>1</v>
      </c>
      <c r="Y2177" s="36" t="s">
        <v>11793</v>
      </c>
      <c r="Z2177" s="36">
        <v>1</v>
      </c>
      <c r="AA2177" s="36" t="s">
        <v>11793</v>
      </c>
      <c r="AB2177" s="36">
        <v>1</v>
      </c>
      <c r="AC2177" s="36"/>
      <c r="AD2177" s="36"/>
      <c r="AE2177" s="36">
        <f t="shared" si="36"/>
        <v>1</v>
      </c>
    </row>
    <row r="2178" spans="1:31" customFormat="1" ht="162">
      <c r="A2178" s="36">
        <v>2177</v>
      </c>
      <c r="B2178" s="36" t="s">
        <v>9803</v>
      </c>
      <c r="C2178" s="36" t="s">
        <v>11183</v>
      </c>
      <c r="D2178" s="36" t="s">
        <v>11794</v>
      </c>
      <c r="E2178" s="36" t="s">
        <v>28</v>
      </c>
      <c r="F2178" s="36" t="s">
        <v>45</v>
      </c>
      <c r="G2178" s="36">
        <v>0</v>
      </c>
      <c r="H2178" s="36" t="s">
        <v>82</v>
      </c>
      <c r="I2178" s="36" t="s">
        <v>11795</v>
      </c>
      <c r="J2178" s="36" t="s">
        <v>11796</v>
      </c>
      <c r="K2178" s="36" t="s">
        <v>33</v>
      </c>
      <c r="L2178" s="72" t="s">
        <v>11797</v>
      </c>
      <c r="M2178" s="36" t="s">
        <v>11798</v>
      </c>
      <c r="N2178" s="36" t="s">
        <v>49</v>
      </c>
      <c r="O2178" s="36"/>
      <c r="P2178" s="36" t="s">
        <v>50</v>
      </c>
      <c r="Q2178" s="36"/>
      <c r="R2178" s="36"/>
      <c r="S2178" s="36" t="s">
        <v>51</v>
      </c>
      <c r="T2178" s="36" t="s">
        <v>38</v>
      </c>
      <c r="U2178" s="36" t="s">
        <v>39</v>
      </c>
      <c r="V2178" s="36" t="s">
        <v>38</v>
      </c>
      <c r="W2178" s="36" t="s">
        <v>39</v>
      </c>
      <c r="X2178" s="36">
        <v>1</v>
      </c>
      <c r="Y2178" s="36" t="s">
        <v>11793</v>
      </c>
      <c r="Z2178" s="36">
        <v>1</v>
      </c>
      <c r="AA2178" s="36" t="s">
        <v>11793</v>
      </c>
      <c r="AB2178" s="36">
        <v>1</v>
      </c>
      <c r="AC2178" s="36"/>
      <c r="AD2178" s="36"/>
      <c r="AE2178" s="36">
        <f t="shared" si="36"/>
        <v>1</v>
      </c>
    </row>
    <row r="2179" spans="1:31" customFormat="1" ht="121.5">
      <c r="A2179" s="36">
        <v>2178</v>
      </c>
      <c r="B2179" s="36" t="s">
        <v>9803</v>
      </c>
      <c r="C2179" s="36" t="s">
        <v>11183</v>
      </c>
      <c r="D2179" s="36" t="s">
        <v>11799</v>
      </c>
      <c r="E2179" s="36" t="s">
        <v>28</v>
      </c>
      <c r="F2179" s="36" t="s">
        <v>45</v>
      </c>
      <c r="G2179" s="36">
        <v>0</v>
      </c>
      <c r="H2179" s="36" t="s">
        <v>82</v>
      </c>
      <c r="I2179" s="36" t="s">
        <v>11800</v>
      </c>
      <c r="J2179" s="36" t="s">
        <v>11801</v>
      </c>
      <c r="K2179" s="36" t="s">
        <v>106</v>
      </c>
      <c r="L2179" s="72"/>
      <c r="M2179" s="36"/>
      <c r="N2179" s="36"/>
      <c r="O2179" s="36"/>
      <c r="P2179" s="36"/>
      <c r="Q2179" s="36"/>
      <c r="R2179" s="36"/>
      <c r="S2179" s="36"/>
      <c r="T2179" s="36"/>
      <c r="U2179" s="36"/>
      <c r="V2179" s="36"/>
      <c r="W2179" s="36"/>
      <c r="X2179" s="36"/>
      <c r="Y2179" s="36"/>
      <c r="Z2179" s="36"/>
      <c r="AA2179" s="36"/>
      <c r="AB2179" s="36"/>
      <c r="AC2179" s="36"/>
      <c r="AD2179" s="36"/>
      <c r="AE2179" s="36">
        <f t="shared" si="36"/>
        <v>0</v>
      </c>
    </row>
    <row r="2180" spans="1:31" customFormat="1" ht="108">
      <c r="A2180" s="36">
        <v>2179</v>
      </c>
      <c r="B2180" s="36" t="s">
        <v>9803</v>
      </c>
      <c r="C2180" s="36" t="s">
        <v>11183</v>
      </c>
      <c r="D2180" s="36" t="s">
        <v>11802</v>
      </c>
      <c r="E2180" s="36" t="s">
        <v>28</v>
      </c>
      <c r="F2180" s="36" t="s">
        <v>45</v>
      </c>
      <c r="G2180" s="36">
        <v>0</v>
      </c>
      <c r="H2180" s="36" t="s">
        <v>82</v>
      </c>
      <c r="I2180" s="36" t="s">
        <v>11803</v>
      </c>
      <c r="J2180" s="36" t="s">
        <v>11804</v>
      </c>
      <c r="K2180" s="36" t="s">
        <v>33</v>
      </c>
      <c r="L2180" s="72" t="s">
        <v>11805</v>
      </c>
      <c r="M2180" s="36" t="s">
        <v>11806</v>
      </c>
      <c r="N2180" s="36" t="s">
        <v>49</v>
      </c>
      <c r="O2180" s="36" t="s">
        <v>50</v>
      </c>
      <c r="P2180" s="36"/>
      <c r="Q2180" s="36"/>
      <c r="R2180" s="36"/>
      <c r="S2180" s="36" t="s">
        <v>51</v>
      </c>
      <c r="T2180" s="36" t="s">
        <v>38</v>
      </c>
      <c r="U2180" s="36" t="s">
        <v>39</v>
      </c>
      <c r="V2180" s="36" t="s">
        <v>39</v>
      </c>
      <c r="W2180" s="36" t="s">
        <v>38</v>
      </c>
      <c r="X2180" s="36">
        <v>2</v>
      </c>
      <c r="Y2180" s="36" t="s">
        <v>4062</v>
      </c>
      <c r="Z2180" s="36">
        <v>1</v>
      </c>
      <c r="AA2180" s="36" t="s">
        <v>1715</v>
      </c>
      <c r="AB2180" s="36">
        <v>1</v>
      </c>
      <c r="AC2180" s="36"/>
      <c r="AD2180" s="36"/>
      <c r="AE2180" s="36">
        <f t="shared" si="36"/>
        <v>1</v>
      </c>
    </row>
    <row r="2181" spans="1:31" customFormat="1" ht="135">
      <c r="A2181" s="36">
        <v>2180</v>
      </c>
      <c r="B2181" s="36" t="s">
        <v>9803</v>
      </c>
      <c r="C2181" s="36" t="s">
        <v>11183</v>
      </c>
      <c r="D2181" s="36" t="s">
        <v>11807</v>
      </c>
      <c r="E2181" s="36" t="s">
        <v>28</v>
      </c>
      <c r="F2181" s="36" t="s">
        <v>45</v>
      </c>
      <c r="G2181" s="36">
        <v>0</v>
      </c>
      <c r="H2181" s="36" t="s">
        <v>42</v>
      </c>
      <c r="I2181" s="36" t="s">
        <v>11808</v>
      </c>
      <c r="J2181" s="36" t="s">
        <v>11809</v>
      </c>
      <c r="K2181" s="36" t="s">
        <v>33</v>
      </c>
      <c r="L2181" s="72" t="s">
        <v>11810</v>
      </c>
      <c r="M2181" s="36" t="s">
        <v>11811</v>
      </c>
      <c r="N2181" s="36" t="s">
        <v>49</v>
      </c>
      <c r="O2181" s="36" t="s">
        <v>50</v>
      </c>
      <c r="P2181" s="36"/>
      <c r="Q2181" s="36"/>
      <c r="R2181" s="36"/>
      <c r="S2181" s="36" t="s">
        <v>51</v>
      </c>
      <c r="T2181" s="36" t="s">
        <v>38</v>
      </c>
      <c r="U2181" s="36" t="s">
        <v>39</v>
      </c>
      <c r="V2181" s="36" t="s">
        <v>38</v>
      </c>
      <c r="W2181" s="36" t="s">
        <v>38</v>
      </c>
      <c r="X2181" s="36">
        <v>2</v>
      </c>
      <c r="Y2181" s="36" t="s">
        <v>11812</v>
      </c>
      <c r="Z2181" s="36">
        <v>1</v>
      </c>
      <c r="AA2181" s="36" t="s">
        <v>1715</v>
      </c>
      <c r="AB2181" s="36">
        <v>1</v>
      </c>
      <c r="AC2181" s="36"/>
      <c r="AD2181" s="36"/>
      <c r="AE2181" s="36">
        <f t="shared" si="36"/>
        <v>1</v>
      </c>
    </row>
    <row r="2182" spans="1:31" customFormat="1" ht="135">
      <c r="A2182" s="36">
        <v>2181</v>
      </c>
      <c r="B2182" s="36" t="s">
        <v>9803</v>
      </c>
      <c r="C2182" s="36" t="s">
        <v>11183</v>
      </c>
      <c r="D2182" s="36" t="s">
        <v>11813</v>
      </c>
      <c r="E2182" s="36" t="s">
        <v>28</v>
      </c>
      <c r="F2182" s="36" t="s">
        <v>45</v>
      </c>
      <c r="G2182" s="36">
        <v>0</v>
      </c>
      <c r="H2182" s="36" t="s">
        <v>82</v>
      </c>
      <c r="I2182" s="36" t="s">
        <v>11814</v>
      </c>
      <c r="J2182" s="36" t="s">
        <v>11815</v>
      </c>
      <c r="K2182" s="36" t="s">
        <v>33</v>
      </c>
      <c r="L2182" s="72" t="s">
        <v>11816</v>
      </c>
      <c r="M2182" s="36" t="s">
        <v>11748</v>
      </c>
      <c r="N2182" s="36" t="s">
        <v>49</v>
      </c>
      <c r="O2182" s="36" t="s">
        <v>50</v>
      </c>
      <c r="P2182" s="36" t="s">
        <v>50</v>
      </c>
      <c r="Q2182" s="36"/>
      <c r="R2182" s="36"/>
      <c r="S2182" s="36" t="s">
        <v>51</v>
      </c>
      <c r="T2182" s="36" t="s">
        <v>38</v>
      </c>
      <c r="U2182" s="36" t="s">
        <v>39</v>
      </c>
      <c r="V2182" s="36" t="s">
        <v>38</v>
      </c>
      <c r="W2182" s="36" t="s">
        <v>39</v>
      </c>
      <c r="X2182" s="36">
        <v>1</v>
      </c>
      <c r="Y2182" s="36" t="s">
        <v>11817</v>
      </c>
      <c r="Z2182" s="36">
        <v>1</v>
      </c>
      <c r="AA2182" s="36" t="s">
        <v>11817</v>
      </c>
      <c r="AB2182" s="36">
        <v>1</v>
      </c>
      <c r="AC2182" s="36"/>
      <c r="AD2182" s="36"/>
      <c r="AE2182" s="36">
        <f t="shared" si="36"/>
        <v>2</v>
      </c>
    </row>
    <row r="2183" spans="1:31" customFormat="1" ht="121.5">
      <c r="A2183" s="36">
        <v>2182</v>
      </c>
      <c r="B2183" s="36" t="s">
        <v>9803</v>
      </c>
      <c r="C2183" s="36" t="s">
        <v>11183</v>
      </c>
      <c r="D2183" s="36" t="s">
        <v>11818</v>
      </c>
      <c r="E2183" s="36" t="s">
        <v>28</v>
      </c>
      <c r="F2183" s="36" t="s">
        <v>45</v>
      </c>
      <c r="G2183" s="36">
        <v>0</v>
      </c>
      <c r="H2183" s="36" t="s">
        <v>42</v>
      </c>
      <c r="I2183" s="36" t="s">
        <v>11819</v>
      </c>
      <c r="J2183" s="36" t="s">
        <v>11820</v>
      </c>
      <c r="K2183" s="36" t="s">
        <v>33</v>
      </c>
      <c r="L2183" s="72" t="s">
        <v>11821</v>
      </c>
      <c r="M2183" s="36" t="s">
        <v>11748</v>
      </c>
      <c r="N2183" s="36" t="s">
        <v>49</v>
      </c>
      <c r="O2183" s="36"/>
      <c r="P2183" s="36" t="s">
        <v>50</v>
      </c>
      <c r="Q2183" s="36"/>
      <c r="R2183" s="36" t="s">
        <v>50</v>
      </c>
      <c r="S2183" s="36" t="s">
        <v>51</v>
      </c>
      <c r="T2183" s="36" t="s">
        <v>38</v>
      </c>
      <c r="U2183" s="36" t="s">
        <v>39</v>
      </c>
      <c r="V2183" s="36" t="s">
        <v>38</v>
      </c>
      <c r="W2183" s="36" t="s">
        <v>39</v>
      </c>
      <c r="X2183" s="36">
        <v>1</v>
      </c>
      <c r="Y2183" s="36" t="s">
        <v>11822</v>
      </c>
      <c r="Z2183" s="36">
        <v>1</v>
      </c>
      <c r="AA2183" s="36" t="s">
        <v>11822</v>
      </c>
      <c r="AB2183" s="36">
        <v>1</v>
      </c>
      <c r="AC2183" s="36"/>
      <c r="AD2183" s="36"/>
      <c r="AE2183" s="36">
        <f t="shared" si="36"/>
        <v>2</v>
      </c>
    </row>
    <row r="2184" spans="1:31" customFormat="1" ht="94.5">
      <c r="A2184" s="36">
        <v>2183</v>
      </c>
      <c r="B2184" s="36" t="s">
        <v>9803</v>
      </c>
      <c r="C2184" s="36" t="s">
        <v>11183</v>
      </c>
      <c r="D2184" s="36" t="s">
        <v>11823</v>
      </c>
      <c r="E2184" s="36" t="s">
        <v>28</v>
      </c>
      <c r="F2184" s="36" t="s">
        <v>45</v>
      </c>
      <c r="G2184" s="36">
        <v>0</v>
      </c>
      <c r="H2184" s="36" t="s">
        <v>42</v>
      </c>
      <c r="I2184" s="36" t="s">
        <v>11824</v>
      </c>
      <c r="J2184" s="36" t="s">
        <v>11825</v>
      </c>
      <c r="K2184" s="36" t="s">
        <v>33</v>
      </c>
      <c r="L2184" s="72" t="s">
        <v>11826</v>
      </c>
      <c r="M2184" s="36" t="s">
        <v>11748</v>
      </c>
      <c r="N2184" s="36" t="s">
        <v>49</v>
      </c>
      <c r="O2184" s="36"/>
      <c r="P2184" s="36" t="s">
        <v>50</v>
      </c>
      <c r="Q2184" s="36"/>
      <c r="R2184" s="36"/>
      <c r="S2184" s="36" t="s">
        <v>51</v>
      </c>
      <c r="T2184" s="36" t="s">
        <v>38</v>
      </c>
      <c r="U2184" s="36" t="s">
        <v>39</v>
      </c>
      <c r="V2184" s="36" t="s">
        <v>38</v>
      </c>
      <c r="W2184" s="36" t="s">
        <v>39</v>
      </c>
      <c r="X2184" s="36">
        <v>1</v>
      </c>
      <c r="Y2184" s="36" t="s">
        <v>11827</v>
      </c>
      <c r="Z2184" s="36">
        <v>1</v>
      </c>
      <c r="AA2184" s="36" t="s">
        <v>11827</v>
      </c>
      <c r="AB2184" s="36">
        <v>1</v>
      </c>
      <c r="AC2184" s="36"/>
      <c r="AD2184" s="36"/>
      <c r="AE2184" s="36">
        <f t="shared" ref="AE2184:AE2247" si="37">COUNTIFS(O2184:R2184,"√")</f>
        <v>1</v>
      </c>
    </row>
    <row r="2185" spans="1:31" customFormat="1" ht="121.5">
      <c r="A2185" s="36">
        <v>2184</v>
      </c>
      <c r="B2185" s="36" t="s">
        <v>9803</v>
      </c>
      <c r="C2185" s="36" t="s">
        <v>11183</v>
      </c>
      <c r="D2185" s="36" t="s">
        <v>11828</v>
      </c>
      <c r="E2185" s="36" t="s">
        <v>28</v>
      </c>
      <c r="F2185" s="36" t="s">
        <v>45</v>
      </c>
      <c r="G2185" s="36">
        <v>0</v>
      </c>
      <c r="H2185" s="36" t="s">
        <v>82</v>
      </c>
      <c r="I2185" s="36" t="s">
        <v>11829</v>
      </c>
      <c r="J2185" s="36" t="s">
        <v>11830</v>
      </c>
      <c r="K2185" s="36" t="s">
        <v>33</v>
      </c>
      <c r="L2185" s="72" t="s">
        <v>11831</v>
      </c>
      <c r="M2185" s="36" t="s">
        <v>11748</v>
      </c>
      <c r="N2185" s="36" t="s">
        <v>49</v>
      </c>
      <c r="O2185" s="36" t="s">
        <v>50</v>
      </c>
      <c r="P2185" s="36" t="s">
        <v>50</v>
      </c>
      <c r="Q2185" s="36"/>
      <c r="R2185" s="36"/>
      <c r="S2185" s="36" t="s">
        <v>51</v>
      </c>
      <c r="T2185" s="36" t="s">
        <v>38</v>
      </c>
      <c r="U2185" s="36" t="s">
        <v>39</v>
      </c>
      <c r="V2185" s="36" t="s">
        <v>38</v>
      </c>
      <c r="W2185" s="36" t="s">
        <v>39</v>
      </c>
      <c r="X2185" s="36">
        <v>1</v>
      </c>
      <c r="Y2185" s="36" t="s">
        <v>11832</v>
      </c>
      <c r="Z2185" s="36">
        <v>1</v>
      </c>
      <c r="AA2185" s="36" t="s">
        <v>11832</v>
      </c>
      <c r="AB2185" s="36">
        <v>1</v>
      </c>
      <c r="AC2185" s="36"/>
      <c r="AD2185" s="36"/>
      <c r="AE2185" s="36">
        <f t="shared" si="37"/>
        <v>2</v>
      </c>
    </row>
    <row r="2186" spans="1:31" s="34" customFormat="1" ht="135">
      <c r="A2186" s="36">
        <v>2185</v>
      </c>
      <c r="B2186" s="36" t="s">
        <v>9803</v>
      </c>
      <c r="C2186" s="36" t="s">
        <v>11183</v>
      </c>
      <c r="D2186" s="36" t="s">
        <v>11833</v>
      </c>
      <c r="E2186" s="36" t="s">
        <v>28</v>
      </c>
      <c r="F2186" s="36" t="s">
        <v>45</v>
      </c>
      <c r="G2186" s="36">
        <v>0</v>
      </c>
      <c r="H2186" s="36" t="s">
        <v>42</v>
      </c>
      <c r="I2186" s="36" t="s">
        <v>11834</v>
      </c>
      <c r="J2186" s="36" t="s">
        <v>11835</v>
      </c>
      <c r="K2186" s="36" t="s">
        <v>33</v>
      </c>
      <c r="L2186" s="72" t="s">
        <v>11836</v>
      </c>
      <c r="M2186" s="36" t="s">
        <v>11748</v>
      </c>
      <c r="N2186" s="36" t="s">
        <v>49</v>
      </c>
      <c r="O2186" s="36"/>
      <c r="P2186" s="36"/>
      <c r="Q2186" s="36" t="s">
        <v>50</v>
      </c>
      <c r="R2186" s="36" t="s">
        <v>50</v>
      </c>
      <c r="S2186" s="36" t="s">
        <v>51</v>
      </c>
      <c r="T2186" s="36" t="s">
        <v>38</v>
      </c>
      <c r="U2186" s="36" t="s">
        <v>39</v>
      </c>
      <c r="V2186" s="36" t="s">
        <v>38</v>
      </c>
      <c r="W2186" s="36" t="s">
        <v>39</v>
      </c>
      <c r="X2186" s="36">
        <v>1</v>
      </c>
      <c r="Y2186" s="36" t="s">
        <v>11837</v>
      </c>
      <c r="Z2186" s="36">
        <v>1</v>
      </c>
      <c r="AA2186" s="36" t="s">
        <v>11837</v>
      </c>
      <c r="AB2186" s="36">
        <v>1</v>
      </c>
      <c r="AC2186" s="36"/>
      <c r="AD2186" s="36"/>
      <c r="AE2186" s="36">
        <f t="shared" si="37"/>
        <v>2</v>
      </c>
    </row>
    <row r="2187" spans="1:31" customFormat="1" ht="108">
      <c r="A2187" s="36">
        <v>2186</v>
      </c>
      <c r="B2187" s="36" t="s">
        <v>9803</v>
      </c>
      <c r="C2187" s="36" t="s">
        <v>11183</v>
      </c>
      <c r="D2187" s="36" t="s">
        <v>11838</v>
      </c>
      <c r="E2187" s="36" t="s">
        <v>28</v>
      </c>
      <c r="F2187" s="36" t="s">
        <v>45</v>
      </c>
      <c r="G2187" s="36">
        <v>0</v>
      </c>
      <c r="H2187" s="36" t="s">
        <v>82</v>
      </c>
      <c r="I2187" s="36" t="s">
        <v>11839</v>
      </c>
      <c r="J2187" s="36" t="s">
        <v>11840</v>
      </c>
      <c r="K2187" s="36" t="s">
        <v>33</v>
      </c>
      <c r="L2187" s="72" t="s">
        <v>11841</v>
      </c>
      <c r="M2187" s="36" t="s">
        <v>11748</v>
      </c>
      <c r="N2187" s="36" t="s">
        <v>49</v>
      </c>
      <c r="O2187" s="36"/>
      <c r="P2187" s="36" t="s">
        <v>50</v>
      </c>
      <c r="Q2187" s="36"/>
      <c r="R2187" s="36"/>
      <c r="S2187" s="36" t="s">
        <v>51</v>
      </c>
      <c r="T2187" s="36" t="s">
        <v>38</v>
      </c>
      <c r="U2187" s="36" t="s">
        <v>39</v>
      </c>
      <c r="V2187" s="36" t="s">
        <v>38</v>
      </c>
      <c r="W2187" s="36" t="s">
        <v>39</v>
      </c>
      <c r="X2187" s="36">
        <v>1</v>
      </c>
      <c r="Y2187" s="36" t="s">
        <v>11842</v>
      </c>
      <c r="Z2187" s="36">
        <v>1</v>
      </c>
      <c r="AA2187" s="36" t="s">
        <v>11842</v>
      </c>
      <c r="AB2187" s="36">
        <v>1</v>
      </c>
      <c r="AC2187" s="36"/>
      <c r="AD2187" s="36"/>
      <c r="AE2187" s="36">
        <f t="shared" si="37"/>
        <v>1</v>
      </c>
    </row>
    <row r="2188" spans="1:31" customFormat="1" ht="108">
      <c r="A2188" s="36">
        <v>2187</v>
      </c>
      <c r="B2188" s="36" t="s">
        <v>9803</v>
      </c>
      <c r="C2188" s="36" t="s">
        <v>11183</v>
      </c>
      <c r="D2188" s="36" t="s">
        <v>11843</v>
      </c>
      <c r="E2188" s="36" t="s">
        <v>28</v>
      </c>
      <c r="F2188" s="36" t="s">
        <v>45</v>
      </c>
      <c r="G2188" s="36">
        <v>0</v>
      </c>
      <c r="H2188" s="36" t="s">
        <v>82</v>
      </c>
      <c r="I2188" s="36" t="s">
        <v>11844</v>
      </c>
      <c r="J2188" s="36" t="s">
        <v>11845</v>
      </c>
      <c r="K2188" s="36" t="s">
        <v>106</v>
      </c>
      <c r="L2188" s="72"/>
      <c r="M2188" s="36"/>
      <c r="N2188" s="36"/>
      <c r="O2188" s="36"/>
      <c r="P2188" s="36"/>
      <c r="Q2188" s="36"/>
      <c r="R2188" s="36"/>
      <c r="S2188" s="36"/>
      <c r="T2188" s="36"/>
      <c r="U2188" s="36"/>
      <c r="V2188" s="36"/>
      <c r="W2188" s="36"/>
      <c r="X2188" s="36"/>
      <c r="Y2188" s="36"/>
      <c r="Z2188" s="36"/>
      <c r="AA2188" s="36"/>
      <c r="AB2188" s="36"/>
      <c r="AC2188" s="36" t="s">
        <v>11846</v>
      </c>
      <c r="AD2188" s="36"/>
      <c r="AE2188" s="36">
        <f t="shared" si="37"/>
        <v>0</v>
      </c>
    </row>
    <row r="2189" spans="1:31" customFormat="1" ht="108">
      <c r="A2189" s="36">
        <v>2188</v>
      </c>
      <c r="B2189" s="36" t="s">
        <v>9803</v>
      </c>
      <c r="C2189" s="36" t="s">
        <v>11183</v>
      </c>
      <c r="D2189" s="36" t="s">
        <v>11847</v>
      </c>
      <c r="E2189" s="36" t="s">
        <v>28</v>
      </c>
      <c r="F2189" s="36" t="s">
        <v>45</v>
      </c>
      <c r="G2189" s="36">
        <v>0</v>
      </c>
      <c r="H2189" s="36" t="s">
        <v>82</v>
      </c>
      <c r="I2189" s="36" t="s">
        <v>11848</v>
      </c>
      <c r="J2189" s="36" t="s">
        <v>11849</v>
      </c>
      <c r="K2189" s="36" t="s">
        <v>33</v>
      </c>
      <c r="L2189" s="72" t="s">
        <v>11850</v>
      </c>
      <c r="M2189" s="36" t="s">
        <v>11748</v>
      </c>
      <c r="N2189" s="36" t="s">
        <v>49</v>
      </c>
      <c r="O2189" s="36"/>
      <c r="P2189" s="36" t="s">
        <v>50</v>
      </c>
      <c r="Q2189" s="36"/>
      <c r="R2189" s="36"/>
      <c r="S2189" s="36" t="s">
        <v>51</v>
      </c>
      <c r="T2189" s="36" t="s">
        <v>38</v>
      </c>
      <c r="U2189" s="36" t="s">
        <v>39</v>
      </c>
      <c r="V2189" s="36" t="s">
        <v>38</v>
      </c>
      <c r="W2189" s="36" t="s">
        <v>39</v>
      </c>
      <c r="X2189" s="36">
        <v>1</v>
      </c>
      <c r="Y2189" s="36" t="s">
        <v>11837</v>
      </c>
      <c r="Z2189" s="36">
        <v>1</v>
      </c>
      <c r="AA2189" s="36" t="s">
        <v>11837</v>
      </c>
      <c r="AB2189" s="36">
        <v>1</v>
      </c>
      <c r="AC2189" s="36"/>
      <c r="AD2189" s="36"/>
      <c r="AE2189" s="36">
        <f t="shared" si="37"/>
        <v>1</v>
      </c>
    </row>
    <row r="2190" spans="1:31" customFormat="1" ht="108">
      <c r="A2190" s="36">
        <v>2189</v>
      </c>
      <c r="B2190" s="36" t="s">
        <v>9803</v>
      </c>
      <c r="C2190" s="36" t="s">
        <v>11183</v>
      </c>
      <c r="D2190" s="36" t="s">
        <v>11851</v>
      </c>
      <c r="E2190" s="36" t="s">
        <v>28</v>
      </c>
      <c r="F2190" s="36" t="s">
        <v>45</v>
      </c>
      <c r="G2190" s="36">
        <v>0</v>
      </c>
      <c r="H2190" s="36" t="s">
        <v>82</v>
      </c>
      <c r="I2190" s="36" t="s">
        <v>11852</v>
      </c>
      <c r="J2190" s="36" t="s">
        <v>11853</v>
      </c>
      <c r="K2190" s="36" t="s">
        <v>33</v>
      </c>
      <c r="L2190" s="72" t="s">
        <v>11854</v>
      </c>
      <c r="M2190" s="36" t="s">
        <v>11748</v>
      </c>
      <c r="N2190" s="36" t="s">
        <v>49</v>
      </c>
      <c r="O2190" s="36"/>
      <c r="P2190" s="36" t="s">
        <v>50</v>
      </c>
      <c r="Q2190" s="36"/>
      <c r="R2190" s="36"/>
      <c r="S2190" s="36" t="s">
        <v>51</v>
      </c>
      <c r="T2190" s="36" t="s">
        <v>38</v>
      </c>
      <c r="U2190" s="36" t="s">
        <v>39</v>
      </c>
      <c r="V2190" s="36" t="s">
        <v>38</v>
      </c>
      <c r="W2190" s="36" t="s">
        <v>39</v>
      </c>
      <c r="X2190" s="36">
        <v>1</v>
      </c>
      <c r="Y2190" s="36" t="s">
        <v>11855</v>
      </c>
      <c r="Z2190" s="36">
        <v>1</v>
      </c>
      <c r="AA2190" s="36" t="s">
        <v>11855</v>
      </c>
      <c r="AB2190" s="36">
        <v>1</v>
      </c>
      <c r="AC2190" s="36"/>
      <c r="AD2190" s="36"/>
      <c r="AE2190" s="36">
        <f t="shared" si="37"/>
        <v>1</v>
      </c>
    </row>
    <row r="2191" spans="1:31" customFormat="1" ht="148.5">
      <c r="A2191" s="36">
        <v>2190</v>
      </c>
      <c r="B2191" s="36" t="s">
        <v>9803</v>
      </c>
      <c r="C2191" s="36" t="s">
        <v>11183</v>
      </c>
      <c r="D2191" s="36" t="s">
        <v>11856</v>
      </c>
      <c r="E2191" s="36" t="s">
        <v>28</v>
      </c>
      <c r="F2191" s="36" t="s">
        <v>45</v>
      </c>
      <c r="G2191" s="36">
        <v>0</v>
      </c>
      <c r="H2191" s="36" t="s">
        <v>82</v>
      </c>
      <c r="I2191" s="36" t="s">
        <v>11857</v>
      </c>
      <c r="J2191" s="36" t="s">
        <v>11858</v>
      </c>
      <c r="K2191" s="36" t="s">
        <v>33</v>
      </c>
      <c r="L2191" s="72" t="s">
        <v>11859</v>
      </c>
      <c r="M2191" s="36" t="s">
        <v>11748</v>
      </c>
      <c r="N2191" s="36" t="s">
        <v>49</v>
      </c>
      <c r="O2191" s="36"/>
      <c r="P2191" s="36" t="s">
        <v>50</v>
      </c>
      <c r="Q2191" s="36" t="s">
        <v>50</v>
      </c>
      <c r="R2191" s="36"/>
      <c r="S2191" s="36" t="s">
        <v>51</v>
      </c>
      <c r="T2191" s="36" t="s">
        <v>38</v>
      </c>
      <c r="U2191" s="36" t="s">
        <v>39</v>
      </c>
      <c r="V2191" s="36" t="s">
        <v>38</v>
      </c>
      <c r="W2191" s="36" t="s">
        <v>39</v>
      </c>
      <c r="X2191" s="36">
        <v>1</v>
      </c>
      <c r="Y2191" s="36" t="s">
        <v>11860</v>
      </c>
      <c r="Z2191" s="36">
        <v>1</v>
      </c>
      <c r="AA2191" s="36" t="s">
        <v>11860</v>
      </c>
      <c r="AB2191" s="36">
        <v>1</v>
      </c>
      <c r="AC2191" s="36"/>
      <c r="AD2191" s="36"/>
      <c r="AE2191" s="36">
        <f t="shared" si="37"/>
        <v>2</v>
      </c>
    </row>
    <row r="2192" spans="1:31" customFormat="1" ht="108">
      <c r="A2192" s="36">
        <v>2191</v>
      </c>
      <c r="B2192" s="36" t="s">
        <v>9803</v>
      </c>
      <c r="C2192" s="36" t="s">
        <v>11183</v>
      </c>
      <c r="D2192" s="36" t="s">
        <v>11861</v>
      </c>
      <c r="E2192" s="36" t="s">
        <v>28</v>
      </c>
      <c r="F2192" s="36" t="s">
        <v>45</v>
      </c>
      <c r="G2192" s="36">
        <v>0</v>
      </c>
      <c r="H2192" s="36" t="s">
        <v>82</v>
      </c>
      <c r="I2192" s="36" t="s">
        <v>11862</v>
      </c>
      <c r="J2192" s="36" t="s">
        <v>11863</v>
      </c>
      <c r="K2192" s="36" t="s">
        <v>33</v>
      </c>
      <c r="L2192" s="72" t="s">
        <v>11864</v>
      </c>
      <c r="M2192" s="36" t="s">
        <v>11748</v>
      </c>
      <c r="N2192" s="36" t="s">
        <v>49</v>
      </c>
      <c r="O2192" s="36"/>
      <c r="P2192" s="36" t="s">
        <v>50</v>
      </c>
      <c r="Q2192" s="36"/>
      <c r="R2192" s="36"/>
      <c r="S2192" s="36" t="s">
        <v>51</v>
      </c>
      <c r="T2192" s="36" t="s">
        <v>38</v>
      </c>
      <c r="U2192" s="36" t="s">
        <v>39</v>
      </c>
      <c r="V2192" s="36" t="s">
        <v>38</v>
      </c>
      <c r="W2192" s="36" t="s">
        <v>39</v>
      </c>
      <c r="X2192" s="36">
        <v>1</v>
      </c>
      <c r="Y2192" s="36" t="s">
        <v>11837</v>
      </c>
      <c r="Z2192" s="36">
        <v>1</v>
      </c>
      <c r="AA2192" s="36" t="s">
        <v>11837</v>
      </c>
      <c r="AB2192" s="36">
        <v>1</v>
      </c>
      <c r="AC2192" s="36"/>
      <c r="AD2192" s="36"/>
      <c r="AE2192" s="36">
        <f t="shared" si="37"/>
        <v>1</v>
      </c>
    </row>
    <row r="2193" spans="1:31" customFormat="1" ht="94.5">
      <c r="A2193" s="36">
        <v>2192</v>
      </c>
      <c r="B2193" s="36" t="s">
        <v>9803</v>
      </c>
      <c r="C2193" s="36" t="s">
        <v>11183</v>
      </c>
      <c r="D2193" s="36" t="s">
        <v>11865</v>
      </c>
      <c r="E2193" s="36" t="s">
        <v>28</v>
      </c>
      <c r="F2193" s="36" t="s">
        <v>45</v>
      </c>
      <c r="G2193" s="36">
        <v>0</v>
      </c>
      <c r="H2193" s="36" t="s">
        <v>42</v>
      </c>
      <c r="I2193" s="36" t="s">
        <v>11866</v>
      </c>
      <c r="J2193" s="36" t="s">
        <v>11867</v>
      </c>
      <c r="K2193" s="36" t="s">
        <v>33</v>
      </c>
      <c r="L2193" s="72" t="s">
        <v>11868</v>
      </c>
      <c r="M2193" s="36" t="s">
        <v>11748</v>
      </c>
      <c r="N2193" s="36" t="s">
        <v>49</v>
      </c>
      <c r="O2193" s="36" t="s">
        <v>50</v>
      </c>
      <c r="P2193" s="36" t="s">
        <v>50</v>
      </c>
      <c r="Q2193" s="36"/>
      <c r="R2193" s="36"/>
      <c r="S2193" s="36" t="s">
        <v>51</v>
      </c>
      <c r="T2193" s="36" t="s">
        <v>38</v>
      </c>
      <c r="U2193" s="36" t="s">
        <v>39</v>
      </c>
      <c r="V2193" s="36" t="s">
        <v>38</v>
      </c>
      <c r="W2193" s="36" t="s">
        <v>39</v>
      </c>
      <c r="X2193" s="36">
        <v>1</v>
      </c>
      <c r="Y2193" s="36" t="s">
        <v>11869</v>
      </c>
      <c r="Z2193" s="36">
        <v>1</v>
      </c>
      <c r="AA2193" s="36" t="s">
        <v>11870</v>
      </c>
      <c r="AB2193" s="36">
        <v>1</v>
      </c>
      <c r="AC2193" s="36"/>
      <c r="AD2193" s="36"/>
      <c r="AE2193" s="36">
        <f t="shared" si="37"/>
        <v>2</v>
      </c>
    </row>
    <row r="2194" spans="1:31" customFormat="1" ht="94.5">
      <c r="A2194" s="36">
        <v>2193</v>
      </c>
      <c r="B2194" s="36" t="s">
        <v>9803</v>
      </c>
      <c r="C2194" s="36" t="s">
        <v>11183</v>
      </c>
      <c r="D2194" s="36" t="s">
        <v>11871</v>
      </c>
      <c r="E2194" s="36" t="s">
        <v>28</v>
      </c>
      <c r="F2194" s="36" t="s">
        <v>45</v>
      </c>
      <c r="G2194" s="36">
        <v>0</v>
      </c>
      <c r="H2194" s="36" t="s">
        <v>82</v>
      </c>
      <c r="I2194" s="36" t="s">
        <v>11872</v>
      </c>
      <c r="J2194" s="36" t="s">
        <v>11873</v>
      </c>
      <c r="K2194" s="36" t="s">
        <v>33</v>
      </c>
      <c r="L2194" s="72" t="s">
        <v>11874</v>
      </c>
      <c r="M2194" s="36" t="s">
        <v>11748</v>
      </c>
      <c r="N2194" s="36" t="s">
        <v>49</v>
      </c>
      <c r="O2194" s="36" t="s">
        <v>50</v>
      </c>
      <c r="P2194" s="36" t="s">
        <v>50</v>
      </c>
      <c r="Q2194" s="36" t="s">
        <v>50</v>
      </c>
      <c r="R2194" s="36"/>
      <c r="S2194" s="36" t="s">
        <v>51</v>
      </c>
      <c r="T2194" s="36" t="s">
        <v>38</v>
      </c>
      <c r="U2194" s="36" t="s">
        <v>39</v>
      </c>
      <c r="V2194" s="36" t="s">
        <v>38</v>
      </c>
      <c r="W2194" s="36" t="s">
        <v>39</v>
      </c>
      <c r="X2194" s="36">
        <v>1</v>
      </c>
      <c r="Y2194" s="36" t="s">
        <v>11875</v>
      </c>
      <c r="Z2194" s="36">
        <v>1</v>
      </c>
      <c r="AA2194" s="36" t="s">
        <v>11876</v>
      </c>
      <c r="AB2194" s="36">
        <v>1</v>
      </c>
      <c r="AC2194" s="36"/>
      <c r="AD2194" s="36"/>
      <c r="AE2194" s="36">
        <f t="shared" si="37"/>
        <v>3</v>
      </c>
    </row>
    <row r="2195" spans="1:31" customFormat="1" ht="94.5">
      <c r="A2195" s="36">
        <v>2194</v>
      </c>
      <c r="B2195" s="36" t="s">
        <v>9803</v>
      </c>
      <c r="C2195" s="36" t="s">
        <v>11183</v>
      </c>
      <c r="D2195" s="36" t="s">
        <v>11877</v>
      </c>
      <c r="E2195" s="36" t="s">
        <v>28</v>
      </c>
      <c r="F2195" s="36" t="s">
        <v>45</v>
      </c>
      <c r="G2195" s="36">
        <v>0</v>
      </c>
      <c r="H2195" s="36" t="s">
        <v>82</v>
      </c>
      <c r="I2195" s="36" t="s">
        <v>11878</v>
      </c>
      <c r="J2195" s="36" t="s">
        <v>11879</v>
      </c>
      <c r="K2195" s="36" t="s">
        <v>33</v>
      </c>
      <c r="L2195" s="72" t="s">
        <v>11880</v>
      </c>
      <c r="M2195" s="36" t="s">
        <v>11748</v>
      </c>
      <c r="N2195" s="36" t="s">
        <v>49</v>
      </c>
      <c r="O2195" s="36" t="s">
        <v>50</v>
      </c>
      <c r="P2195" s="36" t="s">
        <v>50</v>
      </c>
      <c r="Q2195" s="36"/>
      <c r="R2195" s="36"/>
      <c r="S2195" s="36" t="s">
        <v>51</v>
      </c>
      <c r="T2195" s="36" t="s">
        <v>38</v>
      </c>
      <c r="U2195" s="36" t="s">
        <v>39</v>
      </c>
      <c r="V2195" s="36" t="s">
        <v>38</v>
      </c>
      <c r="W2195" s="36" t="s">
        <v>39</v>
      </c>
      <c r="X2195" s="36">
        <v>1</v>
      </c>
      <c r="Y2195" s="36" t="s">
        <v>11869</v>
      </c>
      <c r="Z2195" s="36">
        <v>1</v>
      </c>
      <c r="AA2195" s="36" t="s">
        <v>11870</v>
      </c>
      <c r="AB2195" s="36">
        <v>1</v>
      </c>
      <c r="AC2195" s="36"/>
      <c r="AD2195" s="36"/>
      <c r="AE2195" s="36">
        <f t="shared" si="37"/>
        <v>2</v>
      </c>
    </row>
    <row r="2196" spans="1:31" customFormat="1" ht="135">
      <c r="A2196" s="36">
        <v>2195</v>
      </c>
      <c r="B2196" s="36" t="s">
        <v>9803</v>
      </c>
      <c r="C2196" s="36" t="s">
        <v>11183</v>
      </c>
      <c r="D2196" s="36" t="s">
        <v>11881</v>
      </c>
      <c r="E2196" s="36" t="s">
        <v>28</v>
      </c>
      <c r="F2196" s="36" t="s">
        <v>45</v>
      </c>
      <c r="G2196" s="36">
        <v>0</v>
      </c>
      <c r="H2196" s="36" t="s">
        <v>82</v>
      </c>
      <c r="I2196" s="36" t="s">
        <v>11882</v>
      </c>
      <c r="J2196" s="36" t="s">
        <v>11883</v>
      </c>
      <c r="K2196" s="36" t="s">
        <v>33</v>
      </c>
      <c r="L2196" s="72" t="s">
        <v>11884</v>
      </c>
      <c r="M2196" s="36" t="s">
        <v>11885</v>
      </c>
      <c r="N2196" s="36" t="s">
        <v>36</v>
      </c>
      <c r="O2196" s="36"/>
      <c r="P2196" s="36"/>
      <c r="Q2196" s="36"/>
      <c r="R2196" s="36"/>
      <c r="S2196" s="36" t="s">
        <v>51</v>
      </c>
      <c r="T2196" s="36" t="s">
        <v>38</v>
      </c>
      <c r="U2196" s="36" t="s">
        <v>38</v>
      </c>
      <c r="V2196" s="36" t="s">
        <v>39</v>
      </c>
      <c r="W2196" s="36" t="s">
        <v>39</v>
      </c>
      <c r="X2196" s="36">
        <v>1</v>
      </c>
      <c r="Y2196" s="36" t="s">
        <v>11886</v>
      </c>
      <c r="Z2196" s="36">
        <v>1</v>
      </c>
      <c r="AA2196" s="36" t="s">
        <v>11886</v>
      </c>
      <c r="AB2196" s="36">
        <v>1</v>
      </c>
      <c r="AC2196" s="36"/>
      <c r="AD2196" s="36"/>
      <c r="AE2196" s="36">
        <f t="shared" si="37"/>
        <v>0</v>
      </c>
    </row>
    <row r="2197" spans="1:31" customFormat="1" ht="108">
      <c r="A2197" s="36">
        <v>2196</v>
      </c>
      <c r="B2197" s="36" t="s">
        <v>9803</v>
      </c>
      <c r="C2197" s="36" t="s">
        <v>11183</v>
      </c>
      <c r="D2197" s="36" t="s">
        <v>11887</v>
      </c>
      <c r="E2197" s="36" t="s">
        <v>28</v>
      </c>
      <c r="F2197" s="36" t="s">
        <v>45</v>
      </c>
      <c r="G2197" s="36">
        <v>0</v>
      </c>
      <c r="H2197" s="36" t="s">
        <v>108</v>
      </c>
      <c r="I2197" s="36" t="s">
        <v>11888</v>
      </c>
      <c r="J2197" s="36" t="s">
        <v>11889</v>
      </c>
      <c r="K2197" s="36" t="s">
        <v>33</v>
      </c>
      <c r="L2197" s="72" t="s">
        <v>11890</v>
      </c>
      <c r="M2197" s="36" t="s">
        <v>11891</v>
      </c>
      <c r="N2197" s="36" t="s">
        <v>49</v>
      </c>
      <c r="O2197" s="36"/>
      <c r="P2197" s="36"/>
      <c r="Q2197" s="36" t="s">
        <v>50</v>
      </c>
      <c r="R2197" s="36"/>
      <c r="S2197" s="36" t="s">
        <v>37</v>
      </c>
      <c r="T2197" s="36" t="s">
        <v>38</v>
      </c>
      <c r="U2197" s="36" t="s">
        <v>38</v>
      </c>
      <c r="V2197" s="36" t="s">
        <v>38</v>
      </c>
      <c r="W2197" s="36" t="s">
        <v>39</v>
      </c>
      <c r="X2197" s="36">
        <v>1</v>
      </c>
      <c r="Y2197" s="36" t="s">
        <v>11892</v>
      </c>
      <c r="Z2197" s="36">
        <v>1</v>
      </c>
      <c r="AA2197" s="36" t="s">
        <v>11893</v>
      </c>
      <c r="AB2197" s="36">
        <v>1</v>
      </c>
      <c r="AC2197" s="36"/>
      <c r="AD2197" s="36"/>
      <c r="AE2197" s="36">
        <f t="shared" si="37"/>
        <v>1</v>
      </c>
    </row>
    <row r="2198" spans="1:31" s="34" customFormat="1" ht="108">
      <c r="A2198" s="36">
        <v>2197</v>
      </c>
      <c r="B2198" s="36" t="s">
        <v>9803</v>
      </c>
      <c r="C2198" s="36" t="s">
        <v>11183</v>
      </c>
      <c r="D2198" s="36" t="s">
        <v>11894</v>
      </c>
      <c r="E2198" s="36" t="s">
        <v>28</v>
      </c>
      <c r="F2198" s="36" t="s">
        <v>45</v>
      </c>
      <c r="G2198" s="36">
        <v>0</v>
      </c>
      <c r="H2198" s="36" t="s">
        <v>82</v>
      </c>
      <c r="I2198" s="36" t="s">
        <v>11895</v>
      </c>
      <c r="J2198" s="36" t="s">
        <v>11896</v>
      </c>
      <c r="K2198" s="36" t="s">
        <v>33</v>
      </c>
      <c r="L2198" s="72" t="s">
        <v>11897</v>
      </c>
      <c r="M2198" s="36" t="s">
        <v>11898</v>
      </c>
      <c r="N2198" s="36" t="s">
        <v>49</v>
      </c>
      <c r="O2198" s="36" t="s">
        <v>50</v>
      </c>
      <c r="P2198" s="36" t="s">
        <v>50</v>
      </c>
      <c r="Q2198" s="36"/>
      <c r="R2198" s="36" t="s">
        <v>50</v>
      </c>
      <c r="S2198" s="36" t="s">
        <v>51</v>
      </c>
      <c r="T2198" s="36" t="s">
        <v>38</v>
      </c>
      <c r="U2198" s="36" t="s">
        <v>39</v>
      </c>
      <c r="V2198" s="36" t="s">
        <v>42</v>
      </c>
      <c r="W2198" s="36" t="s">
        <v>39</v>
      </c>
      <c r="X2198" s="36">
        <v>1</v>
      </c>
      <c r="Y2198" s="36" t="s">
        <v>11899</v>
      </c>
      <c r="Z2198" s="36">
        <v>1</v>
      </c>
      <c r="AA2198" s="36" t="s">
        <v>11899</v>
      </c>
      <c r="AB2198" s="36">
        <v>1</v>
      </c>
      <c r="AC2198" s="36"/>
      <c r="AD2198" s="36"/>
      <c r="AE2198" s="36">
        <f t="shared" si="37"/>
        <v>3</v>
      </c>
    </row>
    <row r="2199" spans="1:31" customFormat="1" ht="108">
      <c r="A2199" s="36">
        <v>2198</v>
      </c>
      <c r="B2199" s="36" t="s">
        <v>9803</v>
      </c>
      <c r="C2199" s="36" t="s">
        <v>11183</v>
      </c>
      <c r="D2199" s="36" t="s">
        <v>11900</v>
      </c>
      <c r="E2199" s="36" t="s">
        <v>28</v>
      </c>
      <c r="F2199" s="36" t="s">
        <v>45</v>
      </c>
      <c r="G2199" s="36">
        <v>0</v>
      </c>
      <c r="H2199" s="36" t="s">
        <v>82</v>
      </c>
      <c r="I2199" s="36" t="s">
        <v>11901</v>
      </c>
      <c r="J2199" s="36" t="s">
        <v>11902</v>
      </c>
      <c r="K2199" s="36" t="s">
        <v>33</v>
      </c>
      <c r="L2199" s="72" t="s">
        <v>11903</v>
      </c>
      <c r="M2199" s="36" t="s">
        <v>11904</v>
      </c>
      <c r="N2199" s="36" t="s">
        <v>49</v>
      </c>
      <c r="O2199" s="36"/>
      <c r="P2199" s="36" t="s">
        <v>50</v>
      </c>
      <c r="Q2199" s="36"/>
      <c r="R2199" s="36"/>
      <c r="S2199" s="36" t="s">
        <v>51</v>
      </c>
      <c r="T2199" s="36" t="s">
        <v>38</v>
      </c>
      <c r="U2199" s="36" t="s">
        <v>39</v>
      </c>
      <c r="V2199" s="36" t="s">
        <v>38</v>
      </c>
      <c r="W2199" s="36" t="s">
        <v>39</v>
      </c>
      <c r="X2199" s="36">
        <v>1</v>
      </c>
      <c r="Y2199" s="36" t="s">
        <v>11905</v>
      </c>
      <c r="Z2199" s="36">
        <v>1</v>
      </c>
      <c r="AA2199" s="36" t="s">
        <v>11905</v>
      </c>
      <c r="AB2199" s="36">
        <v>1</v>
      </c>
      <c r="AC2199" s="36"/>
      <c r="AD2199" s="36"/>
      <c r="AE2199" s="36">
        <f t="shared" si="37"/>
        <v>1</v>
      </c>
    </row>
    <row r="2200" spans="1:31" customFormat="1" ht="189">
      <c r="A2200" s="36">
        <v>2199</v>
      </c>
      <c r="B2200" s="36" t="s">
        <v>9803</v>
      </c>
      <c r="C2200" s="36" t="s">
        <v>11183</v>
      </c>
      <c r="D2200" s="36" t="s">
        <v>11906</v>
      </c>
      <c r="E2200" s="36" t="s">
        <v>28</v>
      </c>
      <c r="F2200" s="36" t="s">
        <v>45</v>
      </c>
      <c r="G2200" s="36">
        <v>0</v>
      </c>
      <c r="H2200" s="36" t="s">
        <v>82</v>
      </c>
      <c r="I2200" s="36" t="s">
        <v>11907</v>
      </c>
      <c r="J2200" s="36" t="s">
        <v>11908</v>
      </c>
      <c r="K2200" s="36" t="s">
        <v>33</v>
      </c>
      <c r="L2200" s="72" t="s">
        <v>11909</v>
      </c>
      <c r="M2200" s="36" t="s">
        <v>11748</v>
      </c>
      <c r="N2200" s="36" t="s">
        <v>49</v>
      </c>
      <c r="O2200" s="36" t="s">
        <v>50</v>
      </c>
      <c r="P2200" s="36"/>
      <c r="Q2200" s="36"/>
      <c r="R2200" s="36"/>
      <c r="S2200" s="36" t="s">
        <v>51</v>
      </c>
      <c r="T2200" s="36" t="s">
        <v>38</v>
      </c>
      <c r="U2200" s="36" t="s">
        <v>39</v>
      </c>
      <c r="V2200" s="36" t="s">
        <v>38</v>
      </c>
      <c r="W2200" s="36" t="s">
        <v>39</v>
      </c>
      <c r="X2200" s="36">
        <v>1</v>
      </c>
      <c r="Y2200" s="36" t="s">
        <v>11817</v>
      </c>
      <c r="Z2200" s="36">
        <v>1</v>
      </c>
      <c r="AA2200" s="36" t="s">
        <v>11817</v>
      </c>
      <c r="AB2200" s="36">
        <v>1</v>
      </c>
      <c r="AC2200" s="36"/>
      <c r="AD2200" s="36"/>
      <c r="AE2200" s="36">
        <f t="shared" si="37"/>
        <v>1</v>
      </c>
    </row>
    <row r="2201" spans="1:31" customFormat="1" ht="108">
      <c r="A2201" s="36">
        <v>2200</v>
      </c>
      <c r="B2201" s="36" t="s">
        <v>9803</v>
      </c>
      <c r="C2201" s="36" t="s">
        <v>11183</v>
      </c>
      <c r="D2201" s="36" t="s">
        <v>11910</v>
      </c>
      <c r="E2201" s="36" t="s">
        <v>28</v>
      </c>
      <c r="F2201" s="36" t="s">
        <v>45</v>
      </c>
      <c r="G2201" s="36">
        <v>0</v>
      </c>
      <c r="H2201" s="36" t="s">
        <v>108</v>
      </c>
      <c r="I2201" s="36" t="s">
        <v>11911</v>
      </c>
      <c r="J2201" s="36" t="s">
        <v>11912</v>
      </c>
      <c r="K2201" s="36" t="s">
        <v>33</v>
      </c>
      <c r="L2201" s="72" t="s">
        <v>11913</v>
      </c>
      <c r="M2201" s="36" t="s">
        <v>11914</v>
      </c>
      <c r="N2201" s="36" t="s">
        <v>36</v>
      </c>
      <c r="O2201" s="36"/>
      <c r="P2201" s="36"/>
      <c r="Q2201" s="36"/>
      <c r="R2201" s="36"/>
      <c r="S2201" s="36" t="s">
        <v>38</v>
      </c>
      <c r="T2201" s="36" t="s">
        <v>39</v>
      </c>
      <c r="U2201" s="36" t="s">
        <v>39</v>
      </c>
      <c r="V2201" s="36" t="s">
        <v>39</v>
      </c>
      <c r="W2201" s="36" t="s">
        <v>39</v>
      </c>
      <c r="X2201" s="36">
        <v>1</v>
      </c>
      <c r="Y2201" s="36" t="s">
        <v>11915</v>
      </c>
      <c r="Z2201" s="36">
        <v>4</v>
      </c>
      <c r="AA2201" s="36" t="s">
        <v>11915</v>
      </c>
      <c r="AB2201" s="36">
        <v>4</v>
      </c>
      <c r="AC2201" s="36"/>
      <c r="AD2201" s="36"/>
      <c r="AE2201" s="36">
        <f t="shared" si="37"/>
        <v>0</v>
      </c>
    </row>
    <row r="2202" spans="1:31" customFormat="1" ht="94.5">
      <c r="A2202" s="36">
        <v>2201</v>
      </c>
      <c r="B2202" s="36" t="s">
        <v>9803</v>
      </c>
      <c r="C2202" s="36" t="s">
        <v>11183</v>
      </c>
      <c r="D2202" s="36" t="s">
        <v>11916</v>
      </c>
      <c r="E2202" s="36" t="s">
        <v>28</v>
      </c>
      <c r="F2202" s="36" t="s">
        <v>45</v>
      </c>
      <c r="G2202" s="36">
        <v>0</v>
      </c>
      <c r="H2202" s="36" t="s">
        <v>82</v>
      </c>
      <c r="I2202" s="36" t="s">
        <v>11917</v>
      </c>
      <c r="J2202" s="36" t="s">
        <v>11918</v>
      </c>
      <c r="K2202" s="36" t="s">
        <v>33</v>
      </c>
      <c r="L2202" s="72" t="s">
        <v>11919</v>
      </c>
      <c r="M2202" s="36" t="s">
        <v>11748</v>
      </c>
      <c r="N2202" s="36" t="s">
        <v>49</v>
      </c>
      <c r="O2202" s="36"/>
      <c r="P2202" s="36" t="s">
        <v>50</v>
      </c>
      <c r="Q2202" s="36"/>
      <c r="R2202" s="36" t="s">
        <v>50</v>
      </c>
      <c r="S2202" s="36" t="s">
        <v>51</v>
      </c>
      <c r="T2202" s="36" t="s">
        <v>38</v>
      </c>
      <c r="U2202" s="36" t="s">
        <v>39</v>
      </c>
      <c r="V2202" s="36" t="s">
        <v>38</v>
      </c>
      <c r="W2202" s="36" t="s">
        <v>39</v>
      </c>
      <c r="X2202" s="36">
        <v>1</v>
      </c>
      <c r="Y2202" s="36" t="s">
        <v>11920</v>
      </c>
      <c r="Z2202" s="36">
        <v>1</v>
      </c>
      <c r="AA2202" s="36" t="s">
        <v>11920</v>
      </c>
      <c r="AB2202" s="36">
        <v>1</v>
      </c>
      <c r="AC2202" s="36"/>
      <c r="AD2202" s="36"/>
      <c r="AE2202" s="36">
        <f t="shared" si="37"/>
        <v>2</v>
      </c>
    </row>
    <row r="2203" spans="1:31" customFormat="1" ht="135">
      <c r="A2203" s="36">
        <v>2202</v>
      </c>
      <c r="B2203" s="36" t="s">
        <v>9803</v>
      </c>
      <c r="C2203" s="36" t="s">
        <v>11183</v>
      </c>
      <c r="D2203" s="36" t="s">
        <v>11921</v>
      </c>
      <c r="E2203" s="36" t="s">
        <v>28</v>
      </c>
      <c r="F2203" s="36" t="s">
        <v>45</v>
      </c>
      <c r="G2203" s="36">
        <v>0</v>
      </c>
      <c r="H2203" s="36" t="s">
        <v>108</v>
      </c>
      <c r="I2203" s="36" t="s">
        <v>11922</v>
      </c>
      <c r="J2203" s="36" t="s">
        <v>11923</v>
      </c>
      <c r="K2203" s="36" t="s">
        <v>33</v>
      </c>
      <c r="L2203" s="72" t="s">
        <v>11924</v>
      </c>
      <c r="M2203" s="36" t="s">
        <v>11748</v>
      </c>
      <c r="N2203" s="36" t="s">
        <v>49</v>
      </c>
      <c r="O2203" s="36"/>
      <c r="P2203" s="36" t="s">
        <v>50</v>
      </c>
      <c r="Q2203" s="36"/>
      <c r="R2203" s="36"/>
      <c r="S2203" s="36" t="s">
        <v>51</v>
      </c>
      <c r="T2203" s="36" t="s">
        <v>38</v>
      </c>
      <c r="U2203" s="36" t="s">
        <v>39</v>
      </c>
      <c r="V2203" s="36" t="s">
        <v>38</v>
      </c>
      <c r="W2203" s="36" t="s">
        <v>39</v>
      </c>
      <c r="X2203" s="36">
        <v>1</v>
      </c>
      <c r="Y2203" s="36" t="s">
        <v>11925</v>
      </c>
      <c r="Z2203" s="36">
        <v>1</v>
      </c>
      <c r="AA2203" s="36" t="s">
        <v>11925</v>
      </c>
      <c r="AB2203" s="36">
        <v>1</v>
      </c>
      <c r="AC2203" s="36"/>
      <c r="AD2203" s="36"/>
      <c r="AE2203" s="36">
        <f t="shared" si="37"/>
        <v>1</v>
      </c>
    </row>
    <row r="2204" spans="1:31" customFormat="1" ht="148.5">
      <c r="A2204" s="36">
        <v>2203</v>
      </c>
      <c r="B2204" s="36" t="s">
        <v>9803</v>
      </c>
      <c r="C2204" s="36" t="s">
        <v>11183</v>
      </c>
      <c r="D2204" s="36" t="s">
        <v>11926</v>
      </c>
      <c r="E2204" s="36" t="s">
        <v>28</v>
      </c>
      <c r="F2204" s="36" t="s">
        <v>45</v>
      </c>
      <c r="G2204" s="36">
        <v>0</v>
      </c>
      <c r="H2204" s="36" t="s">
        <v>82</v>
      </c>
      <c r="I2204" s="36" t="s">
        <v>11927</v>
      </c>
      <c r="J2204" s="36" t="s">
        <v>11928</v>
      </c>
      <c r="K2204" s="36" t="s">
        <v>33</v>
      </c>
      <c r="L2204" s="72" t="s">
        <v>11929</v>
      </c>
      <c r="M2204" s="36" t="s">
        <v>11748</v>
      </c>
      <c r="N2204" s="36" t="s">
        <v>49</v>
      </c>
      <c r="O2204" s="36"/>
      <c r="P2204" s="36" t="s">
        <v>50</v>
      </c>
      <c r="Q2204" s="36" t="s">
        <v>50</v>
      </c>
      <c r="R2204" s="36" t="s">
        <v>50</v>
      </c>
      <c r="S2204" s="36" t="s">
        <v>51</v>
      </c>
      <c r="T2204" s="36" t="s">
        <v>38</v>
      </c>
      <c r="U2204" s="36" t="s">
        <v>39</v>
      </c>
      <c r="V2204" s="36" t="s">
        <v>38</v>
      </c>
      <c r="W2204" s="36" t="s">
        <v>39</v>
      </c>
      <c r="X2204" s="36">
        <v>1</v>
      </c>
      <c r="Y2204" s="36" t="s">
        <v>11930</v>
      </c>
      <c r="Z2204" s="36">
        <v>4</v>
      </c>
      <c r="AA2204" s="36" t="s">
        <v>11931</v>
      </c>
      <c r="AB2204" s="36">
        <v>4</v>
      </c>
      <c r="AC2204" s="36"/>
      <c r="AD2204" s="36"/>
      <c r="AE2204" s="36">
        <f t="shared" si="37"/>
        <v>3</v>
      </c>
    </row>
    <row r="2205" spans="1:31" customFormat="1" ht="108">
      <c r="A2205" s="36">
        <v>2204</v>
      </c>
      <c r="B2205" s="36" t="s">
        <v>9803</v>
      </c>
      <c r="C2205" s="36" t="s">
        <v>11183</v>
      </c>
      <c r="D2205" s="36" t="s">
        <v>11932</v>
      </c>
      <c r="E2205" s="36" t="s">
        <v>28</v>
      </c>
      <c r="F2205" s="36" t="s">
        <v>45</v>
      </c>
      <c r="G2205" s="36">
        <v>0</v>
      </c>
      <c r="H2205" s="36" t="s">
        <v>82</v>
      </c>
      <c r="I2205" s="36" t="s">
        <v>11933</v>
      </c>
      <c r="J2205" s="36" t="s">
        <v>11934</v>
      </c>
      <c r="K2205" s="36" t="s">
        <v>33</v>
      </c>
      <c r="L2205" s="72" t="s">
        <v>11935</v>
      </c>
      <c r="M2205" s="36" t="s">
        <v>11936</v>
      </c>
      <c r="N2205" s="36" t="s">
        <v>49</v>
      </c>
      <c r="O2205" s="36"/>
      <c r="P2205" s="36" t="s">
        <v>50</v>
      </c>
      <c r="Q2205" s="36"/>
      <c r="R2205" s="36"/>
      <c r="S2205" s="36" t="s">
        <v>51</v>
      </c>
      <c r="T2205" s="36" t="s">
        <v>38</v>
      </c>
      <c r="U2205" s="36" t="s">
        <v>39</v>
      </c>
      <c r="V2205" s="36" t="s">
        <v>39</v>
      </c>
      <c r="W2205" s="36" t="s">
        <v>39</v>
      </c>
      <c r="X2205" s="36">
        <v>1</v>
      </c>
      <c r="Y2205" s="36" t="s">
        <v>11937</v>
      </c>
      <c r="Z2205" s="36">
        <v>1</v>
      </c>
      <c r="AA2205" s="36" t="s">
        <v>11937</v>
      </c>
      <c r="AB2205" s="36">
        <v>1</v>
      </c>
      <c r="AC2205" s="36"/>
      <c r="AD2205" s="36"/>
      <c r="AE2205" s="36">
        <f t="shared" si="37"/>
        <v>1</v>
      </c>
    </row>
    <row r="2206" spans="1:31" customFormat="1" ht="135">
      <c r="A2206" s="36">
        <v>2205</v>
      </c>
      <c r="B2206" s="36" t="s">
        <v>9803</v>
      </c>
      <c r="C2206" s="36" t="s">
        <v>11183</v>
      </c>
      <c r="D2206" s="36" t="s">
        <v>11938</v>
      </c>
      <c r="E2206" s="36" t="s">
        <v>28</v>
      </c>
      <c r="F2206" s="36" t="s">
        <v>45</v>
      </c>
      <c r="G2206" s="36">
        <v>0</v>
      </c>
      <c r="H2206" s="36" t="s">
        <v>42</v>
      </c>
      <c r="I2206" s="36" t="s">
        <v>11939</v>
      </c>
      <c r="J2206" s="36" t="s">
        <v>11940</v>
      </c>
      <c r="K2206" s="36" t="s">
        <v>33</v>
      </c>
      <c r="L2206" s="72" t="s">
        <v>11941</v>
      </c>
      <c r="M2206" s="36" t="s">
        <v>11942</v>
      </c>
      <c r="N2206" s="36" t="s">
        <v>49</v>
      </c>
      <c r="O2206" s="36" t="s">
        <v>50</v>
      </c>
      <c r="P2206" s="36" t="s">
        <v>50</v>
      </c>
      <c r="Q2206" s="36"/>
      <c r="R2206" s="36"/>
      <c r="S2206" s="36" t="s">
        <v>51</v>
      </c>
      <c r="T2206" s="36" t="s">
        <v>38</v>
      </c>
      <c r="U2206" s="36" t="s">
        <v>38</v>
      </c>
      <c r="V2206" s="36" t="s">
        <v>38</v>
      </c>
      <c r="W2206" s="36" t="s">
        <v>39</v>
      </c>
      <c r="X2206" s="36">
        <v>1</v>
      </c>
      <c r="Y2206" s="36" t="s">
        <v>11943</v>
      </c>
      <c r="Z2206" s="36">
        <v>1</v>
      </c>
      <c r="AA2206" s="36" t="s">
        <v>11943</v>
      </c>
      <c r="AB2206" s="36">
        <v>1</v>
      </c>
      <c r="AC2206" s="36"/>
      <c r="AD2206" s="36"/>
      <c r="AE2206" s="36">
        <f t="shared" si="37"/>
        <v>2</v>
      </c>
    </row>
    <row r="2207" spans="1:31" customFormat="1" ht="148.5">
      <c r="A2207" s="36">
        <v>2206</v>
      </c>
      <c r="B2207" s="36" t="s">
        <v>9803</v>
      </c>
      <c r="C2207" s="36" t="s">
        <v>11183</v>
      </c>
      <c r="D2207" s="36" t="s">
        <v>11944</v>
      </c>
      <c r="E2207" s="36" t="s">
        <v>28</v>
      </c>
      <c r="F2207" s="36" t="s">
        <v>45</v>
      </c>
      <c r="G2207" s="36">
        <v>0</v>
      </c>
      <c r="H2207" s="36" t="s">
        <v>82</v>
      </c>
      <c r="I2207" s="36" t="s">
        <v>11945</v>
      </c>
      <c r="J2207" s="36" t="s">
        <v>11946</v>
      </c>
      <c r="K2207" s="36" t="s">
        <v>33</v>
      </c>
      <c r="L2207" s="72" t="s">
        <v>11947</v>
      </c>
      <c r="M2207" s="36" t="s">
        <v>11948</v>
      </c>
      <c r="N2207" s="36" t="s">
        <v>36</v>
      </c>
      <c r="O2207" s="36"/>
      <c r="P2207" s="36"/>
      <c r="Q2207" s="36"/>
      <c r="R2207" s="36"/>
      <c r="S2207" s="36" t="s">
        <v>37</v>
      </c>
      <c r="T2207" s="36" t="s">
        <v>38</v>
      </c>
      <c r="U2207" s="36" t="s">
        <v>38</v>
      </c>
      <c r="V2207" s="36" t="s">
        <v>38</v>
      </c>
      <c r="W2207" s="36" t="s">
        <v>39</v>
      </c>
      <c r="X2207" s="36">
        <v>1</v>
      </c>
      <c r="Y2207" s="36" t="s">
        <v>11949</v>
      </c>
      <c r="Z2207" s="36">
        <v>1</v>
      </c>
      <c r="AA2207" s="36" t="s">
        <v>11950</v>
      </c>
      <c r="AB2207" s="36">
        <v>5</v>
      </c>
      <c r="AC2207" s="36" t="s">
        <v>11951</v>
      </c>
      <c r="AD2207" s="36"/>
      <c r="AE2207" s="36">
        <f t="shared" si="37"/>
        <v>0</v>
      </c>
    </row>
    <row r="2208" spans="1:31" customFormat="1" ht="121.5">
      <c r="A2208" s="36">
        <v>2207</v>
      </c>
      <c r="B2208" s="36" t="s">
        <v>9803</v>
      </c>
      <c r="C2208" s="36" t="s">
        <v>11183</v>
      </c>
      <c r="D2208" s="36" t="s">
        <v>11952</v>
      </c>
      <c r="E2208" s="36" t="s">
        <v>28</v>
      </c>
      <c r="F2208" s="36" t="s">
        <v>45</v>
      </c>
      <c r="G2208" s="36">
        <v>0</v>
      </c>
      <c r="H2208" s="36" t="s">
        <v>54</v>
      </c>
      <c r="I2208" s="36" t="s">
        <v>11953</v>
      </c>
      <c r="J2208" s="36" t="s">
        <v>11954</v>
      </c>
      <c r="K2208" s="36" t="s">
        <v>106</v>
      </c>
      <c r="L2208" s="72"/>
      <c r="M2208" s="36"/>
      <c r="N2208" s="36"/>
      <c r="O2208" s="36"/>
      <c r="P2208" s="36"/>
      <c r="Q2208" s="36"/>
      <c r="R2208" s="36"/>
      <c r="S2208" s="36"/>
      <c r="T2208" s="36"/>
      <c r="U2208" s="36"/>
      <c r="V2208" s="36"/>
      <c r="W2208" s="36"/>
      <c r="X2208" s="36"/>
      <c r="Y2208" s="36"/>
      <c r="Z2208" s="36"/>
      <c r="AA2208" s="36"/>
      <c r="AB2208" s="36"/>
      <c r="AC2208" s="36"/>
      <c r="AD2208" s="36"/>
      <c r="AE2208" s="36">
        <f t="shared" si="37"/>
        <v>0</v>
      </c>
    </row>
    <row r="2209" spans="1:31" customFormat="1" ht="148.5">
      <c r="A2209" s="36">
        <v>2208</v>
      </c>
      <c r="B2209" s="36" t="s">
        <v>9803</v>
      </c>
      <c r="C2209" s="36" t="s">
        <v>11183</v>
      </c>
      <c r="D2209" s="36" t="s">
        <v>11955</v>
      </c>
      <c r="E2209" s="36" t="s">
        <v>28</v>
      </c>
      <c r="F2209" s="36" t="s">
        <v>45</v>
      </c>
      <c r="G2209" s="36">
        <v>0</v>
      </c>
      <c r="H2209" s="36" t="s">
        <v>82</v>
      </c>
      <c r="I2209" s="36" t="s">
        <v>11956</v>
      </c>
      <c r="J2209" s="36" t="s">
        <v>11957</v>
      </c>
      <c r="K2209" s="36" t="s">
        <v>33</v>
      </c>
      <c r="L2209" s="72" t="s">
        <v>11958</v>
      </c>
      <c r="M2209" s="36" t="s">
        <v>11959</v>
      </c>
      <c r="N2209" s="36" t="s">
        <v>49</v>
      </c>
      <c r="O2209" s="36"/>
      <c r="P2209" s="36" t="s">
        <v>50</v>
      </c>
      <c r="Q2209" s="36"/>
      <c r="R2209" s="36"/>
      <c r="S2209" s="36" t="s">
        <v>51</v>
      </c>
      <c r="T2209" s="36" t="s">
        <v>38</v>
      </c>
      <c r="U2209" s="36" t="s">
        <v>39</v>
      </c>
      <c r="V2209" s="36" t="s">
        <v>38</v>
      </c>
      <c r="W2209" s="36" t="s">
        <v>39</v>
      </c>
      <c r="X2209" s="36">
        <v>1</v>
      </c>
      <c r="Y2209" s="36" t="s">
        <v>11960</v>
      </c>
      <c r="Z2209" s="36">
        <v>4</v>
      </c>
      <c r="AA2209" s="36" t="s">
        <v>11961</v>
      </c>
      <c r="AB2209" s="36">
        <v>5</v>
      </c>
      <c r="AC2209" s="36"/>
      <c r="AD2209" s="36"/>
      <c r="AE2209" s="36">
        <f t="shared" si="37"/>
        <v>1</v>
      </c>
    </row>
    <row r="2210" spans="1:31" customFormat="1" ht="54">
      <c r="A2210" s="36">
        <v>2209</v>
      </c>
      <c r="B2210" s="36" t="s">
        <v>9803</v>
      </c>
      <c r="C2210" s="36" t="s">
        <v>9907</v>
      </c>
      <c r="D2210" s="36" t="s">
        <v>11962</v>
      </c>
      <c r="E2210" s="36" t="s">
        <v>11963</v>
      </c>
      <c r="F2210" s="36" t="s">
        <v>126</v>
      </c>
      <c r="G2210" s="36">
        <v>2</v>
      </c>
      <c r="H2210" s="36" t="s">
        <v>108</v>
      </c>
      <c r="I2210" s="36" t="s">
        <v>11964</v>
      </c>
      <c r="J2210" s="36" t="s">
        <v>11187</v>
      </c>
      <c r="K2210" s="36" t="s">
        <v>33</v>
      </c>
      <c r="L2210" s="72"/>
      <c r="M2210" s="36" t="s">
        <v>11187</v>
      </c>
      <c r="N2210" s="36" t="s">
        <v>49</v>
      </c>
      <c r="O2210" s="36"/>
      <c r="P2210" s="36" t="s">
        <v>50</v>
      </c>
      <c r="Q2210" s="36"/>
      <c r="R2210" s="36"/>
      <c r="S2210" s="36" t="s">
        <v>51</v>
      </c>
      <c r="T2210" s="36" t="s">
        <v>38</v>
      </c>
      <c r="U2210" s="36" t="s">
        <v>39</v>
      </c>
      <c r="V2210" s="36" t="s">
        <v>38</v>
      </c>
      <c r="W2210" s="36"/>
      <c r="X2210" s="36">
        <v>2</v>
      </c>
      <c r="Y2210" s="36" t="s">
        <v>11188</v>
      </c>
      <c r="Z2210" s="36">
        <v>1</v>
      </c>
      <c r="AA2210" s="36" t="s">
        <v>11189</v>
      </c>
      <c r="AB2210" s="36">
        <v>1</v>
      </c>
      <c r="AC2210" s="36"/>
      <c r="AD2210" s="36"/>
      <c r="AE2210" s="36">
        <f t="shared" si="37"/>
        <v>1</v>
      </c>
    </row>
    <row r="2211" spans="1:31" customFormat="1" ht="121.5">
      <c r="A2211" s="36">
        <v>2210</v>
      </c>
      <c r="B2211" s="36" t="s">
        <v>11965</v>
      </c>
      <c r="C2211" s="36" t="s">
        <v>11966</v>
      </c>
      <c r="D2211" s="36" t="s">
        <v>11967</v>
      </c>
      <c r="E2211" s="36" t="s">
        <v>28</v>
      </c>
      <c r="F2211" s="36" t="s">
        <v>45</v>
      </c>
      <c r="G2211" s="36">
        <v>0</v>
      </c>
      <c r="H2211" s="36" t="s">
        <v>54</v>
      </c>
      <c r="I2211" s="36" t="s">
        <v>11968</v>
      </c>
      <c r="J2211" s="36" t="s">
        <v>11969</v>
      </c>
      <c r="K2211" s="36" t="s">
        <v>33</v>
      </c>
      <c r="L2211" s="72" t="s">
        <v>11970</v>
      </c>
      <c r="M2211" s="36" t="s">
        <v>11971</v>
      </c>
      <c r="N2211" s="36" t="s">
        <v>49</v>
      </c>
      <c r="O2211" s="36"/>
      <c r="P2211" s="36" t="s">
        <v>50</v>
      </c>
      <c r="Q2211" s="36"/>
      <c r="R2211" s="36"/>
      <c r="S2211" s="36" t="s">
        <v>51</v>
      </c>
      <c r="T2211" s="36" t="s">
        <v>38</v>
      </c>
      <c r="U2211" s="36" t="s">
        <v>39</v>
      </c>
      <c r="V2211" s="36" t="s">
        <v>38</v>
      </c>
      <c r="W2211" s="36" t="s">
        <v>11972</v>
      </c>
      <c r="X2211" s="36">
        <v>2</v>
      </c>
      <c r="Y2211" s="36" t="s">
        <v>11973</v>
      </c>
      <c r="Z2211" s="36">
        <v>4</v>
      </c>
      <c r="AA2211" s="36" t="s">
        <v>52</v>
      </c>
      <c r="AB2211" s="36">
        <v>3</v>
      </c>
      <c r="AC2211" s="36"/>
      <c r="AD2211" s="36"/>
      <c r="AE2211" s="36">
        <f t="shared" si="37"/>
        <v>1</v>
      </c>
    </row>
    <row r="2212" spans="1:31" customFormat="1" ht="148.5">
      <c r="A2212" s="36">
        <v>2211</v>
      </c>
      <c r="B2212" s="36" t="s">
        <v>11965</v>
      </c>
      <c r="C2212" s="36" t="s">
        <v>11966</v>
      </c>
      <c r="D2212" s="36" t="s">
        <v>11974</v>
      </c>
      <c r="E2212" s="36" t="s">
        <v>28</v>
      </c>
      <c r="F2212" s="36" t="s">
        <v>45</v>
      </c>
      <c r="G2212" s="36">
        <v>0</v>
      </c>
      <c r="H2212" s="36" t="s">
        <v>82</v>
      </c>
      <c r="I2212" s="36" t="s">
        <v>11975</v>
      </c>
      <c r="J2212" s="36" t="s">
        <v>11976</v>
      </c>
      <c r="K2212" s="36" t="s">
        <v>33</v>
      </c>
      <c r="L2212" s="72" t="s">
        <v>11977</v>
      </c>
      <c r="M2212" s="36" t="s">
        <v>11978</v>
      </c>
      <c r="N2212" s="36" t="s">
        <v>49</v>
      </c>
      <c r="O2212" s="36" t="s">
        <v>50</v>
      </c>
      <c r="P2212" s="36" t="s">
        <v>50</v>
      </c>
      <c r="Q2212" s="36"/>
      <c r="R2212" s="36" t="s">
        <v>50</v>
      </c>
      <c r="S2212" s="36" t="s">
        <v>51</v>
      </c>
      <c r="T2212" s="36" t="s">
        <v>38</v>
      </c>
      <c r="U2212" s="36" t="s">
        <v>39</v>
      </c>
      <c r="V2212" s="36" t="s">
        <v>38</v>
      </c>
      <c r="W2212" s="36" t="s">
        <v>38</v>
      </c>
      <c r="X2212" s="36">
        <v>2</v>
      </c>
      <c r="Y2212" s="36" t="s">
        <v>11973</v>
      </c>
      <c r="Z2212" s="36">
        <v>4</v>
      </c>
      <c r="AA2212" s="36" t="s">
        <v>821</v>
      </c>
      <c r="AB2212" s="36">
        <v>4</v>
      </c>
      <c r="AC2212" s="36"/>
      <c r="AD2212" s="36"/>
      <c r="AE2212" s="36">
        <f t="shared" si="37"/>
        <v>3</v>
      </c>
    </row>
    <row r="2213" spans="1:31" customFormat="1" ht="81">
      <c r="A2213" s="36">
        <v>2212</v>
      </c>
      <c r="B2213" s="36" t="s">
        <v>11965</v>
      </c>
      <c r="C2213" s="36" t="s">
        <v>11966</v>
      </c>
      <c r="D2213" s="36" t="s">
        <v>11979</v>
      </c>
      <c r="E2213" s="36" t="s">
        <v>28</v>
      </c>
      <c r="F2213" s="36" t="s">
        <v>45</v>
      </c>
      <c r="G2213" s="36">
        <v>0</v>
      </c>
      <c r="H2213" s="36" t="s">
        <v>42</v>
      </c>
      <c r="I2213" s="36" t="s">
        <v>11980</v>
      </c>
      <c r="J2213" s="36" t="s">
        <v>11981</v>
      </c>
      <c r="K2213" s="36" t="s">
        <v>33</v>
      </c>
      <c r="L2213" s="72" t="s">
        <v>11982</v>
      </c>
      <c r="M2213" s="36" t="s">
        <v>11983</v>
      </c>
      <c r="N2213" s="36" t="s">
        <v>49</v>
      </c>
      <c r="O2213" s="36"/>
      <c r="P2213" s="36" t="s">
        <v>50</v>
      </c>
      <c r="Q2213" s="36"/>
      <c r="R2213" s="36" t="s">
        <v>50</v>
      </c>
      <c r="S2213" s="36" t="s">
        <v>51</v>
      </c>
      <c r="T2213" s="36" t="s">
        <v>38</v>
      </c>
      <c r="U2213" s="36" t="s">
        <v>39</v>
      </c>
      <c r="V2213" s="36" t="s">
        <v>38</v>
      </c>
      <c r="W2213" s="36" t="s">
        <v>38</v>
      </c>
      <c r="X2213" s="36">
        <v>2</v>
      </c>
      <c r="Y2213" s="36" t="s">
        <v>11973</v>
      </c>
      <c r="Z2213" s="36">
        <v>4</v>
      </c>
      <c r="AA2213" s="36" t="s">
        <v>11984</v>
      </c>
      <c r="AB2213" s="36">
        <v>1</v>
      </c>
      <c r="AC2213" s="36"/>
      <c r="AD2213" s="36"/>
      <c r="AE2213" s="36">
        <f t="shared" si="37"/>
        <v>2</v>
      </c>
    </row>
    <row r="2214" spans="1:31" customFormat="1" ht="81">
      <c r="A2214" s="36">
        <v>2213</v>
      </c>
      <c r="B2214" s="36" t="s">
        <v>11965</v>
      </c>
      <c r="C2214" s="36" t="s">
        <v>11966</v>
      </c>
      <c r="D2214" s="36" t="s">
        <v>8272</v>
      </c>
      <c r="E2214" s="36" t="s">
        <v>28</v>
      </c>
      <c r="F2214" s="36" t="s">
        <v>45</v>
      </c>
      <c r="G2214" s="36">
        <v>0</v>
      </c>
      <c r="H2214" s="36" t="s">
        <v>42</v>
      </c>
      <c r="I2214" s="36" t="s">
        <v>11985</v>
      </c>
      <c r="J2214" s="36" t="s">
        <v>11986</v>
      </c>
      <c r="K2214" s="36" t="s">
        <v>33</v>
      </c>
      <c r="L2214" s="72" t="s">
        <v>11987</v>
      </c>
      <c r="M2214" s="36" t="s">
        <v>11988</v>
      </c>
      <c r="N2214" s="36" t="s">
        <v>49</v>
      </c>
      <c r="O2214" s="36"/>
      <c r="P2214" s="36" t="s">
        <v>50</v>
      </c>
      <c r="Q2214" s="36"/>
      <c r="R2214" s="36" t="s">
        <v>50</v>
      </c>
      <c r="S2214" s="36" t="s">
        <v>51</v>
      </c>
      <c r="T2214" s="36" t="s">
        <v>38</v>
      </c>
      <c r="U2214" s="36" t="s">
        <v>39</v>
      </c>
      <c r="V2214" s="36" t="s">
        <v>38</v>
      </c>
      <c r="W2214" s="36" t="s">
        <v>38</v>
      </c>
      <c r="X2214" s="36">
        <v>2</v>
      </c>
      <c r="Y2214" s="36" t="s">
        <v>11973</v>
      </c>
      <c r="Z2214" s="36">
        <v>4</v>
      </c>
      <c r="AA2214" s="36" t="s">
        <v>11984</v>
      </c>
      <c r="AB2214" s="36">
        <v>1</v>
      </c>
      <c r="AC2214" s="36"/>
      <c r="AD2214" s="36"/>
      <c r="AE2214" s="36">
        <f t="shared" si="37"/>
        <v>2</v>
      </c>
    </row>
    <row r="2215" spans="1:31" customFormat="1" ht="135">
      <c r="A2215" s="36">
        <v>2214</v>
      </c>
      <c r="B2215" s="36" t="s">
        <v>11965</v>
      </c>
      <c r="C2215" s="36" t="s">
        <v>11966</v>
      </c>
      <c r="D2215" s="36" t="s">
        <v>11989</v>
      </c>
      <c r="E2215" s="36" t="s">
        <v>28</v>
      </c>
      <c r="F2215" s="36" t="s">
        <v>45</v>
      </c>
      <c r="G2215" s="36">
        <v>0</v>
      </c>
      <c r="H2215" s="36" t="s">
        <v>42</v>
      </c>
      <c r="I2215" s="36" t="s">
        <v>11990</v>
      </c>
      <c r="J2215" s="36" t="s">
        <v>11991</v>
      </c>
      <c r="K2215" s="36" t="s">
        <v>33</v>
      </c>
      <c r="L2215" s="72" t="s">
        <v>11992</v>
      </c>
      <c r="M2215" s="36" t="s">
        <v>11993</v>
      </c>
      <c r="N2215" s="36" t="s">
        <v>49</v>
      </c>
      <c r="O2215" s="36"/>
      <c r="P2215" s="36" t="s">
        <v>50</v>
      </c>
      <c r="Q2215" s="36"/>
      <c r="R2215" s="36"/>
      <c r="S2215" s="36" t="s">
        <v>51</v>
      </c>
      <c r="T2215" s="36" t="s">
        <v>38</v>
      </c>
      <c r="U2215" s="36" t="s">
        <v>38</v>
      </c>
      <c r="V2215" s="36" t="s">
        <v>39</v>
      </c>
      <c r="W2215" s="36" t="s">
        <v>38</v>
      </c>
      <c r="X2215" s="36">
        <v>2</v>
      </c>
      <c r="Y2215" s="36" t="s">
        <v>11973</v>
      </c>
      <c r="Z2215" s="36">
        <v>4</v>
      </c>
      <c r="AA2215" s="36" t="s">
        <v>52</v>
      </c>
      <c r="AB2215" s="36">
        <v>3</v>
      </c>
      <c r="AC2215" s="36"/>
      <c r="AD2215" s="36"/>
      <c r="AE2215" s="36">
        <f t="shared" si="37"/>
        <v>1</v>
      </c>
    </row>
    <row r="2216" spans="1:31" customFormat="1" ht="94.5">
      <c r="A2216" s="36">
        <v>2215</v>
      </c>
      <c r="B2216" s="36" t="s">
        <v>11965</v>
      </c>
      <c r="C2216" s="36" t="s">
        <v>11966</v>
      </c>
      <c r="D2216" s="36" t="s">
        <v>11994</v>
      </c>
      <c r="E2216" s="36" t="s">
        <v>28</v>
      </c>
      <c r="F2216" s="36" t="s">
        <v>45</v>
      </c>
      <c r="G2216" s="36">
        <v>0</v>
      </c>
      <c r="H2216" s="36" t="s">
        <v>42</v>
      </c>
      <c r="I2216" s="36" t="s">
        <v>11995</v>
      </c>
      <c r="J2216" s="36" t="s">
        <v>11996</v>
      </c>
      <c r="K2216" s="36" t="s">
        <v>33</v>
      </c>
      <c r="L2216" s="72" t="s">
        <v>11997</v>
      </c>
      <c r="M2216" s="36" t="s">
        <v>11998</v>
      </c>
      <c r="N2216" s="36" t="s">
        <v>49</v>
      </c>
      <c r="O2216" s="36"/>
      <c r="P2216" s="36" t="s">
        <v>50</v>
      </c>
      <c r="Q2216" s="36"/>
      <c r="R2216" s="36"/>
      <c r="S2216" s="36" t="s">
        <v>51</v>
      </c>
      <c r="T2216" s="36" t="s">
        <v>38</v>
      </c>
      <c r="U2216" s="36" t="s">
        <v>39</v>
      </c>
      <c r="V2216" s="36" t="s">
        <v>38</v>
      </c>
      <c r="W2216" s="36" t="s">
        <v>11972</v>
      </c>
      <c r="X2216" s="36">
        <v>2</v>
      </c>
      <c r="Y2216" s="36" t="s">
        <v>11973</v>
      </c>
      <c r="Z2216" s="36">
        <v>4</v>
      </c>
      <c r="AA2216" s="36" t="s">
        <v>52</v>
      </c>
      <c r="AB2216" s="36">
        <v>3</v>
      </c>
      <c r="AC2216" s="36" t="s">
        <v>11999</v>
      </c>
      <c r="AD2216" s="36"/>
      <c r="AE2216" s="36">
        <f t="shared" si="37"/>
        <v>1</v>
      </c>
    </row>
    <row r="2217" spans="1:31" customFormat="1" ht="135">
      <c r="A2217" s="36">
        <v>2216</v>
      </c>
      <c r="B2217" s="36" t="s">
        <v>11965</v>
      </c>
      <c r="C2217" s="36" t="s">
        <v>11966</v>
      </c>
      <c r="D2217" s="36" t="s">
        <v>12000</v>
      </c>
      <c r="E2217" s="36" t="s">
        <v>28</v>
      </c>
      <c r="F2217" s="36" t="s">
        <v>45</v>
      </c>
      <c r="G2217" s="36">
        <v>0</v>
      </c>
      <c r="H2217" s="36" t="s">
        <v>42</v>
      </c>
      <c r="I2217" s="36" t="s">
        <v>12001</v>
      </c>
      <c r="J2217" s="36" t="s">
        <v>12002</v>
      </c>
      <c r="K2217" s="36" t="s">
        <v>33</v>
      </c>
      <c r="L2217" s="72" t="s">
        <v>12003</v>
      </c>
      <c r="M2217" s="36" t="s">
        <v>12004</v>
      </c>
      <c r="N2217" s="36" t="s">
        <v>36</v>
      </c>
      <c r="O2217" s="36"/>
      <c r="P2217" s="36"/>
      <c r="Q2217" s="36"/>
      <c r="R2217" s="36"/>
      <c r="S2217" s="36" t="s">
        <v>38</v>
      </c>
      <c r="T2217" s="36" t="s">
        <v>38</v>
      </c>
      <c r="U2217" s="36" t="s">
        <v>38</v>
      </c>
      <c r="V2217" s="36" t="s">
        <v>38</v>
      </c>
      <c r="W2217" s="36" t="s">
        <v>12004</v>
      </c>
      <c r="X2217" s="36">
        <v>2</v>
      </c>
      <c r="Y2217" s="36" t="s">
        <v>12004</v>
      </c>
      <c r="Z2217" s="36">
        <v>3</v>
      </c>
      <c r="AA2217" s="36" t="s">
        <v>12004</v>
      </c>
      <c r="AB2217" s="36">
        <v>3</v>
      </c>
      <c r="AC2217" s="36" t="s">
        <v>12005</v>
      </c>
      <c r="AD2217" s="36"/>
      <c r="AE2217" s="36">
        <f t="shared" si="37"/>
        <v>0</v>
      </c>
    </row>
    <row r="2218" spans="1:31" s="34" customFormat="1" ht="121.5">
      <c r="A2218" s="36">
        <v>2217</v>
      </c>
      <c r="B2218" s="36" t="s">
        <v>11965</v>
      </c>
      <c r="C2218" s="36" t="s">
        <v>11966</v>
      </c>
      <c r="D2218" s="36" t="s">
        <v>12006</v>
      </c>
      <c r="E2218" s="36" t="s">
        <v>28</v>
      </c>
      <c r="F2218" s="36" t="s">
        <v>45</v>
      </c>
      <c r="G2218" s="36">
        <v>0</v>
      </c>
      <c r="H2218" s="36" t="s">
        <v>30</v>
      </c>
      <c r="I2218" s="36" t="s">
        <v>12007</v>
      </c>
      <c r="J2218" s="36" t="s">
        <v>12008</v>
      </c>
      <c r="K2218" s="36" t="s">
        <v>33</v>
      </c>
      <c r="L2218" s="72" t="s">
        <v>12009</v>
      </c>
      <c r="M2218" s="36" t="s">
        <v>12010</v>
      </c>
      <c r="N2218" s="36" t="s">
        <v>36</v>
      </c>
      <c r="O2218" s="36"/>
      <c r="P2218" s="36"/>
      <c r="Q2218" s="36"/>
      <c r="R2218" s="36"/>
      <c r="S2218" s="36" t="s">
        <v>51</v>
      </c>
      <c r="T2218" s="36" t="s">
        <v>38</v>
      </c>
      <c r="U2218" s="36" t="s">
        <v>39</v>
      </c>
      <c r="V2218" s="36" t="s">
        <v>39</v>
      </c>
      <c r="W2218" s="36" t="s">
        <v>3132</v>
      </c>
      <c r="X2218" s="36">
        <v>2</v>
      </c>
      <c r="Y2218" s="36" t="s">
        <v>12011</v>
      </c>
      <c r="Z2218" s="36">
        <v>4</v>
      </c>
      <c r="AA2218" s="36" t="s">
        <v>12012</v>
      </c>
      <c r="AB2218" s="36">
        <v>4</v>
      </c>
      <c r="AC2218" s="36" t="s">
        <v>12013</v>
      </c>
      <c r="AD2218" s="36"/>
      <c r="AE2218" s="36">
        <f t="shared" si="37"/>
        <v>0</v>
      </c>
    </row>
    <row r="2219" spans="1:31" customFormat="1" ht="135">
      <c r="A2219" s="36">
        <v>2218</v>
      </c>
      <c r="B2219" s="36" t="s">
        <v>11965</v>
      </c>
      <c r="C2219" s="36" t="s">
        <v>11966</v>
      </c>
      <c r="D2219" s="36" t="s">
        <v>12014</v>
      </c>
      <c r="E2219" s="36" t="s">
        <v>28</v>
      </c>
      <c r="F2219" s="36" t="s">
        <v>45</v>
      </c>
      <c r="G2219" s="36">
        <v>0</v>
      </c>
      <c r="H2219" s="36" t="s">
        <v>82</v>
      </c>
      <c r="I2219" s="36" t="s">
        <v>12015</v>
      </c>
      <c r="J2219" s="36" t="s">
        <v>12016</v>
      </c>
      <c r="K2219" s="36" t="s">
        <v>33</v>
      </c>
      <c r="L2219" s="72" t="s">
        <v>12017</v>
      </c>
      <c r="M2219" s="36" t="s">
        <v>12018</v>
      </c>
      <c r="N2219" s="36" t="s">
        <v>36</v>
      </c>
      <c r="O2219" s="36"/>
      <c r="P2219" s="36"/>
      <c r="Q2219" s="36"/>
      <c r="R2219" s="36"/>
      <c r="S2219" s="36" t="s">
        <v>51</v>
      </c>
      <c r="T2219" s="36" t="s">
        <v>38</v>
      </c>
      <c r="U2219" s="36" t="s">
        <v>39</v>
      </c>
      <c r="V2219" s="36" t="s">
        <v>38</v>
      </c>
      <c r="W2219" s="36" t="s">
        <v>38</v>
      </c>
      <c r="X2219" s="36">
        <v>2</v>
      </c>
      <c r="Y2219" s="36" t="s">
        <v>11973</v>
      </c>
      <c r="Z2219" s="36">
        <v>4</v>
      </c>
      <c r="AA2219" s="36" t="s">
        <v>52</v>
      </c>
      <c r="AB2219" s="36">
        <v>3</v>
      </c>
      <c r="AC2219" s="36"/>
      <c r="AD2219" s="36"/>
      <c r="AE2219" s="36">
        <f t="shared" si="37"/>
        <v>0</v>
      </c>
    </row>
    <row r="2220" spans="1:31" customFormat="1" ht="121.5">
      <c r="A2220" s="36">
        <v>2219</v>
      </c>
      <c r="B2220" s="36" t="s">
        <v>11965</v>
      </c>
      <c r="C2220" s="36" t="s">
        <v>11966</v>
      </c>
      <c r="D2220" s="36" t="s">
        <v>12019</v>
      </c>
      <c r="E2220" s="36" t="s">
        <v>28</v>
      </c>
      <c r="F2220" s="36" t="s">
        <v>45</v>
      </c>
      <c r="G2220" s="36">
        <v>0</v>
      </c>
      <c r="H2220" s="36" t="s">
        <v>82</v>
      </c>
      <c r="I2220" s="36" t="s">
        <v>12020</v>
      </c>
      <c r="J2220" s="36" t="s">
        <v>12021</v>
      </c>
      <c r="K2220" s="36" t="s">
        <v>33</v>
      </c>
      <c r="L2220" s="72" t="s">
        <v>12022</v>
      </c>
      <c r="M2220" s="36" t="s">
        <v>12023</v>
      </c>
      <c r="N2220" s="36" t="s">
        <v>49</v>
      </c>
      <c r="O2220" s="36"/>
      <c r="P2220" s="36"/>
      <c r="Q2220" s="36"/>
      <c r="R2220" s="36" t="s">
        <v>50</v>
      </c>
      <c r="S2220" s="36" t="s">
        <v>51</v>
      </c>
      <c r="T2220" s="36" t="s">
        <v>42</v>
      </c>
      <c r="U2220" s="36" t="s">
        <v>39</v>
      </c>
      <c r="V2220" s="36" t="s">
        <v>39</v>
      </c>
      <c r="W2220" s="36" t="s">
        <v>39</v>
      </c>
      <c r="X2220" s="36">
        <v>1</v>
      </c>
      <c r="Y2220" s="36" t="s">
        <v>11973</v>
      </c>
      <c r="Z2220" s="36">
        <v>4</v>
      </c>
      <c r="AA2220" s="36" t="s">
        <v>12019</v>
      </c>
      <c r="AB2220" s="36">
        <v>4</v>
      </c>
      <c r="AC2220" s="36"/>
      <c r="AD2220" s="36"/>
      <c r="AE2220" s="36">
        <f t="shared" si="37"/>
        <v>1</v>
      </c>
    </row>
    <row r="2221" spans="1:31" customFormat="1" ht="135">
      <c r="A2221" s="36">
        <v>2220</v>
      </c>
      <c r="B2221" s="36" t="s">
        <v>11965</v>
      </c>
      <c r="C2221" s="36" t="s">
        <v>11966</v>
      </c>
      <c r="D2221" s="36" t="s">
        <v>12024</v>
      </c>
      <c r="E2221" s="36" t="s">
        <v>12025</v>
      </c>
      <c r="F2221" s="36" t="s">
        <v>126</v>
      </c>
      <c r="G2221" s="36">
        <v>2</v>
      </c>
      <c r="H2221" s="36" t="s">
        <v>645</v>
      </c>
      <c r="I2221" s="36" t="s">
        <v>12026</v>
      </c>
      <c r="J2221" s="36" t="s">
        <v>12027</v>
      </c>
      <c r="K2221" s="36" t="s">
        <v>33</v>
      </c>
      <c r="L2221" s="72" t="s">
        <v>12028</v>
      </c>
      <c r="M2221" s="36" t="s">
        <v>12029</v>
      </c>
      <c r="N2221" s="36" t="s">
        <v>36</v>
      </c>
      <c r="O2221" s="36"/>
      <c r="P2221" s="36"/>
      <c r="Q2221" s="36"/>
      <c r="R2221" s="36"/>
      <c r="S2221" s="36" t="s">
        <v>42</v>
      </c>
      <c r="T2221" s="36" t="s">
        <v>42</v>
      </c>
      <c r="U2221" s="36" t="s">
        <v>38</v>
      </c>
      <c r="V2221" s="36" t="s">
        <v>38</v>
      </c>
      <c r="W2221" s="36" t="s">
        <v>39</v>
      </c>
      <c r="X2221" s="36">
        <v>1</v>
      </c>
      <c r="Y2221" s="36" t="s">
        <v>12030</v>
      </c>
      <c r="Z2221" s="36">
        <v>4</v>
      </c>
      <c r="AA2221" s="36" t="s">
        <v>12030</v>
      </c>
      <c r="AB2221" s="36">
        <v>4</v>
      </c>
      <c r="AC2221" s="36"/>
      <c r="AD2221" s="36"/>
      <c r="AE2221" s="36">
        <f t="shared" si="37"/>
        <v>0</v>
      </c>
    </row>
    <row r="2222" spans="1:31" customFormat="1" ht="81">
      <c r="A2222" s="36">
        <v>2221</v>
      </c>
      <c r="B2222" s="36" t="s">
        <v>11965</v>
      </c>
      <c r="C2222" s="36" t="s">
        <v>11966</v>
      </c>
      <c r="D2222" s="36" t="s">
        <v>12031</v>
      </c>
      <c r="E2222" s="36" t="s">
        <v>28</v>
      </c>
      <c r="F2222" s="36" t="s">
        <v>45</v>
      </c>
      <c r="G2222" s="36">
        <v>0</v>
      </c>
      <c r="H2222" s="36" t="s">
        <v>82</v>
      </c>
      <c r="I2222" s="36" t="s">
        <v>12032</v>
      </c>
      <c r="J2222" s="36" t="s">
        <v>12033</v>
      </c>
      <c r="K2222" s="36" t="s">
        <v>33</v>
      </c>
      <c r="L2222" s="72" t="s">
        <v>12034</v>
      </c>
      <c r="M2222" s="36" t="s">
        <v>12035</v>
      </c>
      <c r="N2222" s="36" t="s">
        <v>49</v>
      </c>
      <c r="O2222" s="36"/>
      <c r="P2222" s="36" t="s">
        <v>50</v>
      </c>
      <c r="Q2222" s="36"/>
      <c r="R2222" s="36"/>
      <c r="S2222" s="36" t="s">
        <v>51</v>
      </c>
      <c r="T2222" s="36" t="s">
        <v>38</v>
      </c>
      <c r="U2222" s="36" t="s">
        <v>39</v>
      </c>
      <c r="V2222" s="36" t="s">
        <v>38</v>
      </c>
      <c r="W2222" s="36" t="s">
        <v>138</v>
      </c>
      <c r="X2222" s="36">
        <v>1</v>
      </c>
      <c r="Y2222" s="36" t="s">
        <v>11973</v>
      </c>
      <c r="Z2222" s="36">
        <v>4</v>
      </c>
      <c r="AA2222" s="36" t="s">
        <v>12036</v>
      </c>
      <c r="AB2222" s="36">
        <v>1</v>
      </c>
      <c r="AC2222" s="36"/>
      <c r="AD2222" s="36"/>
      <c r="AE2222" s="36">
        <f t="shared" si="37"/>
        <v>1</v>
      </c>
    </row>
    <row r="2223" spans="1:31" customFormat="1" ht="94.5">
      <c r="A2223" s="36">
        <v>2222</v>
      </c>
      <c r="B2223" s="36" t="s">
        <v>11965</v>
      </c>
      <c r="C2223" s="36" t="s">
        <v>11966</v>
      </c>
      <c r="D2223" s="36" t="s">
        <v>12037</v>
      </c>
      <c r="E2223" s="36" t="s">
        <v>28</v>
      </c>
      <c r="F2223" s="36" t="s">
        <v>45</v>
      </c>
      <c r="G2223" s="36">
        <v>0</v>
      </c>
      <c r="H2223" s="36" t="s">
        <v>82</v>
      </c>
      <c r="I2223" s="36" t="s">
        <v>12038</v>
      </c>
      <c r="J2223" s="36" t="s">
        <v>12039</v>
      </c>
      <c r="K2223" s="36" t="s">
        <v>33</v>
      </c>
      <c r="L2223" s="72" t="s">
        <v>12040</v>
      </c>
      <c r="M2223" s="36" t="s">
        <v>12041</v>
      </c>
      <c r="N2223" s="36" t="s">
        <v>49</v>
      </c>
      <c r="O2223" s="36"/>
      <c r="P2223" s="36" t="s">
        <v>50</v>
      </c>
      <c r="Q2223" s="36"/>
      <c r="R2223" s="36"/>
      <c r="S2223" s="36" t="s">
        <v>51</v>
      </c>
      <c r="T2223" s="36" t="s">
        <v>38</v>
      </c>
      <c r="U2223" s="36" t="s">
        <v>39</v>
      </c>
      <c r="V2223" s="36" t="s">
        <v>38</v>
      </c>
      <c r="W2223" s="36"/>
      <c r="X2223" s="36">
        <v>2</v>
      </c>
      <c r="Y2223" s="36" t="s">
        <v>11973</v>
      </c>
      <c r="Z2223" s="36">
        <v>4</v>
      </c>
      <c r="AA2223" s="36" t="s">
        <v>2829</v>
      </c>
      <c r="AB2223" s="36">
        <v>4</v>
      </c>
      <c r="AC2223" s="36"/>
      <c r="AD2223" s="36"/>
      <c r="AE2223" s="36">
        <f t="shared" si="37"/>
        <v>1</v>
      </c>
    </row>
    <row r="2224" spans="1:31" customFormat="1" ht="94.5">
      <c r="A2224" s="36">
        <v>2223</v>
      </c>
      <c r="B2224" s="36" t="s">
        <v>11965</v>
      </c>
      <c r="C2224" s="36" t="s">
        <v>11966</v>
      </c>
      <c r="D2224" s="36" t="s">
        <v>12042</v>
      </c>
      <c r="E2224" s="36" t="s">
        <v>28</v>
      </c>
      <c r="F2224" s="36" t="s">
        <v>45</v>
      </c>
      <c r="G2224" s="36">
        <v>0</v>
      </c>
      <c r="H2224" s="36" t="s">
        <v>82</v>
      </c>
      <c r="I2224" s="36" t="s">
        <v>12043</v>
      </c>
      <c r="J2224" s="36" t="s">
        <v>12044</v>
      </c>
      <c r="K2224" s="36" t="s">
        <v>33</v>
      </c>
      <c r="L2224" s="72" t="s">
        <v>12045</v>
      </c>
      <c r="M2224" s="36" t="s">
        <v>12046</v>
      </c>
      <c r="N2224" s="36" t="s">
        <v>36</v>
      </c>
      <c r="O2224" s="36"/>
      <c r="P2224" s="36"/>
      <c r="Q2224" s="36"/>
      <c r="R2224" s="36"/>
      <c r="S2224" s="36" t="s">
        <v>51</v>
      </c>
      <c r="T2224" s="36" t="s">
        <v>38</v>
      </c>
      <c r="U2224" s="36" t="s">
        <v>39</v>
      </c>
      <c r="V2224" s="36" t="s">
        <v>38</v>
      </c>
      <c r="W2224" s="36"/>
      <c r="X2224" s="36">
        <v>2</v>
      </c>
      <c r="Y2224" s="36" t="s">
        <v>12047</v>
      </c>
      <c r="Z2224" s="36">
        <v>4</v>
      </c>
      <c r="AA2224" s="36" t="s">
        <v>2829</v>
      </c>
      <c r="AB2224" s="36">
        <v>4</v>
      </c>
      <c r="AC2224" s="36"/>
      <c r="AD2224" s="36"/>
      <c r="AE2224" s="36">
        <f t="shared" si="37"/>
        <v>0</v>
      </c>
    </row>
    <row r="2225" spans="1:31" customFormat="1" ht="148.5">
      <c r="A2225" s="36">
        <v>2224</v>
      </c>
      <c r="B2225" s="36" t="s">
        <v>11965</v>
      </c>
      <c r="C2225" s="36" t="s">
        <v>11966</v>
      </c>
      <c r="D2225" s="36" t="s">
        <v>12048</v>
      </c>
      <c r="E2225" s="36" t="s">
        <v>12048</v>
      </c>
      <c r="F2225" s="36" t="s">
        <v>132</v>
      </c>
      <c r="G2225" s="36">
        <v>1</v>
      </c>
      <c r="H2225" s="36" t="s">
        <v>12049</v>
      </c>
      <c r="I2225" s="36" t="s">
        <v>12050</v>
      </c>
      <c r="J2225" s="36" t="s">
        <v>12051</v>
      </c>
      <c r="K2225" s="36" t="s">
        <v>33</v>
      </c>
      <c r="L2225" s="72" t="s">
        <v>12052</v>
      </c>
      <c r="M2225" s="36" t="s">
        <v>12053</v>
      </c>
      <c r="N2225" s="36" t="s">
        <v>36</v>
      </c>
      <c r="O2225" s="36"/>
      <c r="P2225" s="36"/>
      <c r="Q2225" s="36"/>
      <c r="R2225" s="36"/>
      <c r="S2225" s="36" t="s">
        <v>51</v>
      </c>
      <c r="T2225" s="36" t="s">
        <v>38</v>
      </c>
      <c r="U2225" s="36" t="s">
        <v>39</v>
      </c>
      <c r="V2225" s="36" t="s">
        <v>38</v>
      </c>
      <c r="W2225" s="36" t="s">
        <v>2912</v>
      </c>
      <c r="X2225" s="36">
        <v>1</v>
      </c>
      <c r="Y2225" s="36" t="s">
        <v>12054</v>
      </c>
      <c r="Z2225" s="36">
        <v>4</v>
      </c>
      <c r="AA2225" s="36" t="s">
        <v>12054</v>
      </c>
      <c r="AB2225" s="36">
        <v>4</v>
      </c>
      <c r="AC2225" s="36"/>
      <c r="AD2225" s="36"/>
      <c r="AE2225" s="36">
        <f t="shared" si="37"/>
        <v>0</v>
      </c>
    </row>
    <row r="2226" spans="1:31" customFormat="1" ht="108">
      <c r="A2226" s="36">
        <v>2225</v>
      </c>
      <c r="B2226" s="36" t="s">
        <v>11965</v>
      </c>
      <c r="C2226" s="36" t="s">
        <v>11966</v>
      </c>
      <c r="D2226" s="36" t="s">
        <v>12055</v>
      </c>
      <c r="E2226" s="36" t="s">
        <v>28</v>
      </c>
      <c r="F2226" s="36" t="s">
        <v>45</v>
      </c>
      <c r="G2226" s="36">
        <v>0</v>
      </c>
      <c r="H2226" s="36" t="s">
        <v>814</v>
      </c>
      <c r="I2226" s="36" t="s">
        <v>12056</v>
      </c>
      <c r="J2226" s="36" t="s">
        <v>12057</v>
      </c>
      <c r="K2226" s="36" t="s">
        <v>33</v>
      </c>
      <c r="L2226" s="72" t="s">
        <v>12058</v>
      </c>
      <c r="M2226" s="36" t="s">
        <v>12059</v>
      </c>
      <c r="N2226" s="36" t="s">
        <v>49</v>
      </c>
      <c r="O2226" s="36"/>
      <c r="P2226" s="36" t="s">
        <v>50</v>
      </c>
      <c r="Q2226" s="36"/>
      <c r="R2226" s="36"/>
      <c r="S2226" s="36" t="s">
        <v>51</v>
      </c>
      <c r="T2226" s="36" t="s">
        <v>38</v>
      </c>
      <c r="U2226" s="36" t="s">
        <v>38</v>
      </c>
      <c r="V2226" s="36" t="s">
        <v>38</v>
      </c>
      <c r="W2226" s="36" t="s">
        <v>12060</v>
      </c>
      <c r="X2226" s="36">
        <v>2</v>
      </c>
      <c r="Y2226" s="36" t="s">
        <v>12061</v>
      </c>
      <c r="Z2226" s="36">
        <v>4</v>
      </c>
      <c r="AA2226" s="36" t="s">
        <v>12062</v>
      </c>
      <c r="AB2226" s="36">
        <v>1</v>
      </c>
      <c r="AC2226" s="36"/>
      <c r="AD2226" s="36"/>
      <c r="AE2226" s="36">
        <f t="shared" si="37"/>
        <v>1</v>
      </c>
    </row>
    <row r="2227" spans="1:31" customFormat="1" ht="108">
      <c r="A2227" s="36">
        <v>2226</v>
      </c>
      <c r="B2227" s="36" t="s">
        <v>11965</v>
      </c>
      <c r="C2227" s="36" t="s">
        <v>11966</v>
      </c>
      <c r="D2227" s="36" t="s">
        <v>12063</v>
      </c>
      <c r="E2227" s="36" t="s">
        <v>28</v>
      </c>
      <c r="F2227" s="36" t="s">
        <v>45</v>
      </c>
      <c r="G2227" s="36">
        <v>0</v>
      </c>
      <c r="H2227" s="36" t="s">
        <v>82</v>
      </c>
      <c r="I2227" s="36" t="s">
        <v>12064</v>
      </c>
      <c r="J2227" s="36" t="s">
        <v>12065</v>
      </c>
      <c r="K2227" s="36" t="s">
        <v>33</v>
      </c>
      <c r="L2227" s="72" t="s">
        <v>12066</v>
      </c>
      <c r="M2227" s="36" t="s">
        <v>12067</v>
      </c>
      <c r="N2227" s="36" t="s">
        <v>49</v>
      </c>
      <c r="O2227" s="36"/>
      <c r="P2227" s="36" t="s">
        <v>50</v>
      </c>
      <c r="Q2227" s="36"/>
      <c r="R2227" s="36"/>
      <c r="S2227" s="36" t="s">
        <v>51</v>
      </c>
      <c r="T2227" s="36" t="s">
        <v>38</v>
      </c>
      <c r="U2227" s="36" t="s">
        <v>39</v>
      </c>
      <c r="V2227" s="36" t="s">
        <v>38</v>
      </c>
      <c r="W2227" s="36" t="s">
        <v>12060</v>
      </c>
      <c r="X2227" s="36">
        <v>2</v>
      </c>
      <c r="Y2227" s="36" t="s">
        <v>12061</v>
      </c>
      <c r="Z2227" s="36">
        <v>4</v>
      </c>
      <c r="AA2227" s="36" t="s">
        <v>12068</v>
      </c>
      <c r="AB2227" s="36">
        <v>1</v>
      </c>
      <c r="AC2227" s="36"/>
      <c r="AD2227" s="36"/>
      <c r="AE2227" s="36">
        <f t="shared" si="37"/>
        <v>1</v>
      </c>
    </row>
    <row r="2228" spans="1:31" customFormat="1" ht="135">
      <c r="A2228" s="36">
        <v>2227</v>
      </c>
      <c r="B2228" s="36" t="s">
        <v>11965</v>
      </c>
      <c r="C2228" s="36" t="s">
        <v>11966</v>
      </c>
      <c r="D2228" s="36" t="s">
        <v>12069</v>
      </c>
      <c r="E2228" s="36" t="s">
        <v>28</v>
      </c>
      <c r="F2228" s="36" t="s">
        <v>45</v>
      </c>
      <c r="G2228" s="36">
        <v>0</v>
      </c>
      <c r="H2228" s="36" t="s">
        <v>82</v>
      </c>
      <c r="I2228" s="36" t="s">
        <v>12070</v>
      </c>
      <c r="J2228" s="36" t="s">
        <v>12071</v>
      </c>
      <c r="K2228" s="36" t="s">
        <v>33</v>
      </c>
      <c r="L2228" s="72" t="s">
        <v>12072</v>
      </c>
      <c r="M2228" s="36" t="s">
        <v>12067</v>
      </c>
      <c r="N2228" s="36" t="s">
        <v>49</v>
      </c>
      <c r="O2228" s="36"/>
      <c r="P2228" s="36" t="s">
        <v>50</v>
      </c>
      <c r="Q2228" s="36"/>
      <c r="R2228" s="36"/>
      <c r="S2228" s="36" t="s">
        <v>51</v>
      </c>
      <c r="T2228" s="36" t="s">
        <v>38</v>
      </c>
      <c r="U2228" s="36" t="s">
        <v>39</v>
      </c>
      <c r="V2228" s="36" t="s">
        <v>38</v>
      </c>
      <c r="W2228" s="36" t="s">
        <v>12060</v>
      </c>
      <c r="X2228" s="36">
        <v>2</v>
      </c>
      <c r="Y2228" s="36" t="s">
        <v>12061</v>
      </c>
      <c r="Z2228" s="36">
        <v>4</v>
      </c>
      <c r="AA2228" s="36" t="s">
        <v>12073</v>
      </c>
      <c r="AB2228" s="36">
        <v>1</v>
      </c>
      <c r="AC2228" s="36"/>
      <c r="AD2228" s="36"/>
      <c r="AE2228" s="36">
        <f t="shared" si="37"/>
        <v>1</v>
      </c>
    </row>
    <row r="2229" spans="1:31" customFormat="1" ht="108">
      <c r="A2229" s="36">
        <v>2228</v>
      </c>
      <c r="B2229" s="36" t="s">
        <v>11965</v>
      </c>
      <c r="C2229" s="36" t="s">
        <v>11966</v>
      </c>
      <c r="D2229" s="36" t="s">
        <v>12074</v>
      </c>
      <c r="E2229" s="36" t="s">
        <v>28</v>
      </c>
      <c r="F2229" s="36" t="s">
        <v>45</v>
      </c>
      <c r="G2229" s="36">
        <v>0</v>
      </c>
      <c r="H2229" s="36" t="s">
        <v>108</v>
      </c>
      <c r="I2229" s="36" t="s">
        <v>12075</v>
      </c>
      <c r="J2229" s="36" t="s">
        <v>12076</v>
      </c>
      <c r="K2229" s="36" t="s">
        <v>33</v>
      </c>
      <c r="L2229" s="72" t="s">
        <v>12077</v>
      </c>
      <c r="M2229" s="36" t="s">
        <v>12078</v>
      </c>
      <c r="N2229" s="36" t="s">
        <v>49</v>
      </c>
      <c r="O2229" s="36"/>
      <c r="P2229" s="36" t="s">
        <v>50</v>
      </c>
      <c r="Q2229" s="36"/>
      <c r="R2229" s="36"/>
      <c r="S2229" s="36" t="s">
        <v>51</v>
      </c>
      <c r="T2229" s="36" t="s">
        <v>38</v>
      </c>
      <c r="U2229" s="36" t="s">
        <v>39</v>
      </c>
      <c r="V2229" s="36" t="s">
        <v>38</v>
      </c>
      <c r="W2229" s="36" t="s">
        <v>12060</v>
      </c>
      <c r="X2229" s="36">
        <v>2</v>
      </c>
      <c r="Y2229" s="36" t="s">
        <v>12061</v>
      </c>
      <c r="Z2229" s="36">
        <v>4</v>
      </c>
      <c r="AA2229" s="36" t="s">
        <v>12079</v>
      </c>
      <c r="AB2229" s="36">
        <v>1</v>
      </c>
      <c r="AC2229" s="36"/>
      <c r="AD2229" s="36"/>
      <c r="AE2229" s="36">
        <f t="shared" si="37"/>
        <v>1</v>
      </c>
    </row>
    <row r="2230" spans="1:31" customFormat="1" ht="94.5">
      <c r="A2230" s="36">
        <v>2229</v>
      </c>
      <c r="B2230" s="36" t="s">
        <v>11965</v>
      </c>
      <c r="C2230" s="36" t="s">
        <v>11966</v>
      </c>
      <c r="D2230" s="36" t="s">
        <v>12080</v>
      </c>
      <c r="E2230" s="36" t="s">
        <v>28</v>
      </c>
      <c r="F2230" s="36" t="s">
        <v>45</v>
      </c>
      <c r="G2230" s="36">
        <v>0</v>
      </c>
      <c r="H2230" s="36" t="s">
        <v>82</v>
      </c>
      <c r="I2230" s="36" t="s">
        <v>12081</v>
      </c>
      <c r="J2230" s="36" t="s">
        <v>12082</v>
      </c>
      <c r="K2230" s="36" t="s">
        <v>33</v>
      </c>
      <c r="L2230" s="72" t="s">
        <v>12083</v>
      </c>
      <c r="M2230" s="36" t="s">
        <v>12084</v>
      </c>
      <c r="N2230" s="36" t="s">
        <v>49</v>
      </c>
      <c r="O2230" s="36"/>
      <c r="P2230" s="36" t="s">
        <v>50</v>
      </c>
      <c r="Q2230" s="36"/>
      <c r="R2230" s="36"/>
      <c r="S2230" s="36" t="s">
        <v>51</v>
      </c>
      <c r="T2230" s="36" t="s">
        <v>38</v>
      </c>
      <c r="U2230" s="36" t="s">
        <v>39</v>
      </c>
      <c r="V2230" s="36" t="s">
        <v>38</v>
      </c>
      <c r="W2230" s="36" t="s">
        <v>12060</v>
      </c>
      <c r="X2230" s="36">
        <v>2</v>
      </c>
      <c r="Y2230" s="36" t="s">
        <v>12061</v>
      </c>
      <c r="Z2230" s="36">
        <v>4</v>
      </c>
      <c r="AA2230" s="36" t="s">
        <v>12062</v>
      </c>
      <c r="AB2230" s="36">
        <v>1</v>
      </c>
      <c r="AC2230" s="36"/>
      <c r="AD2230" s="36"/>
      <c r="AE2230" s="36">
        <f t="shared" si="37"/>
        <v>1</v>
      </c>
    </row>
    <row r="2231" spans="1:31" customFormat="1" ht="108">
      <c r="A2231" s="36">
        <v>2230</v>
      </c>
      <c r="B2231" s="36" t="s">
        <v>11965</v>
      </c>
      <c r="C2231" s="36" t="s">
        <v>11966</v>
      </c>
      <c r="D2231" s="36" t="s">
        <v>12085</v>
      </c>
      <c r="E2231" s="36" t="s">
        <v>28</v>
      </c>
      <c r="F2231" s="36" t="s">
        <v>45</v>
      </c>
      <c r="G2231" s="36">
        <v>0</v>
      </c>
      <c r="H2231" s="36" t="s">
        <v>82</v>
      </c>
      <c r="I2231" s="36" t="s">
        <v>12086</v>
      </c>
      <c r="J2231" s="36" t="s">
        <v>12087</v>
      </c>
      <c r="K2231" s="36" t="s">
        <v>33</v>
      </c>
      <c r="L2231" s="72" t="s">
        <v>12088</v>
      </c>
      <c r="M2231" s="36" t="s">
        <v>12089</v>
      </c>
      <c r="N2231" s="36" t="s">
        <v>49</v>
      </c>
      <c r="O2231" s="36"/>
      <c r="P2231" s="36" t="s">
        <v>50</v>
      </c>
      <c r="Q2231" s="36"/>
      <c r="R2231" s="36"/>
      <c r="S2231" s="36" t="s">
        <v>51</v>
      </c>
      <c r="T2231" s="36" t="s">
        <v>38</v>
      </c>
      <c r="U2231" s="36" t="s">
        <v>39</v>
      </c>
      <c r="V2231" s="36" t="s">
        <v>38</v>
      </c>
      <c r="W2231" s="36" t="s">
        <v>12060</v>
      </c>
      <c r="X2231" s="36">
        <v>2</v>
      </c>
      <c r="Y2231" s="36" t="s">
        <v>12061</v>
      </c>
      <c r="Z2231" s="36">
        <v>4</v>
      </c>
      <c r="AA2231" s="36" t="s">
        <v>12062</v>
      </c>
      <c r="AB2231" s="36">
        <v>1</v>
      </c>
      <c r="AC2231" s="36"/>
      <c r="AD2231" s="36"/>
      <c r="AE2231" s="36">
        <f t="shared" si="37"/>
        <v>1</v>
      </c>
    </row>
    <row r="2232" spans="1:31" customFormat="1" ht="94.5">
      <c r="A2232" s="36">
        <v>2231</v>
      </c>
      <c r="B2232" s="36" t="s">
        <v>11965</v>
      </c>
      <c r="C2232" s="36" t="s">
        <v>11966</v>
      </c>
      <c r="D2232" s="36" t="s">
        <v>12090</v>
      </c>
      <c r="E2232" s="36" t="s">
        <v>28</v>
      </c>
      <c r="F2232" s="36" t="s">
        <v>45</v>
      </c>
      <c r="G2232" s="36">
        <v>0</v>
      </c>
      <c r="H2232" s="36" t="s">
        <v>82</v>
      </c>
      <c r="I2232" s="36" t="s">
        <v>12091</v>
      </c>
      <c r="J2232" s="36" t="s">
        <v>12092</v>
      </c>
      <c r="K2232" s="36" t="s">
        <v>33</v>
      </c>
      <c r="L2232" s="72" t="s">
        <v>12093</v>
      </c>
      <c r="M2232" s="36" t="s">
        <v>12094</v>
      </c>
      <c r="N2232" s="36" t="s">
        <v>49</v>
      </c>
      <c r="O2232" s="36"/>
      <c r="P2232" s="36" t="s">
        <v>50</v>
      </c>
      <c r="Q2232" s="36"/>
      <c r="R2232" s="36"/>
      <c r="S2232" s="36" t="s">
        <v>51</v>
      </c>
      <c r="T2232" s="36" t="s">
        <v>38</v>
      </c>
      <c r="U2232" s="36" t="s">
        <v>39</v>
      </c>
      <c r="V2232" s="36" t="s">
        <v>38</v>
      </c>
      <c r="W2232" s="36" t="s">
        <v>12060</v>
      </c>
      <c r="X2232" s="36">
        <v>2</v>
      </c>
      <c r="Y2232" s="36" t="s">
        <v>12061</v>
      </c>
      <c r="Z2232" s="36">
        <v>4</v>
      </c>
      <c r="AA2232" s="36" t="s">
        <v>12095</v>
      </c>
      <c r="AB2232" s="36">
        <v>1</v>
      </c>
      <c r="AC2232" s="36"/>
      <c r="AD2232" s="36"/>
      <c r="AE2232" s="36">
        <f t="shared" si="37"/>
        <v>1</v>
      </c>
    </row>
    <row r="2233" spans="1:31" customFormat="1" ht="81">
      <c r="A2233" s="36">
        <v>2232</v>
      </c>
      <c r="B2233" s="36" t="s">
        <v>11965</v>
      </c>
      <c r="C2233" s="36" t="s">
        <v>11966</v>
      </c>
      <c r="D2233" s="36" t="s">
        <v>12096</v>
      </c>
      <c r="E2233" s="36" t="s">
        <v>28</v>
      </c>
      <c r="F2233" s="36" t="s">
        <v>45</v>
      </c>
      <c r="G2233" s="36">
        <v>0</v>
      </c>
      <c r="H2233" s="36" t="s">
        <v>82</v>
      </c>
      <c r="I2233" s="36" t="s">
        <v>12097</v>
      </c>
      <c r="J2233" s="36" t="s">
        <v>12098</v>
      </c>
      <c r="K2233" s="36" t="s">
        <v>33</v>
      </c>
      <c r="L2233" s="72" t="s">
        <v>12099</v>
      </c>
      <c r="M2233" s="36" t="s">
        <v>12100</v>
      </c>
      <c r="N2233" s="36" t="s">
        <v>49</v>
      </c>
      <c r="O2233" s="36"/>
      <c r="P2233" s="36" t="s">
        <v>50</v>
      </c>
      <c r="Q2233" s="36"/>
      <c r="R2233" s="36"/>
      <c r="S2233" s="36" t="s">
        <v>51</v>
      </c>
      <c r="T2233" s="36" t="s">
        <v>38</v>
      </c>
      <c r="U2233" s="36" t="s">
        <v>39</v>
      </c>
      <c r="V2233" s="36" t="s">
        <v>38</v>
      </c>
      <c r="W2233" s="36" t="s">
        <v>12060</v>
      </c>
      <c r="X2233" s="36">
        <v>2</v>
      </c>
      <c r="Y2233" s="36" t="s">
        <v>12061</v>
      </c>
      <c r="Z2233" s="36">
        <v>4</v>
      </c>
      <c r="AA2233" s="36" t="s">
        <v>12101</v>
      </c>
      <c r="AB2233" s="36">
        <v>1</v>
      </c>
      <c r="AC2233" s="36"/>
      <c r="AD2233" s="36"/>
      <c r="AE2233" s="36">
        <f t="shared" si="37"/>
        <v>1</v>
      </c>
    </row>
    <row r="2234" spans="1:31" customFormat="1" ht="108">
      <c r="A2234" s="36">
        <v>2233</v>
      </c>
      <c r="B2234" s="36" t="s">
        <v>11965</v>
      </c>
      <c r="C2234" s="36" t="s">
        <v>11966</v>
      </c>
      <c r="D2234" s="36" t="s">
        <v>12102</v>
      </c>
      <c r="E2234" s="36" t="s">
        <v>28</v>
      </c>
      <c r="F2234" s="36" t="s">
        <v>45</v>
      </c>
      <c r="G2234" s="36">
        <v>0</v>
      </c>
      <c r="H2234" s="36" t="s">
        <v>645</v>
      </c>
      <c r="I2234" s="36" t="s">
        <v>12103</v>
      </c>
      <c r="J2234" s="36" t="s">
        <v>12104</v>
      </c>
      <c r="K2234" s="36" t="s">
        <v>33</v>
      </c>
      <c r="L2234" s="72" t="s">
        <v>12105</v>
      </c>
      <c r="M2234" s="36" t="s">
        <v>12106</v>
      </c>
      <c r="N2234" s="36" t="s">
        <v>36</v>
      </c>
      <c r="O2234" s="36"/>
      <c r="P2234" s="36"/>
      <c r="Q2234" s="36"/>
      <c r="R2234" s="36"/>
      <c r="S2234" s="36" t="s">
        <v>51</v>
      </c>
      <c r="T2234" s="36" t="s">
        <v>38</v>
      </c>
      <c r="U2234" s="36" t="s">
        <v>39</v>
      </c>
      <c r="V2234" s="36" t="s">
        <v>38</v>
      </c>
      <c r="W2234" s="36" t="s">
        <v>12060</v>
      </c>
      <c r="X2234" s="36">
        <v>2</v>
      </c>
      <c r="Y2234" s="36" t="s">
        <v>12107</v>
      </c>
      <c r="Z2234" s="36">
        <v>2</v>
      </c>
      <c r="AA2234" s="36" t="s">
        <v>12108</v>
      </c>
      <c r="AB2234" s="36">
        <v>1</v>
      </c>
      <c r="AC2234" s="36"/>
      <c r="AD2234" s="36"/>
      <c r="AE2234" s="36">
        <f t="shared" si="37"/>
        <v>0</v>
      </c>
    </row>
    <row r="2235" spans="1:31" customFormat="1" ht="67.5">
      <c r="A2235" s="36">
        <v>2234</v>
      </c>
      <c r="B2235" s="36" t="s">
        <v>11965</v>
      </c>
      <c r="C2235" s="36" t="s">
        <v>11966</v>
      </c>
      <c r="D2235" s="36" t="s">
        <v>12109</v>
      </c>
      <c r="E2235" s="36" t="s">
        <v>28</v>
      </c>
      <c r="F2235" s="36" t="s">
        <v>45</v>
      </c>
      <c r="G2235" s="36">
        <v>0</v>
      </c>
      <c r="H2235" s="36" t="s">
        <v>82</v>
      </c>
      <c r="I2235" s="36" t="s">
        <v>12110</v>
      </c>
      <c r="J2235" s="36" t="s">
        <v>12111</v>
      </c>
      <c r="K2235" s="36" t="s">
        <v>33</v>
      </c>
      <c r="L2235" s="72" t="s">
        <v>12112</v>
      </c>
      <c r="M2235" s="36" t="s">
        <v>12111</v>
      </c>
      <c r="N2235" s="36" t="s">
        <v>36</v>
      </c>
      <c r="O2235" s="36"/>
      <c r="P2235" s="36"/>
      <c r="Q2235" s="36"/>
      <c r="R2235" s="36"/>
      <c r="S2235" s="36" t="s">
        <v>42</v>
      </c>
      <c r="T2235" s="36" t="s">
        <v>42</v>
      </c>
      <c r="U2235" s="36" t="s">
        <v>39</v>
      </c>
      <c r="V2235" s="36" t="s">
        <v>38</v>
      </c>
      <c r="W2235" s="36" t="s">
        <v>12113</v>
      </c>
      <c r="X2235" s="36">
        <v>2</v>
      </c>
      <c r="Y2235" s="36" t="s">
        <v>12061</v>
      </c>
      <c r="Z2235" s="36">
        <v>4</v>
      </c>
      <c r="AA2235" s="36" t="s">
        <v>12114</v>
      </c>
      <c r="AB2235" s="36">
        <v>1</v>
      </c>
      <c r="AC2235" s="36"/>
      <c r="AD2235" s="36"/>
      <c r="AE2235" s="36">
        <f t="shared" si="37"/>
        <v>0</v>
      </c>
    </row>
    <row r="2236" spans="1:31" customFormat="1" ht="108">
      <c r="A2236" s="36">
        <v>2235</v>
      </c>
      <c r="B2236" s="36" t="s">
        <v>11965</v>
      </c>
      <c r="C2236" s="36" t="s">
        <v>11966</v>
      </c>
      <c r="D2236" s="36" t="s">
        <v>12115</v>
      </c>
      <c r="E2236" s="36" t="s">
        <v>28</v>
      </c>
      <c r="F2236" s="36" t="s">
        <v>45</v>
      </c>
      <c r="G2236" s="36">
        <v>0</v>
      </c>
      <c r="H2236" s="36" t="s">
        <v>108</v>
      </c>
      <c r="I2236" s="36" t="s">
        <v>12116</v>
      </c>
      <c r="J2236" s="36" t="s">
        <v>12117</v>
      </c>
      <c r="K2236" s="36" t="s">
        <v>33</v>
      </c>
      <c r="L2236" s="72" t="s">
        <v>12118</v>
      </c>
      <c r="M2236" s="36" t="s">
        <v>12119</v>
      </c>
      <c r="N2236" s="36" t="s">
        <v>49</v>
      </c>
      <c r="O2236" s="36"/>
      <c r="P2236" s="36" t="s">
        <v>50</v>
      </c>
      <c r="Q2236" s="36"/>
      <c r="R2236" s="36"/>
      <c r="S2236" s="36" t="s">
        <v>51</v>
      </c>
      <c r="T2236" s="36" t="s">
        <v>38</v>
      </c>
      <c r="U2236" s="36" t="s">
        <v>39</v>
      </c>
      <c r="V2236" s="36" t="s">
        <v>38</v>
      </c>
      <c r="W2236" s="36" t="s">
        <v>12120</v>
      </c>
      <c r="X2236" s="36">
        <v>1</v>
      </c>
      <c r="Y2236" s="36" t="s">
        <v>11973</v>
      </c>
      <c r="Z2236" s="36">
        <v>4</v>
      </c>
      <c r="AA2236" s="36" t="s">
        <v>11973</v>
      </c>
      <c r="AB2236" s="36">
        <v>4</v>
      </c>
      <c r="AC2236" s="36"/>
      <c r="AD2236" s="36"/>
      <c r="AE2236" s="36">
        <f t="shared" si="37"/>
        <v>1</v>
      </c>
    </row>
    <row r="2237" spans="1:31" customFormat="1" ht="108">
      <c r="A2237" s="36">
        <v>2236</v>
      </c>
      <c r="B2237" s="36" t="s">
        <v>11965</v>
      </c>
      <c r="C2237" s="36" t="s">
        <v>12121</v>
      </c>
      <c r="D2237" s="36" t="s">
        <v>12122</v>
      </c>
      <c r="E2237" s="36" t="s">
        <v>28</v>
      </c>
      <c r="F2237" s="36" t="s">
        <v>45</v>
      </c>
      <c r="G2237" s="36">
        <v>0</v>
      </c>
      <c r="H2237" s="36" t="s">
        <v>814</v>
      </c>
      <c r="I2237" s="36" t="s">
        <v>12123</v>
      </c>
      <c r="J2237" s="36" t="s">
        <v>12124</v>
      </c>
      <c r="K2237" s="36" t="s">
        <v>33</v>
      </c>
      <c r="L2237" s="72" t="s">
        <v>12125</v>
      </c>
      <c r="M2237" s="36" t="s">
        <v>12126</v>
      </c>
      <c r="N2237" s="36" t="s">
        <v>49</v>
      </c>
      <c r="O2237" s="36"/>
      <c r="P2237" s="36" t="s">
        <v>50</v>
      </c>
      <c r="Q2237" s="36"/>
      <c r="R2237" s="36"/>
      <c r="S2237" s="36" t="s">
        <v>51</v>
      </c>
      <c r="T2237" s="36" t="s">
        <v>38</v>
      </c>
      <c r="U2237" s="36" t="s">
        <v>39</v>
      </c>
      <c r="V2237" s="36" t="s">
        <v>38</v>
      </c>
      <c r="W2237" s="36" t="s">
        <v>38</v>
      </c>
      <c r="X2237" s="36">
        <v>2</v>
      </c>
      <c r="Y2237" s="36" t="s">
        <v>5824</v>
      </c>
      <c r="Z2237" s="36">
        <v>1</v>
      </c>
      <c r="AA2237" s="36" t="s">
        <v>5824</v>
      </c>
      <c r="AB2237" s="36">
        <v>1</v>
      </c>
      <c r="AC2237" s="36"/>
      <c r="AD2237" s="36"/>
      <c r="AE2237" s="36">
        <f t="shared" si="37"/>
        <v>1</v>
      </c>
    </row>
    <row r="2238" spans="1:31" customFormat="1" ht="108">
      <c r="A2238" s="36">
        <v>2237</v>
      </c>
      <c r="B2238" s="36" t="s">
        <v>11965</v>
      </c>
      <c r="C2238" s="36" t="s">
        <v>12121</v>
      </c>
      <c r="D2238" s="36" t="s">
        <v>12127</v>
      </c>
      <c r="E2238" s="36" t="s">
        <v>28</v>
      </c>
      <c r="F2238" s="36" t="s">
        <v>45</v>
      </c>
      <c r="G2238" s="36">
        <v>0</v>
      </c>
      <c r="H2238" s="36" t="s">
        <v>54</v>
      </c>
      <c r="I2238" s="36" t="s">
        <v>12128</v>
      </c>
      <c r="J2238" s="36" t="s">
        <v>12129</v>
      </c>
      <c r="K2238" s="36" t="s">
        <v>33</v>
      </c>
      <c r="L2238" s="72" t="s">
        <v>12130</v>
      </c>
      <c r="M2238" s="36" t="s">
        <v>12126</v>
      </c>
      <c r="N2238" s="36" t="s">
        <v>49</v>
      </c>
      <c r="O2238" s="36"/>
      <c r="P2238" s="36" t="s">
        <v>50</v>
      </c>
      <c r="Q2238" s="36"/>
      <c r="R2238" s="36"/>
      <c r="S2238" s="36" t="s">
        <v>51</v>
      </c>
      <c r="T2238" s="36" t="s">
        <v>38</v>
      </c>
      <c r="U2238" s="36" t="s">
        <v>38</v>
      </c>
      <c r="V2238" s="36" t="s">
        <v>38</v>
      </c>
      <c r="W2238" s="36" t="s">
        <v>38</v>
      </c>
      <c r="X2238" s="36">
        <v>2</v>
      </c>
      <c r="Y2238" s="36" t="s">
        <v>12131</v>
      </c>
      <c r="Z2238" s="36">
        <v>1</v>
      </c>
      <c r="AA2238" s="36" t="s">
        <v>12131</v>
      </c>
      <c r="AB2238" s="36">
        <v>1</v>
      </c>
      <c r="AC2238" s="36"/>
      <c r="AD2238" s="36"/>
      <c r="AE2238" s="36">
        <f t="shared" si="37"/>
        <v>1</v>
      </c>
    </row>
    <row r="2239" spans="1:31" customFormat="1" ht="148.5">
      <c r="A2239" s="36">
        <v>2238</v>
      </c>
      <c r="B2239" s="36" t="s">
        <v>11965</v>
      </c>
      <c r="C2239" s="36" t="s">
        <v>12121</v>
      </c>
      <c r="D2239" s="36" t="s">
        <v>12132</v>
      </c>
      <c r="E2239" s="36" t="s">
        <v>28</v>
      </c>
      <c r="F2239" s="36" t="s">
        <v>45</v>
      </c>
      <c r="G2239" s="36">
        <v>0</v>
      </c>
      <c r="H2239" s="36" t="s">
        <v>30</v>
      </c>
      <c r="I2239" s="36" t="s">
        <v>12133</v>
      </c>
      <c r="J2239" s="36" t="s">
        <v>12134</v>
      </c>
      <c r="K2239" s="36" t="s">
        <v>33</v>
      </c>
      <c r="L2239" s="72" t="s">
        <v>12135</v>
      </c>
      <c r="M2239" s="36" t="s">
        <v>12136</v>
      </c>
      <c r="N2239" s="36" t="s">
        <v>49</v>
      </c>
      <c r="O2239" s="36"/>
      <c r="P2239" s="36"/>
      <c r="Q2239" s="36"/>
      <c r="R2239" s="36" t="s">
        <v>50</v>
      </c>
      <c r="S2239" s="36" t="s">
        <v>51</v>
      </c>
      <c r="T2239" s="36" t="s">
        <v>38</v>
      </c>
      <c r="U2239" s="36" t="s">
        <v>39</v>
      </c>
      <c r="V2239" s="36" t="s">
        <v>39</v>
      </c>
      <c r="W2239" s="36" t="s">
        <v>754</v>
      </c>
      <c r="X2239" s="36">
        <v>2</v>
      </c>
      <c r="Y2239" s="36" t="s">
        <v>12137</v>
      </c>
      <c r="Z2239" s="36">
        <v>4</v>
      </c>
      <c r="AA2239" s="36" t="s">
        <v>228</v>
      </c>
      <c r="AB2239" s="36">
        <v>5</v>
      </c>
      <c r="AC2239" s="36"/>
      <c r="AD2239" s="36"/>
      <c r="AE2239" s="36">
        <f t="shared" si="37"/>
        <v>1</v>
      </c>
    </row>
    <row r="2240" spans="1:31" customFormat="1" ht="81">
      <c r="A2240" s="36">
        <v>2239</v>
      </c>
      <c r="B2240" s="36" t="s">
        <v>11965</v>
      </c>
      <c r="C2240" s="36" t="s">
        <v>12121</v>
      </c>
      <c r="D2240" s="36" t="s">
        <v>12138</v>
      </c>
      <c r="E2240" s="36" t="s">
        <v>28</v>
      </c>
      <c r="F2240" s="36" t="s">
        <v>45</v>
      </c>
      <c r="G2240" s="36">
        <v>0</v>
      </c>
      <c r="H2240" s="36" t="s">
        <v>82</v>
      </c>
      <c r="I2240" s="36" t="s">
        <v>12139</v>
      </c>
      <c r="J2240" s="36" t="s">
        <v>12140</v>
      </c>
      <c r="K2240" s="36" t="s">
        <v>33</v>
      </c>
      <c r="L2240" s="72" t="s">
        <v>12141</v>
      </c>
      <c r="M2240" s="36" t="s">
        <v>12126</v>
      </c>
      <c r="N2240" s="36" t="s">
        <v>49</v>
      </c>
      <c r="O2240" s="36"/>
      <c r="P2240" s="36" t="s">
        <v>50</v>
      </c>
      <c r="Q2240" s="36"/>
      <c r="R2240" s="36"/>
      <c r="S2240" s="36" t="s">
        <v>51</v>
      </c>
      <c r="T2240" s="36" t="s">
        <v>38</v>
      </c>
      <c r="U2240" s="36" t="s">
        <v>39</v>
      </c>
      <c r="V2240" s="36" t="s">
        <v>39</v>
      </c>
      <c r="W2240" s="36" t="s">
        <v>38</v>
      </c>
      <c r="X2240" s="36">
        <v>2</v>
      </c>
      <c r="Y2240" s="36" t="s">
        <v>12142</v>
      </c>
      <c r="Z2240" s="36">
        <v>5</v>
      </c>
      <c r="AA2240" s="36" t="s">
        <v>7355</v>
      </c>
      <c r="AB2240" s="36">
        <v>5</v>
      </c>
      <c r="AC2240" s="36"/>
      <c r="AD2240" s="36"/>
      <c r="AE2240" s="36">
        <f t="shared" si="37"/>
        <v>1</v>
      </c>
    </row>
    <row r="2241" spans="1:31" customFormat="1" ht="270">
      <c r="A2241" s="36">
        <v>2240</v>
      </c>
      <c r="B2241" s="36" t="s">
        <v>11965</v>
      </c>
      <c r="C2241" s="36" t="s">
        <v>12121</v>
      </c>
      <c r="D2241" s="36" t="s">
        <v>12143</v>
      </c>
      <c r="E2241" s="36" t="s">
        <v>28</v>
      </c>
      <c r="F2241" s="36" t="s">
        <v>45</v>
      </c>
      <c r="G2241" s="36">
        <v>0</v>
      </c>
      <c r="H2241" s="36" t="s">
        <v>30</v>
      </c>
      <c r="I2241" s="36" t="s">
        <v>12144</v>
      </c>
      <c r="J2241" s="36" t="s">
        <v>12145</v>
      </c>
      <c r="K2241" s="36" t="s">
        <v>33</v>
      </c>
      <c r="L2241" s="72" t="s">
        <v>12146</v>
      </c>
      <c r="M2241" s="36" t="s">
        <v>12147</v>
      </c>
      <c r="N2241" s="36" t="s">
        <v>36</v>
      </c>
      <c r="O2241" s="36"/>
      <c r="P2241" s="36"/>
      <c r="Q2241" s="36"/>
      <c r="R2241" s="36"/>
      <c r="S2241" s="36" t="s">
        <v>51</v>
      </c>
      <c r="T2241" s="36" t="s">
        <v>38</v>
      </c>
      <c r="U2241" s="36" t="s">
        <v>39</v>
      </c>
      <c r="V2241" s="36" t="s">
        <v>38</v>
      </c>
      <c r="W2241" s="36" t="s">
        <v>754</v>
      </c>
      <c r="X2241" s="36">
        <v>2</v>
      </c>
      <c r="Y2241" s="36" t="s">
        <v>52</v>
      </c>
      <c r="Z2241" s="36">
        <v>3</v>
      </c>
      <c r="AA2241" s="36" t="s">
        <v>52</v>
      </c>
      <c r="AB2241" s="36">
        <v>3</v>
      </c>
      <c r="AC2241" s="36"/>
      <c r="AD2241" s="36"/>
      <c r="AE2241" s="36">
        <f t="shared" si="37"/>
        <v>0</v>
      </c>
    </row>
    <row r="2242" spans="1:31" customFormat="1" ht="108">
      <c r="A2242" s="36">
        <v>2241</v>
      </c>
      <c r="B2242" s="36" t="s">
        <v>11965</v>
      </c>
      <c r="C2242" s="36" t="s">
        <v>12121</v>
      </c>
      <c r="D2242" s="36" t="s">
        <v>12148</v>
      </c>
      <c r="E2242" s="36" t="s">
        <v>28</v>
      </c>
      <c r="F2242" s="36" t="s">
        <v>45</v>
      </c>
      <c r="G2242" s="36">
        <v>0</v>
      </c>
      <c r="H2242" s="36" t="s">
        <v>82</v>
      </c>
      <c r="I2242" s="36" t="s">
        <v>12149</v>
      </c>
      <c r="J2242" s="36" t="s">
        <v>12150</v>
      </c>
      <c r="K2242" s="36" t="s">
        <v>33</v>
      </c>
      <c r="L2242" s="72" t="s">
        <v>12151</v>
      </c>
      <c r="M2242" s="36" t="s">
        <v>3243</v>
      </c>
      <c r="N2242" s="36" t="s">
        <v>36</v>
      </c>
      <c r="O2242" s="36"/>
      <c r="P2242" s="36"/>
      <c r="Q2242" s="36"/>
      <c r="R2242" s="36"/>
      <c r="S2242" s="36" t="s">
        <v>51</v>
      </c>
      <c r="T2242" s="36" t="s">
        <v>38</v>
      </c>
      <c r="U2242" s="36" t="s">
        <v>38</v>
      </c>
      <c r="V2242" s="36" t="s">
        <v>38</v>
      </c>
      <c r="W2242" s="36" t="s">
        <v>38</v>
      </c>
      <c r="X2242" s="36">
        <v>2</v>
      </c>
      <c r="Y2242" s="36" t="s">
        <v>4624</v>
      </c>
      <c r="Z2242" s="36">
        <v>1</v>
      </c>
      <c r="AA2242" s="36" t="s">
        <v>4624</v>
      </c>
      <c r="AB2242" s="36">
        <v>1</v>
      </c>
      <c r="AC2242" s="36"/>
      <c r="AD2242" s="36"/>
      <c r="AE2242" s="36">
        <f t="shared" si="37"/>
        <v>0</v>
      </c>
    </row>
    <row r="2243" spans="1:31" customFormat="1" ht="94.5">
      <c r="A2243" s="36">
        <v>2242</v>
      </c>
      <c r="B2243" s="36" t="s">
        <v>11965</v>
      </c>
      <c r="C2243" s="36" t="s">
        <v>12121</v>
      </c>
      <c r="D2243" s="36" t="s">
        <v>12152</v>
      </c>
      <c r="E2243" s="36" t="s">
        <v>28</v>
      </c>
      <c r="F2243" s="36" t="s">
        <v>45</v>
      </c>
      <c r="G2243" s="36">
        <v>0</v>
      </c>
      <c r="H2243" s="36" t="s">
        <v>82</v>
      </c>
      <c r="I2243" s="36" t="s">
        <v>12153</v>
      </c>
      <c r="J2243" s="36" t="s">
        <v>12154</v>
      </c>
      <c r="K2243" s="36" t="s">
        <v>33</v>
      </c>
      <c r="L2243" s="72" t="s">
        <v>12155</v>
      </c>
      <c r="M2243" s="36" t="s">
        <v>3243</v>
      </c>
      <c r="N2243" s="36" t="s">
        <v>36</v>
      </c>
      <c r="O2243" s="36"/>
      <c r="P2243" s="36"/>
      <c r="Q2243" s="36"/>
      <c r="R2243" s="36"/>
      <c r="S2243" s="36" t="s">
        <v>51</v>
      </c>
      <c r="T2243" s="36" t="s">
        <v>38</v>
      </c>
      <c r="U2243" s="36" t="s">
        <v>38</v>
      </c>
      <c r="V2243" s="36" t="s">
        <v>38</v>
      </c>
      <c r="W2243" s="36" t="s">
        <v>38</v>
      </c>
      <c r="X2243" s="36">
        <v>2</v>
      </c>
      <c r="Y2243" s="36" t="s">
        <v>4624</v>
      </c>
      <c r="Z2243" s="36">
        <v>1</v>
      </c>
      <c r="AA2243" s="36" t="s">
        <v>4624</v>
      </c>
      <c r="AB2243" s="36">
        <v>1</v>
      </c>
      <c r="AC2243" s="36"/>
      <c r="AD2243" s="36"/>
      <c r="AE2243" s="36">
        <f t="shared" si="37"/>
        <v>0</v>
      </c>
    </row>
    <row r="2244" spans="1:31" customFormat="1" ht="108">
      <c r="A2244" s="36">
        <v>2243</v>
      </c>
      <c r="B2244" s="36" t="s">
        <v>11965</v>
      </c>
      <c r="C2244" s="36" t="s">
        <v>12121</v>
      </c>
      <c r="D2244" s="36" t="s">
        <v>12156</v>
      </c>
      <c r="E2244" s="36" t="s">
        <v>28</v>
      </c>
      <c r="F2244" s="36" t="s">
        <v>45</v>
      </c>
      <c r="G2244" s="36">
        <v>0</v>
      </c>
      <c r="H2244" s="36" t="s">
        <v>82</v>
      </c>
      <c r="I2244" s="36" t="s">
        <v>12157</v>
      </c>
      <c r="J2244" s="36" t="s">
        <v>12158</v>
      </c>
      <c r="K2244" s="36" t="s">
        <v>33</v>
      </c>
      <c r="L2244" s="72" t="s">
        <v>12159</v>
      </c>
      <c r="M2244" s="36" t="s">
        <v>3243</v>
      </c>
      <c r="N2244" s="36" t="s">
        <v>49</v>
      </c>
      <c r="O2244" s="36"/>
      <c r="P2244" s="36" t="s">
        <v>50</v>
      </c>
      <c r="Q2244" s="36"/>
      <c r="R2244" s="36"/>
      <c r="S2244" s="36" t="s">
        <v>51</v>
      </c>
      <c r="T2244" s="36" t="s">
        <v>38</v>
      </c>
      <c r="U2244" s="36" t="s">
        <v>38</v>
      </c>
      <c r="V2244" s="36" t="s">
        <v>38</v>
      </c>
      <c r="W2244" s="36" t="s">
        <v>38</v>
      </c>
      <c r="X2244" s="36">
        <v>2</v>
      </c>
      <c r="Y2244" s="36" t="s">
        <v>4624</v>
      </c>
      <c r="Z2244" s="36">
        <v>1</v>
      </c>
      <c r="AA2244" s="36" t="s">
        <v>4624</v>
      </c>
      <c r="AB2244" s="36">
        <v>1</v>
      </c>
      <c r="AC2244" s="36"/>
      <c r="AD2244" s="36"/>
      <c r="AE2244" s="36">
        <f t="shared" si="37"/>
        <v>1</v>
      </c>
    </row>
    <row r="2245" spans="1:31" customFormat="1" ht="135">
      <c r="A2245" s="36">
        <v>2244</v>
      </c>
      <c r="B2245" s="36" t="s">
        <v>11965</v>
      </c>
      <c r="C2245" s="36" t="s">
        <v>12121</v>
      </c>
      <c r="D2245" s="36" t="s">
        <v>12160</v>
      </c>
      <c r="E2245" s="36" t="s">
        <v>28</v>
      </c>
      <c r="F2245" s="36" t="s">
        <v>45</v>
      </c>
      <c r="G2245" s="36">
        <v>0</v>
      </c>
      <c r="H2245" s="36" t="s">
        <v>82</v>
      </c>
      <c r="I2245" s="36" t="s">
        <v>12161</v>
      </c>
      <c r="J2245" s="36" t="s">
        <v>12162</v>
      </c>
      <c r="K2245" s="36" t="s">
        <v>33</v>
      </c>
      <c r="L2245" s="72" t="s">
        <v>12163</v>
      </c>
      <c r="M2245" s="36" t="s">
        <v>3243</v>
      </c>
      <c r="N2245" s="36" t="s">
        <v>36</v>
      </c>
      <c r="O2245" s="36"/>
      <c r="P2245" s="36"/>
      <c r="Q2245" s="36"/>
      <c r="R2245" s="36"/>
      <c r="S2245" s="36" t="s">
        <v>51</v>
      </c>
      <c r="T2245" s="36" t="s">
        <v>38</v>
      </c>
      <c r="U2245" s="36" t="s">
        <v>38</v>
      </c>
      <c r="V2245" s="36" t="s">
        <v>38</v>
      </c>
      <c r="W2245" s="36" t="s">
        <v>38</v>
      </c>
      <c r="X2245" s="36">
        <v>2</v>
      </c>
      <c r="Y2245" s="36" t="s">
        <v>4624</v>
      </c>
      <c r="Z2245" s="36">
        <v>1</v>
      </c>
      <c r="AA2245" s="36" t="s">
        <v>4624</v>
      </c>
      <c r="AB2245" s="36">
        <v>1</v>
      </c>
      <c r="AC2245" s="36"/>
      <c r="AD2245" s="36"/>
      <c r="AE2245" s="36">
        <f t="shared" si="37"/>
        <v>0</v>
      </c>
    </row>
    <row r="2246" spans="1:31" customFormat="1" ht="94.5">
      <c r="A2246" s="36">
        <v>2245</v>
      </c>
      <c r="B2246" s="36" t="s">
        <v>11965</v>
      </c>
      <c r="C2246" s="36" t="s">
        <v>12121</v>
      </c>
      <c r="D2246" s="36" t="s">
        <v>12164</v>
      </c>
      <c r="E2246" s="36" t="s">
        <v>28</v>
      </c>
      <c r="F2246" s="36" t="s">
        <v>45</v>
      </c>
      <c r="G2246" s="36">
        <v>0</v>
      </c>
      <c r="H2246" s="36" t="s">
        <v>82</v>
      </c>
      <c r="I2246" s="36" t="s">
        <v>12165</v>
      </c>
      <c r="J2246" s="36" t="s">
        <v>12166</v>
      </c>
      <c r="K2246" s="36" t="s">
        <v>33</v>
      </c>
      <c r="L2246" s="72" t="s">
        <v>12167</v>
      </c>
      <c r="M2246" s="36" t="s">
        <v>3243</v>
      </c>
      <c r="N2246" s="36" t="s">
        <v>36</v>
      </c>
      <c r="O2246" s="36"/>
      <c r="P2246" s="36"/>
      <c r="Q2246" s="36"/>
      <c r="R2246" s="36"/>
      <c r="S2246" s="36" t="s">
        <v>51</v>
      </c>
      <c r="T2246" s="36" t="s">
        <v>38</v>
      </c>
      <c r="U2246" s="36" t="s">
        <v>38</v>
      </c>
      <c r="V2246" s="36" t="s">
        <v>38</v>
      </c>
      <c r="W2246" s="36" t="s">
        <v>38</v>
      </c>
      <c r="X2246" s="36">
        <v>2</v>
      </c>
      <c r="Y2246" s="36" t="s">
        <v>4624</v>
      </c>
      <c r="Z2246" s="36">
        <v>1</v>
      </c>
      <c r="AA2246" s="36" t="s">
        <v>4624</v>
      </c>
      <c r="AB2246" s="36">
        <v>1</v>
      </c>
      <c r="AC2246" s="36"/>
      <c r="AD2246" s="36"/>
      <c r="AE2246" s="36">
        <f t="shared" si="37"/>
        <v>0</v>
      </c>
    </row>
    <row r="2247" spans="1:31" customFormat="1" ht="94.5">
      <c r="A2247" s="36">
        <v>2246</v>
      </c>
      <c r="B2247" s="36" t="s">
        <v>11965</v>
      </c>
      <c r="C2247" s="36" t="s">
        <v>12121</v>
      </c>
      <c r="D2247" s="36" t="s">
        <v>12168</v>
      </c>
      <c r="E2247" s="36" t="s">
        <v>28</v>
      </c>
      <c r="F2247" s="36" t="s">
        <v>45</v>
      </c>
      <c r="G2247" s="36">
        <v>0</v>
      </c>
      <c r="H2247" s="36" t="s">
        <v>82</v>
      </c>
      <c r="I2247" s="36" t="s">
        <v>12169</v>
      </c>
      <c r="J2247" s="36" t="s">
        <v>12170</v>
      </c>
      <c r="K2247" s="36" t="s">
        <v>33</v>
      </c>
      <c r="L2247" s="72" t="s">
        <v>12171</v>
      </c>
      <c r="M2247" s="36" t="s">
        <v>3243</v>
      </c>
      <c r="N2247" s="36" t="s">
        <v>36</v>
      </c>
      <c r="O2247" s="36"/>
      <c r="P2247" s="36"/>
      <c r="Q2247" s="36"/>
      <c r="R2247" s="36"/>
      <c r="S2247" s="36" t="s">
        <v>51</v>
      </c>
      <c r="T2247" s="36" t="s">
        <v>38</v>
      </c>
      <c r="U2247" s="36" t="s">
        <v>38</v>
      </c>
      <c r="V2247" s="36" t="s">
        <v>38</v>
      </c>
      <c r="W2247" s="36" t="s">
        <v>38</v>
      </c>
      <c r="X2247" s="36">
        <v>2</v>
      </c>
      <c r="Y2247" s="36" t="s">
        <v>4624</v>
      </c>
      <c r="Z2247" s="36">
        <v>1</v>
      </c>
      <c r="AA2247" s="36" t="s">
        <v>4624</v>
      </c>
      <c r="AB2247" s="36">
        <v>1</v>
      </c>
      <c r="AC2247" s="36"/>
      <c r="AD2247" s="36"/>
      <c r="AE2247" s="36">
        <f t="shared" si="37"/>
        <v>0</v>
      </c>
    </row>
    <row r="2248" spans="1:31" customFormat="1" ht="135">
      <c r="A2248" s="36">
        <v>2247</v>
      </c>
      <c r="B2248" s="36" t="s">
        <v>11965</v>
      </c>
      <c r="C2248" s="36" t="s">
        <v>12121</v>
      </c>
      <c r="D2248" s="36" t="s">
        <v>12172</v>
      </c>
      <c r="E2248" s="36" t="s">
        <v>28</v>
      </c>
      <c r="F2248" s="36" t="s">
        <v>45</v>
      </c>
      <c r="G2248" s="36">
        <v>0</v>
      </c>
      <c r="H2248" s="36" t="s">
        <v>82</v>
      </c>
      <c r="I2248" s="36" t="s">
        <v>12173</v>
      </c>
      <c r="J2248" s="36" t="s">
        <v>12174</v>
      </c>
      <c r="K2248" s="36" t="s">
        <v>33</v>
      </c>
      <c r="L2248" s="72" t="s">
        <v>12175</v>
      </c>
      <c r="M2248" s="36" t="s">
        <v>12126</v>
      </c>
      <c r="N2248" s="36" t="s">
        <v>49</v>
      </c>
      <c r="O2248" s="36" t="s">
        <v>50</v>
      </c>
      <c r="P2248" s="36" t="s">
        <v>50</v>
      </c>
      <c r="Q2248" s="36"/>
      <c r="R2248" s="36"/>
      <c r="S2248" s="36" t="s">
        <v>51</v>
      </c>
      <c r="T2248" s="36" t="s">
        <v>38</v>
      </c>
      <c r="U2248" s="36" t="s">
        <v>39</v>
      </c>
      <c r="V2248" s="36" t="s">
        <v>38</v>
      </c>
      <c r="W2248" s="36" t="s">
        <v>3268</v>
      </c>
      <c r="X2248" s="36">
        <v>2</v>
      </c>
      <c r="Y2248" s="36" t="s">
        <v>4624</v>
      </c>
      <c r="Z2248" s="36">
        <v>1</v>
      </c>
      <c r="AA2248" s="36" t="s">
        <v>1715</v>
      </c>
      <c r="AB2248" s="36">
        <v>1</v>
      </c>
      <c r="AC2248" s="36"/>
      <c r="AD2248" s="36"/>
      <c r="AE2248" s="36">
        <f t="shared" ref="AE2248:AE2311" si="38">COUNTIFS(O2248:R2248,"√")</f>
        <v>2</v>
      </c>
    </row>
    <row r="2249" spans="1:31" customFormat="1" ht="162">
      <c r="A2249" s="36">
        <v>2248</v>
      </c>
      <c r="B2249" s="36" t="s">
        <v>11965</v>
      </c>
      <c r="C2249" s="36" t="s">
        <v>12121</v>
      </c>
      <c r="D2249" s="36" t="s">
        <v>12176</v>
      </c>
      <c r="E2249" s="36" t="s">
        <v>28</v>
      </c>
      <c r="F2249" s="36" t="s">
        <v>45</v>
      </c>
      <c r="G2249" s="36">
        <v>0</v>
      </c>
      <c r="H2249" s="36" t="s">
        <v>82</v>
      </c>
      <c r="I2249" s="36" t="s">
        <v>12177</v>
      </c>
      <c r="J2249" s="36" t="s">
        <v>12178</v>
      </c>
      <c r="K2249" s="36" t="s">
        <v>33</v>
      </c>
      <c r="L2249" s="72" t="s">
        <v>12179</v>
      </c>
      <c r="M2249" s="36" t="s">
        <v>12126</v>
      </c>
      <c r="N2249" s="36" t="s">
        <v>49</v>
      </c>
      <c r="O2249" s="36" t="s">
        <v>50</v>
      </c>
      <c r="P2249" s="36" t="s">
        <v>50</v>
      </c>
      <c r="Q2249" s="36"/>
      <c r="R2249" s="36"/>
      <c r="S2249" s="36" t="s">
        <v>51</v>
      </c>
      <c r="T2249" s="36" t="s">
        <v>38</v>
      </c>
      <c r="U2249" s="36" t="s">
        <v>39</v>
      </c>
      <c r="V2249" s="36" t="s">
        <v>38</v>
      </c>
      <c r="W2249" s="36" t="s">
        <v>3268</v>
      </c>
      <c r="X2249" s="36">
        <v>2</v>
      </c>
      <c r="Y2249" s="36" t="s">
        <v>7275</v>
      </c>
      <c r="Z2249" s="36">
        <v>1</v>
      </c>
      <c r="AA2249" s="36" t="s">
        <v>7275</v>
      </c>
      <c r="AB2249" s="36">
        <v>1</v>
      </c>
      <c r="AC2249" s="36"/>
      <c r="AD2249" s="36"/>
      <c r="AE2249" s="36">
        <f t="shared" si="38"/>
        <v>2</v>
      </c>
    </row>
    <row r="2250" spans="1:31" customFormat="1" ht="135">
      <c r="A2250" s="36">
        <v>2249</v>
      </c>
      <c r="B2250" s="36" t="s">
        <v>11965</v>
      </c>
      <c r="C2250" s="36" t="s">
        <v>12121</v>
      </c>
      <c r="D2250" s="36" t="s">
        <v>12180</v>
      </c>
      <c r="E2250" s="36" t="s">
        <v>28</v>
      </c>
      <c r="F2250" s="36" t="s">
        <v>45</v>
      </c>
      <c r="G2250" s="36">
        <v>0</v>
      </c>
      <c r="H2250" s="36" t="s">
        <v>82</v>
      </c>
      <c r="I2250" s="36" t="s">
        <v>12181</v>
      </c>
      <c r="J2250" s="36" t="s">
        <v>12182</v>
      </c>
      <c r="K2250" s="36" t="s">
        <v>33</v>
      </c>
      <c r="L2250" s="72" t="s">
        <v>12183</v>
      </c>
      <c r="M2250" s="36" t="s">
        <v>12126</v>
      </c>
      <c r="N2250" s="36" t="s">
        <v>36</v>
      </c>
      <c r="O2250" s="36"/>
      <c r="P2250" s="36"/>
      <c r="Q2250" s="36"/>
      <c r="R2250" s="36"/>
      <c r="S2250" s="36" t="s">
        <v>38</v>
      </c>
      <c r="T2250" s="36" t="s">
        <v>38</v>
      </c>
      <c r="U2250" s="36" t="s">
        <v>38</v>
      </c>
      <c r="V2250" s="36" t="s">
        <v>39</v>
      </c>
      <c r="W2250" s="36" t="s">
        <v>211</v>
      </c>
      <c r="X2250" s="36">
        <v>2</v>
      </c>
      <c r="Y2250" s="36" t="s">
        <v>4624</v>
      </c>
      <c r="Z2250" s="36">
        <v>1</v>
      </c>
      <c r="AA2250" s="36" t="s">
        <v>1715</v>
      </c>
      <c r="AB2250" s="36">
        <v>1</v>
      </c>
      <c r="AC2250" s="36"/>
      <c r="AD2250" s="36"/>
      <c r="AE2250" s="36">
        <f t="shared" si="38"/>
        <v>0</v>
      </c>
    </row>
    <row r="2251" spans="1:31" customFormat="1" ht="108">
      <c r="A2251" s="36">
        <v>2250</v>
      </c>
      <c r="B2251" s="36" t="s">
        <v>11965</v>
      </c>
      <c r="C2251" s="36" t="s">
        <v>12121</v>
      </c>
      <c r="D2251" s="36" t="s">
        <v>12184</v>
      </c>
      <c r="E2251" s="36" t="s">
        <v>28</v>
      </c>
      <c r="F2251" s="36" t="s">
        <v>45</v>
      </c>
      <c r="G2251" s="36">
        <v>0</v>
      </c>
      <c r="H2251" s="36" t="s">
        <v>82</v>
      </c>
      <c r="I2251" s="36" t="s">
        <v>12185</v>
      </c>
      <c r="J2251" s="36" t="s">
        <v>12186</v>
      </c>
      <c r="K2251" s="36" t="s">
        <v>33</v>
      </c>
      <c r="L2251" s="72" t="s">
        <v>12187</v>
      </c>
      <c r="M2251" s="36" t="s">
        <v>12126</v>
      </c>
      <c r="N2251" s="36" t="s">
        <v>49</v>
      </c>
      <c r="O2251" s="36" t="s">
        <v>50</v>
      </c>
      <c r="P2251" s="36" t="s">
        <v>50</v>
      </c>
      <c r="Q2251" s="36"/>
      <c r="R2251" s="36"/>
      <c r="S2251" s="36" t="s">
        <v>51</v>
      </c>
      <c r="T2251" s="36" t="s">
        <v>38</v>
      </c>
      <c r="U2251" s="36" t="s">
        <v>39</v>
      </c>
      <c r="V2251" s="36" t="s">
        <v>38</v>
      </c>
      <c r="W2251" s="36" t="s">
        <v>3268</v>
      </c>
      <c r="X2251" s="36">
        <v>2</v>
      </c>
      <c r="Y2251" s="36" t="s">
        <v>4624</v>
      </c>
      <c r="Z2251" s="36">
        <v>1</v>
      </c>
      <c r="AA2251" s="36" t="s">
        <v>1715</v>
      </c>
      <c r="AB2251" s="36">
        <v>1</v>
      </c>
      <c r="AC2251" s="36"/>
      <c r="AD2251" s="36"/>
      <c r="AE2251" s="36">
        <f t="shared" si="38"/>
        <v>2</v>
      </c>
    </row>
    <row r="2252" spans="1:31" customFormat="1" ht="135">
      <c r="A2252" s="36">
        <v>2251</v>
      </c>
      <c r="B2252" s="36" t="s">
        <v>11965</v>
      </c>
      <c r="C2252" s="36" t="s">
        <v>12121</v>
      </c>
      <c r="D2252" s="36" t="s">
        <v>12188</v>
      </c>
      <c r="E2252" s="36" t="s">
        <v>28</v>
      </c>
      <c r="F2252" s="36" t="s">
        <v>45</v>
      </c>
      <c r="G2252" s="36">
        <v>0</v>
      </c>
      <c r="H2252" s="36" t="s">
        <v>82</v>
      </c>
      <c r="I2252" s="36" t="s">
        <v>12189</v>
      </c>
      <c r="J2252" s="36" t="s">
        <v>12190</v>
      </c>
      <c r="K2252" s="36" t="s">
        <v>33</v>
      </c>
      <c r="L2252" s="72" t="s">
        <v>12191</v>
      </c>
      <c r="M2252" s="36" t="s">
        <v>12192</v>
      </c>
      <c r="N2252" s="36" t="s">
        <v>36</v>
      </c>
      <c r="O2252" s="36"/>
      <c r="P2252" s="36"/>
      <c r="Q2252" s="36"/>
      <c r="R2252" s="36"/>
      <c r="S2252" s="36" t="s">
        <v>38</v>
      </c>
      <c r="T2252" s="36" t="s">
        <v>39</v>
      </c>
      <c r="U2252" s="36" t="s">
        <v>39</v>
      </c>
      <c r="V2252" s="36" t="s">
        <v>38</v>
      </c>
      <c r="W2252" s="36" t="s">
        <v>38</v>
      </c>
      <c r="X2252" s="36">
        <v>2</v>
      </c>
      <c r="Y2252" s="36" t="s">
        <v>12193</v>
      </c>
      <c r="Z2252" s="36">
        <v>4</v>
      </c>
      <c r="AA2252" s="36" t="s">
        <v>12194</v>
      </c>
      <c r="AB2252" s="36">
        <v>1</v>
      </c>
      <c r="AC2252" s="36"/>
      <c r="AD2252" s="36"/>
      <c r="AE2252" s="36">
        <f t="shared" si="38"/>
        <v>0</v>
      </c>
    </row>
    <row r="2253" spans="1:31" customFormat="1" ht="189">
      <c r="A2253" s="36">
        <v>2252</v>
      </c>
      <c r="B2253" s="36" t="s">
        <v>11965</v>
      </c>
      <c r="C2253" s="36" t="s">
        <v>12121</v>
      </c>
      <c r="D2253" s="36" t="s">
        <v>12195</v>
      </c>
      <c r="E2253" s="36" t="s">
        <v>12196</v>
      </c>
      <c r="F2253" s="36" t="s">
        <v>126</v>
      </c>
      <c r="G2253" s="36">
        <v>2</v>
      </c>
      <c r="H2253" s="36" t="s">
        <v>82</v>
      </c>
      <c r="I2253" s="36" t="s">
        <v>12197</v>
      </c>
      <c r="J2253" s="36" t="s">
        <v>12198</v>
      </c>
      <c r="K2253" s="36" t="s">
        <v>33</v>
      </c>
      <c r="L2253" s="72" t="s">
        <v>12199</v>
      </c>
      <c r="M2253" s="36" t="s">
        <v>12126</v>
      </c>
      <c r="N2253" s="36" t="s">
        <v>49</v>
      </c>
      <c r="O2253" s="36"/>
      <c r="P2253" s="36" t="s">
        <v>50</v>
      </c>
      <c r="Q2253" s="36"/>
      <c r="R2253" s="36"/>
      <c r="S2253" s="36" t="s">
        <v>51</v>
      </c>
      <c r="T2253" s="36" t="s">
        <v>38</v>
      </c>
      <c r="U2253" s="36" t="s">
        <v>39</v>
      </c>
      <c r="V2253" s="36" t="s">
        <v>38</v>
      </c>
      <c r="W2253" s="36" t="s">
        <v>3337</v>
      </c>
      <c r="X2253" s="36">
        <v>2</v>
      </c>
      <c r="Y2253" s="36" t="s">
        <v>12200</v>
      </c>
      <c r="Z2253" s="36">
        <v>1</v>
      </c>
      <c r="AA2253" s="36" t="s">
        <v>12200</v>
      </c>
      <c r="AB2253" s="36">
        <v>1</v>
      </c>
      <c r="AC2253" s="36"/>
      <c r="AD2253" s="36"/>
      <c r="AE2253" s="36">
        <f t="shared" si="38"/>
        <v>1</v>
      </c>
    </row>
    <row r="2254" spans="1:31" customFormat="1" ht="121.5">
      <c r="A2254" s="36">
        <v>2253</v>
      </c>
      <c r="B2254" s="36" t="s">
        <v>11965</v>
      </c>
      <c r="C2254" s="36" t="s">
        <v>12121</v>
      </c>
      <c r="D2254" s="36" t="s">
        <v>12201</v>
      </c>
      <c r="E2254" s="36" t="s">
        <v>28</v>
      </c>
      <c r="F2254" s="36" t="s">
        <v>45</v>
      </c>
      <c r="G2254" s="36">
        <v>0</v>
      </c>
      <c r="H2254" s="36" t="s">
        <v>82</v>
      </c>
      <c r="I2254" s="36" t="s">
        <v>12202</v>
      </c>
      <c r="J2254" s="36" t="s">
        <v>12203</v>
      </c>
      <c r="K2254" s="36" t="s">
        <v>33</v>
      </c>
      <c r="L2254" s="72" t="s">
        <v>12204</v>
      </c>
      <c r="M2254" s="36" t="s">
        <v>12205</v>
      </c>
      <c r="N2254" s="36" t="s">
        <v>49</v>
      </c>
      <c r="O2254" s="36"/>
      <c r="P2254" s="36" t="s">
        <v>50</v>
      </c>
      <c r="Q2254" s="36"/>
      <c r="R2254" s="36"/>
      <c r="S2254" s="36" t="s">
        <v>51</v>
      </c>
      <c r="T2254" s="36" t="s">
        <v>38</v>
      </c>
      <c r="U2254" s="36" t="s">
        <v>38</v>
      </c>
      <c r="V2254" s="36" t="s">
        <v>38</v>
      </c>
      <c r="W2254" s="36" t="s">
        <v>754</v>
      </c>
      <c r="X2254" s="36">
        <v>2</v>
      </c>
      <c r="Y2254" s="36" t="s">
        <v>12206</v>
      </c>
      <c r="Z2254" s="36">
        <v>1</v>
      </c>
      <c r="AA2254" s="36" t="s">
        <v>12206</v>
      </c>
      <c r="AB2254" s="36">
        <v>1</v>
      </c>
      <c r="AC2254" s="36"/>
      <c r="AD2254" s="36"/>
      <c r="AE2254" s="36">
        <f t="shared" si="38"/>
        <v>1</v>
      </c>
    </row>
    <row r="2255" spans="1:31" customFormat="1" ht="135">
      <c r="A2255" s="36">
        <v>2254</v>
      </c>
      <c r="B2255" s="36" t="s">
        <v>11965</v>
      </c>
      <c r="C2255" s="36" t="s">
        <v>12121</v>
      </c>
      <c r="D2255" s="36" t="s">
        <v>12207</v>
      </c>
      <c r="E2255" s="36" t="s">
        <v>28</v>
      </c>
      <c r="F2255" s="36" t="s">
        <v>45</v>
      </c>
      <c r="G2255" s="36">
        <v>0</v>
      </c>
      <c r="H2255" s="36" t="s">
        <v>82</v>
      </c>
      <c r="I2255" s="36" t="s">
        <v>12208</v>
      </c>
      <c r="J2255" s="36" t="s">
        <v>12209</v>
      </c>
      <c r="K2255" s="36" t="s">
        <v>33</v>
      </c>
      <c r="L2255" s="72" t="s">
        <v>12210</v>
      </c>
      <c r="M2255" s="36" t="s">
        <v>12126</v>
      </c>
      <c r="N2255" s="36" t="s">
        <v>49</v>
      </c>
      <c r="O2255" s="36"/>
      <c r="P2255" s="36"/>
      <c r="Q2255" s="36" t="s">
        <v>50</v>
      </c>
      <c r="R2255" s="36"/>
      <c r="S2255" s="36" t="s">
        <v>37</v>
      </c>
      <c r="T2255" s="36" t="s">
        <v>39</v>
      </c>
      <c r="U2255" s="36" t="s">
        <v>39</v>
      </c>
      <c r="V2255" s="36" t="s">
        <v>38</v>
      </c>
      <c r="W2255" s="36" t="s">
        <v>754</v>
      </c>
      <c r="X2255" s="36">
        <v>2</v>
      </c>
      <c r="Y2255" s="36" t="s">
        <v>12211</v>
      </c>
      <c r="Z2255" s="36">
        <v>4</v>
      </c>
      <c r="AA2255" s="36" t="s">
        <v>12211</v>
      </c>
      <c r="AB2255" s="36">
        <v>4</v>
      </c>
      <c r="AC2255" s="36"/>
      <c r="AD2255" s="36"/>
      <c r="AE2255" s="36">
        <f t="shared" si="38"/>
        <v>1</v>
      </c>
    </row>
    <row r="2256" spans="1:31" customFormat="1" ht="162">
      <c r="A2256" s="36">
        <v>2255</v>
      </c>
      <c r="B2256" s="36" t="s">
        <v>11965</v>
      </c>
      <c r="C2256" s="36" t="s">
        <v>12121</v>
      </c>
      <c r="D2256" s="36" t="s">
        <v>12212</v>
      </c>
      <c r="E2256" s="36" t="s">
        <v>28</v>
      </c>
      <c r="F2256" s="36" t="s">
        <v>45</v>
      </c>
      <c r="G2256" s="36">
        <v>0</v>
      </c>
      <c r="H2256" s="36" t="s">
        <v>82</v>
      </c>
      <c r="I2256" s="36" t="s">
        <v>12213</v>
      </c>
      <c r="J2256" s="36" t="s">
        <v>12214</v>
      </c>
      <c r="K2256" s="36" t="s">
        <v>33</v>
      </c>
      <c r="L2256" s="72" t="s">
        <v>12215</v>
      </c>
      <c r="M2256" s="36" t="s">
        <v>12216</v>
      </c>
      <c r="N2256" s="36" t="s">
        <v>36</v>
      </c>
      <c r="O2256" s="36"/>
      <c r="P2256" s="36"/>
      <c r="Q2256" s="36"/>
      <c r="R2256" s="36"/>
      <c r="S2256" s="36" t="s">
        <v>37</v>
      </c>
      <c r="T2256" s="36" t="s">
        <v>38</v>
      </c>
      <c r="U2256" s="36" t="s">
        <v>39</v>
      </c>
      <c r="V2256" s="36" t="s">
        <v>38</v>
      </c>
      <c r="W2256" s="36" t="s">
        <v>12217</v>
      </c>
      <c r="X2256" s="36">
        <v>2</v>
      </c>
      <c r="Y2256" s="36" t="s">
        <v>52</v>
      </c>
      <c r="Z2256" s="36">
        <v>3</v>
      </c>
      <c r="AA2256" s="36" t="s">
        <v>52</v>
      </c>
      <c r="AB2256" s="36">
        <v>3</v>
      </c>
      <c r="AC2256" s="36"/>
      <c r="AD2256" s="36"/>
      <c r="AE2256" s="36">
        <f t="shared" si="38"/>
        <v>0</v>
      </c>
    </row>
    <row r="2257" spans="1:31" customFormat="1" ht="135">
      <c r="A2257" s="36">
        <v>2256</v>
      </c>
      <c r="B2257" s="36" t="s">
        <v>11965</v>
      </c>
      <c r="C2257" s="36" t="s">
        <v>12121</v>
      </c>
      <c r="D2257" s="36" t="s">
        <v>12218</v>
      </c>
      <c r="E2257" s="36" t="s">
        <v>28</v>
      </c>
      <c r="F2257" s="36" t="s">
        <v>45</v>
      </c>
      <c r="G2257" s="36">
        <v>0</v>
      </c>
      <c r="H2257" s="36" t="s">
        <v>82</v>
      </c>
      <c r="I2257" s="36" t="s">
        <v>12219</v>
      </c>
      <c r="J2257" s="36" t="s">
        <v>12220</v>
      </c>
      <c r="K2257" s="36" t="s">
        <v>33</v>
      </c>
      <c r="L2257" s="72" t="s">
        <v>12221</v>
      </c>
      <c r="M2257" s="36" t="s">
        <v>12222</v>
      </c>
      <c r="N2257" s="36" t="s">
        <v>36</v>
      </c>
      <c r="O2257" s="36"/>
      <c r="P2257" s="36"/>
      <c r="Q2257" s="36"/>
      <c r="R2257" s="36"/>
      <c r="S2257" s="36" t="s">
        <v>51</v>
      </c>
      <c r="T2257" s="36" t="s">
        <v>38</v>
      </c>
      <c r="U2257" s="36" t="s">
        <v>39</v>
      </c>
      <c r="V2257" s="36" t="s">
        <v>38</v>
      </c>
      <c r="W2257" s="36" t="s">
        <v>12217</v>
      </c>
      <c r="X2257" s="36">
        <v>2</v>
      </c>
      <c r="Y2257" s="36" t="s">
        <v>12218</v>
      </c>
      <c r="Z2257" s="36">
        <v>4</v>
      </c>
      <c r="AA2257" s="36" t="s">
        <v>12218</v>
      </c>
      <c r="AB2257" s="36">
        <v>4</v>
      </c>
      <c r="AC2257" s="36"/>
      <c r="AD2257" s="36"/>
      <c r="AE2257" s="36">
        <f t="shared" si="38"/>
        <v>0</v>
      </c>
    </row>
    <row r="2258" spans="1:31" customFormat="1" ht="202.5">
      <c r="A2258" s="36">
        <v>2257</v>
      </c>
      <c r="B2258" s="36" t="s">
        <v>11965</v>
      </c>
      <c r="C2258" s="36" t="s">
        <v>12121</v>
      </c>
      <c r="D2258" s="36" t="s">
        <v>12223</v>
      </c>
      <c r="E2258" s="36" t="s">
        <v>28</v>
      </c>
      <c r="F2258" s="36" t="s">
        <v>45</v>
      </c>
      <c r="G2258" s="36">
        <v>0</v>
      </c>
      <c r="H2258" s="36" t="s">
        <v>82</v>
      </c>
      <c r="I2258" s="36" t="s">
        <v>12224</v>
      </c>
      <c r="J2258" s="36" t="s">
        <v>12225</v>
      </c>
      <c r="K2258" s="36" t="s">
        <v>33</v>
      </c>
      <c r="L2258" s="72" t="s">
        <v>12226</v>
      </c>
      <c r="M2258" s="36" t="s">
        <v>12222</v>
      </c>
      <c r="N2258" s="36" t="s">
        <v>36</v>
      </c>
      <c r="O2258" s="36"/>
      <c r="P2258" s="36"/>
      <c r="Q2258" s="36"/>
      <c r="R2258" s="36"/>
      <c r="S2258" s="36" t="s">
        <v>51</v>
      </c>
      <c r="T2258" s="36" t="s">
        <v>38</v>
      </c>
      <c r="U2258" s="36" t="s">
        <v>39</v>
      </c>
      <c r="V2258" s="36" t="s">
        <v>38</v>
      </c>
      <c r="W2258" s="36" t="s">
        <v>12217</v>
      </c>
      <c r="X2258" s="36">
        <v>2</v>
      </c>
      <c r="Y2258" s="36" t="s">
        <v>52</v>
      </c>
      <c r="Z2258" s="36">
        <v>3</v>
      </c>
      <c r="AA2258" s="36" t="s">
        <v>52</v>
      </c>
      <c r="AB2258" s="36">
        <v>3</v>
      </c>
      <c r="AC2258" s="36"/>
      <c r="AD2258" s="36"/>
      <c r="AE2258" s="36">
        <f t="shared" si="38"/>
        <v>0</v>
      </c>
    </row>
    <row r="2259" spans="1:31" customFormat="1" ht="175.5">
      <c r="A2259" s="36">
        <v>2258</v>
      </c>
      <c r="B2259" s="36" t="s">
        <v>11965</v>
      </c>
      <c r="C2259" s="36" t="s">
        <v>12121</v>
      </c>
      <c r="D2259" s="36" t="s">
        <v>12227</v>
      </c>
      <c r="E2259" s="36" t="s">
        <v>28</v>
      </c>
      <c r="F2259" s="36" t="s">
        <v>45</v>
      </c>
      <c r="G2259" s="36">
        <v>0</v>
      </c>
      <c r="H2259" s="36" t="s">
        <v>108</v>
      </c>
      <c r="I2259" s="36" t="s">
        <v>12228</v>
      </c>
      <c r="J2259" s="36" t="s">
        <v>12229</v>
      </c>
      <c r="K2259" s="36" t="s">
        <v>33</v>
      </c>
      <c r="L2259" s="72" t="s">
        <v>12230</v>
      </c>
      <c r="M2259" s="36" t="s">
        <v>12222</v>
      </c>
      <c r="N2259" s="36" t="s">
        <v>49</v>
      </c>
      <c r="O2259" s="36"/>
      <c r="P2259" s="36" t="s">
        <v>50</v>
      </c>
      <c r="Q2259" s="36"/>
      <c r="R2259" s="36"/>
      <c r="S2259" s="36" t="s">
        <v>51</v>
      </c>
      <c r="T2259" s="36" t="s">
        <v>38</v>
      </c>
      <c r="U2259" s="36" t="s">
        <v>39</v>
      </c>
      <c r="V2259" s="36" t="s">
        <v>38</v>
      </c>
      <c r="W2259" s="36" t="s">
        <v>12217</v>
      </c>
      <c r="X2259" s="36">
        <v>2</v>
      </c>
      <c r="Y2259" s="36" t="s">
        <v>52</v>
      </c>
      <c r="Z2259" s="36">
        <v>3</v>
      </c>
      <c r="AA2259" s="36" t="s">
        <v>52</v>
      </c>
      <c r="AB2259" s="36">
        <v>3</v>
      </c>
      <c r="AC2259" s="36"/>
      <c r="AD2259" s="36"/>
      <c r="AE2259" s="36">
        <f t="shared" si="38"/>
        <v>1</v>
      </c>
    </row>
    <row r="2260" spans="1:31" customFormat="1" ht="135">
      <c r="A2260" s="36">
        <v>2259</v>
      </c>
      <c r="B2260" s="36" t="s">
        <v>11965</v>
      </c>
      <c r="C2260" s="36" t="s">
        <v>12121</v>
      </c>
      <c r="D2260" s="36" t="s">
        <v>12231</v>
      </c>
      <c r="E2260" s="36" t="s">
        <v>28</v>
      </c>
      <c r="F2260" s="36" t="s">
        <v>45</v>
      </c>
      <c r="G2260" s="36">
        <v>0</v>
      </c>
      <c r="H2260" s="36" t="s">
        <v>82</v>
      </c>
      <c r="I2260" s="36" t="s">
        <v>12232</v>
      </c>
      <c r="J2260" s="36" t="s">
        <v>12233</v>
      </c>
      <c r="K2260" s="36" t="s">
        <v>33</v>
      </c>
      <c r="L2260" s="72" t="s">
        <v>12234</v>
      </c>
      <c r="M2260" s="36" t="s">
        <v>12216</v>
      </c>
      <c r="N2260" s="36" t="s">
        <v>36</v>
      </c>
      <c r="O2260" s="36"/>
      <c r="P2260" s="36"/>
      <c r="Q2260" s="36"/>
      <c r="R2260" s="36"/>
      <c r="S2260" s="36" t="s">
        <v>51</v>
      </c>
      <c r="T2260" s="36" t="s">
        <v>38</v>
      </c>
      <c r="U2260" s="36" t="s">
        <v>39</v>
      </c>
      <c r="V2260" s="36" t="s">
        <v>38</v>
      </c>
      <c r="W2260" s="36" t="s">
        <v>12217</v>
      </c>
      <c r="X2260" s="36">
        <v>2</v>
      </c>
      <c r="Y2260" s="36" t="s">
        <v>52</v>
      </c>
      <c r="Z2260" s="36">
        <v>3</v>
      </c>
      <c r="AA2260" s="36" t="s">
        <v>52</v>
      </c>
      <c r="AB2260" s="36">
        <v>3</v>
      </c>
      <c r="AC2260" s="36"/>
      <c r="AD2260" s="36"/>
      <c r="AE2260" s="36">
        <f t="shared" si="38"/>
        <v>0</v>
      </c>
    </row>
    <row r="2261" spans="1:31" customFormat="1" ht="135">
      <c r="A2261" s="36">
        <v>2260</v>
      </c>
      <c r="B2261" s="36" t="s">
        <v>11965</v>
      </c>
      <c r="C2261" s="36" t="s">
        <v>12121</v>
      </c>
      <c r="D2261" s="36" t="s">
        <v>12235</v>
      </c>
      <c r="E2261" s="36" t="s">
        <v>28</v>
      </c>
      <c r="F2261" s="36" t="s">
        <v>45</v>
      </c>
      <c r="G2261" s="36">
        <v>0</v>
      </c>
      <c r="H2261" s="36" t="s">
        <v>82</v>
      </c>
      <c r="I2261" s="36" t="s">
        <v>12236</v>
      </c>
      <c r="J2261" s="36" t="s">
        <v>12237</v>
      </c>
      <c r="K2261" s="36" t="s">
        <v>33</v>
      </c>
      <c r="L2261" s="72" t="s">
        <v>12238</v>
      </c>
      <c r="M2261" s="36" t="s">
        <v>12222</v>
      </c>
      <c r="N2261" s="36" t="s">
        <v>36</v>
      </c>
      <c r="O2261" s="36"/>
      <c r="P2261" s="36"/>
      <c r="Q2261" s="36"/>
      <c r="R2261" s="36"/>
      <c r="S2261" s="36" t="s">
        <v>51</v>
      </c>
      <c r="T2261" s="36" t="s">
        <v>38</v>
      </c>
      <c r="U2261" s="36" t="s">
        <v>39</v>
      </c>
      <c r="V2261" s="36" t="s">
        <v>38</v>
      </c>
      <c r="W2261" s="36" t="s">
        <v>12217</v>
      </c>
      <c r="X2261" s="36">
        <v>2</v>
      </c>
      <c r="Y2261" s="36" t="s">
        <v>12231</v>
      </c>
      <c r="Z2261" s="36">
        <v>4</v>
      </c>
      <c r="AA2261" s="36" t="s">
        <v>12231</v>
      </c>
      <c r="AB2261" s="36">
        <v>4</v>
      </c>
      <c r="AC2261" s="36"/>
      <c r="AD2261" s="36"/>
      <c r="AE2261" s="36">
        <f t="shared" si="38"/>
        <v>0</v>
      </c>
    </row>
    <row r="2262" spans="1:31" customFormat="1" ht="148.5">
      <c r="A2262" s="36">
        <v>2261</v>
      </c>
      <c r="B2262" s="36" t="s">
        <v>11965</v>
      </c>
      <c r="C2262" s="36" t="s">
        <v>12121</v>
      </c>
      <c r="D2262" s="36" t="s">
        <v>12239</v>
      </c>
      <c r="E2262" s="36" t="s">
        <v>28</v>
      </c>
      <c r="F2262" s="36" t="s">
        <v>45</v>
      </c>
      <c r="G2262" s="36">
        <v>0</v>
      </c>
      <c r="H2262" s="36" t="s">
        <v>82</v>
      </c>
      <c r="I2262" s="36" t="s">
        <v>12240</v>
      </c>
      <c r="J2262" s="36" t="s">
        <v>12241</v>
      </c>
      <c r="K2262" s="36" t="s">
        <v>33</v>
      </c>
      <c r="L2262" s="72" t="s">
        <v>12242</v>
      </c>
      <c r="M2262" s="36" t="s">
        <v>12243</v>
      </c>
      <c r="N2262" s="36" t="s">
        <v>49</v>
      </c>
      <c r="O2262" s="36"/>
      <c r="P2262" s="36" t="s">
        <v>50</v>
      </c>
      <c r="Q2262" s="36"/>
      <c r="R2262" s="36"/>
      <c r="S2262" s="36" t="s">
        <v>51</v>
      </c>
      <c r="T2262" s="36" t="s">
        <v>38</v>
      </c>
      <c r="U2262" s="36" t="s">
        <v>39</v>
      </c>
      <c r="V2262" s="36" t="s">
        <v>39</v>
      </c>
      <c r="W2262" s="36" t="s">
        <v>12244</v>
      </c>
      <c r="X2262" s="36">
        <v>1</v>
      </c>
      <c r="Y2262" s="36" t="s">
        <v>12245</v>
      </c>
      <c r="Z2262" s="36">
        <v>1</v>
      </c>
      <c r="AA2262" s="36" t="s">
        <v>821</v>
      </c>
      <c r="AB2262" s="36">
        <v>1</v>
      </c>
      <c r="AC2262" s="36"/>
      <c r="AD2262" s="36"/>
      <c r="AE2262" s="36">
        <f t="shared" si="38"/>
        <v>1</v>
      </c>
    </row>
    <row r="2263" spans="1:31" customFormat="1" ht="162">
      <c r="A2263" s="36">
        <v>2262</v>
      </c>
      <c r="B2263" s="36" t="s">
        <v>11965</v>
      </c>
      <c r="C2263" s="36" t="s">
        <v>12121</v>
      </c>
      <c r="D2263" s="36" t="s">
        <v>12246</v>
      </c>
      <c r="E2263" s="36" t="s">
        <v>28</v>
      </c>
      <c r="F2263" s="36" t="s">
        <v>2866</v>
      </c>
      <c r="G2263" s="36">
        <v>5</v>
      </c>
      <c r="H2263" s="36" t="s">
        <v>82</v>
      </c>
      <c r="I2263" s="36" t="s">
        <v>12247</v>
      </c>
      <c r="J2263" s="36" t="s">
        <v>12248</v>
      </c>
      <c r="K2263" s="36" t="s">
        <v>33</v>
      </c>
      <c r="L2263" s="72" t="s">
        <v>12249</v>
      </c>
      <c r="M2263" s="36" t="s">
        <v>12126</v>
      </c>
      <c r="N2263" s="36" t="s">
        <v>36</v>
      </c>
      <c r="O2263" s="36"/>
      <c r="P2263" s="36"/>
      <c r="Q2263" s="36"/>
      <c r="R2263" s="36"/>
      <c r="S2263" s="36" t="s">
        <v>37</v>
      </c>
      <c r="T2263" s="36" t="s">
        <v>38</v>
      </c>
      <c r="U2263" s="36" t="s">
        <v>39</v>
      </c>
      <c r="V2263" s="36" t="s">
        <v>38</v>
      </c>
      <c r="W2263" s="36"/>
      <c r="X2263" s="36">
        <v>2</v>
      </c>
      <c r="Y2263" s="36" t="s">
        <v>12250</v>
      </c>
      <c r="Z2263" s="36">
        <v>4</v>
      </c>
      <c r="AA2263" s="36" t="s">
        <v>12251</v>
      </c>
      <c r="AB2263" s="36">
        <v>2</v>
      </c>
      <c r="AC2263" s="36"/>
      <c r="AD2263" s="36"/>
      <c r="AE2263" s="36">
        <f t="shared" si="38"/>
        <v>0</v>
      </c>
    </row>
    <row r="2264" spans="1:31" customFormat="1" ht="202.5">
      <c r="A2264" s="36">
        <v>2263</v>
      </c>
      <c r="B2264" s="36" t="s">
        <v>11965</v>
      </c>
      <c r="C2264" s="36" t="s">
        <v>12121</v>
      </c>
      <c r="D2264" s="36" t="s">
        <v>12252</v>
      </c>
      <c r="E2264" s="36" t="s">
        <v>28</v>
      </c>
      <c r="F2264" s="36" t="s">
        <v>2866</v>
      </c>
      <c r="G2264" s="36">
        <v>5</v>
      </c>
      <c r="H2264" s="36" t="s">
        <v>82</v>
      </c>
      <c r="I2264" s="36" t="s">
        <v>12253</v>
      </c>
      <c r="J2264" s="36" t="s">
        <v>12254</v>
      </c>
      <c r="K2264" s="36" t="s">
        <v>33</v>
      </c>
      <c r="L2264" s="72" t="s">
        <v>12255</v>
      </c>
      <c r="M2264" s="36" t="s">
        <v>12256</v>
      </c>
      <c r="N2264" s="36" t="s">
        <v>36</v>
      </c>
      <c r="O2264" s="36"/>
      <c r="P2264" s="36"/>
      <c r="Q2264" s="36"/>
      <c r="R2264" s="36"/>
      <c r="S2264" s="36" t="s">
        <v>38</v>
      </c>
      <c r="T2264" s="36" t="s">
        <v>38</v>
      </c>
      <c r="U2264" s="36" t="s">
        <v>38</v>
      </c>
      <c r="V2264" s="36" t="s">
        <v>38</v>
      </c>
      <c r="W2264" s="36"/>
      <c r="X2264" s="36">
        <v>2</v>
      </c>
      <c r="Y2264" s="36" t="s">
        <v>12257</v>
      </c>
      <c r="Z2264" s="36">
        <v>1</v>
      </c>
      <c r="AA2264" s="36" t="s">
        <v>12257</v>
      </c>
      <c r="AB2264" s="36">
        <v>1</v>
      </c>
      <c r="AC2264" s="36"/>
      <c r="AD2264" s="36"/>
      <c r="AE2264" s="36">
        <f t="shared" si="38"/>
        <v>0</v>
      </c>
    </row>
    <row r="2265" spans="1:31" customFormat="1" ht="175.5">
      <c r="A2265" s="36">
        <v>2264</v>
      </c>
      <c r="B2265" s="36" t="s">
        <v>11965</v>
      </c>
      <c r="C2265" s="36" t="s">
        <v>12121</v>
      </c>
      <c r="D2265" s="36" t="s">
        <v>12258</v>
      </c>
      <c r="E2265" s="36" t="s">
        <v>28</v>
      </c>
      <c r="F2265" s="36" t="s">
        <v>45</v>
      </c>
      <c r="G2265" s="36">
        <v>0</v>
      </c>
      <c r="H2265" s="36" t="s">
        <v>30</v>
      </c>
      <c r="I2265" s="36" t="s">
        <v>12259</v>
      </c>
      <c r="J2265" s="36" t="s">
        <v>12260</v>
      </c>
      <c r="K2265" s="36" t="s">
        <v>33</v>
      </c>
      <c r="L2265" s="72" t="s">
        <v>12261</v>
      </c>
      <c r="M2265" s="36" t="s">
        <v>12262</v>
      </c>
      <c r="N2265" s="36" t="s">
        <v>36</v>
      </c>
      <c r="O2265" s="36"/>
      <c r="P2265" s="36"/>
      <c r="Q2265" s="36"/>
      <c r="R2265" s="36"/>
      <c r="S2265" s="36" t="s">
        <v>51</v>
      </c>
      <c r="T2265" s="36" t="s">
        <v>39</v>
      </c>
      <c r="U2265" s="36" t="s">
        <v>39</v>
      </c>
      <c r="V2265" s="36" t="s">
        <v>38</v>
      </c>
      <c r="W2265" s="36" t="s">
        <v>754</v>
      </c>
      <c r="X2265" s="36">
        <v>2</v>
      </c>
      <c r="Y2265" s="36" t="s">
        <v>12263</v>
      </c>
      <c r="Z2265" s="36">
        <v>1</v>
      </c>
      <c r="AA2265" s="36" t="s">
        <v>12264</v>
      </c>
      <c r="AB2265" s="36">
        <v>1</v>
      </c>
      <c r="AC2265" s="36"/>
      <c r="AD2265" s="36"/>
      <c r="AE2265" s="36">
        <f t="shared" si="38"/>
        <v>0</v>
      </c>
    </row>
    <row r="2266" spans="1:31" customFormat="1" ht="54">
      <c r="A2266" s="36">
        <v>2265</v>
      </c>
      <c r="B2266" s="36" t="s">
        <v>11965</v>
      </c>
      <c r="C2266" s="36" t="s">
        <v>12121</v>
      </c>
      <c r="D2266" s="36" t="s">
        <v>12265</v>
      </c>
      <c r="E2266" s="36" t="s">
        <v>28</v>
      </c>
      <c r="F2266" s="36" t="s">
        <v>45</v>
      </c>
      <c r="G2266" s="36">
        <v>0</v>
      </c>
      <c r="H2266" s="36" t="s">
        <v>82</v>
      </c>
      <c r="I2266" s="36" t="s">
        <v>12266</v>
      </c>
      <c r="J2266" s="36" t="s">
        <v>12267</v>
      </c>
      <c r="K2266" s="36" t="s">
        <v>33</v>
      </c>
      <c r="L2266" s="72" t="s">
        <v>12268</v>
      </c>
      <c r="M2266" s="36" t="s">
        <v>12126</v>
      </c>
      <c r="N2266" s="36" t="s">
        <v>36</v>
      </c>
      <c r="O2266" s="36"/>
      <c r="P2266" s="36"/>
      <c r="Q2266" s="36"/>
      <c r="R2266" s="36"/>
      <c r="S2266" s="36" t="s">
        <v>51</v>
      </c>
      <c r="T2266" s="36" t="s">
        <v>39</v>
      </c>
      <c r="U2266" s="36" t="s">
        <v>39</v>
      </c>
      <c r="V2266" s="36" t="s">
        <v>38</v>
      </c>
      <c r="W2266" s="36" t="s">
        <v>38</v>
      </c>
      <c r="X2266" s="36">
        <v>2</v>
      </c>
      <c r="Y2266" s="36" t="s">
        <v>12263</v>
      </c>
      <c r="Z2266" s="36">
        <v>1</v>
      </c>
      <c r="AA2266" s="36" t="s">
        <v>12264</v>
      </c>
      <c r="AB2266" s="36">
        <v>1</v>
      </c>
      <c r="AC2266" s="36"/>
      <c r="AD2266" s="36"/>
      <c r="AE2266" s="36">
        <f t="shared" si="38"/>
        <v>0</v>
      </c>
    </row>
    <row r="2267" spans="1:31" customFormat="1" ht="54">
      <c r="A2267" s="36">
        <v>2266</v>
      </c>
      <c r="B2267" s="36" t="s">
        <v>11965</v>
      </c>
      <c r="C2267" s="36" t="s">
        <v>12121</v>
      </c>
      <c r="D2267" s="36" t="s">
        <v>12269</v>
      </c>
      <c r="E2267" s="36" t="s">
        <v>28</v>
      </c>
      <c r="F2267" s="36" t="s">
        <v>45</v>
      </c>
      <c r="G2267" s="36">
        <v>0</v>
      </c>
      <c r="H2267" s="36" t="s">
        <v>82</v>
      </c>
      <c r="I2267" s="36" t="s">
        <v>12266</v>
      </c>
      <c r="J2267" s="36" t="s">
        <v>12270</v>
      </c>
      <c r="K2267" s="36" t="s">
        <v>33</v>
      </c>
      <c r="L2267" s="72" t="s">
        <v>12271</v>
      </c>
      <c r="M2267" s="36" t="s">
        <v>12126</v>
      </c>
      <c r="N2267" s="36" t="s">
        <v>36</v>
      </c>
      <c r="O2267" s="36"/>
      <c r="P2267" s="36"/>
      <c r="Q2267" s="36"/>
      <c r="R2267" s="36"/>
      <c r="S2267" s="36" t="s">
        <v>51</v>
      </c>
      <c r="T2267" s="36" t="s">
        <v>39</v>
      </c>
      <c r="U2267" s="36" t="s">
        <v>39</v>
      </c>
      <c r="V2267" s="36" t="s">
        <v>38</v>
      </c>
      <c r="W2267" s="36" t="s">
        <v>38</v>
      </c>
      <c r="X2267" s="36">
        <v>2</v>
      </c>
      <c r="Y2267" s="36" t="s">
        <v>12263</v>
      </c>
      <c r="Z2267" s="36">
        <v>1</v>
      </c>
      <c r="AA2267" s="36" t="s">
        <v>12264</v>
      </c>
      <c r="AB2267" s="36">
        <v>1</v>
      </c>
      <c r="AC2267" s="36"/>
      <c r="AD2267" s="36"/>
      <c r="AE2267" s="36">
        <f t="shared" si="38"/>
        <v>0</v>
      </c>
    </row>
    <row r="2268" spans="1:31" customFormat="1" ht="108">
      <c r="A2268" s="36">
        <v>2267</v>
      </c>
      <c r="B2268" s="36" t="s">
        <v>11965</v>
      </c>
      <c r="C2268" s="36" t="s">
        <v>12121</v>
      </c>
      <c r="D2268" s="36" t="s">
        <v>12272</v>
      </c>
      <c r="E2268" s="36" t="s">
        <v>28</v>
      </c>
      <c r="F2268" s="36" t="s">
        <v>45</v>
      </c>
      <c r="G2268" s="36">
        <v>0</v>
      </c>
      <c r="H2268" s="36" t="s">
        <v>82</v>
      </c>
      <c r="I2268" s="36" t="s">
        <v>12273</v>
      </c>
      <c r="J2268" s="36" t="s">
        <v>12274</v>
      </c>
      <c r="K2268" s="36" t="s">
        <v>33</v>
      </c>
      <c r="L2268" s="72" t="s">
        <v>12275</v>
      </c>
      <c r="M2268" s="36" t="s">
        <v>12126</v>
      </c>
      <c r="N2268" s="36" t="s">
        <v>36</v>
      </c>
      <c r="O2268" s="36"/>
      <c r="P2268" s="36"/>
      <c r="Q2268" s="36"/>
      <c r="R2268" s="36"/>
      <c r="S2268" s="36" t="s">
        <v>37</v>
      </c>
      <c r="T2268" s="36" t="s">
        <v>38</v>
      </c>
      <c r="U2268" s="36" t="s">
        <v>39</v>
      </c>
      <c r="V2268" s="36" t="s">
        <v>38</v>
      </c>
      <c r="W2268" s="36" t="s">
        <v>38</v>
      </c>
      <c r="X2268" s="36">
        <v>2</v>
      </c>
      <c r="Y2268" s="36" t="s">
        <v>12276</v>
      </c>
      <c r="Z2268" s="36">
        <v>1</v>
      </c>
      <c r="AA2268" s="36" t="s">
        <v>228</v>
      </c>
      <c r="AB2268" s="36">
        <v>5</v>
      </c>
      <c r="AC2268" s="36"/>
      <c r="AD2268" s="36"/>
      <c r="AE2268" s="36">
        <f t="shared" si="38"/>
        <v>0</v>
      </c>
    </row>
    <row r="2269" spans="1:31" customFormat="1" ht="94.5">
      <c r="A2269" s="36">
        <v>2268</v>
      </c>
      <c r="B2269" s="36" t="s">
        <v>11965</v>
      </c>
      <c r="C2269" s="36" t="s">
        <v>12121</v>
      </c>
      <c r="D2269" s="36" t="s">
        <v>12277</v>
      </c>
      <c r="E2269" s="36" t="s">
        <v>28</v>
      </c>
      <c r="F2269" s="36" t="s">
        <v>45</v>
      </c>
      <c r="G2269" s="36">
        <v>0</v>
      </c>
      <c r="H2269" s="36" t="s">
        <v>82</v>
      </c>
      <c r="I2269" s="36" t="s">
        <v>12278</v>
      </c>
      <c r="J2269" s="36" t="s">
        <v>12279</v>
      </c>
      <c r="K2269" s="36" t="s">
        <v>33</v>
      </c>
      <c r="L2269" s="72" t="s">
        <v>12280</v>
      </c>
      <c r="M2269" s="36" t="s">
        <v>12126</v>
      </c>
      <c r="N2269" s="36" t="s">
        <v>49</v>
      </c>
      <c r="O2269" s="36" t="s">
        <v>50</v>
      </c>
      <c r="P2269" s="36"/>
      <c r="Q2269" s="36"/>
      <c r="R2269" s="36"/>
      <c r="S2269" s="36" t="s">
        <v>51</v>
      </c>
      <c r="T2269" s="36" t="s">
        <v>38</v>
      </c>
      <c r="U2269" s="36" t="s">
        <v>38</v>
      </c>
      <c r="V2269" s="36" t="s">
        <v>38</v>
      </c>
      <c r="W2269" s="36" t="s">
        <v>38</v>
      </c>
      <c r="X2269" s="36">
        <v>2</v>
      </c>
      <c r="Y2269" s="36" t="s">
        <v>12281</v>
      </c>
      <c r="Z2269" s="36">
        <v>1</v>
      </c>
      <c r="AA2269" s="36" t="s">
        <v>52</v>
      </c>
      <c r="AB2269" s="36">
        <v>3</v>
      </c>
      <c r="AC2269" s="36"/>
      <c r="AD2269" s="36"/>
      <c r="AE2269" s="36">
        <f t="shared" si="38"/>
        <v>1</v>
      </c>
    </row>
    <row r="2270" spans="1:31" customFormat="1" ht="108">
      <c r="A2270" s="36">
        <v>2269</v>
      </c>
      <c r="B2270" s="36" t="s">
        <v>11965</v>
      </c>
      <c r="C2270" s="36" t="s">
        <v>12121</v>
      </c>
      <c r="D2270" s="36" t="s">
        <v>12282</v>
      </c>
      <c r="E2270" s="36" t="s">
        <v>28</v>
      </c>
      <c r="F2270" s="36" t="s">
        <v>45</v>
      </c>
      <c r="G2270" s="36">
        <v>0</v>
      </c>
      <c r="H2270" s="36" t="s">
        <v>82</v>
      </c>
      <c r="I2270" s="36" t="s">
        <v>12283</v>
      </c>
      <c r="J2270" s="36" t="s">
        <v>12284</v>
      </c>
      <c r="K2270" s="36" t="s">
        <v>33</v>
      </c>
      <c r="L2270" s="72" t="s">
        <v>12285</v>
      </c>
      <c r="M2270" s="36" t="s">
        <v>12286</v>
      </c>
      <c r="N2270" s="36" t="s">
        <v>49</v>
      </c>
      <c r="O2270" s="36" t="s">
        <v>50</v>
      </c>
      <c r="P2270" s="36" t="s">
        <v>50</v>
      </c>
      <c r="Q2270" s="36"/>
      <c r="R2270" s="36"/>
      <c r="S2270" s="36" t="s">
        <v>51</v>
      </c>
      <c r="T2270" s="36" t="s">
        <v>38</v>
      </c>
      <c r="U2270" s="36" t="s">
        <v>39</v>
      </c>
      <c r="V2270" s="36" t="s">
        <v>38</v>
      </c>
      <c r="W2270" s="36" t="s">
        <v>754</v>
      </c>
      <c r="X2270" s="36">
        <v>2</v>
      </c>
      <c r="Y2270" s="36" t="s">
        <v>12287</v>
      </c>
      <c r="Z2270" s="36">
        <v>1</v>
      </c>
      <c r="AA2270" s="36" t="s">
        <v>1715</v>
      </c>
      <c r="AB2270" s="36">
        <v>1</v>
      </c>
      <c r="AC2270" s="36"/>
      <c r="AD2270" s="36"/>
      <c r="AE2270" s="36">
        <f t="shared" si="38"/>
        <v>2</v>
      </c>
    </row>
    <row r="2271" spans="1:31" customFormat="1" ht="81">
      <c r="A2271" s="36">
        <v>2270</v>
      </c>
      <c r="B2271" s="36" t="s">
        <v>11965</v>
      </c>
      <c r="C2271" s="36" t="s">
        <v>12121</v>
      </c>
      <c r="D2271" s="36" t="s">
        <v>12288</v>
      </c>
      <c r="E2271" s="36" t="s">
        <v>28</v>
      </c>
      <c r="F2271" s="36" t="s">
        <v>45</v>
      </c>
      <c r="G2271" s="36">
        <v>0</v>
      </c>
      <c r="H2271" s="36" t="s">
        <v>82</v>
      </c>
      <c r="I2271" s="36" t="s">
        <v>12289</v>
      </c>
      <c r="J2271" s="36" t="s">
        <v>12290</v>
      </c>
      <c r="K2271" s="36" t="s">
        <v>33</v>
      </c>
      <c r="L2271" s="72" t="s">
        <v>12291</v>
      </c>
      <c r="M2271" s="36" t="s">
        <v>12126</v>
      </c>
      <c r="N2271" s="36" t="s">
        <v>49</v>
      </c>
      <c r="O2271" s="36" t="s">
        <v>50</v>
      </c>
      <c r="P2271" s="36"/>
      <c r="Q2271" s="36"/>
      <c r="R2271" s="36"/>
      <c r="S2271" s="36" t="s">
        <v>51</v>
      </c>
      <c r="T2271" s="36" t="s">
        <v>38</v>
      </c>
      <c r="U2271" s="36" t="s">
        <v>39</v>
      </c>
      <c r="V2271" s="36" t="s">
        <v>38</v>
      </c>
      <c r="W2271" s="36" t="s">
        <v>38</v>
      </c>
      <c r="X2271" s="36">
        <v>2</v>
      </c>
      <c r="Y2271" s="36" t="s">
        <v>12292</v>
      </c>
      <c r="Z2271" s="36">
        <v>1</v>
      </c>
      <c r="AA2271" s="36" t="s">
        <v>12293</v>
      </c>
      <c r="AB2271" s="36">
        <v>4</v>
      </c>
      <c r="AC2271" s="36"/>
      <c r="AD2271" s="36"/>
      <c r="AE2271" s="36">
        <f t="shared" si="38"/>
        <v>1</v>
      </c>
    </row>
    <row r="2272" spans="1:31" customFormat="1" ht="81">
      <c r="A2272" s="36">
        <v>2271</v>
      </c>
      <c r="B2272" s="36" t="s">
        <v>11965</v>
      </c>
      <c r="C2272" s="36" t="s">
        <v>12121</v>
      </c>
      <c r="D2272" s="36" t="s">
        <v>12294</v>
      </c>
      <c r="E2272" s="36" t="s">
        <v>28</v>
      </c>
      <c r="F2272" s="36" t="s">
        <v>45</v>
      </c>
      <c r="G2272" s="36">
        <v>0</v>
      </c>
      <c r="H2272" s="36" t="s">
        <v>82</v>
      </c>
      <c r="I2272" s="36" t="s">
        <v>12295</v>
      </c>
      <c r="J2272" s="36" t="s">
        <v>12296</v>
      </c>
      <c r="K2272" s="36" t="s">
        <v>33</v>
      </c>
      <c r="L2272" s="72" t="s">
        <v>12297</v>
      </c>
      <c r="M2272" s="36" t="s">
        <v>12126</v>
      </c>
      <c r="N2272" s="36" t="s">
        <v>36</v>
      </c>
      <c r="O2272" s="36"/>
      <c r="P2272" s="36"/>
      <c r="Q2272" s="36"/>
      <c r="R2272" s="36"/>
      <c r="S2272" s="36" t="s">
        <v>51</v>
      </c>
      <c r="T2272" s="36" t="s">
        <v>38</v>
      </c>
      <c r="U2272" s="36" t="s">
        <v>39</v>
      </c>
      <c r="V2272" s="36" t="s">
        <v>39</v>
      </c>
      <c r="W2272" s="36" t="s">
        <v>39</v>
      </c>
      <c r="X2272" s="36">
        <v>1</v>
      </c>
      <c r="Y2272" s="36" t="s">
        <v>12292</v>
      </c>
      <c r="Z2272" s="36">
        <v>1</v>
      </c>
      <c r="AA2272" s="36" t="s">
        <v>12293</v>
      </c>
      <c r="AB2272" s="36">
        <v>4</v>
      </c>
      <c r="AC2272" s="36"/>
      <c r="AD2272" s="36"/>
      <c r="AE2272" s="36">
        <f t="shared" si="38"/>
        <v>0</v>
      </c>
    </row>
    <row r="2273" spans="1:31" customFormat="1" ht="81">
      <c r="A2273" s="36">
        <v>2272</v>
      </c>
      <c r="B2273" s="36" t="s">
        <v>11965</v>
      </c>
      <c r="C2273" s="36" t="s">
        <v>12121</v>
      </c>
      <c r="D2273" s="36" t="s">
        <v>12298</v>
      </c>
      <c r="E2273" s="36" t="s">
        <v>28</v>
      </c>
      <c r="F2273" s="36" t="s">
        <v>45</v>
      </c>
      <c r="G2273" s="36">
        <v>0</v>
      </c>
      <c r="H2273" s="36" t="s">
        <v>82</v>
      </c>
      <c r="I2273" s="36" t="s">
        <v>12299</v>
      </c>
      <c r="J2273" s="36" t="s">
        <v>12300</v>
      </c>
      <c r="K2273" s="36" t="s">
        <v>33</v>
      </c>
      <c r="L2273" s="72" t="s">
        <v>12301</v>
      </c>
      <c r="M2273" s="36" t="s">
        <v>12302</v>
      </c>
      <c r="N2273" s="36" t="s">
        <v>36</v>
      </c>
      <c r="O2273" s="36"/>
      <c r="P2273" s="36"/>
      <c r="Q2273" s="36"/>
      <c r="R2273" s="36"/>
      <c r="S2273" s="36" t="s">
        <v>37</v>
      </c>
      <c r="T2273" s="36" t="s">
        <v>39</v>
      </c>
      <c r="U2273" s="36" t="s">
        <v>39</v>
      </c>
      <c r="V2273" s="36" t="s">
        <v>39</v>
      </c>
      <c r="W2273" s="36" t="s">
        <v>754</v>
      </c>
      <c r="X2273" s="36">
        <v>2</v>
      </c>
      <c r="Y2273" s="36" t="s">
        <v>12303</v>
      </c>
      <c r="Z2273" s="36">
        <v>1</v>
      </c>
      <c r="AA2273" s="36" t="s">
        <v>1715</v>
      </c>
      <c r="AB2273" s="36">
        <v>1</v>
      </c>
      <c r="AC2273" s="36"/>
      <c r="AD2273" s="36"/>
      <c r="AE2273" s="36">
        <f t="shared" si="38"/>
        <v>0</v>
      </c>
    </row>
    <row r="2274" spans="1:31" customFormat="1" ht="54">
      <c r="A2274" s="36">
        <v>2273</v>
      </c>
      <c r="B2274" s="36" t="s">
        <v>11965</v>
      </c>
      <c r="C2274" s="36" t="s">
        <v>12121</v>
      </c>
      <c r="D2274" s="36" t="s">
        <v>12304</v>
      </c>
      <c r="E2274" s="36" t="s">
        <v>28</v>
      </c>
      <c r="F2274" s="36" t="s">
        <v>45</v>
      </c>
      <c r="G2274" s="36">
        <v>0</v>
      </c>
      <c r="H2274" s="36" t="s">
        <v>82</v>
      </c>
      <c r="I2274" s="36" t="s">
        <v>12305</v>
      </c>
      <c r="J2274" s="36" t="s">
        <v>12306</v>
      </c>
      <c r="K2274" s="36" t="s">
        <v>33</v>
      </c>
      <c r="L2274" s="72" t="s">
        <v>12307</v>
      </c>
      <c r="M2274" s="36" t="s">
        <v>12126</v>
      </c>
      <c r="N2274" s="36" t="s">
        <v>36</v>
      </c>
      <c r="O2274" s="36"/>
      <c r="P2274" s="36"/>
      <c r="Q2274" s="36"/>
      <c r="R2274" s="36"/>
      <c r="S2274" s="36" t="s">
        <v>51</v>
      </c>
      <c r="T2274" s="36" t="s">
        <v>38</v>
      </c>
      <c r="U2274" s="36" t="s">
        <v>39</v>
      </c>
      <c r="V2274" s="36" t="s">
        <v>39</v>
      </c>
      <c r="W2274" s="36" t="s">
        <v>39</v>
      </c>
      <c r="X2274" s="36">
        <v>1</v>
      </c>
      <c r="Y2274" s="36" t="s">
        <v>4624</v>
      </c>
      <c r="Z2274" s="36">
        <v>1</v>
      </c>
      <c r="AA2274" s="36" t="s">
        <v>4624</v>
      </c>
      <c r="AB2274" s="36">
        <v>1</v>
      </c>
      <c r="AC2274" s="36"/>
      <c r="AD2274" s="36"/>
      <c r="AE2274" s="36">
        <f t="shared" si="38"/>
        <v>0</v>
      </c>
    </row>
    <row r="2275" spans="1:31" customFormat="1" ht="81">
      <c r="A2275" s="36">
        <v>2274</v>
      </c>
      <c r="B2275" s="36" t="s">
        <v>11965</v>
      </c>
      <c r="C2275" s="36" t="s">
        <v>12121</v>
      </c>
      <c r="D2275" s="36" t="s">
        <v>12308</v>
      </c>
      <c r="E2275" s="36" t="s">
        <v>28</v>
      </c>
      <c r="F2275" s="36" t="s">
        <v>45</v>
      </c>
      <c r="G2275" s="36">
        <v>0</v>
      </c>
      <c r="H2275" s="36" t="s">
        <v>82</v>
      </c>
      <c r="I2275" s="36" t="s">
        <v>12309</v>
      </c>
      <c r="J2275" s="36" t="s">
        <v>12310</v>
      </c>
      <c r="K2275" s="36" t="s">
        <v>33</v>
      </c>
      <c r="L2275" s="72" t="s">
        <v>12311</v>
      </c>
      <c r="M2275" s="36" t="s">
        <v>12126</v>
      </c>
      <c r="N2275" s="36" t="s">
        <v>36</v>
      </c>
      <c r="O2275" s="36"/>
      <c r="P2275" s="36"/>
      <c r="Q2275" s="36"/>
      <c r="R2275" s="36"/>
      <c r="S2275" s="36" t="s">
        <v>51</v>
      </c>
      <c r="T2275" s="36" t="s">
        <v>38</v>
      </c>
      <c r="U2275" s="36" t="s">
        <v>39</v>
      </c>
      <c r="V2275" s="36" t="s">
        <v>38</v>
      </c>
      <c r="W2275" s="36" t="s">
        <v>39</v>
      </c>
      <c r="X2275" s="36">
        <v>1</v>
      </c>
      <c r="Y2275" s="36" t="s">
        <v>4624</v>
      </c>
      <c r="Z2275" s="36">
        <v>1</v>
      </c>
      <c r="AA2275" s="36" t="s">
        <v>4624</v>
      </c>
      <c r="AB2275" s="36">
        <v>1</v>
      </c>
      <c r="AC2275" s="36"/>
      <c r="AD2275" s="36"/>
      <c r="AE2275" s="36">
        <f t="shared" si="38"/>
        <v>0</v>
      </c>
    </row>
    <row r="2276" spans="1:31" customFormat="1" ht="81">
      <c r="A2276" s="36">
        <v>2275</v>
      </c>
      <c r="B2276" s="36" t="s">
        <v>11965</v>
      </c>
      <c r="C2276" s="36" t="s">
        <v>12121</v>
      </c>
      <c r="D2276" s="36" t="s">
        <v>12312</v>
      </c>
      <c r="E2276" s="36" t="s">
        <v>28</v>
      </c>
      <c r="F2276" s="36" t="s">
        <v>45</v>
      </c>
      <c r="G2276" s="36">
        <v>0</v>
      </c>
      <c r="H2276" s="36" t="s">
        <v>82</v>
      </c>
      <c r="I2276" s="36" t="s">
        <v>12313</v>
      </c>
      <c r="J2276" s="36" t="s">
        <v>12314</v>
      </c>
      <c r="K2276" s="36" t="s">
        <v>33</v>
      </c>
      <c r="L2276" s="72" t="s">
        <v>12315</v>
      </c>
      <c r="M2276" s="36" t="s">
        <v>12126</v>
      </c>
      <c r="N2276" s="36" t="s">
        <v>49</v>
      </c>
      <c r="O2276" s="36" t="s">
        <v>50</v>
      </c>
      <c r="P2276" s="36" t="s">
        <v>50</v>
      </c>
      <c r="Q2276" s="36"/>
      <c r="R2276" s="36"/>
      <c r="S2276" s="36" t="s">
        <v>51</v>
      </c>
      <c r="T2276" s="36" t="s">
        <v>38</v>
      </c>
      <c r="U2276" s="36" t="s">
        <v>39</v>
      </c>
      <c r="V2276" s="36" t="s">
        <v>38</v>
      </c>
      <c r="W2276" s="36" t="s">
        <v>39</v>
      </c>
      <c r="X2276" s="36">
        <v>1</v>
      </c>
      <c r="Y2276" s="36" t="s">
        <v>4624</v>
      </c>
      <c r="Z2276" s="36">
        <v>1</v>
      </c>
      <c r="AA2276" s="36" t="s">
        <v>4624</v>
      </c>
      <c r="AB2276" s="36">
        <v>1</v>
      </c>
      <c r="AC2276" s="36"/>
      <c r="AD2276" s="36"/>
      <c r="AE2276" s="36">
        <f t="shared" si="38"/>
        <v>2</v>
      </c>
    </row>
    <row r="2277" spans="1:31" customFormat="1" ht="54">
      <c r="A2277" s="36">
        <v>2276</v>
      </c>
      <c r="B2277" s="36" t="s">
        <v>11965</v>
      </c>
      <c r="C2277" s="36" t="s">
        <v>12121</v>
      </c>
      <c r="D2277" s="36" t="s">
        <v>12316</v>
      </c>
      <c r="E2277" s="36" t="s">
        <v>28</v>
      </c>
      <c r="F2277" s="36" t="s">
        <v>45</v>
      </c>
      <c r="G2277" s="36">
        <v>0</v>
      </c>
      <c r="H2277" s="36" t="s">
        <v>82</v>
      </c>
      <c r="I2277" s="36" t="s">
        <v>12317</v>
      </c>
      <c r="J2277" s="36" t="s">
        <v>12318</v>
      </c>
      <c r="K2277" s="36" t="s">
        <v>33</v>
      </c>
      <c r="L2277" s="72" t="s">
        <v>12319</v>
      </c>
      <c r="M2277" s="36" t="s">
        <v>12126</v>
      </c>
      <c r="N2277" s="36" t="s">
        <v>49</v>
      </c>
      <c r="O2277" s="36"/>
      <c r="P2277" s="36" t="s">
        <v>50</v>
      </c>
      <c r="Q2277" s="36" t="s">
        <v>50</v>
      </c>
      <c r="R2277" s="36"/>
      <c r="S2277" s="36" t="s">
        <v>51</v>
      </c>
      <c r="T2277" s="36" t="s">
        <v>38</v>
      </c>
      <c r="U2277" s="36" t="s">
        <v>39</v>
      </c>
      <c r="V2277" s="36" t="s">
        <v>38</v>
      </c>
      <c r="W2277" s="36" t="s">
        <v>754</v>
      </c>
      <c r="X2277" s="36">
        <v>2</v>
      </c>
      <c r="Y2277" s="36" t="s">
        <v>4624</v>
      </c>
      <c r="Z2277" s="36">
        <v>1</v>
      </c>
      <c r="AA2277" s="36" t="s">
        <v>4624</v>
      </c>
      <c r="AB2277" s="36">
        <v>1</v>
      </c>
      <c r="AC2277" s="36"/>
      <c r="AD2277" s="36"/>
      <c r="AE2277" s="36">
        <f t="shared" si="38"/>
        <v>2</v>
      </c>
    </row>
    <row r="2278" spans="1:31" customFormat="1" ht="67.5">
      <c r="A2278" s="36">
        <v>2277</v>
      </c>
      <c r="B2278" s="36" t="s">
        <v>11965</v>
      </c>
      <c r="C2278" s="36" t="s">
        <v>12121</v>
      </c>
      <c r="D2278" s="36" t="s">
        <v>12320</v>
      </c>
      <c r="E2278" s="36" t="s">
        <v>28</v>
      </c>
      <c r="F2278" s="36" t="s">
        <v>45</v>
      </c>
      <c r="G2278" s="36">
        <v>0</v>
      </c>
      <c r="H2278" s="36" t="s">
        <v>82</v>
      </c>
      <c r="I2278" s="36" t="s">
        <v>12321</v>
      </c>
      <c r="J2278" s="36" t="s">
        <v>12322</v>
      </c>
      <c r="K2278" s="36" t="s">
        <v>106</v>
      </c>
      <c r="L2278" s="72"/>
      <c r="M2278" s="36"/>
      <c r="N2278" s="36"/>
      <c r="O2278" s="36"/>
      <c r="P2278" s="36"/>
      <c r="Q2278" s="36"/>
      <c r="R2278" s="36"/>
      <c r="S2278" s="36"/>
      <c r="T2278" s="36"/>
      <c r="U2278" s="36"/>
      <c r="V2278" s="36"/>
      <c r="W2278" s="36"/>
      <c r="X2278" s="36"/>
      <c r="Y2278" s="36"/>
      <c r="Z2278" s="36"/>
      <c r="AA2278" s="36"/>
      <c r="AB2278" s="36"/>
      <c r="AC2278" s="36"/>
      <c r="AD2278" s="36"/>
      <c r="AE2278" s="36">
        <f t="shared" si="38"/>
        <v>0</v>
      </c>
    </row>
    <row r="2279" spans="1:31" customFormat="1" ht="81">
      <c r="A2279" s="36">
        <v>2278</v>
      </c>
      <c r="B2279" s="36" t="s">
        <v>11965</v>
      </c>
      <c r="C2279" s="36" t="s">
        <v>12121</v>
      </c>
      <c r="D2279" s="36" t="s">
        <v>12323</v>
      </c>
      <c r="E2279" s="36" t="s">
        <v>28</v>
      </c>
      <c r="F2279" s="36" t="s">
        <v>45</v>
      </c>
      <c r="G2279" s="36">
        <v>0</v>
      </c>
      <c r="H2279" s="36" t="s">
        <v>82</v>
      </c>
      <c r="I2279" s="36" t="s">
        <v>12324</v>
      </c>
      <c r="J2279" s="36" t="s">
        <v>12325</v>
      </c>
      <c r="K2279" s="36" t="s">
        <v>33</v>
      </c>
      <c r="L2279" s="72" t="s">
        <v>12326</v>
      </c>
      <c r="M2279" s="36" t="s">
        <v>12126</v>
      </c>
      <c r="N2279" s="36" t="s">
        <v>49</v>
      </c>
      <c r="O2279" s="36" t="s">
        <v>50</v>
      </c>
      <c r="P2279" s="36" t="s">
        <v>50</v>
      </c>
      <c r="Q2279" s="36"/>
      <c r="R2279" s="36"/>
      <c r="S2279" s="36" t="s">
        <v>51</v>
      </c>
      <c r="T2279" s="36" t="s">
        <v>38</v>
      </c>
      <c r="U2279" s="36" t="s">
        <v>39</v>
      </c>
      <c r="V2279" s="36" t="s">
        <v>39</v>
      </c>
      <c r="W2279" s="36" t="s">
        <v>38</v>
      </c>
      <c r="X2279" s="36">
        <v>2</v>
      </c>
      <c r="Y2279" s="36" t="s">
        <v>12327</v>
      </c>
      <c r="Z2279" s="36">
        <v>1</v>
      </c>
      <c r="AA2279" s="36" t="s">
        <v>1715</v>
      </c>
      <c r="AB2279" s="36">
        <v>1</v>
      </c>
      <c r="AC2279" s="36"/>
      <c r="AD2279" s="36"/>
      <c r="AE2279" s="36">
        <f t="shared" si="38"/>
        <v>2</v>
      </c>
    </row>
    <row r="2280" spans="1:31" customFormat="1" ht="81">
      <c r="A2280" s="36">
        <v>2279</v>
      </c>
      <c r="B2280" s="36" t="s">
        <v>11965</v>
      </c>
      <c r="C2280" s="36" t="s">
        <v>12121</v>
      </c>
      <c r="D2280" s="36" t="s">
        <v>12328</v>
      </c>
      <c r="E2280" s="36" t="s">
        <v>28</v>
      </c>
      <c r="F2280" s="36" t="s">
        <v>45</v>
      </c>
      <c r="G2280" s="36">
        <v>0</v>
      </c>
      <c r="H2280" s="36" t="s">
        <v>82</v>
      </c>
      <c r="I2280" s="36" t="s">
        <v>12329</v>
      </c>
      <c r="J2280" s="36" t="s">
        <v>12330</v>
      </c>
      <c r="K2280" s="36" t="s">
        <v>33</v>
      </c>
      <c r="L2280" s="72" t="s">
        <v>12331</v>
      </c>
      <c r="M2280" s="36" t="s">
        <v>12126</v>
      </c>
      <c r="N2280" s="36" t="s">
        <v>36</v>
      </c>
      <c r="O2280" s="36"/>
      <c r="P2280" s="36"/>
      <c r="Q2280" s="36"/>
      <c r="R2280" s="36"/>
      <c r="S2280" s="36" t="s">
        <v>51</v>
      </c>
      <c r="T2280" s="36" t="s">
        <v>38</v>
      </c>
      <c r="U2280" s="36" t="s">
        <v>39</v>
      </c>
      <c r="V2280" s="36" t="s">
        <v>39</v>
      </c>
      <c r="W2280" s="36" t="s">
        <v>38</v>
      </c>
      <c r="X2280" s="36">
        <v>2</v>
      </c>
      <c r="Y2280" s="36" t="s">
        <v>12332</v>
      </c>
      <c r="Z2280" s="36">
        <v>1</v>
      </c>
      <c r="AA2280" s="36" t="s">
        <v>12332</v>
      </c>
      <c r="AB2280" s="36">
        <v>1</v>
      </c>
      <c r="AC2280" s="36"/>
      <c r="AD2280" s="36"/>
      <c r="AE2280" s="36">
        <f t="shared" si="38"/>
        <v>0</v>
      </c>
    </row>
    <row r="2281" spans="1:31" customFormat="1" ht="94.5">
      <c r="A2281" s="36">
        <v>2280</v>
      </c>
      <c r="B2281" s="36" t="s">
        <v>11965</v>
      </c>
      <c r="C2281" s="36" t="s">
        <v>12121</v>
      </c>
      <c r="D2281" s="36" t="s">
        <v>12333</v>
      </c>
      <c r="E2281" s="36" t="s">
        <v>28</v>
      </c>
      <c r="F2281" s="36" t="s">
        <v>45</v>
      </c>
      <c r="G2281" s="36">
        <v>0</v>
      </c>
      <c r="H2281" s="36" t="s">
        <v>82</v>
      </c>
      <c r="I2281" s="36" t="s">
        <v>12334</v>
      </c>
      <c r="J2281" s="36" t="s">
        <v>12335</v>
      </c>
      <c r="K2281" s="36" t="s">
        <v>33</v>
      </c>
      <c r="L2281" s="72" t="s">
        <v>12336</v>
      </c>
      <c r="M2281" s="36" t="s">
        <v>12337</v>
      </c>
      <c r="N2281" s="72" t="s">
        <v>49</v>
      </c>
      <c r="O2281" s="36"/>
      <c r="P2281" s="36"/>
      <c r="Q2281" s="36"/>
      <c r="R2281" s="36" t="s">
        <v>50</v>
      </c>
      <c r="S2281" s="36" t="s">
        <v>51</v>
      </c>
      <c r="T2281" s="36" t="s">
        <v>38</v>
      </c>
      <c r="U2281" s="36" t="s">
        <v>38</v>
      </c>
      <c r="V2281" s="36" t="s">
        <v>38</v>
      </c>
      <c r="W2281" s="36"/>
      <c r="X2281" s="36">
        <v>2</v>
      </c>
      <c r="Y2281" s="36" t="s">
        <v>228</v>
      </c>
      <c r="Z2281" s="36">
        <v>5</v>
      </c>
      <c r="AA2281" s="36" t="s">
        <v>228</v>
      </c>
      <c r="AB2281" s="36">
        <v>5</v>
      </c>
      <c r="AC2281" s="36"/>
      <c r="AD2281" s="36"/>
      <c r="AE2281" s="36">
        <f t="shared" si="38"/>
        <v>1</v>
      </c>
    </row>
    <row r="2282" spans="1:31" customFormat="1" ht="108">
      <c r="A2282" s="36">
        <v>2281</v>
      </c>
      <c r="B2282" s="36" t="s">
        <v>11965</v>
      </c>
      <c r="C2282" s="36" t="s">
        <v>12121</v>
      </c>
      <c r="D2282" s="36" t="s">
        <v>12338</v>
      </c>
      <c r="E2282" s="36" t="s">
        <v>28</v>
      </c>
      <c r="F2282" s="36" t="s">
        <v>45</v>
      </c>
      <c r="G2282" s="36">
        <v>0</v>
      </c>
      <c r="H2282" s="36" t="s">
        <v>30</v>
      </c>
      <c r="I2282" s="36" t="s">
        <v>12339</v>
      </c>
      <c r="J2282" s="36" t="s">
        <v>12340</v>
      </c>
      <c r="K2282" s="36" t="s">
        <v>33</v>
      </c>
      <c r="L2282" s="72" t="s">
        <v>12341</v>
      </c>
      <c r="M2282" s="36" t="s">
        <v>12256</v>
      </c>
      <c r="N2282" s="36" t="s">
        <v>36</v>
      </c>
      <c r="O2282" s="36"/>
      <c r="P2282" s="36"/>
      <c r="Q2282" s="36"/>
      <c r="R2282" s="36"/>
      <c r="S2282" s="36" t="s">
        <v>51</v>
      </c>
      <c r="T2282" s="36" t="s">
        <v>38</v>
      </c>
      <c r="U2282" s="36" t="s">
        <v>38</v>
      </c>
      <c r="V2282" s="36" t="s">
        <v>38</v>
      </c>
      <c r="W2282" s="36"/>
      <c r="X2282" s="36">
        <v>2</v>
      </c>
      <c r="Y2282" s="36" t="s">
        <v>228</v>
      </c>
      <c r="Z2282" s="36">
        <v>5</v>
      </c>
      <c r="AA2282" s="36" t="s">
        <v>228</v>
      </c>
      <c r="AB2282" s="36">
        <v>5</v>
      </c>
      <c r="AC2282" s="36"/>
      <c r="AD2282" s="36"/>
      <c r="AE2282" s="36">
        <f t="shared" si="38"/>
        <v>0</v>
      </c>
    </row>
    <row r="2283" spans="1:31" customFormat="1" ht="121.5">
      <c r="A2283" s="36">
        <v>2282</v>
      </c>
      <c r="B2283" s="36" t="s">
        <v>11965</v>
      </c>
      <c r="C2283" s="36" t="s">
        <v>12121</v>
      </c>
      <c r="D2283" s="36" t="s">
        <v>12342</v>
      </c>
      <c r="E2283" s="36" t="s">
        <v>28</v>
      </c>
      <c r="F2283" s="36" t="s">
        <v>45</v>
      </c>
      <c r="G2283" s="36">
        <v>0</v>
      </c>
      <c r="H2283" s="36" t="s">
        <v>108</v>
      </c>
      <c r="I2283" s="36" t="s">
        <v>12343</v>
      </c>
      <c r="J2283" s="36" t="s">
        <v>12344</v>
      </c>
      <c r="K2283" s="36" t="s">
        <v>33</v>
      </c>
      <c r="L2283" s="72" t="s">
        <v>12345</v>
      </c>
      <c r="M2283" s="36" t="s">
        <v>12337</v>
      </c>
      <c r="N2283" s="72" t="s">
        <v>49</v>
      </c>
      <c r="O2283" s="36"/>
      <c r="P2283" s="36"/>
      <c r="Q2283" s="36"/>
      <c r="R2283" s="36" t="s">
        <v>50</v>
      </c>
      <c r="S2283" s="36" t="s">
        <v>51</v>
      </c>
      <c r="T2283" s="36" t="s">
        <v>38</v>
      </c>
      <c r="U2283" s="36" t="s">
        <v>38</v>
      </c>
      <c r="V2283" s="36" t="s">
        <v>39</v>
      </c>
      <c r="W2283" s="36"/>
      <c r="X2283" s="36">
        <v>2</v>
      </c>
      <c r="Y2283" s="36" t="s">
        <v>4624</v>
      </c>
      <c r="Z2283" s="36">
        <v>1</v>
      </c>
      <c r="AA2283" s="36" t="s">
        <v>4624</v>
      </c>
      <c r="AB2283" s="36">
        <v>1</v>
      </c>
      <c r="AC2283" s="36"/>
      <c r="AD2283" s="36"/>
      <c r="AE2283" s="36">
        <f t="shared" si="38"/>
        <v>1</v>
      </c>
    </row>
    <row r="2284" spans="1:31" customFormat="1" ht="162">
      <c r="A2284" s="36">
        <v>2283</v>
      </c>
      <c r="B2284" s="36" t="s">
        <v>11965</v>
      </c>
      <c r="C2284" s="36" t="s">
        <v>12121</v>
      </c>
      <c r="D2284" s="36" t="s">
        <v>12346</v>
      </c>
      <c r="E2284" s="36" t="s">
        <v>28</v>
      </c>
      <c r="F2284" s="36" t="s">
        <v>45</v>
      </c>
      <c r="G2284" s="36">
        <v>0</v>
      </c>
      <c r="H2284" s="36" t="s">
        <v>82</v>
      </c>
      <c r="I2284" s="36" t="s">
        <v>12347</v>
      </c>
      <c r="J2284" s="36" t="s">
        <v>12348</v>
      </c>
      <c r="K2284" s="36" t="s">
        <v>33</v>
      </c>
      <c r="L2284" s="72" t="s">
        <v>12349</v>
      </c>
      <c r="M2284" s="36" t="s">
        <v>12350</v>
      </c>
      <c r="N2284" s="36" t="s">
        <v>36</v>
      </c>
      <c r="O2284" s="36"/>
      <c r="P2284" s="36"/>
      <c r="Q2284" s="36"/>
      <c r="R2284" s="36"/>
      <c r="S2284" s="36" t="s">
        <v>51</v>
      </c>
      <c r="T2284" s="36" t="s">
        <v>38</v>
      </c>
      <c r="U2284" s="36" t="s">
        <v>39</v>
      </c>
      <c r="V2284" s="36" t="s">
        <v>38</v>
      </c>
      <c r="W2284" s="36" t="s">
        <v>12351</v>
      </c>
      <c r="X2284" s="36">
        <v>2</v>
      </c>
      <c r="Y2284" s="36" t="s">
        <v>12352</v>
      </c>
      <c r="Z2284" s="36">
        <v>1</v>
      </c>
      <c r="AA2284" s="36" t="s">
        <v>4624</v>
      </c>
      <c r="AB2284" s="36">
        <v>1</v>
      </c>
      <c r="AC2284" s="36"/>
      <c r="AD2284" s="36"/>
      <c r="AE2284" s="36">
        <f t="shared" si="38"/>
        <v>0</v>
      </c>
    </row>
    <row r="2285" spans="1:31" customFormat="1" ht="108">
      <c r="A2285" s="36">
        <v>2284</v>
      </c>
      <c r="B2285" s="36" t="s">
        <v>11965</v>
      </c>
      <c r="C2285" s="36" t="s">
        <v>12121</v>
      </c>
      <c r="D2285" s="36" t="s">
        <v>12353</v>
      </c>
      <c r="E2285" s="36" t="s">
        <v>28</v>
      </c>
      <c r="F2285" s="36" t="s">
        <v>45</v>
      </c>
      <c r="G2285" s="36">
        <v>0</v>
      </c>
      <c r="H2285" s="36" t="s">
        <v>82</v>
      </c>
      <c r="I2285" s="36" t="s">
        <v>12354</v>
      </c>
      <c r="J2285" s="36" t="s">
        <v>12355</v>
      </c>
      <c r="K2285" s="36" t="s">
        <v>33</v>
      </c>
      <c r="L2285" s="72" t="s">
        <v>12356</v>
      </c>
      <c r="M2285" s="36" t="s">
        <v>12126</v>
      </c>
      <c r="N2285" s="36" t="s">
        <v>36</v>
      </c>
      <c r="O2285" s="36"/>
      <c r="P2285" s="36"/>
      <c r="Q2285" s="36"/>
      <c r="R2285" s="36"/>
      <c r="S2285" s="36" t="s">
        <v>51</v>
      </c>
      <c r="T2285" s="36" t="s">
        <v>38</v>
      </c>
      <c r="U2285" s="36" t="s">
        <v>39</v>
      </c>
      <c r="V2285" s="36" t="s">
        <v>39</v>
      </c>
      <c r="W2285" s="36" t="s">
        <v>38</v>
      </c>
      <c r="X2285" s="36">
        <v>2</v>
      </c>
      <c r="Y2285" s="36" t="s">
        <v>12332</v>
      </c>
      <c r="Z2285" s="36">
        <v>1</v>
      </c>
      <c r="AA2285" s="36" t="s">
        <v>12332</v>
      </c>
      <c r="AB2285" s="36">
        <v>1</v>
      </c>
      <c r="AC2285" s="36"/>
      <c r="AD2285" s="36"/>
      <c r="AE2285" s="36">
        <f t="shared" si="38"/>
        <v>0</v>
      </c>
    </row>
    <row r="2286" spans="1:31" customFormat="1" ht="121.5">
      <c r="A2286" s="36">
        <v>2285</v>
      </c>
      <c r="B2286" s="36" t="s">
        <v>11965</v>
      </c>
      <c r="C2286" s="36" t="s">
        <v>12357</v>
      </c>
      <c r="D2286" s="36" t="s">
        <v>12358</v>
      </c>
      <c r="E2286" s="36" t="s">
        <v>28</v>
      </c>
      <c r="F2286" s="36" t="s">
        <v>45</v>
      </c>
      <c r="G2286" s="36">
        <v>0</v>
      </c>
      <c r="H2286" s="36" t="s">
        <v>82</v>
      </c>
      <c r="I2286" s="36" t="s">
        <v>12359</v>
      </c>
      <c r="J2286" s="36" t="s">
        <v>12360</v>
      </c>
      <c r="K2286" s="36" t="s">
        <v>33</v>
      </c>
      <c r="L2286" s="72" t="s">
        <v>12361</v>
      </c>
      <c r="M2286" s="36" t="s">
        <v>12362</v>
      </c>
      <c r="N2286" s="36" t="s">
        <v>49</v>
      </c>
      <c r="O2286" s="36"/>
      <c r="P2286" s="36" t="s">
        <v>50</v>
      </c>
      <c r="Q2286" s="36"/>
      <c r="R2286" s="36"/>
      <c r="S2286" s="36" t="s">
        <v>51</v>
      </c>
      <c r="T2286" s="36" t="s">
        <v>38</v>
      </c>
      <c r="U2286" s="36" t="s">
        <v>39</v>
      </c>
      <c r="V2286" s="36" t="s">
        <v>38</v>
      </c>
      <c r="W2286" s="36" t="s">
        <v>211</v>
      </c>
      <c r="X2286" s="36">
        <v>2</v>
      </c>
      <c r="Y2286" s="36" t="s">
        <v>12363</v>
      </c>
      <c r="Z2286" s="36">
        <v>1</v>
      </c>
      <c r="AA2286" s="36" t="s">
        <v>12364</v>
      </c>
      <c r="AB2286" s="36">
        <v>2</v>
      </c>
      <c r="AC2286" s="36"/>
      <c r="AD2286" s="36"/>
      <c r="AE2286" s="36">
        <f t="shared" si="38"/>
        <v>1</v>
      </c>
    </row>
    <row r="2287" spans="1:31" customFormat="1" ht="94.5">
      <c r="A2287" s="36">
        <v>2286</v>
      </c>
      <c r="B2287" s="36" t="s">
        <v>11965</v>
      </c>
      <c r="C2287" s="36" t="s">
        <v>12357</v>
      </c>
      <c r="D2287" s="36" t="s">
        <v>12365</v>
      </c>
      <c r="E2287" s="36" t="s">
        <v>28</v>
      </c>
      <c r="F2287" s="36" t="s">
        <v>45</v>
      </c>
      <c r="G2287" s="36">
        <v>0</v>
      </c>
      <c r="H2287" s="36" t="s">
        <v>82</v>
      </c>
      <c r="I2287" s="36" t="s">
        <v>12366</v>
      </c>
      <c r="J2287" s="36" t="s">
        <v>12367</v>
      </c>
      <c r="K2287" s="36" t="s">
        <v>33</v>
      </c>
      <c r="L2287" s="72" t="s">
        <v>12368</v>
      </c>
      <c r="M2287" s="36" t="s">
        <v>12369</v>
      </c>
      <c r="N2287" s="36" t="s">
        <v>49</v>
      </c>
      <c r="O2287" s="36"/>
      <c r="P2287" s="36" t="s">
        <v>50</v>
      </c>
      <c r="Q2287" s="36"/>
      <c r="R2287" s="36"/>
      <c r="S2287" s="36" t="s">
        <v>51</v>
      </c>
      <c r="T2287" s="36" t="s">
        <v>38</v>
      </c>
      <c r="U2287" s="36" t="s">
        <v>39</v>
      </c>
      <c r="V2287" s="36" t="s">
        <v>38</v>
      </c>
      <c r="W2287" s="36" t="s">
        <v>211</v>
      </c>
      <c r="X2287" s="36">
        <v>2</v>
      </c>
      <c r="Y2287" s="36" t="s">
        <v>12370</v>
      </c>
      <c r="Z2287" s="36">
        <v>1</v>
      </c>
      <c r="AA2287" s="36" t="s">
        <v>12371</v>
      </c>
      <c r="AB2287" s="36">
        <v>1</v>
      </c>
      <c r="AC2287" s="36"/>
      <c r="AD2287" s="36"/>
      <c r="AE2287" s="36">
        <f t="shared" si="38"/>
        <v>1</v>
      </c>
    </row>
    <row r="2288" spans="1:31" customFormat="1" ht="94.5">
      <c r="A2288" s="36">
        <v>2287</v>
      </c>
      <c r="B2288" s="36" t="s">
        <v>11965</v>
      </c>
      <c r="C2288" s="36" t="s">
        <v>12357</v>
      </c>
      <c r="D2288" s="36" t="s">
        <v>12372</v>
      </c>
      <c r="E2288" s="36" t="s">
        <v>28</v>
      </c>
      <c r="F2288" s="36" t="s">
        <v>45</v>
      </c>
      <c r="G2288" s="36">
        <v>0</v>
      </c>
      <c r="H2288" s="36" t="s">
        <v>82</v>
      </c>
      <c r="I2288" s="36" t="s">
        <v>12373</v>
      </c>
      <c r="J2288" s="36" t="s">
        <v>12374</v>
      </c>
      <c r="K2288" s="36" t="s">
        <v>33</v>
      </c>
      <c r="L2288" s="72" t="s">
        <v>12375</v>
      </c>
      <c r="M2288" s="36" t="s">
        <v>12376</v>
      </c>
      <c r="N2288" s="36" t="s">
        <v>49</v>
      </c>
      <c r="O2288" s="36"/>
      <c r="P2288" s="36" t="s">
        <v>50</v>
      </c>
      <c r="Q2288" s="36"/>
      <c r="R2288" s="36"/>
      <c r="S2288" s="36" t="s">
        <v>51</v>
      </c>
      <c r="T2288" s="36" t="s">
        <v>38</v>
      </c>
      <c r="U2288" s="36" t="s">
        <v>39</v>
      </c>
      <c r="V2288" s="36" t="s">
        <v>38</v>
      </c>
      <c r="W2288" s="36" t="s">
        <v>7361</v>
      </c>
      <c r="X2288" s="36">
        <v>2</v>
      </c>
      <c r="Y2288" s="36" t="s">
        <v>12370</v>
      </c>
      <c r="Z2288" s="36">
        <v>1</v>
      </c>
      <c r="AA2288" s="36" t="s">
        <v>12371</v>
      </c>
      <c r="AB2288" s="36">
        <v>1</v>
      </c>
      <c r="AC2288" s="36"/>
      <c r="AD2288" s="36"/>
      <c r="AE2288" s="36">
        <f t="shared" si="38"/>
        <v>1</v>
      </c>
    </row>
    <row r="2289" spans="1:31" customFormat="1" ht="108">
      <c r="A2289" s="36">
        <v>2288</v>
      </c>
      <c r="B2289" s="36" t="s">
        <v>11965</v>
      </c>
      <c r="C2289" s="36" t="s">
        <v>12357</v>
      </c>
      <c r="D2289" s="36" t="s">
        <v>12377</v>
      </c>
      <c r="E2289" s="36" t="s">
        <v>28</v>
      </c>
      <c r="F2289" s="36" t="s">
        <v>45</v>
      </c>
      <c r="G2289" s="36">
        <v>0</v>
      </c>
      <c r="H2289" s="36" t="s">
        <v>82</v>
      </c>
      <c r="I2289" s="36" t="s">
        <v>12378</v>
      </c>
      <c r="J2289" s="36" t="s">
        <v>12379</v>
      </c>
      <c r="K2289" s="36" t="s">
        <v>33</v>
      </c>
      <c r="L2289" s="72" t="s">
        <v>12380</v>
      </c>
      <c r="M2289" s="36" t="s">
        <v>12381</v>
      </c>
      <c r="N2289" s="36" t="s">
        <v>49</v>
      </c>
      <c r="O2289" s="36"/>
      <c r="P2289" s="36" t="s">
        <v>50</v>
      </c>
      <c r="Q2289" s="36"/>
      <c r="R2289" s="36"/>
      <c r="S2289" s="36" t="s">
        <v>51</v>
      </c>
      <c r="T2289" s="36" t="s">
        <v>38</v>
      </c>
      <c r="U2289" s="36" t="s">
        <v>39</v>
      </c>
      <c r="V2289" s="36" t="s">
        <v>38</v>
      </c>
      <c r="W2289" s="36" t="s">
        <v>211</v>
      </c>
      <c r="X2289" s="36">
        <v>2</v>
      </c>
      <c r="Y2289" s="36" t="s">
        <v>12370</v>
      </c>
      <c r="Z2289" s="36">
        <v>1</v>
      </c>
      <c r="AA2289" s="36" t="s">
        <v>12371</v>
      </c>
      <c r="AB2289" s="36">
        <v>1</v>
      </c>
      <c r="AC2289" s="36"/>
      <c r="AD2289" s="36"/>
      <c r="AE2289" s="36">
        <f t="shared" si="38"/>
        <v>1</v>
      </c>
    </row>
    <row r="2290" spans="1:31" customFormat="1" ht="94.5">
      <c r="A2290" s="36">
        <v>2289</v>
      </c>
      <c r="B2290" s="36" t="s">
        <v>11965</v>
      </c>
      <c r="C2290" s="36" t="s">
        <v>12357</v>
      </c>
      <c r="D2290" s="36" t="s">
        <v>12382</v>
      </c>
      <c r="E2290" s="36" t="s">
        <v>28</v>
      </c>
      <c r="F2290" s="36" t="s">
        <v>45</v>
      </c>
      <c r="G2290" s="36">
        <v>0</v>
      </c>
      <c r="H2290" s="36" t="s">
        <v>82</v>
      </c>
      <c r="I2290" s="36" t="s">
        <v>12383</v>
      </c>
      <c r="J2290" s="36" t="s">
        <v>12384</v>
      </c>
      <c r="K2290" s="36" t="s">
        <v>33</v>
      </c>
      <c r="L2290" s="72" t="s">
        <v>12385</v>
      </c>
      <c r="M2290" s="36" t="s">
        <v>12386</v>
      </c>
      <c r="N2290" s="36" t="s">
        <v>49</v>
      </c>
      <c r="O2290" s="36"/>
      <c r="P2290" s="36" t="s">
        <v>50</v>
      </c>
      <c r="Q2290" s="36"/>
      <c r="R2290" s="36"/>
      <c r="S2290" s="36" t="s">
        <v>51</v>
      </c>
      <c r="T2290" s="36" t="s">
        <v>38</v>
      </c>
      <c r="U2290" s="36" t="s">
        <v>39</v>
      </c>
      <c r="V2290" s="36" t="s">
        <v>38</v>
      </c>
      <c r="W2290" s="36" t="s">
        <v>211</v>
      </c>
      <c r="X2290" s="36">
        <v>2</v>
      </c>
      <c r="Y2290" s="36" t="s">
        <v>12370</v>
      </c>
      <c r="Z2290" s="36">
        <v>1</v>
      </c>
      <c r="AA2290" s="36" t="s">
        <v>12371</v>
      </c>
      <c r="AB2290" s="36">
        <v>1</v>
      </c>
      <c r="AC2290" s="36"/>
      <c r="AD2290" s="36"/>
      <c r="AE2290" s="36">
        <f t="shared" si="38"/>
        <v>1</v>
      </c>
    </row>
    <row r="2291" spans="1:31" customFormat="1" ht="175.5">
      <c r="A2291" s="36">
        <v>2290</v>
      </c>
      <c r="B2291" s="36" t="s">
        <v>11965</v>
      </c>
      <c r="C2291" s="36" t="s">
        <v>12357</v>
      </c>
      <c r="D2291" s="36" t="s">
        <v>12387</v>
      </c>
      <c r="E2291" s="36" t="s">
        <v>28</v>
      </c>
      <c r="F2291" s="36" t="s">
        <v>45</v>
      </c>
      <c r="G2291" s="36">
        <v>0</v>
      </c>
      <c r="H2291" s="36" t="s">
        <v>82</v>
      </c>
      <c r="I2291" s="36" t="s">
        <v>12388</v>
      </c>
      <c r="J2291" s="36" t="s">
        <v>12389</v>
      </c>
      <c r="K2291" s="36" t="s">
        <v>33</v>
      </c>
      <c r="L2291" s="72" t="s">
        <v>12390</v>
      </c>
      <c r="M2291" s="36" t="s">
        <v>12391</v>
      </c>
      <c r="N2291" s="36" t="s">
        <v>49</v>
      </c>
      <c r="O2291" s="36"/>
      <c r="P2291" s="36" t="s">
        <v>50</v>
      </c>
      <c r="Q2291" s="36"/>
      <c r="R2291" s="36"/>
      <c r="S2291" s="36" t="s">
        <v>51</v>
      </c>
      <c r="T2291" s="36" t="s">
        <v>38</v>
      </c>
      <c r="U2291" s="36" t="s">
        <v>39</v>
      </c>
      <c r="V2291" s="36" t="s">
        <v>38</v>
      </c>
      <c r="W2291" s="36" t="s">
        <v>211</v>
      </c>
      <c r="X2291" s="36">
        <v>2</v>
      </c>
      <c r="Y2291" s="36" t="s">
        <v>12392</v>
      </c>
      <c r="Z2291" s="36">
        <v>1</v>
      </c>
      <c r="AA2291" s="36" t="s">
        <v>12393</v>
      </c>
      <c r="AB2291" s="36">
        <v>1</v>
      </c>
      <c r="AC2291" s="36"/>
      <c r="AD2291" s="36"/>
      <c r="AE2291" s="36">
        <f t="shared" si="38"/>
        <v>1</v>
      </c>
    </row>
    <row r="2292" spans="1:31" customFormat="1" ht="121.5">
      <c r="A2292" s="36">
        <v>2291</v>
      </c>
      <c r="B2292" s="36" t="s">
        <v>11965</v>
      </c>
      <c r="C2292" s="36" t="s">
        <v>12357</v>
      </c>
      <c r="D2292" s="36" t="s">
        <v>12394</v>
      </c>
      <c r="E2292" s="36" t="s">
        <v>28</v>
      </c>
      <c r="F2292" s="36" t="s">
        <v>45</v>
      </c>
      <c r="G2292" s="36">
        <v>0</v>
      </c>
      <c r="H2292" s="36" t="s">
        <v>82</v>
      </c>
      <c r="I2292" s="36" t="s">
        <v>12395</v>
      </c>
      <c r="J2292" s="36" t="s">
        <v>12396</v>
      </c>
      <c r="K2292" s="36" t="s">
        <v>33</v>
      </c>
      <c r="L2292" s="72" t="s">
        <v>12397</v>
      </c>
      <c r="M2292" s="36" t="s">
        <v>12398</v>
      </c>
      <c r="N2292" s="36" t="s">
        <v>49</v>
      </c>
      <c r="O2292" s="36"/>
      <c r="P2292" s="36" t="s">
        <v>50</v>
      </c>
      <c r="Q2292" s="36"/>
      <c r="R2292" s="36"/>
      <c r="S2292" s="36" t="s">
        <v>51</v>
      </c>
      <c r="T2292" s="36" t="s">
        <v>38</v>
      </c>
      <c r="U2292" s="36" t="s">
        <v>39</v>
      </c>
      <c r="V2292" s="36" t="s">
        <v>38</v>
      </c>
      <c r="W2292" s="36" t="s">
        <v>211</v>
      </c>
      <c r="X2292" s="36">
        <v>2</v>
      </c>
      <c r="Y2292" s="36" t="s">
        <v>12399</v>
      </c>
      <c r="Z2292" s="36">
        <v>1</v>
      </c>
      <c r="AA2292" s="36" t="s">
        <v>12393</v>
      </c>
      <c r="AB2292" s="36">
        <v>1</v>
      </c>
      <c r="AC2292" s="36"/>
      <c r="AD2292" s="36"/>
      <c r="AE2292" s="36">
        <f t="shared" si="38"/>
        <v>1</v>
      </c>
    </row>
    <row r="2293" spans="1:31" customFormat="1" ht="135">
      <c r="A2293" s="36">
        <v>2292</v>
      </c>
      <c r="B2293" s="36" t="s">
        <v>11965</v>
      </c>
      <c r="C2293" s="36" t="s">
        <v>12357</v>
      </c>
      <c r="D2293" s="36" t="s">
        <v>12400</v>
      </c>
      <c r="E2293" s="36" t="s">
        <v>28</v>
      </c>
      <c r="F2293" s="36" t="s">
        <v>45</v>
      </c>
      <c r="G2293" s="36">
        <v>0</v>
      </c>
      <c r="H2293" s="36" t="s">
        <v>108</v>
      </c>
      <c r="I2293" s="36" t="s">
        <v>12401</v>
      </c>
      <c r="J2293" s="36" t="s">
        <v>12402</v>
      </c>
      <c r="K2293" s="36" t="s">
        <v>33</v>
      </c>
      <c r="L2293" s="72" t="s">
        <v>12403</v>
      </c>
      <c r="M2293" s="36" t="s">
        <v>12404</v>
      </c>
      <c r="N2293" s="36" t="s">
        <v>49</v>
      </c>
      <c r="O2293" s="36"/>
      <c r="P2293" s="36" t="s">
        <v>50</v>
      </c>
      <c r="Q2293" s="36"/>
      <c r="R2293" s="36"/>
      <c r="S2293" s="36" t="s">
        <v>51</v>
      </c>
      <c r="T2293" s="36" t="s">
        <v>38</v>
      </c>
      <c r="U2293" s="36" t="s">
        <v>39</v>
      </c>
      <c r="V2293" s="36" t="s">
        <v>38</v>
      </c>
      <c r="W2293" s="36" t="s">
        <v>7361</v>
      </c>
      <c r="X2293" s="36">
        <v>2</v>
      </c>
      <c r="Y2293" s="36" t="s">
        <v>12405</v>
      </c>
      <c r="Z2293" s="36">
        <v>1</v>
      </c>
      <c r="AA2293" s="36" t="s">
        <v>12406</v>
      </c>
      <c r="AB2293" s="36">
        <v>2</v>
      </c>
      <c r="AC2293" s="36"/>
      <c r="AD2293" s="36"/>
      <c r="AE2293" s="36">
        <f t="shared" si="38"/>
        <v>1</v>
      </c>
    </row>
    <row r="2294" spans="1:31" customFormat="1" ht="121.5">
      <c r="A2294" s="36">
        <v>2293</v>
      </c>
      <c r="B2294" s="36" t="s">
        <v>11965</v>
      </c>
      <c r="C2294" s="36" t="s">
        <v>12357</v>
      </c>
      <c r="D2294" s="36" t="s">
        <v>12407</v>
      </c>
      <c r="E2294" s="36" t="s">
        <v>28</v>
      </c>
      <c r="F2294" s="36" t="s">
        <v>45</v>
      </c>
      <c r="G2294" s="36">
        <v>0</v>
      </c>
      <c r="H2294" s="36" t="s">
        <v>82</v>
      </c>
      <c r="I2294" s="36" t="s">
        <v>12408</v>
      </c>
      <c r="J2294" s="36" t="s">
        <v>12409</v>
      </c>
      <c r="K2294" s="36" t="s">
        <v>33</v>
      </c>
      <c r="L2294" s="72" t="s">
        <v>12410</v>
      </c>
      <c r="M2294" s="36" t="s">
        <v>12411</v>
      </c>
      <c r="N2294" s="36" t="s">
        <v>36</v>
      </c>
      <c r="O2294" s="36"/>
      <c r="P2294" s="36"/>
      <c r="Q2294" s="36"/>
      <c r="R2294" s="36"/>
      <c r="S2294" s="36" t="s">
        <v>37</v>
      </c>
      <c r="T2294" s="36" t="s">
        <v>38</v>
      </c>
      <c r="U2294" s="36" t="s">
        <v>39</v>
      </c>
      <c r="V2294" s="36" t="s">
        <v>38</v>
      </c>
      <c r="W2294" s="36" t="s">
        <v>211</v>
      </c>
      <c r="X2294" s="36">
        <v>2</v>
      </c>
      <c r="Y2294" s="36" t="s">
        <v>12412</v>
      </c>
      <c r="Z2294" s="36">
        <v>1</v>
      </c>
      <c r="AA2294" s="36" t="s">
        <v>12413</v>
      </c>
      <c r="AB2294" s="36">
        <v>1</v>
      </c>
      <c r="AC2294" s="36"/>
      <c r="AD2294" s="36"/>
      <c r="AE2294" s="36">
        <f t="shared" si="38"/>
        <v>0</v>
      </c>
    </row>
    <row r="2295" spans="1:31" customFormat="1" ht="81">
      <c r="A2295" s="36">
        <v>2294</v>
      </c>
      <c r="B2295" s="36" t="s">
        <v>11965</v>
      </c>
      <c r="C2295" s="36" t="s">
        <v>12357</v>
      </c>
      <c r="D2295" s="36" t="s">
        <v>12414</v>
      </c>
      <c r="E2295" s="36" t="s">
        <v>28</v>
      </c>
      <c r="F2295" s="36" t="s">
        <v>45</v>
      </c>
      <c r="G2295" s="36">
        <v>0</v>
      </c>
      <c r="H2295" s="36" t="s">
        <v>82</v>
      </c>
      <c r="I2295" s="36" t="s">
        <v>12415</v>
      </c>
      <c r="J2295" s="36" t="s">
        <v>12416</v>
      </c>
      <c r="K2295" s="36" t="s">
        <v>33</v>
      </c>
      <c r="L2295" s="72" t="s">
        <v>12417</v>
      </c>
      <c r="M2295" s="36" t="s">
        <v>12418</v>
      </c>
      <c r="N2295" s="36" t="s">
        <v>49</v>
      </c>
      <c r="O2295" s="36"/>
      <c r="P2295" s="36" t="s">
        <v>50</v>
      </c>
      <c r="Q2295" s="36"/>
      <c r="R2295" s="36"/>
      <c r="S2295" s="36" t="s">
        <v>51</v>
      </c>
      <c r="T2295" s="36" t="s">
        <v>38</v>
      </c>
      <c r="U2295" s="36" t="s">
        <v>39</v>
      </c>
      <c r="V2295" s="36" t="s">
        <v>38</v>
      </c>
      <c r="W2295" s="36" t="s">
        <v>7361</v>
      </c>
      <c r="X2295" s="36">
        <v>2</v>
      </c>
      <c r="Y2295" s="36" t="s">
        <v>12412</v>
      </c>
      <c r="Z2295" s="36">
        <v>1</v>
      </c>
      <c r="AA2295" s="36" t="s">
        <v>12413</v>
      </c>
      <c r="AB2295" s="36">
        <v>1</v>
      </c>
      <c r="AC2295" s="36"/>
      <c r="AD2295" s="36"/>
      <c r="AE2295" s="36">
        <f t="shared" si="38"/>
        <v>1</v>
      </c>
    </row>
    <row r="2296" spans="1:31" customFormat="1" ht="94.5">
      <c r="A2296" s="36">
        <v>2295</v>
      </c>
      <c r="B2296" s="36" t="s">
        <v>11965</v>
      </c>
      <c r="C2296" s="36" t="s">
        <v>12357</v>
      </c>
      <c r="D2296" s="36" t="s">
        <v>12419</v>
      </c>
      <c r="E2296" s="36" t="s">
        <v>28</v>
      </c>
      <c r="F2296" s="36" t="s">
        <v>45</v>
      </c>
      <c r="G2296" s="36">
        <v>0</v>
      </c>
      <c r="H2296" s="36" t="s">
        <v>82</v>
      </c>
      <c r="I2296" s="36" t="s">
        <v>12420</v>
      </c>
      <c r="J2296" s="36" t="s">
        <v>12421</v>
      </c>
      <c r="K2296" s="36" t="s">
        <v>33</v>
      </c>
      <c r="L2296" s="72" t="s">
        <v>12422</v>
      </c>
      <c r="M2296" s="36" t="s">
        <v>12423</v>
      </c>
      <c r="N2296" s="36" t="s">
        <v>49</v>
      </c>
      <c r="O2296" s="36"/>
      <c r="P2296" s="36" t="s">
        <v>50</v>
      </c>
      <c r="Q2296" s="36"/>
      <c r="R2296" s="36"/>
      <c r="S2296" s="36" t="s">
        <v>51</v>
      </c>
      <c r="T2296" s="36" t="s">
        <v>38</v>
      </c>
      <c r="U2296" s="36" t="s">
        <v>39</v>
      </c>
      <c r="V2296" s="36" t="s">
        <v>38</v>
      </c>
      <c r="W2296" s="36" t="s">
        <v>211</v>
      </c>
      <c r="X2296" s="36">
        <v>2</v>
      </c>
      <c r="Y2296" s="36" t="s">
        <v>12424</v>
      </c>
      <c r="Z2296" s="36">
        <v>1</v>
      </c>
      <c r="AA2296" s="36" t="s">
        <v>12425</v>
      </c>
      <c r="AB2296" s="36">
        <v>1</v>
      </c>
      <c r="AC2296" s="36"/>
      <c r="AD2296" s="36"/>
      <c r="AE2296" s="36">
        <f t="shared" si="38"/>
        <v>1</v>
      </c>
    </row>
    <row r="2297" spans="1:31" customFormat="1" ht="81">
      <c r="A2297" s="72">
        <v>2296</v>
      </c>
      <c r="B2297" s="72" t="s">
        <v>11965</v>
      </c>
      <c r="C2297" s="72" t="s">
        <v>12357</v>
      </c>
      <c r="D2297" s="72" t="s">
        <v>12426</v>
      </c>
      <c r="E2297" s="72" t="s">
        <v>28</v>
      </c>
      <c r="F2297" s="72" t="s">
        <v>45</v>
      </c>
      <c r="G2297" s="72">
        <v>0</v>
      </c>
      <c r="H2297" s="72" t="s">
        <v>757</v>
      </c>
      <c r="I2297" s="36" t="s">
        <v>12427</v>
      </c>
      <c r="J2297" s="36" t="s">
        <v>12428</v>
      </c>
      <c r="K2297" s="36" t="s">
        <v>33</v>
      </c>
      <c r="L2297" s="72" t="s">
        <v>12429</v>
      </c>
      <c r="M2297" s="36" t="s">
        <v>12430</v>
      </c>
      <c r="N2297" s="36" t="s">
        <v>49</v>
      </c>
      <c r="O2297" s="36"/>
      <c r="P2297" s="36" t="s">
        <v>50</v>
      </c>
      <c r="Q2297" s="36"/>
      <c r="R2297" s="36"/>
      <c r="S2297" s="36" t="s">
        <v>51</v>
      </c>
      <c r="T2297" s="36" t="s">
        <v>38</v>
      </c>
      <c r="U2297" s="36" t="s">
        <v>39</v>
      </c>
      <c r="V2297" s="36" t="s">
        <v>38</v>
      </c>
      <c r="W2297" s="36" t="s">
        <v>7361</v>
      </c>
      <c r="X2297" s="36">
        <v>2</v>
      </c>
      <c r="Y2297" s="36" t="s">
        <v>12431</v>
      </c>
      <c r="Z2297" s="36">
        <v>1</v>
      </c>
      <c r="AA2297" s="36" t="s">
        <v>12432</v>
      </c>
      <c r="AB2297" s="36">
        <v>1</v>
      </c>
      <c r="AC2297" s="36"/>
      <c r="AD2297" s="36"/>
      <c r="AE2297" s="36">
        <f t="shared" si="38"/>
        <v>1</v>
      </c>
    </row>
    <row r="2298" spans="1:31" customFormat="1" ht="94.5">
      <c r="A2298" s="36">
        <v>2297</v>
      </c>
      <c r="B2298" s="36" t="s">
        <v>11965</v>
      </c>
      <c r="C2298" s="36" t="s">
        <v>12357</v>
      </c>
      <c r="D2298" s="36" t="s">
        <v>12433</v>
      </c>
      <c r="E2298" s="36" t="s">
        <v>28</v>
      </c>
      <c r="F2298" s="36" t="s">
        <v>45</v>
      </c>
      <c r="G2298" s="36">
        <v>0</v>
      </c>
      <c r="H2298" s="36" t="s">
        <v>82</v>
      </c>
      <c r="I2298" s="36" t="s">
        <v>12434</v>
      </c>
      <c r="J2298" s="36" t="s">
        <v>12435</v>
      </c>
      <c r="K2298" s="36" t="s">
        <v>33</v>
      </c>
      <c r="L2298" s="72" t="s">
        <v>12436</v>
      </c>
      <c r="M2298" s="36" t="s">
        <v>12437</v>
      </c>
      <c r="N2298" s="36" t="s">
        <v>49</v>
      </c>
      <c r="O2298" s="36"/>
      <c r="P2298" s="36" t="s">
        <v>50</v>
      </c>
      <c r="Q2298" s="36"/>
      <c r="R2298" s="36"/>
      <c r="S2298" s="36" t="s">
        <v>51</v>
      </c>
      <c r="T2298" s="36" t="s">
        <v>38</v>
      </c>
      <c r="U2298" s="36" t="s">
        <v>39</v>
      </c>
      <c r="V2298" s="36" t="s">
        <v>38</v>
      </c>
      <c r="W2298" s="36" t="s">
        <v>7361</v>
      </c>
      <c r="X2298" s="36">
        <v>2</v>
      </c>
      <c r="Y2298" s="36" t="s">
        <v>12438</v>
      </c>
      <c r="Z2298" s="36">
        <v>1</v>
      </c>
      <c r="AA2298" s="36" t="s">
        <v>12439</v>
      </c>
      <c r="AB2298" s="36">
        <v>1</v>
      </c>
      <c r="AC2298" s="36"/>
      <c r="AD2298" s="36"/>
      <c r="AE2298" s="36">
        <f t="shared" si="38"/>
        <v>1</v>
      </c>
    </row>
    <row r="2299" spans="1:31" customFormat="1" ht="94.5">
      <c r="A2299" s="36">
        <v>2298</v>
      </c>
      <c r="B2299" s="36" t="s">
        <v>11965</v>
      </c>
      <c r="C2299" s="36" t="s">
        <v>12357</v>
      </c>
      <c r="D2299" s="36" t="s">
        <v>12440</v>
      </c>
      <c r="E2299" s="36" t="s">
        <v>28</v>
      </c>
      <c r="F2299" s="36" t="s">
        <v>45</v>
      </c>
      <c r="G2299" s="36">
        <v>0</v>
      </c>
      <c r="H2299" s="36" t="s">
        <v>82</v>
      </c>
      <c r="I2299" s="36" t="s">
        <v>12441</v>
      </c>
      <c r="J2299" s="36" t="s">
        <v>12442</v>
      </c>
      <c r="K2299" s="36" t="s">
        <v>33</v>
      </c>
      <c r="L2299" s="72" t="s">
        <v>12443</v>
      </c>
      <c r="M2299" s="36" t="s">
        <v>12444</v>
      </c>
      <c r="N2299" s="36" t="s">
        <v>49</v>
      </c>
      <c r="O2299" s="36"/>
      <c r="P2299" s="36" t="s">
        <v>50</v>
      </c>
      <c r="Q2299" s="36"/>
      <c r="R2299" s="36"/>
      <c r="S2299" s="36" t="s">
        <v>51</v>
      </c>
      <c r="T2299" s="36" t="s">
        <v>38</v>
      </c>
      <c r="U2299" s="36" t="s">
        <v>39</v>
      </c>
      <c r="V2299" s="36" t="s">
        <v>38</v>
      </c>
      <c r="W2299" s="36" t="s">
        <v>7361</v>
      </c>
      <c r="X2299" s="36">
        <v>2</v>
      </c>
      <c r="Y2299" s="36" t="s">
        <v>12445</v>
      </c>
      <c r="Z2299" s="36">
        <v>1</v>
      </c>
      <c r="AA2299" s="36" t="s">
        <v>12439</v>
      </c>
      <c r="AB2299" s="36">
        <v>1</v>
      </c>
      <c r="AC2299" s="36"/>
      <c r="AD2299" s="36"/>
      <c r="AE2299" s="36">
        <f t="shared" si="38"/>
        <v>1</v>
      </c>
    </row>
    <row r="2300" spans="1:31" customFormat="1" ht="108">
      <c r="A2300" s="36">
        <v>2299</v>
      </c>
      <c r="B2300" s="36" t="s">
        <v>11965</v>
      </c>
      <c r="C2300" s="36" t="s">
        <v>12357</v>
      </c>
      <c r="D2300" s="36" t="s">
        <v>12446</v>
      </c>
      <c r="E2300" s="36" t="s">
        <v>28</v>
      </c>
      <c r="F2300" s="36" t="s">
        <v>45</v>
      </c>
      <c r="G2300" s="36">
        <v>0</v>
      </c>
      <c r="H2300" s="36" t="s">
        <v>645</v>
      </c>
      <c r="I2300" s="36" t="s">
        <v>12447</v>
      </c>
      <c r="J2300" s="36" t="s">
        <v>12448</v>
      </c>
      <c r="K2300" s="36" t="s">
        <v>33</v>
      </c>
      <c r="L2300" s="72" t="s">
        <v>12449</v>
      </c>
      <c r="M2300" s="36" t="s">
        <v>12450</v>
      </c>
      <c r="N2300" s="36" t="s">
        <v>49</v>
      </c>
      <c r="O2300" s="36"/>
      <c r="P2300" s="36" t="s">
        <v>50</v>
      </c>
      <c r="Q2300" s="36"/>
      <c r="R2300" s="36"/>
      <c r="S2300" s="36" t="s">
        <v>51</v>
      </c>
      <c r="T2300" s="36" t="s">
        <v>38</v>
      </c>
      <c r="U2300" s="36" t="s">
        <v>39</v>
      </c>
      <c r="V2300" s="36" t="s">
        <v>38</v>
      </c>
      <c r="W2300" s="36" t="s">
        <v>3268</v>
      </c>
      <c r="X2300" s="36">
        <v>2</v>
      </c>
      <c r="Y2300" s="36" t="s">
        <v>12451</v>
      </c>
      <c r="Z2300" s="36">
        <v>1</v>
      </c>
      <c r="AA2300" s="36" t="s">
        <v>12452</v>
      </c>
      <c r="AB2300" s="36">
        <v>1</v>
      </c>
      <c r="AC2300" s="36"/>
      <c r="AD2300" s="36"/>
      <c r="AE2300" s="36">
        <f t="shared" si="38"/>
        <v>1</v>
      </c>
    </row>
    <row r="2301" spans="1:31" customFormat="1" ht="94.5">
      <c r="A2301" s="36">
        <v>2300</v>
      </c>
      <c r="B2301" s="36" t="s">
        <v>11965</v>
      </c>
      <c r="C2301" s="36" t="s">
        <v>12357</v>
      </c>
      <c r="D2301" s="36" t="s">
        <v>12453</v>
      </c>
      <c r="E2301" s="36" t="s">
        <v>28</v>
      </c>
      <c r="F2301" s="36" t="s">
        <v>45</v>
      </c>
      <c r="G2301" s="36">
        <v>0</v>
      </c>
      <c r="H2301" s="36" t="s">
        <v>82</v>
      </c>
      <c r="I2301" s="36" t="s">
        <v>12454</v>
      </c>
      <c r="J2301" s="36" t="s">
        <v>12455</v>
      </c>
      <c r="K2301" s="36" t="s">
        <v>33</v>
      </c>
      <c r="L2301" s="72" t="s">
        <v>12456</v>
      </c>
      <c r="M2301" s="36" t="s">
        <v>12457</v>
      </c>
      <c r="N2301" s="36" t="s">
        <v>49</v>
      </c>
      <c r="O2301" s="36"/>
      <c r="P2301" s="36" t="s">
        <v>50</v>
      </c>
      <c r="Q2301" s="36"/>
      <c r="R2301" s="36"/>
      <c r="S2301" s="36" t="s">
        <v>51</v>
      </c>
      <c r="T2301" s="36" t="s">
        <v>38</v>
      </c>
      <c r="U2301" s="36" t="s">
        <v>39</v>
      </c>
      <c r="V2301" s="36" t="s">
        <v>38</v>
      </c>
      <c r="W2301" s="36" t="s">
        <v>211</v>
      </c>
      <c r="X2301" s="36">
        <v>2</v>
      </c>
      <c r="Y2301" s="36" t="s">
        <v>12458</v>
      </c>
      <c r="Z2301" s="36">
        <v>1</v>
      </c>
      <c r="AA2301" s="36" t="s">
        <v>12459</v>
      </c>
      <c r="AB2301" s="36">
        <v>1</v>
      </c>
      <c r="AC2301" s="36"/>
      <c r="AD2301" s="36"/>
      <c r="AE2301" s="36">
        <f t="shared" si="38"/>
        <v>1</v>
      </c>
    </row>
    <row r="2302" spans="1:31" customFormat="1" ht="108">
      <c r="A2302" s="36">
        <v>2301</v>
      </c>
      <c r="B2302" s="36" t="s">
        <v>11965</v>
      </c>
      <c r="C2302" s="36" t="s">
        <v>12357</v>
      </c>
      <c r="D2302" s="36" t="s">
        <v>12460</v>
      </c>
      <c r="E2302" s="36" t="s">
        <v>28</v>
      </c>
      <c r="F2302" s="36" t="s">
        <v>45</v>
      </c>
      <c r="G2302" s="36">
        <v>0</v>
      </c>
      <c r="H2302" s="36" t="s">
        <v>82</v>
      </c>
      <c r="I2302" s="36" t="s">
        <v>12461</v>
      </c>
      <c r="J2302" s="36" t="s">
        <v>12462</v>
      </c>
      <c r="K2302" s="36" t="s">
        <v>33</v>
      </c>
      <c r="L2302" s="72" t="s">
        <v>12463</v>
      </c>
      <c r="M2302" s="36" t="s">
        <v>12464</v>
      </c>
      <c r="N2302" s="36" t="s">
        <v>49</v>
      </c>
      <c r="O2302" s="36"/>
      <c r="P2302" s="36" t="s">
        <v>50</v>
      </c>
      <c r="Q2302" s="36"/>
      <c r="R2302" s="36"/>
      <c r="S2302" s="36" t="s">
        <v>51</v>
      </c>
      <c r="T2302" s="36" t="s">
        <v>38</v>
      </c>
      <c r="U2302" s="36" t="s">
        <v>39</v>
      </c>
      <c r="V2302" s="36" t="s">
        <v>38</v>
      </c>
      <c r="W2302" s="36" t="s">
        <v>211</v>
      </c>
      <c r="X2302" s="36">
        <v>2</v>
      </c>
      <c r="Y2302" s="36" t="s">
        <v>12465</v>
      </c>
      <c r="Z2302" s="36">
        <v>1</v>
      </c>
      <c r="AA2302" s="36" t="s">
        <v>12466</v>
      </c>
      <c r="AB2302" s="36">
        <v>1</v>
      </c>
      <c r="AC2302" s="36"/>
      <c r="AD2302" s="36"/>
      <c r="AE2302" s="36">
        <f t="shared" si="38"/>
        <v>1</v>
      </c>
    </row>
    <row r="2303" spans="1:31" customFormat="1" ht="67.5">
      <c r="A2303" s="36">
        <v>2302</v>
      </c>
      <c r="B2303" s="36" t="s">
        <v>11965</v>
      </c>
      <c r="C2303" s="36" t="s">
        <v>12357</v>
      </c>
      <c r="D2303" s="36" t="s">
        <v>12467</v>
      </c>
      <c r="E2303" s="36" t="s">
        <v>28</v>
      </c>
      <c r="F2303" s="36" t="s">
        <v>45</v>
      </c>
      <c r="G2303" s="36">
        <v>0</v>
      </c>
      <c r="H2303" s="36" t="s">
        <v>82</v>
      </c>
      <c r="I2303" s="36" t="s">
        <v>12468</v>
      </c>
      <c r="J2303" s="36" t="s">
        <v>12469</v>
      </c>
      <c r="K2303" s="36" t="s">
        <v>33</v>
      </c>
      <c r="L2303" s="72" t="s">
        <v>12470</v>
      </c>
      <c r="M2303" s="36" t="s">
        <v>12471</v>
      </c>
      <c r="N2303" s="36" t="s">
        <v>49</v>
      </c>
      <c r="O2303" s="36"/>
      <c r="P2303" s="36" t="s">
        <v>50</v>
      </c>
      <c r="Q2303" s="36"/>
      <c r="R2303" s="36"/>
      <c r="S2303" s="36" t="s">
        <v>51</v>
      </c>
      <c r="T2303" s="36" t="s">
        <v>38</v>
      </c>
      <c r="U2303" s="36" t="s">
        <v>39</v>
      </c>
      <c r="V2303" s="36" t="s">
        <v>38</v>
      </c>
      <c r="W2303" s="36" t="s">
        <v>7361</v>
      </c>
      <c r="X2303" s="36">
        <v>2</v>
      </c>
      <c r="Y2303" s="36" t="s">
        <v>12472</v>
      </c>
      <c r="Z2303" s="36">
        <v>1</v>
      </c>
      <c r="AA2303" s="36" t="s">
        <v>12473</v>
      </c>
      <c r="AB2303" s="36">
        <v>2</v>
      </c>
      <c r="AC2303" s="36"/>
      <c r="AD2303" s="36"/>
      <c r="AE2303" s="36">
        <f t="shared" si="38"/>
        <v>1</v>
      </c>
    </row>
    <row r="2304" spans="1:31" customFormat="1" ht="81">
      <c r="A2304" s="36">
        <v>2303</v>
      </c>
      <c r="B2304" s="36" t="s">
        <v>11965</v>
      </c>
      <c r="C2304" s="36" t="s">
        <v>12357</v>
      </c>
      <c r="D2304" s="36" t="s">
        <v>12474</v>
      </c>
      <c r="E2304" s="36" t="s">
        <v>28</v>
      </c>
      <c r="F2304" s="36" t="s">
        <v>45</v>
      </c>
      <c r="G2304" s="36">
        <v>0</v>
      </c>
      <c r="H2304" s="36" t="s">
        <v>82</v>
      </c>
      <c r="I2304" s="36" t="s">
        <v>12475</v>
      </c>
      <c r="J2304" s="36" t="s">
        <v>12476</v>
      </c>
      <c r="K2304" s="36" t="s">
        <v>33</v>
      </c>
      <c r="L2304" s="72" t="s">
        <v>12477</v>
      </c>
      <c r="M2304" s="36" t="s">
        <v>12478</v>
      </c>
      <c r="N2304" s="36" t="s">
        <v>49</v>
      </c>
      <c r="O2304" s="36"/>
      <c r="P2304" s="36" t="s">
        <v>50</v>
      </c>
      <c r="Q2304" s="36"/>
      <c r="R2304" s="36"/>
      <c r="S2304" s="36" t="s">
        <v>51</v>
      </c>
      <c r="T2304" s="36" t="s">
        <v>38</v>
      </c>
      <c r="U2304" s="36" t="s">
        <v>39</v>
      </c>
      <c r="V2304" s="36" t="s">
        <v>38</v>
      </c>
      <c r="W2304" s="36" t="s">
        <v>211</v>
      </c>
      <c r="X2304" s="36">
        <v>2</v>
      </c>
      <c r="Y2304" s="36" t="s">
        <v>12479</v>
      </c>
      <c r="Z2304" s="36">
        <v>1</v>
      </c>
      <c r="AA2304" s="36" t="s">
        <v>12473</v>
      </c>
      <c r="AB2304" s="36">
        <v>2</v>
      </c>
      <c r="AC2304" s="36"/>
      <c r="AD2304" s="36"/>
      <c r="AE2304" s="36">
        <f t="shared" si="38"/>
        <v>1</v>
      </c>
    </row>
    <row r="2305" spans="1:31" customFormat="1" ht="108">
      <c r="A2305" s="36">
        <v>2304</v>
      </c>
      <c r="B2305" s="36" t="s">
        <v>11965</v>
      </c>
      <c r="C2305" s="36" t="s">
        <v>12357</v>
      </c>
      <c r="D2305" s="36" t="s">
        <v>12480</v>
      </c>
      <c r="E2305" s="36" t="s">
        <v>28</v>
      </c>
      <c r="F2305" s="36" t="s">
        <v>45</v>
      </c>
      <c r="G2305" s="36">
        <v>0</v>
      </c>
      <c r="H2305" s="36" t="s">
        <v>82</v>
      </c>
      <c r="I2305" s="36" t="s">
        <v>12481</v>
      </c>
      <c r="J2305" s="36" t="s">
        <v>12482</v>
      </c>
      <c r="K2305" s="36" t="s">
        <v>33</v>
      </c>
      <c r="L2305" s="72" t="s">
        <v>12483</v>
      </c>
      <c r="M2305" s="36" t="s">
        <v>12484</v>
      </c>
      <c r="N2305" s="36" t="s">
        <v>36</v>
      </c>
      <c r="O2305" s="36"/>
      <c r="P2305" s="36"/>
      <c r="Q2305" s="36"/>
      <c r="R2305" s="36"/>
      <c r="S2305" s="36" t="s">
        <v>37</v>
      </c>
      <c r="T2305" s="36" t="s">
        <v>38</v>
      </c>
      <c r="U2305" s="36" t="s">
        <v>39</v>
      </c>
      <c r="V2305" s="36" t="s">
        <v>38</v>
      </c>
      <c r="W2305" s="36" t="s">
        <v>211</v>
      </c>
      <c r="X2305" s="36">
        <v>2</v>
      </c>
      <c r="Y2305" s="36" t="s">
        <v>12479</v>
      </c>
      <c r="Z2305" s="36">
        <v>1</v>
      </c>
      <c r="AA2305" s="36" t="s">
        <v>12473</v>
      </c>
      <c r="AB2305" s="36">
        <v>2</v>
      </c>
      <c r="AC2305" s="36"/>
      <c r="AD2305" s="36"/>
      <c r="AE2305" s="36">
        <f t="shared" si="38"/>
        <v>0</v>
      </c>
    </row>
    <row r="2306" spans="1:31" customFormat="1" ht="94.5">
      <c r="A2306" s="36">
        <v>2305</v>
      </c>
      <c r="B2306" s="36" t="s">
        <v>11965</v>
      </c>
      <c r="C2306" s="36" t="s">
        <v>12357</v>
      </c>
      <c r="D2306" s="36" t="s">
        <v>12485</v>
      </c>
      <c r="E2306" s="36" t="s">
        <v>28</v>
      </c>
      <c r="F2306" s="36" t="s">
        <v>45</v>
      </c>
      <c r="G2306" s="36">
        <v>0</v>
      </c>
      <c r="H2306" s="72" t="s">
        <v>108</v>
      </c>
      <c r="I2306" s="36" t="s">
        <v>12486</v>
      </c>
      <c r="J2306" s="36" t="s">
        <v>12487</v>
      </c>
      <c r="K2306" s="36" t="s">
        <v>33</v>
      </c>
      <c r="L2306" s="72" t="s">
        <v>12488</v>
      </c>
      <c r="M2306" s="36" t="s">
        <v>12489</v>
      </c>
      <c r="N2306" s="36" t="s">
        <v>49</v>
      </c>
      <c r="O2306" s="36"/>
      <c r="P2306" s="36" t="s">
        <v>50</v>
      </c>
      <c r="Q2306" s="36"/>
      <c r="R2306" s="36"/>
      <c r="S2306" s="36" t="s">
        <v>51</v>
      </c>
      <c r="T2306" s="36" t="s">
        <v>38</v>
      </c>
      <c r="U2306" s="36" t="s">
        <v>39</v>
      </c>
      <c r="V2306" s="36" t="s">
        <v>38</v>
      </c>
      <c r="W2306" s="36" t="s">
        <v>7361</v>
      </c>
      <c r="X2306" s="36">
        <v>2</v>
      </c>
      <c r="Y2306" s="36" t="s">
        <v>12490</v>
      </c>
      <c r="Z2306" s="36">
        <v>1</v>
      </c>
      <c r="AA2306" s="36" t="s">
        <v>12491</v>
      </c>
      <c r="AB2306" s="36">
        <v>1</v>
      </c>
      <c r="AC2306" s="36"/>
      <c r="AD2306" s="36"/>
      <c r="AE2306" s="36">
        <f t="shared" si="38"/>
        <v>1</v>
      </c>
    </row>
    <row r="2307" spans="1:31" customFormat="1" ht="81">
      <c r="A2307" s="36">
        <v>2306</v>
      </c>
      <c r="B2307" s="36" t="s">
        <v>11965</v>
      </c>
      <c r="C2307" s="36" t="s">
        <v>12357</v>
      </c>
      <c r="D2307" s="36" t="s">
        <v>12492</v>
      </c>
      <c r="E2307" s="36" t="s">
        <v>28</v>
      </c>
      <c r="F2307" s="36" t="s">
        <v>45</v>
      </c>
      <c r="G2307" s="36">
        <v>0</v>
      </c>
      <c r="H2307" s="36" t="s">
        <v>82</v>
      </c>
      <c r="I2307" s="36" t="s">
        <v>12493</v>
      </c>
      <c r="J2307" s="36" t="s">
        <v>12494</v>
      </c>
      <c r="K2307" s="36" t="s">
        <v>33</v>
      </c>
      <c r="L2307" s="72" t="s">
        <v>12495</v>
      </c>
      <c r="M2307" s="36" t="s">
        <v>12496</v>
      </c>
      <c r="N2307" s="36" t="s">
        <v>49</v>
      </c>
      <c r="O2307" s="36"/>
      <c r="P2307" s="36" t="s">
        <v>50</v>
      </c>
      <c r="Q2307" s="36"/>
      <c r="R2307" s="36"/>
      <c r="S2307" s="36" t="s">
        <v>51</v>
      </c>
      <c r="T2307" s="36" t="s">
        <v>38</v>
      </c>
      <c r="U2307" s="36" t="s">
        <v>39</v>
      </c>
      <c r="V2307" s="36" t="s">
        <v>38</v>
      </c>
      <c r="W2307" s="36" t="s">
        <v>7361</v>
      </c>
      <c r="X2307" s="36">
        <v>2</v>
      </c>
      <c r="Y2307" s="36" t="s">
        <v>12497</v>
      </c>
      <c r="Z2307" s="36">
        <v>1</v>
      </c>
      <c r="AA2307" s="36" t="s">
        <v>12491</v>
      </c>
      <c r="AB2307" s="36">
        <v>1</v>
      </c>
      <c r="AC2307" s="36"/>
      <c r="AD2307" s="36"/>
      <c r="AE2307" s="36">
        <f t="shared" si="38"/>
        <v>1</v>
      </c>
    </row>
    <row r="2308" spans="1:31" customFormat="1" ht="108">
      <c r="A2308" s="36">
        <v>2307</v>
      </c>
      <c r="B2308" s="36" t="s">
        <v>11965</v>
      </c>
      <c r="C2308" s="36" t="s">
        <v>12357</v>
      </c>
      <c r="D2308" s="36" t="s">
        <v>12498</v>
      </c>
      <c r="E2308" s="36" t="s">
        <v>28</v>
      </c>
      <c r="F2308" s="36" t="s">
        <v>45</v>
      </c>
      <c r="G2308" s="36">
        <v>0</v>
      </c>
      <c r="H2308" s="36" t="s">
        <v>82</v>
      </c>
      <c r="I2308" s="36" t="s">
        <v>12499</v>
      </c>
      <c r="J2308" s="36" t="s">
        <v>12500</v>
      </c>
      <c r="K2308" s="36" t="s">
        <v>33</v>
      </c>
      <c r="L2308" s="72" t="s">
        <v>12501</v>
      </c>
      <c r="M2308" s="36" t="s">
        <v>12502</v>
      </c>
      <c r="N2308" s="36" t="s">
        <v>49</v>
      </c>
      <c r="O2308" s="36"/>
      <c r="P2308" s="36" t="s">
        <v>50</v>
      </c>
      <c r="Q2308" s="36"/>
      <c r="R2308" s="36"/>
      <c r="S2308" s="36" t="s">
        <v>37</v>
      </c>
      <c r="T2308" s="36" t="s">
        <v>38</v>
      </c>
      <c r="U2308" s="36" t="s">
        <v>39</v>
      </c>
      <c r="V2308" s="36" t="s">
        <v>38</v>
      </c>
      <c r="W2308" s="36" t="s">
        <v>211</v>
      </c>
      <c r="X2308" s="36">
        <v>2</v>
      </c>
      <c r="Y2308" s="36" t="s">
        <v>12503</v>
      </c>
      <c r="Z2308" s="36">
        <v>1</v>
      </c>
      <c r="AA2308" s="36" t="s">
        <v>12473</v>
      </c>
      <c r="AB2308" s="36">
        <v>2</v>
      </c>
      <c r="AC2308" s="36"/>
      <c r="AD2308" s="36"/>
      <c r="AE2308" s="36">
        <f t="shared" si="38"/>
        <v>1</v>
      </c>
    </row>
    <row r="2309" spans="1:31" customFormat="1" ht="108">
      <c r="A2309" s="72">
        <v>2308</v>
      </c>
      <c r="B2309" s="72" t="s">
        <v>11965</v>
      </c>
      <c r="C2309" s="72" t="s">
        <v>12357</v>
      </c>
      <c r="D2309" s="72" t="s">
        <v>12504</v>
      </c>
      <c r="E2309" s="72" t="s">
        <v>28</v>
      </c>
      <c r="F2309" s="72" t="s">
        <v>45</v>
      </c>
      <c r="G2309" s="72">
        <v>0</v>
      </c>
      <c r="H2309" s="72" t="s">
        <v>115</v>
      </c>
      <c r="I2309" s="36" t="s">
        <v>12505</v>
      </c>
      <c r="J2309" s="36" t="s">
        <v>12506</v>
      </c>
      <c r="K2309" s="36" t="s">
        <v>33</v>
      </c>
      <c r="L2309" s="72" t="s">
        <v>12507</v>
      </c>
      <c r="M2309" s="36" t="s">
        <v>12508</v>
      </c>
      <c r="N2309" s="36" t="s">
        <v>49</v>
      </c>
      <c r="O2309" s="36"/>
      <c r="P2309" s="36" t="s">
        <v>50</v>
      </c>
      <c r="Q2309" s="36"/>
      <c r="R2309" s="36"/>
      <c r="S2309" s="36" t="s">
        <v>51</v>
      </c>
      <c r="T2309" s="36" t="s">
        <v>38</v>
      </c>
      <c r="U2309" s="36" t="s">
        <v>39</v>
      </c>
      <c r="V2309" s="36" t="s">
        <v>38</v>
      </c>
      <c r="W2309" s="36" t="s">
        <v>7361</v>
      </c>
      <c r="X2309" s="36">
        <v>2</v>
      </c>
      <c r="Y2309" s="36" t="s">
        <v>12509</v>
      </c>
      <c r="Z2309" s="36">
        <v>1</v>
      </c>
      <c r="AA2309" s="36" t="s">
        <v>12510</v>
      </c>
      <c r="AB2309" s="36">
        <v>1</v>
      </c>
      <c r="AC2309" s="36"/>
      <c r="AD2309" s="36"/>
      <c r="AE2309" s="36">
        <f t="shared" si="38"/>
        <v>1</v>
      </c>
    </row>
    <row r="2310" spans="1:31" customFormat="1" ht="175.5">
      <c r="A2310" s="36">
        <v>2309</v>
      </c>
      <c r="B2310" s="36" t="s">
        <v>11965</v>
      </c>
      <c r="C2310" s="36" t="s">
        <v>12357</v>
      </c>
      <c r="D2310" s="36" t="s">
        <v>12511</v>
      </c>
      <c r="E2310" s="36" t="s">
        <v>28</v>
      </c>
      <c r="F2310" s="36" t="s">
        <v>45</v>
      </c>
      <c r="G2310" s="36">
        <v>0</v>
      </c>
      <c r="H2310" s="36" t="s">
        <v>82</v>
      </c>
      <c r="I2310" s="36" t="s">
        <v>12512</v>
      </c>
      <c r="J2310" s="36" t="s">
        <v>12513</v>
      </c>
      <c r="K2310" s="36" t="s">
        <v>33</v>
      </c>
      <c r="L2310" s="72" t="s">
        <v>12514</v>
      </c>
      <c r="M2310" s="36" t="s">
        <v>12515</v>
      </c>
      <c r="N2310" s="36" t="s">
        <v>49</v>
      </c>
      <c r="O2310" s="36"/>
      <c r="P2310" s="36" t="s">
        <v>50</v>
      </c>
      <c r="Q2310" s="36"/>
      <c r="R2310" s="36"/>
      <c r="S2310" s="36" t="s">
        <v>51</v>
      </c>
      <c r="T2310" s="36" t="s">
        <v>38</v>
      </c>
      <c r="U2310" s="36" t="s">
        <v>39</v>
      </c>
      <c r="V2310" s="36" t="s">
        <v>38</v>
      </c>
      <c r="W2310" s="36" t="s">
        <v>7361</v>
      </c>
      <c r="X2310" s="36">
        <v>2</v>
      </c>
      <c r="Y2310" s="36" t="s">
        <v>12516</v>
      </c>
      <c r="Z2310" s="36">
        <v>5</v>
      </c>
      <c r="AA2310" s="36" t="s">
        <v>12517</v>
      </c>
      <c r="AB2310" s="36">
        <v>1</v>
      </c>
      <c r="AC2310" s="36"/>
      <c r="AD2310" s="36"/>
      <c r="AE2310" s="36">
        <f t="shared" si="38"/>
        <v>1</v>
      </c>
    </row>
    <row r="2311" spans="1:31" customFormat="1" ht="108">
      <c r="A2311" s="36">
        <v>2310</v>
      </c>
      <c r="B2311" s="36" t="s">
        <v>11965</v>
      </c>
      <c r="C2311" s="36" t="s">
        <v>12357</v>
      </c>
      <c r="D2311" s="36" t="s">
        <v>12518</v>
      </c>
      <c r="E2311" s="36" t="s">
        <v>28</v>
      </c>
      <c r="F2311" s="36" t="s">
        <v>45</v>
      </c>
      <c r="G2311" s="36">
        <v>0</v>
      </c>
      <c r="H2311" s="36" t="s">
        <v>82</v>
      </c>
      <c r="I2311" s="36" t="s">
        <v>12519</v>
      </c>
      <c r="J2311" s="36" t="s">
        <v>12520</v>
      </c>
      <c r="K2311" s="36" t="s">
        <v>33</v>
      </c>
      <c r="L2311" s="72" t="s">
        <v>12521</v>
      </c>
      <c r="M2311" s="36" t="s">
        <v>12522</v>
      </c>
      <c r="N2311" s="36" t="s">
        <v>49</v>
      </c>
      <c r="O2311" s="36"/>
      <c r="P2311" s="36" t="s">
        <v>50</v>
      </c>
      <c r="Q2311" s="36"/>
      <c r="R2311" s="36"/>
      <c r="S2311" s="36" t="s">
        <v>51</v>
      </c>
      <c r="T2311" s="36" t="s">
        <v>38</v>
      </c>
      <c r="U2311" s="36" t="s">
        <v>39</v>
      </c>
      <c r="V2311" s="36" t="s">
        <v>38</v>
      </c>
      <c r="W2311" s="36" t="s">
        <v>7361</v>
      </c>
      <c r="X2311" s="36">
        <v>2</v>
      </c>
      <c r="Y2311" s="36" t="s">
        <v>12523</v>
      </c>
      <c r="Z2311" s="36">
        <v>1</v>
      </c>
      <c r="AA2311" s="36" t="s">
        <v>12524</v>
      </c>
      <c r="AB2311" s="36">
        <v>1</v>
      </c>
      <c r="AC2311" s="36"/>
      <c r="AD2311" s="36"/>
      <c r="AE2311" s="36">
        <f t="shared" si="38"/>
        <v>1</v>
      </c>
    </row>
    <row r="2312" spans="1:31" customFormat="1" ht="94.5">
      <c r="A2312" s="36">
        <v>2311</v>
      </c>
      <c r="B2312" s="36" t="s">
        <v>11965</v>
      </c>
      <c r="C2312" s="36" t="s">
        <v>12357</v>
      </c>
      <c r="D2312" s="36" t="s">
        <v>12525</v>
      </c>
      <c r="E2312" s="36" t="s">
        <v>28</v>
      </c>
      <c r="F2312" s="36" t="s">
        <v>45</v>
      </c>
      <c r="G2312" s="36">
        <v>0</v>
      </c>
      <c r="H2312" s="36" t="s">
        <v>82</v>
      </c>
      <c r="I2312" s="36" t="s">
        <v>12526</v>
      </c>
      <c r="J2312" s="36" t="s">
        <v>12527</v>
      </c>
      <c r="K2312" s="36" t="s">
        <v>33</v>
      </c>
      <c r="L2312" s="72" t="s">
        <v>12528</v>
      </c>
      <c r="M2312" s="36" t="s">
        <v>12529</v>
      </c>
      <c r="N2312" s="36" t="s">
        <v>49</v>
      </c>
      <c r="O2312" s="36"/>
      <c r="P2312" s="36" t="s">
        <v>50</v>
      </c>
      <c r="Q2312" s="36"/>
      <c r="R2312" s="36"/>
      <c r="S2312" s="36" t="s">
        <v>51</v>
      </c>
      <c r="T2312" s="36" t="s">
        <v>38</v>
      </c>
      <c r="U2312" s="36" t="s">
        <v>39</v>
      </c>
      <c r="V2312" s="36" t="s">
        <v>38</v>
      </c>
      <c r="W2312" s="36" t="s">
        <v>7361</v>
      </c>
      <c r="X2312" s="36">
        <v>2</v>
      </c>
      <c r="Y2312" s="36" t="s">
        <v>12530</v>
      </c>
      <c r="Z2312" s="36">
        <v>1</v>
      </c>
      <c r="AA2312" s="36" t="s">
        <v>12531</v>
      </c>
      <c r="AB2312" s="36">
        <v>2</v>
      </c>
      <c r="AC2312" s="36"/>
      <c r="AD2312" s="36"/>
      <c r="AE2312" s="36">
        <f t="shared" ref="AE2312:AE2375" si="39">COUNTIFS(O2312:R2312,"√")</f>
        <v>1</v>
      </c>
    </row>
    <row r="2313" spans="1:31" customFormat="1" ht="81">
      <c r="A2313" s="36">
        <v>2312</v>
      </c>
      <c r="B2313" s="36" t="s">
        <v>11965</v>
      </c>
      <c r="C2313" s="36" t="s">
        <v>12357</v>
      </c>
      <c r="D2313" s="36" t="s">
        <v>12532</v>
      </c>
      <c r="E2313" s="36" t="s">
        <v>28</v>
      </c>
      <c r="F2313" s="36" t="s">
        <v>45</v>
      </c>
      <c r="G2313" s="36">
        <v>0</v>
      </c>
      <c r="H2313" s="36" t="s">
        <v>82</v>
      </c>
      <c r="I2313" s="36" t="s">
        <v>12533</v>
      </c>
      <c r="J2313" s="36" t="s">
        <v>12534</v>
      </c>
      <c r="K2313" s="36" t="s">
        <v>33</v>
      </c>
      <c r="L2313" s="72" t="s">
        <v>12535</v>
      </c>
      <c r="M2313" s="36" t="s">
        <v>12536</v>
      </c>
      <c r="N2313" s="36" t="s">
        <v>49</v>
      </c>
      <c r="O2313" s="36"/>
      <c r="P2313" s="36" t="s">
        <v>50</v>
      </c>
      <c r="Q2313" s="36"/>
      <c r="R2313" s="36"/>
      <c r="S2313" s="36" t="s">
        <v>51</v>
      </c>
      <c r="T2313" s="36" t="s">
        <v>38</v>
      </c>
      <c r="U2313" s="36" t="s">
        <v>39</v>
      </c>
      <c r="V2313" s="36" t="s">
        <v>38</v>
      </c>
      <c r="W2313" s="36" t="s">
        <v>3268</v>
      </c>
      <c r="X2313" s="36">
        <v>2</v>
      </c>
      <c r="Y2313" s="36" t="s">
        <v>12537</v>
      </c>
      <c r="Z2313" s="36">
        <v>1</v>
      </c>
      <c r="AA2313" s="36" t="s">
        <v>12531</v>
      </c>
      <c r="AB2313" s="36">
        <v>2</v>
      </c>
      <c r="AC2313" s="36"/>
      <c r="AD2313" s="36"/>
      <c r="AE2313" s="36">
        <f t="shared" si="39"/>
        <v>1</v>
      </c>
    </row>
    <row r="2314" spans="1:31" customFormat="1" ht="81">
      <c r="A2314" s="36">
        <v>2313</v>
      </c>
      <c r="B2314" s="36" t="s">
        <v>11965</v>
      </c>
      <c r="C2314" s="36" t="s">
        <v>12357</v>
      </c>
      <c r="D2314" s="36" t="s">
        <v>12538</v>
      </c>
      <c r="E2314" s="36" t="s">
        <v>28</v>
      </c>
      <c r="F2314" s="36" t="s">
        <v>45</v>
      </c>
      <c r="G2314" s="36">
        <v>0</v>
      </c>
      <c r="H2314" s="36" t="s">
        <v>82</v>
      </c>
      <c r="I2314" s="36" t="s">
        <v>12539</v>
      </c>
      <c r="J2314" s="36" t="s">
        <v>12540</v>
      </c>
      <c r="K2314" s="36" t="s">
        <v>33</v>
      </c>
      <c r="L2314" s="72" t="s">
        <v>12541</v>
      </c>
      <c r="M2314" s="36" t="s">
        <v>12542</v>
      </c>
      <c r="N2314" s="36" t="s">
        <v>49</v>
      </c>
      <c r="O2314" s="36"/>
      <c r="P2314" s="36" t="s">
        <v>50</v>
      </c>
      <c r="Q2314" s="36"/>
      <c r="R2314" s="36"/>
      <c r="S2314" s="36" t="s">
        <v>51</v>
      </c>
      <c r="T2314" s="36" t="s">
        <v>38</v>
      </c>
      <c r="U2314" s="36" t="s">
        <v>39</v>
      </c>
      <c r="V2314" s="36" t="s">
        <v>38</v>
      </c>
      <c r="W2314" s="36" t="s">
        <v>7361</v>
      </c>
      <c r="X2314" s="36">
        <v>2</v>
      </c>
      <c r="Y2314" s="36" t="s">
        <v>12537</v>
      </c>
      <c r="Z2314" s="36">
        <v>1</v>
      </c>
      <c r="AA2314" s="36" t="s">
        <v>12531</v>
      </c>
      <c r="AB2314" s="36">
        <v>2</v>
      </c>
      <c r="AC2314" s="36"/>
      <c r="AD2314" s="36"/>
      <c r="AE2314" s="36">
        <f t="shared" si="39"/>
        <v>1</v>
      </c>
    </row>
    <row r="2315" spans="1:31" customFormat="1" ht="94.5">
      <c r="A2315" s="36">
        <v>2314</v>
      </c>
      <c r="B2315" s="36" t="s">
        <v>11965</v>
      </c>
      <c r="C2315" s="36" t="s">
        <v>12357</v>
      </c>
      <c r="D2315" s="36" t="s">
        <v>12543</v>
      </c>
      <c r="E2315" s="36" t="s">
        <v>28</v>
      </c>
      <c r="F2315" s="36" t="s">
        <v>45</v>
      </c>
      <c r="G2315" s="36">
        <v>0</v>
      </c>
      <c r="H2315" s="36" t="s">
        <v>82</v>
      </c>
      <c r="I2315" s="36" t="s">
        <v>12544</v>
      </c>
      <c r="J2315" s="36" t="s">
        <v>12545</v>
      </c>
      <c r="K2315" s="36" t="s">
        <v>33</v>
      </c>
      <c r="L2315" s="72" t="s">
        <v>12546</v>
      </c>
      <c r="M2315" s="36" t="s">
        <v>12547</v>
      </c>
      <c r="N2315" s="36" t="s">
        <v>49</v>
      </c>
      <c r="O2315" s="36"/>
      <c r="P2315" s="36" t="s">
        <v>50</v>
      </c>
      <c r="Q2315" s="36"/>
      <c r="R2315" s="36"/>
      <c r="S2315" s="36" t="s">
        <v>51</v>
      </c>
      <c r="T2315" s="36" t="s">
        <v>38</v>
      </c>
      <c r="U2315" s="36" t="s">
        <v>39</v>
      </c>
      <c r="V2315" s="36" t="s">
        <v>38</v>
      </c>
      <c r="W2315" s="36" t="s">
        <v>211</v>
      </c>
      <c r="X2315" s="36">
        <v>2</v>
      </c>
      <c r="Y2315" s="36" t="s">
        <v>12548</v>
      </c>
      <c r="Z2315" s="36">
        <v>1</v>
      </c>
      <c r="AA2315" s="36" t="s">
        <v>12531</v>
      </c>
      <c r="AB2315" s="36">
        <v>2</v>
      </c>
      <c r="AC2315" s="36"/>
      <c r="AD2315" s="36"/>
      <c r="AE2315" s="36">
        <f t="shared" si="39"/>
        <v>1</v>
      </c>
    </row>
    <row r="2316" spans="1:31" customFormat="1" ht="81">
      <c r="A2316" s="36">
        <v>2315</v>
      </c>
      <c r="B2316" s="36" t="s">
        <v>11965</v>
      </c>
      <c r="C2316" s="36" t="s">
        <v>12357</v>
      </c>
      <c r="D2316" s="36" t="s">
        <v>12549</v>
      </c>
      <c r="E2316" s="36" t="s">
        <v>28</v>
      </c>
      <c r="F2316" s="36" t="s">
        <v>45</v>
      </c>
      <c r="G2316" s="36">
        <v>0</v>
      </c>
      <c r="H2316" s="36" t="s">
        <v>115</v>
      </c>
      <c r="I2316" s="36" t="s">
        <v>12550</v>
      </c>
      <c r="J2316" s="36" t="s">
        <v>12551</v>
      </c>
      <c r="K2316" s="36" t="s">
        <v>33</v>
      </c>
      <c r="L2316" s="72" t="s">
        <v>12552</v>
      </c>
      <c r="M2316" s="36" t="s">
        <v>12553</v>
      </c>
      <c r="N2316" s="36" t="s">
        <v>49</v>
      </c>
      <c r="O2316" s="36"/>
      <c r="P2316" s="36" t="s">
        <v>50</v>
      </c>
      <c r="Q2316" s="36"/>
      <c r="R2316" s="36"/>
      <c r="S2316" s="36" t="s">
        <v>51</v>
      </c>
      <c r="T2316" s="36" t="s">
        <v>38</v>
      </c>
      <c r="U2316" s="36" t="s">
        <v>39</v>
      </c>
      <c r="V2316" s="36" t="s">
        <v>38</v>
      </c>
      <c r="W2316" s="36" t="s">
        <v>7361</v>
      </c>
      <c r="X2316" s="36">
        <v>2</v>
      </c>
      <c r="Y2316" s="36" t="s">
        <v>12554</v>
      </c>
      <c r="Z2316" s="36">
        <v>1</v>
      </c>
      <c r="AA2316" s="36" t="s">
        <v>12531</v>
      </c>
      <c r="AB2316" s="36">
        <v>2</v>
      </c>
      <c r="AC2316" s="36"/>
      <c r="AD2316" s="36"/>
      <c r="AE2316" s="36">
        <f t="shared" si="39"/>
        <v>1</v>
      </c>
    </row>
    <row r="2317" spans="1:31" customFormat="1" ht="94.5">
      <c r="A2317" s="36">
        <v>2316</v>
      </c>
      <c r="B2317" s="36" t="s">
        <v>11965</v>
      </c>
      <c r="C2317" s="36" t="s">
        <v>12357</v>
      </c>
      <c r="D2317" s="36" t="s">
        <v>12555</v>
      </c>
      <c r="E2317" s="36" t="s">
        <v>28</v>
      </c>
      <c r="F2317" s="36" t="s">
        <v>45</v>
      </c>
      <c r="G2317" s="36">
        <v>0</v>
      </c>
      <c r="H2317" s="36" t="s">
        <v>115</v>
      </c>
      <c r="I2317" s="36" t="s">
        <v>12556</v>
      </c>
      <c r="J2317" s="36" t="s">
        <v>12557</v>
      </c>
      <c r="K2317" s="36" t="s">
        <v>33</v>
      </c>
      <c r="L2317" s="72" t="s">
        <v>12558</v>
      </c>
      <c r="M2317" s="36" t="s">
        <v>12559</v>
      </c>
      <c r="N2317" s="36" t="s">
        <v>36</v>
      </c>
      <c r="O2317" s="36"/>
      <c r="P2317" s="36"/>
      <c r="Q2317" s="36"/>
      <c r="R2317" s="36"/>
      <c r="S2317" s="36" t="s">
        <v>51</v>
      </c>
      <c r="T2317" s="36" t="s">
        <v>38</v>
      </c>
      <c r="U2317" s="36" t="s">
        <v>39</v>
      </c>
      <c r="V2317" s="36" t="s">
        <v>38</v>
      </c>
      <c r="W2317" s="36" t="s">
        <v>211</v>
      </c>
      <c r="X2317" s="36">
        <v>2</v>
      </c>
      <c r="Y2317" s="36" t="s">
        <v>12554</v>
      </c>
      <c r="Z2317" s="36">
        <v>1</v>
      </c>
      <c r="AA2317" s="36" t="s">
        <v>12531</v>
      </c>
      <c r="AB2317" s="36">
        <v>2</v>
      </c>
      <c r="AC2317" s="36"/>
      <c r="AD2317" s="36"/>
      <c r="AE2317" s="36">
        <f t="shared" si="39"/>
        <v>0</v>
      </c>
    </row>
    <row r="2318" spans="1:31" customFormat="1" ht="94.5">
      <c r="A2318" s="36">
        <v>2317</v>
      </c>
      <c r="B2318" s="36" t="s">
        <v>11965</v>
      </c>
      <c r="C2318" s="36" t="s">
        <v>12357</v>
      </c>
      <c r="D2318" s="36" t="s">
        <v>12560</v>
      </c>
      <c r="E2318" s="36" t="s">
        <v>28</v>
      </c>
      <c r="F2318" s="36" t="s">
        <v>45</v>
      </c>
      <c r="G2318" s="36">
        <v>0</v>
      </c>
      <c r="H2318" s="36" t="s">
        <v>82</v>
      </c>
      <c r="I2318" s="36" t="s">
        <v>12561</v>
      </c>
      <c r="J2318" s="36" t="s">
        <v>12562</v>
      </c>
      <c r="K2318" s="36" t="s">
        <v>33</v>
      </c>
      <c r="L2318" s="72" t="s">
        <v>12563</v>
      </c>
      <c r="M2318" s="36" t="s">
        <v>12564</v>
      </c>
      <c r="N2318" s="36" t="s">
        <v>36</v>
      </c>
      <c r="O2318" s="36"/>
      <c r="P2318" s="36"/>
      <c r="Q2318" s="36"/>
      <c r="R2318" s="36"/>
      <c r="S2318" s="36" t="s">
        <v>51</v>
      </c>
      <c r="T2318" s="36" t="s">
        <v>38</v>
      </c>
      <c r="U2318" s="36" t="s">
        <v>39</v>
      </c>
      <c r="V2318" s="36" t="s">
        <v>39</v>
      </c>
      <c r="W2318" s="36" t="s">
        <v>7361</v>
      </c>
      <c r="X2318" s="36">
        <v>2</v>
      </c>
      <c r="Y2318" s="36" t="s">
        <v>12565</v>
      </c>
      <c r="Z2318" s="36">
        <v>1</v>
      </c>
      <c r="AA2318" s="36" t="s">
        <v>12566</v>
      </c>
      <c r="AB2318" s="36">
        <v>2</v>
      </c>
      <c r="AC2318" s="36"/>
      <c r="AD2318" s="36"/>
      <c r="AE2318" s="36">
        <f t="shared" si="39"/>
        <v>0</v>
      </c>
    </row>
    <row r="2319" spans="1:31" customFormat="1" ht="94.5">
      <c r="A2319" s="36">
        <v>2318</v>
      </c>
      <c r="B2319" s="36" t="s">
        <v>11965</v>
      </c>
      <c r="C2319" s="36" t="s">
        <v>12357</v>
      </c>
      <c r="D2319" s="36" t="s">
        <v>12567</v>
      </c>
      <c r="E2319" s="36" t="s">
        <v>28</v>
      </c>
      <c r="F2319" s="36" t="s">
        <v>45</v>
      </c>
      <c r="G2319" s="36">
        <v>0</v>
      </c>
      <c r="H2319" s="36" t="s">
        <v>82</v>
      </c>
      <c r="I2319" s="36" t="s">
        <v>12568</v>
      </c>
      <c r="J2319" s="36" t="s">
        <v>12569</v>
      </c>
      <c r="K2319" s="36" t="s">
        <v>33</v>
      </c>
      <c r="L2319" s="72" t="s">
        <v>12570</v>
      </c>
      <c r="M2319" s="36" t="s">
        <v>12571</v>
      </c>
      <c r="N2319" s="36" t="s">
        <v>49</v>
      </c>
      <c r="O2319" s="36"/>
      <c r="P2319" s="36" t="s">
        <v>50</v>
      </c>
      <c r="Q2319" s="36"/>
      <c r="R2319" s="36"/>
      <c r="S2319" s="36" t="s">
        <v>51</v>
      </c>
      <c r="T2319" s="36" t="s">
        <v>38</v>
      </c>
      <c r="U2319" s="36" t="s">
        <v>39</v>
      </c>
      <c r="V2319" s="36" t="s">
        <v>38</v>
      </c>
      <c r="W2319" s="36" t="s">
        <v>211</v>
      </c>
      <c r="X2319" s="36">
        <v>2</v>
      </c>
      <c r="Y2319" s="36" t="s">
        <v>12572</v>
      </c>
      <c r="Z2319" s="36">
        <v>1</v>
      </c>
      <c r="AA2319" s="36" t="s">
        <v>12566</v>
      </c>
      <c r="AB2319" s="36">
        <v>2</v>
      </c>
      <c r="AC2319" s="36"/>
      <c r="AD2319" s="36"/>
      <c r="AE2319" s="36">
        <f t="shared" si="39"/>
        <v>1</v>
      </c>
    </row>
    <row r="2320" spans="1:31" customFormat="1" ht="121.5">
      <c r="A2320" s="36">
        <v>2319</v>
      </c>
      <c r="B2320" s="36" t="s">
        <v>11965</v>
      </c>
      <c r="C2320" s="36" t="s">
        <v>12357</v>
      </c>
      <c r="D2320" s="36" t="s">
        <v>12573</v>
      </c>
      <c r="E2320" s="36" t="s">
        <v>28</v>
      </c>
      <c r="F2320" s="36" t="s">
        <v>45</v>
      </c>
      <c r="G2320" s="36">
        <v>0</v>
      </c>
      <c r="H2320" s="36" t="s">
        <v>82</v>
      </c>
      <c r="I2320" s="36" t="s">
        <v>12574</v>
      </c>
      <c r="J2320" s="36" t="s">
        <v>12575</v>
      </c>
      <c r="K2320" s="36" t="s">
        <v>33</v>
      </c>
      <c r="L2320" s="72" t="s">
        <v>12576</v>
      </c>
      <c r="M2320" s="36" t="s">
        <v>12577</v>
      </c>
      <c r="N2320" s="36" t="s">
        <v>36</v>
      </c>
      <c r="O2320" s="36"/>
      <c r="P2320" s="36"/>
      <c r="Q2320" s="36"/>
      <c r="R2320" s="36"/>
      <c r="S2320" s="36" t="s">
        <v>51</v>
      </c>
      <c r="T2320" s="36" t="s">
        <v>38</v>
      </c>
      <c r="U2320" s="36" t="s">
        <v>39</v>
      </c>
      <c r="V2320" s="36" t="s">
        <v>38</v>
      </c>
      <c r="W2320" s="36" t="s">
        <v>211</v>
      </c>
      <c r="X2320" s="36">
        <v>2</v>
      </c>
      <c r="Y2320" s="36" t="s">
        <v>12578</v>
      </c>
      <c r="Z2320" s="36">
        <v>1</v>
      </c>
      <c r="AA2320" s="36" t="s">
        <v>12579</v>
      </c>
      <c r="AB2320" s="36">
        <v>1</v>
      </c>
      <c r="AC2320" s="36"/>
      <c r="AD2320" s="36"/>
      <c r="AE2320" s="36">
        <f t="shared" si="39"/>
        <v>0</v>
      </c>
    </row>
    <row r="2321" spans="1:31" customFormat="1" ht="108">
      <c r="A2321" s="36">
        <v>2320</v>
      </c>
      <c r="B2321" s="36" t="s">
        <v>11965</v>
      </c>
      <c r="C2321" s="36" t="s">
        <v>12357</v>
      </c>
      <c r="D2321" s="36" t="s">
        <v>12580</v>
      </c>
      <c r="E2321" s="36" t="s">
        <v>28</v>
      </c>
      <c r="F2321" s="36" t="s">
        <v>45</v>
      </c>
      <c r="G2321" s="36">
        <v>0</v>
      </c>
      <c r="H2321" s="36" t="s">
        <v>82</v>
      </c>
      <c r="I2321" s="36" t="s">
        <v>12581</v>
      </c>
      <c r="J2321" s="36" t="s">
        <v>12582</v>
      </c>
      <c r="K2321" s="36" t="s">
        <v>33</v>
      </c>
      <c r="L2321" s="72" t="s">
        <v>12583</v>
      </c>
      <c r="M2321" s="36" t="s">
        <v>12584</v>
      </c>
      <c r="N2321" s="36" t="s">
        <v>49</v>
      </c>
      <c r="O2321" s="36"/>
      <c r="P2321" s="36" t="s">
        <v>50</v>
      </c>
      <c r="Q2321" s="36"/>
      <c r="R2321" s="36"/>
      <c r="S2321" s="36" t="s">
        <v>51</v>
      </c>
      <c r="T2321" s="36" t="s">
        <v>38</v>
      </c>
      <c r="U2321" s="36" t="s">
        <v>39</v>
      </c>
      <c r="V2321" s="36" t="s">
        <v>38</v>
      </c>
      <c r="W2321" s="36" t="s">
        <v>211</v>
      </c>
      <c r="X2321" s="36">
        <v>2</v>
      </c>
      <c r="Y2321" s="36" t="s">
        <v>12578</v>
      </c>
      <c r="Z2321" s="36">
        <v>1</v>
      </c>
      <c r="AA2321" s="36" t="s">
        <v>12579</v>
      </c>
      <c r="AB2321" s="36">
        <v>1</v>
      </c>
      <c r="AC2321" s="36"/>
      <c r="AD2321" s="36"/>
      <c r="AE2321" s="36">
        <f t="shared" si="39"/>
        <v>1</v>
      </c>
    </row>
    <row r="2322" spans="1:31" customFormat="1" ht="94.5">
      <c r="A2322" s="36">
        <v>2321</v>
      </c>
      <c r="B2322" s="36" t="s">
        <v>11965</v>
      </c>
      <c r="C2322" s="36" t="s">
        <v>12357</v>
      </c>
      <c r="D2322" s="36" t="s">
        <v>12585</v>
      </c>
      <c r="E2322" s="36" t="s">
        <v>28</v>
      </c>
      <c r="F2322" s="36" t="s">
        <v>45</v>
      </c>
      <c r="G2322" s="36">
        <v>0</v>
      </c>
      <c r="H2322" s="36" t="s">
        <v>82</v>
      </c>
      <c r="I2322" s="36" t="s">
        <v>12586</v>
      </c>
      <c r="J2322" s="36" t="s">
        <v>12587</v>
      </c>
      <c r="K2322" s="36" t="s">
        <v>33</v>
      </c>
      <c r="L2322" s="72" t="s">
        <v>12588</v>
      </c>
      <c r="M2322" s="36" t="s">
        <v>12589</v>
      </c>
      <c r="N2322" s="36" t="s">
        <v>36</v>
      </c>
      <c r="O2322" s="36"/>
      <c r="P2322" s="36"/>
      <c r="Q2322" s="36"/>
      <c r="R2322" s="36"/>
      <c r="S2322" s="36" t="s">
        <v>37</v>
      </c>
      <c r="T2322" s="36" t="s">
        <v>38</v>
      </c>
      <c r="U2322" s="36" t="s">
        <v>39</v>
      </c>
      <c r="V2322" s="36" t="s">
        <v>38</v>
      </c>
      <c r="W2322" s="36" t="s">
        <v>7805</v>
      </c>
      <c r="X2322" s="36">
        <v>2</v>
      </c>
      <c r="Y2322" s="36" t="s">
        <v>12590</v>
      </c>
      <c r="Z2322" s="36">
        <v>1</v>
      </c>
      <c r="AA2322" s="36" t="s">
        <v>12591</v>
      </c>
      <c r="AB2322" s="36">
        <v>1</v>
      </c>
      <c r="AC2322" s="36"/>
      <c r="AD2322" s="36"/>
      <c r="AE2322" s="36">
        <f t="shared" si="39"/>
        <v>0</v>
      </c>
    </row>
    <row r="2323" spans="1:31" customFormat="1" ht="81">
      <c r="A2323" s="36">
        <v>2322</v>
      </c>
      <c r="B2323" s="36" t="s">
        <v>11965</v>
      </c>
      <c r="C2323" s="36" t="s">
        <v>12357</v>
      </c>
      <c r="D2323" s="36" t="s">
        <v>12592</v>
      </c>
      <c r="E2323" s="36" t="s">
        <v>28</v>
      </c>
      <c r="F2323" s="36" t="s">
        <v>45</v>
      </c>
      <c r="G2323" s="36">
        <v>0</v>
      </c>
      <c r="H2323" s="36" t="s">
        <v>82</v>
      </c>
      <c r="I2323" s="36" t="s">
        <v>12593</v>
      </c>
      <c r="J2323" s="36" t="s">
        <v>12594</v>
      </c>
      <c r="K2323" s="36" t="s">
        <v>33</v>
      </c>
      <c r="L2323" s="72" t="s">
        <v>12595</v>
      </c>
      <c r="M2323" s="36" t="s">
        <v>12596</v>
      </c>
      <c r="N2323" s="36" t="s">
        <v>49</v>
      </c>
      <c r="O2323" s="36"/>
      <c r="P2323" s="36" t="s">
        <v>50</v>
      </c>
      <c r="Q2323" s="36"/>
      <c r="R2323" s="36"/>
      <c r="S2323" s="36" t="s">
        <v>51</v>
      </c>
      <c r="T2323" s="36" t="s">
        <v>38</v>
      </c>
      <c r="U2323" s="36" t="s">
        <v>39</v>
      </c>
      <c r="V2323" s="36" t="s">
        <v>38</v>
      </c>
      <c r="W2323" s="36" t="s">
        <v>211</v>
      </c>
      <c r="X2323" s="36">
        <v>2</v>
      </c>
      <c r="Y2323" s="36" t="s">
        <v>12597</v>
      </c>
      <c r="Z2323" s="36">
        <v>1</v>
      </c>
      <c r="AA2323" s="36" t="s">
        <v>12566</v>
      </c>
      <c r="AB2323" s="36">
        <v>2</v>
      </c>
      <c r="AC2323" s="36"/>
      <c r="AD2323" s="36"/>
      <c r="AE2323" s="36">
        <f t="shared" si="39"/>
        <v>1</v>
      </c>
    </row>
    <row r="2324" spans="1:31" customFormat="1" ht="94.5">
      <c r="A2324" s="36">
        <v>2323</v>
      </c>
      <c r="B2324" s="36" t="s">
        <v>11965</v>
      </c>
      <c r="C2324" s="36" t="s">
        <v>12357</v>
      </c>
      <c r="D2324" s="36" t="s">
        <v>12598</v>
      </c>
      <c r="E2324" s="36" t="s">
        <v>28</v>
      </c>
      <c r="F2324" s="36" t="s">
        <v>45</v>
      </c>
      <c r="G2324" s="36">
        <v>0</v>
      </c>
      <c r="H2324" s="36" t="s">
        <v>82</v>
      </c>
      <c r="I2324" s="36" t="s">
        <v>12599</v>
      </c>
      <c r="J2324" s="36" t="s">
        <v>12600</v>
      </c>
      <c r="K2324" s="36" t="s">
        <v>33</v>
      </c>
      <c r="L2324" s="72" t="s">
        <v>12601</v>
      </c>
      <c r="M2324" s="36" t="s">
        <v>12602</v>
      </c>
      <c r="N2324" s="36" t="s">
        <v>49</v>
      </c>
      <c r="O2324" s="36"/>
      <c r="P2324" s="36" t="s">
        <v>50</v>
      </c>
      <c r="Q2324" s="36"/>
      <c r="R2324" s="36"/>
      <c r="S2324" s="36" t="s">
        <v>51</v>
      </c>
      <c r="T2324" s="36" t="s">
        <v>38</v>
      </c>
      <c r="U2324" s="36" t="s">
        <v>39</v>
      </c>
      <c r="V2324" s="36" t="s">
        <v>38</v>
      </c>
      <c r="W2324" s="36" t="s">
        <v>211</v>
      </c>
      <c r="X2324" s="36">
        <v>2</v>
      </c>
      <c r="Y2324" s="36" t="s">
        <v>12603</v>
      </c>
      <c r="Z2324" s="36">
        <v>1</v>
      </c>
      <c r="AA2324" s="36" t="s">
        <v>12566</v>
      </c>
      <c r="AB2324" s="36">
        <v>2</v>
      </c>
      <c r="AC2324" s="36"/>
      <c r="AD2324" s="36"/>
      <c r="AE2324" s="36">
        <f t="shared" si="39"/>
        <v>1</v>
      </c>
    </row>
    <row r="2325" spans="1:31" customFormat="1" ht="94.5">
      <c r="A2325" s="36">
        <v>2324</v>
      </c>
      <c r="B2325" s="36" t="s">
        <v>11965</v>
      </c>
      <c r="C2325" s="36" t="s">
        <v>12357</v>
      </c>
      <c r="D2325" s="36" t="s">
        <v>12604</v>
      </c>
      <c r="E2325" s="36" t="s">
        <v>28</v>
      </c>
      <c r="F2325" s="36" t="s">
        <v>45</v>
      </c>
      <c r="G2325" s="36">
        <v>0</v>
      </c>
      <c r="H2325" s="36" t="s">
        <v>82</v>
      </c>
      <c r="I2325" s="36" t="s">
        <v>12605</v>
      </c>
      <c r="J2325" s="36" t="s">
        <v>12606</v>
      </c>
      <c r="K2325" s="36" t="s">
        <v>33</v>
      </c>
      <c r="L2325" s="72" t="s">
        <v>12607</v>
      </c>
      <c r="M2325" s="36" t="s">
        <v>12608</v>
      </c>
      <c r="N2325" s="36" t="s">
        <v>36</v>
      </c>
      <c r="O2325" s="36"/>
      <c r="P2325" s="36"/>
      <c r="Q2325" s="36"/>
      <c r="R2325" s="36"/>
      <c r="S2325" s="36" t="s">
        <v>37</v>
      </c>
      <c r="T2325" s="36" t="s">
        <v>38</v>
      </c>
      <c r="U2325" s="36" t="s">
        <v>39</v>
      </c>
      <c r="V2325" s="36" t="s">
        <v>38</v>
      </c>
      <c r="W2325" s="36" t="s">
        <v>211</v>
      </c>
      <c r="X2325" s="36">
        <v>2</v>
      </c>
      <c r="Y2325" s="36" t="s">
        <v>12609</v>
      </c>
      <c r="Z2325" s="36">
        <v>1</v>
      </c>
      <c r="AA2325" s="36" t="s">
        <v>12610</v>
      </c>
      <c r="AB2325" s="36">
        <v>1</v>
      </c>
      <c r="AC2325" s="36"/>
      <c r="AD2325" s="36"/>
      <c r="AE2325" s="36">
        <f t="shared" si="39"/>
        <v>0</v>
      </c>
    </row>
    <row r="2326" spans="1:31" customFormat="1" ht="162">
      <c r="A2326" s="36">
        <v>2325</v>
      </c>
      <c r="B2326" s="36" t="s">
        <v>11965</v>
      </c>
      <c r="C2326" s="36" t="s">
        <v>12357</v>
      </c>
      <c r="D2326" s="36" t="s">
        <v>12611</v>
      </c>
      <c r="E2326" s="36" t="s">
        <v>28</v>
      </c>
      <c r="F2326" s="36" t="s">
        <v>45</v>
      </c>
      <c r="G2326" s="36">
        <v>0</v>
      </c>
      <c r="H2326" s="36" t="s">
        <v>82</v>
      </c>
      <c r="I2326" s="36" t="s">
        <v>12612</v>
      </c>
      <c r="J2326" s="36" t="s">
        <v>12613</v>
      </c>
      <c r="K2326" s="36" t="s">
        <v>33</v>
      </c>
      <c r="L2326" s="72" t="s">
        <v>12614</v>
      </c>
      <c r="M2326" s="36" t="s">
        <v>12615</v>
      </c>
      <c r="N2326" s="36" t="s">
        <v>36</v>
      </c>
      <c r="O2326" s="36"/>
      <c r="P2326" s="36"/>
      <c r="Q2326" s="36"/>
      <c r="R2326" s="36"/>
      <c r="S2326" s="36" t="s">
        <v>51</v>
      </c>
      <c r="T2326" s="36" t="s">
        <v>38</v>
      </c>
      <c r="U2326" s="36" t="s">
        <v>39</v>
      </c>
      <c r="V2326" s="36" t="s">
        <v>38</v>
      </c>
      <c r="W2326" s="36" t="s">
        <v>7361</v>
      </c>
      <c r="X2326" s="36">
        <v>2</v>
      </c>
      <c r="Y2326" s="36" t="s">
        <v>12616</v>
      </c>
      <c r="Z2326" s="36">
        <v>1</v>
      </c>
      <c r="AA2326" s="36" t="s">
        <v>12566</v>
      </c>
      <c r="AB2326" s="36">
        <v>2</v>
      </c>
      <c r="AC2326" s="36"/>
      <c r="AD2326" s="36"/>
      <c r="AE2326" s="36">
        <f t="shared" si="39"/>
        <v>0</v>
      </c>
    </row>
    <row r="2327" spans="1:31" customFormat="1" ht="108">
      <c r="A2327" s="36">
        <v>2326</v>
      </c>
      <c r="B2327" s="36" t="s">
        <v>11965</v>
      </c>
      <c r="C2327" s="36" t="s">
        <v>12357</v>
      </c>
      <c r="D2327" s="36" t="s">
        <v>12617</v>
      </c>
      <c r="E2327" s="36" t="s">
        <v>28</v>
      </c>
      <c r="F2327" s="36" t="s">
        <v>45</v>
      </c>
      <c r="G2327" s="36">
        <v>0</v>
      </c>
      <c r="H2327" s="36" t="s">
        <v>82</v>
      </c>
      <c r="I2327" s="36" t="s">
        <v>12618</v>
      </c>
      <c r="J2327" s="36" t="s">
        <v>12619</v>
      </c>
      <c r="K2327" s="36" t="s">
        <v>33</v>
      </c>
      <c r="L2327" s="72" t="s">
        <v>12620</v>
      </c>
      <c r="M2327" s="36" t="s">
        <v>12621</v>
      </c>
      <c r="N2327" s="36" t="s">
        <v>49</v>
      </c>
      <c r="O2327" s="36"/>
      <c r="P2327" s="36" t="s">
        <v>50</v>
      </c>
      <c r="Q2327" s="36"/>
      <c r="R2327" s="36"/>
      <c r="S2327" s="36" t="s">
        <v>51</v>
      </c>
      <c r="T2327" s="36" t="s">
        <v>38</v>
      </c>
      <c r="U2327" s="36" t="s">
        <v>39</v>
      </c>
      <c r="V2327" s="36" t="s">
        <v>38</v>
      </c>
      <c r="W2327" s="36" t="s">
        <v>211</v>
      </c>
      <c r="X2327" s="36">
        <v>2</v>
      </c>
      <c r="Y2327" s="36" t="s">
        <v>12622</v>
      </c>
      <c r="Z2327" s="36">
        <v>1</v>
      </c>
      <c r="AA2327" s="36" t="s">
        <v>12623</v>
      </c>
      <c r="AB2327" s="36">
        <v>1</v>
      </c>
      <c r="AC2327" s="36"/>
      <c r="AD2327" s="36"/>
      <c r="AE2327" s="36">
        <f t="shared" si="39"/>
        <v>1</v>
      </c>
    </row>
    <row r="2328" spans="1:31" customFormat="1" ht="81">
      <c r="A2328" s="36">
        <v>2327</v>
      </c>
      <c r="B2328" s="36" t="s">
        <v>11965</v>
      </c>
      <c r="C2328" s="36" t="s">
        <v>12357</v>
      </c>
      <c r="D2328" s="36" t="s">
        <v>12624</v>
      </c>
      <c r="E2328" s="36" t="s">
        <v>28</v>
      </c>
      <c r="F2328" s="36" t="s">
        <v>45</v>
      </c>
      <c r="G2328" s="36">
        <v>0</v>
      </c>
      <c r="H2328" s="36" t="s">
        <v>82</v>
      </c>
      <c r="I2328" s="36" t="s">
        <v>12625</v>
      </c>
      <c r="J2328" s="36" t="s">
        <v>12626</v>
      </c>
      <c r="K2328" s="36" t="s">
        <v>33</v>
      </c>
      <c r="L2328" s="72" t="s">
        <v>12627</v>
      </c>
      <c r="M2328" s="36" t="s">
        <v>12628</v>
      </c>
      <c r="N2328" s="36" t="s">
        <v>49</v>
      </c>
      <c r="O2328" s="36"/>
      <c r="P2328" s="36" t="s">
        <v>50</v>
      </c>
      <c r="Q2328" s="36"/>
      <c r="R2328" s="36"/>
      <c r="S2328" s="36" t="s">
        <v>51</v>
      </c>
      <c r="T2328" s="36" t="s">
        <v>38</v>
      </c>
      <c r="U2328" s="36" t="s">
        <v>39</v>
      </c>
      <c r="V2328" s="36" t="s">
        <v>38</v>
      </c>
      <c r="W2328" s="36" t="s">
        <v>7805</v>
      </c>
      <c r="X2328" s="36">
        <v>2</v>
      </c>
      <c r="Y2328" s="36" t="s">
        <v>12629</v>
      </c>
      <c r="Z2328" s="36">
        <v>1</v>
      </c>
      <c r="AA2328" s="36" t="s">
        <v>12364</v>
      </c>
      <c r="AB2328" s="36">
        <v>2</v>
      </c>
      <c r="AC2328" s="36"/>
      <c r="AD2328" s="36"/>
      <c r="AE2328" s="36">
        <f t="shared" si="39"/>
        <v>1</v>
      </c>
    </row>
    <row r="2329" spans="1:31" customFormat="1" ht="94.5">
      <c r="A2329" s="36">
        <v>2328</v>
      </c>
      <c r="B2329" s="36" t="s">
        <v>11965</v>
      </c>
      <c r="C2329" s="36" t="s">
        <v>12357</v>
      </c>
      <c r="D2329" s="36" t="s">
        <v>12630</v>
      </c>
      <c r="E2329" s="36" t="s">
        <v>28</v>
      </c>
      <c r="F2329" s="36" t="s">
        <v>45</v>
      </c>
      <c r="G2329" s="36">
        <v>0</v>
      </c>
      <c r="H2329" s="36" t="s">
        <v>82</v>
      </c>
      <c r="I2329" s="36" t="s">
        <v>12631</v>
      </c>
      <c r="J2329" s="36" t="s">
        <v>12632</v>
      </c>
      <c r="K2329" s="36" t="s">
        <v>33</v>
      </c>
      <c r="L2329" s="72" t="s">
        <v>12633</v>
      </c>
      <c r="M2329" s="36" t="s">
        <v>12634</v>
      </c>
      <c r="N2329" s="36" t="s">
        <v>49</v>
      </c>
      <c r="O2329" s="36"/>
      <c r="P2329" s="36" t="s">
        <v>50</v>
      </c>
      <c r="Q2329" s="36"/>
      <c r="R2329" s="36"/>
      <c r="S2329" s="36" t="s">
        <v>51</v>
      </c>
      <c r="T2329" s="36" t="s">
        <v>38</v>
      </c>
      <c r="U2329" s="36" t="s">
        <v>39</v>
      </c>
      <c r="V2329" s="36" t="s">
        <v>38</v>
      </c>
      <c r="W2329" s="36" t="s">
        <v>7361</v>
      </c>
      <c r="X2329" s="36">
        <v>2</v>
      </c>
      <c r="Y2329" s="36" t="s">
        <v>12635</v>
      </c>
      <c r="Z2329" s="36">
        <v>1</v>
      </c>
      <c r="AA2329" s="36" t="s">
        <v>12636</v>
      </c>
      <c r="AB2329" s="36">
        <v>1</v>
      </c>
      <c r="AC2329" s="36"/>
      <c r="AD2329" s="36"/>
      <c r="AE2329" s="36">
        <f t="shared" si="39"/>
        <v>1</v>
      </c>
    </row>
    <row r="2330" spans="1:31" customFormat="1" ht="67.5">
      <c r="A2330" s="36">
        <v>2329</v>
      </c>
      <c r="B2330" s="36" t="s">
        <v>11965</v>
      </c>
      <c r="C2330" s="36" t="s">
        <v>12357</v>
      </c>
      <c r="D2330" s="36" t="s">
        <v>12637</v>
      </c>
      <c r="E2330" s="36" t="s">
        <v>28</v>
      </c>
      <c r="F2330" s="36" t="s">
        <v>45</v>
      </c>
      <c r="G2330" s="36">
        <v>0</v>
      </c>
      <c r="H2330" s="36" t="s">
        <v>82</v>
      </c>
      <c r="I2330" s="36" t="s">
        <v>12638</v>
      </c>
      <c r="J2330" s="36" t="s">
        <v>12639</v>
      </c>
      <c r="K2330" s="36" t="s">
        <v>33</v>
      </c>
      <c r="L2330" s="72" t="s">
        <v>12640</v>
      </c>
      <c r="M2330" s="36" t="s">
        <v>12641</v>
      </c>
      <c r="N2330" s="36" t="s">
        <v>49</v>
      </c>
      <c r="O2330" s="36"/>
      <c r="P2330" s="36" t="s">
        <v>50</v>
      </c>
      <c r="Q2330" s="36"/>
      <c r="R2330" s="36"/>
      <c r="S2330" s="36" t="s">
        <v>51</v>
      </c>
      <c r="T2330" s="36" t="s">
        <v>38</v>
      </c>
      <c r="U2330" s="36" t="s">
        <v>39</v>
      </c>
      <c r="V2330" s="36" t="s">
        <v>38</v>
      </c>
      <c r="W2330" s="36" t="s">
        <v>7361</v>
      </c>
      <c r="X2330" s="36">
        <v>2</v>
      </c>
      <c r="Y2330" s="36" t="s">
        <v>12642</v>
      </c>
      <c r="Z2330" s="36">
        <v>1</v>
      </c>
      <c r="AA2330" s="36" t="s">
        <v>12643</v>
      </c>
      <c r="AB2330" s="36">
        <v>1</v>
      </c>
      <c r="AC2330" s="36"/>
      <c r="AD2330" s="36"/>
      <c r="AE2330" s="36">
        <f t="shared" si="39"/>
        <v>1</v>
      </c>
    </row>
    <row r="2331" spans="1:31" customFormat="1" ht="81">
      <c r="A2331" s="36">
        <v>2330</v>
      </c>
      <c r="B2331" s="36" t="s">
        <v>11965</v>
      </c>
      <c r="C2331" s="36" t="s">
        <v>12357</v>
      </c>
      <c r="D2331" s="36" t="s">
        <v>12644</v>
      </c>
      <c r="E2331" s="36" t="s">
        <v>28</v>
      </c>
      <c r="F2331" s="36" t="s">
        <v>45</v>
      </c>
      <c r="G2331" s="36">
        <v>0</v>
      </c>
      <c r="H2331" s="36" t="s">
        <v>82</v>
      </c>
      <c r="I2331" s="36" t="s">
        <v>12645</v>
      </c>
      <c r="J2331" s="36" t="s">
        <v>12646</v>
      </c>
      <c r="K2331" s="36" t="s">
        <v>33</v>
      </c>
      <c r="L2331" s="72" t="s">
        <v>12647</v>
      </c>
      <c r="M2331" s="36" t="s">
        <v>12648</v>
      </c>
      <c r="N2331" s="36" t="s">
        <v>49</v>
      </c>
      <c r="O2331" s="36"/>
      <c r="P2331" s="36" t="s">
        <v>50</v>
      </c>
      <c r="Q2331" s="36"/>
      <c r="R2331" s="36"/>
      <c r="S2331" s="36" t="s">
        <v>51</v>
      </c>
      <c r="T2331" s="36" t="s">
        <v>38</v>
      </c>
      <c r="U2331" s="36" t="s">
        <v>39</v>
      </c>
      <c r="V2331" s="36" t="s">
        <v>38</v>
      </c>
      <c r="W2331" s="36" t="s">
        <v>7361</v>
      </c>
      <c r="X2331" s="36">
        <v>2</v>
      </c>
      <c r="Y2331" s="36" t="s">
        <v>12649</v>
      </c>
      <c r="Z2331" s="36">
        <v>1</v>
      </c>
      <c r="AA2331" s="36" t="s">
        <v>12643</v>
      </c>
      <c r="AB2331" s="36">
        <v>1</v>
      </c>
      <c r="AC2331" s="36"/>
      <c r="AD2331" s="36"/>
      <c r="AE2331" s="36">
        <f t="shared" si="39"/>
        <v>1</v>
      </c>
    </row>
    <row r="2332" spans="1:31" customFormat="1" ht="81">
      <c r="A2332" s="36">
        <v>2331</v>
      </c>
      <c r="B2332" s="36" t="s">
        <v>11965</v>
      </c>
      <c r="C2332" s="36" t="s">
        <v>12357</v>
      </c>
      <c r="D2332" s="36" t="s">
        <v>12650</v>
      </c>
      <c r="E2332" s="36" t="s">
        <v>28</v>
      </c>
      <c r="F2332" s="36" t="s">
        <v>45</v>
      </c>
      <c r="G2332" s="36">
        <v>0</v>
      </c>
      <c r="H2332" s="36" t="s">
        <v>82</v>
      </c>
      <c r="I2332" s="36" t="s">
        <v>12651</v>
      </c>
      <c r="J2332" s="36" t="s">
        <v>12652</v>
      </c>
      <c r="K2332" s="36" t="s">
        <v>33</v>
      </c>
      <c r="L2332" s="72" t="s">
        <v>12653</v>
      </c>
      <c r="M2332" s="36" t="s">
        <v>12654</v>
      </c>
      <c r="N2332" s="36" t="s">
        <v>49</v>
      </c>
      <c r="O2332" s="36"/>
      <c r="P2332" s="36" t="s">
        <v>50</v>
      </c>
      <c r="Q2332" s="36"/>
      <c r="R2332" s="36"/>
      <c r="S2332" s="36" t="s">
        <v>51</v>
      </c>
      <c r="T2332" s="36" t="s">
        <v>38</v>
      </c>
      <c r="U2332" s="36" t="s">
        <v>39</v>
      </c>
      <c r="V2332" s="36" t="s">
        <v>38</v>
      </c>
      <c r="W2332" s="36" t="s">
        <v>7361</v>
      </c>
      <c r="X2332" s="36">
        <v>2</v>
      </c>
      <c r="Y2332" s="36" t="s">
        <v>12655</v>
      </c>
      <c r="Z2332" s="36">
        <v>1</v>
      </c>
      <c r="AA2332" s="36" t="s">
        <v>12656</v>
      </c>
      <c r="AB2332" s="36">
        <v>2</v>
      </c>
      <c r="AC2332" s="36"/>
      <c r="AD2332" s="36"/>
      <c r="AE2332" s="36">
        <f t="shared" si="39"/>
        <v>1</v>
      </c>
    </row>
    <row r="2333" spans="1:31" customFormat="1" ht="121.5">
      <c r="A2333" s="36">
        <v>2332</v>
      </c>
      <c r="B2333" s="36" t="s">
        <v>11965</v>
      </c>
      <c r="C2333" s="36" t="s">
        <v>12357</v>
      </c>
      <c r="D2333" s="36" t="s">
        <v>12657</v>
      </c>
      <c r="E2333" s="36" t="s">
        <v>28</v>
      </c>
      <c r="F2333" s="36" t="s">
        <v>45</v>
      </c>
      <c r="G2333" s="36">
        <v>0</v>
      </c>
      <c r="H2333" s="36" t="s">
        <v>82</v>
      </c>
      <c r="I2333" s="36" t="s">
        <v>12658</v>
      </c>
      <c r="J2333" s="36" t="s">
        <v>12659</v>
      </c>
      <c r="K2333" s="36" t="s">
        <v>33</v>
      </c>
      <c r="L2333" s="72" t="s">
        <v>12660</v>
      </c>
      <c r="M2333" s="36" t="s">
        <v>12661</v>
      </c>
      <c r="N2333" s="36" t="s">
        <v>49</v>
      </c>
      <c r="O2333" s="36"/>
      <c r="P2333" s="36" t="s">
        <v>50</v>
      </c>
      <c r="Q2333" s="36"/>
      <c r="R2333" s="36"/>
      <c r="S2333" s="36" t="s">
        <v>51</v>
      </c>
      <c r="T2333" s="36" t="s">
        <v>38</v>
      </c>
      <c r="U2333" s="36" t="s">
        <v>39</v>
      </c>
      <c r="V2333" s="36" t="s">
        <v>38</v>
      </c>
      <c r="W2333" s="36" t="s">
        <v>211</v>
      </c>
      <c r="X2333" s="36">
        <v>2</v>
      </c>
      <c r="Y2333" s="36" t="s">
        <v>12662</v>
      </c>
      <c r="Z2333" s="36">
        <v>5</v>
      </c>
      <c r="AA2333" s="36" t="s">
        <v>12655</v>
      </c>
      <c r="AB2333" s="36">
        <v>1</v>
      </c>
      <c r="AC2333" s="36"/>
      <c r="AD2333" s="36"/>
      <c r="AE2333" s="36">
        <f t="shared" si="39"/>
        <v>1</v>
      </c>
    </row>
    <row r="2334" spans="1:31" customFormat="1" ht="67.5">
      <c r="A2334" s="36">
        <v>2333</v>
      </c>
      <c r="B2334" s="36" t="s">
        <v>11965</v>
      </c>
      <c r="C2334" s="36" t="s">
        <v>12357</v>
      </c>
      <c r="D2334" s="36" t="s">
        <v>12663</v>
      </c>
      <c r="E2334" s="36" t="s">
        <v>28</v>
      </c>
      <c r="F2334" s="36" t="s">
        <v>45</v>
      </c>
      <c r="G2334" s="36">
        <v>0</v>
      </c>
      <c r="H2334" s="36" t="s">
        <v>82</v>
      </c>
      <c r="I2334" s="36" t="s">
        <v>12664</v>
      </c>
      <c r="J2334" s="36" t="s">
        <v>12665</v>
      </c>
      <c r="K2334" s="36" t="s">
        <v>33</v>
      </c>
      <c r="L2334" s="72" t="s">
        <v>12666</v>
      </c>
      <c r="M2334" s="36" t="s">
        <v>12667</v>
      </c>
      <c r="N2334" s="36" t="s">
        <v>49</v>
      </c>
      <c r="O2334" s="36"/>
      <c r="P2334" s="36" t="s">
        <v>50</v>
      </c>
      <c r="Q2334" s="36"/>
      <c r="R2334" s="36"/>
      <c r="S2334" s="36" t="s">
        <v>51</v>
      </c>
      <c r="T2334" s="36" t="s">
        <v>38</v>
      </c>
      <c r="U2334" s="36" t="s">
        <v>39</v>
      </c>
      <c r="V2334" s="36" t="s">
        <v>38</v>
      </c>
      <c r="W2334" s="36" t="s">
        <v>7361</v>
      </c>
      <c r="X2334" s="36">
        <v>2</v>
      </c>
      <c r="Y2334" s="36" t="s">
        <v>12655</v>
      </c>
      <c r="Z2334" s="36">
        <v>1</v>
      </c>
      <c r="AA2334" s="36" t="s">
        <v>12656</v>
      </c>
      <c r="AB2334" s="36">
        <v>2</v>
      </c>
      <c r="AC2334" s="36"/>
      <c r="AD2334" s="36"/>
      <c r="AE2334" s="36">
        <f t="shared" si="39"/>
        <v>1</v>
      </c>
    </row>
    <row r="2335" spans="1:31" customFormat="1" ht="94.5">
      <c r="A2335" s="36">
        <v>2334</v>
      </c>
      <c r="B2335" s="36" t="s">
        <v>11965</v>
      </c>
      <c r="C2335" s="36" t="s">
        <v>12357</v>
      </c>
      <c r="D2335" s="36" t="s">
        <v>12668</v>
      </c>
      <c r="E2335" s="36" t="s">
        <v>28</v>
      </c>
      <c r="F2335" s="36" t="s">
        <v>45</v>
      </c>
      <c r="G2335" s="36">
        <v>0</v>
      </c>
      <c r="H2335" s="36" t="s">
        <v>82</v>
      </c>
      <c r="I2335" s="36" t="s">
        <v>12669</v>
      </c>
      <c r="J2335" s="36" t="s">
        <v>12670</v>
      </c>
      <c r="K2335" s="36" t="s">
        <v>33</v>
      </c>
      <c r="L2335" s="72" t="s">
        <v>12671</v>
      </c>
      <c r="M2335" s="36" t="s">
        <v>12672</v>
      </c>
      <c r="N2335" s="36" t="s">
        <v>49</v>
      </c>
      <c r="O2335" s="36"/>
      <c r="P2335" s="36" t="s">
        <v>50</v>
      </c>
      <c r="Q2335" s="36"/>
      <c r="R2335" s="36"/>
      <c r="S2335" s="36" t="s">
        <v>51</v>
      </c>
      <c r="T2335" s="36" t="s">
        <v>38</v>
      </c>
      <c r="U2335" s="36" t="s">
        <v>39</v>
      </c>
      <c r="V2335" s="36" t="s">
        <v>38</v>
      </c>
      <c r="W2335" s="36" t="s">
        <v>7361</v>
      </c>
      <c r="X2335" s="36">
        <v>2</v>
      </c>
      <c r="Y2335" s="36" t="s">
        <v>12673</v>
      </c>
      <c r="Z2335" s="36">
        <v>1</v>
      </c>
      <c r="AA2335" s="36" t="s">
        <v>12655</v>
      </c>
      <c r="AB2335" s="36">
        <v>1</v>
      </c>
      <c r="AC2335" s="36"/>
      <c r="AD2335" s="36"/>
      <c r="AE2335" s="36">
        <f t="shared" si="39"/>
        <v>1</v>
      </c>
    </row>
    <row r="2336" spans="1:31" customFormat="1" ht="81">
      <c r="A2336" s="36">
        <v>2335</v>
      </c>
      <c r="B2336" s="36" t="s">
        <v>11965</v>
      </c>
      <c r="C2336" s="36" t="s">
        <v>12357</v>
      </c>
      <c r="D2336" s="36" t="s">
        <v>12674</v>
      </c>
      <c r="E2336" s="36" t="s">
        <v>28</v>
      </c>
      <c r="F2336" s="36" t="s">
        <v>45</v>
      </c>
      <c r="G2336" s="36">
        <v>0</v>
      </c>
      <c r="H2336" s="36" t="s">
        <v>82</v>
      </c>
      <c r="I2336" s="36" t="s">
        <v>12675</v>
      </c>
      <c r="J2336" s="36" t="s">
        <v>12676</v>
      </c>
      <c r="K2336" s="36" t="s">
        <v>33</v>
      </c>
      <c r="L2336" s="72" t="s">
        <v>12677</v>
      </c>
      <c r="M2336" s="36" t="s">
        <v>12678</v>
      </c>
      <c r="N2336" s="36" t="s">
        <v>36</v>
      </c>
      <c r="O2336" s="36"/>
      <c r="P2336" s="36"/>
      <c r="Q2336" s="36"/>
      <c r="R2336" s="36"/>
      <c r="S2336" s="36" t="s">
        <v>37</v>
      </c>
      <c r="T2336" s="36" t="s">
        <v>38</v>
      </c>
      <c r="U2336" s="36" t="s">
        <v>39</v>
      </c>
      <c r="V2336" s="36" t="s">
        <v>39</v>
      </c>
      <c r="W2336" s="36" t="s">
        <v>211</v>
      </c>
      <c r="X2336" s="36">
        <v>2</v>
      </c>
      <c r="Y2336" s="36" t="s">
        <v>12679</v>
      </c>
      <c r="Z2336" s="36">
        <v>1</v>
      </c>
      <c r="AA2336" s="36" t="s">
        <v>12680</v>
      </c>
      <c r="AB2336" s="36">
        <v>1</v>
      </c>
      <c r="AC2336" s="36"/>
      <c r="AD2336" s="36"/>
      <c r="AE2336" s="36">
        <f t="shared" si="39"/>
        <v>0</v>
      </c>
    </row>
    <row r="2337" spans="1:31" customFormat="1" ht="94.5">
      <c r="A2337" s="36">
        <v>2336</v>
      </c>
      <c r="B2337" s="36" t="s">
        <v>11965</v>
      </c>
      <c r="C2337" s="36" t="s">
        <v>12357</v>
      </c>
      <c r="D2337" s="36" t="s">
        <v>12681</v>
      </c>
      <c r="E2337" s="36" t="s">
        <v>28</v>
      </c>
      <c r="F2337" s="36" t="s">
        <v>45</v>
      </c>
      <c r="G2337" s="36">
        <v>0</v>
      </c>
      <c r="H2337" s="36" t="s">
        <v>82</v>
      </c>
      <c r="I2337" s="36" t="s">
        <v>12682</v>
      </c>
      <c r="J2337" s="36" t="s">
        <v>12683</v>
      </c>
      <c r="K2337" s="36" t="s">
        <v>33</v>
      </c>
      <c r="L2337" s="72" t="s">
        <v>12684</v>
      </c>
      <c r="M2337" s="36" t="s">
        <v>12685</v>
      </c>
      <c r="N2337" s="36" t="s">
        <v>49</v>
      </c>
      <c r="O2337" s="36"/>
      <c r="P2337" s="36" t="s">
        <v>50</v>
      </c>
      <c r="Q2337" s="36"/>
      <c r="R2337" s="36"/>
      <c r="S2337" s="36" t="s">
        <v>51</v>
      </c>
      <c r="T2337" s="36" t="s">
        <v>38</v>
      </c>
      <c r="U2337" s="36" t="s">
        <v>39</v>
      </c>
      <c r="V2337" s="36" t="s">
        <v>38</v>
      </c>
      <c r="W2337" s="36" t="s">
        <v>7361</v>
      </c>
      <c r="X2337" s="36">
        <v>2</v>
      </c>
      <c r="Y2337" s="36" t="s">
        <v>12686</v>
      </c>
      <c r="Z2337" s="36">
        <v>5</v>
      </c>
      <c r="AA2337" s="36" t="s">
        <v>12687</v>
      </c>
      <c r="AB2337" s="36">
        <v>1</v>
      </c>
      <c r="AC2337" s="36"/>
      <c r="AD2337" s="36"/>
      <c r="AE2337" s="36">
        <f t="shared" si="39"/>
        <v>1</v>
      </c>
    </row>
    <row r="2338" spans="1:31" customFormat="1" ht="94.5">
      <c r="A2338" s="36">
        <v>2337</v>
      </c>
      <c r="B2338" s="36" t="s">
        <v>11965</v>
      </c>
      <c r="C2338" s="36" t="s">
        <v>12357</v>
      </c>
      <c r="D2338" s="36" t="s">
        <v>12688</v>
      </c>
      <c r="E2338" s="36" t="s">
        <v>28</v>
      </c>
      <c r="F2338" s="36" t="s">
        <v>45</v>
      </c>
      <c r="G2338" s="36">
        <v>0</v>
      </c>
      <c r="H2338" s="36" t="s">
        <v>82</v>
      </c>
      <c r="I2338" s="36" t="s">
        <v>12689</v>
      </c>
      <c r="J2338" s="36" t="s">
        <v>12690</v>
      </c>
      <c r="K2338" s="36" t="s">
        <v>33</v>
      </c>
      <c r="L2338" s="72" t="s">
        <v>12691</v>
      </c>
      <c r="M2338" s="36" t="s">
        <v>12692</v>
      </c>
      <c r="N2338" s="36" t="s">
        <v>49</v>
      </c>
      <c r="O2338" s="36"/>
      <c r="P2338" s="36" t="s">
        <v>50</v>
      </c>
      <c r="Q2338" s="36"/>
      <c r="R2338" s="36"/>
      <c r="S2338" s="36" t="s">
        <v>51</v>
      </c>
      <c r="T2338" s="36" t="s">
        <v>38</v>
      </c>
      <c r="U2338" s="36" t="s">
        <v>39</v>
      </c>
      <c r="V2338" s="36" t="s">
        <v>38</v>
      </c>
      <c r="W2338" s="36" t="s">
        <v>211</v>
      </c>
      <c r="X2338" s="36">
        <v>2</v>
      </c>
      <c r="Y2338" s="36" t="s">
        <v>12693</v>
      </c>
      <c r="Z2338" s="36">
        <v>5</v>
      </c>
      <c r="AA2338" s="36" t="s">
        <v>12694</v>
      </c>
      <c r="AB2338" s="36">
        <v>1</v>
      </c>
      <c r="AC2338" s="36"/>
      <c r="AD2338" s="36"/>
      <c r="AE2338" s="36">
        <f t="shared" si="39"/>
        <v>1</v>
      </c>
    </row>
    <row r="2339" spans="1:31" customFormat="1" ht="94.5">
      <c r="A2339" s="36">
        <v>2338</v>
      </c>
      <c r="B2339" s="36" t="s">
        <v>11965</v>
      </c>
      <c r="C2339" s="36" t="s">
        <v>12357</v>
      </c>
      <c r="D2339" s="36" t="s">
        <v>12695</v>
      </c>
      <c r="E2339" s="36" t="s">
        <v>28</v>
      </c>
      <c r="F2339" s="36" t="s">
        <v>45</v>
      </c>
      <c r="G2339" s="36">
        <v>0</v>
      </c>
      <c r="H2339" s="36" t="s">
        <v>82</v>
      </c>
      <c r="I2339" s="36" t="s">
        <v>12696</v>
      </c>
      <c r="J2339" s="36" t="s">
        <v>12697</v>
      </c>
      <c r="K2339" s="36" t="s">
        <v>33</v>
      </c>
      <c r="L2339" s="72" t="s">
        <v>12698</v>
      </c>
      <c r="M2339" s="36" t="s">
        <v>12699</v>
      </c>
      <c r="N2339" s="36" t="s">
        <v>49</v>
      </c>
      <c r="O2339" s="36"/>
      <c r="P2339" s="36" t="s">
        <v>50</v>
      </c>
      <c r="Q2339" s="36"/>
      <c r="R2339" s="36"/>
      <c r="S2339" s="36" t="s">
        <v>51</v>
      </c>
      <c r="T2339" s="36" t="s">
        <v>38</v>
      </c>
      <c r="U2339" s="36" t="s">
        <v>39</v>
      </c>
      <c r="V2339" s="36" t="s">
        <v>38</v>
      </c>
      <c r="W2339" s="36" t="s">
        <v>7361</v>
      </c>
      <c r="X2339" s="36">
        <v>2</v>
      </c>
      <c r="Y2339" s="36" t="s">
        <v>12700</v>
      </c>
      <c r="Z2339" s="36">
        <v>1</v>
      </c>
      <c r="AA2339" s="36" t="s">
        <v>12701</v>
      </c>
      <c r="AB2339" s="36">
        <v>1</v>
      </c>
      <c r="AC2339" s="36"/>
      <c r="AD2339" s="36"/>
      <c r="AE2339" s="36">
        <f t="shared" si="39"/>
        <v>1</v>
      </c>
    </row>
    <row r="2340" spans="1:31" customFormat="1" ht="108">
      <c r="A2340" s="36">
        <v>2339</v>
      </c>
      <c r="B2340" s="36" t="s">
        <v>11965</v>
      </c>
      <c r="C2340" s="36" t="s">
        <v>12357</v>
      </c>
      <c r="D2340" s="36" t="s">
        <v>12702</v>
      </c>
      <c r="E2340" s="36" t="s">
        <v>28</v>
      </c>
      <c r="F2340" s="36" t="s">
        <v>45</v>
      </c>
      <c r="G2340" s="36">
        <v>0</v>
      </c>
      <c r="H2340" s="36" t="s">
        <v>82</v>
      </c>
      <c r="I2340" s="36" t="s">
        <v>12703</v>
      </c>
      <c r="J2340" s="36" t="s">
        <v>12704</v>
      </c>
      <c r="K2340" s="36" t="s">
        <v>33</v>
      </c>
      <c r="L2340" s="72" t="s">
        <v>12705</v>
      </c>
      <c r="M2340" s="36" t="s">
        <v>12706</v>
      </c>
      <c r="N2340" s="36" t="s">
        <v>49</v>
      </c>
      <c r="O2340" s="36"/>
      <c r="P2340" s="36" t="s">
        <v>50</v>
      </c>
      <c r="Q2340" s="36"/>
      <c r="R2340" s="36"/>
      <c r="S2340" s="36" t="s">
        <v>51</v>
      </c>
      <c r="T2340" s="36" t="s">
        <v>38</v>
      </c>
      <c r="U2340" s="36" t="s">
        <v>39</v>
      </c>
      <c r="V2340" s="36" t="s">
        <v>38</v>
      </c>
      <c r="W2340" s="36" t="s">
        <v>211</v>
      </c>
      <c r="X2340" s="36">
        <v>2</v>
      </c>
      <c r="Y2340" s="36" t="s">
        <v>12707</v>
      </c>
      <c r="Z2340" s="36">
        <v>1</v>
      </c>
      <c r="AA2340" s="36" t="s">
        <v>12701</v>
      </c>
      <c r="AB2340" s="36">
        <v>1</v>
      </c>
      <c r="AC2340" s="36"/>
      <c r="AD2340" s="36"/>
      <c r="AE2340" s="36">
        <f t="shared" si="39"/>
        <v>1</v>
      </c>
    </row>
    <row r="2341" spans="1:31" customFormat="1" ht="94.5">
      <c r="A2341" s="36">
        <v>2340</v>
      </c>
      <c r="B2341" s="36" t="s">
        <v>11965</v>
      </c>
      <c r="C2341" s="36" t="s">
        <v>12357</v>
      </c>
      <c r="D2341" s="36" t="s">
        <v>12708</v>
      </c>
      <c r="E2341" s="36" t="s">
        <v>28</v>
      </c>
      <c r="F2341" s="36" t="s">
        <v>45</v>
      </c>
      <c r="G2341" s="36">
        <v>0</v>
      </c>
      <c r="H2341" s="36" t="s">
        <v>82</v>
      </c>
      <c r="I2341" s="36" t="s">
        <v>12709</v>
      </c>
      <c r="J2341" s="36" t="s">
        <v>12710</v>
      </c>
      <c r="K2341" s="36" t="s">
        <v>33</v>
      </c>
      <c r="L2341" s="72" t="s">
        <v>12711</v>
      </c>
      <c r="M2341" s="36" t="s">
        <v>12712</v>
      </c>
      <c r="N2341" s="36" t="s">
        <v>49</v>
      </c>
      <c r="O2341" s="36"/>
      <c r="P2341" s="36" t="s">
        <v>50</v>
      </c>
      <c r="Q2341" s="36"/>
      <c r="R2341" s="36"/>
      <c r="S2341" s="36" t="s">
        <v>51</v>
      </c>
      <c r="T2341" s="36" t="s">
        <v>38</v>
      </c>
      <c r="U2341" s="36" t="s">
        <v>39</v>
      </c>
      <c r="V2341" s="36" t="s">
        <v>38</v>
      </c>
      <c r="W2341" s="36" t="s">
        <v>7361</v>
      </c>
      <c r="X2341" s="36">
        <v>2</v>
      </c>
      <c r="Y2341" s="36" t="s">
        <v>12713</v>
      </c>
      <c r="Z2341" s="36">
        <v>1</v>
      </c>
      <c r="AA2341" s="36" t="s">
        <v>12714</v>
      </c>
      <c r="AB2341" s="36">
        <v>1</v>
      </c>
      <c r="AC2341" s="36"/>
      <c r="AD2341" s="36"/>
      <c r="AE2341" s="36">
        <f t="shared" si="39"/>
        <v>1</v>
      </c>
    </row>
    <row r="2342" spans="1:31" customFormat="1" ht="81">
      <c r="A2342" s="36">
        <v>2341</v>
      </c>
      <c r="B2342" s="36" t="s">
        <v>11965</v>
      </c>
      <c r="C2342" s="36" t="s">
        <v>12357</v>
      </c>
      <c r="D2342" s="36" t="s">
        <v>12715</v>
      </c>
      <c r="E2342" s="36" t="s">
        <v>28</v>
      </c>
      <c r="F2342" s="36" t="s">
        <v>45</v>
      </c>
      <c r="G2342" s="36">
        <v>0</v>
      </c>
      <c r="H2342" s="36" t="s">
        <v>82</v>
      </c>
      <c r="I2342" s="36" t="s">
        <v>12716</v>
      </c>
      <c r="J2342" s="36" t="s">
        <v>12717</v>
      </c>
      <c r="K2342" s="36" t="s">
        <v>33</v>
      </c>
      <c r="L2342" s="72" t="s">
        <v>12718</v>
      </c>
      <c r="M2342" s="36" t="s">
        <v>12719</v>
      </c>
      <c r="N2342" s="36" t="s">
        <v>49</v>
      </c>
      <c r="O2342" s="36"/>
      <c r="P2342" s="36" t="s">
        <v>50</v>
      </c>
      <c r="Q2342" s="36"/>
      <c r="R2342" s="36"/>
      <c r="S2342" s="36" t="s">
        <v>51</v>
      </c>
      <c r="T2342" s="36" t="s">
        <v>38</v>
      </c>
      <c r="U2342" s="36" t="s">
        <v>39</v>
      </c>
      <c r="V2342" s="36" t="s">
        <v>38</v>
      </c>
      <c r="W2342" s="36" t="s">
        <v>7361</v>
      </c>
      <c r="X2342" s="36">
        <v>2</v>
      </c>
      <c r="Y2342" s="36" t="s">
        <v>12720</v>
      </c>
      <c r="Z2342" s="36">
        <v>1</v>
      </c>
      <c r="AA2342" s="36" t="s">
        <v>12721</v>
      </c>
      <c r="AB2342" s="36">
        <v>1</v>
      </c>
      <c r="AC2342" s="36"/>
      <c r="AD2342" s="36"/>
      <c r="AE2342" s="36">
        <f t="shared" si="39"/>
        <v>1</v>
      </c>
    </row>
    <row r="2343" spans="1:31" customFormat="1" ht="81">
      <c r="A2343" s="36">
        <v>2342</v>
      </c>
      <c r="B2343" s="36" t="s">
        <v>11965</v>
      </c>
      <c r="C2343" s="36" t="s">
        <v>12357</v>
      </c>
      <c r="D2343" s="36" t="s">
        <v>12722</v>
      </c>
      <c r="E2343" s="36" t="s">
        <v>28</v>
      </c>
      <c r="F2343" s="36" t="s">
        <v>45</v>
      </c>
      <c r="G2343" s="36">
        <v>0</v>
      </c>
      <c r="H2343" s="36" t="s">
        <v>82</v>
      </c>
      <c r="I2343" s="36" t="s">
        <v>12723</v>
      </c>
      <c r="J2343" s="36" t="s">
        <v>12724</v>
      </c>
      <c r="K2343" s="36" t="s">
        <v>33</v>
      </c>
      <c r="L2343" s="72" t="s">
        <v>12725</v>
      </c>
      <c r="M2343" s="36" t="s">
        <v>12726</v>
      </c>
      <c r="N2343" s="36" t="s">
        <v>49</v>
      </c>
      <c r="O2343" s="36"/>
      <c r="P2343" s="36" t="s">
        <v>50</v>
      </c>
      <c r="Q2343" s="36"/>
      <c r="R2343" s="36"/>
      <c r="S2343" s="36" t="s">
        <v>51</v>
      </c>
      <c r="T2343" s="36" t="s">
        <v>38</v>
      </c>
      <c r="U2343" s="36" t="s">
        <v>38</v>
      </c>
      <c r="V2343" s="36" t="s">
        <v>38</v>
      </c>
      <c r="W2343" s="36" t="s">
        <v>7361</v>
      </c>
      <c r="X2343" s="36">
        <v>2</v>
      </c>
      <c r="Y2343" s="36" t="s">
        <v>12720</v>
      </c>
      <c r="Z2343" s="36">
        <v>1</v>
      </c>
      <c r="AA2343" s="36" t="s">
        <v>12721</v>
      </c>
      <c r="AB2343" s="36">
        <v>1</v>
      </c>
      <c r="AC2343" s="36"/>
      <c r="AD2343" s="36"/>
      <c r="AE2343" s="36">
        <f t="shared" si="39"/>
        <v>1</v>
      </c>
    </row>
    <row r="2344" spans="1:31" customFormat="1" ht="94.5">
      <c r="A2344" s="36">
        <v>2343</v>
      </c>
      <c r="B2344" s="36" t="s">
        <v>11965</v>
      </c>
      <c r="C2344" s="36" t="s">
        <v>12357</v>
      </c>
      <c r="D2344" s="36" t="s">
        <v>12727</v>
      </c>
      <c r="E2344" s="36" t="s">
        <v>28</v>
      </c>
      <c r="F2344" s="36" t="s">
        <v>45</v>
      </c>
      <c r="G2344" s="36">
        <v>0</v>
      </c>
      <c r="H2344" s="36" t="s">
        <v>82</v>
      </c>
      <c r="I2344" s="36" t="s">
        <v>12728</v>
      </c>
      <c r="J2344" s="36" t="s">
        <v>12729</v>
      </c>
      <c r="K2344" s="36" t="s">
        <v>33</v>
      </c>
      <c r="L2344" s="72" t="s">
        <v>12730</v>
      </c>
      <c r="M2344" s="36" t="s">
        <v>12731</v>
      </c>
      <c r="N2344" s="36" t="s">
        <v>36</v>
      </c>
      <c r="O2344" s="36"/>
      <c r="P2344" s="36"/>
      <c r="Q2344" s="36"/>
      <c r="R2344" s="36"/>
      <c r="S2344" s="36" t="s">
        <v>37</v>
      </c>
      <c r="T2344" s="36" t="s">
        <v>38</v>
      </c>
      <c r="U2344" s="36" t="s">
        <v>39</v>
      </c>
      <c r="V2344" s="36" t="s">
        <v>38</v>
      </c>
      <c r="W2344" s="36" t="s">
        <v>211</v>
      </c>
      <c r="X2344" s="36">
        <v>2</v>
      </c>
      <c r="Y2344" s="36" t="s">
        <v>12732</v>
      </c>
      <c r="Z2344" s="36">
        <v>1</v>
      </c>
      <c r="AA2344" s="36" t="s">
        <v>12721</v>
      </c>
      <c r="AB2344" s="36">
        <v>1</v>
      </c>
      <c r="AC2344" s="36"/>
      <c r="AD2344" s="36"/>
      <c r="AE2344" s="36">
        <f t="shared" si="39"/>
        <v>0</v>
      </c>
    </row>
    <row r="2345" spans="1:31" customFormat="1" ht="81">
      <c r="A2345" s="36">
        <v>2344</v>
      </c>
      <c r="B2345" s="36" t="s">
        <v>11965</v>
      </c>
      <c r="C2345" s="36" t="s">
        <v>12357</v>
      </c>
      <c r="D2345" s="36" t="s">
        <v>12733</v>
      </c>
      <c r="E2345" s="36" t="s">
        <v>28</v>
      </c>
      <c r="F2345" s="36" t="s">
        <v>45</v>
      </c>
      <c r="G2345" s="36">
        <v>0</v>
      </c>
      <c r="H2345" s="36" t="s">
        <v>82</v>
      </c>
      <c r="I2345" s="36" t="s">
        <v>12734</v>
      </c>
      <c r="J2345" s="36" t="s">
        <v>12735</v>
      </c>
      <c r="K2345" s="36" t="s">
        <v>33</v>
      </c>
      <c r="L2345" s="72" t="s">
        <v>12736</v>
      </c>
      <c r="M2345" s="36" t="s">
        <v>12737</v>
      </c>
      <c r="N2345" s="36" t="s">
        <v>36</v>
      </c>
      <c r="O2345" s="36"/>
      <c r="P2345" s="36"/>
      <c r="Q2345" s="36"/>
      <c r="R2345" s="36"/>
      <c r="S2345" s="36" t="s">
        <v>51</v>
      </c>
      <c r="T2345" s="36" t="s">
        <v>38</v>
      </c>
      <c r="U2345" s="36" t="s">
        <v>39</v>
      </c>
      <c r="V2345" s="36" t="s">
        <v>38</v>
      </c>
      <c r="W2345" s="36" t="s">
        <v>7361</v>
      </c>
      <c r="X2345" s="36">
        <v>2</v>
      </c>
      <c r="Y2345" s="36" t="s">
        <v>12732</v>
      </c>
      <c r="Z2345" s="36">
        <v>1</v>
      </c>
      <c r="AA2345" s="36" t="s">
        <v>12721</v>
      </c>
      <c r="AB2345" s="36">
        <v>1</v>
      </c>
      <c r="AC2345" s="36"/>
      <c r="AD2345" s="36"/>
      <c r="AE2345" s="36">
        <f t="shared" si="39"/>
        <v>0</v>
      </c>
    </row>
    <row r="2346" spans="1:31" customFormat="1" ht="108">
      <c r="A2346" s="36">
        <v>2345</v>
      </c>
      <c r="B2346" s="36" t="s">
        <v>11965</v>
      </c>
      <c r="C2346" s="36" t="s">
        <v>12357</v>
      </c>
      <c r="D2346" s="36" t="s">
        <v>12738</v>
      </c>
      <c r="E2346" s="36" t="s">
        <v>28</v>
      </c>
      <c r="F2346" s="36" t="s">
        <v>45</v>
      </c>
      <c r="G2346" s="36">
        <v>0</v>
      </c>
      <c r="H2346" s="36" t="s">
        <v>82</v>
      </c>
      <c r="I2346" s="36" t="s">
        <v>12739</v>
      </c>
      <c r="J2346" s="36" t="s">
        <v>12740</v>
      </c>
      <c r="K2346" s="36" t="s">
        <v>33</v>
      </c>
      <c r="L2346" s="72" t="s">
        <v>12741</v>
      </c>
      <c r="M2346" s="36" t="s">
        <v>12742</v>
      </c>
      <c r="N2346" s="36" t="s">
        <v>49</v>
      </c>
      <c r="O2346" s="36"/>
      <c r="P2346" s="36" t="s">
        <v>50</v>
      </c>
      <c r="Q2346" s="36"/>
      <c r="R2346" s="36"/>
      <c r="S2346" s="36" t="s">
        <v>51</v>
      </c>
      <c r="T2346" s="36" t="s">
        <v>38</v>
      </c>
      <c r="U2346" s="36" t="s">
        <v>39</v>
      </c>
      <c r="V2346" s="36" t="s">
        <v>38</v>
      </c>
      <c r="W2346" s="36" t="s">
        <v>211</v>
      </c>
      <c r="X2346" s="36">
        <v>2</v>
      </c>
      <c r="Y2346" s="36" t="s">
        <v>12743</v>
      </c>
      <c r="Z2346" s="36">
        <v>1</v>
      </c>
      <c r="AA2346" s="36" t="s">
        <v>12744</v>
      </c>
      <c r="AB2346" s="36">
        <v>1</v>
      </c>
      <c r="AC2346" s="36"/>
      <c r="AD2346" s="36"/>
      <c r="AE2346" s="36">
        <f t="shared" si="39"/>
        <v>1</v>
      </c>
    </row>
    <row r="2347" spans="1:31" customFormat="1" ht="94.5">
      <c r="A2347" s="36">
        <v>2346</v>
      </c>
      <c r="B2347" s="36" t="s">
        <v>11965</v>
      </c>
      <c r="C2347" s="36" t="s">
        <v>12357</v>
      </c>
      <c r="D2347" s="36" t="s">
        <v>12745</v>
      </c>
      <c r="E2347" s="36" t="s">
        <v>28</v>
      </c>
      <c r="F2347" s="36" t="s">
        <v>45</v>
      </c>
      <c r="G2347" s="36">
        <v>0</v>
      </c>
      <c r="H2347" s="36" t="s">
        <v>82</v>
      </c>
      <c r="I2347" s="36" t="s">
        <v>12746</v>
      </c>
      <c r="J2347" s="36" t="s">
        <v>12747</v>
      </c>
      <c r="K2347" s="36" t="s">
        <v>33</v>
      </c>
      <c r="L2347" s="72" t="s">
        <v>12748</v>
      </c>
      <c r="M2347" s="36" t="s">
        <v>12749</v>
      </c>
      <c r="N2347" s="36" t="s">
        <v>36</v>
      </c>
      <c r="O2347" s="36"/>
      <c r="P2347" s="36"/>
      <c r="Q2347" s="36"/>
      <c r="R2347" s="36"/>
      <c r="S2347" s="36" t="s">
        <v>37</v>
      </c>
      <c r="T2347" s="36" t="s">
        <v>38</v>
      </c>
      <c r="U2347" s="36" t="s">
        <v>39</v>
      </c>
      <c r="V2347" s="36" t="s">
        <v>38</v>
      </c>
      <c r="W2347" s="36" t="s">
        <v>7805</v>
      </c>
      <c r="X2347" s="36">
        <v>2</v>
      </c>
      <c r="Y2347" s="36" t="s">
        <v>12750</v>
      </c>
      <c r="Z2347" s="36">
        <v>1</v>
      </c>
      <c r="AA2347" s="36" t="s">
        <v>12744</v>
      </c>
      <c r="AB2347" s="36">
        <v>1</v>
      </c>
      <c r="AC2347" s="36"/>
      <c r="AD2347" s="36"/>
      <c r="AE2347" s="36">
        <f t="shared" si="39"/>
        <v>0</v>
      </c>
    </row>
    <row r="2348" spans="1:31" customFormat="1" ht="94.5">
      <c r="A2348" s="36">
        <v>2347</v>
      </c>
      <c r="B2348" s="36" t="s">
        <v>11965</v>
      </c>
      <c r="C2348" s="36" t="s">
        <v>12357</v>
      </c>
      <c r="D2348" s="36" t="s">
        <v>12751</v>
      </c>
      <c r="E2348" s="36" t="s">
        <v>28</v>
      </c>
      <c r="F2348" s="36" t="s">
        <v>45</v>
      </c>
      <c r="G2348" s="36">
        <v>0</v>
      </c>
      <c r="H2348" s="36" t="s">
        <v>82</v>
      </c>
      <c r="I2348" s="36" t="s">
        <v>12752</v>
      </c>
      <c r="J2348" s="36" t="s">
        <v>12753</v>
      </c>
      <c r="K2348" s="36" t="s">
        <v>33</v>
      </c>
      <c r="L2348" s="72" t="s">
        <v>12754</v>
      </c>
      <c r="M2348" s="36" t="s">
        <v>12755</v>
      </c>
      <c r="N2348" s="36" t="s">
        <v>36</v>
      </c>
      <c r="O2348" s="36"/>
      <c r="P2348" s="36"/>
      <c r="Q2348" s="36"/>
      <c r="R2348" s="36"/>
      <c r="S2348" s="36" t="s">
        <v>51</v>
      </c>
      <c r="T2348" s="36" t="s">
        <v>38</v>
      </c>
      <c r="U2348" s="36" t="s">
        <v>39</v>
      </c>
      <c r="V2348" s="36" t="s">
        <v>38</v>
      </c>
      <c r="W2348" s="36" t="s">
        <v>211</v>
      </c>
      <c r="X2348" s="36">
        <v>2</v>
      </c>
      <c r="Y2348" s="36" t="s">
        <v>12756</v>
      </c>
      <c r="Z2348" s="36">
        <v>1</v>
      </c>
      <c r="AA2348" s="36" t="s">
        <v>12757</v>
      </c>
      <c r="AB2348" s="36">
        <v>1</v>
      </c>
      <c r="AC2348" s="36"/>
      <c r="AD2348" s="36"/>
      <c r="AE2348" s="36">
        <f t="shared" si="39"/>
        <v>0</v>
      </c>
    </row>
    <row r="2349" spans="1:31" customFormat="1" ht="94.5">
      <c r="A2349" s="36">
        <v>2348</v>
      </c>
      <c r="B2349" s="36" t="s">
        <v>11965</v>
      </c>
      <c r="C2349" s="36" t="s">
        <v>12357</v>
      </c>
      <c r="D2349" s="36" t="s">
        <v>1393</v>
      </c>
      <c r="E2349" s="36" t="s">
        <v>28</v>
      </c>
      <c r="F2349" s="36" t="s">
        <v>45</v>
      </c>
      <c r="G2349" s="36">
        <v>0</v>
      </c>
      <c r="H2349" s="36" t="s">
        <v>82</v>
      </c>
      <c r="I2349" s="36" t="s">
        <v>12758</v>
      </c>
      <c r="J2349" s="36" t="s">
        <v>12759</v>
      </c>
      <c r="K2349" s="36" t="s">
        <v>33</v>
      </c>
      <c r="L2349" s="72" t="s">
        <v>12760</v>
      </c>
      <c r="M2349" s="36" t="s">
        <v>12761</v>
      </c>
      <c r="N2349" s="36" t="s">
        <v>49</v>
      </c>
      <c r="O2349" s="36"/>
      <c r="P2349" s="36" t="s">
        <v>50</v>
      </c>
      <c r="Q2349" s="36"/>
      <c r="R2349" s="36"/>
      <c r="S2349" s="36" t="s">
        <v>51</v>
      </c>
      <c r="T2349" s="36" t="s">
        <v>38</v>
      </c>
      <c r="U2349" s="36" t="s">
        <v>39</v>
      </c>
      <c r="V2349" s="36" t="s">
        <v>38</v>
      </c>
      <c r="W2349" s="36" t="s">
        <v>211</v>
      </c>
      <c r="X2349" s="36">
        <v>2</v>
      </c>
      <c r="Y2349" s="36" t="s">
        <v>12762</v>
      </c>
      <c r="Z2349" s="36">
        <v>1</v>
      </c>
      <c r="AA2349" s="36" t="s">
        <v>12763</v>
      </c>
      <c r="AB2349" s="36">
        <v>1</v>
      </c>
      <c r="AC2349" s="36"/>
      <c r="AD2349" s="36"/>
      <c r="AE2349" s="36">
        <f t="shared" si="39"/>
        <v>1</v>
      </c>
    </row>
    <row r="2350" spans="1:31" customFormat="1" ht="108">
      <c r="A2350" s="36">
        <v>2349</v>
      </c>
      <c r="B2350" s="36" t="s">
        <v>11965</v>
      </c>
      <c r="C2350" s="36" t="s">
        <v>12357</v>
      </c>
      <c r="D2350" s="36" t="s">
        <v>12764</v>
      </c>
      <c r="E2350" s="36" t="s">
        <v>28</v>
      </c>
      <c r="F2350" s="36" t="s">
        <v>45</v>
      </c>
      <c r="G2350" s="36">
        <v>0</v>
      </c>
      <c r="H2350" s="36" t="s">
        <v>82</v>
      </c>
      <c r="I2350" s="36" t="s">
        <v>12765</v>
      </c>
      <c r="J2350" s="36" t="s">
        <v>12766</v>
      </c>
      <c r="K2350" s="36" t="s">
        <v>33</v>
      </c>
      <c r="L2350" s="72" t="s">
        <v>12767</v>
      </c>
      <c r="M2350" s="36" t="s">
        <v>12768</v>
      </c>
      <c r="N2350" s="36" t="s">
        <v>36</v>
      </c>
      <c r="O2350" s="36"/>
      <c r="P2350" s="36"/>
      <c r="Q2350" s="36"/>
      <c r="R2350" s="36"/>
      <c r="S2350" s="36" t="s">
        <v>37</v>
      </c>
      <c r="T2350" s="36" t="s">
        <v>38</v>
      </c>
      <c r="U2350" s="36" t="s">
        <v>38</v>
      </c>
      <c r="V2350" s="36" t="s">
        <v>38</v>
      </c>
      <c r="W2350" s="36" t="s">
        <v>211</v>
      </c>
      <c r="X2350" s="36">
        <v>2</v>
      </c>
      <c r="Y2350" s="36" t="s">
        <v>12769</v>
      </c>
      <c r="Z2350" s="36">
        <v>1</v>
      </c>
      <c r="AA2350" s="36" t="s">
        <v>12763</v>
      </c>
      <c r="AB2350" s="36">
        <v>1</v>
      </c>
      <c r="AC2350" s="36"/>
      <c r="AD2350" s="36"/>
      <c r="AE2350" s="36">
        <f t="shared" si="39"/>
        <v>0</v>
      </c>
    </row>
    <row r="2351" spans="1:31" customFormat="1" ht="81">
      <c r="A2351" s="36">
        <v>2350</v>
      </c>
      <c r="B2351" s="36" t="s">
        <v>11965</v>
      </c>
      <c r="C2351" s="36" t="s">
        <v>12357</v>
      </c>
      <c r="D2351" s="36" t="s">
        <v>12770</v>
      </c>
      <c r="E2351" s="36" t="s">
        <v>28</v>
      </c>
      <c r="F2351" s="36" t="s">
        <v>45</v>
      </c>
      <c r="G2351" s="36">
        <v>0</v>
      </c>
      <c r="H2351" s="36" t="s">
        <v>82</v>
      </c>
      <c r="I2351" s="36" t="s">
        <v>12771</v>
      </c>
      <c r="J2351" s="36" t="s">
        <v>12772</v>
      </c>
      <c r="K2351" s="36" t="s">
        <v>33</v>
      </c>
      <c r="L2351" s="72" t="s">
        <v>12773</v>
      </c>
      <c r="M2351" s="36" t="s">
        <v>12774</v>
      </c>
      <c r="N2351" s="36" t="s">
        <v>49</v>
      </c>
      <c r="O2351" s="36"/>
      <c r="P2351" s="36" t="s">
        <v>50</v>
      </c>
      <c r="Q2351" s="36"/>
      <c r="R2351" s="36"/>
      <c r="S2351" s="36" t="s">
        <v>51</v>
      </c>
      <c r="T2351" s="36" t="s">
        <v>38</v>
      </c>
      <c r="U2351" s="36" t="s">
        <v>38</v>
      </c>
      <c r="V2351" s="36" t="s">
        <v>38</v>
      </c>
      <c r="W2351" s="36" t="s">
        <v>211</v>
      </c>
      <c r="X2351" s="36">
        <v>2</v>
      </c>
      <c r="Y2351" s="36" t="s">
        <v>12775</v>
      </c>
      <c r="Z2351" s="36">
        <v>1</v>
      </c>
      <c r="AA2351" s="36" t="s">
        <v>12776</v>
      </c>
      <c r="AB2351" s="36">
        <v>1</v>
      </c>
      <c r="AC2351" s="36"/>
      <c r="AD2351" s="36"/>
      <c r="AE2351" s="36">
        <f t="shared" si="39"/>
        <v>1</v>
      </c>
    </row>
    <row r="2352" spans="1:31" customFormat="1" ht="81">
      <c r="A2352" s="36">
        <v>2351</v>
      </c>
      <c r="B2352" s="36" t="s">
        <v>11965</v>
      </c>
      <c r="C2352" s="36" t="s">
        <v>12357</v>
      </c>
      <c r="D2352" s="36" t="s">
        <v>12777</v>
      </c>
      <c r="E2352" s="36" t="s">
        <v>28</v>
      </c>
      <c r="F2352" s="36" t="s">
        <v>45</v>
      </c>
      <c r="G2352" s="36">
        <v>0</v>
      </c>
      <c r="H2352" s="36" t="s">
        <v>82</v>
      </c>
      <c r="I2352" s="36" t="s">
        <v>12778</v>
      </c>
      <c r="J2352" s="36" t="s">
        <v>12779</v>
      </c>
      <c r="K2352" s="36" t="s">
        <v>33</v>
      </c>
      <c r="L2352" s="72" t="s">
        <v>12780</v>
      </c>
      <c r="M2352" s="36" t="s">
        <v>12781</v>
      </c>
      <c r="N2352" s="36" t="s">
        <v>49</v>
      </c>
      <c r="O2352" s="36"/>
      <c r="P2352" s="36" t="s">
        <v>50</v>
      </c>
      <c r="Q2352" s="36"/>
      <c r="R2352" s="36"/>
      <c r="S2352" s="36" t="s">
        <v>51</v>
      </c>
      <c r="T2352" s="36" t="s">
        <v>38</v>
      </c>
      <c r="U2352" s="36" t="s">
        <v>39</v>
      </c>
      <c r="V2352" s="36" t="s">
        <v>38</v>
      </c>
      <c r="W2352" s="36" t="s">
        <v>211</v>
      </c>
      <c r="X2352" s="36">
        <v>2</v>
      </c>
      <c r="Y2352" s="36" t="s">
        <v>12782</v>
      </c>
      <c r="Z2352" s="36">
        <v>1</v>
      </c>
      <c r="AA2352" s="36" t="s">
        <v>12783</v>
      </c>
      <c r="AB2352" s="36">
        <v>2</v>
      </c>
      <c r="AC2352" s="36"/>
      <c r="AD2352" s="36"/>
      <c r="AE2352" s="36">
        <f t="shared" si="39"/>
        <v>1</v>
      </c>
    </row>
    <row r="2353" spans="1:31" customFormat="1" ht="81">
      <c r="A2353" s="36">
        <v>2352</v>
      </c>
      <c r="B2353" s="36" t="s">
        <v>11965</v>
      </c>
      <c r="C2353" s="36" t="s">
        <v>12357</v>
      </c>
      <c r="D2353" s="36" t="s">
        <v>12784</v>
      </c>
      <c r="E2353" s="36" t="s">
        <v>28</v>
      </c>
      <c r="F2353" s="36" t="s">
        <v>45</v>
      </c>
      <c r="G2353" s="36">
        <v>0</v>
      </c>
      <c r="H2353" s="36" t="s">
        <v>82</v>
      </c>
      <c r="I2353" s="36" t="s">
        <v>12785</v>
      </c>
      <c r="J2353" s="36" t="s">
        <v>12786</v>
      </c>
      <c r="K2353" s="36" t="s">
        <v>33</v>
      </c>
      <c r="L2353" s="72" t="s">
        <v>12787</v>
      </c>
      <c r="M2353" s="36" t="s">
        <v>12788</v>
      </c>
      <c r="N2353" s="36" t="s">
        <v>49</v>
      </c>
      <c r="O2353" s="36"/>
      <c r="P2353" s="36" t="s">
        <v>50</v>
      </c>
      <c r="Q2353" s="36"/>
      <c r="R2353" s="36"/>
      <c r="S2353" s="36" t="s">
        <v>51</v>
      </c>
      <c r="T2353" s="36" t="s">
        <v>38</v>
      </c>
      <c r="U2353" s="36" t="s">
        <v>39</v>
      </c>
      <c r="V2353" s="36" t="s">
        <v>38</v>
      </c>
      <c r="W2353" s="36" t="s">
        <v>211</v>
      </c>
      <c r="X2353" s="36">
        <v>2</v>
      </c>
      <c r="Y2353" s="36" t="s">
        <v>12782</v>
      </c>
      <c r="Z2353" s="36">
        <v>1</v>
      </c>
      <c r="AA2353" s="36" t="s">
        <v>12783</v>
      </c>
      <c r="AB2353" s="36">
        <v>2</v>
      </c>
      <c r="AC2353" s="36"/>
      <c r="AD2353" s="36"/>
      <c r="AE2353" s="36">
        <f t="shared" si="39"/>
        <v>1</v>
      </c>
    </row>
    <row r="2354" spans="1:31" customFormat="1" ht="81">
      <c r="A2354" s="36">
        <v>2353</v>
      </c>
      <c r="B2354" s="36" t="s">
        <v>11965</v>
      </c>
      <c r="C2354" s="36" t="s">
        <v>12357</v>
      </c>
      <c r="D2354" s="36" t="s">
        <v>12789</v>
      </c>
      <c r="E2354" s="36" t="s">
        <v>28</v>
      </c>
      <c r="F2354" s="36" t="s">
        <v>45</v>
      </c>
      <c r="G2354" s="36">
        <v>0</v>
      </c>
      <c r="H2354" s="36" t="s">
        <v>82</v>
      </c>
      <c r="I2354" s="36" t="s">
        <v>12790</v>
      </c>
      <c r="J2354" s="36" t="s">
        <v>12791</v>
      </c>
      <c r="K2354" s="36" t="s">
        <v>33</v>
      </c>
      <c r="L2354" s="72" t="s">
        <v>12792</v>
      </c>
      <c r="M2354" s="36" t="s">
        <v>12793</v>
      </c>
      <c r="N2354" s="36" t="s">
        <v>49</v>
      </c>
      <c r="O2354" s="36"/>
      <c r="P2354" s="36" t="s">
        <v>50</v>
      </c>
      <c r="Q2354" s="36"/>
      <c r="R2354" s="36"/>
      <c r="S2354" s="36" t="s">
        <v>51</v>
      </c>
      <c r="T2354" s="36" t="s">
        <v>38</v>
      </c>
      <c r="U2354" s="36" t="s">
        <v>39</v>
      </c>
      <c r="V2354" s="36" t="s">
        <v>38</v>
      </c>
      <c r="W2354" s="36" t="s">
        <v>3268</v>
      </c>
      <c r="X2354" s="36">
        <v>2</v>
      </c>
      <c r="Y2354" s="36" t="s">
        <v>12782</v>
      </c>
      <c r="Z2354" s="36">
        <v>1</v>
      </c>
      <c r="AA2354" s="36" t="s">
        <v>12783</v>
      </c>
      <c r="AB2354" s="36">
        <v>2</v>
      </c>
      <c r="AC2354" s="36"/>
      <c r="AD2354" s="36"/>
      <c r="AE2354" s="36">
        <f t="shared" si="39"/>
        <v>1</v>
      </c>
    </row>
    <row r="2355" spans="1:31" customFormat="1" ht="108">
      <c r="A2355" s="36">
        <v>2354</v>
      </c>
      <c r="B2355" s="36" t="s">
        <v>11965</v>
      </c>
      <c r="C2355" s="36" t="s">
        <v>12357</v>
      </c>
      <c r="D2355" s="36" t="s">
        <v>12794</v>
      </c>
      <c r="E2355" s="36" t="s">
        <v>28</v>
      </c>
      <c r="F2355" s="36" t="s">
        <v>45</v>
      </c>
      <c r="G2355" s="36">
        <v>0</v>
      </c>
      <c r="H2355" s="36" t="s">
        <v>82</v>
      </c>
      <c r="I2355" s="36" t="s">
        <v>12795</v>
      </c>
      <c r="J2355" s="36" t="s">
        <v>12796</v>
      </c>
      <c r="K2355" s="36" t="s">
        <v>33</v>
      </c>
      <c r="L2355" s="72" t="s">
        <v>12797</v>
      </c>
      <c r="M2355" s="36" t="s">
        <v>12798</v>
      </c>
      <c r="N2355" s="36" t="s">
        <v>49</v>
      </c>
      <c r="O2355" s="36"/>
      <c r="P2355" s="36" t="s">
        <v>50</v>
      </c>
      <c r="Q2355" s="36"/>
      <c r="R2355" s="36"/>
      <c r="S2355" s="36" t="s">
        <v>37</v>
      </c>
      <c r="T2355" s="36" t="s">
        <v>38</v>
      </c>
      <c r="U2355" s="36" t="s">
        <v>39</v>
      </c>
      <c r="V2355" s="36" t="s">
        <v>38</v>
      </c>
      <c r="W2355" s="36" t="s">
        <v>211</v>
      </c>
      <c r="X2355" s="36">
        <v>2</v>
      </c>
      <c r="Y2355" s="36" t="s">
        <v>12799</v>
      </c>
      <c r="Z2355" s="36">
        <v>1</v>
      </c>
      <c r="AA2355" s="36" t="s">
        <v>12800</v>
      </c>
      <c r="AB2355" s="36">
        <v>1</v>
      </c>
      <c r="AC2355" s="36"/>
      <c r="AD2355" s="36"/>
      <c r="AE2355" s="36">
        <f t="shared" si="39"/>
        <v>1</v>
      </c>
    </row>
    <row r="2356" spans="1:31" customFormat="1" ht="121.5">
      <c r="A2356" s="36">
        <v>2355</v>
      </c>
      <c r="B2356" s="36" t="s">
        <v>11965</v>
      </c>
      <c r="C2356" s="36" t="s">
        <v>12357</v>
      </c>
      <c r="D2356" s="36" t="s">
        <v>12801</v>
      </c>
      <c r="E2356" s="36" t="s">
        <v>28</v>
      </c>
      <c r="F2356" s="36" t="s">
        <v>45</v>
      </c>
      <c r="G2356" s="36">
        <v>0</v>
      </c>
      <c r="H2356" s="36" t="s">
        <v>82</v>
      </c>
      <c r="I2356" s="36" t="s">
        <v>12802</v>
      </c>
      <c r="J2356" s="36" t="s">
        <v>12803</v>
      </c>
      <c r="K2356" s="36" t="s">
        <v>33</v>
      </c>
      <c r="L2356" s="72" t="s">
        <v>12804</v>
      </c>
      <c r="M2356" s="36" t="s">
        <v>12805</v>
      </c>
      <c r="N2356" s="36" t="s">
        <v>49</v>
      </c>
      <c r="O2356" s="36"/>
      <c r="P2356" s="36" t="s">
        <v>50</v>
      </c>
      <c r="Q2356" s="36"/>
      <c r="R2356" s="36"/>
      <c r="S2356" s="36" t="s">
        <v>51</v>
      </c>
      <c r="T2356" s="36" t="s">
        <v>38</v>
      </c>
      <c r="U2356" s="36" t="s">
        <v>39</v>
      </c>
      <c r="V2356" s="36" t="s">
        <v>38</v>
      </c>
      <c r="W2356" s="36" t="s">
        <v>211</v>
      </c>
      <c r="X2356" s="36">
        <v>2</v>
      </c>
      <c r="Y2356" s="36" t="s">
        <v>12806</v>
      </c>
      <c r="Z2356" s="36">
        <v>1</v>
      </c>
      <c r="AA2356" s="36" t="s">
        <v>12800</v>
      </c>
      <c r="AB2356" s="36">
        <v>1</v>
      </c>
      <c r="AC2356" s="36"/>
      <c r="AD2356" s="36"/>
      <c r="AE2356" s="36">
        <f t="shared" si="39"/>
        <v>1</v>
      </c>
    </row>
    <row r="2357" spans="1:31" customFormat="1" ht="108">
      <c r="A2357" s="36">
        <v>2356</v>
      </c>
      <c r="B2357" s="36" t="s">
        <v>11965</v>
      </c>
      <c r="C2357" s="36" t="s">
        <v>12357</v>
      </c>
      <c r="D2357" s="36" t="s">
        <v>12807</v>
      </c>
      <c r="E2357" s="36" t="s">
        <v>28</v>
      </c>
      <c r="F2357" s="36" t="s">
        <v>45</v>
      </c>
      <c r="G2357" s="36">
        <v>0</v>
      </c>
      <c r="H2357" s="36" t="s">
        <v>82</v>
      </c>
      <c r="I2357" s="36" t="s">
        <v>12808</v>
      </c>
      <c r="J2357" s="36" t="s">
        <v>12809</v>
      </c>
      <c r="K2357" s="36" t="s">
        <v>33</v>
      </c>
      <c r="L2357" s="72" t="s">
        <v>12810</v>
      </c>
      <c r="M2357" s="36" t="s">
        <v>12811</v>
      </c>
      <c r="N2357" s="36" t="s">
        <v>49</v>
      </c>
      <c r="O2357" s="36"/>
      <c r="P2357" s="36" t="s">
        <v>50</v>
      </c>
      <c r="Q2357" s="36"/>
      <c r="R2357" s="36"/>
      <c r="S2357" s="36" t="s">
        <v>51</v>
      </c>
      <c r="T2357" s="36" t="s">
        <v>38</v>
      </c>
      <c r="U2357" s="36" t="s">
        <v>39</v>
      </c>
      <c r="V2357" s="36" t="s">
        <v>38</v>
      </c>
      <c r="W2357" s="36" t="s">
        <v>7361</v>
      </c>
      <c r="X2357" s="36">
        <v>2</v>
      </c>
      <c r="Y2357" s="36" t="s">
        <v>12812</v>
      </c>
      <c r="Z2357" s="36">
        <v>1</v>
      </c>
      <c r="AA2357" s="36" t="s">
        <v>12813</v>
      </c>
      <c r="AB2357" s="36">
        <v>1</v>
      </c>
      <c r="AC2357" s="36"/>
      <c r="AD2357" s="36"/>
      <c r="AE2357" s="36">
        <f t="shared" si="39"/>
        <v>1</v>
      </c>
    </row>
    <row r="2358" spans="1:31" customFormat="1" ht="94.5">
      <c r="A2358" s="36">
        <v>2357</v>
      </c>
      <c r="B2358" s="36" t="s">
        <v>11965</v>
      </c>
      <c r="C2358" s="36" t="s">
        <v>12357</v>
      </c>
      <c r="D2358" s="36" t="s">
        <v>12814</v>
      </c>
      <c r="E2358" s="36" t="s">
        <v>28</v>
      </c>
      <c r="F2358" s="36" t="s">
        <v>45</v>
      </c>
      <c r="G2358" s="36">
        <v>0</v>
      </c>
      <c r="H2358" s="36" t="s">
        <v>82</v>
      </c>
      <c r="I2358" s="36" t="s">
        <v>12815</v>
      </c>
      <c r="J2358" s="36" t="s">
        <v>12816</v>
      </c>
      <c r="K2358" s="36" t="s">
        <v>33</v>
      </c>
      <c r="L2358" s="72" t="s">
        <v>12817</v>
      </c>
      <c r="M2358" s="36" t="s">
        <v>12818</v>
      </c>
      <c r="N2358" s="36" t="s">
        <v>49</v>
      </c>
      <c r="O2358" s="36"/>
      <c r="P2358" s="36" t="s">
        <v>50</v>
      </c>
      <c r="Q2358" s="36"/>
      <c r="R2358" s="36"/>
      <c r="S2358" s="36" t="s">
        <v>51</v>
      </c>
      <c r="T2358" s="36" t="s">
        <v>38</v>
      </c>
      <c r="U2358" s="36" t="s">
        <v>39</v>
      </c>
      <c r="V2358" s="36" t="s">
        <v>38</v>
      </c>
      <c r="W2358" s="36" t="s">
        <v>7361</v>
      </c>
      <c r="X2358" s="36">
        <v>2</v>
      </c>
      <c r="Y2358" s="36" t="s">
        <v>12812</v>
      </c>
      <c r="Z2358" s="36">
        <v>1</v>
      </c>
      <c r="AA2358" s="36" t="s">
        <v>12813</v>
      </c>
      <c r="AB2358" s="36">
        <v>1</v>
      </c>
      <c r="AC2358" s="36"/>
      <c r="AD2358" s="36"/>
      <c r="AE2358" s="36">
        <f t="shared" si="39"/>
        <v>1</v>
      </c>
    </row>
    <row r="2359" spans="1:31" customFormat="1" ht="94.5">
      <c r="A2359" s="36">
        <v>2358</v>
      </c>
      <c r="B2359" s="36" t="s">
        <v>11965</v>
      </c>
      <c r="C2359" s="36" t="s">
        <v>12357</v>
      </c>
      <c r="D2359" s="36" t="s">
        <v>12819</v>
      </c>
      <c r="E2359" s="36" t="s">
        <v>28</v>
      </c>
      <c r="F2359" s="36" t="s">
        <v>45</v>
      </c>
      <c r="G2359" s="36">
        <v>0</v>
      </c>
      <c r="H2359" s="36" t="s">
        <v>82</v>
      </c>
      <c r="I2359" s="36" t="s">
        <v>12820</v>
      </c>
      <c r="J2359" s="36" t="s">
        <v>12821</v>
      </c>
      <c r="K2359" s="36" t="s">
        <v>33</v>
      </c>
      <c r="L2359" s="72" t="s">
        <v>12822</v>
      </c>
      <c r="M2359" s="36" t="s">
        <v>12823</v>
      </c>
      <c r="N2359" s="36" t="s">
        <v>49</v>
      </c>
      <c r="O2359" s="36"/>
      <c r="P2359" s="36" t="s">
        <v>50</v>
      </c>
      <c r="Q2359" s="36"/>
      <c r="R2359" s="36"/>
      <c r="S2359" s="36" t="s">
        <v>51</v>
      </c>
      <c r="T2359" s="36" t="s">
        <v>38</v>
      </c>
      <c r="U2359" s="36" t="s">
        <v>39</v>
      </c>
      <c r="V2359" s="36" t="s">
        <v>38</v>
      </c>
      <c r="W2359" s="36" t="s">
        <v>7361</v>
      </c>
      <c r="X2359" s="36">
        <v>2</v>
      </c>
      <c r="Y2359" s="36" t="s">
        <v>12824</v>
      </c>
      <c r="Z2359" s="36">
        <v>1</v>
      </c>
      <c r="AA2359" s="36" t="s">
        <v>12825</v>
      </c>
      <c r="AB2359" s="36">
        <v>1</v>
      </c>
      <c r="AC2359" s="36"/>
      <c r="AD2359" s="36"/>
      <c r="AE2359" s="36">
        <f t="shared" si="39"/>
        <v>1</v>
      </c>
    </row>
    <row r="2360" spans="1:31" customFormat="1" ht="94.5">
      <c r="A2360" s="36">
        <v>2359</v>
      </c>
      <c r="B2360" s="36" t="s">
        <v>11965</v>
      </c>
      <c r="C2360" s="36" t="s">
        <v>12357</v>
      </c>
      <c r="D2360" s="36" t="s">
        <v>12826</v>
      </c>
      <c r="E2360" s="36" t="s">
        <v>28</v>
      </c>
      <c r="F2360" s="36" t="s">
        <v>45</v>
      </c>
      <c r="G2360" s="36">
        <v>0</v>
      </c>
      <c r="H2360" s="36" t="s">
        <v>82</v>
      </c>
      <c r="I2360" s="36" t="s">
        <v>12827</v>
      </c>
      <c r="J2360" s="36" t="s">
        <v>12828</v>
      </c>
      <c r="K2360" s="36" t="s">
        <v>33</v>
      </c>
      <c r="L2360" s="72" t="s">
        <v>12829</v>
      </c>
      <c r="M2360" s="36" t="s">
        <v>12830</v>
      </c>
      <c r="N2360" s="36" t="s">
        <v>49</v>
      </c>
      <c r="O2360" s="36"/>
      <c r="P2360" s="36" t="s">
        <v>50</v>
      </c>
      <c r="Q2360" s="36"/>
      <c r="R2360" s="36"/>
      <c r="S2360" s="36" t="s">
        <v>51</v>
      </c>
      <c r="T2360" s="36" t="s">
        <v>38</v>
      </c>
      <c r="U2360" s="36" t="s">
        <v>39</v>
      </c>
      <c r="V2360" s="36" t="s">
        <v>38</v>
      </c>
      <c r="W2360" s="36" t="s">
        <v>7361</v>
      </c>
      <c r="X2360" s="36">
        <v>2</v>
      </c>
      <c r="Y2360" s="36" t="s">
        <v>12831</v>
      </c>
      <c r="Z2360" s="36">
        <v>1</v>
      </c>
      <c r="AA2360" s="36" t="s">
        <v>12825</v>
      </c>
      <c r="AB2360" s="36">
        <v>1</v>
      </c>
      <c r="AC2360" s="36"/>
      <c r="AD2360" s="36"/>
      <c r="AE2360" s="36">
        <f t="shared" si="39"/>
        <v>1</v>
      </c>
    </row>
    <row r="2361" spans="1:31" customFormat="1" ht="94.5">
      <c r="A2361" s="36">
        <v>2360</v>
      </c>
      <c r="B2361" s="36" t="s">
        <v>11965</v>
      </c>
      <c r="C2361" s="36" t="s">
        <v>12357</v>
      </c>
      <c r="D2361" s="36" t="s">
        <v>12832</v>
      </c>
      <c r="E2361" s="36" t="s">
        <v>28</v>
      </c>
      <c r="F2361" s="36" t="s">
        <v>45</v>
      </c>
      <c r="G2361" s="36">
        <v>0</v>
      </c>
      <c r="H2361" s="36" t="s">
        <v>82</v>
      </c>
      <c r="I2361" s="36" t="s">
        <v>12833</v>
      </c>
      <c r="J2361" s="36" t="s">
        <v>12834</v>
      </c>
      <c r="K2361" s="36" t="s">
        <v>33</v>
      </c>
      <c r="L2361" s="72" t="s">
        <v>12835</v>
      </c>
      <c r="M2361" s="36" t="s">
        <v>12836</v>
      </c>
      <c r="N2361" s="36" t="s">
        <v>49</v>
      </c>
      <c r="O2361" s="36"/>
      <c r="P2361" s="36" t="s">
        <v>50</v>
      </c>
      <c r="Q2361" s="36"/>
      <c r="R2361" s="36"/>
      <c r="S2361" s="36" t="s">
        <v>51</v>
      </c>
      <c r="T2361" s="36" t="s">
        <v>38</v>
      </c>
      <c r="U2361" s="36" t="s">
        <v>39</v>
      </c>
      <c r="V2361" s="36" t="s">
        <v>38</v>
      </c>
      <c r="W2361" s="36" t="s">
        <v>211</v>
      </c>
      <c r="X2361" s="36">
        <v>2</v>
      </c>
      <c r="Y2361" s="36" t="s">
        <v>12837</v>
      </c>
      <c r="Z2361" s="36">
        <v>1</v>
      </c>
      <c r="AA2361" s="36" t="s">
        <v>12838</v>
      </c>
      <c r="AB2361" s="36">
        <v>1</v>
      </c>
      <c r="AC2361" s="36"/>
      <c r="AD2361" s="36"/>
      <c r="AE2361" s="36">
        <f t="shared" si="39"/>
        <v>1</v>
      </c>
    </row>
    <row r="2362" spans="1:31" customFormat="1" ht="94.5">
      <c r="A2362" s="36">
        <v>2361</v>
      </c>
      <c r="B2362" s="36" t="s">
        <v>11965</v>
      </c>
      <c r="C2362" s="36" t="s">
        <v>12357</v>
      </c>
      <c r="D2362" s="36" t="s">
        <v>12839</v>
      </c>
      <c r="E2362" s="36" t="s">
        <v>28</v>
      </c>
      <c r="F2362" s="36" t="s">
        <v>45</v>
      </c>
      <c r="G2362" s="36">
        <v>0</v>
      </c>
      <c r="H2362" s="36" t="s">
        <v>82</v>
      </c>
      <c r="I2362" s="36" t="s">
        <v>12840</v>
      </c>
      <c r="J2362" s="36" t="s">
        <v>12841</v>
      </c>
      <c r="K2362" s="36" t="s">
        <v>33</v>
      </c>
      <c r="L2362" s="72" t="s">
        <v>12842</v>
      </c>
      <c r="M2362" s="36" t="s">
        <v>12843</v>
      </c>
      <c r="N2362" s="36" t="s">
        <v>36</v>
      </c>
      <c r="O2362" s="36"/>
      <c r="P2362" s="36"/>
      <c r="Q2362" s="36"/>
      <c r="R2362" s="36"/>
      <c r="S2362" s="36" t="s">
        <v>37</v>
      </c>
      <c r="T2362" s="36" t="s">
        <v>38</v>
      </c>
      <c r="U2362" s="36" t="s">
        <v>39</v>
      </c>
      <c r="V2362" s="36" t="s">
        <v>38</v>
      </c>
      <c r="W2362" s="36" t="s">
        <v>211</v>
      </c>
      <c r="X2362" s="36">
        <v>2</v>
      </c>
      <c r="Y2362" s="36" t="s">
        <v>12844</v>
      </c>
      <c r="Z2362" s="36">
        <v>1</v>
      </c>
      <c r="AA2362" s="36" t="s">
        <v>12845</v>
      </c>
      <c r="AB2362" s="36">
        <v>2</v>
      </c>
      <c r="AC2362" s="36"/>
      <c r="AD2362" s="36"/>
      <c r="AE2362" s="36">
        <f t="shared" si="39"/>
        <v>0</v>
      </c>
    </row>
    <row r="2363" spans="1:31" customFormat="1" ht="108">
      <c r="A2363" s="36">
        <v>2362</v>
      </c>
      <c r="B2363" s="36" t="s">
        <v>11965</v>
      </c>
      <c r="C2363" s="36" t="s">
        <v>12357</v>
      </c>
      <c r="D2363" s="36" t="s">
        <v>12846</v>
      </c>
      <c r="E2363" s="36" t="s">
        <v>28</v>
      </c>
      <c r="F2363" s="36" t="s">
        <v>45</v>
      </c>
      <c r="G2363" s="36">
        <v>0</v>
      </c>
      <c r="H2363" s="36" t="s">
        <v>82</v>
      </c>
      <c r="I2363" s="36" t="s">
        <v>12847</v>
      </c>
      <c r="J2363" s="36" t="s">
        <v>12848</v>
      </c>
      <c r="K2363" s="36" t="s">
        <v>33</v>
      </c>
      <c r="L2363" s="72" t="s">
        <v>12849</v>
      </c>
      <c r="M2363" s="36" t="s">
        <v>12850</v>
      </c>
      <c r="N2363" s="36" t="s">
        <v>49</v>
      </c>
      <c r="O2363" s="36"/>
      <c r="P2363" s="36" t="s">
        <v>50</v>
      </c>
      <c r="Q2363" s="36"/>
      <c r="R2363" s="36"/>
      <c r="S2363" s="36" t="s">
        <v>51</v>
      </c>
      <c r="T2363" s="36" t="s">
        <v>38</v>
      </c>
      <c r="U2363" s="36" t="s">
        <v>39</v>
      </c>
      <c r="V2363" s="36" t="s">
        <v>38</v>
      </c>
      <c r="W2363" s="36" t="s">
        <v>211</v>
      </c>
      <c r="X2363" s="36">
        <v>2</v>
      </c>
      <c r="Y2363" s="36" t="s">
        <v>12851</v>
      </c>
      <c r="Z2363" s="36">
        <v>1</v>
      </c>
      <c r="AA2363" s="36" t="s">
        <v>12852</v>
      </c>
      <c r="AB2363" s="36">
        <v>1</v>
      </c>
      <c r="AC2363" s="36"/>
      <c r="AD2363" s="36"/>
      <c r="AE2363" s="36">
        <f t="shared" si="39"/>
        <v>1</v>
      </c>
    </row>
    <row r="2364" spans="1:31" customFormat="1" ht="94.5">
      <c r="A2364" s="36">
        <v>2363</v>
      </c>
      <c r="B2364" s="36" t="s">
        <v>11965</v>
      </c>
      <c r="C2364" s="36" t="s">
        <v>12357</v>
      </c>
      <c r="D2364" s="36" t="s">
        <v>12853</v>
      </c>
      <c r="E2364" s="36" t="s">
        <v>28</v>
      </c>
      <c r="F2364" s="36" t="s">
        <v>45</v>
      </c>
      <c r="G2364" s="36">
        <v>0</v>
      </c>
      <c r="H2364" s="36" t="s">
        <v>82</v>
      </c>
      <c r="I2364" s="36" t="s">
        <v>12854</v>
      </c>
      <c r="J2364" s="36" t="s">
        <v>12855</v>
      </c>
      <c r="K2364" s="36" t="s">
        <v>33</v>
      </c>
      <c r="L2364" s="72" t="s">
        <v>12856</v>
      </c>
      <c r="M2364" s="36" t="s">
        <v>12857</v>
      </c>
      <c r="N2364" s="36" t="s">
        <v>49</v>
      </c>
      <c r="O2364" s="36"/>
      <c r="P2364" s="36" t="s">
        <v>50</v>
      </c>
      <c r="Q2364" s="36"/>
      <c r="R2364" s="36"/>
      <c r="S2364" s="36" t="s">
        <v>51</v>
      </c>
      <c r="T2364" s="36" t="s">
        <v>38</v>
      </c>
      <c r="U2364" s="36" t="s">
        <v>39</v>
      </c>
      <c r="V2364" s="36" t="s">
        <v>38</v>
      </c>
      <c r="W2364" s="36" t="s">
        <v>7361</v>
      </c>
      <c r="X2364" s="36">
        <v>2</v>
      </c>
      <c r="Y2364" s="36" t="s">
        <v>12858</v>
      </c>
      <c r="Z2364" s="36">
        <v>1</v>
      </c>
      <c r="AA2364" s="36" t="s">
        <v>12859</v>
      </c>
      <c r="AB2364" s="36">
        <v>1</v>
      </c>
      <c r="AC2364" s="36"/>
      <c r="AD2364" s="36"/>
      <c r="AE2364" s="36">
        <f t="shared" si="39"/>
        <v>1</v>
      </c>
    </row>
    <row r="2365" spans="1:31" customFormat="1" ht="94.5">
      <c r="A2365" s="36">
        <v>2364</v>
      </c>
      <c r="B2365" s="36" t="s">
        <v>11965</v>
      </c>
      <c r="C2365" s="36" t="s">
        <v>12357</v>
      </c>
      <c r="D2365" s="36" t="s">
        <v>12860</v>
      </c>
      <c r="E2365" s="36" t="s">
        <v>28</v>
      </c>
      <c r="F2365" s="36" t="s">
        <v>45</v>
      </c>
      <c r="G2365" s="36">
        <v>0</v>
      </c>
      <c r="H2365" s="36" t="s">
        <v>82</v>
      </c>
      <c r="I2365" s="36" t="s">
        <v>12861</v>
      </c>
      <c r="J2365" s="36" t="s">
        <v>12862</v>
      </c>
      <c r="K2365" s="36" t="s">
        <v>33</v>
      </c>
      <c r="L2365" s="72" t="s">
        <v>12863</v>
      </c>
      <c r="M2365" s="36" t="s">
        <v>12864</v>
      </c>
      <c r="N2365" s="36" t="s">
        <v>49</v>
      </c>
      <c r="O2365" s="36"/>
      <c r="P2365" s="36" t="s">
        <v>50</v>
      </c>
      <c r="Q2365" s="36"/>
      <c r="R2365" s="36"/>
      <c r="S2365" s="36" t="s">
        <v>51</v>
      </c>
      <c r="T2365" s="36" t="s">
        <v>38</v>
      </c>
      <c r="U2365" s="36" t="s">
        <v>39</v>
      </c>
      <c r="V2365" s="36" t="s">
        <v>38</v>
      </c>
      <c r="W2365" s="36" t="s">
        <v>7361</v>
      </c>
      <c r="X2365" s="36">
        <v>2</v>
      </c>
      <c r="Y2365" s="36" t="s">
        <v>12865</v>
      </c>
      <c r="Z2365" s="36">
        <v>1</v>
      </c>
      <c r="AA2365" s="36" t="s">
        <v>12859</v>
      </c>
      <c r="AB2365" s="36">
        <v>1</v>
      </c>
      <c r="AC2365" s="36"/>
      <c r="AD2365" s="36"/>
      <c r="AE2365" s="36">
        <f t="shared" si="39"/>
        <v>1</v>
      </c>
    </row>
    <row r="2366" spans="1:31" customFormat="1" ht="94.5">
      <c r="A2366" s="36">
        <v>2365</v>
      </c>
      <c r="B2366" s="36" t="s">
        <v>11965</v>
      </c>
      <c r="C2366" s="36" t="s">
        <v>12357</v>
      </c>
      <c r="D2366" s="36" t="s">
        <v>12866</v>
      </c>
      <c r="E2366" s="36" t="s">
        <v>28</v>
      </c>
      <c r="F2366" s="36" t="s">
        <v>45</v>
      </c>
      <c r="G2366" s="36">
        <v>0</v>
      </c>
      <c r="H2366" s="36" t="s">
        <v>82</v>
      </c>
      <c r="I2366" s="36" t="s">
        <v>12867</v>
      </c>
      <c r="J2366" s="36" t="s">
        <v>12868</v>
      </c>
      <c r="K2366" s="36" t="s">
        <v>33</v>
      </c>
      <c r="L2366" s="72" t="s">
        <v>12869</v>
      </c>
      <c r="M2366" s="36" t="s">
        <v>12870</v>
      </c>
      <c r="N2366" s="36" t="s">
        <v>49</v>
      </c>
      <c r="O2366" s="36"/>
      <c r="P2366" s="36" t="s">
        <v>50</v>
      </c>
      <c r="Q2366" s="36"/>
      <c r="R2366" s="36"/>
      <c r="S2366" s="36" t="s">
        <v>51</v>
      </c>
      <c r="T2366" s="36" t="s">
        <v>38</v>
      </c>
      <c r="U2366" s="36" t="s">
        <v>39</v>
      </c>
      <c r="V2366" s="36" t="s">
        <v>38</v>
      </c>
      <c r="W2366" s="36" t="s">
        <v>7805</v>
      </c>
      <c r="X2366" s="36">
        <v>2</v>
      </c>
      <c r="Y2366" s="36" t="s">
        <v>12871</v>
      </c>
      <c r="Z2366" s="36">
        <v>1</v>
      </c>
      <c r="AA2366" s="36" t="s">
        <v>12859</v>
      </c>
      <c r="AB2366" s="36">
        <v>1</v>
      </c>
      <c r="AC2366" s="36"/>
      <c r="AD2366" s="36"/>
      <c r="AE2366" s="36">
        <f t="shared" si="39"/>
        <v>1</v>
      </c>
    </row>
    <row r="2367" spans="1:31" customFormat="1" ht="108">
      <c r="A2367" s="36">
        <v>2366</v>
      </c>
      <c r="B2367" s="36" t="s">
        <v>11965</v>
      </c>
      <c r="C2367" s="36" t="s">
        <v>12357</v>
      </c>
      <c r="D2367" s="36" t="s">
        <v>12872</v>
      </c>
      <c r="E2367" s="36" t="s">
        <v>28</v>
      </c>
      <c r="F2367" s="36" t="s">
        <v>45</v>
      </c>
      <c r="G2367" s="36">
        <v>0</v>
      </c>
      <c r="H2367" s="36" t="s">
        <v>82</v>
      </c>
      <c r="I2367" s="36" t="s">
        <v>12873</v>
      </c>
      <c r="J2367" s="36" t="s">
        <v>12874</v>
      </c>
      <c r="K2367" s="36" t="s">
        <v>33</v>
      </c>
      <c r="L2367" s="72" t="s">
        <v>12875</v>
      </c>
      <c r="M2367" s="36" t="s">
        <v>12876</v>
      </c>
      <c r="N2367" s="36" t="s">
        <v>49</v>
      </c>
      <c r="O2367" s="36"/>
      <c r="P2367" s="36" t="s">
        <v>50</v>
      </c>
      <c r="Q2367" s="36"/>
      <c r="R2367" s="36"/>
      <c r="S2367" s="36" t="s">
        <v>51</v>
      </c>
      <c r="T2367" s="36" t="s">
        <v>38</v>
      </c>
      <c r="U2367" s="36" t="s">
        <v>39</v>
      </c>
      <c r="V2367" s="36" t="s">
        <v>38</v>
      </c>
      <c r="W2367" s="36" t="s">
        <v>7805</v>
      </c>
      <c r="X2367" s="36">
        <v>2</v>
      </c>
      <c r="Y2367" s="36" t="s">
        <v>12877</v>
      </c>
      <c r="Z2367" s="36">
        <v>1</v>
      </c>
      <c r="AA2367" s="36" t="s">
        <v>12878</v>
      </c>
      <c r="AB2367" s="36">
        <v>2</v>
      </c>
      <c r="AC2367" s="36"/>
      <c r="AD2367" s="36"/>
      <c r="AE2367" s="36">
        <f t="shared" si="39"/>
        <v>1</v>
      </c>
    </row>
    <row r="2368" spans="1:31" customFormat="1" ht="81">
      <c r="A2368" s="36">
        <v>2367</v>
      </c>
      <c r="B2368" s="36" t="s">
        <v>11965</v>
      </c>
      <c r="C2368" s="36" t="s">
        <v>12357</v>
      </c>
      <c r="D2368" s="36" t="s">
        <v>12879</v>
      </c>
      <c r="E2368" s="36" t="s">
        <v>28</v>
      </c>
      <c r="F2368" s="36" t="s">
        <v>45</v>
      </c>
      <c r="G2368" s="36">
        <v>0</v>
      </c>
      <c r="H2368" s="36" t="s">
        <v>82</v>
      </c>
      <c r="I2368" s="36" t="s">
        <v>12880</v>
      </c>
      <c r="J2368" s="36" t="s">
        <v>12881</v>
      </c>
      <c r="K2368" s="36" t="s">
        <v>33</v>
      </c>
      <c r="L2368" s="72" t="s">
        <v>12882</v>
      </c>
      <c r="M2368" s="36" t="s">
        <v>12883</v>
      </c>
      <c r="N2368" s="36" t="s">
        <v>49</v>
      </c>
      <c r="O2368" s="36"/>
      <c r="P2368" s="36" t="s">
        <v>50</v>
      </c>
      <c r="Q2368" s="36"/>
      <c r="R2368" s="36"/>
      <c r="S2368" s="36" t="s">
        <v>51</v>
      </c>
      <c r="T2368" s="36" t="s">
        <v>38</v>
      </c>
      <c r="U2368" s="36" t="s">
        <v>39</v>
      </c>
      <c r="V2368" s="36" t="s">
        <v>38</v>
      </c>
      <c r="W2368" s="36" t="s">
        <v>7361</v>
      </c>
      <c r="X2368" s="36">
        <v>2</v>
      </c>
      <c r="Y2368" s="36" t="s">
        <v>12884</v>
      </c>
      <c r="Z2368" s="36">
        <v>1</v>
      </c>
      <c r="AA2368" s="36" t="s">
        <v>12878</v>
      </c>
      <c r="AB2368" s="36">
        <v>2</v>
      </c>
      <c r="AC2368" s="36"/>
      <c r="AD2368" s="36"/>
      <c r="AE2368" s="36">
        <f t="shared" si="39"/>
        <v>1</v>
      </c>
    </row>
    <row r="2369" spans="1:31" customFormat="1" ht="108">
      <c r="A2369" s="36">
        <v>2368</v>
      </c>
      <c r="B2369" s="36" t="s">
        <v>11965</v>
      </c>
      <c r="C2369" s="36" t="s">
        <v>12357</v>
      </c>
      <c r="D2369" s="36" t="s">
        <v>12885</v>
      </c>
      <c r="E2369" s="36" t="s">
        <v>28</v>
      </c>
      <c r="F2369" s="36" t="s">
        <v>45</v>
      </c>
      <c r="G2369" s="36">
        <v>0</v>
      </c>
      <c r="H2369" s="36" t="s">
        <v>82</v>
      </c>
      <c r="I2369" s="36" t="s">
        <v>12886</v>
      </c>
      <c r="J2369" s="36" t="s">
        <v>12887</v>
      </c>
      <c r="K2369" s="36" t="s">
        <v>33</v>
      </c>
      <c r="L2369" s="72" t="s">
        <v>12888</v>
      </c>
      <c r="M2369" s="36" t="s">
        <v>12889</v>
      </c>
      <c r="N2369" s="36" t="s">
        <v>36</v>
      </c>
      <c r="O2369" s="36"/>
      <c r="P2369" s="36"/>
      <c r="Q2369" s="36"/>
      <c r="R2369" s="36"/>
      <c r="S2369" s="36" t="s">
        <v>37</v>
      </c>
      <c r="T2369" s="36" t="s">
        <v>38</v>
      </c>
      <c r="U2369" s="36" t="s">
        <v>39</v>
      </c>
      <c r="V2369" s="36" t="s">
        <v>38</v>
      </c>
      <c r="W2369" s="36" t="s">
        <v>211</v>
      </c>
      <c r="X2369" s="36">
        <v>2</v>
      </c>
      <c r="Y2369" s="36" t="s">
        <v>12890</v>
      </c>
      <c r="Z2369" s="36">
        <v>1</v>
      </c>
      <c r="AA2369" s="36" t="s">
        <v>12891</v>
      </c>
      <c r="AB2369" s="36">
        <v>1</v>
      </c>
      <c r="AC2369" s="36"/>
      <c r="AD2369" s="36"/>
      <c r="AE2369" s="36">
        <f t="shared" si="39"/>
        <v>0</v>
      </c>
    </row>
    <row r="2370" spans="1:31" customFormat="1" ht="81">
      <c r="A2370" s="36">
        <v>2369</v>
      </c>
      <c r="B2370" s="36" t="s">
        <v>11965</v>
      </c>
      <c r="C2370" s="36" t="s">
        <v>12357</v>
      </c>
      <c r="D2370" s="36" t="s">
        <v>12892</v>
      </c>
      <c r="E2370" s="36" t="s">
        <v>28</v>
      </c>
      <c r="F2370" s="36" t="s">
        <v>45</v>
      </c>
      <c r="G2370" s="36">
        <v>0</v>
      </c>
      <c r="H2370" s="36" t="s">
        <v>82</v>
      </c>
      <c r="I2370" s="36" t="s">
        <v>12893</v>
      </c>
      <c r="J2370" s="36" t="s">
        <v>12894</v>
      </c>
      <c r="K2370" s="36" t="s">
        <v>33</v>
      </c>
      <c r="L2370" s="72" t="s">
        <v>12895</v>
      </c>
      <c r="M2370" s="36" t="s">
        <v>12896</v>
      </c>
      <c r="N2370" s="36" t="s">
        <v>49</v>
      </c>
      <c r="O2370" s="36"/>
      <c r="P2370" s="36" t="s">
        <v>50</v>
      </c>
      <c r="Q2370" s="36"/>
      <c r="R2370" s="36"/>
      <c r="S2370" s="36" t="s">
        <v>51</v>
      </c>
      <c r="T2370" s="36" t="s">
        <v>38</v>
      </c>
      <c r="U2370" s="36" t="s">
        <v>39</v>
      </c>
      <c r="V2370" s="36" t="s">
        <v>38</v>
      </c>
      <c r="W2370" s="36" t="s">
        <v>7361</v>
      </c>
      <c r="X2370" s="36">
        <v>2</v>
      </c>
      <c r="Y2370" s="36" t="s">
        <v>12897</v>
      </c>
      <c r="Z2370" s="36">
        <v>1</v>
      </c>
      <c r="AA2370" s="36" t="s">
        <v>12898</v>
      </c>
      <c r="AB2370" s="36">
        <v>1</v>
      </c>
      <c r="AC2370" s="36"/>
      <c r="AD2370" s="36"/>
      <c r="AE2370" s="36">
        <f t="shared" si="39"/>
        <v>1</v>
      </c>
    </row>
    <row r="2371" spans="1:31" customFormat="1" ht="67.5">
      <c r="A2371" s="36">
        <v>2370</v>
      </c>
      <c r="B2371" s="36" t="s">
        <v>11965</v>
      </c>
      <c r="C2371" s="36" t="s">
        <v>12357</v>
      </c>
      <c r="D2371" s="36" t="s">
        <v>12899</v>
      </c>
      <c r="E2371" s="36" t="s">
        <v>28</v>
      </c>
      <c r="F2371" s="36" t="s">
        <v>45</v>
      </c>
      <c r="G2371" s="36">
        <v>0</v>
      </c>
      <c r="H2371" s="36" t="s">
        <v>82</v>
      </c>
      <c r="I2371" s="36" t="s">
        <v>12900</v>
      </c>
      <c r="J2371" s="36" t="s">
        <v>12901</v>
      </c>
      <c r="K2371" s="36" t="s">
        <v>33</v>
      </c>
      <c r="L2371" s="72" t="s">
        <v>12902</v>
      </c>
      <c r="M2371" s="36" t="s">
        <v>12903</v>
      </c>
      <c r="N2371" s="36" t="s">
        <v>36</v>
      </c>
      <c r="O2371" s="36"/>
      <c r="P2371" s="36"/>
      <c r="Q2371" s="36"/>
      <c r="R2371" s="36"/>
      <c r="S2371" s="36" t="s">
        <v>37</v>
      </c>
      <c r="T2371" s="36" t="s">
        <v>38</v>
      </c>
      <c r="U2371" s="36" t="s">
        <v>39</v>
      </c>
      <c r="V2371" s="36" t="s">
        <v>38</v>
      </c>
      <c r="W2371" s="36" t="s">
        <v>211</v>
      </c>
      <c r="X2371" s="36">
        <v>2</v>
      </c>
      <c r="Y2371" s="36" t="s">
        <v>12897</v>
      </c>
      <c r="Z2371" s="36">
        <v>1</v>
      </c>
      <c r="AA2371" s="36" t="s">
        <v>12898</v>
      </c>
      <c r="AB2371" s="36">
        <v>1</v>
      </c>
      <c r="AC2371" s="36"/>
      <c r="AD2371" s="36"/>
      <c r="AE2371" s="36">
        <f t="shared" si="39"/>
        <v>0</v>
      </c>
    </row>
    <row r="2372" spans="1:31" customFormat="1" ht="67.5">
      <c r="A2372" s="36">
        <v>2371</v>
      </c>
      <c r="B2372" s="36" t="s">
        <v>11965</v>
      </c>
      <c r="C2372" s="36" t="s">
        <v>12357</v>
      </c>
      <c r="D2372" s="36" t="s">
        <v>12904</v>
      </c>
      <c r="E2372" s="36" t="s">
        <v>28</v>
      </c>
      <c r="F2372" s="36" t="s">
        <v>45</v>
      </c>
      <c r="G2372" s="36">
        <v>0</v>
      </c>
      <c r="H2372" s="36" t="s">
        <v>82</v>
      </c>
      <c r="I2372" s="36" t="s">
        <v>12900</v>
      </c>
      <c r="J2372" s="36" t="s">
        <v>12905</v>
      </c>
      <c r="K2372" s="36" t="s">
        <v>33</v>
      </c>
      <c r="L2372" s="72" t="s">
        <v>12906</v>
      </c>
      <c r="M2372" s="36" t="s">
        <v>12907</v>
      </c>
      <c r="N2372" s="36" t="s">
        <v>49</v>
      </c>
      <c r="O2372" s="36"/>
      <c r="P2372" s="36" t="s">
        <v>50</v>
      </c>
      <c r="Q2372" s="36"/>
      <c r="R2372" s="36"/>
      <c r="S2372" s="36" t="s">
        <v>51</v>
      </c>
      <c r="T2372" s="36" t="s">
        <v>38</v>
      </c>
      <c r="U2372" s="36" t="s">
        <v>39</v>
      </c>
      <c r="V2372" s="36" t="s">
        <v>38</v>
      </c>
      <c r="W2372" s="36" t="s">
        <v>211</v>
      </c>
      <c r="X2372" s="36">
        <v>2</v>
      </c>
      <c r="Y2372" s="36" t="s">
        <v>12897</v>
      </c>
      <c r="Z2372" s="36">
        <v>1</v>
      </c>
      <c r="AA2372" s="36" t="s">
        <v>12898</v>
      </c>
      <c r="AB2372" s="36">
        <v>1</v>
      </c>
      <c r="AC2372" s="36"/>
      <c r="AD2372" s="36"/>
      <c r="AE2372" s="36">
        <f t="shared" si="39"/>
        <v>1</v>
      </c>
    </row>
    <row r="2373" spans="1:31" customFormat="1" ht="67.5">
      <c r="A2373" s="36">
        <v>2372</v>
      </c>
      <c r="B2373" s="36" t="s">
        <v>11965</v>
      </c>
      <c r="C2373" s="36" t="s">
        <v>12357</v>
      </c>
      <c r="D2373" s="36" t="s">
        <v>12908</v>
      </c>
      <c r="E2373" s="36" t="s">
        <v>28</v>
      </c>
      <c r="F2373" s="36" t="s">
        <v>45</v>
      </c>
      <c r="G2373" s="36">
        <v>0</v>
      </c>
      <c r="H2373" s="36" t="s">
        <v>82</v>
      </c>
      <c r="I2373" s="36" t="s">
        <v>12900</v>
      </c>
      <c r="J2373" s="36" t="s">
        <v>12909</v>
      </c>
      <c r="K2373" s="36" t="s">
        <v>33</v>
      </c>
      <c r="L2373" s="72" t="s">
        <v>12910</v>
      </c>
      <c r="M2373" s="36" t="s">
        <v>12911</v>
      </c>
      <c r="N2373" s="36" t="s">
        <v>49</v>
      </c>
      <c r="O2373" s="36"/>
      <c r="P2373" s="36" t="s">
        <v>50</v>
      </c>
      <c r="Q2373" s="36"/>
      <c r="R2373" s="36"/>
      <c r="S2373" s="36" t="s">
        <v>51</v>
      </c>
      <c r="T2373" s="36" t="s">
        <v>38</v>
      </c>
      <c r="U2373" s="36" t="s">
        <v>39</v>
      </c>
      <c r="V2373" s="36" t="s">
        <v>38</v>
      </c>
      <c r="W2373" s="36" t="s">
        <v>211</v>
      </c>
      <c r="X2373" s="36">
        <v>2</v>
      </c>
      <c r="Y2373" s="36" t="s">
        <v>12897</v>
      </c>
      <c r="Z2373" s="36">
        <v>1</v>
      </c>
      <c r="AA2373" s="36" t="s">
        <v>12898</v>
      </c>
      <c r="AB2373" s="36">
        <v>1</v>
      </c>
      <c r="AC2373" s="36"/>
      <c r="AD2373" s="36"/>
      <c r="AE2373" s="36">
        <f t="shared" si="39"/>
        <v>1</v>
      </c>
    </row>
    <row r="2374" spans="1:31" customFormat="1" ht="67.5">
      <c r="A2374" s="36">
        <v>2373</v>
      </c>
      <c r="B2374" s="36" t="s">
        <v>11965</v>
      </c>
      <c r="C2374" s="36" t="s">
        <v>12357</v>
      </c>
      <c r="D2374" s="36" t="s">
        <v>12912</v>
      </c>
      <c r="E2374" s="36" t="s">
        <v>28</v>
      </c>
      <c r="F2374" s="36" t="s">
        <v>45</v>
      </c>
      <c r="G2374" s="36">
        <v>0</v>
      </c>
      <c r="H2374" s="36" t="s">
        <v>82</v>
      </c>
      <c r="I2374" s="36" t="s">
        <v>12900</v>
      </c>
      <c r="J2374" s="36" t="s">
        <v>12913</v>
      </c>
      <c r="K2374" s="36" t="s">
        <v>33</v>
      </c>
      <c r="L2374" s="72" t="s">
        <v>12914</v>
      </c>
      <c r="M2374" s="36" t="s">
        <v>12915</v>
      </c>
      <c r="N2374" s="36" t="s">
        <v>36</v>
      </c>
      <c r="O2374" s="36"/>
      <c r="P2374" s="36"/>
      <c r="Q2374" s="36"/>
      <c r="R2374" s="36"/>
      <c r="S2374" s="36" t="s">
        <v>37</v>
      </c>
      <c r="T2374" s="36" t="s">
        <v>38</v>
      </c>
      <c r="U2374" s="36" t="s">
        <v>39</v>
      </c>
      <c r="V2374" s="36" t="s">
        <v>38</v>
      </c>
      <c r="W2374" s="36" t="s">
        <v>211</v>
      </c>
      <c r="X2374" s="36">
        <v>2</v>
      </c>
      <c r="Y2374" s="36" t="s">
        <v>12897</v>
      </c>
      <c r="Z2374" s="36">
        <v>1</v>
      </c>
      <c r="AA2374" s="36" t="s">
        <v>12898</v>
      </c>
      <c r="AB2374" s="36">
        <v>1</v>
      </c>
      <c r="AC2374" s="36"/>
      <c r="AD2374" s="36"/>
      <c r="AE2374" s="36">
        <f t="shared" si="39"/>
        <v>0</v>
      </c>
    </row>
    <row r="2375" spans="1:31" customFormat="1" ht="81">
      <c r="A2375" s="36">
        <v>2374</v>
      </c>
      <c r="B2375" s="36" t="s">
        <v>11965</v>
      </c>
      <c r="C2375" s="36" t="s">
        <v>12357</v>
      </c>
      <c r="D2375" s="36" t="s">
        <v>12916</v>
      </c>
      <c r="E2375" s="36" t="s">
        <v>28</v>
      </c>
      <c r="F2375" s="36" t="s">
        <v>45</v>
      </c>
      <c r="G2375" s="36">
        <v>0</v>
      </c>
      <c r="H2375" s="36" t="s">
        <v>82</v>
      </c>
      <c r="I2375" s="36" t="s">
        <v>12917</v>
      </c>
      <c r="J2375" s="36" t="s">
        <v>12918</v>
      </c>
      <c r="K2375" s="36" t="s">
        <v>33</v>
      </c>
      <c r="L2375" s="72" t="s">
        <v>12919</v>
      </c>
      <c r="M2375" s="36" t="s">
        <v>12920</v>
      </c>
      <c r="N2375" s="36" t="s">
        <v>36</v>
      </c>
      <c r="O2375" s="36"/>
      <c r="P2375" s="36"/>
      <c r="Q2375" s="36"/>
      <c r="R2375" s="36"/>
      <c r="S2375" s="36" t="s">
        <v>37</v>
      </c>
      <c r="T2375" s="36" t="s">
        <v>38</v>
      </c>
      <c r="U2375" s="36" t="s">
        <v>39</v>
      </c>
      <c r="V2375" s="36" t="s">
        <v>38</v>
      </c>
      <c r="W2375" s="36" t="s">
        <v>211</v>
      </c>
      <c r="X2375" s="36">
        <v>2</v>
      </c>
      <c r="Y2375" s="36" t="s">
        <v>12897</v>
      </c>
      <c r="Z2375" s="36">
        <v>1</v>
      </c>
      <c r="AA2375" s="36" t="s">
        <v>12898</v>
      </c>
      <c r="AB2375" s="36">
        <v>1</v>
      </c>
      <c r="AC2375" s="36"/>
      <c r="AD2375" s="36"/>
      <c r="AE2375" s="36">
        <f t="shared" si="39"/>
        <v>0</v>
      </c>
    </row>
    <row r="2376" spans="1:31" customFormat="1" ht="94.5">
      <c r="A2376" s="36">
        <v>2375</v>
      </c>
      <c r="B2376" s="36" t="s">
        <v>11965</v>
      </c>
      <c r="C2376" s="36" t="s">
        <v>12357</v>
      </c>
      <c r="D2376" s="36" t="s">
        <v>12921</v>
      </c>
      <c r="E2376" s="36" t="s">
        <v>28</v>
      </c>
      <c r="F2376" s="36" t="s">
        <v>45</v>
      </c>
      <c r="G2376" s="36">
        <v>0</v>
      </c>
      <c r="H2376" s="36" t="s">
        <v>82</v>
      </c>
      <c r="I2376" s="36" t="s">
        <v>12900</v>
      </c>
      <c r="J2376" s="36" t="s">
        <v>12922</v>
      </c>
      <c r="K2376" s="36" t="s">
        <v>33</v>
      </c>
      <c r="L2376" s="72" t="s">
        <v>12923</v>
      </c>
      <c r="M2376" s="36" t="s">
        <v>12924</v>
      </c>
      <c r="N2376" s="36" t="s">
        <v>49</v>
      </c>
      <c r="O2376" s="36"/>
      <c r="P2376" s="36" t="s">
        <v>50</v>
      </c>
      <c r="Q2376" s="36"/>
      <c r="R2376" s="36"/>
      <c r="S2376" s="36" t="s">
        <v>51</v>
      </c>
      <c r="T2376" s="36" t="s">
        <v>38</v>
      </c>
      <c r="U2376" s="36" t="s">
        <v>39</v>
      </c>
      <c r="V2376" s="36" t="s">
        <v>38</v>
      </c>
      <c r="W2376" s="36" t="s">
        <v>7805</v>
      </c>
      <c r="X2376" s="36">
        <v>2</v>
      </c>
      <c r="Y2376" s="36" t="s">
        <v>12925</v>
      </c>
      <c r="Z2376" s="36">
        <v>1</v>
      </c>
      <c r="AA2376" s="36" t="s">
        <v>12926</v>
      </c>
      <c r="AB2376" s="36">
        <v>4</v>
      </c>
      <c r="AC2376" s="36"/>
      <c r="AD2376" s="36"/>
      <c r="AE2376" s="36">
        <f t="shared" ref="AE2376:AE2439" si="40">COUNTIFS(O2376:R2376,"√")</f>
        <v>1</v>
      </c>
    </row>
    <row r="2377" spans="1:31" customFormat="1" ht="81">
      <c r="A2377" s="36">
        <v>2376</v>
      </c>
      <c r="B2377" s="36" t="s">
        <v>11965</v>
      </c>
      <c r="C2377" s="36" t="s">
        <v>12357</v>
      </c>
      <c r="D2377" s="36" t="s">
        <v>12927</v>
      </c>
      <c r="E2377" s="36" t="s">
        <v>28</v>
      </c>
      <c r="F2377" s="36" t="s">
        <v>45</v>
      </c>
      <c r="G2377" s="36">
        <v>0</v>
      </c>
      <c r="H2377" s="36" t="s">
        <v>82</v>
      </c>
      <c r="I2377" s="36" t="s">
        <v>12928</v>
      </c>
      <c r="J2377" s="36" t="s">
        <v>12929</v>
      </c>
      <c r="K2377" s="36" t="s">
        <v>33</v>
      </c>
      <c r="L2377" s="72" t="s">
        <v>12930</v>
      </c>
      <c r="M2377" s="36" t="s">
        <v>12931</v>
      </c>
      <c r="N2377" s="36" t="s">
        <v>49</v>
      </c>
      <c r="O2377" s="36"/>
      <c r="P2377" s="36" t="s">
        <v>50</v>
      </c>
      <c r="Q2377" s="36"/>
      <c r="R2377" s="36"/>
      <c r="S2377" s="36" t="s">
        <v>51</v>
      </c>
      <c r="T2377" s="36" t="s">
        <v>38</v>
      </c>
      <c r="U2377" s="36" t="s">
        <v>39</v>
      </c>
      <c r="V2377" s="36" t="s">
        <v>39</v>
      </c>
      <c r="W2377" s="36" t="s">
        <v>7361</v>
      </c>
      <c r="X2377" s="36">
        <v>2</v>
      </c>
      <c r="Y2377" s="36" t="s">
        <v>12932</v>
      </c>
      <c r="Z2377" s="36">
        <v>5</v>
      </c>
      <c r="AA2377" s="36" t="s">
        <v>12933</v>
      </c>
      <c r="AB2377" s="36">
        <v>1</v>
      </c>
      <c r="AC2377" s="36"/>
      <c r="AD2377" s="36"/>
      <c r="AE2377" s="36">
        <f t="shared" si="40"/>
        <v>1</v>
      </c>
    </row>
    <row r="2378" spans="1:31" customFormat="1" ht="108">
      <c r="A2378" s="36">
        <v>2377</v>
      </c>
      <c r="B2378" s="36" t="s">
        <v>11965</v>
      </c>
      <c r="C2378" s="36" t="s">
        <v>12357</v>
      </c>
      <c r="D2378" s="36" t="s">
        <v>12934</v>
      </c>
      <c r="E2378" s="36" t="s">
        <v>28</v>
      </c>
      <c r="F2378" s="36" t="s">
        <v>45</v>
      </c>
      <c r="G2378" s="36">
        <v>0</v>
      </c>
      <c r="H2378" s="36" t="s">
        <v>82</v>
      </c>
      <c r="I2378" s="36" t="s">
        <v>12935</v>
      </c>
      <c r="J2378" s="36" t="s">
        <v>12936</v>
      </c>
      <c r="K2378" s="36" t="s">
        <v>33</v>
      </c>
      <c r="L2378" s="72" t="s">
        <v>12937</v>
      </c>
      <c r="M2378" s="36" t="s">
        <v>12938</v>
      </c>
      <c r="N2378" s="36" t="s">
        <v>36</v>
      </c>
      <c r="O2378" s="36"/>
      <c r="P2378" s="36"/>
      <c r="Q2378" s="36"/>
      <c r="R2378" s="36"/>
      <c r="S2378" s="36" t="s">
        <v>37</v>
      </c>
      <c r="T2378" s="36" t="s">
        <v>38</v>
      </c>
      <c r="U2378" s="36" t="s">
        <v>39</v>
      </c>
      <c r="V2378" s="36" t="s">
        <v>38</v>
      </c>
      <c r="W2378" s="36" t="s">
        <v>211</v>
      </c>
      <c r="X2378" s="36">
        <v>2</v>
      </c>
      <c r="Y2378" s="36" t="s">
        <v>12939</v>
      </c>
      <c r="Z2378" s="36">
        <v>1</v>
      </c>
      <c r="AA2378" s="36" t="s">
        <v>12940</v>
      </c>
      <c r="AB2378" s="36">
        <v>2</v>
      </c>
      <c r="AC2378" s="36"/>
      <c r="AD2378" s="36"/>
      <c r="AE2378" s="36">
        <f t="shared" si="40"/>
        <v>0</v>
      </c>
    </row>
    <row r="2379" spans="1:31" customFormat="1" ht="135">
      <c r="A2379" s="36">
        <v>2378</v>
      </c>
      <c r="B2379" s="36" t="s">
        <v>11965</v>
      </c>
      <c r="C2379" s="36" t="s">
        <v>12357</v>
      </c>
      <c r="D2379" s="36" t="s">
        <v>12941</v>
      </c>
      <c r="E2379" s="36" t="s">
        <v>28</v>
      </c>
      <c r="F2379" s="36" t="s">
        <v>45</v>
      </c>
      <c r="G2379" s="36">
        <v>0</v>
      </c>
      <c r="H2379" s="36" t="s">
        <v>82</v>
      </c>
      <c r="I2379" s="36" t="s">
        <v>12942</v>
      </c>
      <c r="J2379" s="36" t="s">
        <v>12943</v>
      </c>
      <c r="K2379" s="36" t="s">
        <v>33</v>
      </c>
      <c r="L2379" s="72" t="s">
        <v>12944</v>
      </c>
      <c r="M2379" s="36" t="s">
        <v>12945</v>
      </c>
      <c r="N2379" s="36" t="s">
        <v>49</v>
      </c>
      <c r="O2379" s="36"/>
      <c r="P2379" s="36" t="s">
        <v>50</v>
      </c>
      <c r="Q2379" s="36"/>
      <c r="R2379" s="36"/>
      <c r="S2379" s="36" t="s">
        <v>51</v>
      </c>
      <c r="T2379" s="36" t="s">
        <v>38</v>
      </c>
      <c r="U2379" s="36" t="s">
        <v>39</v>
      </c>
      <c r="V2379" s="36" t="s">
        <v>39</v>
      </c>
      <c r="W2379" s="36" t="s">
        <v>7361</v>
      </c>
      <c r="X2379" s="36">
        <v>2</v>
      </c>
      <c r="Y2379" s="36" t="s">
        <v>12946</v>
      </c>
      <c r="Z2379" s="36">
        <v>1</v>
      </c>
      <c r="AA2379" s="36" t="s">
        <v>12947</v>
      </c>
      <c r="AB2379" s="36">
        <v>2</v>
      </c>
      <c r="AC2379" s="36"/>
      <c r="AD2379" s="36"/>
      <c r="AE2379" s="36">
        <f t="shared" si="40"/>
        <v>1</v>
      </c>
    </row>
    <row r="2380" spans="1:31" customFormat="1" ht="108">
      <c r="A2380" s="36">
        <v>2379</v>
      </c>
      <c r="B2380" s="36" t="s">
        <v>11965</v>
      </c>
      <c r="C2380" s="36" t="s">
        <v>12357</v>
      </c>
      <c r="D2380" s="36" t="s">
        <v>12948</v>
      </c>
      <c r="E2380" s="36" t="s">
        <v>28</v>
      </c>
      <c r="F2380" s="36" t="s">
        <v>45</v>
      </c>
      <c r="G2380" s="36">
        <v>0</v>
      </c>
      <c r="H2380" s="36" t="s">
        <v>82</v>
      </c>
      <c r="I2380" s="36" t="s">
        <v>12949</v>
      </c>
      <c r="J2380" s="36" t="s">
        <v>12950</v>
      </c>
      <c r="K2380" s="36" t="s">
        <v>33</v>
      </c>
      <c r="L2380" s="72" t="s">
        <v>12951</v>
      </c>
      <c r="M2380" s="36" t="s">
        <v>12952</v>
      </c>
      <c r="N2380" s="36" t="s">
        <v>49</v>
      </c>
      <c r="O2380" s="36"/>
      <c r="P2380" s="36" t="s">
        <v>50</v>
      </c>
      <c r="Q2380" s="36"/>
      <c r="R2380" s="36"/>
      <c r="S2380" s="36" t="s">
        <v>51</v>
      </c>
      <c r="T2380" s="36" t="s">
        <v>38</v>
      </c>
      <c r="U2380" s="36" t="s">
        <v>39</v>
      </c>
      <c r="V2380" s="36" t="s">
        <v>38</v>
      </c>
      <c r="W2380" s="36" t="s">
        <v>7361</v>
      </c>
      <c r="X2380" s="36">
        <v>2</v>
      </c>
      <c r="Y2380" s="36" t="s">
        <v>12953</v>
      </c>
      <c r="Z2380" s="36">
        <v>1</v>
      </c>
      <c r="AA2380" s="36" t="s">
        <v>12947</v>
      </c>
      <c r="AB2380" s="36">
        <v>2</v>
      </c>
      <c r="AC2380" s="36"/>
      <c r="AD2380" s="36"/>
      <c r="AE2380" s="36">
        <f t="shared" si="40"/>
        <v>1</v>
      </c>
    </row>
    <row r="2381" spans="1:31" customFormat="1" ht="94.5">
      <c r="A2381" s="36">
        <v>2380</v>
      </c>
      <c r="B2381" s="36" t="s">
        <v>11965</v>
      </c>
      <c r="C2381" s="36" t="s">
        <v>12357</v>
      </c>
      <c r="D2381" s="36" t="s">
        <v>12954</v>
      </c>
      <c r="E2381" s="36" t="s">
        <v>28</v>
      </c>
      <c r="F2381" s="36" t="s">
        <v>45</v>
      </c>
      <c r="G2381" s="36">
        <v>0</v>
      </c>
      <c r="H2381" s="36" t="s">
        <v>82</v>
      </c>
      <c r="I2381" s="36" t="s">
        <v>12955</v>
      </c>
      <c r="J2381" s="36" t="s">
        <v>12956</v>
      </c>
      <c r="K2381" s="36" t="s">
        <v>33</v>
      </c>
      <c r="L2381" s="72" t="s">
        <v>12957</v>
      </c>
      <c r="M2381" s="36" t="s">
        <v>12958</v>
      </c>
      <c r="N2381" s="36" t="s">
        <v>49</v>
      </c>
      <c r="O2381" s="36"/>
      <c r="P2381" s="36" t="s">
        <v>50</v>
      </c>
      <c r="Q2381" s="36"/>
      <c r="R2381" s="36"/>
      <c r="S2381" s="36" t="s">
        <v>51</v>
      </c>
      <c r="T2381" s="36" t="s">
        <v>38</v>
      </c>
      <c r="U2381" s="36" t="s">
        <v>39</v>
      </c>
      <c r="V2381" s="36" t="s">
        <v>38</v>
      </c>
      <c r="W2381" s="36" t="s">
        <v>7361</v>
      </c>
      <c r="X2381" s="36">
        <v>2</v>
      </c>
      <c r="Y2381" s="36" t="s">
        <v>12959</v>
      </c>
      <c r="Z2381" s="36">
        <v>1</v>
      </c>
      <c r="AA2381" s="36" t="s">
        <v>12960</v>
      </c>
      <c r="AB2381" s="36">
        <v>1</v>
      </c>
      <c r="AC2381" s="36"/>
      <c r="AD2381" s="36"/>
      <c r="AE2381" s="36">
        <f t="shared" si="40"/>
        <v>1</v>
      </c>
    </row>
    <row r="2382" spans="1:31" customFormat="1" ht="81">
      <c r="A2382" s="36">
        <v>2381</v>
      </c>
      <c r="B2382" s="36" t="s">
        <v>11965</v>
      </c>
      <c r="C2382" s="36" t="s">
        <v>12357</v>
      </c>
      <c r="D2382" s="36" t="s">
        <v>12961</v>
      </c>
      <c r="E2382" s="36" t="s">
        <v>28</v>
      </c>
      <c r="F2382" s="36" t="s">
        <v>45</v>
      </c>
      <c r="G2382" s="36">
        <v>0</v>
      </c>
      <c r="H2382" s="36" t="s">
        <v>82</v>
      </c>
      <c r="I2382" s="36" t="s">
        <v>12962</v>
      </c>
      <c r="J2382" s="36" t="s">
        <v>12963</v>
      </c>
      <c r="K2382" s="36" t="s">
        <v>33</v>
      </c>
      <c r="L2382" s="72" t="s">
        <v>12964</v>
      </c>
      <c r="M2382" s="36" t="s">
        <v>12965</v>
      </c>
      <c r="N2382" s="36" t="s">
        <v>49</v>
      </c>
      <c r="O2382" s="36"/>
      <c r="P2382" s="36" t="s">
        <v>50</v>
      </c>
      <c r="Q2382" s="36"/>
      <c r="R2382" s="36"/>
      <c r="S2382" s="36" t="s">
        <v>51</v>
      </c>
      <c r="T2382" s="36" t="s">
        <v>38</v>
      </c>
      <c r="U2382" s="36" t="s">
        <v>39</v>
      </c>
      <c r="V2382" s="36" t="s">
        <v>38</v>
      </c>
      <c r="W2382" s="36" t="s">
        <v>7361</v>
      </c>
      <c r="X2382" s="36">
        <v>2</v>
      </c>
      <c r="Y2382" s="36" t="s">
        <v>12966</v>
      </c>
      <c r="Z2382" s="36">
        <v>1</v>
      </c>
      <c r="AA2382" s="36" t="s">
        <v>12947</v>
      </c>
      <c r="AB2382" s="36">
        <v>2</v>
      </c>
      <c r="AC2382" s="36"/>
      <c r="AD2382" s="36"/>
      <c r="AE2382" s="36">
        <f t="shared" si="40"/>
        <v>1</v>
      </c>
    </row>
    <row r="2383" spans="1:31" customFormat="1" ht="94.5">
      <c r="A2383" s="36">
        <v>2382</v>
      </c>
      <c r="B2383" s="36" t="s">
        <v>11965</v>
      </c>
      <c r="C2383" s="36" t="s">
        <v>12357</v>
      </c>
      <c r="D2383" s="36" t="s">
        <v>12967</v>
      </c>
      <c r="E2383" s="36" t="s">
        <v>28</v>
      </c>
      <c r="F2383" s="36" t="s">
        <v>45</v>
      </c>
      <c r="G2383" s="36">
        <v>0</v>
      </c>
      <c r="H2383" s="36" t="s">
        <v>82</v>
      </c>
      <c r="I2383" s="36" t="s">
        <v>12968</v>
      </c>
      <c r="J2383" s="36" t="s">
        <v>12969</v>
      </c>
      <c r="K2383" s="36" t="s">
        <v>33</v>
      </c>
      <c r="L2383" s="72" t="s">
        <v>12970</v>
      </c>
      <c r="M2383" s="36" t="s">
        <v>12971</v>
      </c>
      <c r="N2383" s="36" t="s">
        <v>49</v>
      </c>
      <c r="O2383" s="36"/>
      <c r="P2383" s="36" t="s">
        <v>50</v>
      </c>
      <c r="Q2383" s="36"/>
      <c r="R2383" s="36"/>
      <c r="S2383" s="36" t="s">
        <v>51</v>
      </c>
      <c r="T2383" s="36" t="s">
        <v>38</v>
      </c>
      <c r="U2383" s="36" t="s">
        <v>39</v>
      </c>
      <c r="V2383" s="36" t="s">
        <v>38</v>
      </c>
      <c r="W2383" s="36" t="s">
        <v>7361</v>
      </c>
      <c r="X2383" s="36">
        <v>2</v>
      </c>
      <c r="Y2383" s="36" t="s">
        <v>12972</v>
      </c>
      <c r="Z2383" s="36">
        <v>1</v>
      </c>
      <c r="AA2383" s="36" t="s">
        <v>12947</v>
      </c>
      <c r="AB2383" s="36">
        <v>2</v>
      </c>
      <c r="AC2383" s="36"/>
      <c r="AD2383" s="36"/>
      <c r="AE2383" s="36">
        <f t="shared" si="40"/>
        <v>1</v>
      </c>
    </row>
    <row r="2384" spans="1:31" customFormat="1" ht="94.5">
      <c r="A2384" s="36">
        <v>2383</v>
      </c>
      <c r="B2384" s="36" t="s">
        <v>11965</v>
      </c>
      <c r="C2384" s="36" t="s">
        <v>12357</v>
      </c>
      <c r="D2384" s="36" t="s">
        <v>12973</v>
      </c>
      <c r="E2384" s="36" t="s">
        <v>28</v>
      </c>
      <c r="F2384" s="36" t="s">
        <v>45</v>
      </c>
      <c r="G2384" s="36">
        <v>0</v>
      </c>
      <c r="H2384" s="36" t="s">
        <v>82</v>
      </c>
      <c r="I2384" s="36" t="s">
        <v>12974</v>
      </c>
      <c r="J2384" s="36" t="s">
        <v>12975</v>
      </c>
      <c r="K2384" s="36" t="s">
        <v>33</v>
      </c>
      <c r="L2384" s="72" t="s">
        <v>12976</v>
      </c>
      <c r="M2384" s="36" t="s">
        <v>12977</v>
      </c>
      <c r="N2384" s="36" t="s">
        <v>49</v>
      </c>
      <c r="O2384" s="36"/>
      <c r="P2384" s="36" t="s">
        <v>50</v>
      </c>
      <c r="Q2384" s="36"/>
      <c r="R2384" s="36"/>
      <c r="S2384" s="36" t="s">
        <v>51</v>
      </c>
      <c r="T2384" s="36" t="s">
        <v>38</v>
      </c>
      <c r="U2384" s="36" t="s">
        <v>39</v>
      </c>
      <c r="V2384" s="36" t="s">
        <v>38</v>
      </c>
      <c r="W2384" s="36" t="s">
        <v>7361</v>
      </c>
      <c r="X2384" s="36">
        <v>2</v>
      </c>
      <c r="Y2384" s="36" t="s">
        <v>12978</v>
      </c>
      <c r="Z2384" s="36">
        <v>1</v>
      </c>
      <c r="AA2384" s="36" t="s">
        <v>12979</v>
      </c>
      <c r="AB2384" s="36">
        <v>2</v>
      </c>
      <c r="AC2384" s="36"/>
      <c r="AD2384" s="36"/>
      <c r="AE2384" s="36">
        <f t="shared" si="40"/>
        <v>1</v>
      </c>
    </row>
    <row r="2385" spans="1:31" customFormat="1" ht="94.5">
      <c r="A2385" s="36">
        <v>2384</v>
      </c>
      <c r="B2385" s="36" t="s">
        <v>11965</v>
      </c>
      <c r="C2385" s="36" t="s">
        <v>12357</v>
      </c>
      <c r="D2385" s="36" t="s">
        <v>12980</v>
      </c>
      <c r="E2385" s="36" t="s">
        <v>28</v>
      </c>
      <c r="F2385" s="36" t="s">
        <v>45</v>
      </c>
      <c r="G2385" s="36">
        <v>0</v>
      </c>
      <c r="H2385" s="36" t="s">
        <v>82</v>
      </c>
      <c r="I2385" s="36" t="s">
        <v>12981</v>
      </c>
      <c r="J2385" s="36" t="s">
        <v>12982</v>
      </c>
      <c r="K2385" s="36" t="s">
        <v>33</v>
      </c>
      <c r="L2385" s="72" t="s">
        <v>12983</v>
      </c>
      <c r="M2385" s="36" t="s">
        <v>12984</v>
      </c>
      <c r="N2385" s="36" t="s">
        <v>49</v>
      </c>
      <c r="O2385" s="36"/>
      <c r="P2385" s="36" t="s">
        <v>50</v>
      </c>
      <c r="Q2385" s="36"/>
      <c r="R2385" s="36"/>
      <c r="S2385" s="36" t="s">
        <v>51</v>
      </c>
      <c r="T2385" s="36" t="s">
        <v>38</v>
      </c>
      <c r="U2385" s="36" t="s">
        <v>39</v>
      </c>
      <c r="V2385" s="36" t="s">
        <v>38</v>
      </c>
      <c r="W2385" s="36" t="s">
        <v>211</v>
      </c>
      <c r="X2385" s="36">
        <v>2</v>
      </c>
      <c r="Y2385" s="36" t="s">
        <v>12985</v>
      </c>
      <c r="Z2385" s="36">
        <v>1</v>
      </c>
      <c r="AA2385" s="36" t="s">
        <v>12986</v>
      </c>
      <c r="AB2385" s="36">
        <v>2</v>
      </c>
      <c r="AC2385" s="36"/>
      <c r="AD2385" s="36"/>
      <c r="AE2385" s="36">
        <f t="shared" si="40"/>
        <v>1</v>
      </c>
    </row>
    <row r="2386" spans="1:31" customFormat="1" ht="81">
      <c r="A2386" s="36">
        <v>2385</v>
      </c>
      <c r="B2386" s="36" t="s">
        <v>11965</v>
      </c>
      <c r="C2386" s="36" t="s">
        <v>12357</v>
      </c>
      <c r="D2386" s="36" t="s">
        <v>12987</v>
      </c>
      <c r="E2386" s="36" t="s">
        <v>28</v>
      </c>
      <c r="F2386" s="36" t="s">
        <v>45</v>
      </c>
      <c r="G2386" s="36">
        <v>0</v>
      </c>
      <c r="H2386" s="36" t="s">
        <v>82</v>
      </c>
      <c r="I2386" s="36" t="s">
        <v>12988</v>
      </c>
      <c r="J2386" s="36" t="s">
        <v>12989</v>
      </c>
      <c r="K2386" s="36" t="s">
        <v>33</v>
      </c>
      <c r="L2386" s="72" t="s">
        <v>12990</v>
      </c>
      <c r="M2386" s="36" t="s">
        <v>12991</v>
      </c>
      <c r="N2386" s="36" t="s">
        <v>49</v>
      </c>
      <c r="O2386" s="36"/>
      <c r="P2386" s="36" t="s">
        <v>50</v>
      </c>
      <c r="Q2386" s="36"/>
      <c r="R2386" s="36"/>
      <c r="S2386" s="36" t="s">
        <v>51</v>
      </c>
      <c r="T2386" s="36" t="s">
        <v>38</v>
      </c>
      <c r="U2386" s="36" t="s">
        <v>39</v>
      </c>
      <c r="V2386" s="36" t="s">
        <v>38</v>
      </c>
      <c r="W2386" s="36" t="s">
        <v>211</v>
      </c>
      <c r="X2386" s="36">
        <v>2</v>
      </c>
      <c r="Y2386" s="36" t="s">
        <v>12985</v>
      </c>
      <c r="Z2386" s="36">
        <v>1</v>
      </c>
      <c r="AA2386" s="36" t="s">
        <v>12986</v>
      </c>
      <c r="AB2386" s="36">
        <v>2</v>
      </c>
      <c r="AC2386" s="36"/>
      <c r="AD2386" s="36"/>
      <c r="AE2386" s="36">
        <f t="shared" si="40"/>
        <v>1</v>
      </c>
    </row>
    <row r="2387" spans="1:31" customFormat="1" ht="81">
      <c r="A2387" s="36">
        <v>2386</v>
      </c>
      <c r="B2387" s="36" t="s">
        <v>11965</v>
      </c>
      <c r="C2387" s="36" t="s">
        <v>12357</v>
      </c>
      <c r="D2387" s="36" t="s">
        <v>12992</v>
      </c>
      <c r="E2387" s="36" t="s">
        <v>28</v>
      </c>
      <c r="F2387" s="36" t="s">
        <v>45</v>
      </c>
      <c r="G2387" s="36">
        <v>0</v>
      </c>
      <c r="H2387" s="36" t="s">
        <v>82</v>
      </c>
      <c r="I2387" s="36" t="s">
        <v>12993</v>
      </c>
      <c r="J2387" s="36" t="s">
        <v>12994</v>
      </c>
      <c r="K2387" s="36" t="s">
        <v>33</v>
      </c>
      <c r="L2387" s="72" t="s">
        <v>12995</v>
      </c>
      <c r="M2387" s="36" t="s">
        <v>12996</v>
      </c>
      <c r="N2387" s="36" t="s">
        <v>49</v>
      </c>
      <c r="O2387" s="36"/>
      <c r="P2387" s="36" t="s">
        <v>50</v>
      </c>
      <c r="Q2387" s="36"/>
      <c r="R2387" s="36"/>
      <c r="S2387" s="36" t="s">
        <v>51</v>
      </c>
      <c r="T2387" s="36" t="s">
        <v>38</v>
      </c>
      <c r="U2387" s="36" t="s">
        <v>39</v>
      </c>
      <c r="V2387" s="36" t="s">
        <v>38</v>
      </c>
      <c r="W2387" s="36" t="s">
        <v>211</v>
      </c>
      <c r="X2387" s="36">
        <v>2</v>
      </c>
      <c r="Y2387" s="36" t="s">
        <v>12985</v>
      </c>
      <c r="Z2387" s="36">
        <v>1</v>
      </c>
      <c r="AA2387" s="36" t="s">
        <v>12986</v>
      </c>
      <c r="AB2387" s="36">
        <v>2</v>
      </c>
      <c r="AC2387" s="36"/>
      <c r="AD2387" s="36"/>
      <c r="AE2387" s="36">
        <f t="shared" si="40"/>
        <v>1</v>
      </c>
    </row>
    <row r="2388" spans="1:31" customFormat="1" ht="81">
      <c r="A2388" s="36">
        <v>2387</v>
      </c>
      <c r="B2388" s="36" t="s">
        <v>11965</v>
      </c>
      <c r="C2388" s="36" t="s">
        <v>12357</v>
      </c>
      <c r="D2388" s="36" t="s">
        <v>12997</v>
      </c>
      <c r="E2388" s="36" t="s">
        <v>28</v>
      </c>
      <c r="F2388" s="36" t="s">
        <v>45</v>
      </c>
      <c r="G2388" s="36">
        <v>0</v>
      </c>
      <c r="H2388" s="36" t="s">
        <v>82</v>
      </c>
      <c r="I2388" s="36" t="s">
        <v>12998</v>
      </c>
      <c r="J2388" s="36" t="s">
        <v>12999</v>
      </c>
      <c r="K2388" s="36" t="s">
        <v>33</v>
      </c>
      <c r="L2388" s="72" t="s">
        <v>13000</v>
      </c>
      <c r="M2388" s="36" t="s">
        <v>13001</v>
      </c>
      <c r="N2388" s="36" t="s">
        <v>49</v>
      </c>
      <c r="O2388" s="36"/>
      <c r="P2388" s="36" t="s">
        <v>50</v>
      </c>
      <c r="Q2388" s="36"/>
      <c r="R2388" s="36"/>
      <c r="S2388" s="36" t="s">
        <v>51</v>
      </c>
      <c r="T2388" s="36" t="s">
        <v>38</v>
      </c>
      <c r="U2388" s="36" t="s">
        <v>39</v>
      </c>
      <c r="V2388" s="36" t="s">
        <v>38</v>
      </c>
      <c r="W2388" s="36" t="s">
        <v>7361</v>
      </c>
      <c r="X2388" s="36">
        <v>2</v>
      </c>
      <c r="Y2388" s="36" t="s">
        <v>13002</v>
      </c>
      <c r="Z2388" s="36">
        <v>1</v>
      </c>
      <c r="AA2388" s="36" t="s">
        <v>12986</v>
      </c>
      <c r="AB2388" s="36">
        <v>2</v>
      </c>
      <c r="AC2388" s="36"/>
      <c r="AD2388" s="36"/>
      <c r="AE2388" s="36">
        <f t="shared" si="40"/>
        <v>1</v>
      </c>
    </row>
    <row r="2389" spans="1:31" customFormat="1" ht="108">
      <c r="A2389" s="36">
        <v>2388</v>
      </c>
      <c r="B2389" s="36" t="s">
        <v>11965</v>
      </c>
      <c r="C2389" s="36" t="s">
        <v>12357</v>
      </c>
      <c r="D2389" s="36" t="s">
        <v>13003</v>
      </c>
      <c r="E2389" s="36" t="s">
        <v>28</v>
      </c>
      <c r="F2389" s="36" t="s">
        <v>45</v>
      </c>
      <c r="G2389" s="36">
        <v>0</v>
      </c>
      <c r="H2389" s="36" t="s">
        <v>82</v>
      </c>
      <c r="I2389" s="36" t="s">
        <v>13004</v>
      </c>
      <c r="J2389" s="36" t="s">
        <v>13005</v>
      </c>
      <c r="K2389" s="36" t="s">
        <v>33</v>
      </c>
      <c r="L2389" s="72" t="s">
        <v>13006</v>
      </c>
      <c r="M2389" s="36" t="s">
        <v>13007</v>
      </c>
      <c r="N2389" s="36" t="s">
        <v>36</v>
      </c>
      <c r="O2389" s="36"/>
      <c r="P2389" s="36"/>
      <c r="Q2389" s="36"/>
      <c r="R2389" s="36"/>
      <c r="S2389" s="36" t="s">
        <v>37</v>
      </c>
      <c r="T2389" s="36" t="s">
        <v>38</v>
      </c>
      <c r="U2389" s="36" t="s">
        <v>39</v>
      </c>
      <c r="V2389" s="36" t="s">
        <v>38</v>
      </c>
      <c r="W2389" s="36" t="s">
        <v>7805</v>
      </c>
      <c r="X2389" s="36">
        <v>2</v>
      </c>
      <c r="Y2389" s="36" t="s">
        <v>13008</v>
      </c>
      <c r="Z2389" s="36">
        <v>4</v>
      </c>
      <c r="AA2389" s="36" t="s">
        <v>13009</v>
      </c>
      <c r="AB2389" s="36">
        <v>1</v>
      </c>
      <c r="AC2389" s="36"/>
      <c r="AD2389" s="36"/>
      <c r="AE2389" s="36">
        <f t="shared" si="40"/>
        <v>0</v>
      </c>
    </row>
    <row r="2390" spans="1:31" customFormat="1" ht="108">
      <c r="A2390" s="36">
        <v>2389</v>
      </c>
      <c r="B2390" s="36" t="s">
        <v>11965</v>
      </c>
      <c r="C2390" s="36" t="s">
        <v>12357</v>
      </c>
      <c r="D2390" s="36" t="s">
        <v>13010</v>
      </c>
      <c r="E2390" s="36" t="s">
        <v>28</v>
      </c>
      <c r="F2390" s="36" t="s">
        <v>45</v>
      </c>
      <c r="G2390" s="36">
        <v>0</v>
      </c>
      <c r="H2390" s="36" t="s">
        <v>82</v>
      </c>
      <c r="I2390" s="36" t="s">
        <v>13011</v>
      </c>
      <c r="J2390" s="36" t="s">
        <v>13012</v>
      </c>
      <c r="K2390" s="36" t="s">
        <v>33</v>
      </c>
      <c r="L2390" s="72" t="s">
        <v>13013</v>
      </c>
      <c r="M2390" s="36" t="s">
        <v>13014</v>
      </c>
      <c r="N2390" s="36" t="s">
        <v>49</v>
      </c>
      <c r="O2390" s="36"/>
      <c r="P2390" s="36" t="s">
        <v>50</v>
      </c>
      <c r="Q2390" s="36"/>
      <c r="R2390" s="36"/>
      <c r="S2390" s="36" t="s">
        <v>51</v>
      </c>
      <c r="T2390" s="36" t="s">
        <v>38</v>
      </c>
      <c r="U2390" s="36" t="s">
        <v>39</v>
      </c>
      <c r="V2390" s="36" t="s">
        <v>38</v>
      </c>
      <c r="W2390" s="36" t="s">
        <v>211</v>
      </c>
      <c r="X2390" s="36">
        <v>2</v>
      </c>
      <c r="Y2390" s="36" t="s">
        <v>13015</v>
      </c>
      <c r="Z2390" s="36">
        <v>5</v>
      </c>
      <c r="AA2390" s="36" t="s">
        <v>13016</v>
      </c>
      <c r="AB2390" s="36">
        <v>1</v>
      </c>
      <c r="AC2390" s="36"/>
      <c r="AD2390" s="36"/>
      <c r="AE2390" s="36">
        <f t="shared" si="40"/>
        <v>1</v>
      </c>
    </row>
    <row r="2391" spans="1:31" customFormat="1" ht="81">
      <c r="A2391" s="36">
        <v>2390</v>
      </c>
      <c r="B2391" s="36" t="s">
        <v>11965</v>
      </c>
      <c r="C2391" s="36" t="s">
        <v>12357</v>
      </c>
      <c r="D2391" s="36" t="s">
        <v>13017</v>
      </c>
      <c r="E2391" s="36" t="s">
        <v>28</v>
      </c>
      <c r="F2391" s="36" t="s">
        <v>45</v>
      </c>
      <c r="G2391" s="36">
        <v>0</v>
      </c>
      <c r="H2391" s="36" t="s">
        <v>82</v>
      </c>
      <c r="I2391" s="36" t="s">
        <v>13018</v>
      </c>
      <c r="J2391" s="36" t="s">
        <v>13019</v>
      </c>
      <c r="K2391" s="36" t="s">
        <v>33</v>
      </c>
      <c r="L2391" s="72" t="s">
        <v>13020</v>
      </c>
      <c r="M2391" s="36" t="s">
        <v>13021</v>
      </c>
      <c r="N2391" s="36" t="s">
        <v>49</v>
      </c>
      <c r="O2391" s="36"/>
      <c r="P2391" s="36" t="s">
        <v>50</v>
      </c>
      <c r="Q2391" s="36"/>
      <c r="R2391" s="36"/>
      <c r="S2391" s="36" t="s">
        <v>51</v>
      </c>
      <c r="T2391" s="36" t="s">
        <v>38</v>
      </c>
      <c r="U2391" s="36" t="s">
        <v>39</v>
      </c>
      <c r="V2391" s="36" t="s">
        <v>38</v>
      </c>
      <c r="W2391" s="36" t="s">
        <v>211</v>
      </c>
      <c r="X2391" s="36">
        <v>2</v>
      </c>
      <c r="Y2391" s="36" t="s">
        <v>13022</v>
      </c>
      <c r="Z2391" s="36">
        <v>1</v>
      </c>
      <c r="AA2391" s="36" t="s">
        <v>13023</v>
      </c>
      <c r="AB2391" s="36">
        <v>1</v>
      </c>
      <c r="AC2391" s="36"/>
      <c r="AD2391" s="36"/>
      <c r="AE2391" s="36">
        <f t="shared" si="40"/>
        <v>1</v>
      </c>
    </row>
    <row r="2392" spans="1:31" customFormat="1" ht="108">
      <c r="A2392" s="36">
        <v>2391</v>
      </c>
      <c r="B2392" s="36" t="s">
        <v>11965</v>
      </c>
      <c r="C2392" s="36" t="s">
        <v>12357</v>
      </c>
      <c r="D2392" s="36" t="s">
        <v>13024</v>
      </c>
      <c r="E2392" s="36" t="s">
        <v>28</v>
      </c>
      <c r="F2392" s="36" t="s">
        <v>45</v>
      </c>
      <c r="G2392" s="36">
        <v>0</v>
      </c>
      <c r="H2392" s="36" t="s">
        <v>82</v>
      </c>
      <c r="I2392" s="36" t="s">
        <v>13025</v>
      </c>
      <c r="J2392" s="36" t="s">
        <v>13026</v>
      </c>
      <c r="K2392" s="36" t="s">
        <v>33</v>
      </c>
      <c r="L2392" s="72" t="s">
        <v>13027</v>
      </c>
      <c r="M2392" s="36" t="s">
        <v>13028</v>
      </c>
      <c r="N2392" s="36" t="s">
        <v>49</v>
      </c>
      <c r="O2392" s="36"/>
      <c r="P2392" s="36" t="s">
        <v>50</v>
      </c>
      <c r="Q2392" s="36"/>
      <c r="R2392" s="36"/>
      <c r="S2392" s="36" t="s">
        <v>51</v>
      </c>
      <c r="T2392" s="36" t="s">
        <v>38</v>
      </c>
      <c r="U2392" s="36" t="s">
        <v>39</v>
      </c>
      <c r="V2392" s="36" t="s">
        <v>38</v>
      </c>
      <c r="W2392" s="36" t="s">
        <v>211</v>
      </c>
      <c r="X2392" s="36">
        <v>2</v>
      </c>
      <c r="Y2392" s="36" t="s">
        <v>13029</v>
      </c>
      <c r="Z2392" s="36">
        <v>1</v>
      </c>
      <c r="AA2392" s="36" t="s">
        <v>13030</v>
      </c>
      <c r="AB2392" s="36">
        <v>1</v>
      </c>
      <c r="AC2392" s="36"/>
      <c r="AD2392" s="36"/>
      <c r="AE2392" s="36">
        <f t="shared" si="40"/>
        <v>1</v>
      </c>
    </row>
    <row r="2393" spans="1:31" customFormat="1" ht="94.5">
      <c r="A2393" s="36">
        <v>2392</v>
      </c>
      <c r="B2393" s="36" t="s">
        <v>11965</v>
      </c>
      <c r="C2393" s="36" t="s">
        <v>12357</v>
      </c>
      <c r="D2393" s="36" t="s">
        <v>13031</v>
      </c>
      <c r="E2393" s="36" t="s">
        <v>28</v>
      </c>
      <c r="F2393" s="36" t="s">
        <v>45</v>
      </c>
      <c r="G2393" s="36">
        <v>0</v>
      </c>
      <c r="H2393" s="36" t="s">
        <v>82</v>
      </c>
      <c r="I2393" s="36" t="s">
        <v>13032</v>
      </c>
      <c r="J2393" s="36" t="s">
        <v>13033</v>
      </c>
      <c r="K2393" s="36" t="s">
        <v>33</v>
      </c>
      <c r="L2393" s="72" t="s">
        <v>13034</v>
      </c>
      <c r="M2393" s="36" t="s">
        <v>13035</v>
      </c>
      <c r="N2393" s="36" t="s">
        <v>49</v>
      </c>
      <c r="O2393" s="36"/>
      <c r="P2393" s="36" t="s">
        <v>50</v>
      </c>
      <c r="Q2393" s="36"/>
      <c r="R2393" s="36"/>
      <c r="S2393" s="36" t="s">
        <v>51</v>
      </c>
      <c r="T2393" s="36" t="s">
        <v>38</v>
      </c>
      <c r="U2393" s="36" t="s">
        <v>39</v>
      </c>
      <c r="V2393" s="36" t="s">
        <v>38</v>
      </c>
      <c r="W2393" s="36" t="s">
        <v>7361</v>
      </c>
      <c r="X2393" s="36">
        <v>2</v>
      </c>
      <c r="Y2393" s="36" t="s">
        <v>13036</v>
      </c>
      <c r="Z2393" s="36">
        <v>1</v>
      </c>
      <c r="AA2393" s="36" t="s">
        <v>13037</v>
      </c>
      <c r="AB2393" s="36">
        <v>1</v>
      </c>
      <c r="AC2393" s="36"/>
      <c r="AD2393" s="36"/>
      <c r="AE2393" s="36">
        <f t="shared" si="40"/>
        <v>1</v>
      </c>
    </row>
    <row r="2394" spans="1:31" customFormat="1" ht="121.5">
      <c r="A2394" s="36">
        <v>2393</v>
      </c>
      <c r="B2394" s="36" t="s">
        <v>11965</v>
      </c>
      <c r="C2394" s="36" t="s">
        <v>12357</v>
      </c>
      <c r="D2394" s="36" t="s">
        <v>13038</v>
      </c>
      <c r="E2394" s="36" t="s">
        <v>28</v>
      </c>
      <c r="F2394" s="36" t="s">
        <v>45</v>
      </c>
      <c r="G2394" s="36">
        <v>0</v>
      </c>
      <c r="H2394" s="36" t="s">
        <v>82</v>
      </c>
      <c r="I2394" s="36" t="s">
        <v>13039</v>
      </c>
      <c r="J2394" s="36" t="s">
        <v>13040</v>
      </c>
      <c r="K2394" s="36" t="s">
        <v>33</v>
      </c>
      <c r="L2394" s="72" t="s">
        <v>13041</v>
      </c>
      <c r="M2394" s="36" t="s">
        <v>13042</v>
      </c>
      <c r="N2394" s="36" t="s">
        <v>49</v>
      </c>
      <c r="O2394" s="36"/>
      <c r="P2394" s="36" t="s">
        <v>50</v>
      </c>
      <c r="Q2394" s="36"/>
      <c r="R2394" s="36"/>
      <c r="S2394" s="36" t="s">
        <v>51</v>
      </c>
      <c r="T2394" s="36" t="s">
        <v>38</v>
      </c>
      <c r="U2394" s="36" t="s">
        <v>39</v>
      </c>
      <c r="V2394" s="36" t="s">
        <v>38</v>
      </c>
      <c r="W2394" s="36" t="s">
        <v>7361</v>
      </c>
      <c r="X2394" s="36">
        <v>2</v>
      </c>
      <c r="Y2394" s="36" t="s">
        <v>13043</v>
      </c>
      <c r="Z2394" s="36">
        <v>1</v>
      </c>
      <c r="AA2394" s="36" t="s">
        <v>13044</v>
      </c>
      <c r="AB2394" s="36">
        <v>1</v>
      </c>
      <c r="AC2394" s="36"/>
      <c r="AD2394" s="36"/>
      <c r="AE2394" s="36">
        <f t="shared" si="40"/>
        <v>1</v>
      </c>
    </row>
    <row r="2395" spans="1:31" customFormat="1" ht="81">
      <c r="A2395" s="36">
        <v>2394</v>
      </c>
      <c r="B2395" s="36" t="s">
        <v>11965</v>
      </c>
      <c r="C2395" s="36" t="s">
        <v>12357</v>
      </c>
      <c r="D2395" s="36" t="s">
        <v>13045</v>
      </c>
      <c r="E2395" s="36" t="s">
        <v>28</v>
      </c>
      <c r="F2395" s="36" t="s">
        <v>45</v>
      </c>
      <c r="G2395" s="36">
        <v>0</v>
      </c>
      <c r="H2395" s="36" t="s">
        <v>82</v>
      </c>
      <c r="I2395" s="36" t="s">
        <v>13046</v>
      </c>
      <c r="J2395" s="36" t="s">
        <v>13047</v>
      </c>
      <c r="K2395" s="36" t="s">
        <v>33</v>
      </c>
      <c r="L2395" s="72" t="s">
        <v>13048</v>
      </c>
      <c r="M2395" s="36" t="s">
        <v>13049</v>
      </c>
      <c r="N2395" s="36" t="s">
        <v>36</v>
      </c>
      <c r="O2395" s="36"/>
      <c r="P2395" s="36"/>
      <c r="Q2395" s="36"/>
      <c r="R2395" s="36"/>
      <c r="S2395" s="36" t="s">
        <v>37</v>
      </c>
      <c r="T2395" s="36" t="s">
        <v>38</v>
      </c>
      <c r="U2395" s="36" t="s">
        <v>39</v>
      </c>
      <c r="V2395" s="36" t="s">
        <v>38</v>
      </c>
      <c r="W2395" s="36" t="s">
        <v>211</v>
      </c>
      <c r="X2395" s="36">
        <v>2</v>
      </c>
      <c r="Y2395" s="36" t="s">
        <v>13050</v>
      </c>
      <c r="Z2395" s="36">
        <v>1</v>
      </c>
      <c r="AA2395" s="36" t="s">
        <v>13051</v>
      </c>
      <c r="AB2395" s="36">
        <v>1</v>
      </c>
      <c r="AC2395" s="36"/>
      <c r="AD2395" s="36"/>
      <c r="AE2395" s="36">
        <f t="shared" si="40"/>
        <v>0</v>
      </c>
    </row>
    <row r="2396" spans="1:31" customFormat="1" ht="81">
      <c r="A2396" s="36">
        <v>2395</v>
      </c>
      <c r="B2396" s="36" t="s">
        <v>11965</v>
      </c>
      <c r="C2396" s="36" t="s">
        <v>12357</v>
      </c>
      <c r="D2396" s="36" t="s">
        <v>13052</v>
      </c>
      <c r="E2396" s="36" t="s">
        <v>28</v>
      </c>
      <c r="F2396" s="36" t="s">
        <v>45</v>
      </c>
      <c r="G2396" s="36">
        <v>0</v>
      </c>
      <c r="H2396" s="36" t="s">
        <v>82</v>
      </c>
      <c r="I2396" s="36" t="s">
        <v>13053</v>
      </c>
      <c r="J2396" s="36" t="s">
        <v>13054</v>
      </c>
      <c r="K2396" s="36" t="s">
        <v>33</v>
      </c>
      <c r="L2396" s="72" t="s">
        <v>13055</v>
      </c>
      <c r="M2396" s="36" t="s">
        <v>13056</v>
      </c>
      <c r="N2396" s="36" t="s">
        <v>49</v>
      </c>
      <c r="O2396" s="36"/>
      <c r="P2396" s="36" t="s">
        <v>50</v>
      </c>
      <c r="Q2396" s="36"/>
      <c r="R2396" s="36"/>
      <c r="S2396" s="36" t="s">
        <v>51</v>
      </c>
      <c r="T2396" s="36" t="s">
        <v>38</v>
      </c>
      <c r="U2396" s="36" t="s">
        <v>39</v>
      </c>
      <c r="V2396" s="36" t="s">
        <v>38</v>
      </c>
      <c r="W2396" s="36" t="s">
        <v>211</v>
      </c>
      <c r="X2396" s="36">
        <v>2</v>
      </c>
      <c r="Y2396" s="36" t="s">
        <v>13057</v>
      </c>
      <c r="Z2396" s="36">
        <v>5</v>
      </c>
      <c r="AA2396" s="36" t="s">
        <v>13058</v>
      </c>
      <c r="AB2396" s="36">
        <v>1</v>
      </c>
      <c r="AC2396" s="36"/>
      <c r="AD2396" s="36"/>
      <c r="AE2396" s="36">
        <f t="shared" si="40"/>
        <v>1</v>
      </c>
    </row>
    <row r="2397" spans="1:31" customFormat="1" ht="81">
      <c r="A2397" s="36">
        <v>2396</v>
      </c>
      <c r="B2397" s="36" t="s">
        <v>11965</v>
      </c>
      <c r="C2397" s="36" t="s">
        <v>12357</v>
      </c>
      <c r="D2397" s="36" t="s">
        <v>13059</v>
      </c>
      <c r="E2397" s="36" t="s">
        <v>28</v>
      </c>
      <c r="F2397" s="36" t="s">
        <v>45</v>
      </c>
      <c r="G2397" s="36">
        <v>0</v>
      </c>
      <c r="H2397" s="36" t="s">
        <v>82</v>
      </c>
      <c r="I2397" s="36" t="s">
        <v>13060</v>
      </c>
      <c r="J2397" s="36" t="s">
        <v>13061</v>
      </c>
      <c r="K2397" s="36" t="s">
        <v>33</v>
      </c>
      <c r="L2397" s="72" t="s">
        <v>13062</v>
      </c>
      <c r="M2397" s="36" t="s">
        <v>13063</v>
      </c>
      <c r="N2397" s="36" t="s">
        <v>49</v>
      </c>
      <c r="O2397" s="36"/>
      <c r="P2397" s="36" t="s">
        <v>50</v>
      </c>
      <c r="Q2397" s="36"/>
      <c r="R2397" s="36"/>
      <c r="S2397" s="36" t="s">
        <v>51</v>
      </c>
      <c r="T2397" s="36" t="s">
        <v>38</v>
      </c>
      <c r="U2397" s="36" t="s">
        <v>39</v>
      </c>
      <c r="V2397" s="36" t="s">
        <v>38</v>
      </c>
      <c r="W2397" s="36" t="s">
        <v>211</v>
      </c>
      <c r="X2397" s="36">
        <v>2</v>
      </c>
      <c r="Y2397" s="36" t="s">
        <v>13064</v>
      </c>
      <c r="Z2397" s="36">
        <v>1</v>
      </c>
      <c r="AA2397" s="36" t="s">
        <v>13058</v>
      </c>
      <c r="AB2397" s="36">
        <v>1</v>
      </c>
      <c r="AC2397" s="36"/>
      <c r="AD2397" s="36"/>
      <c r="AE2397" s="36">
        <f t="shared" si="40"/>
        <v>1</v>
      </c>
    </row>
    <row r="2398" spans="1:31" customFormat="1" ht="81">
      <c r="A2398" s="36">
        <v>2397</v>
      </c>
      <c r="B2398" s="36" t="s">
        <v>11965</v>
      </c>
      <c r="C2398" s="36" t="s">
        <v>12357</v>
      </c>
      <c r="D2398" s="36" t="s">
        <v>13065</v>
      </c>
      <c r="E2398" s="36" t="s">
        <v>28</v>
      </c>
      <c r="F2398" s="36" t="s">
        <v>45</v>
      </c>
      <c r="G2398" s="36">
        <v>0</v>
      </c>
      <c r="H2398" s="36" t="s">
        <v>82</v>
      </c>
      <c r="I2398" s="36" t="s">
        <v>13066</v>
      </c>
      <c r="J2398" s="36" t="s">
        <v>13067</v>
      </c>
      <c r="K2398" s="36" t="s">
        <v>33</v>
      </c>
      <c r="L2398" s="72" t="s">
        <v>13068</v>
      </c>
      <c r="M2398" s="36" t="s">
        <v>13069</v>
      </c>
      <c r="N2398" s="36" t="s">
        <v>49</v>
      </c>
      <c r="O2398" s="36"/>
      <c r="P2398" s="36" t="s">
        <v>50</v>
      </c>
      <c r="Q2398" s="36"/>
      <c r="R2398" s="36"/>
      <c r="S2398" s="36" t="s">
        <v>51</v>
      </c>
      <c r="T2398" s="36" t="s">
        <v>38</v>
      </c>
      <c r="U2398" s="36" t="s">
        <v>39</v>
      </c>
      <c r="V2398" s="36" t="s">
        <v>38</v>
      </c>
      <c r="W2398" s="36" t="s">
        <v>211</v>
      </c>
      <c r="X2398" s="36">
        <v>2</v>
      </c>
      <c r="Y2398" s="36" t="s">
        <v>13064</v>
      </c>
      <c r="Z2398" s="36">
        <v>1</v>
      </c>
      <c r="AA2398" s="36" t="s">
        <v>13058</v>
      </c>
      <c r="AB2398" s="36">
        <v>1</v>
      </c>
      <c r="AC2398" s="36"/>
      <c r="AD2398" s="36"/>
      <c r="AE2398" s="36">
        <f t="shared" si="40"/>
        <v>1</v>
      </c>
    </row>
    <row r="2399" spans="1:31" customFormat="1" ht="121.5">
      <c r="A2399" s="36">
        <v>2398</v>
      </c>
      <c r="B2399" s="36" t="s">
        <v>11965</v>
      </c>
      <c r="C2399" s="36" t="s">
        <v>12357</v>
      </c>
      <c r="D2399" s="36" t="s">
        <v>13070</v>
      </c>
      <c r="E2399" s="36" t="s">
        <v>28</v>
      </c>
      <c r="F2399" s="36" t="s">
        <v>45</v>
      </c>
      <c r="G2399" s="36">
        <v>0</v>
      </c>
      <c r="H2399" s="36" t="s">
        <v>82</v>
      </c>
      <c r="I2399" s="36" t="s">
        <v>13071</v>
      </c>
      <c r="J2399" s="36" t="s">
        <v>13072</v>
      </c>
      <c r="K2399" s="36" t="s">
        <v>33</v>
      </c>
      <c r="L2399" s="72" t="s">
        <v>13073</v>
      </c>
      <c r="M2399" s="36" t="s">
        <v>13074</v>
      </c>
      <c r="N2399" s="36" t="s">
        <v>49</v>
      </c>
      <c r="O2399" s="36"/>
      <c r="P2399" s="36" t="s">
        <v>50</v>
      </c>
      <c r="Q2399" s="36"/>
      <c r="R2399" s="36"/>
      <c r="S2399" s="36" t="s">
        <v>51</v>
      </c>
      <c r="T2399" s="36" t="s">
        <v>38</v>
      </c>
      <c r="U2399" s="36" t="s">
        <v>39</v>
      </c>
      <c r="V2399" s="36" t="s">
        <v>38</v>
      </c>
      <c r="W2399" s="36" t="s">
        <v>211</v>
      </c>
      <c r="X2399" s="36">
        <v>2</v>
      </c>
      <c r="Y2399" s="36" t="s">
        <v>13075</v>
      </c>
      <c r="Z2399" s="36">
        <v>5</v>
      </c>
      <c r="AA2399" s="36" t="s">
        <v>13058</v>
      </c>
      <c r="AB2399" s="36">
        <v>1</v>
      </c>
      <c r="AC2399" s="36"/>
      <c r="AD2399" s="36"/>
      <c r="AE2399" s="36">
        <f t="shared" si="40"/>
        <v>1</v>
      </c>
    </row>
    <row r="2400" spans="1:31" customFormat="1" ht="162">
      <c r="A2400" s="36">
        <v>2399</v>
      </c>
      <c r="B2400" s="36" t="s">
        <v>11965</v>
      </c>
      <c r="C2400" s="36" t="s">
        <v>12357</v>
      </c>
      <c r="D2400" s="36" t="s">
        <v>13076</v>
      </c>
      <c r="E2400" s="36" t="s">
        <v>28</v>
      </c>
      <c r="F2400" s="36" t="s">
        <v>45</v>
      </c>
      <c r="G2400" s="36">
        <v>0</v>
      </c>
      <c r="H2400" s="36" t="s">
        <v>82</v>
      </c>
      <c r="I2400" s="36" t="s">
        <v>13077</v>
      </c>
      <c r="J2400" s="36" t="s">
        <v>13078</v>
      </c>
      <c r="K2400" s="36" t="s">
        <v>33</v>
      </c>
      <c r="L2400" s="72" t="s">
        <v>13079</v>
      </c>
      <c r="M2400" s="36" t="s">
        <v>13080</v>
      </c>
      <c r="N2400" s="36" t="s">
        <v>49</v>
      </c>
      <c r="O2400" s="36"/>
      <c r="P2400" s="36" t="s">
        <v>50</v>
      </c>
      <c r="Q2400" s="36"/>
      <c r="R2400" s="36"/>
      <c r="S2400" s="36" t="s">
        <v>51</v>
      </c>
      <c r="T2400" s="36" t="s">
        <v>38</v>
      </c>
      <c r="U2400" s="36" t="s">
        <v>39</v>
      </c>
      <c r="V2400" s="36" t="s">
        <v>38</v>
      </c>
      <c r="W2400" s="36" t="s">
        <v>7361</v>
      </c>
      <c r="X2400" s="36">
        <v>2</v>
      </c>
      <c r="Y2400" s="36" t="s">
        <v>13081</v>
      </c>
      <c r="Z2400" s="36">
        <v>5</v>
      </c>
      <c r="AA2400" s="36" t="s">
        <v>13082</v>
      </c>
      <c r="AB2400" s="36">
        <v>1</v>
      </c>
      <c r="AC2400" s="36"/>
      <c r="AD2400" s="36"/>
      <c r="AE2400" s="36">
        <f t="shared" si="40"/>
        <v>1</v>
      </c>
    </row>
    <row r="2401" spans="1:31" customFormat="1" ht="94.5">
      <c r="A2401" s="36">
        <v>2400</v>
      </c>
      <c r="B2401" s="36" t="s">
        <v>11965</v>
      </c>
      <c r="C2401" s="36" t="s">
        <v>12357</v>
      </c>
      <c r="D2401" s="36" t="s">
        <v>13083</v>
      </c>
      <c r="E2401" s="36" t="s">
        <v>28</v>
      </c>
      <c r="F2401" s="36" t="s">
        <v>45</v>
      </c>
      <c r="G2401" s="36">
        <v>0</v>
      </c>
      <c r="H2401" s="36" t="s">
        <v>115</v>
      </c>
      <c r="I2401" s="36" t="s">
        <v>13084</v>
      </c>
      <c r="J2401" s="36" t="s">
        <v>13085</v>
      </c>
      <c r="K2401" s="36" t="s">
        <v>33</v>
      </c>
      <c r="L2401" s="72" t="s">
        <v>13086</v>
      </c>
      <c r="M2401" s="36" t="s">
        <v>13087</v>
      </c>
      <c r="N2401" s="36" t="s">
        <v>49</v>
      </c>
      <c r="O2401" s="36"/>
      <c r="P2401" s="36" t="s">
        <v>50</v>
      </c>
      <c r="Q2401" s="36"/>
      <c r="R2401" s="36"/>
      <c r="S2401" s="36" t="s">
        <v>51</v>
      </c>
      <c r="T2401" s="36" t="s">
        <v>38</v>
      </c>
      <c r="U2401" s="36" t="s">
        <v>39</v>
      </c>
      <c r="V2401" s="36" t="s">
        <v>38</v>
      </c>
      <c r="W2401" s="36" t="s">
        <v>211</v>
      </c>
      <c r="X2401" s="36">
        <v>2</v>
      </c>
      <c r="Y2401" s="36" t="s">
        <v>13088</v>
      </c>
      <c r="Z2401" s="36">
        <v>1</v>
      </c>
      <c r="AA2401" s="36" t="s">
        <v>13089</v>
      </c>
      <c r="AB2401" s="36">
        <v>2</v>
      </c>
      <c r="AC2401" s="36"/>
      <c r="AD2401" s="36"/>
      <c r="AE2401" s="36">
        <f t="shared" si="40"/>
        <v>1</v>
      </c>
    </row>
    <row r="2402" spans="1:31" customFormat="1" ht="94.5">
      <c r="A2402" s="36">
        <v>2401</v>
      </c>
      <c r="B2402" s="36" t="s">
        <v>11965</v>
      </c>
      <c r="C2402" s="36" t="s">
        <v>12357</v>
      </c>
      <c r="D2402" s="36" t="s">
        <v>13090</v>
      </c>
      <c r="E2402" s="36" t="s">
        <v>28</v>
      </c>
      <c r="F2402" s="36" t="s">
        <v>45</v>
      </c>
      <c r="G2402" s="36">
        <v>0</v>
      </c>
      <c r="H2402" s="36" t="s">
        <v>82</v>
      </c>
      <c r="I2402" s="36" t="s">
        <v>13091</v>
      </c>
      <c r="J2402" s="36" t="s">
        <v>13092</v>
      </c>
      <c r="K2402" s="36" t="s">
        <v>33</v>
      </c>
      <c r="L2402" s="72" t="s">
        <v>13093</v>
      </c>
      <c r="M2402" s="36" t="s">
        <v>13094</v>
      </c>
      <c r="N2402" s="36" t="s">
        <v>49</v>
      </c>
      <c r="O2402" s="36"/>
      <c r="P2402" s="36" t="s">
        <v>50</v>
      </c>
      <c r="Q2402" s="36"/>
      <c r="R2402" s="36"/>
      <c r="S2402" s="36" t="s">
        <v>51</v>
      </c>
      <c r="T2402" s="36" t="s">
        <v>38</v>
      </c>
      <c r="U2402" s="36" t="s">
        <v>39</v>
      </c>
      <c r="V2402" s="36" t="s">
        <v>38</v>
      </c>
      <c r="W2402" s="36" t="s">
        <v>211</v>
      </c>
      <c r="X2402" s="36">
        <v>2</v>
      </c>
      <c r="Y2402" s="36" t="s">
        <v>13095</v>
      </c>
      <c r="Z2402" s="36">
        <v>1</v>
      </c>
      <c r="AA2402" s="36" t="s">
        <v>13089</v>
      </c>
      <c r="AB2402" s="36">
        <v>2</v>
      </c>
      <c r="AC2402" s="36"/>
      <c r="AD2402" s="36"/>
      <c r="AE2402" s="36">
        <f t="shared" si="40"/>
        <v>1</v>
      </c>
    </row>
    <row r="2403" spans="1:31" customFormat="1" ht="135">
      <c r="A2403" s="36">
        <v>2402</v>
      </c>
      <c r="B2403" s="36" t="s">
        <v>11965</v>
      </c>
      <c r="C2403" s="36" t="s">
        <v>12357</v>
      </c>
      <c r="D2403" s="36" t="s">
        <v>13096</v>
      </c>
      <c r="E2403" s="36" t="s">
        <v>28</v>
      </c>
      <c r="F2403" s="36" t="s">
        <v>45</v>
      </c>
      <c r="G2403" s="36">
        <v>0</v>
      </c>
      <c r="H2403" s="36" t="s">
        <v>82</v>
      </c>
      <c r="I2403" s="36" t="s">
        <v>13097</v>
      </c>
      <c r="J2403" s="36" t="s">
        <v>13098</v>
      </c>
      <c r="K2403" s="36" t="s">
        <v>33</v>
      </c>
      <c r="L2403" s="72" t="s">
        <v>13099</v>
      </c>
      <c r="M2403" s="36" t="s">
        <v>13100</v>
      </c>
      <c r="N2403" s="36" t="s">
        <v>49</v>
      </c>
      <c r="O2403" s="36"/>
      <c r="P2403" s="36" t="s">
        <v>50</v>
      </c>
      <c r="Q2403" s="36"/>
      <c r="R2403" s="36"/>
      <c r="S2403" s="36" t="s">
        <v>51</v>
      </c>
      <c r="T2403" s="36" t="s">
        <v>38</v>
      </c>
      <c r="U2403" s="36" t="s">
        <v>39</v>
      </c>
      <c r="V2403" s="36" t="s">
        <v>38</v>
      </c>
      <c r="W2403" s="36" t="s">
        <v>211</v>
      </c>
      <c r="X2403" s="36">
        <v>2</v>
      </c>
      <c r="Y2403" s="36" t="s">
        <v>13101</v>
      </c>
      <c r="Z2403" s="36">
        <v>4</v>
      </c>
      <c r="AA2403" s="36" t="s">
        <v>13102</v>
      </c>
      <c r="AB2403" s="36">
        <v>2</v>
      </c>
      <c r="AC2403" s="36"/>
      <c r="AD2403" s="36"/>
      <c r="AE2403" s="36">
        <f t="shared" si="40"/>
        <v>1</v>
      </c>
    </row>
    <row r="2404" spans="1:31" customFormat="1" ht="94.5">
      <c r="A2404" s="36">
        <v>2403</v>
      </c>
      <c r="B2404" s="36" t="s">
        <v>11965</v>
      </c>
      <c r="C2404" s="36" t="s">
        <v>12357</v>
      </c>
      <c r="D2404" s="36" t="s">
        <v>13103</v>
      </c>
      <c r="E2404" s="36" t="s">
        <v>28</v>
      </c>
      <c r="F2404" s="36" t="s">
        <v>45</v>
      </c>
      <c r="G2404" s="36">
        <v>0</v>
      </c>
      <c r="H2404" s="36" t="s">
        <v>82</v>
      </c>
      <c r="I2404" s="36" t="s">
        <v>13104</v>
      </c>
      <c r="J2404" s="36" t="s">
        <v>13105</v>
      </c>
      <c r="K2404" s="36" t="s">
        <v>33</v>
      </c>
      <c r="L2404" s="72" t="s">
        <v>13106</v>
      </c>
      <c r="M2404" s="36" t="s">
        <v>13107</v>
      </c>
      <c r="N2404" s="36" t="s">
        <v>49</v>
      </c>
      <c r="O2404" s="36"/>
      <c r="P2404" s="36" t="s">
        <v>50</v>
      </c>
      <c r="Q2404" s="36"/>
      <c r="R2404" s="36"/>
      <c r="S2404" s="36" t="s">
        <v>51</v>
      </c>
      <c r="T2404" s="36" t="s">
        <v>38</v>
      </c>
      <c r="U2404" s="36" t="s">
        <v>39</v>
      </c>
      <c r="V2404" s="36" t="s">
        <v>38</v>
      </c>
      <c r="W2404" s="36" t="s">
        <v>211</v>
      </c>
      <c r="X2404" s="36">
        <v>2</v>
      </c>
      <c r="Y2404" s="36" t="s">
        <v>13108</v>
      </c>
      <c r="Z2404" s="36">
        <v>1</v>
      </c>
      <c r="AA2404" s="36" t="s">
        <v>13109</v>
      </c>
      <c r="AB2404" s="36">
        <v>1</v>
      </c>
      <c r="AC2404" s="36"/>
      <c r="AD2404" s="36"/>
      <c r="AE2404" s="36">
        <f t="shared" si="40"/>
        <v>1</v>
      </c>
    </row>
    <row r="2405" spans="1:31" customFormat="1" ht="121.5">
      <c r="A2405" s="36">
        <v>2404</v>
      </c>
      <c r="B2405" s="36" t="s">
        <v>11965</v>
      </c>
      <c r="C2405" s="36" t="s">
        <v>12357</v>
      </c>
      <c r="D2405" s="36" t="s">
        <v>13110</v>
      </c>
      <c r="E2405" s="36" t="s">
        <v>28</v>
      </c>
      <c r="F2405" s="36" t="s">
        <v>45</v>
      </c>
      <c r="G2405" s="36">
        <v>0</v>
      </c>
      <c r="H2405" s="36" t="s">
        <v>82</v>
      </c>
      <c r="I2405" s="36" t="s">
        <v>13111</v>
      </c>
      <c r="J2405" s="36" t="s">
        <v>13112</v>
      </c>
      <c r="K2405" s="36" t="s">
        <v>33</v>
      </c>
      <c r="L2405" s="72" t="s">
        <v>13113</v>
      </c>
      <c r="M2405" s="36" t="s">
        <v>13114</v>
      </c>
      <c r="N2405" s="36" t="s">
        <v>49</v>
      </c>
      <c r="O2405" s="36"/>
      <c r="P2405" s="36" t="s">
        <v>50</v>
      </c>
      <c r="Q2405" s="36"/>
      <c r="R2405" s="36"/>
      <c r="S2405" s="36" t="s">
        <v>51</v>
      </c>
      <c r="T2405" s="36" t="s">
        <v>38</v>
      </c>
      <c r="U2405" s="36" t="s">
        <v>39</v>
      </c>
      <c r="V2405" s="36" t="s">
        <v>38</v>
      </c>
      <c r="W2405" s="36" t="s">
        <v>7361</v>
      </c>
      <c r="X2405" s="36">
        <v>2</v>
      </c>
      <c r="Y2405" s="36" t="s">
        <v>13115</v>
      </c>
      <c r="Z2405" s="36">
        <v>1</v>
      </c>
      <c r="AA2405" s="36" t="s">
        <v>13116</v>
      </c>
      <c r="AB2405" s="36">
        <v>1</v>
      </c>
      <c r="AC2405" s="36"/>
      <c r="AD2405" s="36"/>
      <c r="AE2405" s="36">
        <f t="shared" si="40"/>
        <v>1</v>
      </c>
    </row>
    <row r="2406" spans="1:31" customFormat="1" ht="94.5">
      <c r="A2406" s="36">
        <v>2405</v>
      </c>
      <c r="B2406" s="36" t="s">
        <v>11965</v>
      </c>
      <c r="C2406" s="36" t="s">
        <v>12357</v>
      </c>
      <c r="D2406" s="36" t="s">
        <v>13117</v>
      </c>
      <c r="E2406" s="36" t="s">
        <v>28</v>
      </c>
      <c r="F2406" s="36" t="s">
        <v>45</v>
      </c>
      <c r="G2406" s="36">
        <v>0</v>
      </c>
      <c r="H2406" s="36" t="s">
        <v>82</v>
      </c>
      <c r="I2406" s="36" t="s">
        <v>13118</v>
      </c>
      <c r="J2406" s="36" t="s">
        <v>13119</v>
      </c>
      <c r="K2406" s="36" t="s">
        <v>33</v>
      </c>
      <c r="L2406" s="72" t="s">
        <v>13120</v>
      </c>
      <c r="M2406" s="36" t="s">
        <v>13121</v>
      </c>
      <c r="N2406" s="36" t="s">
        <v>49</v>
      </c>
      <c r="O2406" s="36"/>
      <c r="P2406" s="36" t="s">
        <v>50</v>
      </c>
      <c r="Q2406" s="36"/>
      <c r="R2406" s="36"/>
      <c r="S2406" s="36" t="s">
        <v>51</v>
      </c>
      <c r="T2406" s="36" t="s">
        <v>38</v>
      </c>
      <c r="U2406" s="36" t="s">
        <v>39</v>
      </c>
      <c r="V2406" s="36" t="s">
        <v>38</v>
      </c>
      <c r="W2406" s="36" t="s">
        <v>7361</v>
      </c>
      <c r="X2406" s="36">
        <v>2</v>
      </c>
      <c r="Y2406" s="36" t="s">
        <v>13122</v>
      </c>
      <c r="Z2406" s="36">
        <v>1</v>
      </c>
      <c r="AA2406" s="36" t="s">
        <v>13123</v>
      </c>
      <c r="AB2406" s="36">
        <v>1</v>
      </c>
      <c r="AC2406" s="36"/>
      <c r="AD2406" s="36"/>
      <c r="AE2406" s="36">
        <f t="shared" si="40"/>
        <v>1</v>
      </c>
    </row>
    <row r="2407" spans="1:31" customFormat="1" ht="94.5">
      <c r="A2407" s="36">
        <v>2406</v>
      </c>
      <c r="B2407" s="36" t="s">
        <v>11965</v>
      </c>
      <c r="C2407" s="36" t="s">
        <v>12357</v>
      </c>
      <c r="D2407" s="36" t="s">
        <v>13124</v>
      </c>
      <c r="E2407" s="36" t="s">
        <v>28</v>
      </c>
      <c r="F2407" s="36" t="s">
        <v>45</v>
      </c>
      <c r="G2407" s="36">
        <v>0</v>
      </c>
      <c r="H2407" s="36" t="s">
        <v>82</v>
      </c>
      <c r="I2407" s="36" t="s">
        <v>13125</v>
      </c>
      <c r="J2407" s="36" t="s">
        <v>13126</v>
      </c>
      <c r="K2407" s="36" t="s">
        <v>33</v>
      </c>
      <c r="L2407" s="72" t="s">
        <v>13127</v>
      </c>
      <c r="M2407" s="36" t="s">
        <v>13128</v>
      </c>
      <c r="N2407" s="36" t="s">
        <v>49</v>
      </c>
      <c r="O2407" s="36"/>
      <c r="P2407" s="36" t="s">
        <v>50</v>
      </c>
      <c r="Q2407" s="36"/>
      <c r="R2407" s="36"/>
      <c r="S2407" s="36" t="s">
        <v>51</v>
      </c>
      <c r="T2407" s="36" t="s">
        <v>38</v>
      </c>
      <c r="U2407" s="36" t="s">
        <v>39</v>
      </c>
      <c r="V2407" s="36" t="s">
        <v>38</v>
      </c>
      <c r="W2407" s="36" t="s">
        <v>7361</v>
      </c>
      <c r="X2407" s="36">
        <v>2</v>
      </c>
      <c r="Y2407" s="36" t="s">
        <v>13129</v>
      </c>
      <c r="Z2407" s="36">
        <v>1</v>
      </c>
      <c r="AA2407" s="36" t="s">
        <v>13123</v>
      </c>
      <c r="AB2407" s="36">
        <v>1</v>
      </c>
      <c r="AC2407" s="36"/>
      <c r="AD2407" s="36"/>
      <c r="AE2407" s="36">
        <f t="shared" si="40"/>
        <v>1</v>
      </c>
    </row>
    <row r="2408" spans="1:31" customFormat="1" ht="67.5">
      <c r="A2408" s="36">
        <v>2407</v>
      </c>
      <c r="B2408" s="36" t="s">
        <v>11965</v>
      </c>
      <c r="C2408" s="36" t="s">
        <v>12357</v>
      </c>
      <c r="D2408" s="36" t="s">
        <v>13130</v>
      </c>
      <c r="E2408" s="36" t="s">
        <v>28</v>
      </c>
      <c r="F2408" s="36" t="s">
        <v>45</v>
      </c>
      <c r="G2408" s="36">
        <v>0</v>
      </c>
      <c r="H2408" s="36" t="s">
        <v>82</v>
      </c>
      <c r="I2408" s="36" t="s">
        <v>13131</v>
      </c>
      <c r="J2408" s="36" t="s">
        <v>13132</v>
      </c>
      <c r="K2408" s="36" t="s">
        <v>33</v>
      </c>
      <c r="L2408" s="72" t="s">
        <v>13133</v>
      </c>
      <c r="M2408" s="36" t="s">
        <v>13134</v>
      </c>
      <c r="N2408" s="36" t="s">
        <v>49</v>
      </c>
      <c r="O2408" s="36"/>
      <c r="P2408" s="36" t="s">
        <v>50</v>
      </c>
      <c r="Q2408" s="36"/>
      <c r="R2408" s="36"/>
      <c r="S2408" s="36" t="s">
        <v>51</v>
      </c>
      <c r="T2408" s="36" t="s">
        <v>38</v>
      </c>
      <c r="U2408" s="36" t="s">
        <v>39</v>
      </c>
      <c r="V2408" s="36" t="s">
        <v>38</v>
      </c>
      <c r="W2408" s="36" t="s">
        <v>7361</v>
      </c>
      <c r="X2408" s="36">
        <v>2</v>
      </c>
      <c r="Y2408" s="36" t="s">
        <v>13135</v>
      </c>
      <c r="Z2408" s="36">
        <v>1</v>
      </c>
      <c r="AA2408" s="36" t="s">
        <v>13136</v>
      </c>
      <c r="AB2408" s="36">
        <v>1</v>
      </c>
      <c r="AC2408" s="36"/>
      <c r="AD2408" s="36"/>
      <c r="AE2408" s="36">
        <f t="shared" si="40"/>
        <v>1</v>
      </c>
    </row>
    <row r="2409" spans="1:31" customFormat="1" ht="135">
      <c r="A2409" s="36">
        <v>2408</v>
      </c>
      <c r="B2409" s="36" t="s">
        <v>11965</v>
      </c>
      <c r="C2409" s="36" t="s">
        <v>12357</v>
      </c>
      <c r="D2409" s="36" t="s">
        <v>12272</v>
      </c>
      <c r="E2409" s="36" t="s">
        <v>28</v>
      </c>
      <c r="F2409" s="36" t="s">
        <v>45</v>
      </c>
      <c r="G2409" s="36">
        <v>0</v>
      </c>
      <c r="H2409" s="36" t="s">
        <v>82</v>
      </c>
      <c r="I2409" s="36" t="s">
        <v>13137</v>
      </c>
      <c r="J2409" s="36" t="s">
        <v>13138</v>
      </c>
      <c r="K2409" s="36" t="s">
        <v>33</v>
      </c>
      <c r="L2409" s="72" t="s">
        <v>13139</v>
      </c>
      <c r="M2409" s="36" t="s">
        <v>13140</v>
      </c>
      <c r="N2409" s="36" t="s">
        <v>49</v>
      </c>
      <c r="O2409" s="36"/>
      <c r="P2409" s="36" t="s">
        <v>50</v>
      </c>
      <c r="Q2409" s="36"/>
      <c r="R2409" s="36"/>
      <c r="S2409" s="36" t="s">
        <v>51</v>
      </c>
      <c r="T2409" s="36" t="s">
        <v>38</v>
      </c>
      <c r="U2409" s="36" t="s">
        <v>39</v>
      </c>
      <c r="V2409" s="36" t="s">
        <v>38</v>
      </c>
      <c r="W2409" s="36" t="s">
        <v>7361</v>
      </c>
      <c r="X2409" s="36">
        <v>2</v>
      </c>
      <c r="Y2409" s="36" t="s">
        <v>13141</v>
      </c>
      <c r="Z2409" s="36">
        <v>1</v>
      </c>
      <c r="AA2409" s="36" t="s">
        <v>13142</v>
      </c>
      <c r="AB2409" s="36">
        <v>1</v>
      </c>
      <c r="AC2409" s="36"/>
      <c r="AD2409" s="36"/>
      <c r="AE2409" s="36">
        <f t="shared" si="40"/>
        <v>1</v>
      </c>
    </row>
    <row r="2410" spans="1:31" customFormat="1" ht="81">
      <c r="A2410" s="36">
        <v>2409</v>
      </c>
      <c r="B2410" s="36" t="s">
        <v>11965</v>
      </c>
      <c r="C2410" s="36" t="s">
        <v>12357</v>
      </c>
      <c r="D2410" s="36" t="s">
        <v>13143</v>
      </c>
      <c r="E2410" s="36" t="s">
        <v>28</v>
      </c>
      <c r="F2410" s="36" t="s">
        <v>45</v>
      </c>
      <c r="G2410" s="36">
        <v>0</v>
      </c>
      <c r="H2410" s="36" t="s">
        <v>82</v>
      </c>
      <c r="I2410" s="36" t="s">
        <v>13144</v>
      </c>
      <c r="J2410" s="36" t="s">
        <v>13145</v>
      </c>
      <c r="K2410" s="36" t="s">
        <v>33</v>
      </c>
      <c r="L2410" s="72" t="s">
        <v>13146</v>
      </c>
      <c r="M2410" s="36" t="s">
        <v>13147</v>
      </c>
      <c r="N2410" s="36" t="s">
        <v>49</v>
      </c>
      <c r="O2410" s="36"/>
      <c r="P2410" s="36" t="s">
        <v>50</v>
      </c>
      <c r="Q2410" s="36"/>
      <c r="R2410" s="36"/>
      <c r="S2410" s="36" t="s">
        <v>51</v>
      </c>
      <c r="T2410" s="36" t="s">
        <v>38</v>
      </c>
      <c r="U2410" s="36" t="s">
        <v>39</v>
      </c>
      <c r="V2410" s="36" t="s">
        <v>38</v>
      </c>
      <c r="W2410" s="36" t="s">
        <v>3268</v>
      </c>
      <c r="X2410" s="36">
        <v>2</v>
      </c>
      <c r="Y2410" s="36" t="s">
        <v>13148</v>
      </c>
      <c r="Z2410" s="36">
        <v>1</v>
      </c>
      <c r="AA2410" s="36" t="s">
        <v>13149</v>
      </c>
      <c r="AB2410" s="36">
        <v>1</v>
      </c>
      <c r="AC2410" s="36"/>
      <c r="AD2410" s="36"/>
      <c r="AE2410" s="36">
        <f t="shared" si="40"/>
        <v>1</v>
      </c>
    </row>
    <row r="2411" spans="1:31" customFormat="1" ht="81">
      <c r="A2411" s="36">
        <v>2410</v>
      </c>
      <c r="B2411" s="36" t="s">
        <v>11965</v>
      </c>
      <c r="C2411" s="36" t="s">
        <v>12357</v>
      </c>
      <c r="D2411" s="36" t="s">
        <v>13150</v>
      </c>
      <c r="E2411" s="36" t="s">
        <v>28</v>
      </c>
      <c r="F2411" s="36" t="s">
        <v>45</v>
      </c>
      <c r="G2411" s="36">
        <v>0</v>
      </c>
      <c r="H2411" s="36" t="s">
        <v>82</v>
      </c>
      <c r="I2411" s="36" t="s">
        <v>13151</v>
      </c>
      <c r="J2411" s="36" t="s">
        <v>13152</v>
      </c>
      <c r="K2411" s="36" t="s">
        <v>33</v>
      </c>
      <c r="L2411" s="72" t="s">
        <v>13153</v>
      </c>
      <c r="M2411" s="36" t="s">
        <v>13154</v>
      </c>
      <c r="N2411" s="36" t="s">
        <v>49</v>
      </c>
      <c r="O2411" s="36"/>
      <c r="P2411" s="36" t="s">
        <v>50</v>
      </c>
      <c r="Q2411" s="36"/>
      <c r="R2411" s="36"/>
      <c r="S2411" s="36" t="s">
        <v>51</v>
      </c>
      <c r="T2411" s="36" t="s">
        <v>38</v>
      </c>
      <c r="U2411" s="36" t="s">
        <v>39</v>
      </c>
      <c r="V2411" s="36" t="s">
        <v>38</v>
      </c>
      <c r="W2411" s="36" t="s">
        <v>211</v>
      </c>
      <c r="X2411" s="36">
        <v>2</v>
      </c>
      <c r="Y2411" s="36" t="s">
        <v>13155</v>
      </c>
      <c r="Z2411" s="36">
        <v>5</v>
      </c>
      <c r="AA2411" s="36" t="s">
        <v>13156</v>
      </c>
      <c r="AB2411" s="36">
        <v>1</v>
      </c>
      <c r="AC2411" s="36"/>
      <c r="AD2411" s="36"/>
      <c r="AE2411" s="36">
        <f t="shared" si="40"/>
        <v>1</v>
      </c>
    </row>
    <row r="2412" spans="1:31" customFormat="1" ht="67.5">
      <c r="A2412" s="36">
        <v>2411</v>
      </c>
      <c r="B2412" s="36" t="s">
        <v>11965</v>
      </c>
      <c r="C2412" s="36" t="s">
        <v>12357</v>
      </c>
      <c r="D2412" s="36" t="s">
        <v>13157</v>
      </c>
      <c r="E2412" s="36" t="s">
        <v>28</v>
      </c>
      <c r="F2412" s="36" t="s">
        <v>45</v>
      </c>
      <c r="G2412" s="36">
        <v>0</v>
      </c>
      <c r="H2412" s="36" t="s">
        <v>82</v>
      </c>
      <c r="I2412" s="36" t="s">
        <v>13158</v>
      </c>
      <c r="J2412" s="36" t="s">
        <v>13159</v>
      </c>
      <c r="K2412" s="36" t="s">
        <v>33</v>
      </c>
      <c r="L2412" s="72" t="s">
        <v>13160</v>
      </c>
      <c r="M2412" s="36" t="s">
        <v>13161</v>
      </c>
      <c r="N2412" s="36" t="s">
        <v>49</v>
      </c>
      <c r="O2412" s="36"/>
      <c r="P2412" s="36" t="s">
        <v>50</v>
      </c>
      <c r="Q2412" s="36"/>
      <c r="R2412" s="36"/>
      <c r="S2412" s="36" t="s">
        <v>51</v>
      </c>
      <c r="T2412" s="36" t="s">
        <v>38</v>
      </c>
      <c r="U2412" s="36" t="s">
        <v>39</v>
      </c>
      <c r="V2412" s="36" t="s">
        <v>38</v>
      </c>
      <c r="W2412" s="36" t="s">
        <v>211</v>
      </c>
      <c r="X2412" s="36">
        <v>2</v>
      </c>
      <c r="Y2412" s="36" t="s">
        <v>13162</v>
      </c>
      <c r="Z2412" s="36">
        <v>1</v>
      </c>
      <c r="AA2412" s="36" t="s">
        <v>13163</v>
      </c>
      <c r="AB2412" s="36">
        <v>1</v>
      </c>
      <c r="AC2412" s="36"/>
      <c r="AD2412" s="36"/>
      <c r="AE2412" s="36">
        <f t="shared" si="40"/>
        <v>1</v>
      </c>
    </row>
    <row r="2413" spans="1:31" customFormat="1" ht="94.5">
      <c r="A2413" s="36">
        <v>2412</v>
      </c>
      <c r="B2413" s="36" t="s">
        <v>11965</v>
      </c>
      <c r="C2413" s="36" t="s">
        <v>12357</v>
      </c>
      <c r="D2413" s="36" t="s">
        <v>13164</v>
      </c>
      <c r="E2413" s="36" t="s">
        <v>28</v>
      </c>
      <c r="F2413" s="36" t="s">
        <v>45</v>
      </c>
      <c r="G2413" s="36">
        <v>0</v>
      </c>
      <c r="H2413" s="36" t="s">
        <v>82</v>
      </c>
      <c r="I2413" s="36" t="s">
        <v>13165</v>
      </c>
      <c r="J2413" s="36" t="s">
        <v>13166</v>
      </c>
      <c r="K2413" s="36" t="s">
        <v>33</v>
      </c>
      <c r="L2413" s="72" t="s">
        <v>13167</v>
      </c>
      <c r="M2413" s="36" t="s">
        <v>13168</v>
      </c>
      <c r="N2413" s="36" t="s">
        <v>49</v>
      </c>
      <c r="O2413" s="36"/>
      <c r="P2413" s="36" t="s">
        <v>50</v>
      </c>
      <c r="Q2413" s="36"/>
      <c r="R2413" s="36"/>
      <c r="S2413" s="36" t="s">
        <v>51</v>
      </c>
      <c r="T2413" s="36" t="s">
        <v>38</v>
      </c>
      <c r="U2413" s="36" t="s">
        <v>39</v>
      </c>
      <c r="V2413" s="36" t="s">
        <v>38</v>
      </c>
      <c r="W2413" s="36" t="s">
        <v>7361</v>
      </c>
      <c r="X2413" s="36">
        <v>2</v>
      </c>
      <c r="Y2413" s="36" t="s">
        <v>13169</v>
      </c>
      <c r="Z2413" s="36">
        <v>1</v>
      </c>
      <c r="AA2413" s="36" t="s">
        <v>13170</v>
      </c>
      <c r="AB2413" s="36">
        <v>1</v>
      </c>
      <c r="AC2413" s="36"/>
      <c r="AD2413" s="36"/>
      <c r="AE2413" s="36">
        <f t="shared" si="40"/>
        <v>1</v>
      </c>
    </row>
    <row r="2414" spans="1:31" customFormat="1" ht="94.5">
      <c r="A2414" s="36">
        <v>2413</v>
      </c>
      <c r="B2414" s="36" t="s">
        <v>11965</v>
      </c>
      <c r="C2414" s="36" t="s">
        <v>12357</v>
      </c>
      <c r="D2414" s="36" t="s">
        <v>13171</v>
      </c>
      <c r="E2414" s="36" t="s">
        <v>28</v>
      </c>
      <c r="F2414" s="36" t="s">
        <v>45</v>
      </c>
      <c r="G2414" s="36">
        <v>0</v>
      </c>
      <c r="H2414" s="36" t="s">
        <v>82</v>
      </c>
      <c r="I2414" s="36" t="s">
        <v>13172</v>
      </c>
      <c r="J2414" s="36" t="s">
        <v>13173</v>
      </c>
      <c r="K2414" s="36" t="s">
        <v>33</v>
      </c>
      <c r="L2414" s="72" t="s">
        <v>13174</v>
      </c>
      <c r="M2414" s="36" t="s">
        <v>13175</v>
      </c>
      <c r="N2414" s="36" t="s">
        <v>49</v>
      </c>
      <c r="O2414" s="36"/>
      <c r="P2414" s="36" t="s">
        <v>50</v>
      </c>
      <c r="Q2414" s="36"/>
      <c r="R2414" s="36"/>
      <c r="S2414" s="36" t="s">
        <v>51</v>
      </c>
      <c r="T2414" s="36" t="s">
        <v>38</v>
      </c>
      <c r="U2414" s="36" t="s">
        <v>39</v>
      </c>
      <c r="V2414" s="36" t="s">
        <v>38</v>
      </c>
      <c r="W2414" s="36" t="s">
        <v>211</v>
      </c>
      <c r="X2414" s="36">
        <v>2</v>
      </c>
      <c r="Y2414" s="36" t="s">
        <v>13176</v>
      </c>
      <c r="Z2414" s="36">
        <v>1</v>
      </c>
      <c r="AA2414" s="36" t="s">
        <v>13177</v>
      </c>
      <c r="AB2414" s="36">
        <v>1</v>
      </c>
      <c r="AC2414" s="36"/>
      <c r="AD2414" s="36"/>
      <c r="AE2414" s="36">
        <f t="shared" si="40"/>
        <v>1</v>
      </c>
    </row>
    <row r="2415" spans="1:31" customFormat="1" ht="94.5">
      <c r="A2415" s="36">
        <v>2414</v>
      </c>
      <c r="B2415" s="36" t="s">
        <v>11965</v>
      </c>
      <c r="C2415" s="36" t="s">
        <v>12357</v>
      </c>
      <c r="D2415" s="36" t="s">
        <v>13178</v>
      </c>
      <c r="E2415" s="36" t="s">
        <v>28</v>
      </c>
      <c r="F2415" s="36" t="s">
        <v>45</v>
      </c>
      <c r="G2415" s="36">
        <v>0</v>
      </c>
      <c r="H2415" s="36" t="s">
        <v>82</v>
      </c>
      <c r="I2415" s="36" t="s">
        <v>13179</v>
      </c>
      <c r="J2415" s="36" t="s">
        <v>13180</v>
      </c>
      <c r="K2415" s="36" t="s">
        <v>33</v>
      </c>
      <c r="L2415" s="72" t="s">
        <v>13181</v>
      </c>
      <c r="M2415" s="36" t="s">
        <v>13182</v>
      </c>
      <c r="N2415" s="36" t="s">
        <v>49</v>
      </c>
      <c r="O2415" s="36"/>
      <c r="P2415" s="36" t="s">
        <v>50</v>
      </c>
      <c r="Q2415" s="36"/>
      <c r="R2415" s="36"/>
      <c r="S2415" s="36" t="s">
        <v>51</v>
      </c>
      <c r="T2415" s="36" t="s">
        <v>38</v>
      </c>
      <c r="U2415" s="36" t="s">
        <v>39</v>
      </c>
      <c r="V2415" s="36" t="s">
        <v>38</v>
      </c>
      <c r="W2415" s="36" t="s">
        <v>211</v>
      </c>
      <c r="X2415" s="36">
        <v>2</v>
      </c>
      <c r="Y2415" s="36" t="s">
        <v>13183</v>
      </c>
      <c r="Z2415" s="36">
        <v>5</v>
      </c>
      <c r="AA2415" s="36" t="s">
        <v>13184</v>
      </c>
      <c r="AB2415" s="36">
        <v>1</v>
      </c>
      <c r="AC2415" s="36"/>
      <c r="AD2415" s="36"/>
      <c r="AE2415" s="36">
        <f t="shared" si="40"/>
        <v>1</v>
      </c>
    </row>
    <row r="2416" spans="1:31" customFormat="1" ht="81">
      <c r="A2416" s="36">
        <v>2415</v>
      </c>
      <c r="B2416" s="36" t="s">
        <v>11965</v>
      </c>
      <c r="C2416" s="36" t="s">
        <v>12357</v>
      </c>
      <c r="D2416" s="36" t="s">
        <v>13185</v>
      </c>
      <c r="E2416" s="36" t="s">
        <v>28</v>
      </c>
      <c r="F2416" s="36" t="s">
        <v>45</v>
      </c>
      <c r="G2416" s="36">
        <v>0</v>
      </c>
      <c r="H2416" s="36" t="s">
        <v>82</v>
      </c>
      <c r="I2416" s="36" t="s">
        <v>13186</v>
      </c>
      <c r="J2416" s="36" t="s">
        <v>13187</v>
      </c>
      <c r="K2416" s="36" t="s">
        <v>33</v>
      </c>
      <c r="L2416" s="72" t="s">
        <v>13188</v>
      </c>
      <c r="M2416" s="36" t="s">
        <v>13189</v>
      </c>
      <c r="N2416" s="36" t="s">
        <v>49</v>
      </c>
      <c r="O2416" s="36"/>
      <c r="P2416" s="36" t="s">
        <v>50</v>
      </c>
      <c r="Q2416" s="36"/>
      <c r="R2416" s="36"/>
      <c r="S2416" s="36" t="s">
        <v>51</v>
      </c>
      <c r="T2416" s="36" t="s">
        <v>38</v>
      </c>
      <c r="U2416" s="36" t="s">
        <v>39</v>
      </c>
      <c r="V2416" s="36" t="s">
        <v>38</v>
      </c>
      <c r="W2416" s="36" t="s">
        <v>211</v>
      </c>
      <c r="X2416" s="36">
        <v>2</v>
      </c>
      <c r="Y2416" s="36" t="s">
        <v>13190</v>
      </c>
      <c r="Z2416" s="36">
        <v>1</v>
      </c>
      <c r="AA2416" s="36" t="s">
        <v>13191</v>
      </c>
      <c r="AB2416" s="36">
        <v>1</v>
      </c>
      <c r="AC2416" s="36"/>
      <c r="AD2416" s="36"/>
      <c r="AE2416" s="36">
        <f t="shared" si="40"/>
        <v>1</v>
      </c>
    </row>
    <row r="2417" spans="1:31" customFormat="1" ht="81">
      <c r="A2417" s="36">
        <v>2416</v>
      </c>
      <c r="B2417" s="36" t="s">
        <v>11965</v>
      </c>
      <c r="C2417" s="36" t="s">
        <v>12357</v>
      </c>
      <c r="D2417" s="36" t="s">
        <v>13192</v>
      </c>
      <c r="E2417" s="36" t="s">
        <v>28</v>
      </c>
      <c r="F2417" s="36" t="s">
        <v>45</v>
      </c>
      <c r="G2417" s="36">
        <v>0</v>
      </c>
      <c r="H2417" s="36" t="s">
        <v>82</v>
      </c>
      <c r="I2417" s="36" t="s">
        <v>13193</v>
      </c>
      <c r="J2417" s="36" t="s">
        <v>13194</v>
      </c>
      <c r="K2417" s="36" t="s">
        <v>33</v>
      </c>
      <c r="L2417" s="72" t="s">
        <v>13195</v>
      </c>
      <c r="M2417" s="36" t="s">
        <v>13196</v>
      </c>
      <c r="N2417" s="36" t="s">
        <v>49</v>
      </c>
      <c r="O2417" s="36"/>
      <c r="P2417" s="36" t="s">
        <v>50</v>
      </c>
      <c r="Q2417" s="36"/>
      <c r="R2417" s="36"/>
      <c r="S2417" s="36" t="s">
        <v>37</v>
      </c>
      <c r="T2417" s="36" t="s">
        <v>38</v>
      </c>
      <c r="U2417" s="36" t="s">
        <v>39</v>
      </c>
      <c r="V2417" s="36" t="s">
        <v>38</v>
      </c>
      <c r="W2417" s="36" t="s">
        <v>211</v>
      </c>
      <c r="X2417" s="36">
        <v>2</v>
      </c>
      <c r="Y2417" s="36" t="s">
        <v>13197</v>
      </c>
      <c r="Z2417" s="36">
        <v>1</v>
      </c>
      <c r="AA2417" s="36" t="s">
        <v>13198</v>
      </c>
      <c r="AB2417" s="36">
        <v>1</v>
      </c>
      <c r="AC2417" s="36"/>
      <c r="AD2417" s="36"/>
      <c r="AE2417" s="36">
        <f t="shared" si="40"/>
        <v>1</v>
      </c>
    </row>
    <row r="2418" spans="1:31" customFormat="1" ht="94.5">
      <c r="A2418" s="36">
        <v>2417</v>
      </c>
      <c r="B2418" s="36" t="s">
        <v>11965</v>
      </c>
      <c r="C2418" s="36" t="s">
        <v>12357</v>
      </c>
      <c r="D2418" s="36" t="s">
        <v>13199</v>
      </c>
      <c r="E2418" s="36" t="s">
        <v>28</v>
      </c>
      <c r="F2418" s="36" t="s">
        <v>45</v>
      </c>
      <c r="G2418" s="36">
        <v>0</v>
      </c>
      <c r="H2418" s="36" t="s">
        <v>82</v>
      </c>
      <c r="I2418" s="36" t="s">
        <v>13200</v>
      </c>
      <c r="J2418" s="36" t="s">
        <v>13201</v>
      </c>
      <c r="K2418" s="36" t="s">
        <v>33</v>
      </c>
      <c r="L2418" s="72" t="s">
        <v>13202</v>
      </c>
      <c r="M2418" s="36" t="s">
        <v>13203</v>
      </c>
      <c r="N2418" s="36" t="s">
        <v>49</v>
      </c>
      <c r="O2418" s="36"/>
      <c r="P2418" s="36" t="s">
        <v>50</v>
      </c>
      <c r="Q2418" s="36"/>
      <c r="R2418" s="36"/>
      <c r="S2418" s="36" t="s">
        <v>37</v>
      </c>
      <c r="T2418" s="36" t="s">
        <v>38</v>
      </c>
      <c r="U2418" s="36" t="s">
        <v>39</v>
      </c>
      <c r="V2418" s="36" t="s">
        <v>38</v>
      </c>
      <c r="W2418" s="36" t="s">
        <v>211</v>
      </c>
      <c r="X2418" s="36">
        <v>2</v>
      </c>
      <c r="Y2418" s="36" t="s">
        <v>13204</v>
      </c>
      <c r="Z2418" s="36">
        <v>1</v>
      </c>
      <c r="AA2418" s="36" t="s">
        <v>13205</v>
      </c>
      <c r="AB2418" s="36">
        <v>1</v>
      </c>
      <c r="AC2418" s="36"/>
      <c r="AD2418" s="36"/>
      <c r="AE2418" s="36">
        <f t="shared" si="40"/>
        <v>1</v>
      </c>
    </row>
    <row r="2419" spans="1:31" customFormat="1" ht="81">
      <c r="A2419" s="36">
        <v>2418</v>
      </c>
      <c r="B2419" s="36" t="s">
        <v>11965</v>
      </c>
      <c r="C2419" s="36" t="s">
        <v>12357</v>
      </c>
      <c r="D2419" s="36" t="s">
        <v>13206</v>
      </c>
      <c r="E2419" s="36" t="s">
        <v>28</v>
      </c>
      <c r="F2419" s="36" t="s">
        <v>45</v>
      </c>
      <c r="G2419" s="36">
        <v>0</v>
      </c>
      <c r="H2419" s="36" t="s">
        <v>82</v>
      </c>
      <c r="I2419" s="36" t="s">
        <v>13207</v>
      </c>
      <c r="J2419" s="36" t="s">
        <v>13208</v>
      </c>
      <c r="K2419" s="36" t="s">
        <v>33</v>
      </c>
      <c r="L2419" s="72" t="s">
        <v>13209</v>
      </c>
      <c r="M2419" s="36" t="s">
        <v>13210</v>
      </c>
      <c r="N2419" s="36" t="s">
        <v>36</v>
      </c>
      <c r="O2419" s="36"/>
      <c r="P2419" s="36"/>
      <c r="Q2419" s="36"/>
      <c r="R2419" s="36"/>
      <c r="S2419" s="36" t="s">
        <v>37</v>
      </c>
      <c r="T2419" s="36" t="s">
        <v>38</v>
      </c>
      <c r="U2419" s="36" t="s">
        <v>39</v>
      </c>
      <c r="V2419" s="36" t="s">
        <v>38</v>
      </c>
      <c r="W2419" s="36" t="s">
        <v>211</v>
      </c>
      <c r="X2419" s="36">
        <v>2</v>
      </c>
      <c r="Y2419" s="36" t="s">
        <v>13211</v>
      </c>
      <c r="Z2419" s="36">
        <v>5</v>
      </c>
      <c r="AA2419" s="36" t="s">
        <v>13205</v>
      </c>
      <c r="AB2419" s="36">
        <v>1</v>
      </c>
      <c r="AC2419" s="36"/>
      <c r="AD2419" s="36"/>
      <c r="AE2419" s="36">
        <f t="shared" si="40"/>
        <v>0</v>
      </c>
    </row>
    <row r="2420" spans="1:31" customFormat="1" ht="94.5">
      <c r="A2420" s="36">
        <v>2419</v>
      </c>
      <c r="B2420" s="36" t="s">
        <v>11965</v>
      </c>
      <c r="C2420" s="36" t="s">
        <v>12357</v>
      </c>
      <c r="D2420" s="36" t="s">
        <v>13212</v>
      </c>
      <c r="E2420" s="36" t="s">
        <v>28</v>
      </c>
      <c r="F2420" s="36" t="s">
        <v>45</v>
      </c>
      <c r="G2420" s="36">
        <v>0</v>
      </c>
      <c r="H2420" s="36" t="s">
        <v>82</v>
      </c>
      <c r="I2420" s="36" t="s">
        <v>13213</v>
      </c>
      <c r="J2420" s="36" t="s">
        <v>13214</v>
      </c>
      <c r="K2420" s="36" t="s">
        <v>33</v>
      </c>
      <c r="L2420" s="72" t="s">
        <v>13215</v>
      </c>
      <c r="M2420" s="36" t="s">
        <v>13216</v>
      </c>
      <c r="N2420" s="36" t="s">
        <v>49</v>
      </c>
      <c r="O2420" s="36"/>
      <c r="P2420" s="36" t="s">
        <v>50</v>
      </c>
      <c r="Q2420" s="36"/>
      <c r="R2420" s="36"/>
      <c r="S2420" s="36" t="s">
        <v>37</v>
      </c>
      <c r="T2420" s="36" t="s">
        <v>38</v>
      </c>
      <c r="U2420" s="36" t="s">
        <v>39</v>
      </c>
      <c r="V2420" s="36" t="s">
        <v>38</v>
      </c>
      <c r="W2420" s="36" t="s">
        <v>7805</v>
      </c>
      <c r="X2420" s="36">
        <v>2</v>
      </c>
      <c r="Y2420" s="36" t="s">
        <v>13217</v>
      </c>
      <c r="Z2420" s="36">
        <v>1</v>
      </c>
      <c r="AA2420" s="36" t="s">
        <v>13218</v>
      </c>
      <c r="AB2420" s="36">
        <v>1</v>
      </c>
      <c r="AC2420" s="36"/>
      <c r="AD2420" s="36"/>
      <c r="AE2420" s="36">
        <f t="shared" si="40"/>
        <v>1</v>
      </c>
    </row>
    <row r="2421" spans="1:31" customFormat="1" ht="121.5">
      <c r="A2421" s="36">
        <v>2420</v>
      </c>
      <c r="B2421" s="36" t="s">
        <v>11965</v>
      </c>
      <c r="C2421" s="36" t="s">
        <v>12357</v>
      </c>
      <c r="D2421" s="36" t="s">
        <v>13219</v>
      </c>
      <c r="E2421" s="36" t="s">
        <v>28</v>
      </c>
      <c r="F2421" s="36" t="s">
        <v>45</v>
      </c>
      <c r="G2421" s="36">
        <v>0</v>
      </c>
      <c r="H2421" s="36" t="s">
        <v>82</v>
      </c>
      <c r="I2421" s="36" t="s">
        <v>13220</v>
      </c>
      <c r="J2421" s="36" t="s">
        <v>13221</v>
      </c>
      <c r="K2421" s="36" t="s">
        <v>33</v>
      </c>
      <c r="L2421" s="72" t="s">
        <v>13222</v>
      </c>
      <c r="M2421" s="36" t="s">
        <v>13223</v>
      </c>
      <c r="N2421" s="36" t="s">
        <v>49</v>
      </c>
      <c r="O2421" s="36"/>
      <c r="P2421" s="36" t="s">
        <v>50</v>
      </c>
      <c r="Q2421" s="36"/>
      <c r="R2421" s="36"/>
      <c r="S2421" s="36" t="s">
        <v>37</v>
      </c>
      <c r="T2421" s="36" t="s">
        <v>38</v>
      </c>
      <c r="U2421" s="36" t="s">
        <v>39</v>
      </c>
      <c r="V2421" s="36" t="s">
        <v>38</v>
      </c>
      <c r="W2421" s="36" t="s">
        <v>7805</v>
      </c>
      <c r="X2421" s="36">
        <v>2</v>
      </c>
      <c r="Y2421" s="36" t="s">
        <v>13224</v>
      </c>
      <c r="Z2421" s="36">
        <v>1</v>
      </c>
      <c r="AA2421" s="36" t="s">
        <v>13225</v>
      </c>
      <c r="AB2421" s="36">
        <v>1</v>
      </c>
      <c r="AC2421" s="36"/>
      <c r="AD2421" s="36"/>
      <c r="AE2421" s="36">
        <f t="shared" si="40"/>
        <v>1</v>
      </c>
    </row>
    <row r="2422" spans="1:31" customFormat="1" ht="108">
      <c r="A2422" s="36">
        <v>2421</v>
      </c>
      <c r="B2422" s="36" t="s">
        <v>11965</v>
      </c>
      <c r="C2422" s="36" t="s">
        <v>12357</v>
      </c>
      <c r="D2422" s="36" t="s">
        <v>13226</v>
      </c>
      <c r="E2422" s="36" t="s">
        <v>28</v>
      </c>
      <c r="F2422" s="36" t="s">
        <v>45</v>
      </c>
      <c r="G2422" s="36">
        <v>0</v>
      </c>
      <c r="H2422" s="36" t="s">
        <v>82</v>
      </c>
      <c r="I2422" s="36" t="s">
        <v>13227</v>
      </c>
      <c r="J2422" s="36" t="s">
        <v>13228</v>
      </c>
      <c r="K2422" s="36" t="s">
        <v>33</v>
      </c>
      <c r="L2422" s="72" t="s">
        <v>13229</v>
      </c>
      <c r="M2422" s="36" t="s">
        <v>13230</v>
      </c>
      <c r="N2422" s="36" t="s">
        <v>49</v>
      </c>
      <c r="O2422" s="36"/>
      <c r="P2422" s="36" t="s">
        <v>50</v>
      </c>
      <c r="Q2422" s="36"/>
      <c r="R2422" s="36"/>
      <c r="S2422" s="36" t="s">
        <v>51</v>
      </c>
      <c r="T2422" s="36" t="s">
        <v>38</v>
      </c>
      <c r="U2422" s="36" t="s">
        <v>39</v>
      </c>
      <c r="V2422" s="36" t="s">
        <v>38</v>
      </c>
      <c r="W2422" s="36" t="s">
        <v>211</v>
      </c>
      <c r="X2422" s="36">
        <v>2</v>
      </c>
      <c r="Y2422" s="36" t="s">
        <v>13231</v>
      </c>
      <c r="Z2422" s="36">
        <v>1</v>
      </c>
      <c r="AA2422" s="36" t="s">
        <v>13232</v>
      </c>
      <c r="AB2422" s="36">
        <v>1</v>
      </c>
      <c r="AC2422" s="36"/>
      <c r="AD2422" s="36"/>
      <c r="AE2422" s="36">
        <f t="shared" si="40"/>
        <v>1</v>
      </c>
    </row>
    <row r="2423" spans="1:31" customFormat="1" ht="81">
      <c r="A2423" s="36">
        <v>2422</v>
      </c>
      <c r="B2423" s="36" t="s">
        <v>11965</v>
      </c>
      <c r="C2423" s="36" t="s">
        <v>12357</v>
      </c>
      <c r="D2423" s="36" t="s">
        <v>13233</v>
      </c>
      <c r="E2423" s="36" t="s">
        <v>28</v>
      </c>
      <c r="F2423" s="36" t="s">
        <v>45</v>
      </c>
      <c r="G2423" s="36">
        <v>0</v>
      </c>
      <c r="H2423" s="36" t="s">
        <v>82</v>
      </c>
      <c r="I2423" s="36" t="s">
        <v>13234</v>
      </c>
      <c r="J2423" s="36" t="s">
        <v>13235</v>
      </c>
      <c r="K2423" s="36" t="s">
        <v>33</v>
      </c>
      <c r="L2423" s="72" t="s">
        <v>13236</v>
      </c>
      <c r="M2423" s="36" t="s">
        <v>13237</v>
      </c>
      <c r="N2423" s="36" t="s">
        <v>49</v>
      </c>
      <c r="O2423" s="36"/>
      <c r="P2423" s="36" t="s">
        <v>50</v>
      </c>
      <c r="Q2423" s="36"/>
      <c r="R2423" s="36"/>
      <c r="S2423" s="36" t="s">
        <v>51</v>
      </c>
      <c r="T2423" s="36" t="s">
        <v>38</v>
      </c>
      <c r="U2423" s="36" t="s">
        <v>39</v>
      </c>
      <c r="V2423" s="36" t="s">
        <v>38</v>
      </c>
      <c r="W2423" s="36" t="s">
        <v>7361</v>
      </c>
      <c r="X2423" s="36">
        <v>2</v>
      </c>
      <c r="Y2423" s="36" t="s">
        <v>13238</v>
      </c>
      <c r="Z2423" s="36">
        <v>1</v>
      </c>
      <c r="AA2423" s="36" t="s">
        <v>13239</v>
      </c>
      <c r="AB2423" s="36">
        <v>1</v>
      </c>
      <c r="AC2423" s="36"/>
      <c r="AD2423" s="36"/>
      <c r="AE2423" s="36">
        <f t="shared" si="40"/>
        <v>1</v>
      </c>
    </row>
    <row r="2424" spans="1:31" customFormat="1" ht="108">
      <c r="A2424" s="36">
        <v>2423</v>
      </c>
      <c r="B2424" s="36" t="s">
        <v>11965</v>
      </c>
      <c r="C2424" s="36" t="s">
        <v>12357</v>
      </c>
      <c r="D2424" s="36" t="s">
        <v>13240</v>
      </c>
      <c r="E2424" s="36" t="s">
        <v>28</v>
      </c>
      <c r="F2424" s="36" t="s">
        <v>45</v>
      </c>
      <c r="G2424" s="36">
        <v>0</v>
      </c>
      <c r="H2424" s="36" t="s">
        <v>82</v>
      </c>
      <c r="I2424" s="36" t="s">
        <v>13241</v>
      </c>
      <c r="J2424" s="36" t="s">
        <v>13242</v>
      </c>
      <c r="K2424" s="36" t="s">
        <v>33</v>
      </c>
      <c r="L2424" s="72" t="s">
        <v>13243</v>
      </c>
      <c r="M2424" s="36" t="s">
        <v>13244</v>
      </c>
      <c r="N2424" s="36" t="s">
        <v>49</v>
      </c>
      <c r="O2424" s="36"/>
      <c r="P2424" s="36" t="s">
        <v>50</v>
      </c>
      <c r="Q2424" s="36"/>
      <c r="R2424" s="36"/>
      <c r="S2424" s="36" t="s">
        <v>51</v>
      </c>
      <c r="T2424" s="36" t="s">
        <v>38</v>
      </c>
      <c r="U2424" s="36" t="s">
        <v>39</v>
      </c>
      <c r="V2424" s="36" t="s">
        <v>38</v>
      </c>
      <c r="W2424" s="36" t="s">
        <v>211</v>
      </c>
      <c r="X2424" s="36">
        <v>2</v>
      </c>
      <c r="Y2424" s="36" t="s">
        <v>13238</v>
      </c>
      <c r="Z2424" s="36">
        <v>1</v>
      </c>
      <c r="AA2424" s="36" t="s">
        <v>13239</v>
      </c>
      <c r="AB2424" s="36">
        <v>1</v>
      </c>
      <c r="AC2424" s="36"/>
      <c r="AD2424" s="36"/>
      <c r="AE2424" s="36">
        <f t="shared" si="40"/>
        <v>1</v>
      </c>
    </row>
    <row r="2425" spans="1:31" customFormat="1" ht="94.5">
      <c r="A2425" s="36">
        <v>2424</v>
      </c>
      <c r="B2425" s="36" t="s">
        <v>11965</v>
      </c>
      <c r="C2425" s="36" t="s">
        <v>12357</v>
      </c>
      <c r="D2425" s="36" t="s">
        <v>13245</v>
      </c>
      <c r="E2425" s="36" t="s">
        <v>28</v>
      </c>
      <c r="F2425" s="36" t="s">
        <v>45</v>
      </c>
      <c r="G2425" s="36">
        <v>0</v>
      </c>
      <c r="H2425" s="36" t="s">
        <v>82</v>
      </c>
      <c r="I2425" s="36" t="s">
        <v>13246</v>
      </c>
      <c r="J2425" s="36" t="s">
        <v>13247</v>
      </c>
      <c r="K2425" s="36" t="s">
        <v>33</v>
      </c>
      <c r="L2425" s="72" t="s">
        <v>13248</v>
      </c>
      <c r="M2425" s="36" t="s">
        <v>13249</v>
      </c>
      <c r="N2425" s="36" t="s">
        <v>49</v>
      </c>
      <c r="O2425" s="36"/>
      <c r="P2425" s="36" t="s">
        <v>50</v>
      </c>
      <c r="Q2425" s="36"/>
      <c r="R2425" s="36"/>
      <c r="S2425" s="36" t="s">
        <v>51</v>
      </c>
      <c r="T2425" s="36" t="s">
        <v>38</v>
      </c>
      <c r="U2425" s="36" t="s">
        <v>39</v>
      </c>
      <c r="V2425" s="36" t="s">
        <v>38</v>
      </c>
      <c r="W2425" s="36" t="s">
        <v>211</v>
      </c>
      <c r="X2425" s="36">
        <v>2</v>
      </c>
      <c r="Y2425" s="36" t="s">
        <v>13250</v>
      </c>
      <c r="Z2425" s="36">
        <v>1</v>
      </c>
      <c r="AA2425" s="36" t="s">
        <v>13251</v>
      </c>
      <c r="AB2425" s="36">
        <v>1</v>
      </c>
      <c r="AC2425" s="36"/>
      <c r="AD2425" s="36"/>
      <c r="AE2425" s="36">
        <f t="shared" si="40"/>
        <v>1</v>
      </c>
    </row>
    <row r="2426" spans="1:31" customFormat="1" ht="216">
      <c r="A2426" s="36">
        <v>2425</v>
      </c>
      <c r="B2426" s="36" t="s">
        <v>11965</v>
      </c>
      <c r="C2426" s="36" t="s">
        <v>12357</v>
      </c>
      <c r="D2426" s="36" t="s">
        <v>13252</v>
      </c>
      <c r="E2426" s="36" t="s">
        <v>28</v>
      </c>
      <c r="F2426" s="36" t="s">
        <v>45</v>
      </c>
      <c r="G2426" s="36">
        <v>0</v>
      </c>
      <c r="H2426" s="36" t="s">
        <v>82</v>
      </c>
      <c r="I2426" s="36" t="s">
        <v>13253</v>
      </c>
      <c r="J2426" s="36" t="s">
        <v>13254</v>
      </c>
      <c r="K2426" s="36" t="s">
        <v>33</v>
      </c>
      <c r="L2426" s="72" t="s">
        <v>13255</v>
      </c>
      <c r="M2426" s="36" t="s">
        <v>13256</v>
      </c>
      <c r="N2426" s="36" t="s">
        <v>49</v>
      </c>
      <c r="O2426" s="36"/>
      <c r="P2426" s="36" t="s">
        <v>50</v>
      </c>
      <c r="Q2426" s="36"/>
      <c r="R2426" s="36"/>
      <c r="S2426" s="36" t="s">
        <v>51</v>
      </c>
      <c r="T2426" s="36" t="s">
        <v>38</v>
      </c>
      <c r="U2426" s="36" t="s">
        <v>39</v>
      </c>
      <c r="V2426" s="36" t="s">
        <v>38</v>
      </c>
      <c r="W2426" s="36" t="s">
        <v>7361</v>
      </c>
      <c r="X2426" s="36">
        <v>2</v>
      </c>
      <c r="Y2426" s="36" t="s">
        <v>13257</v>
      </c>
      <c r="Z2426" s="36">
        <v>5</v>
      </c>
      <c r="AA2426" s="36" t="s">
        <v>13258</v>
      </c>
      <c r="AB2426" s="36">
        <v>1</v>
      </c>
      <c r="AC2426" s="36"/>
      <c r="AD2426" s="36"/>
      <c r="AE2426" s="36">
        <f t="shared" si="40"/>
        <v>1</v>
      </c>
    </row>
    <row r="2427" spans="1:31" customFormat="1" ht="189">
      <c r="A2427" s="36">
        <v>2426</v>
      </c>
      <c r="B2427" s="36" t="s">
        <v>11965</v>
      </c>
      <c r="C2427" s="36" t="s">
        <v>12357</v>
      </c>
      <c r="D2427" s="36" t="s">
        <v>13259</v>
      </c>
      <c r="E2427" s="36" t="s">
        <v>28</v>
      </c>
      <c r="F2427" s="36" t="s">
        <v>45</v>
      </c>
      <c r="G2427" s="36">
        <v>0</v>
      </c>
      <c r="H2427" s="36" t="s">
        <v>30</v>
      </c>
      <c r="I2427" s="36" t="s">
        <v>13260</v>
      </c>
      <c r="J2427" s="36" t="s">
        <v>13261</v>
      </c>
      <c r="K2427" s="36" t="s">
        <v>33</v>
      </c>
      <c r="L2427" s="72" t="s">
        <v>13262</v>
      </c>
      <c r="M2427" s="36" t="s">
        <v>13263</v>
      </c>
      <c r="N2427" s="36" t="s">
        <v>49</v>
      </c>
      <c r="O2427" s="36"/>
      <c r="P2427" s="36" t="s">
        <v>50</v>
      </c>
      <c r="Q2427" s="36"/>
      <c r="R2427" s="36"/>
      <c r="S2427" s="36" t="s">
        <v>51</v>
      </c>
      <c r="T2427" s="36" t="s">
        <v>38</v>
      </c>
      <c r="U2427" s="36" t="s">
        <v>39</v>
      </c>
      <c r="V2427" s="36" t="s">
        <v>38</v>
      </c>
      <c r="W2427" s="36" t="s">
        <v>7361</v>
      </c>
      <c r="X2427" s="36">
        <v>2</v>
      </c>
      <c r="Y2427" s="36" t="s">
        <v>13264</v>
      </c>
      <c r="Z2427" s="36">
        <v>5</v>
      </c>
      <c r="AA2427" s="36" t="s">
        <v>13258</v>
      </c>
      <c r="AB2427" s="36">
        <v>1</v>
      </c>
      <c r="AC2427" s="36"/>
      <c r="AD2427" s="36"/>
      <c r="AE2427" s="36">
        <f t="shared" si="40"/>
        <v>1</v>
      </c>
    </row>
    <row r="2428" spans="1:31" customFormat="1" ht="108">
      <c r="A2428" s="36">
        <v>2427</v>
      </c>
      <c r="B2428" s="36" t="s">
        <v>11965</v>
      </c>
      <c r="C2428" s="36" t="s">
        <v>12357</v>
      </c>
      <c r="D2428" s="36" t="s">
        <v>13265</v>
      </c>
      <c r="E2428" s="36" t="s">
        <v>28</v>
      </c>
      <c r="F2428" s="36" t="s">
        <v>45</v>
      </c>
      <c r="G2428" s="36">
        <v>0</v>
      </c>
      <c r="H2428" s="36" t="s">
        <v>82</v>
      </c>
      <c r="I2428" s="36" t="s">
        <v>13266</v>
      </c>
      <c r="J2428" s="36" t="s">
        <v>13267</v>
      </c>
      <c r="K2428" s="36" t="s">
        <v>33</v>
      </c>
      <c r="L2428" s="72" t="s">
        <v>13268</v>
      </c>
      <c r="M2428" s="36" t="s">
        <v>13269</v>
      </c>
      <c r="N2428" s="36" t="s">
        <v>49</v>
      </c>
      <c r="O2428" s="36"/>
      <c r="P2428" s="36" t="s">
        <v>50</v>
      </c>
      <c r="Q2428" s="36"/>
      <c r="R2428" s="36"/>
      <c r="S2428" s="36" t="s">
        <v>51</v>
      </c>
      <c r="T2428" s="36" t="s">
        <v>38</v>
      </c>
      <c r="U2428" s="36" t="s">
        <v>39</v>
      </c>
      <c r="V2428" s="36" t="s">
        <v>38</v>
      </c>
      <c r="W2428" s="36" t="s">
        <v>211</v>
      </c>
      <c r="X2428" s="36">
        <v>2</v>
      </c>
      <c r="Y2428" s="36" t="s">
        <v>13270</v>
      </c>
      <c r="Z2428" s="36">
        <v>1</v>
      </c>
      <c r="AA2428" s="36" t="s">
        <v>13271</v>
      </c>
      <c r="AB2428" s="36">
        <v>1</v>
      </c>
      <c r="AC2428" s="36"/>
      <c r="AD2428" s="36"/>
      <c r="AE2428" s="36">
        <f t="shared" si="40"/>
        <v>1</v>
      </c>
    </row>
    <row r="2429" spans="1:31" customFormat="1" ht="121.5">
      <c r="A2429" s="36">
        <v>2428</v>
      </c>
      <c r="B2429" s="36" t="s">
        <v>11965</v>
      </c>
      <c r="C2429" s="36" t="s">
        <v>12357</v>
      </c>
      <c r="D2429" s="36" t="s">
        <v>13272</v>
      </c>
      <c r="E2429" s="36" t="s">
        <v>28</v>
      </c>
      <c r="F2429" s="36" t="s">
        <v>45</v>
      </c>
      <c r="G2429" s="36">
        <v>0</v>
      </c>
      <c r="H2429" s="36" t="s">
        <v>82</v>
      </c>
      <c r="I2429" s="36" t="s">
        <v>13273</v>
      </c>
      <c r="J2429" s="36" t="s">
        <v>13274</v>
      </c>
      <c r="K2429" s="36" t="s">
        <v>33</v>
      </c>
      <c r="L2429" s="72" t="s">
        <v>13275</v>
      </c>
      <c r="M2429" s="36" t="s">
        <v>13276</v>
      </c>
      <c r="N2429" s="36" t="s">
        <v>49</v>
      </c>
      <c r="O2429" s="36"/>
      <c r="P2429" s="36" t="s">
        <v>50</v>
      </c>
      <c r="Q2429" s="36"/>
      <c r="R2429" s="36"/>
      <c r="S2429" s="36" t="s">
        <v>51</v>
      </c>
      <c r="T2429" s="36" t="s">
        <v>38</v>
      </c>
      <c r="U2429" s="36" t="s">
        <v>39</v>
      </c>
      <c r="V2429" s="36" t="s">
        <v>38</v>
      </c>
      <c r="W2429" s="36" t="s">
        <v>7361</v>
      </c>
      <c r="X2429" s="36">
        <v>2</v>
      </c>
      <c r="Y2429" s="36" t="s">
        <v>13277</v>
      </c>
      <c r="Z2429" s="36">
        <v>1</v>
      </c>
      <c r="AA2429" s="36" t="s">
        <v>13278</v>
      </c>
      <c r="AB2429" s="36">
        <v>1</v>
      </c>
      <c r="AC2429" s="36"/>
      <c r="AD2429" s="36"/>
      <c r="AE2429" s="36">
        <f t="shared" si="40"/>
        <v>1</v>
      </c>
    </row>
    <row r="2430" spans="1:31" customFormat="1" ht="108">
      <c r="A2430" s="36">
        <v>2429</v>
      </c>
      <c r="B2430" s="36" t="s">
        <v>11965</v>
      </c>
      <c r="C2430" s="36" t="s">
        <v>12357</v>
      </c>
      <c r="D2430" s="36" t="s">
        <v>13279</v>
      </c>
      <c r="E2430" s="36" t="s">
        <v>28</v>
      </c>
      <c r="F2430" s="36" t="s">
        <v>45</v>
      </c>
      <c r="G2430" s="36">
        <v>0</v>
      </c>
      <c r="H2430" s="36" t="s">
        <v>82</v>
      </c>
      <c r="I2430" s="36" t="s">
        <v>13280</v>
      </c>
      <c r="J2430" s="36" t="s">
        <v>13281</v>
      </c>
      <c r="K2430" s="36" t="s">
        <v>33</v>
      </c>
      <c r="L2430" s="72" t="s">
        <v>13282</v>
      </c>
      <c r="M2430" s="36" t="s">
        <v>13283</v>
      </c>
      <c r="N2430" s="36" t="s">
        <v>36</v>
      </c>
      <c r="O2430" s="36"/>
      <c r="P2430" s="36"/>
      <c r="Q2430" s="36"/>
      <c r="R2430" s="36"/>
      <c r="S2430" s="36" t="s">
        <v>37</v>
      </c>
      <c r="T2430" s="36" t="s">
        <v>38</v>
      </c>
      <c r="U2430" s="36" t="s">
        <v>39</v>
      </c>
      <c r="V2430" s="36" t="s">
        <v>38</v>
      </c>
      <c r="W2430" s="36" t="s">
        <v>7361</v>
      </c>
      <c r="X2430" s="36">
        <v>2</v>
      </c>
      <c r="Y2430" s="36" t="s">
        <v>13284</v>
      </c>
      <c r="Z2430" s="36">
        <v>1</v>
      </c>
      <c r="AA2430" s="36" t="s">
        <v>13285</v>
      </c>
      <c r="AB2430" s="36">
        <v>2</v>
      </c>
      <c r="AC2430" s="36"/>
      <c r="AD2430" s="36"/>
      <c r="AE2430" s="36">
        <f t="shared" si="40"/>
        <v>0</v>
      </c>
    </row>
    <row r="2431" spans="1:31" customFormat="1" ht="108">
      <c r="A2431" s="36">
        <v>2430</v>
      </c>
      <c r="B2431" s="36" t="s">
        <v>11965</v>
      </c>
      <c r="C2431" s="36" t="s">
        <v>12357</v>
      </c>
      <c r="D2431" s="36" t="s">
        <v>13286</v>
      </c>
      <c r="E2431" s="36" t="s">
        <v>28</v>
      </c>
      <c r="F2431" s="36" t="s">
        <v>45</v>
      </c>
      <c r="G2431" s="36">
        <v>0</v>
      </c>
      <c r="H2431" s="36" t="s">
        <v>82</v>
      </c>
      <c r="I2431" s="36" t="s">
        <v>13287</v>
      </c>
      <c r="J2431" s="36" t="s">
        <v>13288</v>
      </c>
      <c r="K2431" s="36" t="s">
        <v>33</v>
      </c>
      <c r="L2431" s="72" t="s">
        <v>13289</v>
      </c>
      <c r="M2431" s="36" t="s">
        <v>13290</v>
      </c>
      <c r="N2431" s="36" t="s">
        <v>49</v>
      </c>
      <c r="O2431" s="36"/>
      <c r="P2431" s="36" t="s">
        <v>50</v>
      </c>
      <c r="Q2431" s="36"/>
      <c r="R2431" s="36"/>
      <c r="S2431" s="36" t="s">
        <v>37</v>
      </c>
      <c r="T2431" s="36" t="s">
        <v>38</v>
      </c>
      <c r="U2431" s="36" t="s">
        <v>39</v>
      </c>
      <c r="V2431" s="36" t="s">
        <v>38</v>
      </c>
      <c r="W2431" s="36" t="s">
        <v>211</v>
      </c>
      <c r="X2431" s="36">
        <v>2</v>
      </c>
      <c r="Y2431" s="36" t="s">
        <v>13291</v>
      </c>
      <c r="Z2431" s="36">
        <v>1</v>
      </c>
      <c r="AA2431" s="36" t="s">
        <v>13292</v>
      </c>
      <c r="AB2431" s="36">
        <v>1</v>
      </c>
      <c r="AC2431" s="36"/>
      <c r="AD2431" s="36"/>
      <c r="AE2431" s="36">
        <f t="shared" si="40"/>
        <v>1</v>
      </c>
    </row>
    <row r="2432" spans="1:31" customFormat="1" ht="148.5">
      <c r="A2432" s="36">
        <v>2431</v>
      </c>
      <c r="B2432" s="36" t="s">
        <v>11965</v>
      </c>
      <c r="C2432" s="36" t="s">
        <v>12357</v>
      </c>
      <c r="D2432" s="36" t="s">
        <v>13293</v>
      </c>
      <c r="E2432" s="36" t="s">
        <v>28</v>
      </c>
      <c r="F2432" s="36" t="s">
        <v>45</v>
      </c>
      <c r="G2432" s="36">
        <v>0</v>
      </c>
      <c r="H2432" s="36" t="s">
        <v>82</v>
      </c>
      <c r="I2432" s="36" t="s">
        <v>13294</v>
      </c>
      <c r="J2432" s="36" t="s">
        <v>13295</v>
      </c>
      <c r="K2432" s="36" t="s">
        <v>33</v>
      </c>
      <c r="L2432" s="72" t="s">
        <v>13296</v>
      </c>
      <c r="M2432" s="36" t="s">
        <v>13297</v>
      </c>
      <c r="N2432" s="36" t="s">
        <v>49</v>
      </c>
      <c r="O2432" s="36"/>
      <c r="P2432" s="36" t="s">
        <v>50</v>
      </c>
      <c r="Q2432" s="36"/>
      <c r="R2432" s="36"/>
      <c r="S2432" s="36" t="s">
        <v>51</v>
      </c>
      <c r="T2432" s="36" t="s">
        <v>38</v>
      </c>
      <c r="U2432" s="36" t="s">
        <v>39</v>
      </c>
      <c r="V2432" s="36" t="s">
        <v>38</v>
      </c>
      <c r="W2432" s="36" t="s">
        <v>211</v>
      </c>
      <c r="X2432" s="36">
        <v>2</v>
      </c>
      <c r="Y2432" s="36" t="s">
        <v>13298</v>
      </c>
      <c r="Z2432" s="36">
        <v>5</v>
      </c>
      <c r="AA2432" s="36" t="s">
        <v>13299</v>
      </c>
      <c r="AB2432" s="36">
        <v>1</v>
      </c>
      <c r="AC2432" s="36"/>
      <c r="AD2432" s="36"/>
      <c r="AE2432" s="36">
        <f t="shared" si="40"/>
        <v>1</v>
      </c>
    </row>
    <row r="2433" spans="1:31" customFormat="1" ht="108">
      <c r="A2433" s="36">
        <v>2432</v>
      </c>
      <c r="B2433" s="36" t="s">
        <v>11965</v>
      </c>
      <c r="C2433" s="36" t="s">
        <v>12357</v>
      </c>
      <c r="D2433" s="36" t="s">
        <v>13300</v>
      </c>
      <c r="E2433" s="36" t="s">
        <v>28</v>
      </c>
      <c r="F2433" s="36" t="s">
        <v>45</v>
      </c>
      <c r="G2433" s="36">
        <v>0</v>
      </c>
      <c r="H2433" s="36" t="s">
        <v>82</v>
      </c>
      <c r="I2433" s="36" t="s">
        <v>13301</v>
      </c>
      <c r="J2433" s="36" t="s">
        <v>13302</v>
      </c>
      <c r="K2433" s="36" t="s">
        <v>33</v>
      </c>
      <c r="L2433" s="72" t="s">
        <v>13303</v>
      </c>
      <c r="M2433" s="36" t="s">
        <v>13304</v>
      </c>
      <c r="N2433" s="36" t="s">
        <v>49</v>
      </c>
      <c r="O2433" s="36"/>
      <c r="P2433" s="36" t="s">
        <v>50</v>
      </c>
      <c r="Q2433" s="36"/>
      <c r="R2433" s="36"/>
      <c r="S2433" s="36" t="s">
        <v>51</v>
      </c>
      <c r="T2433" s="36" t="s">
        <v>38</v>
      </c>
      <c r="U2433" s="36" t="s">
        <v>39</v>
      </c>
      <c r="V2433" s="36" t="s">
        <v>38</v>
      </c>
      <c r="W2433" s="36" t="s">
        <v>211</v>
      </c>
      <c r="X2433" s="36">
        <v>2</v>
      </c>
      <c r="Y2433" s="36" t="s">
        <v>13305</v>
      </c>
      <c r="Z2433" s="36">
        <v>1</v>
      </c>
      <c r="AA2433" s="36" t="s">
        <v>13306</v>
      </c>
      <c r="AB2433" s="36">
        <v>1</v>
      </c>
      <c r="AC2433" s="36"/>
      <c r="AD2433" s="36"/>
      <c r="AE2433" s="36">
        <f t="shared" si="40"/>
        <v>1</v>
      </c>
    </row>
    <row r="2434" spans="1:31" customFormat="1" ht="121.5">
      <c r="A2434" s="36">
        <v>2433</v>
      </c>
      <c r="B2434" s="36" t="s">
        <v>11965</v>
      </c>
      <c r="C2434" s="36" t="s">
        <v>12357</v>
      </c>
      <c r="D2434" s="36" t="s">
        <v>13307</v>
      </c>
      <c r="E2434" s="36" t="s">
        <v>28</v>
      </c>
      <c r="F2434" s="36" t="s">
        <v>45</v>
      </c>
      <c r="G2434" s="36">
        <v>0</v>
      </c>
      <c r="H2434" s="36" t="s">
        <v>30</v>
      </c>
      <c r="I2434" s="36" t="s">
        <v>13308</v>
      </c>
      <c r="J2434" s="36" t="s">
        <v>13309</v>
      </c>
      <c r="K2434" s="36" t="s">
        <v>33</v>
      </c>
      <c r="L2434" s="72" t="s">
        <v>13310</v>
      </c>
      <c r="M2434" s="36" t="s">
        <v>13311</v>
      </c>
      <c r="N2434" s="36" t="s">
        <v>49</v>
      </c>
      <c r="O2434" s="36"/>
      <c r="P2434" s="36"/>
      <c r="Q2434" s="36"/>
      <c r="R2434" s="36" t="s">
        <v>50</v>
      </c>
      <c r="S2434" s="36" t="s">
        <v>51</v>
      </c>
      <c r="T2434" s="36" t="s">
        <v>38</v>
      </c>
      <c r="U2434" s="36" t="s">
        <v>39</v>
      </c>
      <c r="V2434" s="36" t="s">
        <v>38</v>
      </c>
      <c r="W2434" s="36" t="s">
        <v>211</v>
      </c>
      <c r="X2434" s="36">
        <v>2</v>
      </c>
      <c r="Y2434" s="36" t="s">
        <v>13312</v>
      </c>
      <c r="Z2434" s="36">
        <v>1</v>
      </c>
      <c r="AA2434" s="36" t="s">
        <v>12432</v>
      </c>
      <c r="AB2434" s="36">
        <v>1</v>
      </c>
      <c r="AC2434" s="36"/>
      <c r="AD2434" s="36"/>
      <c r="AE2434" s="36">
        <f t="shared" si="40"/>
        <v>1</v>
      </c>
    </row>
    <row r="2435" spans="1:31" customFormat="1" ht="81">
      <c r="A2435" s="36">
        <v>2434</v>
      </c>
      <c r="B2435" s="36" t="s">
        <v>11965</v>
      </c>
      <c r="C2435" s="36" t="s">
        <v>12357</v>
      </c>
      <c r="D2435" s="36" t="s">
        <v>13313</v>
      </c>
      <c r="E2435" s="36" t="s">
        <v>28</v>
      </c>
      <c r="F2435" s="36" t="s">
        <v>45</v>
      </c>
      <c r="G2435" s="36">
        <v>0</v>
      </c>
      <c r="H2435" s="36" t="s">
        <v>30</v>
      </c>
      <c r="I2435" s="36" t="s">
        <v>13314</v>
      </c>
      <c r="J2435" s="36" t="s">
        <v>13315</v>
      </c>
      <c r="K2435" s="36" t="s">
        <v>33</v>
      </c>
      <c r="L2435" s="72" t="s">
        <v>13316</v>
      </c>
      <c r="M2435" s="36" t="s">
        <v>13317</v>
      </c>
      <c r="N2435" s="36" t="s">
        <v>36</v>
      </c>
      <c r="O2435" s="36"/>
      <c r="P2435" s="36"/>
      <c r="Q2435" s="36"/>
      <c r="R2435" s="36"/>
      <c r="S2435" s="36" t="s">
        <v>37</v>
      </c>
      <c r="T2435" s="36" t="s">
        <v>38</v>
      </c>
      <c r="U2435" s="36" t="s">
        <v>39</v>
      </c>
      <c r="V2435" s="36" t="s">
        <v>38</v>
      </c>
      <c r="W2435" s="36" t="s">
        <v>7361</v>
      </c>
      <c r="X2435" s="36">
        <v>2</v>
      </c>
      <c r="Y2435" s="36" t="s">
        <v>12465</v>
      </c>
      <c r="Z2435" s="36">
        <v>1</v>
      </c>
      <c r="AA2435" s="36" t="s">
        <v>12466</v>
      </c>
      <c r="AB2435" s="36">
        <v>1</v>
      </c>
      <c r="AC2435" s="36"/>
      <c r="AD2435" s="36"/>
      <c r="AE2435" s="36">
        <f t="shared" si="40"/>
        <v>0</v>
      </c>
    </row>
    <row r="2436" spans="1:31" customFormat="1" ht="94.5">
      <c r="A2436" s="36">
        <v>2435</v>
      </c>
      <c r="B2436" s="36" t="s">
        <v>11965</v>
      </c>
      <c r="C2436" s="36" t="s">
        <v>12357</v>
      </c>
      <c r="D2436" s="36" t="s">
        <v>13318</v>
      </c>
      <c r="E2436" s="36" t="s">
        <v>28</v>
      </c>
      <c r="F2436" s="36" t="s">
        <v>45</v>
      </c>
      <c r="G2436" s="36">
        <v>0</v>
      </c>
      <c r="H2436" s="36" t="s">
        <v>814</v>
      </c>
      <c r="I2436" s="36" t="s">
        <v>13319</v>
      </c>
      <c r="J2436" s="36" t="s">
        <v>13320</v>
      </c>
      <c r="K2436" s="36" t="s">
        <v>33</v>
      </c>
      <c r="L2436" s="72" t="s">
        <v>13321</v>
      </c>
      <c r="M2436" s="36" t="s">
        <v>13322</v>
      </c>
      <c r="N2436" s="36" t="s">
        <v>49</v>
      </c>
      <c r="O2436" s="36"/>
      <c r="P2436" s="36" t="s">
        <v>50</v>
      </c>
      <c r="Q2436" s="36"/>
      <c r="R2436" s="36"/>
      <c r="S2436" s="36" t="s">
        <v>51</v>
      </c>
      <c r="T2436" s="36" t="s">
        <v>38</v>
      </c>
      <c r="U2436" s="36" t="s">
        <v>39</v>
      </c>
      <c r="V2436" s="36" t="s">
        <v>38</v>
      </c>
      <c r="W2436" s="36" t="s">
        <v>7361</v>
      </c>
      <c r="X2436" s="36">
        <v>2</v>
      </c>
      <c r="Y2436" s="36" t="s">
        <v>13323</v>
      </c>
      <c r="Z2436" s="36">
        <v>1</v>
      </c>
      <c r="AA2436" s="36" t="s">
        <v>13324</v>
      </c>
      <c r="AB2436" s="36">
        <v>1</v>
      </c>
      <c r="AC2436" s="36"/>
      <c r="AD2436" s="36"/>
      <c r="AE2436" s="36">
        <f t="shared" si="40"/>
        <v>1</v>
      </c>
    </row>
    <row r="2437" spans="1:31" customFormat="1" ht="94.5">
      <c r="A2437" s="36">
        <v>2436</v>
      </c>
      <c r="B2437" s="36" t="s">
        <v>11965</v>
      </c>
      <c r="C2437" s="36" t="s">
        <v>12357</v>
      </c>
      <c r="D2437" s="36" t="s">
        <v>13325</v>
      </c>
      <c r="E2437" s="36" t="s">
        <v>28</v>
      </c>
      <c r="F2437" s="36" t="s">
        <v>45</v>
      </c>
      <c r="G2437" s="36">
        <v>0</v>
      </c>
      <c r="H2437" s="36" t="s">
        <v>30</v>
      </c>
      <c r="I2437" s="36" t="s">
        <v>13326</v>
      </c>
      <c r="J2437" s="36" t="s">
        <v>13327</v>
      </c>
      <c r="K2437" s="36" t="s">
        <v>33</v>
      </c>
      <c r="L2437" s="72" t="s">
        <v>13328</v>
      </c>
      <c r="M2437" s="36" t="s">
        <v>13329</v>
      </c>
      <c r="N2437" s="36" t="s">
        <v>49</v>
      </c>
      <c r="O2437" s="36"/>
      <c r="P2437" s="36" t="s">
        <v>50</v>
      </c>
      <c r="Q2437" s="36"/>
      <c r="R2437" s="36"/>
      <c r="S2437" s="36" t="s">
        <v>51</v>
      </c>
      <c r="T2437" s="36" t="s">
        <v>38</v>
      </c>
      <c r="U2437" s="36" t="s">
        <v>39</v>
      </c>
      <c r="V2437" s="36" t="s">
        <v>38</v>
      </c>
      <c r="W2437" s="36" t="s">
        <v>7361</v>
      </c>
      <c r="X2437" s="36">
        <v>2</v>
      </c>
      <c r="Y2437" s="36" t="s">
        <v>13330</v>
      </c>
      <c r="Z2437" s="36">
        <v>1</v>
      </c>
      <c r="AA2437" s="36" t="s">
        <v>13331</v>
      </c>
      <c r="AB2437" s="36">
        <v>1</v>
      </c>
      <c r="AC2437" s="36"/>
      <c r="AD2437" s="36"/>
      <c r="AE2437" s="36">
        <f t="shared" si="40"/>
        <v>1</v>
      </c>
    </row>
    <row r="2438" spans="1:31" customFormat="1" ht="108">
      <c r="A2438" s="36">
        <v>2437</v>
      </c>
      <c r="B2438" s="36" t="s">
        <v>11965</v>
      </c>
      <c r="C2438" s="36" t="s">
        <v>12357</v>
      </c>
      <c r="D2438" s="36" t="s">
        <v>13332</v>
      </c>
      <c r="E2438" s="36" t="s">
        <v>28</v>
      </c>
      <c r="F2438" s="36" t="s">
        <v>45</v>
      </c>
      <c r="G2438" s="36">
        <v>0</v>
      </c>
      <c r="H2438" s="36" t="s">
        <v>814</v>
      </c>
      <c r="I2438" s="36" t="s">
        <v>13333</v>
      </c>
      <c r="J2438" s="36" t="s">
        <v>13334</v>
      </c>
      <c r="K2438" s="36" t="s">
        <v>33</v>
      </c>
      <c r="L2438" s="72" t="s">
        <v>13335</v>
      </c>
      <c r="M2438" s="36" t="s">
        <v>13336</v>
      </c>
      <c r="N2438" s="36" t="s">
        <v>49</v>
      </c>
      <c r="O2438" s="36"/>
      <c r="P2438" s="36"/>
      <c r="Q2438" s="36" t="s">
        <v>50</v>
      </c>
      <c r="R2438" s="36"/>
      <c r="S2438" s="36" t="s">
        <v>51</v>
      </c>
      <c r="T2438" s="36" t="s">
        <v>38</v>
      </c>
      <c r="U2438" s="36" t="s">
        <v>39</v>
      </c>
      <c r="V2438" s="36" t="s">
        <v>38</v>
      </c>
      <c r="W2438" s="36" t="s">
        <v>7361</v>
      </c>
      <c r="X2438" s="36">
        <v>2</v>
      </c>
      <c r="Y2438" s="36" t="s">
        <v>13337</v>
      </c>
      <c r="Z2438" s="36">
        <v>1</v>
      </c>
      <c r="AA2438" s="36" t="s">
        <v>13331</v>
      </c>
      <c r="AB2438" s="36">
        <v>1</v>
      </c>
      <c r="AC2438" s="36"/>
      <c r="AD2438" s="36"/>
      <c r="AE2438" s="36">
        <f t="shared" si="40"/>
        <v>1</v>
      </c>
    </row>
    <row r="2439" spans="1:31" customFormat="1" ht="94.5">
      <c r="A2439" s="36">
        <v>2438</v>
      </c>
      <c r="B2439" s="36" t="s">
        <v>11965</v>
      </c>
      <c r="C2439" s="36" t="s">
        <v>12357</v>
      </c>
      <c r="D2439" s="36" t="s">
        <v>13338</v>
      </c>
      <c r="E2439" s="36" t="s">
        <v>28</v>
      </c>
      <c r="F2439" s="36" t="s">
        <v>45</v>
      </c>
      <c r="G2439" s="36">
        <v>0</v>
      </c>
      <c r="H2439" s="36" t="s">
        <v>814</v>
      </c>
      <c r="I2439" s="36" t="s">
        <v>13339</v>
      </c>
      <c r="J2439" s="36" t="s">
        <v>13340</v>
      </c>
      <c r="K2439" s="36" t="s">
        <v>33</v>
      </c>
      <c r="L2439" s="72" t="s">
        <v>13341</v>
      </c>
      <c r="M2439" s="36" t="s">
        <v>13342</v>
      </c>
      <c r="N2439" s="36" t="s">
        <v>49</v>
      </c>
      <c r="O2439" s="36"/>
      <c r="P2439" s="36" t="s">
        <v>50</v>
      </c>
      <c r="Q2439" s="36"/>
      <c r="R2439" s="36"/>
      <c r="S2439" s="36" t="s">
        <v>51</v>
      </c>
      <c r="T2439" s="36" t="s">
        <v>38</v>
      </c>
      <c r="U2439" s="36" t="s">
        <v>39</v>
      </c>
      <c r="V2439" s="36" t="s">
        <v>38</v>
      </c>
      <c r="W2439" s="36" t="s">
        <v>7361</v>
      </c>
      <c r="X2439" s="36">
        <v>2</v>
      </c>
      <c r="Y2439" s="36" t="s">
        <v>13343</v>
      </c>
      <c r="Z2439" s="36">
        <v>1</v>
      </c>
      <c r="AA2439" s="36" t="s">
        <v>12947</v>
      </c>
      <c r="AB2439" s="36">
        <v>2</v>
      </c>
      <c r="AC2439" s="36"/>
      <c r="AD2439" s="36"/>
      <c r="AE2439" s="36">
        <f t="shared" si="40"/>
        <v>1</v>
      </c>
    </row>
    <row r="2440" spans="1:31" customFormat="1" ht="81">
      <c r="A2440" s="36">
        <v>2439</v>
      </c>
      <c r="B2440" s="36" t="s">
        <v>11965</v>
      </c>
      <c r="C2440" s="36" t="s">
        <v>12357</v>
      </c>
      <c r="D2440" s="36" t="s">
        <v>13344</v>
      </c>
      <c r="E2440" s="36" t="s">
        <v>28</v>
      </c>
      <c r="F2440" s="36" t="s">
        <v>2866</v>
      </c>
      <c r="G2440" s="36">
        <v>5</v>
      </c>
      <c r="H2440" s="36" t="s">
        <v>13345</v>
      </c>
      <c r="I2440" s="36" t="s">
        <v>13346</v>
      </c>
      <c r="J2440" s="36" t="s">
        <v>13347</v>
      </c>
      <c r="K2440" s="36" t="s">
        <v>33</v>
      </c>
      <c r="L2440" s="72" t="s">
        <v>13348</v>
      </c>
      <c r="M2440" s="36" t="s">
        <v>13349</v>
      </c>
      <c r="N2440" s="36" t="s">
        <v>49</v>
      </c>
      <c r="O2440" s="36"/>
      <c r="P2440" s="36" t="s">
        <v>50</v>
      </c>
      <c r="Q2440" s="36"/>
      <c r="R2440" s="36"/>
      <c r="S2440" s="36" t="s">
        <v>51</v>
      </c>
      <c r="T2440" s="36" t="s">
        <v>38</v>
      </c>
      <c r="U2440" s="36" t="s">
        <v>39</v>
      </c>
      <c r="V2440" s="36" t="s">
        <v>38</v>
      </c>
      <c r="W2440" s="36" t="s">
        <v>3268</v>
      </c>
      <c r="X2440" s="36">
        <v>2</v>
      </c>
      <c r="Y2440" s="36" t="s">
        <v>13350</v>
      </c>
      <c r="Z2440" s="36">
        <v>4</v>
      </c>
      <c r="AA2440" s="36" t="s">
        <v>13351</v>
      </c>
      <c r="AB2440" s="36">
        <v>1</v>
      </c>
      <c r="AC2440" s="36"/>
      <c r="AD2440" s="36"/>
      <c r="AE2440" s="36">
        <f t="shared" ref="AE2440:AE2503" si="41">COUNTIFS(O2440:R2440,"√")</f>
        <v>1</v>
      </c>
    </row>
    <row r="2441" spans="1:31" customFormat="1" ht="81">
      <c r="A2441" s="36">
        <v>2440</v>
      </c>
      <c r="B2441" s="36" t="s">
        <v>11965</v>
      </c>
      <c r="C2441" s="36" t="s">
        <v>12357</v>
      </c>
      <c r="D2441" s="36" t="s">
        <v>13352</v>
      </c>
      <c r="E2441" s="36" t="s">
        <v>28</v>
      </c>
      <c r="F2441" s="36" t="s">
        <v>45</v>
      </c>
      <c r="G2441" s="36">
        <v>0</v>
      </c>
      <c r="H2441" s="36" t="s">
        <v>54</v>
      </c>
      <c r="I2441" s="36" t="s">
        <v>13353</v>
      </c>
      <c r="J2441" s="36" t="s">
        <v>13354</v>
      </c>
      <c r="K2441" s="36" t="s">
        <v>33</v>
      </c>
      <c r="L2441" s="72" t="s">
        <v>13355</v>
      </c>
      <c r="M2441" s="36" t="s">
        <v>13356</v>
      </c>
      <c r="N2441" s="36" t="s">
        <v>49</v>
      </c>
      <c r="O2441" s="36"/>
      <c r="P2441" s="36" t="s">
        <v>50</v>
      </c>
      <c r="Q2441" s="36"/>
      <c r="R2441" s="36"/>
      <c r="S2441" s="36" t="s">
        <v>51</v>
      </c>
      <c r="T2441" s="36" t="s">
        <v>38</v>
      </c>
      <c r="U2441" s="36" t="s">
        <v>39</v>
      </c>
      <c r="V2441" s="36" t="s">
        <v>38</v>
      </c>
      <c r="W2441" s="36" t="s">
        <v>7361</v>
      </c>
      <c r="X2441" s="36">
        <v>2</v>
      </c>
      <c r="Y2441" s="36" t="s">
        <v>13357</v>
      </c>
      <c r="Z2441" s="36">
        <v>1</v>
      </c>
      <c r="AA2441" s="36" t="s">
        <v>13358</v>
      </c>
      <c r="AB2441" s="36">
        <v>2</v>
      </c>
      <c r="AC2441" s="36"/>
      <c r="AD2441" s="36"/>
      <c r="AE2441" s="36">
        <f t="shared" si="41"/>
        <v>1</v>
      </c>
    </row>
    <row r="2442" spans="1:31" customFormat="1" ht="81">
      <c r="A2442" s="36">
        <v>2441</v>
      </c>
      <c r="B2442" s="36" t="s">
        <v>11965</v>
      </c>
      <c r="C2442" s="36" t="s">
        <v>12357</v>
      </c>
      <c r="D2442" s="36" t="s">
        <v>13359</v>
      </c>
      <c r="E2442" s="36" t="s">
        <v>28</v>
      </c>
      <c r="F2442" s="36" t="s">
        <v>45</v>
      </c>
      <c r="G2442" s="36">
        <v>0</v>
      </c>
      <c r="H2442" s="36" t="s">
        <v>30</v>
      </c>
      <c r="I2442" s="36" t="s">
        <v>13360</v>
      </c>
      <c r="J2442" s="36" t="s">
        <v>13361</v>
      </c>
      <c r="K2442" s="36" t="s">
        <v>33</v>
      </c>
      <c r="L2442" s="72" t="s">
        <v>13362</v>
      </c>
      <c r="M2442" s="36" t="s">
        <v>13363</v>
      </c>
      <c r="N2442" s="36" t="s">
        <v>49</v>
      </c>
      <c r="O2442" s="36"/>
      <c r="P2442" s="36" t="s">
        <v>50</v>
      </c>
      <c r="Q2442" s="36"/>
      <c r="R2442" s="36"/>
      <c r="S2442" s="36" t="s">
        <v>51</v>
      </c>
      <c r="T2442" s="36" t="s">
        <v>38</v>
      </c>
      <c r="U2442" s="36" t="s">
        <v>39</v>
      </c>
      <c r="V2442" s="36" t="s">
        <v>38</v>
      </c>
      <c r="W2442" s="36" t="s">
        <v>7361</v>
      </c>
      <c r="X2442" s="36">
        <v>2</v>
      </c>
      <c r="Y2442" s="36" t="s">
        <v>13364</v>
      </c>
      <c r="Z2442" s="36">
        <v>1</v>
      </c>
      <c r="AA2442" s="36" t="s">
        <v>13023</v>
      </c>
      <c r="AB2442" s="36">
        <v>1</v>
      </c>
      <c r="AC2442" s="36"/>
      <c r="AD2442" s="36"/>
      <c r="AE2442" s="36">
        <f t="shared" si="41"/>
        <v>1</v>
      </c>
    </row>
    <row r="2443" spans="1:31" customFormat="1" ht="67.5">
      <c r="A2443" s="36">
        <v>2442</v>
      </c>
      <c r="B2443" s="36" t="s">
        <v>11965</v>
      </c>
      <c r="C2443" s="36" t="s">
        <v>12357</v>
      </c>
      <c r="D2443" s="36" t="s">
        <v>13365</v>
      </c>
      <c r="E2443" s="36" t="s">
        <v>28</v>
      </c>
      <c r="F2443" s="36" t="s">
        <v>45</v>
      </c>
      <c r="G2443" s="36">
        <v>0</v>
      </c>
      <c r="H2443" s="36" t="s">
        <v>30</v>
      </c>
      <c r="I2443" s="36" t="s">
        <v>13366</v>
      </c>
      <c r="J2443" s="36" t="s">
        <v>13367</v>
      </c>
      <c r="K2443" s="36" t="s">
        <v>33</v>
      </c>
      <c r="L2443" s="72" t="s">
        <v>13368</v>
      </c>
      <c r="M2443" s="36" t="s">
        <v>13369</v>
      </c>
      <c r="N2443" s="36" t="s">
        <v>49</v>
      </c>
      <c r="O2443" s="36"/>
      <c r="P2443" s="36" t="s">
        <v>50</v>
      </c>
      <c r="Q2443" s="36"/>
      <c r="R2443" s="36"/>
      <c r="S2443" s="36" t="s">
        <v>51</v>
      </c>
      <c r="T2443" s="36" t="s">
        <v>38</v>
      </c>
      <c r="U2443" s="36" t="s">
        <v>39</v>
      </c>
      <c r="V2443" s="36" t="s">
        <v>38</v>
      </c>
      <c r="W2443" s="36" t="s">
        <v>7361</v>
      </c>
      <c r="X2443" s="36">
        <v>2</v>
      </c>
      <c r="Y2443" s="36" t="s">
        <v>13051</v>
      </c>
      <c r="Z2443" s="36">
        <v>1</v>
      </c>
      <c r="AA2443" s="36" t="s">
        <v>13370</v>
      </c>
      <c r="AB2443" s="36">
        <v>2</v>
      </c>
      <c r="AC2443" s="36"/>
      <c r="AD2443" s="36"/>
      <c r="AE2443" s="36">
        <f t="shared" si="41"/>
        <v>1</v>
      </c>
    </row>
    <row r="2444" spans="1:31" customFormat="1" ht="94.5">
      <c r="A2444" s="36">
        <v>2443</v>
      </c>
      <c r="B2444" s="36" t="s">
        <v>11965</v>
      </c>
      <c r="C2444" s="36" t="s">
        <v>12357</v>
      </c>
      <c r="D2444" s="36" t="s">
        <v>13371</v>
      </c>
      <c r="E2444" s="36" t="s">
        <v>28</v>
      </c>
      <c r="F2444" s="36" t="s">
        <v>45</v>
      </c>
      <c r="G2444" s="36">
        <v>0</v>
      </c>
      <c r="H2444" s="36" t="s">
        <v>30</v>
      </c>
      <c r="I2444" s="36" t="s">
        <v>13372</v>
      </c>
      <c r="J2444" s="36" t="s">
        <v>13373</v>
      </c>
      <c r="K2444" s="36" t="s">
        <v>33</v>
      </c>
      <c r="L2444" s="72" t="s">
        <v>13374</v>
      </c>
      <c r="M2444" s="36" t="s">
        <v>13375</v>
      </c>
      <c r="N2444" s="36" t="s">
        <v>49</v>
      </c>
      <c r="O2444" s="36"/>
      <c r="P2444" s="36" t="s">
        <v>50</v>
      </c>
      <c r="Q2444" s="36"/>
      <c r="R2444" s="36"/>
      <c r="S2444" s="36" t="s">
        <v>51</v>
      </c>
      <c r="T2444" s="36" t="s">
        <v>38</v>
      </c>
      <c r="U2444" s="36" t="s">
        <v>39</v>
      </c>
      <c r="V2444" s="36" t="s">
        <v>38</v>
      </c>
      <c r="W2444" s="36" t="s">
        <v>211</v>
      </c>
      <c r="X2444" s="36">
        <v>2</v>
      </c>
      <c r="Y2444" s="36" t="s">
        <v>13376</v>
      </c>
      <c r="Z2444" s="36">
        <v>1</v>
      </c>
      <c r="AA2444" s="36" t="s">
        <v>13370</v>
      </c>
      <c r="AB2444" s="36">
        <v>2</v>
      </c>
      <c r="AC2444" s="36"/>
      <c r="AD2444" s="36"/>
      <c r="AE2444" s="36">
        <f t="shared" si="41"/>
        <v>1</v>
      </c>
    </row>
    <row r="2445" spans="1:31" customFormat="1" ht="135">
      <c r="A2445" s="36">
        <v>2444</v>
      </c>
      <c r="B2445" s="36" t="s">
        <v>11965</v>
      </c>
      <c r="C2445" s="36" t="s">
        <v>12357</v>
      </c>
      <c r="D2445" s="36" t="s">
        <v>13377</v>
      </c>
      <c r="E2445" s="36" t="s">
        <v>28</v>
      </c>
      <c r="F2445" s="36" t="s">
        <v>45</v>
      </c>
      <c r="G2445" s="36">
        <v>0</v>
      </c>
      <c r="H2445" s="36" t="s">
        <v>30</v>
      </c>
      <c r="I2445" s="36" t="s">
        <v>13378</v>
      </c>
      <c r="J2445" s="36" t="s">
        <v>13379</v>
      </c>
      <c r="K2445" s="36" t="s">
        <v>33</v>
      </c>
      <c r="L2445" s="72" t="s">
        <v>13380</v>
      </c>
      <c r="M2445" s="36" t="s">
        <v>13381</v>
      </c>
      <c r="N2445" s="36" t="s">
        <v>49</v>
      </c>
      <c r="O2445" s="36"/>
      <c r="P2445" s="36" t="s">
        <v>50</v>
      </c>
      <c r="Q2445" s="36"/>
      <c r="R2445" s="36"/>
      <c r="S2445" s="36" t="s">
        <v>51</v>
      </c>
      <c r="T2445" s="36" t="s">
        <v>38</v>
      </c>
      <c r="U2445" s="36" t="s">
        <v>39</v>
      </c>
      <c r="V2445" s="36" t="s">
        <v>38</v>
      </c>
      <c r="W2445" s="36" t="s">
        <v>211</v>
      </c>
      <c r="X2445" s="36">
        <v>2</v>
      </c>
      <c r="Y2445" s="36" t="s">
        <v>13382</v>
      </c>
      <c r="Z2445" s="36">
        <v>1</v>
      </c>
      <c r="AA2445" s="36" t="s">
        <v>13058</v>
      </c>
      <c r="AB2445" s="36">
        <v>1</v>
      </c>
      <c r="AC2445" s="36"/>
      <c r="AD2445" s="36"/>
      <c r="AE2445" s="36">
        <f t="shared" si="41"/>
        <v>1</v>
      </c>
    </row>
    <row r="2446" spans="1:31" customFormat="1" ht="81">
      <c r="A2446" s="36">
        <v>2445</v>
      </c>
      <c r="B2446" s="36" t="s">
        <v>11965</v>
      </c>
      <c r="C2446" s="36" t="s">
        <v>12357</v>
      </c>
      <c r="D2446" s="36" t="s">
        <v>13383</v>
      </c>
      <c r="E2446" s="36" t="s">
        <v>28</v>
      </c>
      <c r="F2446" s="36" t="s">
        <v>45</v>
      </c>
      <c r="G2446" s="36">
        <v>0</v>
      </c>
      <c r="H2446" s="36" t="s">
        <v>30</v>
      </c>
      <c r="I2446" s="36" t="s">
        <v>13384</v>
      </c>
      <c r="J2446" s="36" t="s">
        <v>13385</v>
      </c>
      <c r="K2446" s="36" t="s">
        <v>33</v>
      </c>
      <c r="L2446" s="72" t="s">
        <v>13386</v>
      </c>
      <c r="M2446" s="36" t="s">
        <v>13387</v>
      </c>
      <c r="N2446" s="36" t="s">
        <v>49</v>
      </c>
      <c r="O2446" s="36"/>
      <c r="P2446" s="36" t="s">
        <v>50</v>
      </c>
      <c r="Q2446" s="36"/>
      <c r="R2446" s="36"/>
      <c r="S2446" s="36" t="s">
        <v>51</v>
      </c>
      <c r="T2446" s="36" t="s">
        <v>38</v>
      </c>
      <c r="U2446" s="36" t="s">
        <v>39</v>
      </c>
      <c r="V2446" s="36" t="s">
        <v>38</v>
      </c>
      <c r="W2446" s="36" t="s">
        <v>211</v>
      </c>
      <c r="X2446" s="36">
        <v>2</v>
      </c>
      <c r="Y2446" s="36" t="s">
        <v>13388</v>
      </c>
      <c r="Z2446" s="36">
        <v>1</v>
      </c>
      <c r="AA2446" s="36" t="s">
        <v>13389</v>
      </c>
      <c r="AB2446" s="36">
        <v>1</v>
      </c>
      <c r="AC2446" s="36"/>
      <c r="AD2446" s="36"/>
      <c r="AE2446" s="36">
        <f t="shared" si="41"/>
        <v>1</v>
      </c>
    </row>
    <row r="2447" spans="1:31" customFormat="1" ht="81">
      <c r="A2447" s="36">
        <v>2446</v>
      </c>
      <c r="B2447" s="36" t="s">
        <v>11965</v>
      </c>
      <c r="C2447" s="36" t="s">
        <v>12357</v>
      </c>
      <c r="D2447" s="36" t="s">
        <v>13390</v>
      </c>
      <c r="E2447" s="36" t="s">
        <v>28</v>
      </c>
      <c r="F2447" s="36" t="s">
        <v>45</v>
      </c>
      <c r="G2447" s="36">
        <v>0</v>
      </c>
      <c r="H2447" s="36" t="s">
        <v>30</v>
      </c>
      <c r="I2447" s="36" t="s">
        <v>13391</v>
      </c>
      <c r="J2447" s="36" t="s">
        <v>13392</v>
      </c>
      <c r="K2447" s="36" t="s">
        <v>33</v>
      </c>
      <c r="L2447" s="72" t="s">
        <v>13393</v>
      </c>
      <c r="M2447" s="36" t="s">
        <v>13394</v>
      </c>
      <c r="N2447" s="36" t="s">
        <v>49</v>
      </c>
      <c r="O2447" s="36"/>
      <c r="P2447" s="36" t="s">
        <v>50</v>
      </c>
      <c r="Q2447" s="36"/>
      <c r="R2447" s="36"/>
      <c r="S2447" s="36" t="s">
        <v>51</v>
      </c>
      <c r="T2447" s="36" t="s">
        <v>38</v>
      </c>
      <c r="U2447" s="36" t="s">
        <v>39</v>
      </c>
      <c r="V2447" s="36" t="s">
        <v>38</v>
      </c>
      <c r="W2447" s="36" t="s">
        <v>7361</v>
      </c>
      <c r="X2447" s="36">
        <v>2</v>
      </c>
      <c r="Y2447" s="36" t="s">
        <v>13395</v>
      </c>
      <c r="Z2447" s="36">
        <v>1</v>
      </c>
      <c r="AA2447" s="36" t="s">
        <v>13089</v>
      </c>
      <c r="AB2447" s="36">
        <v>2</v>
      </c>
      <c r="AC2447" s="36"/>
      <c r="AD2447" s="36"/>
      <c r="AE2447" s="36">
        <f t="shared" si="41"/>
        <v>1</v>
      </c>
    </row>
    <row r="2448" spans="1:31" customFormat="1" ht="202.5">
      <c r="A2448" s="36">
        <v>2447</v>
      </c>
      <c r="B2448" s="36" t="s">
        <v>11965</v>
      </c>
      <c r="C2448" s="36" t="s">
        <v>12357</v>
      </c>
      <c r="D2448" s="36" t="s">
        <v>13396</v>
      </c>
      <c r="E2448" s="36" t="s">
        <v>28</v>
      </c>
      <c r="F2448" s="36" t="s">
        <v>45</v>
      </c>
      <c r="G2448" s="36">
        <v>0</v>
      </c>
      <c r="H2448" s="36" t="s">
        <v>30</v>
      </c>
      <c r="I2448" s="36" t="s">
        <v>13397</v>
      </c>
      <c r="J2448" s="36" t="s">
        <v>13398</v>
      </c>
      <c r="K2448" s="36" t="s">
        <v>33</v>
      </c>
      <c r="L2448" s="72" t="s">
        <v>13399</v>
      </c>
      <c r="M2448" s="36" t="s">
        <v>13400</v>
      </c>
      <c r="N2448" s="36" t="s">
        <v>49</v>
      </c>
      <c r="O2448" s="36"/>
      <c r="P2448" s="36"/>
      <c r="Q2448" s="36"/>
      <c r="R2448" s="36" t="s">
        <v>50</v>
      </c>
      <c r="S2448" s="36" t="s">
        <v>51</v>
      </c>
      <c r="T2448" s="36" t="s">
        <v>38</v>
      </c>
      <c r="U2448" s="36" t="s">
        <v>39</v>
      </c>
      <c r="V2448" s="36" t="s">
        <v>38</v>
      </c>
      <c r="W2448" s="36" t="s">
        <v>7361</v>
      </c>
      <c r="X2448" s="36">
        <v>2</v>
      </c>
      <c r="Y2448" s="36" t="s">
        <v>13401</v>
      </c>
      <c r="Z2448" s="36">
        <v>2</v>
      </c>
      <c r="AA2448" s="36" t="s">
        <v>13402</v>
      </c>
      <c r="AB2448" s="36">
        <v>2</v>
      </c>
      <c r="AC2448" s="36"/>
      <c r="AD2448" s="36"/>
      <c r="AE2448" s="36">
        <f t="shared" si="41"/>
        <v>1</v>
      </c>
    </row>
    <row r="2449" spans="1:31" customFormat="1" ht="81">
      <c r="A2449" s="36">
        <v>2448</v>
      </c>
      <c r="B2449" s="36" t="s">
        <v>11965</v>
      </c>
      <c r="C2449" s="36" t="s">
        <v>12357</v>
      </c>
      <c r="D2449" s="36" t="s">
        <v>13403</v>
      </c>
      <c r="E2449" s="36" t="s">
        <v>28</v>
      </c>
      <c r="F2449" s="36" t="s">
        <v>45</v>
      </c>
      <c r="G2449" s="36">
        <v>0</v>
      </c>
      <c r="H2449" s="36" t="s">
        <v>82</v>
      </c>
      <c r="I2449" s="36" t="s">
        <v>13404</v>
      </c>
      <c r="J2449" s="36" t="s">
        <v>13405</v>
      </c>
      <c r="K2449" s="36" t="s">
        <v>33</v>
      </c>
      <c r="L2449" s="72" t="s">
        <v>13406</v>
      </c>
      <c r="M2449" s="36" t="s">
        <v>13407</v>
      </c>
      <c r="N2449" s="36" t="s">
        <v>36</v>
      </c>
      <c r="O2449" s="36"/>
      <c r="P2449" s="36"/>
      <c r="Q2449" s="36"/>
      <c r="R2449" s="36"/>
      <c r="S2449" s="36" t="s">
        <v>37</v>
      </c>
      <c r="T2449" s="36" t="s">
        <v>38</v>
      </c>
      <c r="U2449" s="36" t="s">
        <v>39</v>
      </c>
      <c r="V2449" s="36" t="s">
        <v>38</v>
      </c>
      <c r="W2449" s="36" t="s">
        <v>211</v>
      </c>
      <c r="X2449" s="36">
        <v>2</v>
      </c>
      <c r="Y2449" s="36" t="s">
        <v>13408</v>
      </c>
      <c r="Z2449" s="36">
        <v>1</v>
      </c>
      <c r="AA2449" s="36" t="s">
        <v>13409</v>
      </c>
      <c r="AB2449" s="36">
        <v>1</v>
      </c>
      <c r="AC2449" s="36"/>
      <c r="AD2449" s="36"/>
      <c r="AE2449" s="36">
        <f t="shared" si="41"/>
        <v>0</v>
      </c>
    </row>
    <row r="2450" spans="1:31" customFormat="1" ht="108">
      <c r="A2450" s="36">
        <v>2449</v>
      </c>
      <c r="B2450" s="36" t="s">
        <v>11965</v>
      </c>
      <c r="C2450" s="36" t="s">
        <v>12357</v>
      </c>
      <c r="D2450" s="36" t="s">
        <v>13410</v>
      </c>
      <c r="E2450" s="36" t="s">
        <v>28</v>
      </c>
      <c r="F2450" s="36" t="s">
        <v>45</v>
      </c>
      <c r="G2450" s="36">
        <v>0</v>
      </c>
      <c r="H2450" s="36" t="s">
        <v>82</v>
      </c>
      <c r="I2450" s="36" t="s">
        <v>13411</v>
      </c>
      <c r="J2450" s="36" t="s">
        <v>13412</v>
      </c>
      <c r="K2450" s="36" t="s">
        <v>33</v>
      </c>
      <c r="L2450" s="72" t="s">
        <v>13413</v>
      </c>
      <c r="M2450" s="36" t="s">
        <v>13414</v>
      </c>
      <c r="N2450" s="36" t="s">
        <v>49</v>
      </c>
      <c r="O2450" s="36"/>
      <c r="P2450" s="36" t="s">
        <v>50</v>
      </c>
      <c r="Q2450" s="36"/>
      <c r="R2450" s="36"/>
      <c r="S2450" s="36" t="s">
        <v>37</v>
      </c>
      <c r="T2450" s="36" t="s">
        <v>38</v>
      </c>
      <c r="U2450" s="36" t="s">
        <v>39</v>
      </c>
      <c r="V2450" s="36" t="s">
        <v>38</v>
      </c>
      <c r="W2450" s="36" t="s">
        <v>211</v>
      </c>
      <c r="X2450" s="36">
        <v>2</v>
      </c>
      <c r="Y2450" s="36" t="s">
        <v>13415</v>
      </c>
      <c r="Z2450" s="36">
        <v>1</v>
      </c>
      <c r="AA2450" s="36" t="s">
        <v>13409</v>
      </c>
      <c r="AB2450" s="36">
        <v>1</v>
      </c>
      <c r="AC2450" s="36"/>
      <c r="AD2450" s="36"/>
      <c r="AE2450" s="36">
        <f t="shared" si="41"/>
        <v>1</v>
      </c>
    </row>
    <row r="2451" spans="1:31" customFormat="1" ht="81">
      <c r="A2451" s="36">
        <v>2450</v>
      </c>
      <c r="B2451" s="36" t="s">
        <v>11965</v>
      </c>
      <c r="C2451" s="36" t="s">
        <v>13416</v>
      </c>
      <c r="D2451" s="36" t="s">
        <v>13417</v>
      </c>
      <c r="E2451" s="36" t="s">
        <v>28</v>
      </c>
      <c r="F2451" s="36" t="s">
        <v>45</v>
      </c>
      <c r="G2451" s="36">
        <v>0</v>
      </c>
      <c r="H2451" s="36" t="s">
        <v>30</v>
      </c>
      <c r="I2451" s="36" t="s">
        <v>13418</v>
      </c>
      <c r="J2451" s="36" t="s">
        <v>13419</v>
      </c>
      <c r="K2451" s="36" t="s">
        <v>33</v>
      </c>
      <c r="L2451" s="72" t="s">
        <v>13420</v>
      </c>
      <c r="M2451" s="36" t="s">
        <v>13421</v>
      </c>
      <c r="N2451" s="36" t="s">
        <v>49</v>
      </c>
      <c r="O2451" s="36" t="s">
        <v>50</v>
      </c>
      <c r="P2451" s="36" t="s">
        <v>50</v>
      </c>
      <c r="Q2451" s="36"/>
      <c r="R2451" s="36"/>
      <c r="S2451" s="36" t="s">
        <v>51</v>
      </c>
      <c r="T2451" s="36" t="s">
        <v>39</v>
      </c>
      <c r="U2451" s="36" t="s">
        <v>39</v>
      </c>
      <c r="V2451" s="36" t="s">
        <v>38</v>
      </c>
      <c r="W2451" s="36" t="s">
        <v>3243</v>
      </c>
      <c r="X2451" s="36">
        <v>2</v>
      </c>
      <c r="Y2451" s="36" t="s">
        <v>13422</v>
      </c>
      <c r="Z2451" s="36">
        <v>1</v>
      </c>
      <c r="AA2451" s="36" t="s">
        <v>13423</v>
      </c>
      <c r="AB2451" s="36">
        <v>1</v>
      </c>
      <c r="AC2451" s="36"/>
      <c r="AD2451" s="36"/>
      <c r="AE2451" s="36">
        <f t="shared" si="41"/>
        <v>2</v>
      </c>
    </row>
    <row r="2452" spans="1:31" customFormat="1" ht="81">
      <c r="A2452" s="36">
        <v>2451</v>
      </c>
      <c r="B2452" s="36" t="s">
        <v>11965</v>
      </c>
      <c r="C2452" s="36" t="s">
        <v>13416</v>
      </c>
      <c r="D2452" s="36" t="s">
        <v>13424</v>
      </c>
      <c r="E2452" s="36" t="s">
        <v>28</v>
      </c>
      <c r="F2452" s="36" t="s">
        <v>45</v>
      </c>
      <c r="G2452" s="36">
        <v>0</v>
      </c>
      <c r="H2452" s="36" t="s">
        <v>42</v>
      </c>
      <c r="I2452" s="36" t="s">
        <v>13425</v>
      </c>
      <c r="J2452" s="36" t="s">
        <v>13426</v>
      </c>
      <c r="K2452" s="36" t="s">
        <v>33</v>
      </c>
      <c r="L2452" s="72" t="s">
        <v>13427</v>
      </c>
      <c r="M2452" s="36" t="s">
        <v>13428</v>
      </c>
      <c r="N2452" s="36" t="s">
        <v>49</v>
      </c>
      <c r="O2452" s="36"/>
      <c r="P2452" s="36" t="s">
        <v>50</v>
      </c>
      <c r="Q2452" s="36"/>
      <c r="R2452" s="36"/>
      <c r="S2452" s="36" t="s">
        <v>51</v>
      </c>
      <c r="T2452" s="36" t="s">
        <v>38</v>
      </c>
      <c r="U2452" s="36" t="s">
        <v>39</v>
      </c>
      <c r="V2452" s="36" t="s">
        <v>38</v>
      </c>
      <c r="W2452" s="36" t="s">
        <v>2912</v>
      </c>
      <c r="X2452" s="36">
        <v>1</v>
      </c>
      <c r="Y2452" s="36" t="s">
        <v>13429</v>
      </c>
      <c r="Z2452" s="36">
        <v>1</v>
      </c>
      <c r="AA2452" s="36" t="s">
        <v>13430</v>
      </c>
      <c r="AB2452" s="36">
        <v>1</v>
      </c>
      <c r="AC2452" s="36"/>
      <c r="AD2452" s="36"/>
      <c r="AE2452" s="36">
        <f t="shared" si="41"/>
        <v>1</v>
      </c>
    </row>
    <row r="2453" spans="1:31" customFormat="1" ht="94.5">
      <c r="A2453" s="36">
        <v>2452</v>
      </c>
      <c r="B2453" s="36" t="s">
        <v>11965</v>
      </c>
      <c r="C2453" s="36" t="s">
        <v>13416</v>
      </c>
      <c r="D2453" s="36" t="s">
        <v>13431</v>
      </c>
      <c r="E2453" s="36" t="s">
        <v>28</v>
      </c>
      <c r="F2453" s="36" t="s">
        <v>45</v>
      </c>
      <c r="G2453" s="36">
        <v>0</v>
      </c>
      <c r="H2453" s="36" t="s">
        <v>82</v>
      </c>
      <c r="I2453" s="36" t="s">
        <v>13432</v>
      </c>
      <c r="J2453" s="36" t="s">
        <v>13433</v>
      </c>
      <c r="K2453" s="36" t="s">
        <v>33</v>
      </c>
      <c r="L2453" s="72" t="s">
        <v>13434</v>
      </c>
      <c r="M2453" s="36" t="s">
        <v>13435</v>
      </c>
      <c r="N2453" s="36" t="s">
        <v>36</v>
      </c>
      <c r="O2453" s="36"/>
      <c r="P2453" s="36"/>
      <c r="Q2453" s="36"/>
      <c r="R2453" s="36"/>
      <c r="S2453" s="36" t="s">
        <v>37</v>
      </c>
      <c r="T2453" s="36" t="s">
        <v>38</v>
      </c>
      <c r="U2453" s="36" t="s">
        <v>39</v>
      </c>
      <c r="V2453" s="36" t="s">
        <v>38</v>
      </c>
      <c r="W2453" s="36" t="s">
        <v>38</v>
      </c>
      <c r="X2453" s="36">
        <v>2</v>
      </c>
      <c r="Y2453" s="36" t="s">
        <v>13436</v>
      </c>
      <c r="Z2453" s="36">
        <v>1</v>
      </c>
      <c r="AA2453" s="36" t="s">
        <v>13436</v>
      </c>
      <c r="AB2453" s="36">
        <v>1</v>
      </c>
      <c r="AC2453" s="36"/>
      <c r="AD2453" s="36"/>
      <c r="AE2453" s="36">
        <f t="shared" si="41"/>
        <v>0</v>
      </c>
    </row>
    <row r="2454" spans="1:31" customFormat="1" ht="81">
      <c r="A2454" s="36">
        <v>2453</v>
      </c>
      <c r="B2454" s="36" t="s">
        <v>11965</v>
      </c>
      <c r="C2454" s="36" t="s">
        <v>13416</v>
      </c>
      <c r="D2454" s="36" t="s">
        <v>13437</v>
      </c>
      <c r="E2454" s="36" t="s">
        <v>28</v>
      </c>
      <c r="F2454" s="36" t="s">
        <v>45</v>
      </c>
      <c r="G2454" s="36">
        <v>0</v>
      </c>
      <c r="H2454" s="36" t="s">
        <v>42</v>
      </c>
      <c r="I2454" s="36" t="s">
        <v>13438</v>
      </c>
      <c r="J2454" s="36" t="s">
        <v>13439</v>
      </c>
      <c r="K2454" s="36" t="s">
        <v>33</v>
      </c>
      <c r="L2454" s="72" t="s">
        <v>13440</v>
      </c>
      <c r="M2454" s="36" t="s">
        <v>13441</v>
      </c>
      <c r="N2454" s="36" t="s">
        <v>49</v>
      </c>
      <c r="O2454" s="36"/>
      <c r="P2454" s="36" t="s">
        <v>50</v>
      </c>
      <c r="Q2454" s="36"/>
      <c r="R2454" s="36"/>
      <c r="S2454" s="36" t="s">
        <v>51</v>
      </c>
      <c r="T2454" s="36" t="s">
        <v>38</v>
      </c>
      <c r="U2454" s="36" t="s">
        <v>39</v>
      </c>
      <c r="V2454" s="36" t="s">
        <v>38</v>
      </c>
      <c r="W2454" s="36" t="s">
        <v>38</v>
      </c>
      <c r="X2454" s="36">
        <v>2</v>
      </c>
      <c r="Y2454" s="36" t="s">
        <v>13442</v>
      </c>
      <c r="Z2454" s="36">
        <v>3</v>
      </c>
      <c r="AA2454" s="36" t="s">
        <v>13443</v>
      </c>
      <c r="AB2454" s="36">
        <v>5</v>
      </c>
      <c r="AC2454" s="36"/>
      <c r="AD2454" s="36"/>
      <c r="AE2454" s="36">
        <f t="shared" si="41"/>
        <v>1</v>
      </c>
    </row>
    <row r="2455" spans="1:31" customFormat="1" ht="108">
      <c r="A2455" s="36">
        <v>2454</v>
      </c>
      <c r="B2455" s="36" t="s">
        <v>11965</v>
      </c>
      <c r="C2455" s="36" t="s">
        <v>13416</v>
      </c>
      <c r="D2455" s="36" t="s">
        <v>13444</v>
      </c>
      <c r="E2455" s="36" t="s">
        <v>28</v>
      </c>
      <c r="F2455" s="36" t="s">
        <v>45</v>
      </c>
      <c r="G2455" s="36">
        <v>0</v>
      </c>
      <c r="H2455" s="36" t="s">
        <v>82</v>
      </c>
      <c r="I2455" s="36" t="s">
        <v>13445</v>
      </c>
      <c r="J2455" s="36" t="s">
        <v>13446</v>
      </c>
      <c r="K2455" s="36" t="s">
        <v>33</v>
      </c>
      <c r="L2455" s="72" t="s">
        <v>13447</v>
      </c>
      <c r="M2455" s="36" t="s">
        <v>13448</v>
      </c>
      <c r="N2455" s="36" t="s">
        <v>49</v>
      </c>
      <c r="O2455" s="36"/>
      <c r="P2455" s="36" t="s">
        <v>50</v>
      </c>
      <c r="Q2455" s="36"/>
      <c r="R2455" s="36"/>
      <c r="S2455" s="36" t="s">
        <v>51</v>
      </c>
      <c r="T2455" s="36" t="s">
        <v>38</v>
      </c>
      <c r="U2455" s="36" t="s">
        <v>39</v>
      </c>
      <c r="V2455" s="36" t="s">
        <v>38</v>
      </c>
      <c r="W2455" s="36" t="s">
        <v>38</v>
      </c>
      <c r="X2455" s="36">
        <v>2</v>
      </c>
      <c r="Y2455" s="36" t="s">
        <v>52</v>
      </c>
      <c r="Z2455" s="36">
        <v>3</v>
      </c>
      <c r="AA2455" s="36" t="s">
        <v>52</v>
      </c>
      <c r="AB2455" s="36">
        <v>3</v>
      </c>
      <c r="AC2455" s="36"/>
      <c r="AD2455" s="36"/>
      <c r="AE2455" s="36">
        <f t="shared" si="41"/>
        <v>1</v>
      </c>
    </row>
    <row r="2456" spans="1:31" customFormat="1" ht="108">
      <c r="A2456" s="36">
        <v>2455</v>
      </c>
      <c r="B2456" s="36" t="s">
        <v>11965</v>
      </c>
      <c r="C2456" s="36" t="s">
        <v>13416</v>
      </c>
      <c r="D2456" s="36" t="s">
        <v>13449</v>
      </c>
      <c r="E2456" s="36" t="s">
        <v>28</v>
      </c>
      <c r="F2456" s="36" t="s">
        <v>45</v>
      </c>
      <c r="G2456" s="36">
        <v>0</v>
      </c>
      <c r="H2456" s="36" t="s">
        <v>82</v>
      </c>
      <c r="I2456" s="36" t="s">
        <v>13450</v>
      </c>
      <c r="J2456" s="36" t="s">
        <v>13451</v>
      </c>
      <c r="K2456" s="36" t="s">
        <v>33</v>
      </c>
      <c r="L2456" s="72" t="s">
        <v>13452</v>
      </c>
      <c r="M2456" s="36" t="s">
        <v>13453</v>
      </c>
      <c r="N2456" s="36" t="s">
        <v>49</v>
      </c>
      <c r="O2456" s="36"/>
      <c r="P2456" s="36" t="s">
        <v>50</v>
      </c>
      <c r="Q2456" s="36"/>
      <c r="R2456" s="36"/>
      <c r="S2456" s="36" t="s">
        <v>51</v>
      </c>
      <c r="T2456" s="36" t="s">
        <v>38</v>
      </c>
      <c r="U2456" s="36" t="s">
        <v>39</v>
      </c>
      <c r="V2456" s="36" t="s">
        <v>38</v>
      </c>
      <c r="W2456" s="36" t="s">
        <v>38</v>
      </c>
      <c r="X2456" s="36">
        <v>2</v>
      </c>
      <c r="Y2456" s="36" t="s">
        <v>52</v>
      </c>
      <c r="Z2456" s="36">
        <v>3</v>
      </c>
      <c r="AA2456" s="36" t="s">
        <v>52</v>
      </c>
      <c r="AB2456" s="36">
        <v>3</v>
      </c>
      <c r="AC2456" s="36"/>
      <c r="AD2456" s="36"/>
      <c r="AE2456" s="36">
        <f t="shared" si="41"/>
        <v>1</v>
      </c>
    </row>
    <row r="2457" spans="1:31" customFormat="1" ht="94.5">
      <c r="A2457" s="36">
        <v>2456</v>
      </c>
      <c r="B2457" s="36" t="s">
        <v>11965</v>
      </c>
      <c r="C2457" s="36" t="s">
        <v>13416</v>
      </c>
      <c r="D2457" s="36" t="s">
        <v>13454</v>
      </c>
      <c r="E2457" s="36" t="s">
        <v>28</v>
      </c>
      <c r="F2457" s="36" t="s">
        <v>45</v>
      </c>
      <c r="G2457" s="36">
        <v>0</v>
      </c>
      <c r="H2457" s="36" t="s">
        <v>82</v>
      </c>
      <c r="I2457" s="36" t="s">
        <v>13455</v>
      </c>
      <c r="J2457" s="36" t="s">
        <v>13456</v>
      </c>
      <c r="K2457" s="36" t="s">
        <v>33</v>
      </c>
      <c r="L2457" s="72" t="s">
        <v>13457</v>
      </c>
      <c r="M2457" s="36" t="s">
        <v>13458</v>
      </c>
      <c r="N2457" s="36" t="s">
        <v>49</v>
      </c>
      <c r="O2457" s="36"/>
      <c r="P2457" s="36" t="s">
        <v>50</v>
      </c>
      <c r="Q2457" s="36"/>
      <c r="R2457" s="36"/>
      <c r="S2457" s="36" t="s">
        <v>51</v>
      </c>
      <c r="T2457" s="36" t="s">
        <v>38</v>
      </c>
      <c r="U2457" s="36" t="s">
        <v>39</v>
      </c>
      <c r="V2457" s="36" t="s">
        <v>38</v>
      </c>
      <c r="W2457" s="36" t="s">
        <v>38</v>
      </c>
      <c r="X2457" s="36">
        <v>2</v>
      </c>
      <c r="Y2457" s="36" t="s">
        <v>52</v>
      </c>
      <c r="Z2457" s="36">
        <v>3</v>
      </c>
      <c r="AA2457" s="36" t="s">
        <v>52</v>
      </c>
      <c r="AB2457" s="36">
        <v>3</v>
      </c>
      <c r="AC2457" s="36"/>
      <c r="AD2457" s="36"/>
      <c r="AE2457" s="36">
        <f t="shared" si="41"/>
        <v>1</v>
      </c>
    </row>
    <row r="2458" spans="1:31" customFormat="1" ht="189">
      <c r="A2458" s="36">
        <v>2457</v>
      </c>
      <c r="B2458" s="36" t="s">
        <v>11965</v>
      </c>
      <c r="C2458" s="36" t="s">
        <v>13416</v>
      </c>
      <c r="D2458" s="36" t="s">
        <v>13459</v>
      </c>
      <c r="E2458" s="36" t="s">
        <v>28</v>
      </c>
      <c r="F2458" s="36" t="s">
        <v>45</v>
      </c>
      <c r="G2458" s="36">
        <v>0</v>
      </c>
      <c r="H2458" s="36" t="s">
        <v>82</v>
      </c>
      <c r="I2458" s="36" t="s">
        <v>13460</v>
      </c>
      <c r="J2458" s="36" t="s">
        <v>13461</v>
      </c>
      <c r="K2458" s="36" t="s">
        <v>33</v>
      </c>
      <c r="L2458" s="72" t="s">
        <v>13462</v>
      </c>
      <c r="M2458" s="36" t="s">
        <v>13463</v>
      </c>
      <c r="N2458" s="36" t="s">
        <v>36</v>
      </c>
      <c r="O2458" s="36"/>
      <c r="P2458" s="36"/>
      <c r="Q2458" s="36"/>
      <c r="R2458" s="36"/>
      <c r="S2458" s="36" t="s">
        <v>37</v>
      </c>
      <c r="T2458" s="36" t="s">
        <v>38</v>
      </c>
      <c r="U2458" s="36" t="s">
        <v>38</v>
      </c>
      <c r="V2458" s="36" t="s">
        <v>38</v>
      </c>
      <c r="W2458" s="36" t="s">
        <v>38</v>
      </c>
      <c r="X2458" s="36">
        <v>2</v>
      </c>
      <c r="Y2458" s="36" t="s">
        <v>52</v>
      </c>
      <c r="Z2458" s="36">
        <v>3</v>
      </c>
      <c r="AA2458" s="36" t="s">
        <v>52</v>
      </c>
      <c r="AB2458" s="36">
        <v>3</v>
      </c>
      <c r="AC2458" s="36"/>
      <c r="AD2458" s="36"/>
      <c r="AE2458" s="36">
        <f t="shared" si="41"/>
        <v>0</v>
      </c>
    </row>
    <row r="2459" spans="1:31" customFormat="1" ht="94.5">
      <c r="A2459" s="36">
        <v>2458</v>
      </c>
      <c r="B2459" s="36" t="s">
        <v>11965</v>
      </c>
      <c r="C2459" s="36" t="s">
        <v>13416</v>
      </c>
      <c r="D2459" s="36" t="s">
        <v>13464</v>
      </c>
      <c r="E2459" s="36" t="s">
        <v>28</v>
      </c>
      <c r="F2459" s="36" t="s">
        <v>45</v>
      </c>
      <c r="G2459" s="36">
        <v>0</v>
      </c>
      <c r="H2459" s="36" t="s">
        <v>82</v>
      </c>
      <c r="I2459" s="36" t="s">
        <v>13465</v>
      </c>
      <c r="J2459" s="36" t="s">
        <v>13466</v>
      </c>
      <c r="K2459" s="36" t="s">
        <v>33</v>
      </c>
      <c r="L2459" s="72" t="s">
        <v>13467</v>
      </c>
      <c r="M2459" s="36" t="s">
        <v>13468</v>
      </c>
      <c r="N2459" s="36" t="s">
        <v>49</v>
      </c>
      <c r="O2459" s="36"/>
      <c r="P2459" s="36" t="s">
        <v>50</v>
      </c>
      <c r="Q2459" s="36"/>
      <c r="R2459" s="36"/>
      <c r="S2459" s="36" t="s">
        <v>51</v>
      </c>
      <c r="T2459" s="36" t="s">
        <v>38</v>
      </c>
      <c r="U2459" s="36" t="s">
        <v>39</v>
      </c>
      <c r="V2459" s="36" t="s">
        <v>38</v>
      </c>
      <c r="W2459" s="36" t="s">
        <v>38</v>
      </c>
      <c r="X2459" s="36">
        <v>2</v>
      </c>
      <c r="Y2459" s="36" t="s">
        <v>52</v>
      </c>
      <c r="Z2459" s="36">
        <v>3</v>
      </c>
      <c r="AA2459" s="36" t="s">
        <v>52</v>
      </c>
      <c r="AB2459" s="36">
        <v>3</v>
      </c>
      <c r="AC2459" s="36"/>
      <c r="AD2459" s="36"/>
      <c r="AE2459" s="36">
        <f t="shared" si="41"/>
        <v>1</v>
      </c>
    </row>
    <row r="2460" spans="1:31" customFormat="1" ht="94.5">
      <c r="A2460" s="36">
        <v>2459</v>
      </c>
      <c r="B2460" s="36" t="s">
        <v>11965</v>
      </c>
      <c r="C2460" s="36" t="s">
        <v>13416</v>
      </c>
      <c r="D2460" s="36" t="s">
        <v>13469</v>
      </c>
      <c r="E2460" s="36" t="s">
        <v>28</v>
      </c>
      <c r="F2460" s="36" t="s">
        <v>45</v>
      </c>
      <c r="G2460" s="36">
        <v>0</v>
      </c>
      <c r="H2460" s="36" t="s">
        <v>108</v>
      </c>
      <c r="I2460" s="36" t="s">
        <v>13470</v>
      </c>
      <c r="J2460" s="36" t="s">
        <v>13471</v>
      </c>
      <c r="K2460" s="36" t="s">
        <v>33</v>
      </c>
      <c r="L2460" s="72" t="s">
        <v>13472</v>
      </c>
      <c r="M2460" s="36" t="s">
        <v>13473</v>
      </c>
      <c r="N2460" s="36" t="s">
        <v>49</v>
      </c>
      <c r="O2460" s="36"/>
      <c r="P2460" s="36" t="s">
        <v>50</v>
      </c>
      <c r="Q2460" s="36"/>
      <c r="R2460" s="36"/>
      <c r="S2460" s="36" t="s">
        <v>51</v>
      </c>
      <c r="T2460" s="36" t="s">
        <v>38</v>
      </c>
      <c r="U2460" s="36" t="s">
        <v>39</v>
      </c>
      <c r="V2460" s="36" t="s">
        <v>38</v>
      </c>
      <c r="W2460" s="36" t="s">
        <v>38</v>
      </c>
      <c r="X2460" s="36">
        <v>2</v>
      </c>
      <c r="Y2460" s="36" t="s">
        <v>52</v>
      </c>
      <c r="Z2460" s="36">
        <v>3</v>
      </c>
      <c r="AA2460" s="36" t="s">
        <v>52</v>
      </c>
      <c r="AB2460" s="36">
        <v>3</v>
      </c>
      <c r="AC2460" s="36"/>
      <c r="AD2460" s="36"/>
      <c r="AE2460" s="36">
        <f t="shared" si="41"/>
        <v>1</v>
      </c>
    </row>
    <row r="2461" spans="1:31" customFormat="1" ht="94.5">
      <c r="A2461" s="36">
        <v>2460</v>
      </c>
      <c r="B2461" s="36" t="s">
        <v>11965</v>
      </c>
      <c r="C2461" s="36" t="s">
        <v>13416</v>
      </c>
      <c r="D2461" s="36" t="s">
        <v>13474</v>
      </c>
      <c r="E2461" s="36" t="s">
        <v>28</v>
      </c>
      <c r="F2461" s="36" t="s">
        <v>45</v>
      </c>
      <c r="G2461" s="36">
        <v>0</v>
      </c>
      <c r="H2461" s="36" t="s">
        <v>82</v>
      </c>
      <c r="I2461" s="36" t="s">
        <v>13475</v>
      </c>
      <c r="J2461" s="36" t="s">
        <v>13476</v>
      </c>
      <c r="K2461" s="36" t="s">
        <v>33</v>
      </c>
      <c r="L2461" s="72" t="s">
        <v>13477</v>
      </c>
      <c r="M2461" s="36" t="s">
        <v>13478</v>
      </c>
      <c r="N2461" s="36" t="s">
        <v>49</v>
      </c>
      <c r="O2461" s="36"/>
      <c r="P2461" s="36" t="s">
        <v>50</v>
      </c>
      <c r="Q2461" s="36"/>
      <c r="R2461" s="36"/>
      <c r="S2461" s="36" t="s">
        <v>51</v>
      </c>
      <c r="T2461" s="36" t="s">
        <v>38</v>
      </c>
      <c r="U2461" s="36" t="s">
        <v>39</v>
      </c>
      <c r="V2461" s="36" t="s">
        <v>38</v>
      </c>
      <c r="W2461" s="36" t="s">
        <v>38</v>
      </c>
      <c r="X2461" s="36">
        <v>2</v>
      </c>
      <c r="Y2461" s="36" t="s">
        <v>52</v>
      </c>
      <c r="Z2461" s="36">
        <v>3</v>
      </c>
      <c r="AA2461" s="36" t="s">
        <v>52</v>
      </c>
      <c r="AB2461" s="36">
        <v>3</v>
      </c>
      <c r="AC2461" s="36"/>
      <c r="AD2461" s="36"/>
      <c r="AE2461" s="36">
        <f t="shared" si="41"/>
        <v>1</v>
      </c>
    </row>
    <row r="2462" spans="1:31" s="34" customFormat="1" ht="94.5">
      <c r="A2462" s="36">
        <v>2461</v>
      </c>
      <c r="B2462" s="36" t="s">
        <v>11965</v>
      </c>
      <c r="C2462" s="36" t="s">
        <v>13416</v>
      </c>
      <c r="D2462" s="36" t="s">
        <v>13479</v>
      </c>
      <c r="E2462" s="36" t="s">
        <v>28</v>
      </c>
      <c r="F2462" s="36" t="s">
        <v>45</v>
      </c>
      <c r="G2462" s="36">
        <v>0</v>
      </c>
      <c r="H2462" s="36" t="s">
        <v>42</v>
      </c>
      <c r="I2462" s="36" t="s">
        <v>13480</v>
      </c>
      <c r="J2462" s="36" t="s">
        <v>13481</v>
      </c>
      <c r="K2462" s="36" t="s">
        <v>33</v>
      </c>
      <c r="L2462" s="72" t="s">
        <v>13482</v>
      </c>
      <c r="M2462" s="36" t="s">
        <v>13483</v>
      </c>
      <c r="N2462" s="36" t="s">
        <v>36</v>
      </c>
      <c r="O2462" s="36"/>
      <c r="P2462" s="36"/>
      <c r="Q2462" s="36"/>
      <c r="R2462" s="36"/>
      <c r="S2462" s="36" t="s">
        <v>38</v>
      </c>
      <c r="T2462" s="36" t="s">
        <v>38</v>
      </c>
      <c r="U2462" s="36" t="s">
        <v>39</v>
      </c>
      <c r="V2462" s="36" t="s">
        <v>38</v>
      </c>
      <c r="W2462" s="36" t="s">
        <v>38</v>
      </c>
      <c r="X2462" s="36">
        <v>2</v>
      </c>
      <c r="Y2462" s="36" t="s">
        <v>13484</v>
      </c>
      <c r="Z2462" s="36">
        <v>4</v>
      </c>
      <c r="AA2462" s="36" t="s">
        <v>13484</v>
      </c>
      <c r="AB2462" s="36">
        <v>4</v>
      </c>
      <c r="AC2462" s="36"/>
      <c r="AD2462" s="36"/>
      <c r="AE2462" s="36">
        <f t="shared" si="41"/>
        <v>0</v>
      </c>
    </row>
    <row r="2463" spans="1:31" customFormat="1" ht="229.5">
      <c r="A2463" s="36">
        <v>2462</v>
      </c>
      <c r="B2463" s="36" t="s">
        <v>11965</v>
      </c>
      <c r="C2463" s="36" t="s">
        <v>13416</v>
      </c>
      <c r="D2463" s="36" t="s">
        <v>13485</v>
      </c>
      <c r="E2463" s="36" t="s">
        <v>13486</v>
      </c>
      <c r="F2463" s="36" t="s">
        <v>132</v>
      </c>
      <c r="G2463" s="36">
        <v>1</v>
      </c>
      <c r="H2463" s="36" t="s">
        <v>82</v>
      </c>
      <c r="I2463" s="36" t="s">
        <v>13487</v>
      </c>
      <c r="J2463" s="36" t="s">
        <v>13488</v>
      </c>
      <c r="K2463" s="36" t="s">
        <v>33</v>
      </c>
      <c r="L2463" s="72" t="s">
        <v>13489</v>
      </c>
      <c r="M2463" s="36" t="s">
        <v>13490</v>
      </c>
      <c r="N2463" s="36" t="s">
        <v>36</v>
      </c>
      <c r="O2463" s="36"/>
      <c r="P2463" s="36"/>
      <c r="Q2463" s="36"/>
      <c r="R2463" s="36"/>
      <c r="S2463" s="36" t="s">
        <v>51</v>
      </c>
      <c r="T2463" s="36" t="s">
        <v>38</v>
      </c>
      <c r="U2463" s="36" t="s">
        <v>39</v>
      </c>
      <c r="V2463" s="36" t="s">
        <v>38</v>
      </c>
      <c r="W2463" s="36" t="s">
        <v>38</v>
      </c>
      <c r="X2463" s="36">
        <v>2</v>
      </c>
      <c r="Y2463" s="36" t="s">
        <v>13491</v>
      </c>
      <c r="Z2463" s="36">
        <v>4</v>
      </c>
      <c r="AA2463" s="36" t="s">
        <v>13491</v>
      </c>
      <c r="AB2463" s="36">
        <v>4</v>
      </c>
      <c r="AC2463" s="36"/>
      <c r="AD2463" s="36"/>
      <c r="AE2463" s="36">
        <f t="shared" si="41"/>
        <v>0</v>
      </c>
    </row>
    <row r="2464" spans="1:31" customFormat="1" ht="94.5">
      <c r="A2464" s="36">
        <v>2463</v>
      </c>
      <c r="B2464" s="36" t="s">
        <v>11965</v>
      </c>
      <c r="C2464" s="36" t="s">
        <v>13416</v>
      </c>
      <c r="D2464" s="36" t="s">
        <v>13492</v>
      </c>
      <c r="E2464" s="36" t="s">
        <v>28</v>
      </c>
      <c r="F2464" s="36" t="s">
        <v>45</v>
      </c>
      <c r="G2464" s="36">
        <v>0</v>
      </c>
      <c r="H2464" s="36" t="s">
        <v>42</v>
      </c>
      <c r="I2464" s="36" t="s">
        <v>13493</v>
      </c>
      <c r="J2464" s="36" t="s">
        <v>13494</v>
      </c>
      <c r="K2464" s="36" t="s">
        <v>33</v>
      </c>
      <c r="L2464" s="72" t="s">
        <v>13495</v>
      </c>
      <c r="M2464" s="36" t="s">
        <v>13496</v>
      </c>
      <c r="N2464" s="36" t="s">
        <v>49</v>
      </c>
      <c r="O2464" s="36" t="s">
        <v>50</v>
      </c>
      <c r="P2464" s="36" t="s">
        <v>50</v>
      </c>
      <c r="Q2464" s="36"/>
      <c r="R2464" s="36"/>
      <c r="S2464" s="36" t="s">
        <v>51</v>
      </c>
      <c r="T2464" s="36" t="s">
        <v>38</v>
      </c>
      <c r="U2464" s="36" t="s">
        <v>39</v>
      </c>
      <c r="V2464" s="36" t="s">
        <v>38</v>
      </c>
      <c r="W2464" s="36" t="s">
        <v>38</v>
      </c>
      <c r="X2464" s="36">
        <v>2</v>
      </c>
      <c r="Y2464" s="36" t="s">
        <v>52</v>
      </c>
      <c r="Z2464" s="36">
        <v>3</v>
      </c>
      <c r="AA2464" s="36" t="s">
        <v>52</v>
      </c>
      <c r="AB2464" s="36">
        <v>3</v>
      </c>
      <c r="AC2464" s="36"/>
      <c r="AD2464" s="36"/>
      <c r="AE2464" s="36">
        <f t="shared" si="41"/>
        <v>2</v>
      </c>
    </row>
    <row r="2465" spans="1:31" customFormat="1" ht="81">
      <c r="A2465" s="36">
        <v>2464</v>
      </c>
      <c r="B2465" s="36" t="s">
        <v>11965</v>
      </c>
      <c r="C2465" s="36" t="s">
        <v>13416</v>
      </c>
      <c r="D2465" s="36" t="s">
        <v>13497</v>
      </c>
      <c r="E2465" s="36" t="s">
        <v>28</v>
      </c>
      <c r="F2465" s="36" t="s">
        <v>45</v>
      </c>
      <c r="G2465" s="36">
        <v>0</v>
      </c>
      <c r="H2465" s="36" t="s">
        <v>82</v>
      </c>
      <c r="I2465" s="36" t="s">
        <v>13498</v>
      </c>
      <c r="J2465" s="36" t="s">
        <v>13499</v>
      </c>
      <c r="K2465" s="36" t="s">
        <v>33</v>
      </c>
      <c r="L2465" s="72" t="s">
        <v>13500</v>
      </c>
      <c r="M2465" s="36" t="s">
        <v>13501</v>
      </c>
      <c r="N2465" s="36" t="s">
        <v>49</v>
      </c>
      <c r="O2465" s="36" t="s">
        <v>50</v>
      </c>
      <c r="P2465" s="36" t="s">
        <v>50</v>
      </c>
      <c r="Q2465" s="36"/>
      <c r="R2465" s="36"/>
      <c r="S2465" s="36" t="s">
        <v>51</v>
      </c>
      <c r="T2465" s="36" t="s">
        <v>38</v>
      </c>
      <c r="U2465" s="36" t="s">
        <v>39</v>
      </c>
      <c r="V2465" s="36" t="s">
        <v>39</v>
      </c>
      <c r="W2465" s="36" t="s">
        <v>145</v>
      </c>
      <c r="X2465" s="36">
        <v>2</v>
      </c>
      <c r="Y2465" s="36" t="s">
        <v>13502</v>
      </c>
      <c r="Z2465" s="36">
        <v>1</v>
      </c>
      <c r="AA2465" s="36" t="s">
        <v>13502</v>
      </c>
      <c r="AB2465" s="36">
        <v>1</v>
      </c>
      <c r="AC2465" s="36"/>
      <c r="AD2465" s="36"/>
      <c r="AE2465" s="36">
        <f t="shared" si="41"/>
        <v>2</v>
      </c>
    </row>
    <row r="2466" spans="1:31" customFormat="1" ht="108">
      <c r="A2466" s="36">
        <v>2465</v>
      </c>
      <c r="B2466" s="36" t="s">
        <v>11965</v>
      </c>
      <c r="C2466" s="36" t="s">
        <v>13416</v>
      </c>
      <c r="D2466" s="36" t="s">
        <v>13503</v>
      </c>
      <c r="E2466" s="36" t="s">
        <v>28</v>
      </c>
      <c r="F2466" s="36" t="s">
        <v>45</v>
      </c>
      <c r="G2466" s="36">
        <v>0</v>
      </c>
      <c r="H2466" s="36" t="s">
        <v>82</v>
      </c>
      <c r="I2466" s="36" t="s">
        <v>13504</v>
      </c>
      <c r="J2466" s="36" t="s">
        <v>13505</v>
      </c>
      <c r="K2466" s="36" t="s">
        <v>33</v>
      </c>
      <c r="L2466" s="72" t="s">
        <v>13506</v>
      </c>
      <c r="M2466" s="36" t="s">
        <v>13507</v>
      </c>
      <c r="N2466" s="36" t="s">
        <v>49</v>
      </c>
      <c r="O2466" s="36" t="s">
        <v>50</v>
      </c>
      <c r="P2466" s="36" t="s">
        <v>50</v>
      </c>
      <c r="Q2466" s="36"/>
      <c r="R2466" s="36"/>
      <c r="S2466" s="36" t="s">
        <v>51</v>
      </c>
      <c r="T2466" s="36" t="s">
        <v>38</v>
      </c>
      <c r="U2466" s="36" t="s">
        <v>39</v>
      </c>
      <c r="V2466" s="36" t="s">
        <v>38</v>
      </c>
      <c r="W2466" s="36" t="s">
        <v>145</v>
      </c>
      <c r="X2466" s="36">
        <v>2</v>
      </c>
      <c r="Y2466" s="36" t="s">
        <v>13502</v>
      </c>
      <c r="Z2466" s="36">
        <v>1</v>
      </c>
      <c r="AA2466" s="36" t="s">
        <v>13502</v>
      </c>
      <c r="AB2466" s="36">
        <v>1</v>
      </c>
      <c r="AC2466" s="36"/>
      <c r="AD2466" s="36"/>
      <c r="AE2466" s="36">
        <f t="shared" si="41"/>
        <v>2</v>
      </c>
    </row>
    <row r="2467" spans="1:31" customFormat="1" ht="108">
      <c r="A2467" s="36">
        <v>2466</v>
      </c>
      <c r="B2467" s="36" t="s">
        <v>11965</v>
      </c>
      <c r="C2467" s="36" t="s">
        <v>13416</v>
      </c>
      <c r="D2467" s="36" t="s">
        <v>13508</v>
      </c>
      <c r="E2467" s="36" t="s">
        <v>28</v>
      </c>
      <c r="F2467" s="36" t="s">
        <v>45</v>
      </c>
      <c r="G2467" s="36">
        <v>0</v>
      </c>
      <c r="H2467" s="36" t="s">
        <v>82</v>
      </c>
      <c r="I2467" s="36" t="s">
        <v>13509</v>
      </c>
      <c r="J2467" s="36" t="s">
        <v>13510</v>
      </c>
      <c r="K2467" s="36" t="s">
        <v>33</v>
      </c>
      <c r="L2467" s="72" t="s">
        <v>13511</v>
      </c>
      <c r="M2467" s="36" t="s">
        <v>13512</v>
      </c>
      <c r="N2467" s="36" t="s">
        <v>49</v>
      </c>
      <c r="O2467" s="36"/>
      <c r="P2467" s="36" t="s">
        <v>50</v>
      </c>
      <c r="Q2467" s="36" t="s">
        <v>50</v>
      </c>
      <c r="R2467" s="36"/>
      <c r="S2467" s="36" t="s">
        <v>51</v>
      </c>
      <c r="T2467" s="36" t="s">
        <v>38</v>
      </c>
      <c r="U2467" s="36" t="s">
        <v>39</v>
      </c>
      <c r="V2467" s="36" t="s">
        <v>38</v>
      </c>
      <c r="W2467" s="36" t="s">
        <v>145</v>
      </c>
      <c r="X2467" s="36">
        <v>2</v>
      </c>
      <c r="Y2467" s="36" t="s">
        <v>13513</v>
      </c>
      <c r="Z2467" s="36">
        <v>1</v>
      </c>
      <c r="AA2467" s="36" t="s">
        <v>13513</v>
      </c>
      <c r="AB2467" s="36">
        <v>1</v>
      </c>
      <c r="AC2467" s="36"/>
      <c r="AD2467" s="36"/>
      <c r="AE2467" s="36">
        <f t="shared" si="41"/>
        <v>2</v>
      </c>
    </row>
    <row r="2468" spans="1:31" customFormat="1" ht="94.5">
      <c r="A2468" s="36">
        <v>2467</v>
      </c>
      <c r="B2468" s="36" t="s">
        <v>11965</v>
      </c>
      <c r="C2468" s="36" t="s">
        <v>13416</v>
      </c>
      <c r="D2468" s="36" t="s">
        <v>13514</v>
      </c>
      <c r="E2468" s="36" t="s">
        <v>28</v>
      </c>
      <c r="F2468" s="36" t="s">
        <v>45</v>
      </c>
      <c r="G2468" s="36">
        <v>0</v>
      </c>
      <c r="H2468" s="36" t="s">
        <v>82</v>
      </c>
      <c r="I2468" s="36" t="s">
        <v>13515</v>
      </c>
      <c r="J2468" s="36" t="s">
        <v>13516</v>
      </c>
      <c r="K2468" s="36" t="s">
        <v>33</v>
      </c>
      <c r="L2468" s="72" t="s">
        <v>13517</v>
      </c>
      <c r="M2468" s="36" t="s">
        <v>13518</v>
      </c>
      <c r="N2468" s="36" t="s">
        <v>49</v>
      </c>
      <c r="O2468" s="36" t="s">
        <v>50</v>
      </c>
      <c r="P2468" s="36" t="s">
        <v>50</v>
      </c>
      <c r="Q2468" s="36"/>
      <c r="R2468" s="36" t="s">
        <v>50</v>
      </c>
      <c r="S2468" s="36" t="s">
        <v>51</v>
      </c>
      <c r="T2468" s="36" t="s">
        <v>38</v>
      </c>
      <c r="U2468" s="36" t="s">
        <v>39</v>
      </c>
      <c r="V2468" s="36" t="s">
        <v>38</v>
      </c>
      <c r="W2468" s="36" t="s">
        <v>2477</v>
      </c>
      <c r="X2468" s="36">
        <v>1</v>
      </c>
      <c r="Y2468" s="36" t="s">
        <v>4624</v>
      </c>
      <c r="Z2468" s="36">
        <v>1</v>
      </c>
      <c r="AA2468" s="36" t="s">
        <v>4624</v>
      </c>
      <c r="AB2468" s="36">
        <v>1</v>
      </c>
      <c r="AC2468" s="36"/>
      <c r="AD2468" s="36"/>
      <c r="AE2468" s="36">
        <f t="shared" si="41"/>
        <v>3</v>
      </c>
    </row>
    <row r="2469" spans="1:31" customFormat="1" ht="94.5">
      <c r="A2469" s="36">
        <v>2468</v>
      </c>
      <c r="B2469" s="36" t="s">
        <v>11965</v>
      </c>
      <c r="C2469" s="36" t="s">
        <v>13416</v>
      </c>
      <c r="D2469" s="36" t="s">
        <v>13519</v>
      </c>
      <c r="E2469" s="36" t="s">
        <v>28</v>
      </c>
      <c r="F2469" s="36" t="s">
        <v>45</v>
      </c>
      <c r="G2469" s="36">
        <v>0</v>
      </c>
      <c r="H2469" s="36" t="s">
        <v>82</v>
      </c>
      <c r="I2469" s="36" t="s">
        <v>13520</v>
      </c>
      <c r="J2469" s="36" t="s">
        <v>13521</v>
      </c>
      <c r="K2469" s="36" t="s">
        <v>33</v>
      </c>
      <c r="L2469" s="72" t="s">
        <v>13522</v>
      </c>
      <c r="M2469" s="36" t="s">
        <v>13523</v>
      </c>
      <c r="N2469" s="36" t="s">
        <v>49</v>
      </c>
      <c r="O2469" s="36"/>
      <c r="P2469" s="36" t="s">
        <v>50</v>
      </c>
      <c r="Q2469" s="36"/>
      <c r="R2469" s="36" t="s">
        <v>50</v>
      </c>
      <c r="S2469" s="36" t="s">
        <v>51</v>
      </c>
      <c r="T2469" s="36" t="s">
        <v>38</v>
      </c>
      <c r="U2469" s="36" t="s">
        <v>38</v>
      </c>
      <c r="V2469" s="36" t="s">
        <v>38</v>
      </c>
      <c r="W2469" s="36" t="s">
        <v>38</v>
      </c>
      <c r="X2469" s="36">
        <v>2</v>
      </c>
      <c r="Y2469" s="36" t="s">
        <v>4624</v>
      </c>
      <c r="Z2469" s="36">
        <v>1</v>
      </c>
      <c r="AA2469" s="36" t="s">
        <v>4624</v>
      </c>
      <c r="AB2469" s="36">
        <v>1</v>
      </c>
      <c r="AC2469" s="36"/>
      <c r="AD2469" s="36"/>
      <c r="AE2469" s="36">
        <f t="shared" si="41"/>
        <v>2</v>
      </c>
    </row>
    <row r="2470" spans="1:31" customFormat="1" ht="94.5">
      <c r="A2470" s="36">
        <v>2469</v>
      </c>
      <c r="B2470" s="36" t="s">
        <v>11965</v>
      </c>
      <c r="C2470" s="36" t="s">
        <v>13524</v>
      </c>
      <c r="D2470" s="36" t="s">
        <v>13525</v>
      </c>
      <c r="E2470" s="36" t="s">
        <v>28</v>
      </c>
      <c r="F2470" s="36" t="s">
        <v>45</v>
      </c>
      <c r="G2470" s="36">
        <v>0</v>
      </c>
      <c r="H2470" s="36" t="s">
        <v>30</v>
      </c>
      <c r="I2470" s="36" t="s">
        <v>13526</v>
      </c>
      <c r="J2470" s="36" t="s">
        <v>13527</v>
      </c>
      <c r="K2470" s="36" t="s">
        <v>33</v>
      </c>
      <c r="L2470" s="72" t="s">
        <v>13528</v>
      </c>
      <c r="M2470" s="36" t="s">
        <v>2999</v>
      </c>
      <c r="N2470" s="36" t="s">
        <v>49</v>
      </c>
      <c r="O2470" s="36"/>
      <c r="P2470" s="36" t="s">
        <v>50</v>
      </c>
      <c r="Q2470" s="36"/>
      <c r="R2470" s="36"/>
      <c r="S2470" s="36" t="s">
        <v>51</v>
      </c>
      <c r="T2470" s="36" t="s">
        <v>38</v>
      </c>
      <c r="U2470" s="36" t="s">
        <v>39</v>
      </c>
      <c r="V2470" s="36" t="s">
        <v>38</v>
      </c>
      <c r="W2470" s="36" t="s">
        <v>711</v>
      </c>
      <c r="X2470" s="36">
        <v>1</v>
      </c>
      <c r="Y2470" s="36" t="s">
        <v>13529</v>
      </c>
      <c r="Z2470" s="36">
        <v>1</v>
      </c>
      <c r="AA2470" s="36" t="s">
        <v>13530</v>
      </c>
      <c r="AB2470" s="36">
        <v>1</v>
      </c>
      <c r="AC2470" s="36"/>
      <c r="AD2470" s="36"/>
      <c r="AE2470" s="36">
        <f t="shared" si="41"/>
        <v>1</v>
      </c>
    </row>
    <row r="2471" spans="1:31" customFormat="1" ht="162">
      <c r="A2471" s="36">
        <v>2470</v>
      </c>
      <c r="B2471" s="36" t="s">
        <v>11965</v>
      </c>
      <c r="C2471" s="36" t="s">
        <v>13524</v>
      </c>
      <c r="D2471" s="36" t="s">
        <v>13531</v>
      </c>
      <c r="E2471" s="36" t="s">
        <v>28</v>
      </c>
      <c r="F2471" s="36" t="s">
        <v>45</v>
      </c>
      <c r="G2471" s="36">
        <v>0</v>
      </c>
      <c r="H2471" s="36" t="s">
        <v>30</v>
      </c>
      <c r="I2471" s="36" t="s">
        <v>13532</v>
      </c>
      <c r="J2471" s="36" t="s">
        <v>13533</v>
      </c>
      <c r="K2471" s="36" t="s">
        <v>33</v>
      </c>
      <c r="L2471" s="72" t="s">
        <v>13534</v>
      </c>
      <c r="M2471" s="36" t="s">
        <v>2999</v>
      </c>
      <c r="N2471" s="36" t="s">
        <v>49</v>
      </c>
      <c r="O2471" s="36"/>
      <c r="P2471" s="36" t="s">
        <v>50</v>
      </c>
      <c r="Q2471" s="36"/>
      <c r="R2471" s="36"/>
      <c r="S2471" s="36" t="s">
        <v>51</v>
      </c>
      <c r="T2471" s="36" t="s">
        <v>38</v>
      </c>
      <c r="U2471" s="36" t="s">
        <v>39</v>
      </c>
      <c r="V2471" s="36" t="s">
        <v>39</v>
      </c>
      <c r="W2471" s="36" t="s">
        <v>38</v>
      </c>
      <c r="X2471" s="36">
        <v>2</v>
      </c>
      <c r="Y2471" s="36" t="s">
        <v>13535</v>
      </c>
      <c r="Z2471" s="36">
        <v>1</v>
      </c>
      <c r="AA2471" s="36" t="s">
        <v>13536</v>
      </c>
      <c r="AB2471" s="36">
        <v>1</v>
      </c>
      <c r="AC2471" s="36"/>
      <c r="AD2471" s="36"/>
      <c r="AE2471" s="36">
        <f t="shared" si="41"/>
        <v>1</v>
      </c>
    </row>
    <row r="2472" spans="1:31" customFormat="1" ht="121.5">
      <c r="A2472" s="36">
        <v>2471</v>
      </c>
      <c r="B2472" s="36" t="s">
        <v>11965</v>
      </c>
      <c r="C2472" s="36" t="s">
        <v>13524</v>
      </c>
      <c r="D2472" s="36" t="s">
        <v>13537</v>
      </c>
      <c r="E2472" s="36" t="s">
        <v>28</v>
      </c>
      <c r="F2472" s="36" t="s">
        <v>45</v>
      </c>
      <c r="G2472" s="36">
        <v>0</v>
      </c>
      <c r="H2472" s="36" t="s">
        <v>30</v>
      </c>
      <c r="I2472" s="36" t="s">
        <v>13538</v>
      </c>
      <c r="J2472" s="36" t="s">
        <v>13539</v>
      </c>
      <c r="K2472" s="36" t="s">
        <v>33</v>
      </c>
      <c r="L2472" s="72" t="s">
        <v>13540</v>
      </c>
      <c r="M2472" s="36" t="s">
        <v>2999</v>
      </c>
      <c r="N2472" s="36" t="s">
        <v>49</v>
      </c>
      <c r="O2472" s="36" t="s">
        <v>50</v>
      </c>
      <c r="P2472" s="36" t="s">
        <v>50</v>
      </c>
      <c r="Q2472" s="36"/>
      <c r="R2472" s="36"/>
      <c r="S2472" s="36" t="s">
        <v>51</v>
      </c>
      <c r="T2472" s="36" t="s">
        <v>38</v>
      </c>
      <c r="U2472" s="36" t="s">
        <v>39</v>
      </c>
      <c r="V2472" s="36" t="s">
        <v>38</v>
      </c>
      <c r="W2472" s="36" t="s">
        <v>40</v>
      </c>
      <c r="X2472" s="36">
        <v>2</v>
      </c>
      <c r="Y2472" s="36" t="s">
        <v>13541</v>
      </c>
      <c r="Z2472" s="36">
        <v>1</v>
      </c>
      <c r="AA2472" s="36" t="s">
        <v>13542</v>
      </c>
      <c r="AB2472" s="36">
        <v>1</v>
      </c>
      <c r="AC2472" s="36"/>
      <c r="AD2472" s="36"/>
      <c r="AE2472" s="36">
        <f t="shared" si="41"/>
        <v>2</v>
      </c>
    </row>
    <row r="2473" spans="1:31" customFormat="1" ht="94.5">
      <c r="A2473" s="36">
        <v>2472</v>
      </c>
      <c r="B2473" s="36" t="s">
        <v>11965</v>
      </c>
      <c r="C2473" s="36" t="s">
        <v>13524</v>
      </c>
      <c r="D2473" s="36" t="s">
        <v>13543</v>
      </c>
      <c r="E2473" s="36" t="s">
        <v>28</v>
      </c>
      <c r="F2473" s="36" t="s">
        <v>45</v>
      </c>
      <c r="G2473" s="36">
        <v>0</v>
      </c>
      <c r="H2473" s="36" t="s">
        <v>108</v>
      </c>
      <c r="I2473" s="36" t="s">
        <v>13544</v>
      </c>
      <c r="J2473" s="36" t="s">
        <v>13545</v>
      </c>
      <c r="K2473" s="36" t="s">
        <v>33</v>
      </c>
      <c r="L2473" s="72" t="s">
        <v>13546</v>
      </c>
      <c r="M2473" s="36" t="s">
        <v>2999</v>
      </c>
      <c r="N2473" s="36" t="s">
        <v>49</v>
      </c>
      <c r="O2473" s="36"/>
      <c r="P2473" s="36" t="s">
        <v>50</v>
      </c>
      <c r="Q2473" s="36"/>
      <c r="R2473" s="36"/>
      <c r="S2473" s="36" t="s">
        <v>51</v>
      </c>
      <c r="T2473" s="36" t="s">
        <v>38</v>
      </c>
      <c r="U2473" s="36" t="s">
        <v>39</v>
      </c>
      <c r="V2473" s="36" t="s">
        <v>38</v>
      </c>
      <c r="W2473" s="36" t="s">
        <v>13547</v>
      </c>
      <c r="X2473" s="36">
        <v>2</v>
      </c>
      <c r="Y2473" s="36" t="s">
        <v>13548</v>
      </c>
      <c r="Z2473" s="36">
        <v>1</v>
      </c>
      <c r="AA2473" s="36" t="s">
        <v>13549</v>
      </c>
      <c r="AB2473" s="36">
        <v>1</v>
      </c>
      <c r="AC2473" s="36"/>
      <c r="AD2473" s="36"/>
      <c r="AE2473" s="36">
        <f t="shared" si="41"/>
        <v>1</v>
      </c>
    </row>
    <row r="2474" spans="1:31" customFormat="1" ht="108">
      <c r="A2474" s="36">
        <v>2473</v>
      </c>
      <c r="B2474" s="36" t="s">
        <v>11965</v>
      </c>
      <c r="C2474" s="36" t="s">
        <v>13524</v>
      </c>
      <c r="D2474" s="36" t="s">
        <v>13550</v>
      </c>
      <c r="E2474" s="36" t="s">
        <v>28</v>
      </c>
      <c r="F2474" s="36" t="s">
        <v>45</v>
      </c>
      <c r="G2474" s="36">
        <v>0</v>
      </c>
      <c r="H2474" s="36" t="s">
        <v>82</v>
      </c>
      <c r="I2474" s="36" t="s">
        <v>13551</v>
      </c>
      <c r="J2474" s="36" t="s">
        <v>13552</v>
      </c>
      <c r="K2474" s="36" t="s">
        <v>33</v>
      </c>
      <c r="L2474" s="72" t="s">
        <v>13553</v>
      </c>
      <c r="M2474" s="36" t="s">
        <v>2999</v>
      </c>
      <c r="N2474" s="36" t="s">
        <v>49</v>
      </c>
      <c r="O2474" s="36"/>
      <c r="P2474" s="36" t="s">
        <v>50</v>
      </c>
      <c r="Q2474" s="36"/>
      <c r="R2474" s="36" t="s">
        <v>50</v>
      </c>
      <c r="S2474" s="36" t="s">
        <v>51</v>
      </c>
      <c r="T2474" s="36" t="s">
        <v>38</v>
      </c>
      <c r="U2474" s="36" t="s">
        <v>39</v>
      </c>
      <c r="V2474" s="36" t="s">
        <v>38</v>
      </c>
      <c r="W2474" s="36" t="s">
        <v>13547</v>
      </c>
      <c r="X2474" s="36">
        <v>2</v>
      </c>
      <c r="Y2474" s="36" t="s">
        <v>13554</v>
      </c>
      <c r="Z2474" s="36">
        <v>1</v>
      </c>
      <c r="AA2474" s="36" t="s">
        <v>13555</v>
      </c>
      <c r="AB2474" s="36">
        <v>1</v>
      </c>
      <c r="AC2474" s="36"/>
      <c r="AD2474" s="36"/>
      <c r="AE2474" s="36">
        <f t="shared" si="41"/>
        <v>2</v>
      </c>
    </row>
    <row r="2475" spans="1:31" customFormat="1" ht="108">
      <c r="A2475" s="36">
        <v>2474</v>
      </c>
      <c r="B2475" s="36" t="s">
        <v>11965</v>
      </c>
      <c r="C2475" s="36" t="s">
        <v>13524</v>
      </c>
      <c r="D2475" s="36" t="s">
        <v>13556</v>
      </c>
      <c r="E2475" s="36" t="s">
        <v>28</v>
      </c>
      <c r="F2475" s="36" t="s">
        <v>45</v>
      </c>
      <c r="G2475" s="36">
        <v>0</v>
      </c>
      <c r="H2475" s="36" t="s">
        <v>108</v>
      </c>
      <c r="I2475" s="36" t="s">
        <v>13557</v>
      </c>
      <c r="J2475" s="36" t="s">
        <v>13558</v>
      </c>
      <c r="K2475" s="36" t="s">
        <v>33</v>
      </c>
      <c r="L2475" s="72" t="s">
        <v>13559</v>
      </c>
      <c r="M2475" s="36" t="s">
        <v>2999</v>
      </c>
      <c r="N2475" s="36" t="s">
        <v>49</v>
      </c>
      <c r="O2475" s="36" t="s">
        <v>50</v>
      </c>
      <c r="P2475" s="36" t="s">
        <v>50</v>
      </c>
      <c r="Q2475" s="36" t="s">
        <v>50</v>
      </c>
      <c r="R2475" s="36"/>
      <c r="S2475" s="36" t="s">
        <v>51</v>
      </c>
      <c r="T2475" s="36" t="s">
        <v>39</v>
      </c>
      <c r="U2475" s="36" t="s">
        <v>38</v>
      </c>
      <c r="V2475" s="36" t="s">
        <v>38</v>
      </c>
      <c r="W2475" s="36" t="s">
        <v>13547</v>
      </c>
      <c r="X2475" s="36">
        <v>2</v>
      </c>
      <c r="Y2475" s="36" t="s">
        <v>13560</v>
      </c>
      <c r="Z2475" s="36">
        <v>1</v>
      </c>
      <c r="AA2475" s="36" t="s">
        <v>13561</v>
      </c>
      <c r="AB2475" s="36">
        <v>1</v>
      </c>
      <c r="AC2475" s="36"/>
      <c r="AD2475" s="36"/>
      <c r="AE2475" s="36">
        <f t="shared" si="41"/>
        <v>3</v>
      </c>
    </row>
    <row r="2476" spans="1:31" customFormat="1" ht="94.5">
      <c r="A2476" s="36">
        <v>2475</v>
      </c>
      <c r="B2476" s="36" t="s">
        <v>11965</v>
      </c>
      <c r="C2476" s="36" t="s">
        <v>13524</v>
      </c>
      <c r="D2476" s="36" t="s">
        <v>13562</v>
      </c>
      <c r="E2476" s="36" t="s">
        <v>28</v>
      </c>
      <c r="F2476" s="36" t="s">
        <v>45</v>
      </c>
      <c r="G2476" s="36">
        <v>0</v>
      </c>
      <c r="H2476" s="36" t="s">
        <v>82</v>
      </c>
      <c r="I2476" s="36" t="s">
        <v>13563</v>
      </c>
      <c r="J2476" s="36" t="s">
        <v>13564</v>
      </c>
      <c r="K2476" s="36" t="s">
        <v>33</v>
      </c>
      <c r="L2476" s="72" t="s">
        <v>13565</v>
      </c>
      <c r="M2476" s="36" t="s">
        <v>2999</v>
      </c>
      <c r="N2476" s="36" t="s">
        <v>49</v>
      </c>
      <c r="O2476" s="36"/>
      <c r="P2476" s="36" t="s">
        <v>50</v>
      </c>
      <c r="Q2476" s="36"/>
      <c r="R2476" s="36"/>
      <c r="S2476" s="36" t="s">
        <v>51</v>
      </c>
      <c r="T2476" s="36" t="s">
        <v>39</v>
      </c>
      <c r="U2476" s="36" t="s">
        <v>39</v>
      </c>
      <c r="V2476" s="36" t="s">
        <v>39</v>
      </c>
      <c r="W2476" s="36" t="s">
        <v>13547</v>
      </c>
      <c r="X2476" s="36">
        <v>2</v>
      </c>
      <c r="Y2476" s="36" t="s">
        <v>13566</v>
      </c>
      <c r="Z2476" s="36">
        <v>1</v>
      </c>
      <c r="AA2476" s="36" t="s">
        <v>13567</v>
      </c>
      <c r="AB2476" s="36">
        <v>1</v>
      </c>
      <c r="AC2476" s="36"/>
      <c r="AD2476" s="36"/>
      <c r="AE2476" s="36">
        <f t="shared" si="41"/>
        <v>1</v>
      </c>
    </row>
    <row r="2477" spans="1:31" customFormat="1" ht="108">
      <c r="A2477" s="36">
        <v>2476</v>
      </c>
      <c r="B2477" s="36" t="s">
        <v>11965</v>
      </c>
      <c r="C2477" s="36" t="s">
        <v>13524</v>
      </c>
      <c r="D2477" s="36" t="s">
        <v>13568</v>
      </c>
      <c r="E2477" s="36" t="s">
        <v>28</v>
      </c>
      <c r="F2477" s="36" t="s">
        <v>45</v>
      </c>
      <c r="G2477" s="36">
        <v>0</v>
      </c>
      <c r="H2477" s="36" t="s">
        <v>645</v>
      </c>
      <c r="I2477" s="36" t="s">
        <v>13569</v>
      </c>
      <c r="J2477" s="36" t="s">
        <v>13570</v>
      </c>
      <c r="K2477" s="36" t="s">
        <v>33</v>
      </c>
      <c r="L2477" s="72" t="s">
        <v>13571</v>
      </c>
      <c r="M2477" s="36" t="s">
        <v>2999</v>
      </c>
      <c r="N2477" s="36" t="s">
        <v>49</v>
      </c>
      <c r="O2477" s="36"/>
      <c r="P2477" s="36" t="s">
        <v>50</v>
      </c>
      <c r="Q2477" s="36"/>
      <c r="R2477" s="36"/>
      <c r="S2477" s="36" t="s">
        <v>51</v>
      </c>
      <c r="T2477" s="36" t="s">
        <v>38</v>
      </c>
      <c r="U2477" s="36" t="s">
        <v>38</v>
      </c>
      <c r="V2477" s="36" t="s">
        <v>38</v>
      </c>
      <c r="W2477" s="36" t="s">
        <v>13547</v>
      </c>
      <c r="X2477" s="36">
        <v>2</v>
      </c>
      <c r="Y2477" s="36" t="s">
        <v>13548</v>
      </c>
      <c r="Z2477" s="36">
        <v>1</v>
      </c>
      <c r="AA2477" s="36" t="s">
        <v>13549</v>
      </c>
      <c r="AB2477" s="36">
        <v>1</v>
      </c>
      <c r="AC2477" s="36"/>
      <c r="AD2477" s="36"/>
      <c r="AE2477" s="36">
        <f t="shared" si="41"/>
        <v>1</v>
      </c>
    </row>
    <row r="2478" spans="1:31" customFormat="1" ht="121.5">
      <c r="A2478" s="36">
        <v>2477</v>
      </c>
      <c r="B2478" s="36" t="s">
        <v>11965</v>
      </c>
      <c r="C2478" s="36" t="s">
        <v>13524</v>
      </c>
      <c r="D2478" s="36" t="s">
        <v>13572</v>
      </c>
      <c r="E2478" s="36" t="s">
        <v>28</v>
      </c>
      <c r="F2478" s="36" t="s">
        <v>45</v>
      </c>
      <c r="G2478" s="36">
        <v>0</v>
      </c>
      <c r="H2478" s="36" t="s">
        <v>645</v>
      </c>
      <c r="I2478" s="36" t="s">
        <v>13573</v>
      </c>
      <c r="J2478" s="36" t="s">
        <v>13574</v>
      </c>
      <c r="K2478" s="36" t="s">
        <v>33</v>
      </c>
      <c r="L2478" s="72" t="s">
        <v>13575</v>
      </c>
      <c r="M2478" s="36" t="s">
        <v>2999</v>
      </c>
      <c r="N2478" s="36" t="s">
        <v>49</v>
      </c>
      <c r="O2478" s="36" t="s">
        <v>50</v>
      </c>
      <c r="P2478" s="36" t="s">
        <v>50</v>
      </c>
      <c r="Q2478" s="36" t="s">
        <v>50</v>
      </c>
      <c r="R2478" s="36"/>
      <c r="S2478" s="36" t="s">
        <v>51</v>
      </c>
      <c r="T2478" s="36" t="s">
        <v>39</v>
      </c>
      <c r="U2478" s="36" t="s">
        <v>38</v>
      </c>
      <c r="V2478" s="36" t="s">
        <v>38</v>
      </c>
      <c r="W2478" s="36" t="s">
        <v>13547</v>
      </c>
      <c r="X2478" s="36">
        <v>2</v>
      </c>
      <c r="Y2478" s="36" t="s">
        <v>13560</v>
      </c>
      <c r="Z2478" s="36">
        <v>1</v>
      </c>
      <c r="AA2478" s="36" t="s">
        <v>13561</v>
      </c>
      <c r="AB2478" s="36">
        <v>1</v>
      </c>
      <c r="AC2478" s="36"/>
      <c r="AD2478" s="36"/>
      <c r="AE2478" s="36">
        <f t="shared" si="41"/>
        <v>3</v>
      </c>
    </row>
    <row r="2479" spans="1:31" customFormat="1" ht="94.5">
      <c r="A2479" s="36">
        <v>2478</v>
      </c>
      <c r="B2479" s="36" t="s">
        <v>11965</v>
      </c>
      <c r="C2479" s="36" t="s">
        <v>13524</v>
      </c>
      <c r="D2479" s="36" t="s">
        <v>13576</v>
      </c>
      <c r="E2479" s="36" t="s">
        <v>28</v>
      </c>
      <c r="F2479" s="36" t="s">
        <v>45</v>
      </c>
      <c r="G2479" s="36">
        <v>0</v>
      </c>
      <c r="H2479" s="36" t="s">
        <v>108</v>
      </c>
      <c r="I2479" s="36" t="s">
        <v>13577</v>
      </c>
      <c r="J2479" s="36" t="s">
        <v>13578</v>
      </c>
      <c r="K2479" s="36" t="s">
        <v>33</v>
      </c>
      <c r="L2479" s="72" t="s">
        <v>13579</v>
      </c>
      <c r="M2479" s="36" t="s">
        <v>2999</v>
      </c>
      <c r="N2479" s="36" t="s">
        <v>49</v>
      </c>
      <c r="O2479" s="36"/>
      <c r="P2479" s="36" t="s">
        <v>50</v>
      </c>
      <c r="Q2479" s="36"/>
      <c r="R2479" s="36"/>
      <c r="S2479" s="36" t="s">
        <v>51</v>
      </c>
      <c r="T2479" s="36" t="s">
        <v>38</v>
      </c>
      <c r="U2479" s="36" t="s">
        <v>39</v>
      </c>
      <c r="V2479" s="36" t="s">
        <v>38</v>
      </c>
      <c r="W2479" s="36" t="s">
        <v>13547</v>
      </c>
      <c r="X2479" s="36">
        <v>2</v>
      </c>
      <c r="Y2479" s="36" t="s">
        <v>13580</v>
      </c>
      <c r="Z2479" s="36">
        <v>1</v>
      </c>
      <c r="AA2479" s="36" t="s">
        <v>13581</v>
      </c>
      <c r="AB2479" s="36">
        <v>1</v>
      </c>
      <c r="AC2479" s="36"/>
      <c r="AD2479" s="36"/>
      <c r="AE2479" s="36">
        <f t="shared" si="41"/>
        <v>1</v>
      </c>
    </row>
    <row r="2480" spans="1:31" customFormat="1" ht="81">
      <c r="A2480" s="36">
        <v>2479</v>
      </c>
      <c r="B2480" s="36" t="s">
        <v>11965</v>
      </c>
      <c r="C2480" s="36" t="s">
        <v>13524</v>
      </c>
      <c r="D2480" s="36" t="s">
        <v>13582</v>
      </c>
      <c r="E2480" s="36" t="s">
        <v>28</v>
      </c>
      <c r="F2480" s="36" t="s">
        <v>45</v>
      </c>
      <c r="G2480" s="36">
        <v>0</v>
      </c>
      <c r="H2480" s="36" t="s">
        <v>82</v>
      </c>
      <c r="I2480" s="36" t="s">
        <v>13583</v>
      </c>
      <c r="J2480" s="36" t="s">
        <v>13584</v>
      </c>
      <c r="K2480" s="36" t="s">
        <v>33</v>
      </c>
      <c r="L2480" s="72" t="s">
        <v>13585</v>
      </c>
      <c r="M2480" s="36" t="s">
        <v>2999</v>
      </c>
      <c r="N2480" s="36" t="s">
        <v>49</v>
      </c>
      <c r="O2480" s="36"/>
      <c r="P2480" s="36" t="s">
        <v>50</v>
      </c>
      <c r="Q2480" s="36"/>
      <c r="R2480" s="36"/>
      <c r="S2480" s="36" t="s">
        <v>51</v>
      </c>
      <c r="T2480" s="36" t="s">
        <v>38</v>
      </c>
      <c r="U2480" s="36" t="s">
        <v>39</v>
      </c>
      <c r="V2480" s="36" t="s">
        <v>38</v>
      </c>
      <c r="W2480" s="36" t="s">
        <v>711</v>
      </c>
      <c r="X2480" s="36">
        <v>1</v>
      </c>
      <c r="Y2480" s="36" t="s">
        <v>13529</v>
      </c>
      <c r="Z2480" s="36">
        <v>1</v>
      </c>
      <c r="AA2480" s="36" t="s">
        <v>13530</v>
      </c>
      <c r="AB2480" s="36">
        <v>1</v>
      </c>
      <c r="AC2480" s="36"/>
      <c r="AD2480" s="36"/>
      <c r="AE2480" s="36">
        <f t="shared" si="41"/>
        <v>1</v>
      </c>
    </row>
    <row r="2481" spans="1:31" customFormat="1" ht="108">
      <c r="A2481" s="36">
        <v>2480</v>
      </c>
      <c r="B2481" s="36" t="s">
        <v>11965</v>
      </c>
      <c r="C2481" s="36" t="s">
        <v>13524</v>
      </c>
      <c r="D2481" s="36" t="s">
        <v>13586</v>
      </c>
      <c r="E2481" s="36" t="s">
        <v>28</v>
      </c>
      <c r="F2481" s="36" t="s">
        <v>45</v>
      </c>
      <c r="G2481" s="36">
        <v>0</v>
      </c>
      <c r="H2481" s="36" t="s">
        <v>757</v>
      </c>
      <c r="I2481" s="36" t="s">
        <v>13587</v>
      </c>
      <c r="J2481" s="36" t="s">
        <v>13588</v>
      </c>
      <c r="K2481" s="36" t="s">
        <v>33</v>
      </c>
      <c r="L2481" s="72" t="s">
        <v>13589</v>
      </c>
      <c r="M2481" s="36" t="s">
        <v>2999</v>
      </c>
      <c r="N2481" s="36" t="s">
        <v>49</v>
      </c>
      <c r="O2481" s="36"/>
      <c r="P2481" s="36" t="s">
        <v>50</v>
      </c>
      <c r="Q2481" s="36"/>
      <c r="R2481" s="36"/>
      <c r="S2481" s="36" t="s">
        <v>51</v>
      </c>
      <c r="T2481" s="36" t="s">
        <v>38</v>
      </c>
      <c r="U2481" s="36" t="s">
        <v>39</v>
      </c>
      <c r="V2481" s="36" t="s">
        <v>38</v>
      </c>
      <c r="W2481" s="36" t="s">
        <v>711</v>
      </c>
      <c r="X2481" s="36">
        <v>1</v>
      </c>
      <c r="Y2481" s="36" t="s">
        <v>13529</v>
      </c>
      <c r="Z2481" s="36">
        <v>1</v>
      </c>
      <c r="AA2481" s="36" t="s">
        <v>13530</v>
      </c>
      <c r="AB2481" s="36">
        <v>1</v>
      </c>
      <c r="AC2481" s="36"/>
      <c r="AD2481" s="36"/>
      <c r="AE2481" s="36">
        <f t="shared" si="41"/>
        <v>1</v>
      </c>
    </row>
    <row r="2482" spans="1:31" customFormat="1" ht="81">
      <c r="A2482" s="36">
        <v>2481</v>
      </c>
      <c r="B2482" s="36" t="s">
        <v>11965</v>
      </c>
      <c r="C2482" s="36" t="s">
        <v>13524</v>
      </c>
      <c r="D2482" s="36" t="s">
        <v>13590</v>
      </c>
      <c r="E2482" s="36" t="s">
        <v>28</v>
      </c>
      <c r="F2482" s="36" t="s">
        <v>45</v>
      </c>
      <c r="G2482" s="36">
        <v>0</v>
      </c>
      <c r="H2482" s="36" t="s">
        <v>108</v>
      </c>
      <c r="I2482" s="36" t="s">
        <v>13591</v>
      </c>
      <c r="J2482" s="36" t="s">
        <v>13592</v>
      </c>
      <c r="K2482" s="36" t="s">
        <v>33</v>
      </c>
      <c r="L2482" s="72" t="s">
        <v>13593</v>
      </c>
      <c r="M2482" s="36" t="s">
        <v>2999</v>
      </c>
      <c r="N2482" s="36" t="s">
        <v>49</v>
      </c>
      <c r="O2482" s="36"/>
      <c r="P2482" s="36" t="s">
        <v>50</v>
      </c>
      <c r="Q2482" s="36"/>
      <c r="R2482" s="36"/>
      <c r="S2482" s="36" t="s">
        <v>51</v>
      </c>
      <c r="T2482" s="36" t="s">
        <v>38</v>
      </c>
      <c r="U2482" s="36" t="s">
        <v>39</v>
      </c>
      <c r="V2482" s="36" t="s">
        <v>38</v>
      </c>
      <c r="W2482" s="36" t="s">
        <v>13547</v>
      </c>
      <c r="X2482" s="36">
        <v>2</v>
      </c>
      <c r="Y2482" s="36" t="s">
        <v>13529</v>
      </c>
      <c r="Z2482" s="36">
        <v>1</v>
      </c>
      <c r="AA2482" s="36" t="s">
        <v>13530</v>
      </c>
      <c r="AB2482" s="36">
        <v>1</v>
      </c>
      <c r="AC2482" s="36"/>
      <c r="AD2482" s="36"/>
      <c r="AE2482" s="36">
        <f t="shared" si="41"/>
        <v>1</v>
      </c>
    </row>
    <row r="2483" spans="1:31" customFormat="1" ht="81">
      <c r="A2483" s="36">
        <v>2482</v>
      </c>
      <c r="B2483" s="36" t="s">
        <v>11965</v>
      </c>
      <c r="C2483" s="36" t="s">
        <v>13524</v>
      </c>
      <c r="D2483" s="36" t="s">
        <v>13594</v>
      </c>
      <c r="E2483" s="36" t="s">
        <v>28</v>
      </c>
      <c r="F2483" s="36" t="s">
        <v>45</v>
      </c>
      <c r="G2483" s="36">
        <v>0</v>
      </c>
      <c r="H2483" s="36" t="s">
        <v>82</v>
      </c>
      <c r="I2483" s="36" t="s">
        <v>13595</v>
      </c>
      <c r="J2483" s="36" t="s">
        <v>13596</v>
      </c>
      <c r="K2483" s="36" t="s">
        <v>33</v>
      </c>
      <c r="L2483" s="72" t="s">
        <v>13597</v>
      </c>
      <c r="M2483" s="36" t="s">
        <v>2999</v>
      </c>
      <c r="N2483" s="36" t="s">
        <v>49</v>
      </c>
      <c r="O2483" s="36"/>
      <c r="P2483" s="36" t="s">
        <v>50</v>
      </c>
      <c r="Q2483" s="36"/>
      <c r="R2483" s="36"/>
      <c r="S2483" s="36" t="s">
        <v>51</v>
      </c>
      <c r="T2483" s="36" t="s">
        <v>38</v>
      </c>
      <c r="U2483" s="36" t="s">
        <v>39</v>
      </c>
      <c r="V2483" s="36" t="s">
        <v>38</v>
      </c>
      <c r="W2483" s="36" t="s">
        <v>711</v>
      </c>
      <c r="X2483" s="36">
        <v>1</v>
      </c>
      <c r="Y2483" s="36" t="s">
        <v>13529</v>
      </c>
      <c r="Z2483" s="36">
        <v>1</v>
      </c>
      <c r="AA2483" s="36" t="s">
        <v>13530</v>
      </c>
      <c r="AB2483" s="36">
        <v>1</v>
      </c>
      <c r="AC2483" s="36"/>
      <c r="AD2483" s="36"/>
      <c r="AE2483" s="36">
        <f t="shared" si="41"/>
        <v>1</v>
      </c>
    </row>
    <row r="2484" spans="1:31" customFormat="1" ht="121.5">
      <c r="A2484" s="36">
        <v>2483</v>
      </c>
      <c r="B2484" s="36" t="s">
        <v>11965</v>
      </c>
      <c r="C2484" s="36" t="s">
        <v>13524</v>
      </c>
      <c r="D2484" s="36" t="s">
        <v>13598</v>
      </c>
      <c r="E2484" s="36" t="s">
        <v>28</v>
      </c>
      <c r="F2484" s="36" t="s">
        <v>45</v>
      </c>
      <c r="G2484" s="36">
        <v>0</v>
      </c>
      <c r="H2484" s="36" t="s">
        <v>645</v>
      </c>
      <c r="I2484" s="36" t="s">
        <v>13599</v>
      </c>
      <c r="J2484" s="36" t="s">
        <v>13600</v>
      </c>
      <c r="K2484" s="36" t="s">
        <v>33</v>
      </c>
      <c r="L2484" s="72" t="s">
        <v>13601</v>
      </c>
      <c r="M2484" s="36" t="s">
        <v>2999</v>
      </c>
      <c r="N2484" s="36" t="s">
        <v>49</v>
      </c>
      <c r="O2484" s="36"/>
      <c r="P2484" s="36" t="s">
        <v>50</v>
      </c>
      <c r="Q2484" s="36"/>
      <c r="R2484" s="36"/>
      <c r="S2484" s="36" t="s">
        <v>51</v>
      </c>
      <c r="T2484" s="36" t="s">
        <v>38</v>
      </c>
      <c r="U2484" s="36" t="s">
        <v>39</v>
      </c>
      <c r="V2484" s="36" t="s">
        <v>38</v>
      </c>
      <c r="W2484" s="36" t="s">
        <v>13547</v>
      </c>
      <c r="X2484" s="36">
        <v>2</v>
      </c>
      <c r="Y2484" s="36" t="s">
        <v>13529</v>
      </c>
      <c r="Z2484" s="36">
        <v>1</v>
      </c>
      <c r="AA2484" s="36" t="s">
        <v>13530</v>
      </c>
      <c r="AB2484" s="36">
        <v>1</v>
      </c>
      <c r="AC2484" s="36"/>
      <c r="AD2484" s="36"/>
      <c r="AE2484" s="36">
        <f t="shared" si="41"/>
        <v>1</v>
      </c>
    </row>
    <row r="2485" spans="1:31" customFormat="1" ht="121.5">
      <c r="A2485" s="36">
        <v>2484</v>
      </c>
      <c r="B2485" s="36" t="s">
        <v>11965</v>
      </c>
      <c r="C2485" s="36" t="s">
        <v>13524</v>
      </c>
      <c r="D2485" s="36" t="s">
        <v>13602</v>
      </c>
      <c r="E2485" s="36" t="s">
        <v>28</v>
      </c>
      <c r="F2485" s="36" t="s">
        <v>45</v>
      </c>
      <c r="G2485" s="36">
        <v>0</v>
      </c>
      <c r="H2485" s="36" t="s">
        <v>108</v>
      </c>
      <c r="I2485" s="36" t="s">
        <v>13603</v>
      </c>
      <c r="J2485" s="36" t="s">
        <v>13604</v>
      </c>
      <c r="K2485" s="36" t="s">
        <v>33</v>
      </c>
      <c r="L2485" s="72" t="s">
        <v>13605</v>
      </c>
      <c r="M2485" s="36" t="s">
        <v>2999</v>
      </c>
      <c r="N2485" s="36" t="s">
        <v>49</v>
      </c>
      <c r="O2485" s="36"/>
      <c r="P2485" s="36" t="s">
        <v>50</v>
      </c>
      <c r="Q2485" s="36"/>
      <c r="R2485" s="36"/>
      <c r="S2485" s="36" t="s">
        <v>51</v>
      </c>
      <c r="T2485" s="36" t="s">
        <v>38</v>
      </c>
      <c r="U2485" s="36" t="s">
        <v>39</v>
      </c>
      <c r="V2485" s="36" t="s">
        <v>38</v>
      </c>
      <c r="W2485" s="36" t="s">
        <v>13547</v>
      </c>
      <c r="X2485" s="36">
        <v>2</v>
      </c>
      <c r="Y2485" s="36" t="s">
        <v>13548</v>
      </c>
      <c r="Z2485" s="36">
        <v>1</v>
      </c>
      <c r="AA2485" s="36" t="s">
        <v>13549</v>
      </c>
      <c r="AB2485" s="36">
        <v>1</v>
      </c>
      <c r="AC2485" s="36"/>
      <c r="AD2485" s="36"/>
      <c r="AE2485" s="36">
        <f t="shared" si="41"/>
        <v>1</v>
      </c>
    </row>
    <row r="2486" spans="1:31" customFormat="1" ht="108">
      <c r="A2486" s="36">
        <v>2485</v>
      </c>
      <c r="B2486" s="36" t="s">
        <v>11965</v>
      </c>
      <c r="C2486" s="36" t="s">
        <v>13524</v>
      </c>
      <c r="D2486" s="36" t="s">
        <v>13606</v>
      </c>
      <c r="E2486" s="36" t="s">
        <v>28</v>
      </c>
      <c r="F2486" s="36" t="s">
        <v>45</v>
      </c>
      <c r="G2486" s="36">
        <v>0</v>
      </c>
      <c r="H2486" s="36" t="s">
        <v>645</v>
      </c>
      <c r="I2486" s="36" t="s">
        <v>13607</v>
      </c>
      <c r="J2486" s="36" t="s">
        <v>13608</v>
      </c>
      <c r="K2486" s="36" t="s">
        <v>33</v>
      </c>
      <c r="L2486" s="72" t="s">
        <v>13609</v>
      </c>
      <c r="M2486" s="36" t="s">
        <v>2999</v>
      </c>
      <c r="N2486" s="36" t="s">
        <v>49</v>
      </c>
      <c r="O2486" s="36"/>
      <c r="P2486" s="36" t="s">
        <v>50</v>
      </c>
      <c r="Q2486" s="36"/>
      <c r="R2486" s="36"/>
      <c r="S2486" s="36" t="s">
        <v>51</v>
      </c>
      <c r="T2486" s="36" t="s">
        <v>38</v>
      </c>
      <c r="U2486" s="36" t="s">
        <v>39</v>
      </c>
      <c r="V2486" s="36" t="s">
        <v>38</v>
      </c>
      <c r="W2486" s="36" t="s">
        <v>13547</v>
      </c>
      <c r="X2486" s="36">
        <v>2</v>
      </c>
      <c r="Y2486" s="36" t="s">
        <v>13529</v>
      </c>
      <c r="Z2486" s="36">
        <v>1</v>
      </c>
      <c r="AA2486" s="36" t="s">
        <v>13530</v>
      </c>
      <c r="AB2486" s="36">
        <v>1</v>
      </c>
      <c r="AC2486" s="36"/>
      <c r="AD2486" s="36"/>
      <c r="AE2486" s="36">
        <f t="shared" si="41"/>
        <v>1</v>
      </c>
    </row>
    <row r="2487" spans="1:31" customFormat="1" ht="81">
      <c r="A2487" s="36">
        <v>2486</v>
      </c>
      <c r="B2487" s="36" t="s">
        <v>11965</v>
      </c>
      <c r="C2487" s="36" t="s">
        <v>13524</v>
      </c>
      <c r="D2487" s="36" t="s">
        <v>13610</v>
      </c>
      <c r="E2487" s="36" t="s">
        <v>28</v>
      </c>
      <c r="F2487" s="36" t="s">
        <v>45</v>
      </c>
      <c r="G2487" s="36">
        <v>0</v>
      </c>
      <c r="H2487" s="36" t="s">
        <v>645</v>
      </c>
      <c r="I2487" s="36" t="s">
        <v>13611</v>
      </c>
      <c r="J2487" s="36" t="s">
        <v>13612</v>
      </c>
      <c r="K2487" s="36" t="s">
        <v>33</v>
      </c>
      <c r="L2487" s="72" t="s">
        <v>13613</v>
      </c>
      <c r="M2487" s="36" t="s">
        <v>2999</v>
      </c>
      <c r="N2487" s="36" t="s">
        <v>49</v>
      </c>
      <c r="O2487" s="36"/>
      <c r="P2487" s="36" t="s">
        <v>50</v>
      </c>
      <c r="Q2487" s="36"/>
      <c r="R2487" s="36"/>
      <c r="S2487" s="36" t="s">
        <v>51</v>
      </c>
      <c r="T2487" s="36" t="s">
        <v>38</v>
      </c>
      <c r="U2487" s="36" t="s">
        <v>39</v>
      </c>
      <c r="V2487" s="36" t="s">
        <v>38</v>
      </c>
      <c r="W2487" s="36" t="s">
        <v>13547</v>
      </c>
      <c r="X2487" s="36">
        <v>2</v>
      </c>
      <c r="Y2487" s="36" t="s">
        <v>13529</v>
      </c>
      <c r="Z2487" s="36">
        <v>1</v>
      </c>
      <c r="AA2487" s="36" t="s">
        <v>13530</v>
      </c>
      <c r="AB2487" s="36">
        <v>1</v>
      </c>
      <c r="AC2487" s="36"/>
      <c r="AD2487" s="36"/>
      <c r="AE2487" s="36">
        <f t="shared" si="41"/>
        <v>1</v>
      </c>
    </row>
    <row r="2488" spans="1:31" customFormat="1" ht="81">
      <c r="A2488" s="36">
        <v>2487</v>
      </c>
      <c r="B2488" s="36" t="s">
        <v>11965</v>
      </c>
      <c r="C2488" s="36" t="s">
        <v>13524</v>
      </c>
      <c r="D2488" s="36" t="s">
        <v>13614</v>
      </c>
      <c r="E2488" s="36" t="s">
        <v>28</v>
      </c>
      <c r="F2488" s="36" t="s">
        <v>45</v>
      </c>
      <c r="G2488" s="36">
        <v>0</v>
      </c>
      <c r="H2488" s="36" t="s">
        <v>82</v>
      </c>
      <c r="I2488" s="36" t="s">
        <v>13615</v>
      </c>
      <c r="J2488" s="36" t="s">
        <v>13616</v>
      </c>
      <c r="K2488" s="36" t="s">
        <v>33</v>
      </c>
      <c r="L2488" s="72" t="s">
        <v>13617</v>
      </c>
      <c r="M2488" s="36" t="s">
        <v>2999</v>
      </c>
      <c r="N2488" s="36" t="s">
        <v>49</v>
      </c>
      <c r="O2488" s="36"/>
      <c r="P2488" s="36" t="s">
        <v>50</v>
      </c>
      <c r="Q2488" s="36"/>
      <c r="R2488" s="36"/>
      <c r="S2488" s="36" t="s">
        <v>51</v>
      </c>
      <c r="T2488" s="36" t="s">
        <v>38</v>
      </c>
      <c r="U2488" s="36" t="s">
        <v>39</v>
      </c>
      <c r="V2488" s="36" t="s">
        <v>38</v>
      </c>
      <c r="W2488" s="36" t="s">
        <v>711</v>
      </c>
      <c r="X2488" s="36">
        <v>1</v>
      </c>
      <c r="Y2488" s="36" t="s">
        <v>13529</v>
      </c>
      <c r="Z2488" s="36">
        <v>1</v>
      </c>
      <c r="AA2488" s="36" t="s">
        <v>13530</v>
      </c>
      <c r="AB2488" s="36">
        <v>1</v>
      </c>
      <c r="AC2488" s="36"/>
      <c r="AD2488" s="36"/>
      <c r="AE2488" s="36">
        <f t="shared" si="41"/>
        <v>1</v>
      </c>
    </row>
    <row r="2489" spans="1:31" customFormat="1" ht="81">
      <c r="A2489" s="36">
        <v>2488</v>
      </c>
      <c r="B2489" s="36" t="s">
        <v>11965</v>
      </c>
      <c r="C2489" s="36" t="s">
        <v>13524</v>
      </c>
      <c r="D2489" s="36" t="s">
        <v>13618</v>
      </c>
      <c r="E2489" s="36" t="s">
        <v>28</v>
      </c>
      <c r="F2489" s="36" t="s">
        <v>45</v>
      </c>
      <c r="G2489" s="36">
        <v>0</v>
      </c>
      <c r="H2489" s="36" t="s">
        <v>82</v>
      </c>
      <c r="I2489" s="36" t="s">
        <v>13619</v>
      </c>
      <c r="J2489" s="36" t="s">
        <v>13620</v>
      </c>
      <c r="K2489" s="36" t="s">
        <v>33</v>
      </c>
      <c r="L2489" s="72" t="s">
        <v>13621</v>
      </c>
      <c r="M2489" s="36" t="s">
        <v>2999</v>
      </c>
      <c r="N2489" s="36" t="s">
        <v>49</v>
      </c>
      <c r="O2489" s="36"/>
      <c r="P2489" s="36" t="s">
        <v>50</v>
      </c>
      <c r="Q2489" s="36"/>
      <c r="R2489" s="36"/>
      <c r="S2489" s="36" t="s">
        <v>51</v>
      </c>
      <c r="T2489" s="36" t="s">
        <v>38</v>
      </c>
      <c r="U2489" s="36" t="s">
        <v>39</v>
      </c>
      <c r="V2489" s="36" t="s">
        <v>38</v>
      </c>
      <c r="W2489" s="36" t="s">
        <v>711</v>
      </c>
      <c r="X2489" s="36">
        <v>1</v>
      </c>
      <c r="Y2489" s="36" t="s">
        <v>13529</v>
      </c>
      <c r="Z2489" s="36">
        <v>1</v>
      </c>
      <c r="AA2489" s="36" t="s">
        <v>13530</v>
      </c>
      <c r="AB2489" s="36">
        <v>1</v>
      </c>
      <c r="AC2489" s="36"/>
      <c r="AD2489" s="36"/>
      <c r="AE2489" s="36">
        <f t="shared" si="41"/>
        <v>1</v>
      </c>
    </row>
    <row r="2490" spans="1:31" customFormat="1" ht="81">
      <c r="A2490" s="36">
        <v>2489</v>
      </c>
      <c r="B2490" s="36" t="s">
        <v>11965</v>
      </c>
      <c r="C2490" s="36" t="s">
        <v>13524</v>
      </c>
      <c r="D2490" s="36" t="s">
        <v>13622</v>
      </c>
      <c r="E2490" s="36" t="s">
        <v>28</v>
      </c>
      <c r="F2490" s="36" t="s">
        <v>45</v>
      </c>
      <c r="G2490" s="36">
        <v>0</v>
      </c>
      <c r="H2490" s="36" t="s">
        <v>82</v>
      </c>
      <c r="I2490" s="36" t="s">
        <v>13623</v>
      </c>
      <c r="J2490" s="36" t="s">
        <v>13624</v>
      </c>
      <c r="K2490" s="36" t="s">
        <v>33</v>
      </c>
      <c r="L2490" s="72" t="s">
        <v>13625</v>
      </c>
      <c r="M2490" s="36" t="s">
        <v>2999</v>
      </c>
      <c r="N2490" s="36" t="s">
        <v>49</v>
      </c>
      <c r="O2490" s="36"/>
      <c r="P2490" s="36" t="s">
        <v>50</v>
      </c>
      <c r="Q2490" s="36"/>
      <c r="R2490" s="36"/>
      <c r="S2490" s="36" t="s">
        <v>51</v>
      </c>
      <c r="T2490" s="36" t="s">
        <v>38</v>
      </c>
      <c r="U2490" s="36" t="s">
        <v>39</v>
      </c>
      <c r="V2490" s="36" t="s">
        <v>38</v>
      </c>
      <c r="W2490" s="36" t="s">
        <v>13547</v>
      </c>
      <c r="X2490" s="36">
        <v>2</v>
      </c>
      <c r="Y2490" s="36" t="s">
        <v>13529</v>
      </c>
      <c r="Z2490" s="36">
        <v>1</v>
      </c>
      <c r="AA2490" s="36" t="s">
        <v>13530</v>
      </c>
      <c r="AB2490" s="36">
        <v>1</v>
      </c>
      <c r="AC2490" s="36"/>
      <c r="AD2490" s="36"/>
      <c r="AE2490" s="36">
        <f t="shared" si="41"/>
        <v>1</v>
      </c>
    </row>
    <row r="2491" spans="1:31" customFormat="1" ht="94.5">
      <c r="A2491" s="36">
        <v>2490</v>
      </c>
      <c r="B2491" s="36" t="s">
        <v>11965</v>
      </c>
      <c r="C2491" s="36" t="s">
        <v>13524</v>
      </c>
      <c r="D2491" s="36" t="s">
        <v>13626</v>
      </c>
      <c r="E2491" s="36" t="s">
        <v>28</v>
      </c>
      <c r="F2491" s="36" t="s">
        <v>45</v>
      </c>
      <c r="G2491" s="36">
        <v>0</v>
      </c>
      <c r="H2491" s="36" t="s">
        <v>757</v>
      </c>
      <c r="I2491" s="36" t="s">
        <v>13627</v>
      </c>
      <c r="J2491" s="36" t="s">
        <v>13628</v>
      </c>
      <c r="K2491" s="36" t="s">
        <v>33</v>
      </c>
      <c r="L2491" s="72" t="s">
        <v>13629</v>
      </c>
      <c r="M2491" s="36" t="s">
        <v>2999</v>
      </c>
      <c r="N2491" s="36" t="s">
        <v>49</v>
      </c>
      <c r="O2491" s="36" t="s">
        <v>50</v>
      </c>
      <c r="P2491" s="36" t="s">
        <v>50</v>
      </c>
      <c r="Q2491" s="36" t="s">
        <v>50</v>
      </c>
      <c r="R2491" s="36"/>
      <c r="S2491" s="36" t="s">
        <v>51</v>
      </c>
      <c r="T2491" s="36" t="s">
        <v>39</v>
      </c>
      <c r="U2491" s="36" t="s">
        <v>38</v>
      </c>
      <c r="V2491" s="36" t="s">
        <v>38</v>
      </c>
      <c r="W2491" s="36" t="s">
        <v>13547</v>
      </c>
      <c r="X2491" s="36">
        <v>2</v>
      </c>
      <c r="Y2491" s="36" t="s">
        <v>13560</v>
      </c>
      <c r="Z2491" s="36">
        <v>1</v>
      </c>
      <c r="AA2491" s="36" t="s">
        <v>13561</v>
      </c>
      <c r="AB2491" s="36">
        <v>1</v>
      </c>
      <c r="AC2491" s="36"/>
      <c r="AD2491" s="36"/>
      <c r="AE2491" s="36">
        <f t="shared" si="41"/>
        <v>3</v>
      </c>
    </row>
    <row r="2492" spans="1:31" customFormat="1" ht="67.5">
      <c r="A2492" s="36">
        <v>2491</v>
      </c>
      <c r="B2492" s="36" t="s">
        <v>11965</v>
      </c>
      <c r="C2492" s="36" t="s">
        <v>13524</v>
      </c>
      <c r="D2492" s="36" t="s">
        <v>13630</v>
      </c>
      <c r="E2492" s="36" t="s">
        <v>28</v>
      </c>
      <c r="F2492" s="36" t="s">
        <v>45</v>
      </c>
      <c r="G2492" s="36">
        <v>0</v>
      </c>
      <c r="H2492" s="36" t="s">
        <v>645</v>
      </c>
      <c r="I2492" s="36" t="s">
        <v>13631</v>
      </c>
      <c r="J2492" s="36" t="s">
        <v>13632</v>
      </c>
      <c r="K2492" s="36" t="s">
        <v>33</v>
      </c>
      <c r="L2492" s="72" t="s">
        <v>13633</v>
      </c>
      <c r="M2492" s="36" t="s">
        <v>2999</v>
      </c>
      <c r="N2492" s="36" t="s">
        <v>49</v>
      </c>
      <c r="O2492" s="36" t="s">
        <v>50</v>
      </c>
      <c r="P2492" s="36" t="s">
        <v>50</v>
      </c>
      <c r="Q2492" s="36" t="s">
        <v>50</v>
      </c>
      <c r="R2492" s="36"/>
      <c r="S2492" s="36" t="s">
        <v>51</v>
      </c>
      <c r="T2492" s="36" t="s">
        <v>39</v>
      </c>
      <c r="U2492" s="36" t="s">
        <v>38</v>
      </c>
      <c r="V2492" s="36" t="s">
        <v>38</v>
      </c>
      <c r="W2492" s="36" t="s">
        <v>13547</v>
      </c>
      <c r="X2492" s="36">
        <v>2</v>
      </c>
      <c r="Y2492" s="36" t="s">
        <v>13560</v>
      </c>
      <c r="Z2492" s="36">
        <v>1</v>
      </c>
      <c r="AA2492" s="36" t="s">
        <v>13561</v>
      </c>
      <c r="AB2492" s="36">
        <v>1</v>
      </c>
      <c r="AC2492" s="36"/>
      <c r="AD2492" s="36"/>
      <c r="AE2492" s="36">
        <f t="shared" si="41"/>
        <v>3</v>
      </c>
    </row>
    <row r="2493" spans="1:31" customFormat="1" ht="94.5">
      <c r="A2493" s="36">
        <v>2492</v>
      </c>
      <c r="B2493" s="36" t="s">
        <v>11965</v>
      </c>
      <c r="C2493" s="36" t="s">
        <v>13524</v>
      </c>
      <c r="D2493" s="36" t="s">
        <v>13634</v>
      </c>
      <c r="E2493" s="36" t="s">
        <v>28</v>
      </c>
      <c r="F2493" s="36" t="s">
        <v>45</v>
      </c>
      <c r="G2493" s="36">
        <v>0</v>
      </c>
      <c r="H2493" s="36" t="s">
        <v>757</v>
      </c>
      <c r="I2493" s="36" t="s">
        <v>13635</v>
      </c>
      <c r="J2493" s="36" t="s">
        <v>13636</v>
      </c>
      <c r="K2493" s="36" t="s">
        <v>33</v>
      </c>
      <c r="L2493" s="72" t="s">
        <v>13637</v>
      </c>
      <c r="M2493" s="36" t="s">
        <v>2999</v>
      </c>
      <c r="N2493" s="36" t="s">
        <v>49</v>
      </c>
      <c r="O2493" s="36"/>
      <c r="P2493" s="36" t="s">
        <v>50</v>
      </c>
      <c r="Q2493" s="36" t="s">
        <v>50</v>
      </c>
      <c r="R2493" s="36"/>
      <c r="S2493" s="36" t="s">
        <v>51</v>
      </c>
      <c r="T2493" s="36" t="s">
        <v>39</v>
      </c>
      <c r="U2493" s="36" t="s">
        <v>38</v>
      </c>
      <c r="V2493" s="36" t="s">
        <v>38</v>
      </c>
      <c r="W2493" s="36" t="s">
        <v>13547</v>
      </c>
      <c r="X2493" s="36">
        <v>2</v>
      </c>
      <c r="Y2493" s="36" t="s">
        <v>13560</v>
      </c>
      <c r="Z2493" s="36">
        <v>1</v>
      </c>
      <c r="AA2493" s="36" t="s">
        <v>13561</v>
      </c>
      <c r="AB2493" s="36">
        <v>1</v>
      </c>
      <c r="AC2493" s="36"/>
      <c r="AD2493" s="36"/>
      <c r="AE2493" s="36">
        <f t="shared" si="41"/>
        <v>2</v>
      </c>
    </row>
    <row r="2494" spans="1:31" customFormat="1" ht="81">
      <c r="A2494" s="36">
        <v>2493</v>
      </c>
      <c r="B2494" s="36" t="s">
        <v>11965</v>
      </c>
      <c r="C2494" s="36" t="s">
        <v>13524</v>
      </c>
      <c r="D2494" s="36" t="s">
        <v>13638</v>
      </c>
      <c r="E2494" s="36" t="s">
        <v>28</v>
      </c>
      <c r="F2494" s="36" t="s">
        <v>45</v>
      </c>
      <c r="G2494" s="36">
        <v>0</v>
      </c>
      <c r="H2494" s="36" t="s">
        <v>82</v>
      </c>
      <c r="I2494" s="36" t="s">
        <v>13639</v>
      </c>
      <c r="J2494" s="36" t="s">
        <v>13640</v>
      </c>
      <c r="K2494" s="36" t="s">
        <v>33</v>
      </c>
      <c r="L2494" s="72" t="s">
        <v>13641</v>
      </c>
      <c r="M2494" s="36" t="s">
        <v>2999</v>
      </c>
      <c r="N2494" s="36" t="s">
        <v>49</v>
      </c>
      <c r="O2494" s="36" t="s">
        <v>50</v>
      </c>
      <c r="P2494" s="36" t="s">
        <v>50</v>
      </c>
      <c r="Q2494" s="36" t="s">
        <v>50</v>
      </c>
      <c r="R2494" s="36"/>
      <c r="S2494" s="36" t="s">
        <v>51</v>
      </c>
      <c r="T2494" s="36" t="s">
        <v>39</v>
      </c>
      <c r="U2494" s="36" t="s">
        <v>38</v>
      </c>
      <c r="V2494" s="36" t="s">
        <v>38</v>
      </c>
      <c r="W2494" s="36" t="s">
        <v>13547</v>
      </c>
      <c r="X2494" s="36">
        <v>2</v>
      </c>
      <c r="Y2494" s="36" t="s">
        <v>13560</v>
      </c>
      <c r="Z2494" s="36">
        <v>1</v>
      </c>
      <c r="AA2494" s="36" t="s">
        <v>13561</v>
      </c>
      <c r="AB2494" s="36">
        <v>1</v>
      </c>
      <c r="AC2494" s="36"/>
      <c r="AD2494" s="36"/>
      <c r="AE2494" s="36">
        <f t="shared" si="41"/>
        <v>3</v>
      </c>
    </row>
    <row r="2495" spans="1:31" customFormat="1" ht="94.5">
      <c r="A2495" s="36">
        <v>2494</v>
      </c>
      <c r="B2495" s="36" t="s">
        <v>11965</v>
      </c>
      <c r="C2495" s="36" t="s">
        <v>13524</v>
      </c>
      <c r="D2495" s="36" t="s">
        <v>13642</v>
      </c>
      <c r="E2495" s="36" t="s">
        <v>28</v>
      </c>
      <c r="F2495" s="36" t="s">
        <v>45</v>
      </c>
      <c r="G2495" s="36">
        <v>0</v>
      </c>
      <c r="H2495" s="36" t="s">
        <v>108</v>
      </c>
      <c r="I2495" s="36" t="s">
        <v>13643</v>
      </c>
      <c r="J2495" s="36" t="s">
        <v>13644</v>
      </c>
      <c r="K2495" s="36" t="s">
        <v>33</v>
      </c>
      <c r="L2495" s="72" t="s">
        <v>13645</v>
      </c>
      <c r="M2495" s="36" t="s">
        <v>2999</v>
      </c>
      <c r="N2495" s="36" t="s">
        <v>49</v>
      </c>
      <c r="O2495" s="36"/>
      <c r="P2495" s="36" t="s">
        <v>50</v>
      </c>
      <c r="Q2495" s="36"/>
      <c r="R2495" s="36" t="s">
        <v>50</v>
      </c>
      <c r="S2495" s="36" t="s">
        <v>51</v>
      </c>
      <c r="T2495" s="36" t="s">
        <v>38</v>
      </c>
      <c r="U2495" s="36" t="s">
        <v>38</v>
      </c>
      <c r="V2495" s="36" t="s">
        <v>38</v>
      </c>
      <c r="W2495" s="36" t="s">
        <v>13547</v>
      </c>
      <c r="X2495" s="36">
        <v>2</v>
      </c>
      <c r="Y2495" s="36" t="s">
        <v>13554</v>
      </c>
      <c r="Z2495" s="36">
        <v>1</v>
      </c>
      <c r="AA2495" s="36" t="s">
        <v>13555</v>
      </c>
      <c r="AB2495" s="36">
        <v>1</v>
      </c>
      <c r="AC2495" s="36"/>
      <c r="AD2495" s="36"/>
      <c r="AE2495" s="36">
        <f t="shared" si="41"/>
        <v>2</v>
      </c>
    </row>
    <row r="2496" spans="1:31" customFormat="1" ht="108">
      <c r="A2496" s="36">
        <v>2495</v>
      </c>
      <c r="B2496" s="36" t="s">
        <v>11965</v>
      </c>
      <c r="C2496" s="36" t="s">
        <v>13524</v>
      </c>
      <c r="D2496" s="36" t="s">
        <v>13646</v>
      </c>
      <c r="E2496" s="36" t="s">
        <v>28</v>
      </c>
      <c r="F2496" s="36" t="s">
        <v>45</v>
      </c>
      <c r="G2496" s="36">
        <v>0</v>
      </c>
      <c r="H2496" s="36" t="s">
        <v>82</v>
      </c>
      <c r="I2496" s="36" t="s">
        <v>13647</v>
      </c>
      <c r="J2496" s="36" t="s">
        <v>13648</v>
      </c>
      <c r="K2496" s="36" t="s">
        <v>33</v>
      </c>
      <c r="L2496" s="72" t="s">
        <v>13649</v>
      </c>
      <c r="M2496" s="36" t="s">
        <v>2999</v>
      </c>
      <c r="N2496" s="36" t="s">
        <v>49</v>
      </c>
      <c r="O2496" s="36"/>
      <c r="P2496" s="36" t="s">
        <v>50</v>
      </c>
      <c r="Q2496" s="36"/>
      <c r="R2496" s="36" t="s">
        <v>50</v>
      </c>
      <c r="S2496" s="36" t="s">
        <v>51</v>
      </c>
      <c r="T2496" s="36" t="s">
        <v>38</v>
      </c>
      <c r="U2496" s="36" t="s">
        <v>39</v>
      </c>
      <c r="V2496" s="36" t="s">
        <v>38</v>
      </c>
      <c r="W2496" s="36" t="s">
        <v>13547</v>
      </c>
      <c r="X2496" s="36">
        <v>2</v>
      </c>
      <c r="Y2496" s="36" t="s">
        <v>13554</v>
      </c>
      <c r="Z2496" s="36">
        <v>1</v>
      </c>
      <c r="AA2496" s="36" t="s">
        <v>13555</v>
      </c>
      <c r="AB2496" s="36">
        <v>1</v>
      </c>
      <c r="AC2496" s="36"/>
      <c r="AD2496" s="36"/>
      <c r="AE2496" s="36">
        <f t="shared" si="41"/>
        <v>2</v>
      </c>
    </row>
    <row r="2497" spans="1:31" customFormat="1" ht="81">
      <c r="A2497" s="36">
        <v>2496</v>
      </c>
      <c r="B2497" s="36" t="s">
        <v>11965</v>
      </c>
      <c r="C2497" s="36" t="s">
        <v>13524</v>
      </c>
      <c r="D2497" s="36" t="s">
        <v>13650</v>
      </c>
      <c r="E2497" s="36" t="s">
        <v>28</v>
      </c>
      <c r="F2497" s="36" t="s">
        <v>45</v>
      </c>
      <c r="G2497" s="36">
        <v>0</v>
      </c>
      <c r="H2497" s="36" t="s">
        <v>108</v>
      </c>
      <c r="I2497" s="36" t="s">
        <v>13651</v>
      </c>
      <c r="J2497" s="36" t="s">
        <v>13652</v>
      </c>
      <c r="K2497" s="36" t="s">
        <v>33</v>
      </c>
      <c r="L2497" s="72" t="s">
        <v>13653</v>
      </c>
      <c r="M2497" s="36" t="s">
        <v>2999</v>
      </c>
      <c r="N2497" s="36" t="s">
        <v>49</v>
      </c>
      <c r="O2497" s="36"/>
      <c r="P2497" s="36" t="s">
        <v>50</v>
      </c>
      <c r="Q2497" s="36"/>
      <c r="R2497" s="36" t="s">
        <v>50</v>
      </c>
      <c r="S2497" s="36" t="s">
        <v>51</v>
      </c>
      <c r="T2497" s="36" t="s">
        <v>38</v>
      </c>
      <c r="U2497" s="36" t="s">
        <v>38</v>
      </c>
      <c r="V2497" s="36" t="s">
        <v>38</v>
      </c>
      <c r="W2497" s="36" t="s">
        <v>13547</v>
      </c>
      <c r="X2497" s="36">
        <v>2</v>
      </c>
      <c r="Y2497" s="36" t="s">
        <v>13554</v>
      </c>
      <c r="Z2497" s="36">
        <v>1</v>
      </c>
      <c r="AA2497" s="36" t="s">
        <v>13555</v>
      </c>
      <c r="AB2497" s="36">
        <v>1</v>
      </c>
      <c r="AC2497" s="36"/>
      <c r="AD2497" s="36"/>
      <c r="AE2497" s="36">
        <f t="shared" si="41"/>
        <v>2</v>
      </c>
    </row>
    <row r="2498" spans="1:31" customFormat="1" ht="67.5">
      <c r="A2498" s="36">
        <v>2497</v>
      </c>
      <c r="B2498" s="36" t="s">
        <v>11965</v>
      </c>
      <c r="C2498" s="36" t="s">
        <v>13524</v>
      </c>
      <c r="D2498" s="36" t="s">
        <v>13654</v>
      </c>
      <c r="E2498" s="36" t="s">
        <v>28</v>
      </c>
      <c r="F2498" s="36" t="s">
        <v>45</v>
      </c>
      <c r="G2498" s="36">
        <v>0</v>
      </c>
      <c r="H2498" s="36" t="s">
        <v>82</v>
      </c>
      <c r="I2498" s="36" t="s">
        <v>13655</v>
      </c>
      <c r="J2498" s="36" t="s">
        <v>13656</v>
      </c>
      <c r="K2498" s="36" t="s">
        <v>33</v>
      </c>
      <c r="L2498" s="72" t="s">
        <v>13657</v>
      </c>
      <c r="M2498" s="36" t="s">
        <v>2999</v>
      </c>
      <c r="N2498" s="36" t="s">
        <v>36</v>
      </c>
      <c r="O2498" s="36"/>
      <c r="P2498" s="36"/>
      <c r="Q2498" s="36"/>
      <c r="R2498" s="36"/>
      <c r="S2498" s="36" t="s">
        <v>37</v>
      </c>
      <c r="T2498" s="36" t="s">
        <v>39</v>
      </c>
      <c r="U2498" s="36" t="s">
        <v>39</v>
      </c>
      <c r="V2498" s="36" t="s">
        <v>38</v>
      </c>
      <c r="W2498" s="36" t="s">
        <v>13547</v>
      </c>
      <c r="X2498" s="36">
        <v>2</v>
      </c>
      <c r="Y2498" s="36" t="s">
        <v>13529</v>
      </c>
      <c r="Z2498" s="36">
        <v>1</v>
      </c>
      <c r="AA2498" s="36" t="s">
        <v>13530</v>
      </c>
      <c r="AB2498" s="36">
        <v>1</v>
      </c>
      <c r="AC2498" s="36"/>
      <c r="AD2498" s="36"/>
      <c r="AE2498" s="36">
        <f t="shared" si="41"/>
        <v>0</v>
      </c>
    </row>
    <row r="2499" spans="1:31" customFormat="1" ht="94.5">
      <c r="A2499" s="36">
        <v>2498</v>
      </c>
      <c r="B2499" s="36" t="s">
        <v>11965</v>
      </c>
      <c r="C2499" s="36" t="s">
        <v>13524</v>
      </c>
      <c r="D2499" s="36" t="s">
        <v>13658</v>
      </c>
      <c r="E2499" s="36" t="s">
        <v>28</v>
      </c>
      <c r="F2499" s="36" t="s">
        <v>45</v>
      </c>
      <c r="G2499" s="36">
        <v>0</v>
      </c>
      <c r="H2499" s="36" t="s">
        <v>82</v>
      </c>
      <c r="I2499" s="36" t="s">
        <v>13659</v>
      </c>
      <c r="J2499" s="36" t="s">
        <v>13660</v>
      </c>
      <c r="K2499" s="36" t="s">
        <v>33</v>
      </c>
      <c r="L2499" s="72" t="s">
        <v>13661</v>
      </c>
      <c r="M2499" s="36" t="s">
        <v>2999</v>
      </c>
      <c r="N2499" s="36" t="s">
        <v>49</v>
      </c>
      <c r="O2499" s="36" t="s">
        <v>50</v>
      </c>
      <c r="P2499" s="36"/>
      <c r="Q2499" s="36"/>
      <c r="R2499" s="36"/>
      <c r="S2499" s="36" t="s">
        <v>37</v>
      </c>
      <c r="T2499" s="36" t="s">
        <v>39</v>
      </c>
      <c r="U2499" s="36" t="s">
        <v>38</v>
      </c>
      <c r="V2499" s="36" t="s">
        <v>38</v>
      </c>
      <c r="W2499" s="36" t="s">
        <v>13547</v>
      </c>
      <c r="X2499" s="36">
        <v>2</v>
      </c>
      <c r="Y2499" s="36" t="s">
        <v>13529</v>
      </c>
      <c r="Z2499" s="36">
        <v>1</v>
      </c>
      <c r="AA2499" s="36" t="s">
        <v>13530</v>
      </c>
      <c r="AB2499" s="36">
        <v>1</v>
      </c>
      <c r="AC2499" s="36"/>
      <c r="AD2499" s="36"/>
      <c r="AE2499" s="36">
        <f t="shared" si="41"/>
        <v>1</v>
      </c>
    </row>
    <row r="2500" spans="1:31" customFormat="1" ht="67.5">
      <c r="A2500" s="36">
        <v>2499</v>
      </c>
      <c r="B2500" s="36" t="s">
        <v>11965</v>
      </c>
      <c r="C2500" s="36" t="s">
        <v>13524</v>
      </c>
      <c r="D2500" s="36" t="s">
        <v>13662</v>
      </c>
      <c r="E2500" s="36" t="s">
        <v>28</v>
      </c>
      <c r="F2500" s="36" t="s">
        <v>45</v>
      </c>
      <c r="G2500" s="36">
        <v>0</v>
      </c>
      <c r="H2500" s="36" t="s">
        <v>82</v>
      </c>
      <c r="I2500" s="36" t="s">
        <v>13663</v>
      </c>
      <c r="J2500" s="36" t="s">
        <v>13664</v>
      </c>
      <c r="K2500" s="36" t="s">
        <v>33</v>
      </c>
      <c r="L2500" s="72" t="s">
        <v>13665</v>
      </c>
      <c r="M2500" s="36" t="s">
        <v>2999</v>
      </c>
      <c r="N2500" s="36" t="s">
        <v>49</v>
      </c>
      <c r="O2500" s="36" t="s">
        <v>50</v>
      </c>
      <c r="P2500" s="36" t="s">
        <v>50</v>
      </c>
      <c r="Q2500" s="36" t="s">
        <v>50</v>
      </c>
      <c r="R2500" s="36"/>
      <c r="S2500" s="36" t="s">
        <v>51</v>
      </c>
      <c r="T2500" s="36" t="s">
        <v>39</v>
      </c>
      <c r="U2500" s="36" t="s">
        <v>38</v>
      </c>
      <c r="V2500" s="36" t="s">
        <v>38</v>
      </c>
      <c r="W2500" s="36" t="s">
        <v>13547</v>
      </c>
      <c r="X2500" s="36">
        <v>2</v>
      </c>
      <c r="Y2500" s="36" t="s">
        <v>13560</v>
      </c>
      <c r="Z2500" s="36">
        <v>1</v>
      </c>
      <c r="AA2500" s="36" t="s">
        <v>13561</v>
      </c>
      <c r="AB2500" s="36">
        <v>1</v>
      </c>
      <c r="AC2500" s="36"/>
      <c r="AD2500" s="36"/>
      <c r="AE2500" s="36">
        <f t="shared" si="41"/>
        <v>3</v>
      </c>
    </row>
    <row r="2501" spans="1:31" customFormat="1" ht="67.5">
      <c r="A2501" s="36">
        <v>2500</v>
      </c>
      <c r="B2501" s="36" t="s">
        <v>11965</v>
      </c>
      <c r="C2501" s="36" t="s">
        <v>13524</v>
      </c>
      <c r="D2501" s="36" t="s">
        <v>13666</v>
      </c>
      <c r="E2501" s="36" t="s">
        <v>28</v>
      </c>
      <c r="F2501" s="36" t="s">
        <v>45</v>
      </c>
      <c r="G2501" s="36">
        <v>0</v>
      </c>
      <c r="H2501" s="36" t="s">
        <v>82</v>
      </c>
      <c r="I2501" s="36" t="s">
        <v>13667</v>
      </c>
      <c r="J2501" s="36" t="s">
        <v>13668</v>
      </c>
      <c r="K2501" s="36" t="s">
        <v>33</v>
      </c>
      <c r="L2501" s="72" t="s">
        <v>13669</v>
      </c>
      <c r="M2501" s="36" t="s">
        <v>2999</v>
      </c>
      <c r="N2501" s="36" t="s">
        <v>49</v>
      </c>
      <c r="O2501" s="36"/>
      <c r="P2501" s="36" t="s">
        <v>50</v>
      </c>
      <c r="Q2501" s="36"/>
      <c r="R2501" s="36"/>
      <c r="S2501" s="36" t="s">
        <v>37</v>
      </c>
      <c r="T2501" s="36" t="s">
        <v>39</v>
      </c>
      <c r="U2501" s="36" t="s">
        <v>39</v>
      </c>
      <c r="V2501" s="36" t="s">
        <v>39</v>
      </c>
      <c r="W2501" s="36" t="s">
        <v>13547</v>
      </c>
      <c r="X2501" s="36">
        <v>2</v>
      </c>
      <c r="Y2501" s="36" t="s">
        <v>13566</v>
      </c>
      <c r="Z2501" s="36">
        <v>1</v>
      </c>
      <c r="AA2501" s="36" t="s">
        <v>13567</v>
      </c>
      <c r="AB2501" s="36">
        <v>1</v>
      </c>
      <c r="AC2501" s="36"/>
      <c r="AD2501" s="36"/>
      <c r="AE2501" s="36">
        <f t="shared" si="41"/>
        <v>1</v>
      </c>
    </row>
    <row r="2502" spans="1:31" customFormat="1" ht="94.5">
      <c r="A2502" s="36">
        <v>2501</v>
      </c>
      <c r="B2502" s="36" t="s">
        <v>11965</v>
      </c>
      <c r="C2502" s="36" t="s">
        <v>13524</v>
      </c>
      <c r="D2502" s="36" t="s">
        <v>13670</v>
      </c>
      <c r="E2502" s="36" t="s">
        <v>28</v>
      </c>
      <c r="F2502" s="36" t="s">
        <v>45</v>
      </c>
      <c r="G2502" s="36">
        <v>0</v>
      </c>
      <c r="H2502" s="36" t="s">
        <v>645</v>
      </c>
      <c r="I2502" s="36" t="s">
        <v>13671</v>
      </c>
      <c r="J2502" s="36" t="s">
        <v>13672</v>
      </c>
      <c r="K2502" s="36" t="s">
        <v>33</v>
      </c>
      <c r="L2502" s="72" t="s">
        <v>13673</v>
      </c>
      <c r="M2502" s="36" t="s">
        <v>2999</v>
      </c>
      <c r="N2502" s="36" t="s">
        <v>49</v>
      </c>
      <c r="O2502" s="36"/>
      <c r="P2502" s="36" t="s">
        <v>50</v>
      </c>
      <c r="Q2502" s="36"/>
      <c r="R2502" s="36"/>
      <c r="S2502" s="36" t="s">
        <v>51</v>
      </c>
      <c r="T2502" s="36" t="s">
        <v>38</v>
      </c>
      <c r="U2502" s="36" t="s">
        <v>39</v>
      </c>
      <c r="V2502" s="36" t="s">
        <v>38</v>
      </c>
      <c r="W2502" s="36" t="s">
        <v>13547</v>
      </c>
      <c r="X2502" s="36">
        <v>2</v>
      </c>
      <c r="Y2502" s="36" t="s">
        <v>13548</v>
      </c>
      <c r="Z2502" s="36">
        <v>1</v>
      </c>
      <c r="AA2502" s="36" t="s">
        <v>13549</v>
      </c>
      <c r="AB2502" s="36">
        <v>1</v>
      </c>
      <c r="AC2502" s="36"/>
      <c r="AD2502" s="36"/>
      <c r="AE2502" s="36">
        <f t="shared" si="41"/>
        <v>1</v>
      </c>
    </row>
    <row r="2503" spans="1:31" customFormat="1" ht="81">
      <c r="A2503" s="36">
        <v>2502</v>
      </c>
      <c r="B2503" s="36" t="s">
        <v>11965</v>
      </c>
      <c r="C2503" s="36" t="s">
        <v>13524</v>
      </c>
      <c r="D2503" s="36" t="s">
        <v>13674</v>
      </c>
      <c r="E2503" s="36" t="s">
        <v>28</v>
      </c>
      <c r="F2503" s="36" t="s">
        <v>45</v>
      </c>
      <c r="G2503" s="36">
        <v>0</v>
      </c>
      <c r="H2503" s="36" t="s">
        <v>108</v>
      </c>
      <c r="I2503" s="36" t="s">
        <v>13675</v>
      </c>
      <c r="J2503" s="36" t="s">
        <v>13676</v>
      </c>
      <c r="K2503" s="36" t="s">
        <v>33</v>
      </c>
      <c r="L2503" s="72" t="s">
        <v>13677</v>
      </c>
      <c r="M2503" s="36" t="s">
        <v>2999</v>
      </c>
      <c r="N2503" s="36" t="s">
        <v>49</v>
      </c>
      <c r="O2503" s="36"/>
      <c r="P2503" s="36" t="s">
        <v>50</v>
      </c>
      <c r="Q2503" s="36"/>
      <c r="R2503" s="36"/>
      <c r="S2503" s="36" t="s">
        <v>51</v>
      </c>
      <c r="T2503" s="36" t="s">
        <v>38</v>
      </c>
      <c r="U2503" s="36" t="s">
        <v>39</v>
      </c>
      <c r="V2503" s="36" t="s">
        <v>38</v>
      </c>
      <c r="W2503" s="36" t="s">
        <v>13547</v>
      </c>
      <c r="X2503" s="36">
        <v>2</v>
      </c>
      <c r="Y2503" s="36" t="s">
        <v>13548</v>
      </c>
      <c r="Z2503" s="36">
        <v>1</v>
      </c>
      <c r="AA2503" s="36" t="s">
        <v>13549</v>
      </c>
      <c r="AB2503" s="36">
        <v>1</v>
      </c>
      <c r="AC2503" s="36"/>
      <c r="AD2503" s="36"/>
      <c r="AE2503" s="36">
        <f t="shared" si="41"/>
        <v>1</v>
      </c>
    </row>
    <row r="2504" spans="1:31" customFormat="1" ht="81">
      <c r="A2504" s="36">
        <v>2503</v>
      </c>
      <c r="B2504" s="36" t="s">
        <v>11965</v>
      </c>
      <c r="C2504" s="36" t="s">
        <v>13524</v>
      </c>
      <c r="D2504" s="36" t="s">
        <v>13678</v>
      </c>
      <c r="E2504" s="36" t="s">
        <v>28</v>
      </c>
      <c r="F2504" s="36" t="s">
        <v>45</v>
      </c>
      <c r="G2504" s="36">
        <v>0</v>
      </c>
      <c r="H2504" s="36" t="s">
        <v>645</v>
      </c>
      <c r="I2504" s="36" t="s">
        <v>13679</v>
      </c>
      <c r="J2504" s="36" t="s">
        <v>13680</v>
      </c>
      <c r="K2504" s="36" t="s">
        <v>33</v>
      </c>
      <c r="L2504" s="72" t="s">
        <v>13681</v>
      </c>
      <c r="M2504" s="36" t="s">
        <v>2999</v>
      </c>
      <c r="N2504" s="36" t="s">
        <v>49</v>
      </c>
      <c r="O2504" s="36"/>
      <c r="P2504" s="36" t="s">
        <v>50</v>
      </c>
      <c r="Q2504" s="36"/>
      <c r="R2504" s="36"/>
      <c r="S2504" s="36" t="s">
        <v>37</v>
      </c>
      <c r="T2504" s="36" t="s">
        <v>39</v>
      </c>
      <c r="U2504" s="36" t="s">
        <v>39</v>
      </c>
      <c r="V2504" s="36" t="s">
        <v>38</v>
      </c>
      <c r="W2504" s="36" t="s">
        <v>13547</v>
      </c>
      <c r="X2504" s="36">
        <v>2</v>
      </c>
      <c r="Y2504" s="36" t="s">
        <v>13566</v>
      </c>
      <c r="Z2504" s="36">
        <v>1</v>
      </c>
      <c r="AA2504" s="36" t="s">
        <v>13567</v>
      </c>
      <c r="AB2504" s="36">
        <v>1</v>
      </c>
      <c r="AC2504" s="36"/>
      <c r="AD2504" s="36"/>
      <c r="AE2504" s="36">
        <f t="shared" ref="AE2504:AE2567" si="42">COUNTIFS(O2504:R2504,"√")</f>
        <v>1</v>
      </c>
    </row>
    <row r="2505" spans="1:31" customFormat="1" ht="81">
      <c r="A2505" s="36">
        <v>2504</v>
      </c>
      <c r="B2505" s="36" t="s">
        <v>11965</v>
      </c>
      <c r="C2505" s="36" t="s">
        <v>13524</v>
      </c>
      <c r="D2505" s="36" t="s">
        <v>13682</v>
      </c>
      <c r="E2505" s="36" t="s">
        <v>28</v>
      </c>
      <c r="F2505" s="36" t="s">
        <v>45</v>
      </c>
      <c r="G2505" s="36">
        <v>0</v>
      </c>
      <c r="H2505" s="36" t="s">
        <v>82</v>
      </c>
      <c r="I2505" s="36" t="s">
        <v>13683</v>
      </c>
      <c r="J2505" s="36" t="s">
        <v>13684</v>
      </c>
      <c r="K2505" s="36" t="s">
        <v>33</v>
      </c>
      <c r="L2505" s="72" t="s">
        <v>13685</v>
      </c>
      <c r="M2505" s="36" t="s">
        <v>2999</v>
      </c>
      <c r="N2505" s="36" t="s">
        <v>49</v>
      </c>
      <c r="O2505" s="36"/>
      <c r="P2505" s="36" t="s">
        <v>50</v>
      </c>
      <c r="Q2505" s="36"/>
      <c r="R2505" s="36"/>
      <c r="S2505" s="36" t="s">
        <v>37</v>
      </c>
      <c r="T2505" s="36" t="s">
        <v>39</v>
      </c>
      <c r="U2505" s="36" t="s">
        <v>39</v>
      </c>
      <c r="V2505" s="36" t="s">
        <v>38</v>
      </c>
      <c r="W2505" s="36" t="s">
        <v>13547</v>
      </c>
      <c r="X2505" s="36">
        <v>2</v>
      </c>
      <c r="Y2505" s="36" t="s">
        <v>13566</v>
      </c>
      <c r="Z2505" s="36">
        <v>1</v>
      </c>
      <c r="AA2505" s="36" t="s">
        <v>13567</v>
      </c>
      <c r="AB2505" s="36">
        <v>1</v>
      </c>
      <c r="AC2505" s="36"/>
      <c r="AD2505" s="36"/>
      <c r="AE2505" s="36">
        <f t="shared" si="42"/>
        <v>1</v>
      </c>
    </row>
    <row r="2506" spans="1:31" customFormat="1" ht="94.5">
      <c r="A2506" s="36">
        <v>2505</v>
      </c>
      <c r="B2506" s="36" t="s">
        <v>11965</v>
      </c>
      <c r="C2506" s="36" t="s">
        <v>13524</v>
      </c>
      <c r="D2506" s="36" t="s">
        <v>13686</v>
      </c>
      <c r="E2506" s="36" t="s">
        <v>28</v>
      </c>
      <c r="F2506" s="36" t="s">
        <v>45</v>
      </c>
      <c r="G2506" s="36">
        <v>0</v>
      </c>
      <c r="H2506" s="36" t="s">
        <v>108</v>
      </c>
      <c r="I2506" s="36" t="s">
        <v>13687</v>
      </c>
      <c r="J2506" s="36" t="s">
        <v>13688</v>
      </c>
      <c r="K2506" s="36" t="s">
        <v>33</v>
      </c>
      <c r="L2506" s="72" t="s">
        <v>13689</v>
      </c>
      <c r="M2506" s="36" t="s">
        <v>2999</v>
      </c>
      <c r="N2506" s="36" t="s">
        <v>49</v>
      </c>
      <c r="O2506" s="36"/>
      <c r="P2506" s="36" t="s">
        <v>50</v>
      </c>
      <c r="Q2506" s="36"/>
      <c r="R2506" s="36"/>
      <c r="S2506" s="36" t="s">
        <v>51</v>
      </c>
      <c r="T2506" s="36" t="s">
        <v>39</v>
      </c>
      <c r="U2506" s="36" t="s">
        <v>39</v>
      </c>
      <c r="V2506" s="36" t="s">
        <v>38</v>
      </c>
      <c r="W2506" s="36" t="s">
        <v>13547</v>
      </c>
      <c r="X2506" s="36">
        <v>2</v>
      </c>
      <c r="Y2506" s="36" t="s">
        <v>13566</v>
      </c>
      <c r="Z2506" s="36">
        <v>1</v>
      </c>
      <c r="AA2506" s="36" t="s">
        <v>13567</v>
      </c>
      <c r="AB2506" s="36">
        <v>1</v>
      </c>
      <c r="AC2506" s="36"/>
      <c r="AD2506" s="36"/>
      <c r="AE2506" s="36">
        <f t="shared" si="42"/>
        <v>1</v>
      </c>
    </row>
    <row r="2507" spans="1:31" customFormat="1" ht="67.5">
      <c r="A2507" s="36">
        <v>2506</v>
      </c>
      <c r="B2507" s="36" t="s">
        <v>11965</v>
      </c>
      <c r="C2507" s="36" t="s">
        <v>13524</v>
      </c>
      <c r="D2507" s="36" t="s">
        <v>13690</v>
      </c>
      <c r="E2507" s="36" t="s">
        <v>28</v>
      </c>
      <c r="F2507" s="36" t="s">
        <v>45</v>
      </c>
      <c r="G2507" s="36">
        <v>0</v>
      </c>
      <c r="H2507" s="36" t="s">
        <v>82</v>
      </c>
      <c r="I2507" s="36" t="s">
        <v>13691</v>
      </c>
      <c r="J2507" s="36" t="s">
        <v>13692</v>
      </c>
      <c r="K2507" s="36" t="s">
        <v>33</v>
      </c>
      <c r="L2507" s="72" t="s">
        <v>13693</v>
      </c>
      <c r="M2507" s="36" t="s">
        <v>2999</v>
      </c>
      <c r="N2507" s="36" t="s">
        <v>49</v>
      </c>
      <c r="O2507" s="36"/>
      <c r="P2507" s="36" t="s">
        <v>50</v>
      </c>
      <c r="Q2507" s="36"/>
      <c r="R2507" s="36" t="s">
        <v>50</v>
      </c>
      <c r="S2507" s="36" t="s">
        <v>51</v>
      </c>
      <c r="T2507" s="36" t="s">
        <v>38</v>
      </c>
      <c r="U2507" s="36" t="s">
        <v>38</v>
      </c>
      <c r="V2507" s="36" t="s">
        <v>38</v>
      </c>
      <c r="W2507" s="36" t="s">
        <v>13547</v>
      </c>
      <c r="X2507" s="36">
        <v>2</v>
      </c>
      <c r="Y2507" s="36" t="s">
        <v>13554</v>
      </c>
      <c r="Z2507" s="36">
        <v>1</v>
      </c>
      <c r="AA2507" s="36" t="s">
        <v>13555</v>
      </c>
      <c r="AB2507" s="36">
        <v>1</v>
      </c>
      <c r="AC2507" s="36"/>
      <c r="AD2507" s="36"/>
      <c r="AE2507" s="36">
        <f t="shared" si="42"/>
        <v>2</v>
      </c>
    </row>
    <row r="2508" spans="1:31" customFormat="1" ht="108">
      <c r="A2508" s="36">
        <v>2507</v>
      </c>
      <c r="B2508" s="36" t="s">
        <v>11965</v>
      </c>
      <c r="C2508" s="36" t="s">
        <v>13524</v>
      </c>
      <c r="D2508" s="36" t="s">
        <v>13694</v>
      </c>
      <c r="E2508" s="36" t="s">
        <v>28</v>
      </c>
      <c r="F2508" s="36" t="s">
        <v>45</v>
      </c>
      <c r="G2508" s="36">
        <v>0</v>
      </c>
      <c r="H2508" s="36" t="s">
        <v>82</v>
      </c>
      <c r="I2508" s="36" t="s">
        <v>13695</v>
      </c>
      <c r="J2508" s="36" t="s">
        <v>13696</v>
      </c>
      <c r="K2508" s="36" t="s">
        <v>33</v>
      </c>
      <c r="L2508" s="72" t="s">
        <v>13697</v>
      </c>
      <c r="M2508" s="36" t="s">
        <v>2999</v>
      </c>
      <c r="N2508" s="36" t="s">
        <v>49</v>
      </c>
      <c r="O2508" s="36"/>
      <c r="P2508" s="36" t="s">
        <v>50</v>
      </c>
      <c r="Q2508" s="36"/>
      <c r="R2508" s="36" t="s">
        <v>50</v>
      </c>
      <c r="S2508" s="36" t="s">
        <v>51</v>
      </c>
      <c r="T2508" s="36" t="s">
        <v>38</v>
      </c>
      <c r="U2508" s="36" t="s">
        <v>39</v>
      </c>
      <c r="V2508" s="36" t="s">
        <v>38</v>
      </c>
      <c r="W2508" s="36" t="s">
        <v>13547</v>
      </c>
      <c r="X2508" s="36">
        <v>2</v>
      </c>
      <c r="Y2508" s="36" t="s">
        <v>13554</v>
      </c>
      <c r="Z2508" s="36">
        <v>1</v>
      </c>
      <c r="AA2508" s="36" t="s">
        <v>13555</v>
      </c>
      <c r="AB2508" s="36">
        <v>1</v>
      </c>
      <c r="AC2508" s="36"/>
      <c r="AD2508" s="36"/>
      <c r="AE2508" s="36">
        <f t="shared" si="42"/>
        <v>2</v>
      </c>
    </row>
    <row r="2509" spans="1:31" customFormat="1" ht="67.5">
      <c r="A2509" s="36">
        <v>2508</v>
      </c>
      <c r="B2509" s="36" t="s">
        <v>11965</v>
      </c>
      <c r="C2509" s="36" t="s">
        <v>13524</v>
      </c>
      <c r="D2509" s="36" t="s">
        <v>13698</v>
      </c>
      <c r="E2509" s="36" t="s">
        <v>28</v>
      </c>
      <c r="F2509" s="36" t="s">
        <v>45</v>
      </c>
      <c r="G2509" s="36">
        <v>0</v>
      </c>
      <c r="H2509" s="36" t="s">
        <v>82</v>
      </c>
      <c r="I2509" s="36" t="s">
        <v>13699</v>
      </c>
      <c r="J2509" s="36" t="s">
        <v>13700</v>
      </c>
      <c r="K2509" s="36" t="s">
        <v>33</v>
      </c>
      <c r="L2509" s="72" t="s">
        <v>13701</v>
      </c>
      <c r="M2509" s="36" t="s">
        <v>2999</v>
      </c>
      <c r="N2509" s="36" t="s">
        <v>49</v>
      </c>
      <c r="O2509" s="36"/>
      <c r="P2509" s="36" t="s">
        <v>50</v>
      </c>
      <c r="Q2509" s="36"/>
      <c r="R2509" s="36" t="s">
        <v>50</v>
      </c>
      <c r="S2509" s="36" t="s">
        <v>51</v>
      </c>
      <c r="T2509" s="36" t="s">
        <v>38</v>
      </c>
      <c r="U2509" s="36" t="s">
        <v>38</v>
      </c>
      <c r="V2509" s="36" t="s">
        <v>38</v>
      </c>
      <c r="W2509" s="36" t="s">
        <v>13547</v>
      </c>
      <c r="X2509" s="36">
        <v>2</v>
      </c>
      <c r="Y2509" s="36" t="s">
        <v>13554</v>
      </c>
      <c r="Z2509" s="36">
        <v>1</v>
      </c>
      <c r="AA2509" s="36" t="s">
        <v>13555</v>
      </c>
      <c r="AB2509" s="36">
        <v>1</v>
      </c>
      <c r="AC2509" s="36"/>
      <c r="AD2509" s="36"/>
      <c r="AE2509" s="36">
        <f t="shared" si="42"/>
        <v>2</v>
      </c>
    </row>
    <row r="2510" spans="1:31" customFormat="1" ht="67.5">
      <c r="A2510" s="36">
        <v>2509</v>
      </c>
      <c r="B2510" s="36" t="s">
        <v>11965</v>
      </c>
      <c r="C2510" s="36" t="s">
        <v>13524</v>
      </c>
      <c r="D2510" s="36" t="s">
        <v>13702</v>
      </c>
      <c r="E2510" s="36" t="s">
        <v>28</v>
      </c>
      <c r="F2510" s="36" t="s">
        <v>45</v>
      </c>
      <c r="G2510" s="36">
        <v>0</v>
      </c>
      <c r="H2510" s="36" t="s">
        <v>108</v>
      </c>
      <c r="I2510" s="36" t="s">
        <v>13703</v>
      </c>
      <c r="J2510" s="36" t="s">
        <v>13704</v>
      </c>
      <c r="K2510" s="36" t="s">
        <v>33</v>
      </c>
      <c r="L2510" s="72" t="s">
        <v>13705</v>
      </c>
      <c r="M2510" s="36" t="s">
        <v>2999</v>
      </c>
      <c r="N2510" s="36" t="s">
        <v>49</v>
      </c>
      <c r="O2510" s="36" t="s">
        <v>50</v>
      </c>
      <c r="P2510" s="36" t="s">
        <v>50</v>
      </c>
      <c r="Q2510" s="36" t="s">
        <v>50</v>
      </c>
      <c r="R2510" s="36"/>
      <c r="S2510" s="36" t="s">
        <v>51</v>
      </c>
      <c r="T2510" s="36" t="s">
        <v>39</v>
      </c>
      <c r="U2510" s="36" t="s">
        <v>38</v>
      </c>
      <c r="V2510" s="36" t="s">
        <v>38</v>
      </c>
      <c r="W2510" s="36" t="s">
        <v>13547</v>
      </c>
      <c r="X2510" s="36">
        <v>2</v>
      </c>
      <c r="Y2510" s="36" t="s">
        <v>13560</v>
      </c>
      <c r="Z2510" s="36">
        <v>1</v>
      </c>
      <c r="AA2510" s="36" t="s">
        <v>13561</v>
      </c>
      <c r="AB2510" s="36">
        <v>1</v>
      </c>
      <c r="AC2510" s="36"/>
      <c r="AD2510" s="36"/>
      <c r="AE2510" s="36">
        <f t="shared" si="42"/>
        <v>3</v>
      </c>
    </row>
    <row r="2511" spans="1:31" customFormat="1" ht="108">
      <c r="A2511" s="36">
        <v>2510</v>
      </c>
      <c r="B2511" s="36" t="s">
        <v>11965</v>
      </c>
      <c r="C2511" s="36" t="s">
        <v>13524</v>
      </c>
      <c r="D2511" s="36" t="s">
        <v>13706</v>
      </c>
      <c r="E2511" s="36" t="s">
        <v>28</v>
      </c>
      <c r="F2511" s="36" t="s">
        <v>45</v>
      </c>
      <c r="G2511" s="36">
        <v>0</v>
      </c>
      <c r="H2511" s="36" t="s">
        <v>108</v>
      </c>
      <c r="I2511" s="36" t="s">
        <v>13707</v>
      </c>
      <c r="J2511" s="36" t="s">
        <v>13708</v>
      </c>
      <c r="K2511" s="36" t="s">
        <v>33</v>
      </c>
      <c r="L2511" s="72" t="s">
        <v>13709</v>
      </c>
      <c r="M2511" s="36" t="s">
        <v>2999</v>
      </c>
      <c r="N2511" s="36" t="s">
        <v>36</v>
      </c>
      <c r="O2511" s="36"/>
      <c r="P2511" s="36"/>
      <c r="Q2511" s="36"/>
      <c r="R2511" s="36"/>
      <c r="S2511" s="36" t="s">
        <v>37</v>
      </c>
      <c r="T2511" s="36" t="s">
        <v>39</v>
      </c>
      <c r="U2511" s="36" t="s">
        <v>38</v>
      </c>
      <c r="V2511" s="36" t="s">
        <v>38</v>
      </c>
      <c r="W2511" s="36" t="s">
        <v>13547</v>
      </c>
      <c r="X2511" s="36">
        <v>2</v>
      </c>
      <c r="Y2511" s="36" t="s">
        <v>13560</v>
      </c>
      <c r="Z2511" s="36">
        <v>1</v>
      </c>
      <c r="AA2511" s="36" t="s">
        <v>13561</v>
      </c>
      <c r="AB2511" s="36">
        <v>1</v>
      </c>
      <c r="AC2511" s="36"/>
      <c r="AD2511" s="36"/>
      <c r="AE2511" s="36">
        <f t="shared" si="42"/>
        <v>0</v>
      </c>
    </row>
    <row r="2512" spans="1:31" customFormat="1" ht="81">
      <c r="A2512" s="36">
        <v>2511</v>
      </c>
      <c r="B2512" s="36" t="s">
        <v>11965</v>
      </c>
      <c r="C2512" s="36" t="s">
        <v>13524</v>
      </c>
      <c r="D2512" s="36" t="s">
        <v>13710</v>
      </c>
      <c r="E2512" s="36" t="s">
        <v>28</v>
      </c>
      <c r="F2512" s="36" t="s">
        <v>45</v>
      </c>
      <c r="G2512" s="36">
        <v>0</v>
      </c>
      <c r="H2512" s="36" t="s">
        <v>82</v>
      </c>
      <c r="I2512" s="36" t="s">
        <v>13711</v>
      </c>
      <c r="J2512" s="36" t="s">
        <v>13712</v>
      </c>
      <c r="K2512" s="36" t="s">
        <v>33</v>
      </c>
      <c r="L2512" s="72" t="s">
        <v>13713</v>
      </c>
      <c r="M2512" s="36" t="s">
        <v>2999</v>
      </c>
      <c r="N2512" s="36" t="s">
        <v>49</v>
      </c>
      <c r="O2512" s="36"/>
      <c r="P2512" s="36" t="s">
        <v>50</v>
      </c>
      <c r="Q2512" s="36"/>
      <c r="R2512" s="36" t="s">
        <v>50</v>
      </c>
      <c r="S2512" s="36" t="s">
        <v>51</v>
      </c>
      <c r="T2512" s="36" t="s">
        <v>38</v>
      </c>
      <c r="U2512" s="36" t="s">
        <v>39</v>
      </c>
      <c r="V2512" s="36" t="s">
        <v>38</v>
      </c>
      <c r="W2512" s="36" t="s">
        <v>13547</v>
      </c>
      <c r="X2512" s="36">
        <v>2</v>
      </c>
      <c r="Y2512" s="36" t="s">
        <v>13554</v>
      </c>
      <c r="Z2512" s="36">
        <v>1</v>
      </c>
      <c r="AA2512" s="36" t="s">
        <v>13555</v>
      </c>
      <c r="AB2512" s="36">
        <v>1</v>
      </c>
      <c r="AC2512" s="36"/>
      <c r="AD2512" s="36"/>
      <c r="AE2512" s="36">
        <f t="shared" si="42"/>
        <v>2</v>
      </c>
    </row>
    <row r="2513" spans="1:31" customFormat="1" ht="121.5">
      <c r="A2513" s="36">
        <v>2512</v>
      </c>
      <c r="B2513" s="36" t="s">
        <v>11965</v>
      </c>
      <c r="C2513" s="36" t="s">
        <v>13524</v>
      </c>
      <c r="D2513" s="36" t="s">
        <v>13714</v>
      </c>
      <c r="E2513" s="36" t="s">
        <v>28</v>
      </c>
      <c r="F2513" s="36" t="s">
        <v>45</v>
      </c>
      <c r="G2513" s="36">
        <v>0</v>
      </c>
      <c r="H2513" s="36" t="s">
        <v>108</v>
      </c>
      <c r="I2513" s="36" t="s">
        <v>13715</v>
      </c>
      <c r="J2513" s="36" t="s">
        <v>13716</v>
      </c>
      <c r="K2513" s="36" t="s">
        <v>33</v>
      </c>
      <c r="L2513" s="72" t="s">
        <v>13717</v>
      </c>
      <c r="M2513" s="36" t="s">
        <v>2999</v>
      </c>
      <c r="N2513" s="36" t="s">
        <v>49</v>
      </c>
      <c r="O2513" s="36"/>
      <c r="P2513" s="36" t="s">
        <v>50</v>
      </c>
      <c r="Q2513" s="36"/>
      <c r="R2513" s="36"/>
      <c r="S2513" s="36" t="s">
        <v>51</v>
      </c>
      <c r="T2513" s="36" t="s">
        <v>38</v>
      </c>
      <c r="U2513" s="36" t="s">
        <v>39</v>
      </c>
      <c r="V2513" s="36" t="s">
        <v>38</v>
      </c>
      <c r="W2513" s="36" t="s">
        <v>449</v>
      </c>
      <c r="X2513" s="36">
        <v>2</v>
      </c>
      <c r="Y2513" s="36" t="s">
        <v>13718</v>
      </c>
      <c r="Z2513" s="36">
        <v>1</v>
      </c>
      <c r="AA2513" s="36" t="s">
        <v>13719</v>
      </c>
      <c r="AB2513" s="36">
        <v>1</v>
      </c>
      <c r="AC2513" s="36"/>
      <c r="AD2513" s="36"/>
      <c r="AE2513" s="36">
        <f t="shared" si="42"/>
        <v>1</v>
      </c>
    </row>
    <row r="2514" spans="1:31" customFormat="1" ht="108">
      <c r="A2514" s="36">
        <v>2513</v>
      </c>
      <c r="B2514" s="36" t="s">
        <v>11965</v>
      </c>
      <c r="C2514" s="36" t="s">
        <v>13524</v>
      </c>
      <c r="D2514" s="36" t="s">
        <v>13720</v>
      </c>
      <c r="E2514" s="36" t="s">
        <v>28</v>
      </c>
      <c r="F2514" s="36" t="s">
        <v>45</v>
      </c>
      <c r="G2514" s="36">
        <v>0</v>
      </c>
      <c r="H2514" s="36" t="s">
        <v>82</v>
      </c>
      <c r="I2514" s="36" t="s">
        <v>13721</v>
      </c>
      <c r="J2514" s="36" t="s">
        <v>13722</v>
      </c>
      <c r="K2514" s="36" t="s">
        <v>33</v>
      </c>
      <c r="L2514" s="72" t="s">
        <v>13723</v>
      </c>
      <c r="M2514" s="36" t="s">
        <v>2999</v>
      </c>
      <c r="N2514" s="36" t="s">
        <v>49</v>
      </c>
      <c r="O2514" s="36" t="s">
        <v>50</v>
      </c>
      <c r="P2514" s="36" t="s">
        <v>50</v>
      </c>
      <c r="Q2514" s="36"/>
      <c r="R2514" s="36"/>
      <c r="S2514" s="36" t="s">
        <v>51</v>
      </c>
      <c r="T2514" s="36" t="s">
        <v>38</v>
      </c>
      <c r="U2514" s="36" t="s">
        <v>39</v>
      </c>
      <c r="V2514" s="36" t="s">
        <v>38</v>
      </c>
      <c r="W2514" s="36" t="s">
        <v>449</v>
      </c>
      <c r="X2514" s="36">
        <v>2</v>
      </c>
      <c r="Y2514" s="36" t="s">
        <v>13724</v>
      </c>
      <c r="Z2514" s="36">
        <v>1</v>
      </c>
      <c r="AA2514" s="36" t="s">
        <v>13725</v>
      </c>
      <c r="AB2514" s="36">
        <v>1</v>
      </c>
      <c r="AC2514" s="36"/>
      <c r="AD2514" s="36"/>
      <c r="AE2514" s="36">
        <f t="shared" si="42"/>
        <v>2</v>
      </c>
    </row>
    <row r="2515" spans="1:31" customFormat="1" ht="108">
      <c r="A2515" s="36">
        <v>2514</v>
      </c>
      <c r="B2515" s="36" t="s">
        <v>11965</v>
      </c>
      <c r="C2515" s="36" t="s">
        <v>13524</v>
      </c>
      <c r="D2515" s="36" t="s">
        <v>13726</v>
      </c>
      <c r="E2515" s="36" t="s">
        <v>28</v>
      </c>
      <c r="F2515" s="36" t="s">
        <v>45</v>
      </c>
      <c r="G2515" s="36">
        <v>0</v>
      </c>
      <c r="H2515" s="36" t="s">
        <v>82</v>
      </c>
      <c r="I2515" s="36" t="s">
        <v>13727</v>
      </c>
      <c r="J2515" s="36" t="s">
        <v>13728</v>
      </c>
      <c r="K2515" s="36" t="s">
        <v>33</v>
      </c>
      <c r="L2515" s="72" t="s">
        <v>13729</v>
      </c>
      <c r="M2515" s="36" t="s">
        <v>2999</v>
      </c>
      <c r="N2515" s="36" t="s">
        <v>49</v>
      </c>
      <c r="O2515" s="36" t="s">
        <v>50</v>
      </c>
      <c r="P2515" s="36"/>
      <c r="Q2515" s="36"/>
      <c r="R2515" s="36"/>
      <c r="S2515" s="36" t="s">
        <v>51</v>
      </c>
      <c r="T2515" s="36" t="s">
        <v>38</v>
      </c>
      <c r="U2515" s="36" t="s">
        <v>39</v>
      </c>
      <c r="V2515" s="36" t="s">
        <v>38</v>
      </c>
      <c r="W2515" s="36" t="s">
        <v>13730</v>
      </c>
      <c r="X2515" s="36">
        <v>1</v>
      </c>
      <c r="Y2515" s="36" t="s">
        <v>13731</v>
      </c>
      <c r="Z2515" s="36">
        <v>1</v>
      </c>
      <c r="AA2515" s="36" t="s">
        <v>13732</v>
      </c>
      <c r="AB2515" s="36">
        <v>1</v>
      </c>
      <c r="AC2515" s="36"/>
      <c r="AD2515" s="36"/>
      <c r="AE2515" s="36">
        <f t="shared" si="42"/>
        <v>1</v>
      </c>
    </row>
    <row r="2516" spans="1:31" customFormat="1" ht="81">
      <c r="A2516" s="36">
        <v>2515</v>
      </c>
      <c r="B2516" s="36" t="s">
        <v>11965</v>
      </c>
      <c r="C2516" s="36" t="s">
        <v>13524</v>
      </c>
      <c r="D2516" s="36" t="s">
        <v>13733</v>
      </c>
      <c r="E2516" s="36" t="s">
        <v>28</v>
      </c>
      <c r="F2516" s="36" t="s">
        <v>45</v>
      </c>
      <c r="G2516" s="36">
        <v>0</v>
      </c>
      <c r="H2516" s="36" t="s">
        <v>82</v>
      </c>
      <c r="I2516" s="36" t="s">
        <v>13734</v>
      </c>
      <c r="J2516" s="36" t="s">
        <v>13735</v>
      </c>
      <c r="K2516" s="36" t="s">
        <v>33</v>
      </c>
      <c r="L2516" s="72" t="s">
        <v>13736</v>
      </c>
      <c r="M2516" s="36" t="s">
        <v>13737</v>
      </c>
      <c r="N2516" s="36" t="s">
        <v>49</v>
      </c>
      <c r="O2516" s="36"/>
      <c r="P2516" s="36" t="s">
        <v>50</v>
      </c>
      <c r="Q2516" s="36"/>
      <c r="R2516" s="36"/>
      <c r="S2516" s="36" t="s">
        <v>51</v>
      </c>
      <c r="T2516" s="36" t="s">
        <v>38</v>
      </c>
      <c r="U2516" s="36" t="s">
        <v>39</v>
      </c>
      <c r="V2516" s="36" t="s">
        <v>38</v>
      </c>
      <c r="W2516" s="36" t="s">
        <v>13547</v>
      </c>
      <c r="X2516" s="36">
        <v>2</v>
      </c>
      <c r="Y2516" s="36" t="s">
        <v>52</v>
      </c>
      <c r="Z2516" s="36">
        <v>1</v>
      </c>
      <c r="AA2516" s="36" t="s">
        <v>52</v>
      </c>
      <c r="AB2516" s="36">
        <v>3</v>
      </c>
      <c r="AC2516" s="36"/>
      <c r="AD2516" s="36"/>
      <c r="AE2516" s="36">
        <f t="shared" si="42"/>
        <v>1</v>
      </c>
    </row>
    <row r="2517" spans="1:31" customFormat="1" ht="108">
      <c r="A2517" s="36">
        <v>2516</v>
      </c>
      <c r="B2517" s="36" t="s">
        <v>11965</v>
      </c>
      <c r="C2517" s="36" t="s">
        <v>13524</v>
      </c>
      <c r="D2517" s="36" t="s">
        <v>13738</v>
      </c>
      <c r="E2517" s="36" t="s">
        <v>28</v>
      </c>
      <c r="F2517" s="36" t="s">
        <v>45</v>
      </c>
      <c r="G2517" s="36">
        <v>0</v>
      </c>
      <c r="H2517" s="36" t="s">
        <v>82</v>
      </c>
      <c r="I2517" s="36" t="s">
        <v>13739</v>
      </c>
      <c r="J2517" s="36" t="s">
        <v>13740</v>
      </c>
      <c r="K2517" s="36" t="s">
        <v>33</v>
      </c>
      <c r="L2517" s="72" t="s">
        <v>13741</v>
      </c>
      <c r="M2517" s="36" t="s">
        <v>13742</v>
      </c>
      <c r="N2517" s="36" t="s">
        <v>49</v>
      </c>
      <c r="O2517" s="36" t="s">
        <v>50</v>
      </c>
      <c r="P2517" s="36" t="s">
        <v>50</v>
      </c>
      <c r="Q2517" s="36"/>
      <c r="R2517" s="36"/>
      <c r="S2517" s="36" t="s">
        <v>51</v>
      </c>
      <c r="T2517" s="36" t="s">
        <v>38</v>
      </c>
      <c r="U2517" s="36" t="s">
        <v>39</v>
      </c>
      <c r="V2517" s="36" t="s">
        <v>38</v>
      </c>
      <c r="W2517" s="36" t="s">
        <v>13743</v>
      </c>
      <c r="X2517" s="36">
        <v>2</v>
      </c>
      <c r="Y2517" s="36" t="s">
        <v>13744</v>
      </c>
      <c r="Z2517" s="36">
        <v>1</v>
      </c>
      <c r="AA2517" s="36" t="s">
        <v>13745</v>
      </c>
      <c r="AB2517" s="36">
        <v>1</v>
      </c>
      <c r="AC2517" s="36"/>
      <c r="AD2517" s="36"/>
      <c r="AE2517" s="36">
        <f t="shared" si="42"/>
        <v>2</v>
      </c>
    </row>
    <row r="2518" spans="1:31" customFormat="1" ht="81">
      <c r="A2518" s="36">
        <v>2517</v>
      </c>
      <c r="B2518" s="36" t="s">
        <v>11965</v>
      </c>
      <c r="C2518" s="36" t="s">
        <v>13524</v>
      </c>
      <c r="D2518" s="36" t="s">
        <v>13746</v>
      </c>
      <c r="E2518" s="36" t="s">
        <v>28</v>
      </c>
      <c r="F2518" s="36" t="s">
        <v>45</v>
      </c>
      <c r="G2518" s="36">
        <v>0</v>
      </c>
      <c r="H2518" s="36" t="s">
        <v>82</v>
      </c>
      <c r="I2518" s="36" t="s">
        <v>13747</v>
      </c>
      <c r="J2518" s="36" t="s">
        <v>13748</v>
      </c>
      <c r="K2518" s="36" t="s">
        <v>33</v>
      </c>
      <c r="L2518" s="72" t="s">
        <v>13749</v>
      </c>
      <c r="M2518" s="36" t="s">
        <v>13750</v>
      </c>
      <c r="N2518" s="36" t="s">
        <v>49</v>
      </c>
      <c r="O2518" s="36" t="s">
        <v>50</v>
      </c>
      <c r="P2518" s="36" t="s">
        <v>50</v>
      </c>
      <c r="Q2518" s="36" t="s">
        <v>50</v>
      </c>
      <c r="R2518" s="36"/>
      <c r="S2518" s="36" t="s">
        <v>51</v>
      </c>
      <c r="T2518" s="36" t="s">
        <v>38</v>
      </c>
      <c r="U2518" s="36" t="s">
        <v>39</v>
      </c>
      <c r="V2518" s="36" t="s">
        <v>39</v>
      </c>
      <c r="W2518" s="36" t="s">
        <v>38</v>
      </c>
      <c r="X2518" s="36">
        <v>2</v>
      </c>
      <c r="Y2518" s="36" t="s">
        <v>13751</v>
      </c>
      <c r="Z2518" s="36">
        <v>1</v>
      </c>
      <c r="AA2518" s="36" t="s">
        <v>13752</v>
      </c>
      <c r="AB2518" s="36">
        <v>1</v>
      </c>
      <c r="AC2518" s="36"/>
      <c r="AD2518" s="36"/>
      <c r="AE2518" s="36">
        <f t="shared" si="42"/>
        <v>3</v>
      </c>
    </row>
    <row r="2519" spans="1:31" customFormat="1" ht="67.5">
      <c r="A2519" s="36">
        <v>2518</v>
      </c>
      <c r="B2519" s="36" t="s">
        <v>11965</v>
      </c>
      <c r="C2519" s="36" t="s">
        <v>13524</v>
      </c>
      <c r="D2519" s="36" t="s">
        <v>13753</v>
      </c>
      <c r="E2519" s="36" t="s">
        <v>28</v>
      </c>
      <c r="F2519" s="36" t="s">
        <v>45</v>
      </c>
      <c r="G2519" s="36">
        <v>0</v>
      </c>
      <c r="H2519" s="36" t="s">
        <v>82</v>
      </c>
      <c r="I2519" s="36" t="s">
        <v>13754</v>
      </c>
      <c r="J2519" s="36" t="s">
        <v>13755</v>
      </c>
      <c r="K2519" s="36" t="s">
        <v>33</v>
      </c>
      <c r="L2519" s="72" t="s">
        <v>13756</v>
      </c>
      <c r="M2519" s="36" t="s">
        <v>13757</v>
      </c>
      <c r="N2519" s="36" t="s">
        <v>49</v>
      </c>
      <c r="O2519" s="36" t="s">
        <v>50</v>
      </c>
      <c r="P2519" s="36" t="s">
        <v>50</v>
      </c>
      <c r="Q2519" s="36" t="s">
        <v>50</v>
      </c>
      <c r="R2519" s="36"/>
      <c r="S2519" s="36" t="s">
        <v>51</v>
      </c>
      <c r="T2519" s="36" t="s">
        <v>38</v>
      </c>
      <c r="U2519" s="36" t="s">
        <v>39</v>
      </c>
      <c r="V2519" s="36" t="s">
        <v>39</v>
      </c>
      <c r="W2519" s="36" t="s">
        <v>38</v>
      </c>
      <c r="X2519" s="36">
        <v>2</v>
      </c>
      <c r="Y2519" s="36" t="s">
        <v>13751</v>
      </c>
      <c r="Z2519" s="36">
        <v>1</v>
      </c>
      <c r="AA2519" s="36" t="s">
        <v>13752</v>
      </c>
      <c r="AB2519" s="36">
        <v>1</v>
      </c>
      <c r="AC2519" s="36"/>
      <c r="AD2519" s="36"/>
      <c r="AE2519" s="36">
        <f t="shared" si="42"/>
        <v>3</v>
      </c>
    </row>
    <row r="2520" spans="1:31" customFormat="1" ht="108">
      <c r="A2520" s="36">
        <v>2519</v>
      </c>
      <c r="B2520" s="36" t="s">
        <v>11965</v>
      </c>
      <c r="C2520" s="36" t="s">
        <v>13524</v>
      </c>
      <c r="D2520" s="36" t="s">
        <v>13758</v>
      </c>
      <c r="E2520" s="36" t="s">
        <v>28</v>
      </c>
      <c r="F2520" s="36" t="s">
        <v>45</v>
      </c>
      <c r="G2520" s="36">
        <v>0</v>
      </c>
      <c r="H2520" s="36" t="s">
        <v>82</v>
      </c>
      <c r="I2520" s="36" t="s">
        <v>13759</v>
      </c>
      <c r="J2520" s="36" t="s">
        <v>13760</v>
      </c>
      <c r="K2520" s="36" t="s">
        <v>33</v>
      </c>
      <c r="L2520" s="72" t="s">
        <v>13761</v>
      </c>
      <c r="M2520" s="36" t="s">
        <v>13762</v>
      </c>
      <c r="N2520" s="36" t="s">
        <v>36</v>
      </c>
      <c r="O2520" s="36"/>
      <c r="P2520" s="36"/>
      <c r="Q2520" s="36"/>
      <c r="R2520" s="36"/>
      <c r="S2520" s="36" t="s">
        <v>38</v>
      </c>
      <c r="T2520" s="36" t="s">
        <v>38</v>
      </c>
      <c r="U2520" s="36" t="s">
        <v>38</v>
      </c>
      <c r="V2520" s="36" t="s">
        <v>39</v>
      </c>
      <c r="W2520" s="36" t="s">
        <v>38</v>
      </c>
      <c r="X2520" s="36">
        <v>2</v>
      </c>
      <c r="Y2520" s="36" t="s">
        <v>13751</v>
      </c>
      <c r="Z2520" s="36">
        <v>1</v>
      </c>
      <c r="AA2520" s="36" t="s">
        <v>13752</v>
      </c>
      <c r="AB2520" s="36">
        <v>1</v>
      </c>
      <c r="AC2520" s="36"/>
      <c r="AD2520" s="36"/>
      <c r="AE2520" s="36">
        <f t="shared" si="42"/>
        <v>0</v>
      </c>
    </row>
    <row r="2521" spans="1:31" customFormat="1" ht="108">
      <c r="A2521" s="36">
        <v>2520</v>
      </c>
      <c r="B2521" s="36" t="s">
        <v>11965</v>
      </c>
      <c r="C2521" s="36" t="s">
        <v>13524</v>
      </c>
      <c r="D2521" s="36" t="s">
        <v>13763</v>
      </c>
      <c r="E2521" s="36" t="s">
        <v>28</v>
      </c>
      <c r="F2521" s="36" t="s">
        <v>45</v>
      </c>
      <c r="G2521" s="36">
        <v>0</v>
      </c>
      <c r="H2521" s="36" t="s">
        <v>82</v>
      </c>
      <c r="I2521" s="36" t="s">
        <v>13764</v>
      </c>
      <c r="J2521" s="36" t="s">
        <v>13765</v>
      </c>
      <c r="K2521" s="36" t="s">
        <v>33</v>
      </c>
      <c r="L2521" s="72" t="s">
        <v>13766</v>
      </c>
      <c r="M2521" s="36" t="s">
        <v>2999</v>
      </c>
      <c r="N2521" s="36" t="s">
        <v>49</v>
      </c>
      <c r="O2521" s="36"/>
      <c r="P2521" s="36" t="s">
        <v>50</v>
      </c>
      <c r="Q2521" s="36"/>
      <c r="R2521" s="36"/>
      <c r="S2521" s="36" t="s">
        <v>51</v>
      </c>
      <c r="T2521" s="36" t="s">
        <v>38</v>
      </c>
      <c r="U2521" s="36" t="s">
        <v>39</v>
      </c>
      <c r="V2521" s="36" t="s">
        <v>38</v>
      </c>
      <c r="W2521" s="36" t="s">
        <v>38</v>
      </c>
      <c r="X2521" s="36">
        <v>2</v>
      </c>
      <c r="Y2521" s="36" t="s">
        <v>13767</v>
      </c>
      <c r="Z2521" s="36">
        <v>1</v>
      </c>
      <c r="AA2521" s="36" t="s">
        <v>13768</v>
      </c>
      <c r="AB2521" s="36">
        <v>1</v>
      </c>
      <c r="AC2521" s="36"/>
      <c r="AD2521" s="36"/>
      <c r="AE2521" s="36">
        <f t="shared" si="42"/>
        <v>1</v>
      </c>
    </row>
    <row r="2522" spans="1:31" customFormat="1" ht="135">
      <c r="A2522" s="36">
        <v>2521</v>
      </c>
      <c r="B2522" s="36" t="s">
        <v>11965</v>
      </c>
      <c r="C2522" s="36" t="s">
        <v>13524</v>
      </c>
      <c r="D2522" s="36" t="s">
        <v>13769</v>
      </c>
      <c r="E2522" s="36" t="s">
        <v>28</v>
      </c>
      <c r="F2522" s="36" t="s">
        <v>45</v>
      </c>
      <c r="G2522" s="36">
        <v>0</v>
      </c>
      <c r="H2522" s="36" t="s">
        <v>82</v>
      </c>
      <c r="I2522" s="36" t="s">
        <v>13770</v>
      </c>
      <c r="J2522" s="36" t="s">
        <v>13771</v>
      </c>
      <c r="K2522" s="36" t="s">
        <v>106</v>
      </c>
      <c r="L2522" s="72"/>
      <c r="M2522" s="36"/>
      <c r="N2522" s="36"/>
      <c r="O2522" s="36"/>
      <c r="P2522" s="36"/>
      <c r="Q2522" s="36"/>
      <c r="R2522" s="36"/>
      <c r="S2522" s="36"/>
      <c r="T2522" s="36"/>
      <c r="U2522" s="36"/>
      <c r="V2522" s="36"/>
      <c r="W2522" s="36"/>
      <c r="X2522" s="36"/>
      <c r="Y2522" s="36"/>
      <c r="Z2522" s="36"/>
      <c r="AA2522" s="36"/>
      <c r="AB2522" s="36"/>
      <c r="AC2522" s="36"/>
      <c r="AD2522" s="36"/>
      <c r="AE2522" s="36">
        <f t="shared" si="42"/>
        <v>0</v>
      </c>
    </row>
    <row r="2523" spans="1:31" customFormat="1" ht="108">
      <c r="A2523" s="36">
        <v>2522</v>
      </c>
      <c r="B2523" s="36" t="s">
        <v>11965</v>
      </c>
      <c r="C2523" s="36" t="s">
        <v>13524</v>
      </c>
      <c r="D2523" s="36" t="s">
        <v>13772</v>
      </c>
      <c r="E2523" s="36" t="s">
        <v>28</v>
      </c>
      <c r="F2523" s="36" t="s">
        <v>45</v>
      </c>
      <c r="G2523" s="36">
        <v>0</v>
      </c>
      <c r="H2523" s="36" t="s">
        <v>82</v>
      </c>
      <c r="I2523" s="36" t="s">
        <v>13773</v>
      </c>
      <c r="J2523" s="36" t="s">
        <v>13774</v>
      </c>
      <c r="K2523" s="36" t="s">
        <v>33</v>
      </c>
      <c r="L2523" s="72" t="s">
        <v>13775</v>
      </c>
      <c r="M2523" s="36" t="s">
        <v>2999</v>
      </c>
      <c r="N2523" s="36" t="s">
        <v>49</v>
      </c>
      <c r="O2523" s="36"/>
      <c r="P2523" s="36" t="s">
        <v>50</v>
      </c>
      <c r="Q2523" s="36"/>
      <c r="R2523" s="36"/>
      <c r="S2523" s="36" t="s">
        <v>51</v>
      </c>
      <c r="T2523" s="36" t="s">
        <v>38</v>
      </c>
      <c r="U2523" s="36" t="s">
        <v>39</v>
      </c>
      <c r="V2523" s="36" t="s">
        <v>38</v>
      </c>
      <c r="W2523" s="36" t="s">
        <v>38</v>
      </c>
      <c r="X2523" s="36">
        <v>2</v>
      </c>
      <c r="Y2523" s="36" t="s">
        <v>13776</v>
      </c>
      <c r="Z2523" s="36">
        <v>1</v>
      </c>
      <c r="AA2523" s="36" t="s">
        <v>13777</v>
      </c>
      <c r="AB2523" s="36">
        <v>1</v>
      </c>
      <c r="AC2523" s="36"/>
      <c r="AD2523" s="36"/>
      <c r="AE2523" s="36">
        <f t="shared" si="42"/>
        <v>1</v>
      </c>
    </row>
    <row r="2524" spans="1:31" customFormat="1" ht="108">
      <c r="A2524" s="36">
        <v>2523</v>
      </c>
      <c r="B2524" s="36" t="s">
        <v>11965</v>
      </c>
      <c r="C2524" s="36" t="s">
        <v>13524</v>
      </c>
      <c r="D2524" s="36" t="s">
        <v>13778</v>
      </c>
      <c r="E2524" s="36" t="s">
        <v>28</v>
      </c>
      <c r="F2524" s="36" t="s">
        <v>45</v>
      </c>
      <c r="G2524" s="36">
        <v>0</v>
      </c>
      <c r="H2524" s="36" t="s">
        <v>82</v>
      </c>
      <c r="I2524" s="36" t="s">
        <v>13779</v>
      </c>
      <c r="J2524" s="36" t="s">
        <v>13780</v>
      </c>
      <c r="K2524" s="36" t="s">
        <v>33</v>
      </c>
      <c r="L2524" s="72" t="s">
        <v>13781</v>
      </c>
      <c r="M2524" s="36" t="s">
        <v>2999</v>
      </c>
      <c r="N2524" s="36" t="s">
        <v>49</v>
      </c>
      <c r="O2524" s="36"/>
      <c r="P2524" s="36" t="s">
        <v>50</v>
      </c>
      <c r="Q2524" s="36"/>
      <c r="R2524" s="36"/>
      <c r="S2524" s="36" t="s">
        <v>51</v>
      </c>
      <c r="T2524" s="36" t="s">
        <v>38</v>
      </c>
      <c r="U2524" s="36" t="s">
        <v>39</v>
      </c>
      <c r="V2524" s="36" t="s">
        <v>38</v>
      </c>
      <c r="W2524" s="36" t="s">
        <v>38</v>
      </c>
      <c r="X2524" s="36">
        <v>2</v>
      </c>
      <c r="Y2524" s="36" t="s">
        <v>13776</v>
      </c>
      <c r="Z2524" s="36">
        <v>1</v>
      </c>
      <c r="AA2524" s="36" t="s">
        <v>13777</v>
      </c>
      <c r="AB2524" s="36">
        <v>1</v>
      </c>
      <c r="AC2524" s="36"/>
      <c r="AD2524" s="36"/>
      <c r="AE2524" s="36">
        <f t="shared" si="42"/>
        <v>1</v>
      </c>
    </row>
    <row r="2525" spans="1:31" customFormat="1" ht="121.5">
      <c r="A2525" s="36">
        <v>2524</v>
      </c>
      <c r="B2525" s="36" t="s">
        <v>11965</v>
      </c>
      <c r="C2525" s="36" t="s">
        <v>13524</v>
      </c>
      <c r="D2525" s="36" t="s">
        <v>13782</v>
      </c>
      <c r="E2525" s="36" t="s">
        <v>28</v>
      </c>
      <c r="F2525" s="36" t="s">
        <v>45</v>
      </c>
      <c r="G2525" s="36">
        <v>0</v>
      </c>
      <c r="H2525" s="36" t="s">
        <v>82</v>
      </c>
      <c r="I2525" s="36" t="s">
        <v>13783</v>
      </c>
      <c r="J2525" s="36" t="s">
        <v>13784</v>
      </c>
      <c r="K2525" s="36" t="s">
        <v>33</v>
      </c>
      <c r="L2525" s="72" t="s">
        <v>13785</v>
      </c>
      <c r="M2525" s="36" t="s">
        <v>2999</v>
      </c>
      <c r="N2525" s="36" t="s">
        <v>49</v>
      </c>
      <c r="O2525" s="36"/>
      <c r="P2525" s="36" t="s">
        <v>50</v>
      </c>
      <c r="Q2525" s="36"/>
      <c r="R2525" s="36"/>
      <c r="S2525" s="36" t="s">
        <v>51</v>
      </c>
      <c r="T2525" s="36" t="s">
        <v>38</v>
      </c>
      <c r="U2525" s="36" t="s">
        <v>39</v>
      </c>
      <c r="V2525" s="36" t="s">
        <v>38</v>
      </c>
      <c r="W2525" s="36" t="s">
        <v>38</v>
      </c>
      <c r="X2525" s="36">
        <v>2</v>
      </c>
      <c r="Y2525" s="36" t="s">
        <v>13776</v>
      </c>
      <c r="Z2525" s="36">
        <v>1</v>
      </c>
      <c r="AA2525" s="36" t="s">
        <v>13777</v>
      </c>
      <c r="AB2525" s="36">
        <v>1</v>
      </c>
      <c r="AC2525" s="36"/>
      <c r="AD2525" s="36"/>
      <c r="AE2525" s="36">
        <f t="shared" si="42"/>
        <v>1</v>
      </c>
    </row>
    <row r="2526" spans="1:31" customFormat="1" ht="121.5">
      <c r="A2526" s="36">
        <v>2525</v>
      </c>
      <c r="B2526" s="36" t="s">
        <v>11965</v>
      </c>
      <c r="C2526" s="36" t="s">
        <v>13524</v>
      </c>
      <c r="D2526" s="36" t="s">
        <v>13786</v>
      </c>
      <c r="E2526" s="36" t="s">
        <v>28</v>
      </c>
      <c r="F2526" s="36" t="s">
        <v>45</v>
      </c>
      <c r="G2526" s="36">
        <v>0</v>
      </c>
      <c r="H2526" s="36" t="s">
        <v>82</v>
      </c>
      <c r="I2526" s="36" t="s">
        <v>13787</v>
      </c>
      <c r="J2526" s="36" t="s">
        <v>13788</v>
      </c>
      <c r="K2526" s="36" t="s">
        <v>33</v>
      </c>
      <c r="L2526" s="72" t="s">
        <v>13789</v>
      </c>
      <c r="M2526" s="36" t="s">
        <v>2999</v>
      </c>
      <c r="N2526" s="36" t="s">
        <v>49</v>
      </c>
      <c r="O2526" s="36"/>
      <c r="P2526" s="36" t="s">
        <v>50</v>
      </c>
      <c r="Q2526" s="36"/>
      <c r="R2526" s="36"/>
      <c r="S2526" s="36" t="s">
        <v>51</v>
      </c>
      <c r="T2526" s="36" t="s">
        <v>38</v>
      </c>
      <c r="U2526" s="36" t="s">
        <v>39</v>
      </c>
      <c r="V2526" s="36" t="s">
        <v>38</v>
      </c>
      <c r="W2526" s="36" t="s">
        <v>38</v>
      </c>
      <c r="X2526" s="36">
        <v>2</v>
      </c>
      <c r="Y2526" s="36" t="s">
        <v>13535</v>
      </c>
      <c r="Z2526" s="36">
        <v>1</v>
      </c>
      <c r="AA2526" s="36" t="s">
        <v>13536</v>
      </c>
      <c r="AB2526" s="36">
        <v>1</v>
      </c>
      <c r="AC2526" s="36"/>
      <c r="AD2526" s="36"/>
      <c r="AE2526" s="36">
        <f t="shared" si="42"/>
        <v>1</v>
      </c>
    </row>
    <row r="2527" spans="1:31" customFormat="1" ht="148.5">
      <c r="A2527" s="36">
        <v>2526</v>
      </c>
      <c r="B2527" s="36" t="s">
        <v>11965</v>
      </c>
      <c r="C2527" s="36" t="s">
        <v>13524</v>
      </c>
      <c r="D2527" s="36" t="s">
        <v>13790</v>
      </c>
      <c r="E2527" s="36" t="s">
        <v>28</v>
      </c>
      <c r="F2527" s="36" t="s">
        <v>45</v>
      </c>
      <c r="G2527" s="36">
        <v>0</v>
      </c>
      <c r="H2527" s="36" t="s">
        <v>82</v>
      </c>
      <c r="I2527" s="36" t="s">
        <v>13791</v>
      </c>
      <c r="J2527" s="36" t="s">
        <v>13792</v>
      </c>
      <c r="K2527" s="36" t="s">
        <v>33</v>
      </c>
      <c r="L2527" s="72" t="s">
        <v>13793</v>
      </c>
      <c r="M2527" s="36" t="s">
        <v>2999</v>
      </c>
      <c r="N2527" s="36" t="s">
        <v>36</v>
      </c>
      <c r="O2527" s="36"/>
      <c r="P2527" s="36"/>
      <c r="Q2527" s="36"/>
      <c r="R2527" s="36"/>
      <c r="S2527" s="36" t="s">
        <v>37</v>
      </c>
      <c r="T2527" s="36" t="s">
        <v>38</v>
      </c>
      <c r="U2527" s="36" t="s">
        <v>39</v>
      </c>
      <c r="V2527" s="36" t="s">
        <v>38</v>
      </c>
      <c r="W2527" s="36" t="s">
        <v>38</v>
      </c>
      <c r="X2527" s="36">
        <v>2</v>
      </c>
      <c r="Y2527" s="36" t="s">
        <v>13794</v>
      </c>
      <c r="Z2527" s="36">
        <v>1</v>
      </c>
      <c r="AA2527" s="36" t="s">
        <v>13795</v>
      </c>
      <c r="AB2527" s="36">
        <v>1</v>
      </c>
      <c r="AC2527" s="36"/>
      <c r="AD2527" s="36"/>
      <c r="AE2527" s="36">
        <f t="shared" si="42"/>
        <v>0</v>
      </c>
    </row>
    <row r="2528" spans="1:31" customFormat="1" ht="108">
      <c r="A2528" s="36">
        <v>2527</v>
      </c>
      <c r="B2528" s="36" t="s">
        <v>11965</v>
      </c>
      <c r="C2528" s="36" t="s">
        <v>13524</v>
      </c>
      <c r="D2528" s="36" t="s">
        <v>13796</v>
      </c>
      <c r="E2528" s="36" t="s">
        <v>28</v>
      </c>
      <c r="F2528" s="36" t="s">
        <v>45</v>
      </c>
      <c r="G2528" s="36">
        <v>0</v>
      </c>
      <c r="H2528" s="36" t="s">
        <v>82</v>
      </c>
      <c r="I2528" s="36" t="s">
        <v>13797</v>
      </c>
      <c r="J2528" s="36" t="s">
        <v>13798</v>
      </c>
      <c r="K2528" s="36" t="s">
        <v>33</v>
      </c>
      <c r="L2528" s="72" t="s">
        <v>13799</v>
      </c>
      <c r="M2528" s="36" t="s">
        <v>2999</v>
      </c>
      <c r="N2528" s="36" t="s">
        <v>36</v>
      </c>
      <c r="O2528" s="36"/>
      <c r="P2528" s="36"/>
      <c r="Q2528" s="36"/>
      <c r="R2528" s="36"/>
      <c r="S2528" s="36" t="s">
        <v>37</v>
      </c>
      <c r="T2528" s="36" t="s">
        <v>38</v>
      </c>
      <c r="U2528" s="36" t="s">
        <v>39</v>
      </c>
      <c r="V2528" s="36" t="s">
        <v>39</v>
      </c>
      <c r="W2528" s="36" t="s">
        <v>38</v>
      </c>
      <c r="X2528" s="36">
        <v>2</v>
      </c>
      <c r="Y2528" s="36" t="s">
        <v>13800</v>
      </c>
      <c r="Z2528" s="36">
        <v>1</v>
      </c>
      <c r="AA2528" s="36" t="s">
        <v>13801</v>
      </c>
      <c r="AB2528" s="36">
        <v>1</v>
      </c>
      <c r="AC2528" s="36"/>
      <c r="AD2528" s="36"/>
      <c r="AE2528" s="36">
        <f t="shared" si="42"/>
        <v>0</v>
      </c>
    </row>
    <row r="2529" spans="1:31" customFormat="1" ht="108">
      <c r="A2529" s="36">
        <v>2528</v>
      </c>
      <c r="B2529" s="36" t="s">
        <v>11965</v>
      </c>
      <c r="C2529" s="36" t="s">
        <v>13524</v>
      </c>
      <c r="D2529" s="36" t="s">
        <v>13802</v>
      </c>
      <c r="E2529" s="36" t="s">
        <v>28</v>
      </c>
      <c r="F2529" s="36" t="s">
        <v>45</v>
      </c>
      <c r="G2529" s="36">
        <v>0</v>
      </c>
      <c r="H2529" s="36" t="s">
        <v>82</v>
      </c>
      <c r="I2529" s="36" t="s">
        <v>13803</v>
      </c>
      <c r="J2529" s="36" t="s">
        <v>13804</v>
      </c>
      <c r="K2529" s="36" t="s">
        <v>33</v>
      </c>
      <c r="L2529" s="72" t="s">
        <v>13805</v>
      </c>
      <c r="M2529" s="36" t="s">
        <v>2999</v>
      </c>
      <c r="N2529" s="36" t="s">
        <v>49</v>
      </c>
      <c r="O2529" s="36"/>
      <c r="P2529" s="36" t="s">
        <v>50</v>
      </c>
      <c r="Q2529" s="36"/>
      <c r="R2529" s="36"/>
      <c r="S2529" s="36" t="s">
        <v>51</v>
      </c>
      <c r="T2529" s="36" t="s">
        <v>38</v>
      </c>
      <c r="U2529" s="36" t="s">
        <v>39</v>
      </c>
      <c r="V2529" s="36" t="s">
        <v>38</v>
      </c>
      <c r="W2529" s="36" t="s">
        <v>38</v>
      </c>
      <c r="X2529" s="36">
        <v>2</v>
      </c>
      <c r="Y2529" s="36" t="s">
        <v>13806</v>
      </c>
      <c r="Z2529" s="36">
        <v>1</v>
      </c>
      <c r="AA2529" s="36" t="s">
        <v>13807</v>
      </c>
      <c r="AB2529" s="36">
        <v>1</v>
      </c>
      <c r="AC2529" s="36"/>
      <c r="AD2529" s="36"/>
      <c r="AE2529" s="36">
        <f t="shared" si="42"/>
        <v>1</v>
      </c>
    </row>
    <row r="2530" spans="1:31" customFormat="1" ht="81">
      <c r="A2530" s="36">
        <v>2529</v>
      </c>
      <c r="B2530" s="36" t="s">
        <v>11965</v>
      </c>
      <c r="C2530" s="36" t="s">
        <v>13524</v>
      </c>
      <c r="D2530" s="36" t="s">
        <v>13808</v>
      </c>
      <c r="E2530" s="36" t="s">
        <v>28</v>
      </c>
      <c r="F2530" s="36" t="s">
        <v>45</v>
      </c>
      <c r="G2530" s="36">
        <v>0</v>
      </c>
      <c r="H2530" s="36" t="s">
        <v>82</v>
      </c>
      <c r="I2530" s="36" t="s">
        <v>13809</v>
      </c>
      <c r="J2530" s="36" t="s">
        <v>13810</v>
      </c>
      <c r="K2530" s="36" t="s">
        <v>33</v>
      </c>
      <c r="L2530" s="72" t="s">
        <v>13811</v>
      </c>
      <c r="M2530" s="36" t="s">
        <v>2999</v>
      </c>
      <c r="N2530" s="36" t="s">
        <v>49</v>
      </c>
      <c r="O2530" s="36"/>
      <c r="P2530" s="36" t="s">
        <v>50</v>
      </c>
      <c r="Q2530" s="36"/>
      <c r="R2530" s="36"/>
      <c r="S2530" s="36" t="s">
        <v>51</v>
      </c>
      <c r="T2530" s="36" t="s">
        <v>38</v>
      </c>
      <c r="U2530" s="36" t="s">
        <v>39</v>
      </c>
      <c r="V2530" s="36" t="s">
        <v>38</v>
      </c>
      <c r="W2530" s="36" t="s">
        <v>38</v>
      </c>
      <c r="X2530" s="36">
        <v>2</v>
      </c>
      <c r="Y2530" s="36" t="s">
        <v>13806</v>
      </c>
      <c r="Z2530" s="36">
        <v>1</v>
      </c>
      <c r="AA2530" s="36" t="s">
        <v>13812</v>
      </c>
      <c r="AB2530" s="36">
        <v>1</v>
      </c>
      <c r="AC2530" s="36"/>
      <c r="AD2530" s="36"/>
      <c r="AE2530" s="36">
        <f t="shared" si="42"/>
        <v>1</v>
      </c>
    </row>
    <row r="2531" spans="1:31" customFormat="1" ht="81">
      <c r="A2531" s="36">
        <v>2530</v>
      </c>
      <c r="B2531" s="36" t="s">
        <v>11965</v>
      </c>
      <c r="C2531" s="36" t="s">
        <v>13524</v>
      </c>
      <c r="D2531" s="36" t="s">
        <v>13813</v>
      </c>
      <c r="E2531" s="36" t="s">
        <v>28</v>
      </c>
      <c r="F2531" s="36" t="s">
        <v>45</v>
      </c>
      <c r="G2531" s="36">
        <v>0</v>
      </c>
      <c r="H2531" s="36" t="s">
        <v>82</v>
      </c>
      <c r="I2531" s="36" t="s">
        <v>13814</v>
      </c>
      <c r="J2531" s="36" t="s">
        <v>13815</v>
      </c>
      <c r="K2531" s="36" t="s">
        <v>33</v>
      </c>
      <c r="L2531" s="72" t="s">
        <v>13816</v>
      </c>
      <c r="M2531" s="36" t="s">
        <v>2999</v>
      </c>
      <c r="N2531" s="36" t="s">
        <v>49</v>
      </c>
      <c r="O2531" s="36"/>
      <c r="P2531" s="36" t="s">
        <v>50</v>
      </c>
      <c r="Q2531" s="36"/>
      <c r="R2531" s="36"/>
      <c r="S2531" s="36" t="s">
        <v>51</v>
      </c>
      <c r="T2531" s="36" t="s">
        <v>38</v>
      </c>
      <c r="U2531" s="36" t="s">
        <v>39</v>
      </c>
      <c r="V2531" s="36" t="s">
        <v>39</v>
      </c>
      <c r="W2531" s="36" t="s">
        <v>38</v>
      </c>
      <c r="X2531" s="36">
        <v>2</v>
      </c>
      <c r="Y2531" s="36" t="s">
        <v>13806</v>
      </c>
      <c r="Z2531" s="36">
        <v>1</v>
      </c>
      <c r="AA2531" s="36" t="s">
        <v>13812</v>
      </c>
      <c r="AB2531" s="36">
        <v>1</v>
      </c>
      <c r="AC2531" s="36"/>
      <c r="AD2531" s="36"/>
      <c r="AE2531" s="36">
        <f t="shared" si="42"/>
        <v>1</v>
      </c>
    </row>
    <row r="2532" spans="1:31" customFormat="1" ht="108">
      <c r="A2532" s="36">
        <v>2531</v>
      </c>
      <c r="B2532" s="36" t="s">
        <v>11965</v>
      </c>
      <c r="C2532" s="36" t="s">
        <v>13524</v>
      </c>
      <c r="D2532" s="36" t="s">
        <v>13817</v>
      </c>
      <c r="E2532" s="36" t="s">
        <v>28</v>
      </c>
      <c r="F2532" s="36" t="s">
        <v>45</v>
      </c>
      <c r="G2532" s="36">
        <v>0</v>
      </c>
      <c r="H2532" s="36" t="s">
        <v>82</v>
      </c>
      <c r="I2532" s="36" t="s">
        <v>13818</v>
      </c>
      <c r="J2532" s="36" t="s">
        <v>13819</v>
      </c>
      <c r="K2532" s="36" t="s">
        <v>33</v>
      </c>
      <c r="L2532" s="72" t="s">
        <v>13820</v>
      </c>
      <c r="M2532" s="36" t="s">
        <v>2999</v>
      </c>
      <c r="N2532" s="36" t="s">
        <v>49</v>
      </c>
      <c r="O2532" s="36"/>
      <c r="P2532" s="36" t="s">
        <v>50</v>
      </c>
      <c r="Q2532" s="36"/>
      <c r="R2532" s="36"/>
      <c r="S2532" s="36" t="s">
        <v>51</v>
      </c>
      <c r="T2532" s="36" t="s">
        <v>38</v>
      </c>
      <c r="U2532" s="36" t="s">
        <v>39</v>
      </c>
      <c r="V2532" s="36" t="s">
        <v>38</v>
      </c>
      <c r="W2532" s="36" t="s">
        <v>38</v>
      </c>
      <c r="X2532" s="36">
        <v>2</v>
      </c>
      <c r="Y2532" s="36" t="s">
        <v>13821</v>
      </c>
      <c r="Z2532" s="36">
        <v>1</v>
      </c>
      <c r="AA2532" s="36" t="s">
        <v>13822</v>
      </c>
      <c r="AB2532" s="36">
        <v>1</v>
      </c>
      <c r="AC2532" s="36"/>
      <c r="AD2532" s="36"/>
      <c r="AE2532" s="36">
        <f t="shared" si="42"/>
        <v>1</v>
      </c>
    </row>
    <row r="2533" spans="1:31" customFormat="1" ht="94.5">
      <c r="A2533" s="36">
        <v>2532</v>
      </c>
      <c r="B2533" s="36" t="s">
        <v>11965</v>
      </c>
      <c r="C2533" s="36" t="s">
        <v>13524</v>
      </c>
      <c r="D2533" s="36" t="s">
        <v>13823</v>
      </c>
      <c r="E2533" s="36" t="s">
        <v>28</v>
      </c>
      <c r="F2533" s="36" t="s">
        <v>45</v>
      </c>
      <c r="G2533" s="36">
        <v>0</v>
      </c>
      <c r="H2533" s="36" t="s">
        <v>82</v>
      </c>
      <c r="I2533" s="36" t="s">
        <v>13824</v>
      </c>
      <c r="J2533" s="36" t="s">
        <v>13825</v>
      </c>
      <c r="K2533" s="36" t="s">
        <v>33</v>
      </c>
      <c r="L2533" s="72" t="s">
        <v>13826</v>
      </c>
      <c r="M2533" s="36" t="s">
        <v>2999</v>
      </c>
      <c r="N2533" s="36" t="s">
        <v>49</v>
      </c>
      <c r="O2533" s="36" t="s">
        <v>50</v>
      </c>
      <c r="P2533" s="36" t="s">
        <v>50</v>
      </c>
      <c r="Q2533" s="36"/>
      <c r="R2533" s="36"/>
      <c r="S2533" s="36" t="s">
        <v>51</v>
      </c>
      <c r="T2533" s="36" t="s">
        <v>38</v>
      </c>
      <c r="U2533" s="36" t="s">
        <v>39</v>
      </c>
      <c r="V2533" s="36" t="s">
        <v>38</v>
      </c>
      <c r="W2533" s="36" t="s">
        <v>40</v>
      </c>
      <c r="X2533" s="36">
        <v>2</v>
      </c>
      <c r="Y2533" s="36" t="s">
        <v>13827</v>
      </c>
      <c r="Z2533" s="36">
        <v>1</v>
      </c>
      <c r="AA2533" s="36" t="s">
        <v>13828</v>
      </c>
      <c r="AB2533" s="36">
        <v>1</v>
      </c>
      <c r="AC2533" s="36"/>
      <c r="AD2533" s="36"/>
      <c r="AE2533" s="36">
        <f t="shared" si="42"/>
        <v>2</v>
      </c>
    </row>
    <row r="2534" spans="1:31" customFormat="1" ht="108">
      <c r="A2534" s="36">
        <v>2533</v>
      </c>
      <c r="B2534" s="36" t="s">
        <v>11965</v>
      </c>
      <c r="C2534" s="36" t="s">
        <v>13524</v>
      </c>
      <c r="D2534" s="36" t="s">
        <v>13829</v>
      </c>
      <c r="E2534" s="36" t="s">
        <v>28</v>
      </c>
      <c r="F2534" s="36" t="s">
        <v>45</v>
      </c>
      <c r="G2534" s="36">
        <v>0</v>
      </c>
      <c r="H2534" s="36" t="s">
        <v>42</v>
      </c>
      <c r="I2534" s="36" t="s">
        <v>13830</v>
      </c>
      <c r="J2534" s="36" t="s">
        <v>13831</v>
      </c>
      <c r="K2534" s="36" t="s">
        <v>33</v>
      </c>
      <c r="L2534" s="72" t="s">
        <v>13832</v>
      </c>
      <c r="M2534" s="36" t="s">
        <v>2999</v>
      </c>
      <c r="N2534" s="36" t="s">
        <v>49</v>
      </c>
      <c r="O2534" s="36" t="s">
        <v>50</v>
      </c>
      <c r="P2534" s="36" t="s">
        <v>50</v>
      </c>
      <c r="Q2534" s="36"/>
      <c r="R2534" s="36"/>
      <c r="S2534" s="36" t="s">
        <v>51</v>
      </c>
      <c r="T2534" s="36" t="s">
        <v>38</v>
      </c>
      <c r="U2534" s="36" t="s">
        <v>39</v>
      </c>
      <c r="V2534" s="36" t="s">
        <v>38</v>
      </c>
      <c r="W2534" s="36" t="s">
        <v>40</v>
      </c>
      <c r="X2534" s="36">
        <v>2</v>
      </c>
      <c r="Y2534" s="36" t="s">
        <v>13833</v>
      </c>
      <c r="Z2534" s="36">
        <v>1</v>
      </c>
      <c r="AA2534" s="36" t="s">
        <v>13834</v>
      </c>
      <c r="AB2534" s="36">
        <v>1</v>
      </c>
      <c r="AC2534" s="36"/>
      <c r="AD2534" s="36"/>
      <c r="AE2534" s="36">
        <f t="shared" si="42"/>
        <v>2</v>
      </c>
    </row>
    <row r="2535" spans="1:31" customFormat="1" ht="108">
      <c r="A2535" s="36">
        <v>2534</v>
      </c>
      <c r="B2535" s="36" t="s">
        <v>11965</v>
      </c>
      <c r="C2535" s="36" t="s">
        <v>13524</v>
      </c>
      <c r="D2535" s="36" t="s">
        <v>13835</v>
      </c>
      <c r="E2535" s="36" t="s">
        <v>28</v>
      </c>
      <c r="F2535" s="36" t="s">
        <v>45</v>
      </c>
      <c r="G2535" s="36">
        <v>0</v>
      </c>
      <c r="H2535" s="36" t="s">
        <v>42</v>
      </c>
      <c r="I2535" s="36" t="s">
        <v>13836</v>
      </c>
      <c r="J2535" s="36" t="s">
        <v>13837</v>
      </c>
      <c r="K2535" s="36" t="s">
        <v>33</v>
      </c>
      <c r="L2535" s="72" t="s">
        <v>13838</v>
      </c>
      <c r="M2535" s="36" t="s">
        <v>2999</v>
      </c>
      <c r="N2535" s="36" t="s">
        <v>49</v>
      </c>
      <c r="O2535" s="36" t="s">
        <v>50</v>
      </c>
      <c r="P2535" s="36" t="s">
        <v>50</v>
      </c>
      <c r="Q2535" s="36"/>
      <c r="R2535" s="36"/>
      <c r="S2535" s="36" t="s">
        <v>51</v>
      </c>
      <c r="T2535" s="36" t="s">
        <v>38</v>
      </c>
      <c r="U2535" s="36" t="s">
        <v>39</v>
      </c>
      <c r="V2535" s="36" t="s">
        <v>38</v>
      </c>
      <c r="W2535" s="36" t="s">
        <v>40</v>
      </c>
      <c r="X2535" s="36">
        <v>2</v>
      </c>
      <c r="Y2535" s="36" t="s">
        <v>13833</v>
      </c>
      <c r="Z2535" s="36">
        <v>1</v>
      </c>
      <c r="AA2535" s="36" t="s">
        <v>13834</v>
      </c>
      <c r="AB2535" s="36">
        <v>1</v>
      </c>
      <c r="AC2535" s="36"/>
      <c r="AD2535" s="36"/>
      <c r="AE2535" s="36">
        <f t="shared" si="42"/>
        <v>2</v>
      </c>
    </row>
    <row r="2536" spans="1:31" customFormat="1" ht="108">
      <c r="A2536" s="36">
        <v>2535</v>
      </c>
      <c r="B2536" s="36" t="s">
        <v>11965</v>
      </c>
      <c r="C2536" s="36" t="s">
        <v>13524</v>
      </c>
      <c r="D2536" s="36" t="s">
        <v>13839</v>
      </c>
      <c r="E2536" s="36" t="s">
        <v>28</v>
      </c>
      <c r="F2536" s="36" t="s">
        <v>45</v>
      </c>
      <c r="G2536" s="36">
        <v>0</v>
      </c>
      <c r="H2536" s="36" t="s">
        <v>82</v>
      </c>
      <c r="I2536" s="36" t="s">
        <v>13840</v>
      </c>
      <c r="J2536" s="36" t="s">
        <v>13841</v>
      </c>
      <c r="K2536" s="36" t="s">
        <v>33</v>
      </c>
      <c r="L2536" s="72" t="s">
        <v>13842</v>
      </c>
      <c r="M2536" s="36" t="s">
        <v>2999</v>
      </c>
      <c r="N2536" s="36" t="s">
        <v>49</v>
      </c>
      <c r="O2536" s="36" t="s">
        <v>50</v>
      </c>
      <c r="P2536" s="36" t="s">
        <v>50</v>
      </c>
      <c r="Q2536" s="36"/>
      <c r="R2536" s="36"/>
      <c r="S2536" s="36" t="s">
        <v>51</v>
      </c>
      <c r="T2536" s="36" t="s">
        <v>38</v>
      </c>
      <c r="U2536" s="36" t="s">
        <v>38</v>
      </c>
      <c r="V2536" s="36" t="s">
        <v>38</v>
      </c>
      <c r="W2536" s="36" t="s">
        <v>40</v>
      </c>
      <c r="X2536" s="36">
        <v>2</v>
      </c>
      <c r="Y2536" s="36" t="s">
        <v>13843</v>
      </c>
      <c r="Z2536" s="36">
        <v>1</v>
      </c>
      <c r="AA2536" s="36" t="s">
        <v>13844</v>
      </c>
      <c r="AB2536" s="36">
        <v>1</v>
      </c>
      <c r="AC2536" s="36"/>
      <c r="AD2536" s="36"/>
      <c r="AE2536" s="36">
        <f t="shared" si="42"/>
        <v>2</v>
      </c>
    </row>
    <row r="2537" spans="1:31" customFormat="1" ht="108">
      <c r="A2537" s="36">
        <v>2536</v>
      </c>
      <c r="B2537" s="36" t="s">
        <v>11965</v>
      </c>
      <c r="C2537" s="36" t="s">
        <v>13524</v>
      </c>
      <c r="D2537" s="36" t="s">
        <v>13845</v>
      </c>
      <c r="E2537" s="36" t="s">
        <v>28</v>
      </c>
      <c r="F2537" s="36" t="s">
        <v>45</v>
      </c>
      <c r="G2537" s="36">
        <v>0</v>
      </c>
      <c r="H2537" s="36" t="s">
        <v>82</v>
      </c>
      <c r="I2537" s="36" t="s">
        <v>13846</v>
      </c>
      <c r="J2537" s="36" t="s">
        <v>13847</v>
      </c>
      <c r="K2537" s="36" t="s">
        <v>33</v>
      </c>
      <c r="L2537" s="72" t="s">
        <v>13848</v>
      </c>
      <c r="M2537" s="36" t="s">
        <v>2999</v>
      </c>
      <c r="N2537" s="36" t="s">
        <v>49</v>
      </c>
      <c r="O2537" s="36" t="s">
        <v>50</v>
      </c>
      <c r="P2537" s="36" t="s">
        <v>50</v>
      </c>
      <c r="Q2537" s="36"/>
      <c r="R2537" s="36"/>
      <c r="S2537" s="36" t="s">
        <v>51</v>
      </c>
      <c r="T2537" s="36" t="s">
        <v>38</v>
      </c>
      <c r="U2537" s="36" t="s">
        <v>39</v>
      </c>
      <c r="V2537" s="36" t="s">
        <v>38</v>
      </c>
      <c r="W2537" s="36" t="s">
        <v>40</v>
      </c>
      <c r="X2537" s="36">
        <v>2</v>
      </c>
      <c r="Y2537" s="36" t="s">
        <v>13849</v>
      </c>
      <c r="Z2537" s="36">
        <v>1</v>
      </c>
      <c r="AA2537" s="36" t="s">
        <v>13850</v>
      </c>
      <c r="AB2537" s="36">
        <v>1</v>
      </c>
      <c r="AC2537" s="36"/>
      <c r="AD2537" s="36"/>
      <c r="AE2537" s="36">
        <f t="shared" si="42"/>
        <v>2</v>
      </c>
    </row>
    <row r="2538" spans="1:31" customFormat="1" ht="94.5">
      <c r="A2538" s="36">
        <v>2537</v>
      </c>
      <c r="B2538" s="36" t="s">
        <v>11965</v>
      </c>
      <c r="C2538" s="36" t="s">
        <v>13524</v>
      </c>
      <c r="D2538" s="36" t="s">
        <v>13851</v>
      </c>
      <c r="E2538" s="36" t="s">
        <v>28</v>
      </c>
      <c r="F2538" s="36" t="s">
        <v>45</v>
      </c>
      <c r="G2538" s="36">
        <v>0</v>
      </c>
      <c r="H2538" s="36" t="s">
        <v>82</v>
      </c>
      <c r="I2538" s="36" t="s">
        <v>13852</v>
      </c>
      <c r="J2538" s="36" t="s">
        <v>13853</v>
      </c>
      <c r="K2538" s="36" t="s">
        <v>33</v>
      </c>
      <c r="L2538" s="72" t="s">
        <v>13854</v>
      </c>
      <c r="M2538" s="36" t="s">
        <v>2999</v>
      </c>
      <c r="N2538" s="36" t="s">
        <v>49</v>
      </c>
      <c r="O2538" s="36" t="s">
        <v>50</v>
      </c>
      <c r="P2538" s="36" t="s">
        <v>50</v>
      </c>
      <c r="Q2538" s="36"/>
      <c r="R2538" s="36"/>
      <c r="S2538" s="36" t="s">
        <v>51</v>
      </c>
      <c r="T2538" s="36" t="s">
        <v>38</v>
      </c>
      <c r="U2538" s="36" t="s">
        <v>39</v>
      </c>
      <c r="V2538" s="36" t="s">
        <v>38</v>
      </c>
      <c r="W2538" s="36" t="s">
        <v>40</v>
      </c>
      <c r="X2538" s="36">
        <v>2</v>
      </c>
      <c r="Y2538" s="36" t="s">
        <v>13855</v>
      </c>
      <c r="Z2538" s="36">
        <v>1</v>
      </c>
      <c r="AA2538" s="36" t="s">
        <v>13856</v>
      </c>
      <c r="AB2538" s="36">
        <v>1</v>
      </c>
      <c r="AC2538" s="36"/>
      <c r="AD2538" s="36"/>
      <c r="AE2538" s="36">
        <f t="shared" si="42"/>
        <v>2</v>
      </c>
    </row>
    <row r="2539" spans="1:31" customFormat="1" ht="108">
      <c r="A2539" s="36">
        <v>2538</v>
      </c>
      <c r="B2539" s="36" t="s">
        <v>11965</v>
      </c>
      <c r="C2539" s="36" t="s">
        <v>13524</v>
      </c>
      <c r="D2539" s="36" t="s">
        <v>13857</v>
      </c>
      <c r="E2539" s="36" t="s">
        <v>28</v>
      </c>
      <c r="F2539" s="36" t="s">
        <v>45</v>
      </c>
      <c r="G2539" s="36">
        <v>0</v>
      </c>
      <c r="H2539" s="36" t="s">
        <v>82</v>
      </c>
      <c r="I2539" s="36" t="s">
        <v>13858</v>
      </c>
      <c r="J2539" s="36" t="s">
        <v>13859</v>
      </c>
      <c r="K2539" s="36" t="s">
        <v>33</v>
      </c>
      <c r="L2539" s="72" t="s">
        <v>13860</v>
      </c>
      <c r="M2539" s="36" t="s">
        <v>2999</v>
      </c>
      <c r="N2539" s="36" t="s">
        <v>36</v>
      </c>
      <c r="O2539" s="36"/>
      <c r="P2539" s="36"/>
      <c r="Q2539" s="36"/>
      <c r="R2539" s="36"/>
      <c r="S2539" s="36" t="s">
        <v>51</v>
      </c>
      <c r="T2539" s="36" t="s">
        <v>38</v>
      </c>
      <c r="U2539" s="36" t="s">
        <v>39</v>
      </c>
      <c r="V2539" s="36" t="s">
        <v>38</v>
      </c>
      <c r="W2539" s="36" t="s">
        <v>211</v>
      </c>
      <c r="X2539" s="36">
        <v>2</v>
      </c>
      <c r="Y2539" s="36" t="s">
        <v>13861</v>
      </c>
      <c r="Z2539" s="36">
        <v>1</v>
      </c>
      <c r="AA2539" s="36" t="s">
        <v>13862</v>
      </c>
      <c r="AB2539" s="36">
        <v>1</v>
      </c>
      <c r="AC2539" s="36"/>
      <c r="AD2539" s="36"/>
      <c r="AE2539" s="36">
        <f t="shared" si="42"/>
        <v>0</v>
      </c>
    </row>
    <row r="2540" spans="1:31" customFormat="1" ht="94.5">
      <c r="A2540" s="36">
        <v>2539</v>
      </c>
      <c r="B2540" s="36" t="s">
        <v>11965</v>
      </c>
      <c r="C2540" s="36" t="s">
        <v>13524</v>
      </c>
      <c r="D2540" s="36" t="s">
        <v>13863</v>
      </c>
      <c r="E2540" s="36" t="s">
        <v>28</v>
      </c>
      <c r="F2540" s="36" t="s">
        <v>45</v>
      </c>
      <c r="G2540" s="36">
        <v>0</v>
      </c>
      <c r="H2540" s="36" t="s">
        <v>82</v>
      </c>
      <c r="I2540" s="36" t="s">
        <v>13864</v>
      </c>
      <c r="J2540" s="36" t="s">
        <v>13865</v>
      </c>
      <c r="K2540" s="36" t="s">
        <v>33</v>
      </c>
      <c r="L2540" s="72" t="s">
        <v>13866</v>
      </c>
      <c r="M2540" s="36" t="s">
        <v>2999</v>
      </c>
      <c r="N2540" s="36" t="s">
        <v>49</v>
      </c>
      <c r="O2540" s="36" t="s">
        <v>50</v>
      </c>
      <c r="P2540" s="36" t="s">
        <v>50</v>
      </c>
      <c r="Q2540" s="36"/>
      <c r="R2540" s="36"/>
      <c r="S2540" s="36" t="s">
        <v>51</v>
      </c>
      <c r="T2540" s="36" t="s">
        <v>38</v>
      </c>
      <c r="U2540" s="36" t="s">
        <v>39</v>
      </c>
      <c r="V2540" s="36" t="s">
        <v>38</v>
      </c>
      <c r="W2540" s="36" t="s">
        <v>40</v>
      </c>
      <c r="X2540" s="36">
        <v>2</v>
      </c>
      <c r="Y2540" s="36" t="s">
        <v>13867</v>
      </c>
      <c r="Z2540" s="36">
        <v>1</v>
      </c>
      <c r="AA2540" s="36" t="s">
        <v>13868</v>
      </c>
      <c r="AB2540" s="36">
        <v>1</v>
      </c>
      <c r="AC2540" s="36"/>
      <c r="AD2540" s="36"/>
      <c r="AE2540" s="36">
        <f t="shared" si="42"/>
        <v>2</v>
      </c>
    </row>
    <row r="2541" spans="1:31" customFormat="1" ht="135">
      <c r="A2541" s="36">
        <v>2540</v>
      </c>
      <c r="B2541" s="36" t="s">
        <v>11965</v>
      </c>
      <c r="C2541" s="36" t="s">
        <v>13524</v>
      </c>
      <c r="D2541" s="36" t="s">
        <v>13869</v>
      </c>
      <c r="E2541" s="36" t="s">
        <v>28</v>
      </c>
      <c r="F2541" s="36" t="s">
        <v>45</v>
      </c>
      <c r="G2541" s="36">
        <v>0</v>
      </c>
      <c r="H2541" s="36" t="s">
        <v>108</v>
      </c>
      <c r="I2541" s="36" t="s">
        <v>13870</v>
      </c>
      <c r="J2541" s="36" t="s">
        <v>13871</v>
      </c>
      <c r="K2541" s="36" t="s">
        <v>33</v>
      </c>
      <c r="L2541" s="72" t="s">
        <v>13872</v>
      </c>
      <c r="M2541" s="36" t="s">
        <v>2999</v>
      </c>
      <c r="N2541" s="36" t="s">
        <v>49</v>
      </c>
      <c r="O2541" s="36" t="s">
        <v>50</v>
      </c>
      <c r="P2541" s="36" t="s">
        <v>50</v>
      </c>
      <c r="Q2541" s="36"/>
      <c r="R2541" s="36"/>
      <c r="S2541" s="36" t="s">
        <v>51</v>
      </c>
      <c r="T2541" s="36" t="s">
        <v>38</v>
      </c>
      <c r="U2541" s="36" t="s">
        <v>39</v>
      </c>
      <c r="V2541" s="36" t="s">
        <v>38</v>
      </c>
      <c r="W2541" s="36" t="s">
        <v>40</v>
      </c>
      <c r="X2541" s="36">
        <v>2</v>
      </c>
      <c r="Y2541" s="36" t="s">
        <v>13873</v>
      </c>
      <c r="Z2541" s="36">
        <v>1</v>
      </c>
      <c r="AA2541" s="36" t="s">
        <v>13874</v>
      </c>
      <c r="AB2541" s="36">
        <v>1</v>
      </c>
      <c r="AC2541" s="36"/>
      <c r="AD2541" s="36"/>
      <c r="AE2541" s="36">
        <f t="shared" si="42"/>
        <v>2</v>
      </c>
    </row>
    <row r="2542" spans="1:31" customFormat="1" ht="121.5">
      <c r="A2542" s="36">
        <v>2541</v>
      </c>
      <c r="B2542" s="36" t="s">
        <v>11965</v>
      </c>
      <c r="C2542" s="36" t="s">
        <v>13524</v>
      </c>
      <c r="D2542" s="36" t="s">
        <v>13875</v>
      </c>
      <c r="E2542" s="36" t="s">
        <v>28</v>
      </c>
      <c r="F2542" s="36" t="s">
        <v>45</v>
      </c>
      <c r="G2542" s="36">
        <v>0</v>
      </c>
      <c r="H2542" s="36" t="s">
        <v>82</v>
      </c>
      <c r="I2542" s="36" t="s">
        <v>13876</v>
      </c>
      <c r="J2542" s="36" t="s">
        <v>13877</v>
      </c>
      <c r="K2542" s="36" t="s">
        <v>33</v>
      </c>
      <c r="L2542" s="72" t="s">
        <v>13878</v>
      </c>
      <c r="M2542" s="36" t="s">
        <v>2999</v>
      </c>
      <c r="N2542" s="36" t="s">
        <v>36</v>
      </c>
      <c r="O2542" s="36"/>
      <c r="P2542" s="36"/>
      <c r="Q2542" s="36"/>
      <c r="R2542" s="36"/>
      <c r="S2542" s="36" t="s">
        <v>51</v>
      </c>
      <c r="T2542" s="36" t="s">
        <v>38</v>
      </c>
      <c r="U2542" s="36" t="s">
        <v>38</v>
      </c>
      <c r="V2542" s="36" t="s">
        <v>38</v>
      </c>
      <c r="W2542" s="36" t="s">
        <v>40</v>
      </c>
      <c r="X2542" s="36">
        <v>2</v>
      </c>
      <c r="Y2542" s="36" t="s">
        <v>13879</v>
      </c>
      <c r="Z2542" s="36">
        <v>1</v>
      </c>
      <c r="AA2542" s="36" t="s">
        <v>13880</v>
      </c>
      <c r="AB2542" s="36">
        <v>1</v>
      </c>
      <c r="AC2542" s="36"/>
      <c r="AD2542" s="36"/>
      <c r="AE2542" s="36">
        <f t="shared" si="42"/>
        <v>0</v>
      </c>
    </row>
    <row r="2543" spans="1:31" customFormat="1" ht="94.5">
      <c r="A2543" s="36">
        <v>2542</v>
      </c>
      <c r="B2543" s="36" t="s">
        <v>11965</v>
      </c>
      <c r="C2543" s="36" t="s">
        <v>13524</v>
      </c>
      <c r="D2543" s="36" t="s">
        <v>13881</v>
      </c>
      <c r="E2543" s="36" t="s">
        <v>28</v>
      </c>
      <c r="F2543" s="36" t="s">
        <v>45</v>
      </c>
      <c r="G2543" s="36">
        <v>0</v>
      </c>
      <c r="H2543" s="36" t="s">
        <v>82</v>
      </c>
      <c r="I2543" s="36" t="s">
        <v>13882</v>
      </c>
      <c r="J2543" s="36" t="s">
        <v>13883</v>
      </c>
      <c r="K2543" s="36" t="s">
        <v>33</v>
      </c>
      <c r="L2543" s="72" t="s">
        <v>13884</v>
      </c>
      <c r="M2543" s="36" t="s">
        <v>13885</v>
      </c>
      <c r="N2543" s="36" t="s">
        <v>49</v>
      </c>
      <c r="O2543" s="36"/>
      <c r="P2543" s="36" t="s">
        <v>50</v>
      </c>
      <c r="Q2543" s="36"/>
      <c r="R2543" s="36"/>
      <c r="S2543" s="36" t="s">
        <v>51</v>
      </c>
      <c r="T2543" s="36" t="s">
        <v>38</v>
      </c>
      <c r="U2543" s="36" t="s">
        <v>38</v>
      </c>
      <c r="V2543" s="36" t="s">
        <v>38</v>
      </c>
      <c r="W2543" s="36" t="s">
        <v>13886</v>
      </c>
      <c r="X2543" s="36">
        <v>1</v>
      </c>
      <c r="Y2543" s="36" t="s">
        <v>13887</v>
      </c>
      <c r="Z2543" s="36">
        <v>1</v>
      </c>
      <c r="AA2543" s="36" t="s">
        <v>13888</v>
      </c>
      <c r="AB2543" s="36">
        <v>1</v>
      </c>
      <c r="AC2543" s="36"/>
      <c r="AD2543" s="36"/>
      <c r="AE2543" s="36">
        <f t="shared" si="42"/>
        <v>1</v>
      </c>
    </row>
    <row r="2544" spans="1:31" customFormat="1" ht="81">
      <c r="A2544" s="36">
        <v>2543</v>
      </c>
      <c r="B2544" s="36" t="s">
        <v>11965</v>
      </c>
      <c r="C2544" s="36" t="s">
        <v>13524</v>
      </c>
      <c r="D2544" s="36" t="s">
        <v>13889</v>
      </c>
      <c r="E2544" s="36" t="s">
        <v>28</v>
      </c>
      <c r="F2544" s="36" t="s">
        <v>45</v>
      </c>
      <c r="G2544" s="36">
        <v>0</v>
      </c>
      <c r="H2544" s="36" t="s">
        <v>82</v>
      </c>
      <c r="I2544" s="36" t="s">
        <v>13890</v>
      </c>
      <c r="J2544" s="36" t="s">
        <v>13891</v>
      </c>
      <c r="K2544" s="36" t="s">
        <v>33</v>
      </c>
      <c r="L2544" s="72" t="s">
        <v>13892</v>
      </c>
      <c r="M2544" s="36" t="s">
        <v>13893</v>
      </c>
      <c r="N2544" s="36" t="s">
        <v>49</v>
      </c>
      <c r="O2544" s="36"/>
      <c r="P2544" s="36" t="s">
        <v>50</v>
      </c>
      <c r="Q2544" s="36"/>
      <c r="R2544" s="36"/>
      <c r="S2544" s="36" t="s">
        <v>51</v>
      </c>
      <c r="T2544" s="36" t="s">
        <v>38</v>
      </c>
      <c r="U2544" s="36" t="s">
        <v>38</v>
      </c>
      <c r="V2544" s="36" t="s">
        <v>38</v>
      </c>
      <c r="W2544" s="36" t="s">
        <v>13886</v>
      </c>
      <c r="X2544" s="36">
        <v>1</v>
      </c>
      <c r="Y2544" s="36" t="s">
        <v>13894</v>
      </c>
      <c r="Z2544" s="36">
        <v>1</v>
      </c>
      <c r="AA2544" s="36" t="s">
        <v>13895</v>
      </c>
      <c r="AB2544" s="36">
        <v>1</v>
      </c>
      <c r="AC2544" s="36"/>
      <c r="AD2544" s="36"/>
      <c r="AE2544" s="36">
        <f t="shared" si="42"/>
        <v>1</v>
      </c>
    </row>
    <row r="2545" spans="1:31" customFormat="1" ht="162">
      <c r="A2545" s="36">
        <v>2544</v>
      </c>
      <c r="B2545" s="36" t="s">
        <v>11965</v>
      </c>
      <c r="C2545" s="36" t="s">
        <v>13524</v>
      </c>
      <c r="D2545" s="36" t="s">
        <v>13896</v>
      </c>
      <c r="E2545" s="36" t="s">
        <v>28</v>
      </c>
      <c r="F2545" s="36" t="s">
        <v>45</v>
      </c>
      <c r="G2545" s="36">
        <v>0</v>
      </c>
      <c r="H2545" s="36" t="s">
        <v>706</v>
      </c>
      <c r="I2545" s="36" t="s">
        <v>13897</v>
      </c>
      <c r="J2545" s="36" t="s">
        <v>13898</v>
      </c>
      <c r="K2545" s="36" t="s">
        <v>33</v>
      </c>
      <c r="L2545" s="72" t="s">
        <v>13899</v>
      </c>
      <c r="M2545" s="36" t="s">
        <v>13900</v>
      </c>
      <c r="N2545" s="36" t="s">
        <v>49</v>
      </c>
      <c r="O2545" s="36" t="s">
        <v>50</v>
      </c>
      <c r="P2545" s="36"/>
      <c r="Q2545" s="36"/>
      <c r="R2545" s="36"/>
      <c r="S2545" s="36" t="s">
        <v>51</v>
      </c>
      <c r="T2545" s="36" t="s">
        <v>38</v>
      </c>
      <c r="U2545" s="36" t="s">
        <v>38</v>
      </c>
      <c r="V2545" s="36" t="s">
        <v>38</v>
      </c>
      <c r="W2545" s="36" t="s">
        <v>13886</v>
      </c>
      <c r="X2545" s="36">
        <v>1</v>
      </c>
      <c r="Y2545" s="36" t="s">
        <v>13901</v>
      </c>
      <c r="Z2545" s="36">
        <v>1</v>
      </c>
      <c r="AA2545" s="36" t="s">
        <v>13902</v>
      </c>
      <c r="AB2545" s="36">
        <v>1</v>
      </c>
      <c r="AC2545" s="36"/>
      <c r="AD2545" s="36"/>
      <c r="AE2545" s="36">
        <f t="shared" si="42"/>
        <v>1</v>
      </c>
    </row>
    <row r="2546" spans="1:31" customFormat="1" ht="162">
      <c r="A2546" s="36">
        <v>2545</v>
      </c>
      <c r="B2546" s="36" t="s">
        <v>11965</v>
      </c>
      <c r="C2546" s="36" t="s">
        <v>13524</v>
      </c>
      <c r="D2546" s="36" t="s">
        <v>13903</v>
      </c>
      <c r="E2546" s="36" t="s">
        <v>28</v>
      </c>
      <c r="F2546" s="36" t="s">
        <v>45</v>
      </c>
      <c r="G2546" s="36">
        <v>0</v>
      </c>
      <c r="H2546" s="36" t="s">
        <v>82</v>
      </c>
      <c r="I2546" s="36" t="s">
        <v>13904</v>
      </c>
      <c r="J2546" s="36" t="s">
        <v>13905</v>
      </c>
      <c r="K2546" s="36" t="s">
        <v>33</v>
      </c>
      <c r="L2546" s="72" t="s">
        <v>13906</v>
      </c>
      <c r="M2546" s="36" t="s">
        <v>2999</v>
      </c>
      <c r="N2546" s="36" t="s">
        <v>36</v>
      </c>
      <c r="O2546" s="36"/>
      <c r="P2546" s="36"/>
      <c r="Q2546" s="36"/>
      <c r="R2546" s="36"/>
      <c r="S2546" s="36" t="s">
        <v>51</v>
      </c>
      <c r="T2546" s="36" t="s">
        <v>39</v>
      </c>
      <c r="U2546" s="36" t="s">
        <v>39</v>
      </c>
      <c r="V2546" s="36" t="s">
        <v>38</v>
      </c>
      <c r="W2546" s="36" t="s">
        <v>40</v>
      </c>
      <c r="X2546" s="36">
        <v>2</v>
      </c>
      <c r="Y2546" s="36" t="s">
        <v>13907</v>
      </c>
      <c r="Z2546" s="36">
        <v>1</v>
      </c>
      <c r="AA2546" s="36" t="s">
        <v>13908</v>
      </c>
      <c r="AB2546" s="36">
        <v>1</v>
      </c>
      <c r="AC2546" s="36"/>
      <c r="AD2546" s="36"/>
      <c r="AE2546" s="36">
        <f t="shared" si="42"/>
        <v>0</v>
      </c>
    </row>
    <row r="2547" spans="1:31" customFormat="1" ht="94.5">
      <c r="A2547" s="36">
        <v>2546</v>
      </c>
      <c r="B2547" s="36" t="s">
        <v>11965</v>
      </c>
      <c r="C2547" s="36" t="s">
        <v>13524</v>
      </c>
      <c r="D2547" s="36" t="s">
        <v>13909</v>
      </c>
      <c r="E2547" s="36" t="s">
        <v>28</v>
      </c>
      <c r="F2547" s="36" t="s">
        <v>45</v>
      </c>
      <c r="G2547" s="36">
        <v>0</v>
      </c>
      <c r="H2547" s="36" t="s">
        <v>82</v>
      </c>
      <c r="I2547" s="36" t="s">
        <v>13910</v>
      </c>
      <c r="J2547" s="36" t="s">
        <v>13911</v>
      </c>
      <c r="K2547" s="36" t="s">
        <v>33</v>
      </c>
      <c r="L2547" s="72" t="s">
        <v>13912</v>
      </c>
      <c r="M2547" s="36" t="s">
        <v>13913</v>
      </c>
      <c r="N2547" s="36" t="s">
        <v>49</v>
      </c>
      <c r="O2547" s="36" t="s">
        <v>50</v>
      </c>
      <c r="P2547" s="36" t="s">
        <v>50</v>
      </c>
      <c r="Q2547" s="36"/>
      <c r="R2547" s="36"/>
      <c r="S2547" s="36" t="s">
        <v>51</v>
      </c>
      <c r="T2547" s="36" t="s">
        <v>39</v>
      </c>
      <c r="U2547" s="36" t="s">
        <v>39</v>
      </c>
      <c r="V2547" s="36" t="s">
        <v>39</v>
      </c>
      <c r="W2547" s="36" t="s">
        <v>40</v>
      </c>
      <c r="X2547" s="36">
        <v>2</v>
      </c>
      <c r="Y2547" s="36" t="s">
        <v>13914</v>
      </c>
      <c r="Z2547" s="36">
        <v>1</v>
      </c>
      <c r="AA2547" s="36" t="s">
        <v>13915</v>
      </c>
      <c r="AB2547" s="36">
        <v>1</v>
      </c>
      <c r="AC2547" s="36"/>
      <c r="AD2547" s="36"/>
      <c r="AE2547" s="36">
        <f t="shared" si="42"/>
        <v>2</v>
      </c>
    </row>
    <row r="2548" spans="1:31" customFormat="1" ht="162">
      <c r="A2548" s="36">
        <v>2547</v>
      </c>
      <c r="B2548" s="36" t="s">
        <v>11965</v>
      </c>
      <c r="C2548" s="36" t="s">
        <v>13524</v>
      </c>
      <c r="D2548" s="36" t="s">
        <v>13916</v>
      </c>
      <c r="E2548" s="36" t="s">
        <v>13917</v>
      </c>
      <c r="F2548" s="36" t="s">
        <v>132</v>
      </c>
      <c r="G2548" s="36">
        <v>1</v>
      </c>
      <c r="H2548" s="36" t="s">
        <v>706</v>
      </c>
      <c r="I2548" s="36" t="s">
        <v>13918</v>
      </c>
      <c r="J2548" s="36" t="s">
        <v>13919</v>
      </c>
      <c r="K2548" s="36" t="s">
        <v>33</v>
      </c>
      <c r="L2548" s="72" t="s">
        <v>13920</v>
      </c>
      <c r="M2548" s="36" t="s">
        <v>2999</v>
      </c>
      <c r="N2548" s="36" t="s">
        <v>49</v>
      </c>
      <c r="O2548" s="36"/>
      <c r="P2548" s="36" t="s">
        <v>50</v>
      </c>
      <c r="Q2548" s="36"/>
      <c r="R2548" s="36"/>
      <c r="S2548" s="36" t="s">
        <v>51</v>
      </c>
      <c r="T2548" s="36" t="s">
        <v>39</v>
      </c>
      <c r="U2548" s="36" t="s">
        <v>38</v>
      </c>
      <c r="V2548" s="36" t="s">
        <v>38</v>
      </c>
      <c r="W2548" s="36" t="s">
        <v>13547</v>
      </c>
      <c r="X2548" s="36">
        <v>2</v>
      </c>
      <c r="Y2548" s="36" t="s">
        <v>13566</v>
      </c>
      <c r="Z2548" s="36">
        <v>1</v>
      </c>
      <c r="AA2548" s="36" t="s">
        <v>13567</v>
      </c>
      <c r="AB2548" s="36">
        <v>1</v>
      </c>
      <c r="AC2548" s="36"/>
      <c r="AD2548" s="36"/>
      <c r="AE2548" s="36">
        <f t="shared" si="42"/>
        <v>1</v>
      </c>
    </row>
    <row r="2549" spans="1:31" customFormat="1" ht="108">
      <c r="A2549" s="36">
        <v>2548</v>
      </c>
      <c r="B2549" s="36" t="s">
        <v>11965</v>
      </c>
      <c r="C2549" s="36" t="s">
        <v>13524</v>
      </c>
      <c r="D2549" s="36" t="s">
        <v>13921</v>
      </c>
      <c r="E2549" s="36" t="s">
        <v>28</v>
      </c>
      <c r="F2549" s="36" t="s">
        <v>45</v>
      </c>
      <c r="G2549" s="36">
        <v>0</v>
      </c>
      <c r="H2549" s="36" t="s">
        <v>82</v>
      </c>
      <c r="I2549" s="36" t="s">
        <v>13922</v>
      </c>
      <c r="J2549" s="36" t="s">
        <v>13923</v>
      </c>
      <c r="K2549" s="36" t="s">
        <v>33</v>
      </c>
      <c r="L2549" s="72" t="s">
        <v>13924</v>
      </c>
      <c r="M2549" s="36" t="s">
        <v>2999</v>
      </c>
      <c r="N2549" s="36" t="s">
        <v>49</v>
      </c>
      <c r="O2549" s="36"/>
      <c r="P2549" s="36" t="s">
        <v>50</v>
      </c>
      <c r="Q2549" s="36"/>
      <c r="R2549" s="36"/>
      <c r="S2549" s="36" t="s">
        <v>51</v>
      </c>
      <c r="T2549" s="36" t="s">
        <v>38</v>
      </c>
      <c r="U2549" s="36" t="s">
        <v>39</v>
      </c>
      <c r="V2549" s="36" t="s">
        <v>38</v>
      </c>
      <c r="W2549" s="36" t="s">
        <v>38</v>
      </c>
      <c r="X2549" s="36">
        <v>2</v>
      </c>
      <c r="Y2549" s="36"/>
      <c r="Z2549" s="36">
        <v>3</v>
      </c>
      <c r="AA2549" s="36" t="s">
        <v>52</v>
      </c>
      <c r="AB2549" s="36">
        <v>3</v>
      </c>
      <c r="AC2549" s="36"/>
      <c r="AD2549" s="36"/>
      <c r="AE2549" s="36">
        <f t="shared" si="42"/>
        <v>1</v>
      </c>
    </row>
    <row r="2550" spans="1:31" customFormat="1" ht="94.5">
      <c r="A2550" s="36">
        <v>2549</v>
      </c>
      <c r="B2550" s="36" t="s">
        <v>11965</v>
      </c>
      <c r="C2550" s="36" t="s">
        <v>13524</v>
      </c>
      <c r="D2550" s="36" t="s">
        <v>5169</v>
      </c>
      <c r="E2550" s="36" t="s">
        <v>28</v>
      </c>
      <c r="F2550" s="36" t="s">
        <v>45</v>
      </c>
      <c r="G2550" s="36">
        <v>0</v>
      </c>
      <c r="H2550" s="36" t="s">
        <v>82</v>
      </c>
      <c r="I2550" s="36" t="s">
        <v>13925</v>
      </c>
      <c r="J2550" s="36" t="s">
        <v>13926</v>
      </c>
      <c r="K2550" s="36" t="s">
        <v>33</v>
      </c>
      <c r="L2550" s="72" t="s">
        <v>13927</v>
      </c>
      <c r="M2550" s="36" t="s">
        <v>2999</v>
      </c>
      <c r="N2550" s="36" t="s">
        <v>49</v>
      </c>
      <c r="O2550" s="36"/>
      <c r="P2550" s="36" t="s">
        <v>50</v>
      </c>
      <c r="Q2550" s="36"/>
      <c r="R2550" s="36"/>
      <c r="S2550" s="36" t="s">
        <v>51</v>
      </c>
      <c r="T2550" s="36" t="s">
        <v>38</v>
      </c>
      <c r="U2550" s="36" t="s">
        <v>39</v>
      </c>
      <c r="V2550" s="36" t="s">
        <v>38</v>
      </c>
      <c r="W2550" s="36" t="s">
        <v>38</v>
      </c>
      <c r="X2550" s="36">
        <v>2</v>
      </c>
      <c r="Y2550" s="36"/>
      <c r="Z2550" s="36">
        <v>3</v>
      </c>
      <c r="AA2550" s="36" t="s">
        <v>52</v>
      </c>
      <c r="AB2550" s="36">
        <v>3</v>
      </c>
      <c r="AC2550" s="36"/>
      <c r="AD2550" s="36"/>
      <c r="AE2550" s="36">
        <f t="shared" si="42"/>
        <v>1</v>
      </c>
    </row>
    <row r="2551" spans="1:31" customFormat="1" ht="118.15" customHeight="1">
      <c r="A2551" s="36">
        <v>2550</v>
      </c>
      <c r="B2551" s="36" t="s">
        <v>11965</v>
      </c>
      <c r="C2551" s="36" t="s">
        <v>13524</v>
      </c>
      <c r="D2551" s="36" t="s">
        <v>13928</v>
      </c>
      <c r="E2551" s="36" t="s">
        <v>13917</v>
      </c>
      <c r="F2551" s="36" t="s">
        <v>132</v>
      </c>
      <c r="G2551" s="36">
        <v>1</v>
      </c>
      <c r="H2551" s="36" t="s">
        <v>82</v>
      </c>
      <c r="I2551" s="36" t="s">
        <v>13929</v>
      </c>
      <c r="J2551" s="36" t="s">
        <v>13930</v>
      </c>
      <c r="K2551" s="36" t="s">
        <v>33</v>
      </c>
      <c r="L2551" s="79" t="s">
        <v>13931</v>
      </c>
      <c r="M2551" s="37" t="s">
        <v>2999</v>
      </c>
      <c r="N2551" s="37" t="s">
        <v>49</v>
      </c>
      <c r="O2551" s="37"/>
      <c r="P2551" s="37" t="s">
        <v>50</v>
      </c>
      <c r="Q2551" s="37" t="s">
        <v>50</v>
      </c>
      <c r="R2551" s="37"/>
      <c r="S2551" s="37" t="s">
        <v>51</v>
      </c>
      <c r="T2551" s="37" t="s">
        <v>39</v>
      </c>
      <c r="U2551" s="37" t="s">
        <v>38</v>
      </c>
      <c r="V2551" s="37" t="s">
        <v>38</v>
      </c>
      <c r="W2551" s="37" t="s">
        <v>13547</v>
      </c>
      <c r="X2551" s="68">
        <v>2</v>
      </c>
      <c r="Y2551" s="37" t="s">
        <v>13560</v>
      </c>
      <c r="Z2551" s="36">
        <v>1</v>
      </c>
      <c r="AA2551" s="37" t="s">
        <v>13561</v>
      </c>
      <c r="AB2551" s="36">
        <v>1</v>
      </c>
      <c r="AC2551" s="36"/>
      <c r="AD2551" s="36"/>
      <c r="AE2551" s="36">
        <f t="shared" si="42"/>
        <v>2</v>
      </c>
    </row>
    <row r="2552" spans="1:31" customFormat="1" ht="148.5">
      <c r="A2552" s="36">
        <v>2551</v>
      </c>
      <c r="B2552" s="36" t="s">
        <v>11965</v>
      </c>
      <c r="C2552" s="36" t="s">
        <v>13524</v>
      </c>
      <c r="D2552" s="36" t="s">
        <v>13932</v>
      </c>
      <c r="E2552" s="36" t="s">
        <v>13917</v>
      </c>
      <c r="F2552" s="36" t="s">
        <v>132</v>
      </c>
      <c r="G2552" s="36">
        <v>1</v>
      </c>
      <c r="H2552" s="36" t="s">
        <v>82</v>
      </c>
      <c r="I2552" s="36" t="s">
        <v>13933</v>
      </c>
      <c r="J2552" s="36" t="s">
        <v>13934</v>
      </c>
      <c r="K2552" s="36" t="s">
        <v>33</v>
      </c>
      <c r="L2552" s="72" t="s">
        <v>13935</v>
      </c>
      <c r="M2552" s="36" t="s">
        <v>2999</v>
      </c>
      <c r="N2552" s="36" t="s">
        <v>49</v>
      </c>
      <c r="O2552" s="36"/>
      <c r="P2552" s="36" t="s">
        <v>50</v>
      </c>
      <c r="Q2552" s="36"/>
      <c r="R2552" s="36" t="s">
        <v>50</v>
      </c>
      <c r="S2552" s="36" t="s">
        <v>51</v>
      </c>
      <c r="T2552" s="36" t="s">
        <v>38</v>
      </c>
      <c r="U2552" s="36" t="s">
        <v>39</v>
      </c>
      <c r="V2552" s="36" t="s">
        <v>39</v>
      </c>
      <c r="W2552" s="36" t="s">
        <v>13547</v>
      </c>
      <c r="X2552" s="36">
        <v>2</v>
      </c>
      <c r="Y2552" s="36" t="s">
        <v>13554</v>
      </c>
      <c r="Z2552" s="36">
        <v>1</v>
      </c>
      <c r="AA2552" s="36" t="s">
        <v>13555</v>
      </c>
      <c r="AB2552" s="36">
        <v>1</v>
      </c>
      <c r="AC2552" s="36"/>
      <c r="AD2552" s="36"/>
      <c r="AE2552" s="36">
        <f t="shared" si="42"/>
        <v>2</v>
      </c>
    </row>
    <row r="2553" spans="1:31" customFormat="1" ht="162">
      <c r="A2553" s="36">
        <v>2552</v>
      </c>
      <c r="B2553" s="36" t="s">
        <v>11965</v>
      </c>
      <c r="C2553" s="36" t="s">
        <v>13524</v>
      </c>
      <c r="D2553" s="36" t="s">
        <v>13936</v>
      </c>
      <c r="E2553" s="36" t="s">
        <v>13917</v>
      </c>
      <c r="F2553" s="36" t="s">
        <v>132</v>
      </c>
      <c r="G2553" s="36">
        <v>1</v>
      </c>
      <c r="H2553" s="36" t="s">
        <v>82</v>
      </c>
      <c r="I2553" s="36" t="s">
        <v>13937</v>
      </c>
      <c r="J2553" s="36" t="s">
        <v>13938</v>
      </c>
      <c r="K2553" s="36" t="s">
        <v>33</v>
      </c>
      <c r="L2553" s="72" t="s">
        <v>13939</v>
      </c>
      <c r="M2553" s="36" t="s">
        <v>2999</v>
      </c>
      <c r="N2553" s="36" t="s">
        <v>49</v>
      </c>
      <c r="O2553" s="36"/>
      <c r="P2553" s="36" t="s">
        <v>50</v>
      </c>
      <c r="Q2553" s="36"/>
      <c r="R2553" s="36"/>
      <c r="S2553" s="36" t="s">
        <v>51</v>
      </c>
      <c r="T2553" s="36" t="s">
        <v>38</v>
      </c>
      <c r="U2553" s="36" t="s">
        <v>38</v>
      </c>
      <c r="V2553" s="36" t="s">
        <v>38</v>
      </c>
      <c r="W2553" s="36"/>
      <c r="X2553" s="36">
        <v>2</v>
      </c>
      <c r="Y2553" s="36" t="s">
        <v>13548</v>
      </c>
      <c r="Z2553" s="36">
        <v>1</v>
      </c>
      <c r="AA2553" s="36" t="s">
        <v>13549</v>
      </c>
      <c r="AB2553" s="36">
        <v>1</v>
      </c>
      <c r="AC2553" s="36"/>
      <c r="AD2553" s="36"/>
      <c r="AE2553" s="36">
        <f t="shared" si="42"/>
        <v>1</v>
      </c>
    </row>
    <row r="2554" spans="1:31" customFormat="1" ht="162">
      <c r="A2554" s="36">
        <v>2553</v>
      </c>
      <c r="B2554" s="36" t="s">
        <v>11965</v>
      </c>
      <c r="C2554" s="36" t="s">
        <v>13524</v>
      </c>
      <c r="D2554" s="36" t="s">
        <v>13940</v>
      </c>
      <c r="E2554" s="36" t="s">
        <v>13917</v>
      </c>
      <c r="F2554" s="36" t="s">
        <v>132</v>
      </c>
      <c r="G2554" s="36">
        <v>1</v>
      </c>
      <c r="H2554" s="36" t="s">
        <v>82</v>
      </c>
      <c r="I2554" s="36" t="s">
        <v>13941</v>
      </c>
      <c r="J2554" s="36" t="s">
        <v>13942</v>
      </c>
      <c r="K2554" s="36" t="s">
        <v>33</v>
      </c>
      <c r="L2554" s="72" t="s">
        <v>13943</v>
      </c>
      <c r="M2554" s="36" t="s">
        <v>2999</v>
      </c>
      <c r="N2554" s="36" t="s">
        <v>49</v>
      </c>
      <c r="O2554" s="36"/>
      <c r="P2554" s="36" t="s">
        <v>50</v>
      </c>
      <c r="Q2554" s="36"/>
      <c r="R2554" s="36" t="s">
        <v>50</v>
      </c>
      <c r="S2554" s="36" t="s">
        <v>38</v>
      </c>
      <c r="T2554" s="36" t="s">
        <v>39</v>
      </c>
      <c r="U2554" s="36" t="s">
        <v>38</v>
      </c>
      <c r="V2554" s="36" t="s">
        <v>38</v>
      </c>
      <c r="W2554" s="36" t="s">
        <v>711</v>
      </c>
      <c r="X2554" s="36">
        <v>1</v>
      </c>
      <c r="Y2554" s="36" t="s">
        <v>13944</v>
      </c>
      <c r="Z2554" s="36">
        <v>1</v>
      </c>
      <c r="AA2554" s="36" t="s">
        <v>13945</v>
      </c>
      <c r="AB2554" s="36">
        <v>1</v>
      </c>
      <c r="AC2554" s="36"/>
      <c r="AD2554" s="36"/>
      <c r="AE2554" s="36">
        <f t="shared" si="42"/>
        <v>2</v>
      </c>
    </row>
    <row r="2555" spans="1:31" customFormat="1" ht="67.5">
      <c r="A2555" s="36">
        <v>2554</v>
      </c>
      <c r="B2555" s="36" t="s">
        <v>11965</v>
      </c>
      <c r="C2555" s="36" t="s">
        <v>13524</v>
      </c>
      <c r="D2555" s="36" t="s">
        <v>13946</v>
      </c>
      <c r="E2555" s="36" t="s">
        <v>13917</v>
      </c>
      <c r="F2555" s="36" t="s">
        <v>132</v>
      </c>
      <c r="G2555" s="36">
        <v>1</v>
      </c>
      <c r="H2555" s="36" t="s">
        <v>82</v>
      </c>
      <c r="I2555" s="36" t="s">
        <v>13947</v>
      </c>
      <c r="J2555" s="36" t="s">
        <v>13948</v>
      </c>
      <c r="K2555" s="36" t="s">
        <v>33</v>
      </c>
      <c r="L2555" s="72" t="s">
        <v>13949</v>
      </c>
      <c r="M2555" s="36" t="s">
        <v>2999</v>
      </c>
      <c r="N2555" s="36" t="s">
        <v>49</v>
      </c>
      <c r="O2555" s="36"/>
      <c r="P2555" s="36" t="s">
        <v>50</v>
      </c>
      <c r="Q2555" s="36"/>
      <c r="R2555" s="36" t="s">
        <v>50</v>
      </c>
      <c r="S2555" s="36" t="s">
        <v>51</v>
      </c>
      <c r="T2555" s="36" t="s">
        <v>38</v>
      </c>
      <c r="U2555" s="36" t="s">
        <v>38</v>
      </c>
      <c r="V2555" s="36" t="s">
        <v>38</v>
      </c>
      <c r="W2555" s="36" t="s">
        <v>711</v>
      </c>
      <c r="X2555" s="36">
        <v>1</v>
      </c>
      <c r="Y2555" s="36" t="s">
        <v>13560</v>
      </c>
      <c r="Z2555" s="36">
        <v>1</v>
      </c>
      <c r="AA2555" s="36" t="s">
        <v>13561</v>
      </c>
      <c r="AB2555" s="36">
        <v>1</v>
      </c>
      <c r="AC2555" s="36"/>
      <c r="AD2555" s="36"/>
      <c r="AE2555" s="36">
        <f t="shared" si="42"/>
        <v>2</v>
      </c>
    </row>
    <row r="2556" spans="1:31" customFormat="1" ht="81">
      <c r="A2556" s="36">
        <v>2555</v>
      </c>
      <c r="B2556" s="36" t="s">
        <v>11965</v>
      </c>
      <c r="C2556" s="36" t="s">
        <v>13524</v>
      </c>
      <c r="D2556" s="36" t="s">
        <v>13950</v>
      </c>
      <c r="E2556" s="36" t="s">
        <v>28</v>
      </c>
      <c r="F2556" s="36" t="s">
        <v>45</v>
      </c>
      <c r="G2556" s="36">
        <v>0</v>
      </c>
      <c r="H2556" s="36" t="s">
        <v>82</v>
      </c>
      <c r="I2556" s="36" t="s">
        <v>13951</v>
      </c>
      <c r="J2556" s="36" t="s">
        <v>13952</v>
      </c>
      <c r="K2556" s="36" t="s">
        <v>33</v>
      </c>
      <c r="L2556" s="72" t="s">
        <v>13953</v>
      </c>
      <c r="M2556" s="36" t="s">
        <v>2999</v>
      </c>
      <c r="N2556" s="36" t="s">
        <v>36</v>
      </c>
      <c r="O2556" s="36"/>
      <c r="P2556" s="36"/>
      <c r="Q2556" s="36"/>
      <c r="R2556" s="36"/>
      <c r="S2556" s="36" t="s">
        <v>37</v>
      </c>
      <c r="T2556" s="36" t="s">
        <v>38</v>
      </c>
      <c r="U2556" s="36" t="s">
        <v>39</v>
      </c>
      <c r="V2556" s="36" t="s">
        <v>38</v>
      </c>
      <c r="W2556" s="36" t="s">
        <v>711</v>
      </c>
      <c r="X2556" s="36">
        <v>1</v>
      </c>
      <c r="Y2556" s="36" t="s">
        <v>13954</v>
      </c>
      <c r="Z2556" s="36">
        <v>1</v>
      </c>
      <c r="AA2556" s="36" t="s">
        <v>13955</v>
      </c>
      <c r="AB2556" s="36">
        <v>1</v>
      </c>
      <c r="AC2556" s="36"/>
      <c r="AD2556" s="36"/>
      <c r="AE2556" s="36">
        <f t="shared" si="42"/>
        <v>0</v>
      </c>
    </row>
    <row r="2557" spans="1:31" customFormat="1" ht="121.5">
      <c r="A2557" s="36">
        <v>2556</v>
      </c>
      <c r="B2557" s="36" t="s">
        <v>11965</v>
      </c>
      <c r="C2557" s="36" t="s">
        <v>13524</v>
      </c>
      <c r="D2557" s="36" t="s">
        <v>13956</v>
      </c>
      <c r="E2557" s="36" t="s">
        <v>28</v>
      </c>
      <c r="F2557" s="36" t="s">
        <v>45</v>
      </c>
      <c r="G2557" s="36">
        <v>0</v>
      </c>
      <c r="H2557" s="36" t="s">
        <v>82</v>
      </c>
      <c r="I2557" s="36" t="s">
        <v>13957</v>
      </c>
      <c r="J2557" s="36" t="s">
        <v>13958</v>
      </c>
      <c r="K2557" s="36" t="s">
        <v>33</v>
      </c>
      <c r="L2557" s="72" t="s">
        <v>13959</v>
      </c>
      <c r="M2557" s="36" t="s">
        <v>2999</v>
      </c>
      <c r="N2557" s="36" t="s">
        <v>36</v>
      </c>
      <c r="O2557" s="36"/>
      <c r="P2557" s="36"/>
      <c r="Q2557" s="36"/>
      <c r="R2557" s="36"/>
      <c r="S2557" s="36" t="s">
        <v>51</v>
      </c>
      <c r="T2557" s="36" t="s">
        <v>38</v>
      </c>
      <c r="U2557" s="36" t="s">
        <v>39</v>
      </c>
      <c r="V2557" s="36" t="s">
        <v>39</v>
      </c>
      <c r="W2557" s="36" t="s">
        <v>754</v>
      </c>
      <c r="X2557" s="36">
        <v>2</v>
      </c>
      <c r="Y2557" s="36" t="s">
        <v>13960</v>
      </c>
      <c r="Z2557" s="36">
        <v>1</v>
      </c>
      <c r="AA2557" s="36" t="s">
        <v>13960</v>
      </c>
      <c r="AB2557" s="36">
        <v>1</v>
      </c>
      <c r="AC2557" s="36"/>
      <c r="AD2557" s="36"/>
      <c r="AE2557" s="36">
        <f t="shared" si="42"/>
        <v>0</v>
      </c>
    </row>
    <row r="2558" spans="1:31" customFormat="1" ht="94.5">
      <c r="A2558" s="36">
        <v>2557</v>
      </c>
      <c r="B2558" s="36" t="s">
        <v>11965</v>
      </c>
      <c r="C2558" s="36" t="s">
        <v>13524</v>
      </c>
      <c r="D2558" s="36" t="s">
        <v>13961</v>
      </c>
      <c r="E2558" s="36" t="s">
        <v>28</v>
      </c>
      <c r="F2558" s="36" t="s">
        <v>45</v>
      </c>
      <c r="G2558" s="36">
        <v>0</v>
      </c>
      <c r="H2558" s="36" t="s">
        <v>82</v>
      </c>
      <c r="I2558" s="36" t="s">
        <v>13962</v>
      </c>
      <c r="J2558" s="36" t="s">
        <v>13963</v>
      </c>
      <c r="K2558" s="36" t="s">
        <v>33</v>
      </c>
      <c r="L2558" s="72" t="s">
        <v>13964</v>
      </c>
      <c r="M2558" s="36" t="s">
        <v>2999</v>
      </c>
      <c r="N2558" s="36" t="s">
        <v>36</v>
      </c>
      <c r="O2558" s="36"/>
      <c r="P2558" s="36"/>
      <c r="Q2558" s="36"/>
      <c r="R2558" s="36"/>
      <c r="S2558" s="36" t="s">
        <v>51</v>
      </c>
      <c r="T2558" s="36" t="s">
        <v>38</v>
      </c>
      <c r="U2558" s="36" t="s">
        <v>39</v>
      </c>
      <c r="V2558" s="36" t="s">
        <v>39</v>
      </c>
      <c r="W2558" s="36" t="s">
        <v>754</v>
      </c>
      <c r="X2558" s="36">
        <v>2</v>
      </c>
      <c r="Y2558" s="36" t="s">
        <v>13960</v>
      </c>
      <c r="Z2558" s="36">
        <v>1</v>
      </c>
      <c r="AA2558" s="36" t="s">
        <v>13960</v>
      </c>
      <c r="AB2558" s="36">
        <v>1</v>
      </c>
      <c r="AC2558" s="36" t="s">
        <v>13965</v>
      </c>
      <c r="AD2558" s="36"/>
      <c r="AE2558" s="36">
        <f t="shared" si="42"/>
        <v>0</v>
      </c>
    </row>
    <row r="2559" spans="1:31" customFormat="1" ht="121.5">
      <c r="A2559" s="36">
        <v>2558</v>
      </c>
      <c r="B2559" s="36" t="s">
        <v>11965</v>
      </c>
      <c r="C2559" s="36" t="s">
        <v>13524</v>
      </c>
      <c r="D2559" s="36" t="s">
        <v>13966</v>
      </c>
      <c r="E2559" s="36" t="s">
        <v>28</v>
      </c>
      <c r="F2559" s="36" t="s">
        <v>45</v>
      </c>
      <c r="G2559" s="36">
        <v>0</v>
      </c>
      <c r="H2559" s="36" t="s">
        <v>82</v>
      </c>
      <c r="I2559" s="36" t="s">
        <v>13967</v>
      </c>
      <c r="J2559" s="36" t="s">
        <v>13968</v>
      </c>
      <c r="K2559" s="36" t="s">
        <v>33</v>
      </c>
      <c r="L2559" s="72" t="s">
        <v>13969</v>
      </c>
      <c r="M2559" s="36" t="s">
        <v>2999</v>
      </c>
      <c r="N2559" s="36" t="s">
        <v>49</v>
      </c>
      <c r="O2559" s="36" t="s">
        <v>50</v>
      </c>
      <c r="P2559" s="36" t="s">
        <v>50</v>
      </c>
      <c r="Q2559" s="36"/>
      <c r="R2559" s="36"/>
      <c r="S2559" s="36" t="s">
        <v>51</v>
      </c>
      <c r="T2559" s="36" t="s">
        <v>38</v>
      </c>
      <c r="U2559" s="36" t="s">
        <v>38</v>
      </c>
      <c r="V2559" s="36" t="s">
        <v>38</v>
      </c>
      <c r="W2559" s="36" t="s">
        <v>13547</v>
      </c>
      <c r="X2559" s="36">
        <v>2</v>
      </c>
      <c r="Y2559" s="36" t="s">
        <v>13970</v>
      </c>
      <c r="Z2559" s="36">
        <v>1</v>
      </c>
      <c r="AA2559" s="36" t="s">
        <v>13971</v>
      </c>
      <c r="AB2559" s="36">
        <v>1</v>
      </c>
      <c r="AC2559" s="36"/>
      <c r="AD2559" s="36"/>
      <c r="AE2559" s="36">
        <f t="shared" si="42"/>
        <v>2</v>
      </c>
    </row>
    <row r="2560" spans="1:31" customFormat="1" ht="94.5">
      <c r="A2560" s="36">
        <v>2559</v>
      </c>
      <c r="B2560" s="36" t="s">
        <v>11965</v>
      </c>
      <c r="C2560" s="36" t="s">
        <v>13524</v>
      </c>
      <c r="D2560" s="36" t="s">
        <v>13972</v>
      </c>
      <c r="E2560" s="36" t="s">
        <v>28</v>
      </c>
      <c r="F2560" s="36" t="s">
        <v>45</v>
      </c>
      <c r="G2560" s="36">
        <v>0</v>
      </c>
      <c r="H2560" s="36" t="s">
        <v>42</v>
      </c>
      <c r="I2560" s="36" t="s">
        <v>13973</v>
      </c>
      <c r="J2560" s="36" t="s">
        <v>13974</v>
      </c>
      <c r="K2560" s="36" t="s">
        <v>33</v>
      </c>
      <c r="L2560" s="72" t="s">
        <v>13975</v>
      </c>
      <c r="M2560" s="36" t="s">
        <v>2999</v>
      </c>
      <c r="N2560" s="36" t="s">
        <v>49</v>
      </c>
      <c r="O2560" s="36"/>
      <c r="P2560" s="36" t="s">
        <v>50</v>
      </c>
      <c r="Q2560" s="36"/>
      <c r="R2560" s="36"/>
      <c r="S2560" s="36" t="s">
        <v>51</v>
      </c>
      <c r="T2560" s="36" t="s">
        <v>38</v>
      </c>
      <c r="U2560" s="36" t="s">
        <v>38</v>
      </c>
      <c r="V2560" s="36" t="s">
        <v>38</v>
      </c>
      <c r="W2560" s="36" t="s">
        <v>13976</v>
      </c>
      <c r="X2560" s="36">
        <v>1</v>
      </c>
      <c r="Y2560" s="36" t="s">
        <v>13977</v>
      </c>
      <c r="Z2560" s="36">
        <v>1</v>
      </c>
      <c r="AA2560" s="36" t="s">
        <v>13978</v>
      </c>
      <c r="AB2560" s="36">
        <v>1</v>
      </c>
      <c r="AC2560" s="36"/>
      <c r="AD2560" s="36"/>
      <c r="AE2560" s="36">
        <f t="shared" si="42"/>
        <v>1</v>
      </c>
    </row>
    <row r="2561" spans="1:31" customFormat="1" ht="229.5">
      <c r="A2561" s="36">
        <v>2560</v>
      </c>
      <c r="B2561" s="36" t="s">
        <v>11965</v>
      </c>
      <c r="C2561" s="36" t="s">
        <v>13524</v>
      </c>
      <c r="D2561" s="36" t="s">
        <v>13979</v>
      </c>
      <c r="E2561" s="36" t="s">
        <v>13979</v>
      </c>
      <c r="F2561" s="36" t="s">
        <v>126</v>
      </c>
      <c r="G2561" s="36">
        <v>2</v>
      </c>
      <c r="H2561" s="36" t="s">
        <v>108</v>
      </c>
      <c r="I2561" s="36" t="s">
        <v>13980</v>
      </c>
      <c r="J2561" s="36" t="s">
        <v>13981</v>
      </c>
      <c r="K2561" s="36" t="s">
        <v>33</v>
      </c>
      <c r="L2561" s="72" t="s">
        <v>13982</v>
      </c>
      <c r="M2561" s="36" t="s">
        <v>2999</v>
      </c>
      <c r="N2561" s="36" t="s">
        <v>36</v>
      </c>
      <c r="O2561" s="36"/>
      <c r="P2561" s="36"/>
      <c r="Q2561" s="36"/>
      <c r="R2561" s="36"/>
      <c r="S2561" s="36" t="s">
        <v>51</v>
      </c>
      <c r="T2561" s="36" t="s">
        <v>38</v>
      </c>
      <c r="U2561" s="36" t="s">
        <v>38</v>
      </c>
      <c r="V2561" s="36" t="s">
        <v>38</v>
      </c>
      <c r="W2561" s="36"/>
      <c r="X2561" s="36">
        <v>2</v>
      </c>
      <c r="Y2561" s="36" t="s">
        <v>13983</v>
      </c>
      <c r="Z2561" s="36">
        <v>1</v>
      </c>
      <c r="AA2561" s="36" t="s">
        <v>13984</v>
      </c>
      <c r="AB2561" s="36">
        <v>1</v>
      </c>
      <c r="AC2561" s="36" t="s">
        <v>13985</v>
      </c>
      <c r="AD2561" s="36"/>
      <c r="AE2561" s="36">
        <f t="shared" si="42"/>
        <v>0</v>
      </c>
    </row>
    <row r="2562" spans="1:31" customFormat="1" ht="94.5">
      <c r="A2562" s="36">
        <v>2561</v>
      </c>
      <c r="B2562" s="36" t="s">
        <v>11965</v>
      </c>
      <c r="C2562" s="36" t="s">
        <v>13524</v>
      </c>
      <c r="D2562" s="36" t="s">
        <v>13986</v>
      </c>
      <c r="E2562" s="36" t="s">
        <v>28</v>
      </c>
      <c r="F2562" s="36" t="s">
        <v>45</v>
      </c>
      <c r="G2562" s="36">
        <v>0</v>
      </c>
      <c r="H2562" s="36" t="s">
        <v>82</v>
      </c>
      <c r="I2562" s="36" t="s">
        <v>13980</v>
      </c>
      <c r="J2562" s="36" t="s">
        <v>13987</v>
      </c>
      <c r="K2562" s="36" t="s">
        <v>33</v>
      </c>
      <c r="L2562" s="72" t="s">
        <v>13988</v>
      </c>
      <c r="M2562" s="36" t="s">
        <v>2999</v>
      </c>
      <c r="N2562" s="36" t="s">
        <v>49</v>
      </c>
      <c r="O2562" s="36"/>
      <c r="P2562" s="36" t="s">
        <v>50</v>
      </c>
      <c r="Q2562" s="36"/>
      <c r="R2562" s="36"/>
      <c r="S2562" s="36" t="s">
        <v>51</v>
      </c>
      <c r="T2562" s="36" t="s">
        <v>38</v>
      </c>
      <c r="U2562" s="36" t="s">
        <v>39</v>
      </c>
      <c r="V2562" s="36" t="s">
        <v>38</v>
      </c>
      <c r="W2562" s="36"/>
      <c r="X2562" s="36">
        <v>2</v>
      </c>
      <c r="Y2562" s="36" t="s">
        <v>13989</v>
      </c>
      <c r="Z2562" s="36">
        <v>4</v>
      </c>
      <c r="AA2562" s="36" t="s">
        <v>13989</v>
      </c>
      <c r="AB2562" s="36">
        <v>4</v>
      </c>
      <c r="AC2562" s="36"/>
      <c r="AD2562" s="36"/>
      <c r="AE2562" s="36">
        <f t="shared" si="42"/>
        <v>1</v>
      </c>
    </row>
    <row r="2563" spans="1:31" customFormat="1" ht="108">
      <c r="A2563" s="36">
        <v>2562</v>
      </c>
      <c r="B2563" s="36" t="s">
        <v>11965</v>
      </c>
      <c r="C2563" s="36" t="s">
        <v>13524</v>
      </c>
      <c r="D2563" s="36" t="s">
        <v>13990</v>
      </c>
      <c r="E2563" s="36" t="s">
        <v>28</v>
      </c>
      <c r="F2563" s="36" t="s">
        <v>45</v>
      </c>
      <c r="G2563" s="36">
        <v>0</v>
      </c>
      <c r="H2563" s="36" t="s">
        <v>108</v>
      </c>
      <c r="I2563" s="36" t="s">
        <v>13991</v>
      </c>
      <c r="J2563" s="36" t="s">
        <v>13992</v>
      </c>
      <c r="K2563" s="36" t="s">
        <v>33</v>
      </c>
      <c r="L2563" s="72" t="s">
        <v>13993</v>
      </c>
      <c r="M2563" s="36" t="s">
        <v>2999</v>
      </c>
      <c r="N2563" s="36" t="s">
        <v>36</v>
      </c>
      <c r="O2563" s="36"/>
      <c r="P2563" s="36"/>
      <c r="Q2563" s="36"/>
      <c r="R2563" s="36"/>
      <c r="S2563" s="36" t="s">
        <v>51</v>
      </c>
      <c r="T2563" s="36" t="s">
        <v>38</v>
      </c>
      <c r="U2563" s="36" t="s">
        <v>38</v>
      </c>
      <c r="V2563" s="36" t="s">
        <v>38</v>
      </c>
      <c r="W2563" s="36"/>
      <c r="X2563" s="36">
        <v>2</v>
      </c>
      <c r="Y2563" s="36" t="s">
        <v>13983</v>
      </c>
      <c r="Z2563" s="36">
        <v>1</v>
      </c>
      <c r="AA2563" s="36" t="s">
        <v>13984</v>
      </c>
      <c r="AB2563" s="36">
        <v>1</v>
      </c>
      <c r="AC2563" s="36" t="s">
        <v>13994</v>
      </c>
      <c r="AD2563" s="36"/>
      <c r="AE2563" s="36">
        <f t="shared" si="42"/>
        <v>0</v>
      </c>
    </row>
    <row r="2564" spans="1:31" customFormat="1" ht="81">
      <c r="A2564" s="36">
        <v>2563</v>
      </c>
      <c r="B2564" s="36" t="s">
        <v>11965</v>
      </c>
      <c r="C2564" s="36" t="s">
        <v>13524</v>
      </c>
      <c r="D2564" s="36" t="s">
        <v>13995</v>
      </c>
      <c r="E2564" s="36" t="s">
        <v>28</v>
      </c>
      <c r="F2564" s="36" t="s">
        <v>45</v>
      </c>
      <c r="G2564" s="36">
        <v>0</v>
      </c>
      <c r="H2564" s="36" t="s">
        <v>645</v>
      </c>
      <c r="I2564" s="36" t="s">
        <v>13996</v>
      </c>
      <c r="J2564" s="36" t="s">
        <v>13997</v>
      </c>
      <c r="K2564" s="36" t="s">
        <v>33</v>
      </c>
      <c r="L2564" s="72" t="s">
        <v>13998</v>
      </c>
      <c r="M2564" s="36" t="s">
        <v>2999</v>
      </c>
      <c r="N2564" s="36" t="s">
        <v>49</v>
      </c>
      <c r="O2564" s="36"/>
      <c r="P2564" s="36" t="s">
        <v>50</v>
      </c>
      <c r="Q2564" s="36"/>
      <c r="R2564" s="36"/>
      <c r="S2564" s="36" t="s">
        <v>51</v>
      </c>
      <c r="T2564" s="36" t="s">
        <v>38</v>
      </c>
      <c r="U2564" s="36" t="s">
        <v>39</v>
      </c>
      <c r="V2564" s="36" t="s">
        <v>38</v>
      </c>
      <c r="W2564" s="36"/>
      <c r="X2564" s="36">
        <v>2</v>
      </c>
      <c r="Y2564" s="36" t="s">
        <v>13999</v>
      </c>
      <c r="Z2564" s="36">
        <v>4</v>
      </c>
      <c r="AA2564" s="36" t="s">
        <v>13999</v>
      </c>
      <c r="AB2564" s="36">
        <v>4</v>
      </c>
      <c r="AC2564" s="36"/>
      <c r="AD2564" s="36"/>
      <c r="AE2564" s="36">
        <f t="shared" si="42"/>
        <v>1</v>
      </c>
    </row>
    <row r="2565" spans="1:31" customFormat="1" ht="81">
      <c r="A2565" s="36">
        <v>2564</v>
      </c>
      <c r="B2565" s="36" t="s">
        <v>11965</v>
      </c>
      <c r="C2565" s="36" t="s">
        <v>13524</v>
      </c>
      <c r="D2565" s="36" t="s">
        <v>14000</v>
      </c>
      <c r="E2565" s="36" t="s">
        <v>28</v>
      </c>
      <c r="F2565" s="36" t="s">
        <v>45</v>
      </c>
      <c r="G2565" s="36">
        <v>0</v>
      </c>
      <c r="H2565" s="36" t="s">
        <v>82</v>
      </c>
      <c r="I2565" s="36" t="s">
        <v>14001</v>
      </c>
      <c r="J2565" s="36" t="s">
        <v>14002</v>
      </c>
      <c r="K2565" s="36" t="s">
        <v>33</v>
      </c>
      <c r="L2565" s="72" t="s">
        <v>14003</v>
      </c>
      <c r="M2565" s="36" t="s">
        <v>2999</v>
      </c>
      <c r="N2565" s="36" t="s">
        <v>36</v>
      </c>
      <c r="O2565" s="36"/>
      <c r="P2565" s="36"/>
      <c r="Q2565" s="36"/>
      <c r="R2565" s="36"/>
      <c r="S2565" s="36" t="s">
        <v>51</v>
      </c>
      <c r="T2565" s="36" t="s">
        <v>38</v>
      </c>
      <c r="U2565" s="36" t="s">
        <v>39</v>
      </c>
      <c r="V2565" s="36" t="s">
        <v>38</v>
      </c>
      <c r="W2565" s="36"/>
      <c r="X2565" s="36">
        <v>2</v>
      </c>
      <c r="Y2565" s="36" t="s">
        <v>14004</v>
      </c>
      <c r="Z2565" s="36">
        <v>4</v>
      </c>
      <c r="AA2565" s="36" t="s">
        <v>14004</v>
      </c>
      <c r="AB2565" s="36">
        <v>4</v>
      </c>
      <c r="AC2565" s="36"/>
      <c r="AD2565" s="36"/>
      <c r="AE2565" s="36">
        <f t="shared" si="42"/>
        <v>0</v>
      </c>
    </row>
    <row r="2566" spans="1:31" customFormat="1" ht="81">
      <c r="A2566" s="36">
        <v>2565</v>
      </c>
      <c r="B2566" s="36" t="s">
        <v>11965</v>
      </c>
      <c r="C2566" s="36" t="s">
        <v>13524</v>
      </c>
      <c r="D2566" s="36" t="s">
        <v>14005</v>
      </c>
      <c r="E2566" s="36" t="s">
        <v>28</v>
      </c>
      <c r="F2566" s="36" t="s">
        <v>45</v>
      </c>
      <c r="G2566" s="36">
        <v>0</v>
      </c>
      <c r="H2566" s="36" t="s">
        <v>82</v>
      </c>
      <c r="I2566" s="36" t="s">
        <v>14006</v>
      </c>
      <c r="J2566" s="36" t="s">
        <v>14007</v>
      </c>
      <c r="K2566" s="36" t="s">
        <v>33</v>
      </c>
      <c r="L2566" s="72" t="s">
        <v>14008</v>
      </c>
      <c r="M2566" s="36" t="s">
        <v>2999</v>
      </c>
      <c r="N2566" s="36" t="s">
        <v>36</v>
      </c>
      <c r="O2566" s="36"/>
      <c r="P2566" s="36"/>
      <c r="Q2566" s="36"/>
      <c r="R2566" s="36"/>
      <c r="S2566" s="36" t="s">
        <v>51</v>
      </c>
      <c r="T2566" s="36" t="s">
        <v>38</v>
      </c>
      <c r="U2566" s="36" t="s">
        <v>39</v>
      </c>
      <c r="V2566" s="36" t="s">
        <v>38</v>
      </c>
      <c r="W2566" s="36"/>
      <c r="X2566" s="36">
        <v>2</v>
      </c>
      <c r="Y2566" s="36" t="s">
        <v>14009</v>
      </c>
      <c r="Z2566" s="36">
        <v>1</v>
      </c>
      <c r="AA2566" s="36" t="s">
        <v>14010</v>
      </c>
      <c r="AB2566" s="36">
        <v>1</v>
      </c>
      <c r="AC2566" s="36"/>
      <c r="AD2566" s="36"/>
      <c r="AE2566" s="36">
        <f t="shared" si="42"/>
        <v>0</v>
      </c>
    </row>
    <row r="2567" spans="1:31" customFormat="1" ht="135">
      <c r="A2567" s="36">
        <v>2566</v>
      </c>
      <c r="B2567" s="36" t="s">
        <v>11965</v>
      </c>
      <c r="C2567" s="36" t="s">
        <v>14011</v>
      </c>
      <c r="D2567" s="36" t="s">
        <v>14012</v>
      </c>
      <c r="E2567" s="36" t="s">
        <v>28</v>
      </c>
      <c r="F2567" s="36" t="s">
        <v>2866</v>
      </c>
      <c r="G2567" s="36">
        <v>5</v>
      </c>
      <c r="H2567" s="36" t="s">
        <v>30</v>
      </c>
      <c r="I2567" s="36" t="s">
        <v>14013</v>
      </c>
      <c r="J2567" s="36" t="s">
        <v>14014</v>
      </c>
      <c r="K2567" s="36" t="s">
        <v>106</v>
      </c>
      <c r="L2567" s="72"/>
      <c r="M2567" s="36"/>
      <c r="N2567" s="36"/>
      <c r="O2567" s="36"/>
      <c r="P2567" s="36"/>
      <c r="Q2567" s="36"/>
      <c r="R2567" s="36"/>
      <c r="S2567" s="36"/>
      <c r="T2567" s="36"/>
      <c r="U2567" s="36"/>
      <c r="V2567" s="36"/>
      <c r="W2567" s="36"/>
      <c r="X2567" s="36"/>
      <c r="Y2567" s="36"/>
      <c r="Z2567" s="36"/>
      <c r="AA2567" s="36"/>
      <c r="AB2567" s="36"/>
      <c r="AC2567" s="36"/>
      <c r="AD2567" s="36"/>
      <c r="AE2567" s="36">
        <f t="shared" si="42"/>
        <v>0</v>
      </c>
    </row>
    <row r="2568" spans="1:31" customFormat="1" ht="135">
      <c r="A2568" s="36">
        <v>2567</v>
      </c>
      <c r="B2568" s="36" t="s">
        <v>11965</v>
      </c>
      <c r="C2568" s="36" t="s">
        <v>14011</v>
      </c>
      <c r="D2568" s="36" t="s">
        <v>14015</v>
      </c>
      <c r="E2568" s="36" t="s">
        <v>28</v>
      </c>
      <c r="F2568" s="36" t="s">
        <v>45</v>
      </c>
      <c r="G2568" s="36">
        <v>0</v>
      </c>
      <c r="H2568" s="36" t="s">
        <v>108</v>
      </c>
      <c r="I2568" s="36" t="s">
        <v>14016</v>
      </c>
      <c r="J2568" s="36" t="s">
        <v>14017</v>
      </c>
      <c r="K2568" s="36" t="s">
        <v>33</v>
      </c>
      <c r="L2568" s="72" t="s">
        <v>14018</v>
      </c>
      <c r="M2568" s="36" t="s">
        <v>14019</v>
      </c>
      <c r="N2568" s="36" t="s">
        <v>49</v>
      </c>
      <c r="O2568" s="36"/>
      <c r="P2568" s="36" t="s">
        <v>50</v>
      </c>
      <c r="Q2568" s="36"/>
      <c r="R2568" s="36"/>
      <c r="S2568" s="36" t="s">
        <v>51</v>
      </c>
      <c r="T2568" s="36" t="s">
        <v>38</v>
      </c>
      <c r="U2568" s="36" t="s">
        <v>38</v>
      </c>
      <c r="V2568" s="36" t="s">
        <v>38</v>
      </c>
      <c r="W2568" s="36" t="s">
        <v>14020</v>
      </c>
      <c r="X2568" s="36">
        <v>1</v>
      </c>
      <c r="Y2568" s="36" t="s">
        <v>14021</v>
      </c>
      <c r="Z2568" s="36">
        <v>1</v>
      </c>
      <c r="AA2568" s="36" t="s">
        <v>821</v>
      </c>
      <c r="AB2568" s="36">
        <v>1</v>
      </c>
      <c r="AC2568" s="36" t="s">
        <v>14022</v>
      </c>
      <c r="AD2568" s="36"/>
      <c r="AE2568" s="36">
        <f t="shared" ref="AE2568:AE2631" si="43">COUNTIFS(O2568:R2568,"√")</f>
        <v>1</v>
      </c>
    </row>
    <row r="2569" spans="1:31" customFormat="1" ht="81">
      <c r="A2569" s="36">
        <v>2568</v>
      </c>
      <c r="B2569" s="36" t="s">
        <v>11965</v>
      </c>
      <c r="C2569" s="36" t="s">
        <v>14011</v>
      </c>
      <c r="D2569" s="36" t="s">
        <v>14023</v>
      </c>
      <c r="E2569" s="36" t="s">
        <v>28</v>
      </c>
      <c r="F2569" s="36" t="s">
        <v>45</v>
      </c>
      <c r="G2569" s="36">
        <v>0</v>
      </c>
      <c r="H2569" s="36" t="s">
        <v>645</v>
      </c>
      <c r="I2569" s="36" t="s">
        <v>14024</v>
      </c>
      <c r="J2569" s="36" t="s">
        <v>14025</v>
      </c>
      <c r="K2569" s="36" t="s">
        <v>33</v>
      </c>
      <c r="L2569" s="72" t="s">
        <v>14026</v>
      </c>
      <c r="M2569" s="36" t="s">
        <v>14027</v>
      </c>
      <c r="N2569" s="36" t="s">
        <v>49</v>
      </c>
      <c r="O2569" s="36" t="s">
        <v>50</v>
      </c>
      <c r="P2569" s="36"/>
      <c r="Q2569" s="36"/>
      <c r="R2569" s="36"/>
      <c r="S2569" s="36" t="s">
        <v>51</v>
      </c>
      <c r="T2569" s="36" t="s">
        <v>38</v>
      </c>
      <c r="U2569" s="36" t="s">
        <v>38</v>
      </c>
      <c r="V2569" s="36" t="s">
        <v>38</v>
      </c>
      <c r="W2569" s="36" t="s">
        <v>14028</v>
      </c>
      <c r="X2569" s="36">
        <v>1</v>
      </c>
      <c r="Y2569" s="36" t="s">
        <v>14029</v>
      </c>
      <c r="Z2569" s="36">
        <v>1</v>
      </c>
      <c r="AA2569" s="36" t="s">
        <v>821</v>
      </c>
      <c r="AB2569" s="36">
        <v>1</v>
      </c>
      <c r="AC2569" s="36"/>
      <c r="AD2569" s="36"/>
      <c r="AE2569" s="36">
        <f t="shared" si="43"/>
        <v>1</v>
      </c>
    </row>
    <row r="2570" spans="1:31" customFormat="1" ht="121.5">
      <c r="A2570" s="36">
        <v>2569</v>
      </c>
      <c r="B2570" s="36" t="s">
        <v>11965</v>
      </c>
      <c r="C2570" s="36" t="s">
        <v>14011</v>
      </c>
      <c r="D2570" s="36" t="s">
        <v>14030</v>
      </c>
      <c r="E2570" s="36" t="s">
        <v>28</v>
      </c>
      <c r="F2570" s="36" t="s">
        <v>45</v>
      </c>
      <c r="G2570" s="36">
        <v>0</v>
      </c>
      <c r="H2570" s="36" t="s">
        <v>108</v>
      </c>
      <c r="I2570" s="36" t="s">
        <v>14031</v>
      </c>
      <c r="J2570" s="36" t="s">
        <v>14032</v>
      </c>
      <c r="K2570" s="36" t="s">
        <v>33</v>
      </c>
      <c r="L2570" s="72" t="s">
        <v>14033</v>
      </c>
      <c r="M2570" s="36" t="s">
        <v>14034</v>
      </c>
      <c r="N2570" s="36" t="s">
        <v>49</v>
      </c>
      <c r="O2570" s="36"/>
      <c r="P2570" s="36" t="s">
        <v>50</v>
      </c>
      <c r="Q2570" s="36"/>
      <c r="R2570" s="36"/>
      <c r="S2570" s="36" t="s">
        <v>51</v>
      </c>
      <c r="T2570" s="36" t="s">
        <v>38</v>
      </c>
      <c r="U2570" s="36" t="s">
        <v>38</v>
      </c>
      <c r="V2570" s="36" t="s">
        <v>38</v>
      </c>
      <c r="W2570" s="36" t="s">
        <v>14035</v>
      </c>
      <c r="X2570" s="36">
        <v>1</v>
      </c>
      <c r="Y2570" s="36" t="s">
        <v>14036</v>
      </c>
      <c r="Z2570" s="36">
        <v>1</v>
      </c>
      <c r="AA2570" s="36" t="s">
        <v>821</v>
      </c>
      <c r="AB2570" s="36">
        <v>1</v>
      </c>
      <c r="AC2570" s="36"/>
      <c r="AD2570" s="36"/>
      <c r="AE2570" s="36">
        <f t="shared" si="43"/>
        <v>1</v>
      </c>
    </row>
    <row r="2571" spans="1:31" customFormat="1" ht="108">
      <c r="A2571" s="36">
        <v>2570</v>
      </c>
      <c r="B2571" s="36" t="s">
        <v>11965</v>
      </c>
      <c r="C2571" s="36" t="s">
        <v>14011</v>
      </c>
      <c r="D2571" s="36" t="s">
        <v>14037</v>
      </c>
      <c r="E2571" s="36" t="s">
        <v>28</v>
      </c>
      <c r="F2571" s="36" t="s">
        <v>45</v>
      </c>
      <c r="G2571" s="36">
        <v>0</v>
      </c>
      <c r="H2571" s="36" t="s">
        <v>82</v>
      </c>
      <c r="I2571" s="36" t="s">
        <v>14038</v>
      </c>
      <c r="J2571" s="36" t="s">
        <v>14039</v>
      </c>
      <c r="K2571" s="36" t="s">
        <v>33</v>
      </c>
      <c r="L2571" s="72" t="s">
        <v>14040</v>
      </c>
      <c r="M2571" s="36" t="s">
        <v>14041</v>
      </c>
      <c r="N2571" s="36" t="s">
        <v>49</v>
      </c>
      <c r="O2571" s="36" t="s">
        <v>50</v>
      </c>
      <c r="P2571" s="36"/>
      <c r="Q2571" s="36"/>
      <c r="R2571" s="36"/>
      <c r="S2571" s="36" t="s">
        <v>51</v>
      </c>
      <c r="T2571" s="36" t="s">
        <v>38</v>
      </c>
      <c r="U2571" s="36" t="s">
        <v>38</v>
      </c>
      <c r="V2571" s="36" t="s">
        <v>38</v>
      </c>
      <c r="W2571" s="36"/>
      <c r="X2571" s="36">
        <v>2</v>
      </c>
      <c r="Y2571" s="36" t="s">
        <v>14042</v>
      </c>
      <c r="Z2571" s="36">
        <v>1</v>
      </c>
      <c r="AA2571" s="36" t="s">
        <v>821</v>
      </c>
      <c r="AB2571" s="36">
        <v>1</v>
      </c>
      <c r="AC2571" s="36"/>
      <c r="AD2571" s="36"/>
      <c r="AE2571" s="36">
        <f t="shared" si="43"/>
        <v>1</v>
      </c>
    </row>
    <row r="2572" spans="1:31" customFormat="1" ht="108">
      <c r="A2572" s="36">
        <v>2571</v>
      </c>
      <c r="B2572" s="36" t="s">
        <v>11965</v>
      </c>
      <c r="C2572" s="36" t="s">
        <v>14011</v>
      </c>
      <c r="D2572" s="36" t="s">
        <v>14043</v>
      </c>
      <c r="E2572" s="36" t="s">
        <v>28</v>
      </c>
      <c r="F2572" s="36" t="s">
        <v>45</v>
      </c>
      <c r="G2572" s="36">
        <v>0</v>
      </c>
      <c r="H2572" s="36" t="s">
        <v>82</v>
      </c>
      <c r="I2572" s="36" t="s">
        <v>14038</v>
      </c>
      <c r="J2572" s="36" t="s">
        <v>14044</v>
      </c>
      <c r="K2572" s="36" t="s">
        <v>33</v>
      </c>
      <c r="L2572" s="72" t="s">
        <v>14045</v>
      </c>
      <c r="M2572" s="36" t="s">
        <v>14046</v>
      </c>
      <c r="N2572" s="36" t="s">
        <v>49</v>
      </c>
      <c r="O2572" s="36" t="s">
        <v>50</v>
      </c>
      <c r="P2572" s="36"/>
      <c r="Q2572" s="36"/>
      <c r="R2572" s="36"/>
      <c r="S2572" s="36" t="s">
        <v>51</v>
      </c>
      <c r="T2572" s="36" t="s">
        <v>38</v>
      </c>
      <c r="U2572" s="36" t="s">
        <v>38</v>
      </c>
      <c r="V2572" s="36" t="s">
        <v>38</v>
      </c>
      <c r="W2572" s="36"/>
      <c r="X2572" s="36">
        <v>2</v>
      </c>
      <c r="Y2572" s="36" t="s">
        <v>14042</v>
      </c>
      <c r="Z2572" s="36">
        <v>1</v>
      </c>
      <c r="AA2572" s="36" t="s">
        <v>821</v>
      </c>
      <c r="AB2572" s="36">
        <v>1</v>
      </c>
      <c r="AC2572" s="36"/>
      <c r="AD2572" s="36"/>
      <c r="AE2572" s="36">
        <f t="shared" si="43"/>
        <v>1</v>
      </c>
    </row>
    <row r="2573" spans="1:31" customFormat="1" ht="81">
      <c r="A2573" s="36">
        <v>2572</v>
      </c>
      <c r="B2573" s="36" t="s">
        <v>11965</v>
      </c>
      <c r="C2573" s="36" t="s">
        <v>14011</v>
      </c>
      <c r="D2573" s="36" t="s">
        <v>14047</v>
      </c>
      <c r="E2573" s="36" t="s">
        <v>28</v>
      </c>
      <c r="F2573" s="36" t="s">
        <v>45</v>
      </c>
      <c r="G2573" s="36">
        <v>0</v>
      </c>
      <c r="H2573" s="36" t="s">
        <v>108</v>
      </c>
      <c r="I2573" s="36" t="s">
        <v>14048</v>
      </c>
      <c r="J2573" s="36" t="s">
        <v>14049</v>
      </c>
      <c r="K2573" s="36" t="s">
        <v>33</v>
      </c>
      <c r="L2573" s="72" t="s">
        <v>14050</v>
      </c>
      <c r="M2573" s="36" t="s">
        <v>14051</v>
      </c>
      <c r="N2573" s="36" t="s">
        <v>49</v>
      </c>
      <c r="O2573" s="36"/>
      <c r="P2573" s="36" t="s">
        <v>50</v>
      </c>
      <c r="Q2573" s="36"/>
      <c r="R2573" s="36"/>
      <c r="S2573" s="36" t="s">
        <v>51</v>
      </c>
      <c r="T2573" s="36" t="s">
        <v>38</v>
      </c>
      <c r="U2573" s="36" t="s">
        <v>38</v>
      </c>
      <c r="V2573" s="36" t="s">
        <v>38</v>
      </c>
      <c r="W2573" s="36"/>
      <c r="X2573" s="36">
        <v>2</v>
      </c>
      <c r="Y2573" s="36" t="s">
        <v>14052</v>
      </c>
      <c r="Z2573" s="36">
        <v>1</v>
      </c>
      <c r="AA2573" s="36" t="s">
        <v>821</v>
      </c>
      <c r="AB2573" s="36">
        <v>1</v>
      </c>
      <c r="AC2573" s="36"/>
      <c r="AD2573" s="36"/>
      <c r="AE2573" s="36">
        <f t="shared" si="43"/>
        <v>1</v>
      </c>
    </row>
    <row r="2574" spans="1:31" customFormat="1" ht="94.5">
      <c r="A2574" s="36">
        <v>2573</v>
      </c>
      <c r="B2574" s="36" t="s">
        <v>11965</v>
      </c>
      <c r="C2574" s="36" t="s">
        <v>14011</v>
      </c>
      <c r="D2574" s="36" t="s">
        <v>14053</v>
      </c>
      <c r="E2574" s="36" t="s">
        <v>28</v>
      </c>
      <c r="F2574" s="36" t="s">
        <v>45</v>
      </c>
      <c r="G2574" s="36">
        <v>0</v>
      </c>
      <c r="H2574" s="36" t="s">
        <v>82</v>
      </c>
      <c r="I2574" s="36" t="s">
        <v>14054</v>
      </c>
      <c r="J2574" s="36" t="s">
        <v>14055</v>
      </c>
      <c r="K2574" s="36" t="s">
        <v>106</v>
      </c>
      <c r="L2574" s="72"/>
      <c r="M2574" s="36"/>
      <c r="N2574" s="36"/>
      <c r="O2574" s="36"/>
      <c r="P2574" s="36"/>
      <c r="Q2574" s="36"/>
      <c r="R2574" s="36"/>
      <c r="S2574" s="36"/>
      <c r="T2574" s="36"/>
      <c r="U2574" s="36"/>
      <c r="V2574" s="36"/>
      <c r="W2574" s="36"/>
      <c r="X2574" s="36"/>
      <c r="Y2574" s="36"/>
      <c r="Z2574" s="36"/>
      <c r="AA2574" s="36"/>
      <c r="AB2574" s="36"/>
      <c r="AC2574" s="36"/>
      <c r="AD2574" s="36"/>
      <c r="AE2574" s="36">
        <f t="shared" si="43"/>
        <v>0</v>
      </c>
    </row>
    <row r="2575" spans="1:31" customFormat="1" ht="81">
      <c r="A2575" s="36">
        <v>2574</v>
      </c>
      <c r="B2575" s="36" t="s">
        <v>11965</v>
      </c>
      <c r="C2575" s="36" t="s">
        <v>14011</v>
      </c>
      <c r="D2575" s="36" t="s">
        <v>14056</v>
      </c>
      <c r="E2575" s="36" t="s">
        <v>28</v>
      </c>
      <c r="F2575" s="36" t="s">
        <v>45</v>
      </c>
      <c r="G2575" s="36">
        <v>0</v>
      </c>
      <c r="H2575" s="36" t="s">
        <v>82</v>
      </c>
      <c r="I2575" s="36" t="s">
        <v>14057</v>
      </c>
      <c r="J2575" s="36" t="s">
        <v>14058</v>
      </c>
      <c r="K2575" s="36" t="s">
        <v>106</v>
      </c>
      <c r="L2575" s="72"/>
      <c r="M2575" s="36"/>
      <c r="N2575" s="36"/>
      <c r="O2575" s="36"/>
      <c r="P2575" s="36"/>
      <c r="Q2575" s="36"/>
      <c r="R2575" s="36"/>
      <c r="S2575" s="36"/>
      <c r="T2575" s="36"/>
      <c r="U2575" s="36"/>
      <c r="V2575" s="36"/>
      <c r="W2575" s="36"/>
      <c r="X2575" s="36"/>
      <c r="Y2575" s="36"/>
      <c r="Z2575" s="36"/>
      <c r="AA2575" s="36"/>
      <c r="AB2575" s="36"/>
      <c r="AC2575" s="36"/>
      <c r="AD2575" s="36"/>
      <c r="AE2575" s="36">
        <f t="shared" si="43"/>
        <v>0</v>
      </c>
    </row>
    <row r="2576" spans="1:31" customFormat="1" ht="148.5">
      <c r="A2576" s="36">
        <v>2575</v>
      </c>
      <c r="B2576" s="36" t="s">
        <v>11965</v>
      </c>
      <c r="C2576" s="36" t="s">
        <v>14011</v>
      </c>
      <c r="D2576" s="36" t="s">
        <v>14059</v>
      </c>
      <c r="E2576" s="36" t="s">
        <v>28</v>
      </c>
      <c r="F2576" s="36" t="s">
        <v>45</v>
      </c>
      <c r="G2576" s="36">
        <v>0</v>
      </c>
      <c r="H2576" s="36" t="s">
        <v>82</v>
      </c>
      <c r="I2576" s="36" t="s">
        <v>14060</v>
      </c>
      <c r="J2576" s="36" t="s">
        <v>14061</v>
      </c>
      <c r="K2576" s="36" t="s">
        <v>33</v>
      </c>
      <c r="L2576" s="72" t="s">
        <v>14062</v>
      </c>
      <c r="M2576" s="36" t="s">
        <v>14063</v>
      </c>
      <c r="N2576" s="36" t="s">
        <v>49</v>
      </c>
      <c r="O2576" s="36"/>
      <c r="P2576" s="36" t="s">
        <v>50</v>
      </c>
      <c r="Q2576" s="36"/>
      <c r="R2576" s="36"/>
      <c r="S2576" s="36" t="s">
        <v>51</v>
      </c>
      <c r="T2576" s="36" t="s">
        <v>38</v>
      </c>
      <c r="U2576" s="36" t="s">
        <v>39</v>
      </c>
      <c r="V2576" s="36" t="s">
        <v>38</v>
      </c>
      <c r="W2576" s="36"/>
      <c r="X2576" s="36">
        <v>2</v>
      </c>
      <c r="Y2576" s="36" t="s">
        <v>14064</v>
      </c>
      <c r="Z2576" s="36">
        <v>2</v>
      </c>
      <c r="AA2576" s="36" t="s">
        <v>821</v>
      </c>
      <c r="AB2576" s="36">
        <v>2</v>
      </c>
      <c r="AC2576" s="36"/>
      <c r="AD2576" s="36"/>
      <c r="AE2576" s="36">
        <f t="shared" si="43"/>
        <v>1</v>
      </c>
    </row>
    <row r="2577" spans="1:31" customFormat="1" ht="108">
      <c r="A2577" s="36">
        <v>2576</v>
      </c>
      <c r="B2577" s="36" t="s">
        <v>11965</v>
      </c>
      <c r="C2577" s="36" t="s">
        <v>14011</v>
      </c>
      <c r="D2577" s="36" t="s">
        <v>14065</v>
      </c>
      <c r="E2577" s="36" t="s">
        <v>28</v>
      </c>
      <c r="F2577" s="36" t="s">
        <v>45</v>
      </c>
      <c r="G2577" s="36">
        <v>0</v>
      </c>
      <c r="H2577" s="36" t="s">
        <v>82</v>
      </c>
      <c r="I2577" s="36" t="s">
        <v>14066</v>
      </c>
      <c r="J2577" s="36" t="s">
        <v>14067</v>
      </c>
      <c r="K2577" s="36" t="s">
        <v>106</v>
      </c>
      <c r="L2577" s="72"/>
      <c r="M2577" s="36"/>
      <c r="N2577" s="36"/>
      <c r="O2577" s="36"/>
      <c r="P2577" s="36"/>
      <c r="Q2577" s="36"/>
      <c r="R2577" s="36"/>
      <c r="S2577" s="36"/>
      <c r="T2577" s="36"/>
      <c r="U2577" s="36"/>
      <c r="V2577" s="36"/>
      <c r="W2577" s="36"/>
      <c r="X2577" s="36"/>
      <c r="Y2577" s="36"/>
      <c r="Z2577" s="36"/>
      <c r="AA2577" s="36"/>
      <c r="AB2577" s="36"/>
      <c r="AC2577" s="36"/>
      <c r="AD2577" s="36"/>
      <c r="AE2577" s="36">
        <f t="shared" si="43"/>
        <v>0</v>
      </c>
    </row>
    <row r="2578" spans="1:31" customFormat="1" ht="135">
      <c r="A2578" s="36">
        <v>2577</v>
      </c>
      <c r="B2578" s="36" t="s">
        <v>11965</v>
      </c>
      <c r="C2578" s="36" t="s">
        <v>14011</v>
      </c>
      <c r="D2578" s="36" t="s">
        <v>14068</v>
      </c>
      <c r="E2578" s="36" t="s">
        <v>28</v>
      </c>
      <c r="F2578" s="36" t="s">
        <v>45</v>
      </c>
      <c r="G2578" s="36">
        <v>0</v>
      </c>
      <c r="H2578" s="36" t="s">
        <v>30</v>
      </c>
      <c r="I2578" s="36" t="s">
        <v>14069</v>
      </c>
      <c r="J2578" s="36" t="s">
        <v>14070</v>
      </c>
      <c r="K2578" s="36" t="s">
        <v>33</v>
      </c>
      <c r="L2578" s="72" t="s">
        <v>14071</v>
      </c>
      <c r="M2578" s="36" t="s">
        <v>14072</v>
      </c>
      <c r="N2578" s="36" t="s">
        <v>49</v>
      </c>
      <c r="O2578" s="36"/>
      <c r="P2578" s="36" t="s">
        <v>50</v>
      </c>
      <c r="Q2578" s="36"/>
      <c r="R2578" s="36"/>
      <c r="S2578" s="36" t="s">
        <v>51</v>
      </c>
      <c r="T2578" s="36" t="s">
        <v>38</v>
      </c>
      <c r="U2578" s="36" t="s">
        <v>39</v>
      </c>
      <c r="V2578" s="36" t="s">
        <v>38</v>
      </c>
      <c r="W2578" s="36"/>
      <c r="X2578" s="36">
        <v>2</v>
      </c>
      <c r="Y2578" s="36" t="s">
        <v>14064</v>
      </c>
      <c r="Z2578" s="36">
        <v>1</v>
      </c>
      <c r="AA2578" s="36" t="s">
        <v>821</v>
      </c>
      <c r="AB2578" s="36">
        <v>1</v>
      </c>
      <c r="AC2578" s="36"/>
      <c r="AD2578" s="36"/>
      <c r="AE2578" s="36">
        <f t="shared" si="43"/>
        <v>1</v>
      </c>
    </row>
    <row r="2579" spans="1:31" customFormat="1" ht="148.5">
      <c r="A2579" s="36">
        <v>2578</v>
      </c>
      <c r="B2579" s="36" t="s">
        <v>11965</v>
      </c>
      <c r="C2579" s="36" t="s">
        <v>14011</v>
      </c>
      <c r="D2579" s="36" t="s">
        <v>14073</v>
      </c>
      <c r="E2579" s="36" t="s">
        <v>28</v>
      </c>
      <c r="F2579" s="36" t="s">
        <v>45</v>
      </c>
      <c r="G2579" s="36">
        <v>0</v>
      </c>
      <c r="H2579" s="36" t="s">
        <v>82</v>
      </c>
      <c r="I2579" s="36" t="s">
        <v>14074</v>
      </c>
      <c r="J2579" s="36" t="s">
        <v>14075</v>
      </c>
      <c r="K2579" s="36" t="s">
        <v>33</v>
      </c>
      <c r="L2579" s="72" t="s">
        <v>14076</v>
      </c>
      <c r="M2579" s="36" t="s">
        <v>14077</v>
      </c>
      <c r="N2579" s="36" t="s">
        <v>49</v>
      </c>
      <c r="O2579" s="36"/>
      <c r="P2579" s="36"/>
      <c r="Q2579" s="36"/>
      <c r="R2579" s="36" t="s">
        <v>50</v>
      </c>
      <c r="S2579" s="36" t="s">
        <v>51</v>
      </c>
      <c r="T2579" s="36" t="s">
        <v>38</v>
      </c>
      <c r="U2579" s="36" t="s">
        <v>39</v>
      </c>
      <c r="V2579" s="36" t="s">
        <v>39</v>
      </c>
      <c r="W2579" s="36"/>
      <c r="X2579" s="36">
        <v>2</v>
      </c>
      <c r="Y2579" s="36" t="s">
        <v>14078</v>
      </c>
      <c r="Z2579" s="36">
        <v>1</v>
      </c>
      <c r="AA2579" s="36" t="s">
        <v>821</v>
      </c>
      <c r="AB2579" s="36">
        <v>1</v>
      </c>
      <c r="AC2579" s="36"/>
      <c r="AD2579" s="36"/>
      <c r="AE2579" s="36">
        <f t="shared" si="43"/>
        <v>1</v>
      </c>
    </row>
    <row r="2580" spans="1:31" customFormat="1" ht="81">
      <c r="A2580" s="36">
        <v>2579</v>
      </c>
      <c r="B2580" s="36" t="s">
        <v>11965</v>
      </c>
      <c r="C2580" s="36" t="s">
        <v>14011</v>
      </c>
      <c r="D2580" s="36" t="s">
        <v>14079</v>
      </c>
      <c r="E2580" s="36" t="s">
        <v>28</v>
      </c>
      <c r="F2580" s="36" t="s">
        <v>45</v>
      </c>
      <c r="G2580" s="36">
        <v>0</v>
      </c>
      <c r="H2580" s="36" t="s">
        <v>82</v>
      </c>
      <c r="I2580" s="36" t="s">
        <v>14080</v>
      </c>
      <c r="J2580" s="36" t="s">
        <v>14081</v>
      </c>
      <c r="K2580" s="36" t="s">
        <v>33</v>
      </c>
      <c r="L2580" s="72" t="s">
        <v>14082</v>
      </c>
      <c r="M2580" s="36" t="s">
        <v>14083</v>
      </c>
      <c r="N2580" s="36" t="s">
        <v>49</v>
      </c>
      <c r="O2580" s="36" t="s">
        <v>50</v>
      </c>
      <c r="P2580" s="36" t="s">
        <v>50</v>
      </c>
      <c r="Q2580" s="36"/>
      <c r="R2580" s="36"/>
      <c r="S2580" s="36" t="s">
        <v>51</v>
      </c>
      <c r="T2580" s="36" t="s">
        <v>38</v>
      </c>
      <c r="U2580" s="36" t="s">
        <v>38</v>
      </c>
      <c r="V2580" s="36" t="s">
        <v>38</v>
      </c>
      <c r="W2580" s="36"/>
      <c r="X2580" s="36">
        <v>2</v>
      </c>
      <c r="Y2580" s="36" t="s">
        <v>14084</v>
      </c>
      <c r="Z2580" s="36">
        <v>1</v>
      </c>
      <c r="AA2580" s="36" t="s">
        <v>821</v>
      </c>
      <c r="AB2580" s="36">
        <v>1</v>
      </c>
      <c r="AC2580" s="36"/>
      <c r="AD2580" s="36"/>
      <c r="AE2580" s="36">
        <f t="shared" si="43"/>
        <v>2</v>
      </c>
    </row>
    <row r="2581" spans="1:31" customFormat="1" ht="108">
      <c r="A2581" s="36">
        <v>2580</v>
      </c>
      <c r="B2581" s="36" t="s">
        <v>11965</v>
      </c>
      <c r="C2581" s="36" t="s">
        <v>14011</v>
      </c>
      <c r="D2581" s="36" t="s">
        <v>14085</v>
      </c>
      <c r="E2581" s="36" t="s">
        <v>28</v>
      </c>
      <c r="F2581" s="36" t="s">
        <v>2866</v>
      </c>
      <c r="G2581" s="36">
        <v>5</v>
      </c>
      <c r="H2581" s="36" t="s">
        <v>645</v>
      </c>
      <c r="I2581" s="36" t="s">
        <v>14086</v>
      </c>
      <c r="J2581" s="36" t="s">
        <v>14087</v>
      </c>
      <c r="K2581" s="36" t="s">
        <v>33</v>
      </c>
      <c r="L2581" s="72" t="s">
        <v>14088</v>
      </c>
      <c r="M2581" s="36" t="s">
        <v>14089</v>
      </c>
      <c r="N2581" s="36" t="s">
        <v>49</v>
      </c>
      <c r="O2581" s="36"/>
      <c r="P2581" s="36" t="s">
        <v>50</v>
      </c>
      <c r="Q2581" s="36"/>
      <c r="R2581" s="36"/>
      <c r="S2581" s="36" t="s">
        <v>51</v>
      </c>
      <c r="T2581" s="36" t="s">
        <v>38</v>
      </c>
      <c r="U2581" s="36" t="s">
        <v>39</v>
      </c>
      <c r="V2581" s="36" t="s">
        <v>38</v>
      </c>
      <c r="W2581" s="36"/>
      <c r="X2581" s="36">
        <v>2</v>
      </c>
      <c r="Y2581" s="36" t="s">
        <v>14090</v>
      </c>
      <c r="Z2581" s="36">
        <v>1</v>
      </c>
      <c r="AA2581" s="36" t="s">
        <v>821</v>
      </c>
      <c r="AB2581" s="36">
        <v>1</v>
      </c>
      <c r="AC2581" s="36"/>
      <c r="AD2581" s="36"/>
      <c r="AE2581" s="36">
        <f t="shared" si="43"/>
        <v>1</v>
      </c>
    </row>
    <row r="2582" spans="1:31" customFormat="1" ht="81">
      <c r="A2582" s="36">
        <v>2581</v>
      </c>
      <c r="B2582" s="36" t="s">
        <v>11965</v>
      </c>
      <c r="C2582" s="36" t="s">
        <v>14011</v>
      </c>
      <c r="D2582" s="36" t="s">
        <v>14091</v>
      </c>
      <c r="E2582" s="36" t="s">
        <v>28</v>
      </c>
      <c r="F2582" s="36" t="s">
        <v>45</v>
      </c>
      <c r="G2582" s="36">
        <v>0</v>
      </c>
      <c r="H2582" s="36" t="s">
        <v>645</v>
      </c>
      <c r="I2582" s="36" t="s">
        <v>14092</v>
      </c>
      <c r="J2582" s="36" t="s">
        <v>14093</v>
      </c>
      <c r="K2582" s="36" t="s">
        <v>33</v>
      </c>
      <c r="L2582" s="72" t="s">
        <v>14094</v>
      </c>
      <c r="M2582" s="36" t="s">
        <v>14095</v>
      </c>
      <c r="N2582" s="36" t="s">
        <v>49</v>
      </c>
      <c r="O2582" s="36" t="s">
        <v>50</v>
      </c>
      <c r="P2582" s="36" t="s">
        <v>50</v>
      </c>
      <c r="Q2582" s="36"/>
      <c r="R2582" s="36"/>
      <c r="S2582" s="36" t="s">
        <v>51</v>
      </c>
      <c r="T2582" s="36" t="s">
        <v>38</v>
      </c>
      <c r="U2582" s="36" t="s">
        <v>39</v>
      </c>
      <c r="V2582" s="36" t="s">
        <v>38</v>
      </c>
      <c r="W2582" s="36"/>
      <c r="X2582" s="36">
        <v>2</v>
      </c>
      <c r="Y2582" s="36" t="s">
        <v>14096</v>
      </c>
      <c r="Z2582" s="36">
        <v>1</v>
      </c>
      <c r="AA2582" s="36" t="s">
        <v>821</v>
      </c>
      <c r="AB2582" s="36">
        <v>1</v>
      </c>
      <c r="AC2582" s="36"/>
      <c r="AD2582" s="36"/>
      <c r="AE2582" s="36">
        <f t="shared" si="43"/>
        <v>2</v>
      </c>
    </row>
    <row r="2583" spans="1:31" customFormat="1" ht="94.5">
      <c r="A2583" s="36">
        <v>2582</v>
      </c>
      <c r="B2583" s="36" t="s">
        <v>11965</v>
      </c>
      <c r="C2583" s="36" t="s">
        <v>14011</v>
      </c>
      <c r="D2583" s="36" t="s">
        <v>14097</v>
      </c>
      <c r="E2583" s="36" t="s">
        <v>14098</v>
      </c>
      <c r="F2583" s="36" t="s">
        <v>126</v>
      </c>
      <c r="G2583" s="36">
        <v>2</v>
      </c>
      <c r="H2583" s="36" t="s">
        <v>108</v>
      </c>
      <c r="I2583" s="36" t="s">
        <v>14099</v>
      </c>
      <c r="J2583" s="36" t="s">
        <v>14100</v>
      </c>
      <c r="K2583" s="36" t="s">
        <v>33</v>
      </c>
      <c r="L2583" s="72" t="s">
        <v>14101</v>
      </c>
      <c r="M2583" s="36" t="s">
        <v>14102</v>
      </c>
      <c r="N2583" s="36" t="s">
        <v>49</v>
      </c>
      <c r="O2583" s="36"/>
      <c r="P2583" s="36" t="s">
        <v>50</v>
      </c>
      <c r="Q2583" s="36"/>
      <c r="R2583" s="36" t="s">
        <v>50</v>
      </c>
      <c r="S2583" s="36" t="s">
        <v>51</v>
      </c>
      <c r="T2583" s="36" t="s">
        <v>38</v>
      </c>
      <c r="U2583" s="36" t="s">
        <v>38</v>
      </c>
      <c r="V2583" s="36" t="s">
        <v>38</v>
      </c>
      <c r="W2583" s="36"/>
      <c r="X2583" s="36">
        <v>2</v>
      </c>
      <c r="Y2583" s="36" t="s">
        <v>14103</v>
      </c>
      <c r="Z2583" s="36">
        <v>1</v>
      </c>
      <c r="AA2583" s="36" t="s">
        <v>821</v>
      </c>
      <c r="AB2583" s="36">
        <v>1</v>
      </c>
      <c r="AC2583" s="36" t="s">
        <v>14104</v>
      </c>
      <c r="AD2583" s="36"/>
      <c r="AE2583" s="36">
        <f t="shared" si="43"/>
        <v>2</v>
      </c>
    </row>
    <row r="2584" spans="1:31" customFormat="1" ht="81">
      <c r="A2584" s="36">
        <v>2583</v>
      </c>
      <c r="B2584" s="36" t="s">
        <v>11965</v>
      </c>
      <c r="C2584" s="36" t="s">
        <v>14011</v>
      </c>
      <c r="D2584" s="36" t="s">
        <v>14105</v>
      </c>
      <c r="E2584" s="36" t="s">
        <v>28</v>
      </c>
      <c r="F2584" s="36" t="s">
        <v>45</v>
      </c>
      <c r="G2584" s="36">
        <v>0</v>
      </c>
      <c r="H2584" s="36" t="s">
        <v>82</v>
      </c>
      <c r="I2584" s="36" t="s">
        <v>14106</v>
      </c>
      <c r="J2584" s="36" t="s">
        <v>14107</v>
      </c>
      <c r="K2584" s="36" t="s">
        <v>33</v>
      </c>
      <c r="L2584" s="72" t="s">
        <v>14108</v>
      </c>
      <c r="M2584" s="36" t="s">
        <v>14109</v>
      </c>
      <c r="N2584" s="36" t="s">
        <v>49</v>
      </c>
      <c r="O2584" s="36" t="s">
        <v>50</v>
      </c>
      <c r="P2584" s="36"/>
      <c r="Q2584" s="36"/>
      <c r="R2584" s="36"/>
      <c r="S2584" s="36" t="s">
        <v>51</v>
      </c>
      <c r="T2584" s="36" t="s">
        <v>38</v>
      </c>
      <c r="U2584" s="36" t="s">
        <v>39</v>
      </c>
      <c r="V2584" s="36" t="s">
        <v>38</v>
      </c>
      <c r="W2584" s="36"/>
      <c r="X2584" s="36">
        <v>2</v>
      </c>
      <c r="Y2584" s="36" t="s">
        <v>14110</v>
      </c>
      <c r="Z2584" s="36">
        <v>1</v>
      </c>
      <c r="AA2584" s="36" t="s">
        <v>821</v>
      </c>
      <c r="AB2584" s="36">
        <v>1</v>
      </c>
      <c r="AC2584" s="36"/>
      <c r="AD2584" s="36"/>
      <c r="AE2584" s="36">
        <f t="shared" si="43"/>
        <v>1</v>
      </c>
    </row>
    <row r="2585" spans="1:31" customFormat="1" ht="67.5">
      <c r="A2585" s="36">
        <v>2584</v>
      </c>
      <c r="B2585" s="36" t="s">
        <v>11965</v>
      </c>
      <c r="C2585" s="36" t="s">
        <v>14011</v>
      </c>
      <c r="D2585" s="36" t="s">
        <v>14111</v>
      </c>
      <c r="E2585" s="36" t="s">
        <v>28</v>
      </c>
      <c r="F2585" s="36" t="s">
        <v>45</v>
      </c>
      <c r="G2585" s="36">
        <v>0</v>
      </c>
      <c r="H2585" s="36" t="s">
        <v>82</v>
      </c>
      <c r="I2585" s="36" t="s">
        <v>14112</v>
      </c>
      <c r="J2585" s="36" t="s">
        <v>14113</v>
      </c>
      <c r="K2585" s="36" t="s">
        <v>33</v>
      </c>
      <c r="L2585" s="72" t="s">
        <v>14114</v>
      </c>
      <c r="M2585" s="36" t="s">
        <v>14115</v>
      </c>
      <c r="N2585" s="36" t="s">
        <v>49</v>
      </c>
      <c r="O2585" s="36"/>
      <c r="P2585" s="36" t="s">
        <v>50</v>
      </c>
      <c r="Q2585" s="36"/>
      <c r="R2585" s="36"/>
      <c r="S2585" s="36" t="s">
        <v>51</v>
      </c>
      <c r="T2585" s="36" t="s">
        <v>38</v>
      </c>
      <c r="U2585" s="36" t="s">
        <v>39</v>
      </c>
      <c r="V2585" s="36" t="s">
        <v>38</v>
      </c>
      <c r="W2585" s="36"/>
      <c r="X2585" s="36">
        <v>2</v>
      </c>
      <c r="Y2585" s="36" t="s">
        <v>14116</v>
      </c>
      <c r="Z2585" s="36">
        <v>1</v>
      </c>
      <c r="AA2585" s="36" t="s">
        <v>821</v>
      </c>
      <c r="AB2585" s="36">
        <v>1</v>
      </c>
      <c r="AC2585" s="36"/>
      <c r="AD2585" s="36"/>
      <c r="AE2585" s="36">
        <f t="shared" si="43"/>
        <v>1</v>
      </c>
    </row>
    <row r="2586" spans="1:31" customFormat="1" ht="94.5">
      <c r="A2586" s="36">
        <v>2585</v>
      </c>
      <c r="B2586" s="36" t="s">
        <v>11965</v>
      </c>
      <c r="C2586" s="36" t="s">
        <v>14011</v>
      </c>
      <c r="D2586" s="36" t="s">
        <v>14117</v>
      </c>
      <c r="E2586" s="36" t="s">
        <v>28</v>
      </c>
      <c r="F2586" s="36" t="s">
        <v>45</v>
      </c>
      <c r="G2586" s="36">
        <v>0</v>
      </c>
      <c r="H2586" s="72" t="s">
        <v>6175</v>
      </c>
      <c r="I2586" s="36" t="s">
        <v>14118</v>
      </c>
      <c r="J2586" s="36" t="s">
        <v>14119</v>
      </c>
      <c r="K2586" s="36" t="s">
        <v>33</v>
      </c>
      <c r="L2586" s="72" t="s">
        <v>14120</v>
      </c>
      <c r="M2586" s="36" t="s">
        <v>14121</v>
      </c>
      <c r="N2586" s="72" t="s">
        <v>49</v>
      </c>
      <c r="O2586" s="36"/>
      <c r="P2586" s="36"/>
      <c r="Q2586" s="36"/>
      <c r="R2586" s="36" t="s">
        <v>50</v>
      </c>
      <c r="S2586" s="36" t="s">
        <v>51</v>
      </c>
      <c r="T2586" s="36" t="s">
        <v>38</v>
      </c>
      <c r="U2586" s="36" t="s">
        <v>39</v>
      </c>
      <c r="V2586" s="36" t="s">
        <v>38</v>
      </c>
      <c r="W2586" s="36"/>
      <c r="X2586" s="36">
        <v>2</v>
      </c>
      <c r="Y2586" s="36" t="s">
        <v>14122</v>
      </c>
      <c r="Z2586" s="36">
        <v>1</v>
      </c>
      <c r="AA2586" s="36" t="s">
        <v>821</v>
      </c>
      <c r="AB2586" s="36">
        <v>1</v>
      </c>
      <c r="AC2586" s="36"/>
      <c r="AD2586" s="36"/>
      <c r="AE2586" s="36">
        <f t="shared" si="43"/>
        <v>1</v>
      </c>
    </row>
    <row r="2587" spans="1:31" customFormat="1" ht="94.5">
      <c r="A2587" s="36">
        <v>2586</v>
      </c>
      <c r="B2587" s="36" t="s">
        <v>11965</v>
      </c>
      <c r="C2587" s="36" t="s">
        <v>14011</v>
      </c>
      <c r="D2587" s="36" t="s">
        <v>14123</v>
      </c>
      <c r="E2587" s="36" t="s">
        <v>28</v>
      </c>
      <c r="F2587" s="36" t="s">
        <v>45</v>
      </c>
      <c r="G2587" s="36">
        <v>0</v>
      </c>
      <c r="H2587" s="36" t="s">
        <v>82</v>
      </c>
      <c r="I2587" s="36" t="s">
        <v>14124</v>
      </c>
      <c r="J2587" s="36" t="s">
        <v>14125</v>
      </c>
      <c r="K2587" s="36" t="s">
        <v>33</v>
      </c>
      <c r="L2587" s="72" t="s">
        <v>14126</v>
      </c>
      <c r="M2587" s="36" t="s">
        <v>14127</v>
      </c>
      <c r="N2587" s="36" t="s">
        <v>49</v>
      </c>
      <c r="O2587" s="36"/>
      <c r="P2587" s="36" t="s">
        <v>50</v>
      </c>
      <c r="Q2587" s="36"/>
      <c r="R2587" s="36"/>
      <c r="S2587" s="36" t="s">
        <v>51</v>
      </c>
      <c r="T2587" s="36" t="s">
        <v>38</v>
      </c>
      <c r="U2587" s="36" t="s">
        <v>38</v>
      </c>
      <c r="V2587" s="36" t="s">
        <v>38</v>
      </c>
      <c r="W2587" s="36"/>
      <c r="X2587" s="36">
        <v>2</v>
      </c>
      <c r="Y2587" s="36" t="s">
        <v>14128</v>
      </c>
      <c r="Z2587" s="36">
        <v>1</v>
      </c>
      <c r="AA2587" s="36" t="s">
        <v>821</v>
      </c>
      <c r="AB2587" s="36">
        <v>1</v>
      </c>
      <c r="AC2587" s="36"/>
      <c r="AD2587" s="36"/>
      <c r="AE2587" s="36">
        <f t="shared" si="43"/>
        <v>1</v>
      </c>
    </row>
    <row r="2588" spans="1:31" customFormat="1" ht="81">
      <c r="A2588" s="36">
        <v>2587</v>
      </c>
      <c r="B2588" s="36" t="s">
        <v>11965</v>
      </c>
      <c r="C2588" s="36" t="s">
        <v>14011</v>
      </c>
      <c r="D2588" s="36" t="s">
        <v>14129</v>
      </c>
      <c r="E2588" s="36" t="s">
        <v>28</v>
      </c>
      <c r="F2588" s="36" t="s">
        <v>45</v>
      </c>
      <c r="G2588" s="36">
        <v>0</v>
      </c>
      <c r="H2588" s="36" t="s">
        <v>82</v>
      </c>
      <c r="I2588" s="36" t="s">
        <v>14130</v>
      </c>
      <c r="J2588" s="36" t="s">
        <v>14131</v>
      </c>
      <c r="K2588" s="36" t="s">
        <v>33</v>
      </c>
      <c r="L2588" s="72" t="s">
        <v>14132</v>
      </c>
      <c r="M2588" s="36" t="s">
        <v>14133</v>
      </c>
      <c r="N2588" s="36" t="s">
        <v>49</v>
      </c>
      <c r="O2588" s="36"/>
      <c r="P2588" s="36" t="s">
        <v>50</v>
      </c>
      <c r="Q2588" s="36"/>
      <c r="R2588" s="36"/>
      <c r="S2588" s="36" t="s">
        <v>51</v>
      </c>
      <c r="T2588" s="36" t="s">
        <v>38</v>
      </c>
      <c r="U2588" s="36" t="s">
        <v>39</v>
      </c>
      <c r="V2588" s="36" t="s">
        <v>38</v>
      </c>
      <c r="W2588" s="36"/>
      <c r="X2588" s="36">
        <v>2</v>
      </c>
      <c r="Y2588" s="36" t="s">
        <v>14134</v>
      </c>
      <c r="Z2588" s="36">
        <v>1</v>
      </c>
      <c r="AA2588" s="36" t="s">
        <v>821</v>
      </c>
      <c r="AB2588" s="36">
        <v>1</v>
      </c>
      <c r="AC2588" s="36"/>
      <c r="AD2588" s="36"/>
      <c r="AE2588" s="36">
        <f t="shared" si="43"/>
        <v>1</v>
      </c>
    </row>
    <row r="2589" spans="1:31" customFormat="1" ht="94.5">
      <c r="A2589" s="36">
        <v>2588</v>
      </c>
      <c r="B2589" s="36" t="s">
        <v>11965</v>
      </c>
      <c r="C2589" s="36" t="s">
        <v>14011</v>
      </c>
      <c r="D2589" s="36" t="s">
        <v>14135</v>
      </c>
      <c r="E2589" s="36" t="s">
        <v>28</v>
      </c>
      <c r="F2589" s="36" t="s">
        <v>45</v>
      </c>
      <c r="G2589" s="36">
        <v>0</v>
      </c>
      <c r="H2589" s="36" t="s">
        <v>645</v>
      </c>
      <c r="I2589" s="36" t="s">
        <v>14136</v>
      </c>
      <c r="J2589" s="36" t="s">
        <v>14137</v>
      </c>
      <c r="K2589" s="36" t="s">
        <v>33</v>
      </c>
      <c r="L2589" s="72" t="s">
        <v>14138</v>
      </c>
      <c r="M2589" s="36" t="s">
        <v>14139</v>
      </c>
      <c r="N2589" s="36" t="s">
        <v>49</v>
      </c>
      <c r="O2589" s="36"/>
      <c r="P2589" s="36" t="s">
        <v>50</v>
      </c>
      <c r="Q2589" s="36"/>
      <c r="R2589" s="36"/>
      <c r="S2589" s="36" t="s">
        <v>51</v>
      </c>
      <c r="T2589" s="36" t="s">
        <v>38</v>
      </c>
      <c r="U2589" s="36" t="s">
        <v>38</v>
      </c>
      <c r="V2589" s="36" t="s">
        <v>38</v>
      </c>
      <c r="W2589" s="36"/>
      <c r="X2589" s="36">
        <v>2</v>
      </c>
      <c r="Y2589" s="36" t="s">
        <v>14140</v>
      </c>
      <c r="Z2589" s="36">
        <v>1</v>
      </c>
      <c r="AA2589" s="36" t="s">
        <v>821</v>
      </c>
      <c r="AB2589" s="36">
        <v>1</v>
      </c>
      <c r="AC2589" s="36"/>
      <c r="AD2589" s="36"/>
      <c r="AE2589" s="36">
        <f t="shared" si="43"/>
        <v>1</v>
      </c>
    </row>
    <row r="2590" spans="1:31" customFormat="1" ht="67.5">
      <c r="A2590" s="36">
        <v>2589</v>
      </c>
      <c r="B2590" s="36" t="s">
        <v>11965</v>
      </c>
      <c r="C2590" s="36" t="s">
        <v>14011</v>
      </c>
      <c r="D2590" s="36" t="s">
        <v>14141</v>
      </c>
      <c r="E2590" s="36" t="s">
        <v>28</v>
      </c>
      <c r="F2590" s="36" t="s">
        <v>45</v>
      </c>
      <c r="G2590" s="36">
        <v>0</v>
      </c>
      <c r="H2590" s="36" t="s">
        <v>645</v>
      </c>
      <c r="I2590" s="36" t="s">
        <v>14142</v>
      </c>
      <c r="J2590" s="36" t="s">
        <v>14143</v>
      </c>
      <c r="K2590" s="36" t="s">
        <v>33</v>
      </c>
      <c r="L2590" s="72" t="s">
        <v>14144</v>
      </c>
      <c r="M2590" s="36" t="s">
        <v>14145</v>
      </c>
      <c r="N2590" s="36" t="s">
        <v>49</v>
      </c>
      <c r="O2590" s="36" t="s">
        <v>50</v>
      </c>
      <c r="P2590" s="36"/>
      <c r="Q2590" s="36"/>
      <c r="R2590" s="36"/>
      <c r="S2590" s="36" t="s">
        <v>51</v>
      </c>
      <c r="T2590" s="36" t="s">
        <v>38</v>
      </c>
      <c r="U2590" s="36" t="s">
        <v>38</v>
      </c>
      <c r="V2590" s="36" t="s">
        <v>38</v>
      </c>
      <c r="W2590" s="36"/>
      <c r="X2590" s="36">
        <v>2</v>
      </c>
      <c r="Y2590" s="36" t="s">
        <v>14140</v>
      </c>
      <c r="Z2590" s="36">
        <v>1</v>
      </c>
      <c r="AA2590" s="36" t="s">
        <v>821</v>
      </c>
      <c r="AB2590" s="36">
        <v>1</v>
      </c>
      <c r="AC2590" s="36"/>
      <c r="AD2590" s="36"/>
      <c r="AE2590" s="36">
        <f t="shared" si="43"/>
        <v>1</v>
      </c>
    </row>
    <row r="2591" spans="1:31" customFormat="1" ht="81">
      <c r="A2591" s="36">
        <v>2590</v>
      </c>
      <c r="B2591" s="36" t="s">
        <v>11965</v>
      </c>
      <c r="C2591" s="36" t="s">
        <v>14011</v>
      </c>
      <c r="D2591" s="36" t="s">
        <v>14146</v>
      </c>
      <c r="E2591" s="36" t="s">
        <v>28</v>
      </c>
      <c r="F2591" s="36" t="s">
        <v>45</v>
      </c>
      <c r="G2591" s="36">
        <v>0</v>
      </c>
      <c r="H2591" s="36" t="s">
        <v>645</v>
      </c>
      <c r="I2591" s="36" t="s">
        <v>14147</v>
      </c>
      <c r="J2591" s="36" t="s">
        <v>14148</v>
      </c>
      <c r="K2591" s="36" t="s">
        <v>33</v>
      </c>
      <c r="L2591" s="72" t="s">
        <v>14149</v>
      </c>
      <c r="M2591" s="36" t="s">
        <v>14150</v>
      </c>
      <c r="N2591" s="72" t="s">
        <v>49</v>
      </c>
      <c r="O2591" s="36"/>
      <c r="P2591" s="36"/>
      <c r="Q2591" s="36"/>
      <c r="R2591" s="36" t="s">
        <v>50</v>
      </c>
      <c r="S2591" s="36" t="s">
        <v>51</v>
      </c>
      <c r="T2591" s="36" t="s">
        <v>38</v>
      </c>
      <c r="U2591" s="36" t="s">
        <v>39</v>
      </c>
      <c r="V2591" s="36" t="s">
        <v>38</v>
      </c>
      <c r="W2591" s="36"/>
      <c r="X2591" s="36">
        <v>2</v>
      </c>
      <c r="Y2591" s="36" t="s">
        <v>14151</v>
      </c>
      <c r="Z2591" s="36">
        <v>1</v>
      </c>
      <c r="AA2591" s="36" t="s">
        <v>821</v>
      </c>
      <c r="AB2591" s="36">
        <v>1</v>
      </c>
      <c r="AC2591" s="36"/>
      <c r="AD2591" s="36"/>
      <c r="AE2591" s="36">
        <f t="shared" si="43"/>
        <v>1</v>
      </c>
    </row>
    <row r="2592" spans="1:31" customFormat="1" ht="81">
      <c r="A2592" s="36">
        <v>2591</v>
      </c>
      <c r="B2592" s="36" t="s">
        <v>11965</v>
      </c>
      <c r="C2592" s="36" t="s">
        <v>14011</v>
      </c>
      <c r="D2592" s="36" t="s">
        <v>14152</v>
      </c>
      <c r="E2592" s="36" t="s">
        <v>28</v>
      </c>
      <c r="F2592" s="36" t="s">
        <v>45</v>
      </c>
      <c r="G2592" s="36">
        <v>0</v>
      </c>
      <c r="H2592" s="36" t="s">
        <v>6175</v>
      </c>
      <c r="I2592" s="36" t="s">
        <v>14153</v>
      </c>
      <c r="J2592" s="36" t="s">
        <v>14154</v>
      </c>
      <c r="K2592" s="36" t="s">
        <v>33</v>
      </c>
      <c r="L2592" s="72" t="s">
        <v>14155</v>
      </c>
      <c r="M2592" s="36" t="s">
        <v>14156</v>
      </c>
      <c r="N2592" s="72" t="s">
        <v>49</v>
      </c>
      <c r="O2592" s="36"/>
      <c r="P2592" s="36"/>
      <c r="Q2592" s="36"/>
      <c r="R2592" s="36" t="s">
        <v>50</v>
      </c>
      <c r="S2592" s="36" t="s">
        <v>51</v>
      </c>
      <c r="T2592" s="36" t="s">
        <v>38</v>
      </c>
      <c r="U2592" s="36" t="s">
        <v>39</v>
      </c>
      <c r="V2592" s="36" t="s">
        <v>38</v>
      </c>
      <c r="W2592" s="36"/>
      <c r="X2592" s="36">
        <v>2</v>
      </c>
      <c r="Y2592" s="36" t="s">
        <v>14157</v>
      </c>
      <c r="Z2592" s="36">
        <v>1</v>
      </c>
      <c r="AA2592" s="36" t="s">
        <v>821</v>
      </c>
      <c r="AB2592" s="36">
        <v>1</v>
      </c>
      <c r="AC2592" s="36"/>
      <c r="AD2592" s="36"/>
      <c r="AE2592" s="36">
        <f t="shared" si="43"/>
        <v>1</v>
      </c>
    </row>
    <row r="2593" spans="1:31" customFormat="1" ht="94.5">
      <c r="A2593" s="36">
        <v>2592</v>
      </c>
      <c r="B2593" s="36" t="s">
        <v>11965</v>
      </c>
      <c r="C2593" s="36" t="s">
        <v>14011</v>
      </c>
      <c r="D2593" s="36" t="s">
        <v>14158</v>
      </c>
      <c r="E2593" s="36" t="s">
        <v>28</v>
      </c>
      <c r="F2593" s="36" t="s">
        <v>45</v>
      </c>
      <c r="G2593" s="36">
        <v>0</v>
      </c>
      <c r="H2593" s="36" t="s">
        <v>108</v>
      </c>
      <c r="I2593" s="36" t="s">
        <v>14159</v>
      </c>
      <c r="J2593" s="36" t="s">
        <v>14160</v>
      </c>
      <c r="K2593" s="36" t="s">
        <v>33</v>
      </c>
      <c r="L2593" s="72" t="s">
        <v>14161</v>
      </c>
      <c r="M2593" s="36" t="s">
        <v>14162</v>
      </c>
      <c r="N2593" s="36" t="s">
        <v>49</v>
      </c>
      <c r="O2593" s="36"/>
      <c r="P2593" s="36" t="s">
        <v>50</v>
      </c>
      <c r="Q2593" s="36"/>
      <c r="R2593" s="36"/>
      <c r="S2593" s="36" t="s">
        <v>51</v>
      </c>
      <c r="T2593" s="36" t="s">
        <v>38</v>
      </c>
      <c r="U2593" s="36" t="s">
        <v>38</v>
      </c>
      <c r="V2593" s="36" t="s">
        <v>38</v>
      </c>
      <c r="W2593" s="36"/>
      <c r="X2593" s="36">
        <v>2</v>
      </c>
      <c r="Y2593" s="36" t="s">
        <v>14163</v>
      </c>
      <c r="Z2593" s="36">
        <v>1</v>
      </c>
      <c r="AA2593" s="36" t="s">
        <v>821</v>
      </c>
      <c r="AB2593" s="36">
        <v>1</v>
      </c>
      <c r="AC2593" s="36"/>
      <c r="AD2593" s="36"/>
      <c r="AE2593" s="36">
        <f t="shared" si="43"/>
        <v>1</v>
      </c>
    </row>
    <row r="2594" spans="1:31" customFormat="1" ht="175.5">
      <c r="A2594" s="36">
        <v>2593</v>
      </c>
      <c r="B2594" s="36" t="s">
        <v>11965</v>
      </c>
      <c r="C2594" s="36" t="s">
        <v>14011</v>
      </c>
      <c r="D2594" s="36" t="s">
        <v>14164</v>
      </c>
      <c r="E2594" s="36" t="s">
        <v>28</v>
      </c>
      <c r="F2594" s="36" t="s">
        <v>45</v>
      </c>
      <c r="G2594" s="36">
        <v>0</v>
      </c>
      <c r="H2594" s="36" t="s">
        <v>645</v>
      </c>
      <c r="I2594" s="36" t="s">
        <v>14165</v>
      </c>
      <c r="J2594" s="36" t="s">
        <v>14166</v>
      </c>
      <c r="K2594" s="36" t="s">
        <v>33</v>
      </c>
      <c r="L2594" s="72" t="s">
        <v>14167</v>
      </c>
      <c r="M2594" s="36" t="s">
        <v>14168</v>
      </c>
      <c r="N2594" s="36" t="s">
        <v>49</v>
      </c>
      <c r="O2594" s="36"/>
      <c r="P2594" s="36"/>
      <c r="Q2594" s="36"/>
      <c r="R2594" s="36" t="s">
        <v>50</v>
      </c>
      <c r="S2594" s="36" t="s">
        <v>51</v>
      </c>
      <c r="T2594" s="36" t="s">
        <v>38</v>
      </c>
      <c r="U2594" s="36" t="s">
        <v>39</v>
      </c>
      <c r="V2594" s="36" t="s">
        <v>38</v>
      </c>
      <c r="W2594" s="36"/>
      <c r="X2594" s="36">
        <v>2</v>
      </c>
      <c r="Y2594" s="36" t="s">
        <v>14169</v>
      </c>
      <c r="Z2594" s="36">
        <v>1</v>
      </c>
      <c r="AA2594" s="36" t="s">
        <v>2829</v>
      </c>
      <c r="AB2594" s="36">
        <v>4</v>
      </c>
      <c r="AC2594" s="36"/>
      <c r="AD2594" s="36"/>
      <c r="AE2594" s="36">
        <f t="shared" si="43"/>
        <v>1</v>
      </c>
    </row>
    <row r="2595" spans="1:31" customFormat="1" ht="108">
      <c r="A2595" s="36">
        <v>2594</v>
      </c>
      <c r="B2595" s="36" t="s">
        <v>11965</v>
      </c>
      <c r="C2595" s="36" t="s">
        <v>14011</v>
      </c>
      <c r="D2595" s="36" t="s">
        <v>14170</v>
      </c>
      <c r="E2595" s="36" t="s">
        <v>28</v>
      </c>
      <c r="F2595" s="36" t="s">
        <v>45</v>
      </c>
      <c r="G2595" s="36">
        <v>0</v>
      </c>
      <c r="H2595" s="72" t="s">
        <v>460</v>
      </c>
      <c r="I2595" s="36" t="s">
        <v>14171</v>
      </c>
      <c r="J2595" s="36" t="s">
        <v>14172</v>
      </c>
      <c r="K2595" s="36" t="s">
        <v>33</v>
      </c>
      <c r="L2595" s="72" t="s">
        <v>14173</v>
      </c>
      <c r="M2595" s="36" t="s">
        <v>14174</v>
      </c>
      <c r="N2595" s="36" t="s">
        <v>49</v>
      </c>
      <c r="O2595" s="36"/>
      <c r="P2595" s="36"/>
      <c r="Q2595" s="36"/>
      <c r="R2595" s="36" t="s">
        <v>50</v>
      </c>
      <c r="S2595" s="36" t="s">
        <v>51</v>
      </c>
      <c r="T2595" s="36" t="s">
        <v>38</v>
      </c>
      <c r="U2595" s="36" t="s">
        <v>39</v>
      </c>
      <c r="V2595" s="36" t="s">
        <v>38</v>
      </c>
      <c r="W2595" s="36" t="s">
        <v>14175</v>
      </c>
      <c r="X2595" s="36">
        <v>1</v>
      </c>
      <c r="Y2595" s="36" t="s">
        <v>14169</v>
      </c>
      <c r="Z2595" s="36">
        <v>1</v>
      </c>
      <c r="AA2595" s="36" t="s">
        <v>2829</v>
      </c>
      <c r="AB2595" s="36">
        <v>4</v>
      </c>
      <c r="AC2595" s="36"/>
      <c r="AD2595" s="36"/>
      <c r="AE2595" s="36">
        <f t="shared" si="43"/>
        <v>1</v>
      </c>
    </row>
    <row r="2596" spans="1:31" customFormat="1" ht="67.5">
      <c r="A2596" s="36">
        <v>2595</v>
      </c>
      <c r="B2596" s="36" t="s">
        <v>11965</v>
      </c>
      <c r="C2596" s="36" t="s">
        <v>14011</v>
      </c>
      <c r="D2596" s="36" t="s">
        <v>14176</v>
      </c>
      <c r="E2596" s="36" t="s">
        <v>28</v>
      </c>
      <c r="F2596" s="36" t="s">
        <v>45</v>
      </c>
      <c r="G2596" s="36">
        <v>0</v>
      </c>
      <c r="H2596" s="36" t="s">
        <v>82</v>
      </c>
      <c r="I2596" s="36" t="s">
        <v>14177</v>
      </c>
      <c r="J2596" s="36" t="s">
        <v>14178</v>
      </c>
      <c r="K2596" s="36" t="s">
        <v>33</v>
      </c>
      <c r="L2596" s="72" t="s">
        <v>14179</v>
      </c>
      <c r="M2596" s="36" t="s">
        <v>14180</v>
      </c>
      <c r="N2596" s="36" t="s">
        <v>49</v>
      </c>
      <c r="O2596" s="36"/>
      <c r="P2596" s="36" t="s">
        <v>50</v>
      </c>
      <c r="Q2596" s="36"/>
      <c r="R2596" s="36"/>
      <c r="S2596" s="36" t="s">
        <v>51</v>
      </c>
      <c r="T2596" s="36" t="s">
        <v>38</v>
      </c>
      <c r="U2596" s="36" t="s">
        <v>38</v>
      </c>
      <c r="V2596" s="36" t="s">
        <v>38</v>
      </c>
      <c r="W2596" s="36"/>
      <c r="X2596" s="36">
        <v>2</v>
      </c>
      <c r="Y2596" s="36" t="s">
        <v>14181</v>
      </c>
      <c r="Z2596" s="36">
        <v>1</v>
      </c>
      <c r="AA2596" s="36" t="s">
        <v>821</v>
      </c>
      <c r="AB2596" s="36">
        <v>1</v>
      </c>
      <c r="AC2596" s="36"/>
      <c r="AD2596" s="36"/>
      <c r="AE2596" s="36">
        <f t="shared" si="43"/>
        <v>1</v>
      </c>
    </row>
    <row r="2597" spans="1:31" customFormat="1" ht="175.5">
      <c r="A2597" s="36">
        <v>2596</v>
      </c>
      <c r="B2597" s="36" t="s">
        <v>11965</v>
      </c>
      <c r="C2597" s="36" t="s">
        <v>14011</v>
      </c>
      <c r="D2597" s="36" t="s">
        <v>14182</v>
      </c>
      <c r="E2597" s="36" t="s">
        <v>28</v>
      </c>
      <c r="F2597" s="36" t="s">
        <v>45</v>
      </c>
      <c r="G2597" s="36">
        <v>0</v>
      </c>
      <c r="H2597" s="36" t="s">
        <v>82</v>
      </c>
      <c r="I2597" s="36" t="s">
        <v>14183</v>
      </c>
      <c r="J2597" s="36" t="s">
        <v>14184</v>
      </c>
      <c r="K2597" s="36" t="s">
        <v>33</v>
      </c>
      <c r="L2597" s="72" t="s">
        <v>14185</v>
      </c>
      <c r="M2597" s="36" t="s">
        <v>14186</v>
      </c>
      <c r="N2597" s="36" t="s">
        <v>49</v>
      </c>
      <c r="O2597" s="36"/>
      <c r="P2597" s="36" t="s">
        <v>50</v>
      </c>
      <c r="Q2597" s="36"/>
      <c r="R2597" s="36"/>
      <c r="S2597" s="36" t="s">
        <v>51</v>
      </c>
      <c r="T2597" s="36" t="s">
        <v>38</v>
      </c>
      <c r="U2597" s="36" t="s">
        <v>39</v>
      </c>
      <c r="V2597" s="36" t="s">
        <v>38</v>
      </c>
      <c r="W2597" s="36"/>
      <c r="X2597" s="36">
        <v>2</v>
      </c>
      <c r="Y2597" s="36" t="s">
        <v>14187</v>
      </c>
      <c r="Z2597" s="36">
        <v>1</v>
      </c>
      <c r="AA2597" s="36" t="s">
        <v>821</v>
      </c>
      <c r="AB2597" s="36">
        <v>1</v>
      </c>
      <c r="AC2597" s="36"/>
      <c r="AD2597" s="36"/>
      <c r="AE2597" s="36">
        <f t="shared" si="43"/>
        <v>1</v>
      </c>
    </row>
    <row r="2598" spans="1:31" customFormat="1" ht="148.5">
      <c r="A2598" s="36">
        <v>2597</v>
      </c>
      <c r="B2598" s="36" t="s">
        <v>11965</v>
      </c>
      <c r="C2598" s="36" t="s">
        <v>14011</v>
      </c>
      <c r="D2598" s="36" t="s">
        <v>14188</v>
      </c>
      <c r="E2598" s="36" t="s">
        <v>28</v>
      </c>
      <c r="F2598" s="36" t="s">
        <v>45</v>
      </c>
      <c r="G2598" s="36">
        <v>0</v>
      </c>
      <c r="H2598" s="36" t="s">
        <v>30</v>
      </c>
      <c r="I2598" s="36" t="s">
        <v>14189</v>
      </c>
      <c r="J2598" s="36" t="s">
        <v>14190</v>
      </c>
      <c r="K2598" s="36" t="s">
        <v>33</v>
      </c>
      <c r="L2598" s="72" t="s">
        <v>14191</v>
      </c>
      <c r="M2598" s="36" t="s">
        <v>14192</v>
      </c>
      <c r="N2598" s="36" t="s">
        <v>49</v>
      </c>
      <c r="O2598" s="36"/>
      <c r="P2598" s="36" t="s">
        <v>50</v>
      </c>
      <c r="Q2598" s="36"/>
      <c r="R2598" s="36"/>
      <c r="S2598" s="36" t="s">
        <v>51</v>
      </c>
      <c r="T2598" s="36" t="s">
        <v>38</v>
      </c>
      <c r="U2598" s="36" t="s">
        <v>39</v>
      </c>
      <c r="V2598" s="36" t="s">
        <v>38</v>
      </c>
      <c r="W2598" s="36"/>
      <c r="X2598" s="36">
        <v>2</v>
      </c>
      <c r="Y2598" s="36" t="s">
        <v>14193</v>
      </c>
      <c r="Z2598" s="36">
        <v>1</v>
      </c>
      <c r="AA2598" s="36" t="s">
        <v>821</v>
      </c>
      <c r="AB2598" s="36">
        <v>1</v>
      </c>
      <c r="AC2598" s="36"/>
      <c r="AD2598" s="36"/>
      <c r="AE2598" s="36">
        <f t="shared" si="43"/>
        <v>1</v>
      </c>
    </row>
    <row r="2599" spans="1:31" customFormat="1" ht="135">
      <c r="A2599" s="36">
        <v>2598</v>
      </c>
      <c r="B2599" s="36" t="s">
        <v>11965</v>
      </c>
      <c r="C2599" s="36" t="s">
        <v>14011</v>
      </c>
      <c r="D2599" s="36" t="s">
        <v>14194</v>
      </c>
      <c r="E2599" s="36" t="s">
        <v>28</v>
      </c>
      <c r="F2599" s="36" t="s">
        <v>45</v>
      </c>
      <c r="G2599" s="36">
        <v>0</v>
      </c>
      <c r="H2599" s="36" t="s">
        <v>30</v>
      </c>
      <c r="I2599" s="36" t="s">
        <v>14195</v>
      </c>
      <c r="J2599" s="36" t="s">
        <v>14196</v>
      </c>
      <c r="K2599" s="36" t="s">
        <v>106</v>
      </c>
      <c r="L2599" s="72"/>
      <c r="M2599" s="36"/>
      <c r="N2599" s="36"/>
      <c r="O2599" s="36"/>
      <c r="P2599" s="36"/>
      <c r="Q2599" s="36"/>
      <c r="R2599" s="36"/>
      <c r="S2599" s="36"/>
      <c r="T2599" s="36"/>
      <c r="U2599" s="36"/>
      <c r="V2599" s="36"/>
      <c r="W2599" s="36"/>
      <c r="X2599" s="36"/>
      <c r="Y2599" s="36"/>
      <c r="Z2599" s="36"/>
      <c r="AA2599" s="36"/>
      <c r="AB2599" s="36"/>
      <c r="AC2599" s="36"/>
      <c r="AD2599" s="36"/>
      <c r="AE2599" s="36">
        <f t="shared" si="43"/>
        <v>0</v>
      </c>
    </row>
    <row r="2600" spans="1:31" customFormat="1" ht="94.5">
      <c r="A2600" s="36">
        <v>2599</v>
      </c>
      <c r="B2600" s="36" t="s">
        <v>11965</v>
      </c>
      <c r="C2600" s="36" t="s">
        <v>14011</v>
      </c>
      <c r="D2600" s="36" t="s">
        <v>14197</v>
      </c>
      <c r="E2600" s="36" t="s">
        <v>28</v>
      </c>
      <c r="F2600" s="36" t="s">
        <v>45</v>
      </c>
      <c r="G2600" s="36">
        <v>0</v>
      </c>
      <c r="H2600" s="36" t="s">
        <v>814</v>
      </c>
      <c r="I2600" s="36" t="s">
        <v>14198</v>
      </c>
      <c r="J2600" s="36" t="s">
        <v>14199</v>
      </c>
      <c r="K2600" s="36" t="s">
        <v>33</v>
      </c>
      <c r="L2600" s="72" t="s">
        <v>14200</v>
      </c>
      <c r="M2600" s="36" t="s">
        <v>14201</v>
      </c>
      <c r="N2600" s="36" t="s">
        <v>49</v>
      </c>
      <c r="O2600" s="36" t="s">
        <v>50</v>
      </c>
      <c r="P2600" s="36"/>
      <c r="Q2600" s="36"/>
      <c r="R2600" s="36"/>
      <c r="S2600" s="36" t="s">
        <v>51</v>
      </c>
      <c r="T2600" s="36" t="s">
        <v>38</v>
      </c>
      <c r="U2600" s="36" t="s">
        <v>39</v>
      </c>
      <c r="V2600" s="36" t="s">
        <v>38</v>
      </c>
      <c r="W2600" s="36"/>
      <c r="X2600" s="36">
        <v>2</v>
      </c>
      <c r="Y2600" s="36" t="s">
        <v>14163</v>
      </c>
      <c r="Z2600" s="36">
        <v>1</v>
      </c>
      <c r="AA2600" s="36" t="s">
        <v>821</v>
      </c>
      <c r="AB2600" s="36">
        <v>1</v>
      </c>
      <c r="AC2600" s="36"/>
      <c r="AD2600" s="36"/>
      <c r="AE2600" s="36">
        <f t="shared" si="43"/>
        <v>1</v>
      </c>
    </row>
    <row r="2601" spans="1:31" customFormat="1" ht="162">
      <c r="A2601" s="36">
        <v>2600</v>
      </c>
      <c r="B2601" s="36" t="s">
        <v>11965</v>
      </c>
      <c r="C2601" s="36" t="s">
        <v>14011</v>
      </c>
      <c r="D2601" s="36" t="s">
        <v>14202</v>
      </c>
      <c r="E2601" s="36" t="s">
        <v>28</v>
      </c>
      <c r="F2601" s="36" t="s">
        <v>45</v>
      </c>
      <c r="G2601" s="36">
        <v>0</v>
      </c>
      <c r="H2601" s="36" t="s">
        <v>82</v>
      </c>
      <c r="I2601" s="36" t="s">
        <v>14203</v>
      </c>
      <c r="J2601" s="36" t="s">
        <v>14204</v>
      </c>
      <c r="K2601" s="36" t="s">
        <v>106</v>
      </c>
      <c r="L2601" s="72"/>
      <c r="M2601" s="36"/>
      <c r="N2601" s="36"/>
      <c r="O2601" s="36"/>
      <c r="P2601" s="36"/>
      <c r="Q2601" s="36"/>
      <c r="R2601" s="36"/>
      <c r="S2601" s="36"/>
      <c r="T2601" s="36"/>
      <c r="U2601" s="36"/>
      <c r="V2601" s="36"/>
      <c r="W2601" s="36"/>
      <c r="X2601" s="36"/>
      <c r="Y2601" s="36"/>
      <c r="Z2601" s="36"/>
      <c r="AA2601" s="36"/>
      <c r="AB2601" s="36"/>
      <c r="AC2601" s="36"/>
      <c r="AD2601" s="36"/>
      <c r="AE2601" s="36">
        <f t="shared" si="43"/>
        <v>0</v>
      </c>
    </row>
    <row r="2602" spans="1:31" customFormat="1" ht="81">
      <c r="A2602" s="36">
        <v>2601</v>
      </c>
      <c r="B2602" s="36" t="s">
        <v>11965</v>
      </c>
      <c r="C2602" s="36" t="s">
        <v>14011</v>
      </c>
      <c r="D2602" s="36" t="s">
        <v>14205</v>
      </c>
      <c r="E2602" s="36" t="s">
        <v>28</v>
      </c>
      <c r="F2602" s="36" t="s">
        <v>45</v>
      </c>
      <c r="G2602" s="36">
        <v>0</v>
      </c>
      <c r="H2602" s="36" t="s">
        <v>82</v>
      </c>
      <c r="I2602" s="36" t="s">
        <v>14206</v>
      </c>
      <c r="J2602" s="36" t="s">
        <v>14207</v>
      </c>
      <c r="K2602" s="36" t="s">
        <v>33</v>
      </c>
      <c r="L2602" s="72" t="s">
        <v>14208</v>
      </c>
      <c r="M2602" s="36" t="s">
        <v>14209</v>
      </c>
      <c r="N2602" s="36" t="s">
        <v>49</v>
      </c>
      <c r="O2602" s="36"/>
      <c r="P2602" s="36" t="s">
        <v>50</v>
      </c>
      <c r="Q2602" s="36"/>
      <c r="R2602" s="36"/>
      <c r="S2602" s="36" t="s">
        <v>51</v>
      </c>
      <c r="T2602" s="36" t="s">
        <v>38</v>
      </c>
      <c r="U2602" s="36" t="s">
        <v>39</v>
      </c>
      <c r="V2602" s="36" t="s">
        <v>38</v>
      </c>
      <c r="W2602" s="36"/>
      <c r="X2602" s="36">
        <v>2</v>
      </c>
      <c r="Y2602" s="36" t="s">
        <v>14210</v>
      </c>
      <c r="Z2602" s="36">
        <v>1</v>
      </c>
      <c r="AA2602" s="36" t="s">
        <v>228</v>
      </c>
      <c r="AB2602" s="36">
        <v>5</v>
      </c>
      <c r="AC2602" s="36"/>
      <c r="AD2602" s="36"/>
      <c r="AE2602" s="36">
        <f t="shared" si="43"/>
        <v>1</v>
      </c>
    </row>
    <row r="2603" spans="1:31" customFormat="1" ht="162">
      <c r="A2603" s="36">
        <v>2602</v>
      </c>
      <c r="B2603" s="36" t="s">
        <v>11965</v>
      </c>
      <c r="C2603" s="36" t="s">
        <v>14011</v>
      </c>
      <c r="D2603" s="36" t="s">
        <v>14211</v>
      </c>
      <c r="E2603" s="36" t="s">
        <v>28</v>
      </c>
      <c r="F2603" s="36" t="s">
        <v>45</v>
      </c>
      <c r="G2603" s="36">
        <v>0</v>
      </c>
      <c r="H2603" s="36" t="s">
        <v>82</v>
      </c>
      <c r="I2603" s="36" t="s">
        <v>14212</v>
      </c>
      <c r="J2603" s="36" t="s">
        <v>14213</v>
      </c>
      <c r="K2603" s="36" t="s">
        <v>33</v>
      </c>
      <c r="L2603" s="72" t="s">
        <v>14214</v>
      </c>
      <c r="M2603" s="36" t="s">
        <v>14215</v>
      </c>
      <c r="N2603" s="36" t="s">
        <v>49</v>
      </c>
      <c r="O2603" s="36"/>
      <c r="P2603" s="36"/>
      <c r="Q2603" s="36"/>
      <c r="R2603" s="36" t="s">
        <v>50</v>
      </c>
      <c r="S2603" s="36" t="s">
        <v>51</v>
      </c>
      <c r="T2603" s="36" t="s">
        <v>38</v>
      </c>
      <c r="U2603" s="36" t="s">
        <v>39</v>
      </c>
      <c r="V2603" s="36" t="s">
        <v>38</v>
      </c>
      <c r="W2603" s="36"/>
      <c r="X2603" s="36">
        <v>2</v>
      </c>
      <c r="Y2603" s="36" t="s">
        <v>228</v>
      </c>
      <c r="Z2603" s="36">
        <v>5</v>
      </c>
      <c r="AA2603" s="36" t="s">
        <v>228</v>
      </c>
      <c r="AB2603" s="36">
        <v>5</v>
      </c>
      <c r="AC2603" s="36"/>
      <c r="AD2603" s="36"/>
      <c r="AE2603" s="36">
        <f t="shared" si="43"/>
        <v>1</v>
      </c>
    </row>
    <row r="2604" spans="1:31" customFormat="1" ht="94.5">
      <c r="A2604" s="36">
        <v>2603</v>
      </c>
      <c r="B2604" s="36" t="s">
        <v>14216</v>
      </c>
      <c r="C2604" s="36" t="s">
        <v>14217</v>
      </c>
      <c r="D2604" s="36" t="s">
        <v>1468</v>
      </c>
      <c r="E2604" s="36" t="s">
        <v>28</v>
      </c>
      <c r="F2604" s="36" t="s">
        <v>45</v>
      </c>
      <c r="G2604" s="36">
        <v>0</v>
      </c>
      <c r="H2604" s="36" t="s">
        <v>645</v>
      </c>
      <c r="I2604" s="36" t="s">
        <v>14218</v>
      </c>
      <c r="J2604" s="36" t="s">
        <v>14219</v>
      </c>
      <c r="K2604" s="36" t="s">
        <v>33</v>
      </c>
      <c r="L2604" s="72" t="s">
        <v>14220</v>
      </c>
      <c r="M2604" s="36" t="s">
        <v>14221</v>
      </c>
      <c r="N2604" s="36" t="s">
        <v>49</v>
      </c>
      <c r="O2604" s="36"/>
      <c r="P2604" s="36"/>
      <c r="Q2604" s="36"/>
      <c r="R2604" s="36" t="s">
        <v>50</v>
      </c>
      <c r="S2604" s="36" t="s">
        <v>51</v>
      </c>
      <c r="T2604" s="36" t="s">
        <v>38</v>
      </c>
      <c r="U2604" s="36" t="s">
        <v>39</v>
      </c>
      <c r="V2604" s="36" t="s">
        <v>38</v>
      </c>
      <c r="W2604" s="36" t="s">
        <v>38</v>
      </c>
      <c r="X2604" s="36">
        <v>2</v>
      </c>
      <c r="Y2604" s="36" t="s">
        <v>14222</v>
      </c>
      <c r="Z2604" s="36">
        <v>1</v>
      </c>
      <c r="AA2604" s="36" t="s">
        <v>2829</v>
      </c>
      <c r="AB2604" s="36">
        <v>4</v>
      </c>
      <c r="AC2604" s="36"/>
      <c r="AD2604" s="36"/>
      <c r="AE2604" s="36">
        <f t="shared" si="43"/>
        <v>1</v>
      </c>
    </row>
    <row r="2605" spans="1:31" customFormat="1" ht="81">
      <c r="A2605" s="36">
        <v>2604</v>
      </c>
      <c r="B2605" s="36" t="s">
        <v>14216</v>
      </c>
      <c r="C2605" s="36" t="s">
        <v>14217</v>
      </c>
      <c r="D2605" s="36" t="s">
        <v>14223</v>
      </c>
      <c r="E2605" s="36" t="s">
        <v>28</v>
      </c>
      <c r="F2605" s="36" t="s">
        <v>45</v>
      </c>
      <c r="G2605" s="36">
        <v>0</v>
      </c>
      <c r="H2605" s="36" t="s">
        <v>645</v>
      </c>
      <c r="I2605" s="36" t="s">
        <v>14224</v>
      </c>
      <c r="J2605" s="36" t="s">
        <v>14225</v>
      </c>
      <c r="K2605" s="36" t="s">
        <v>33</v>
      </c>
      <c r="L2605" s="72" t="s">
        <v>14226</v>
      </c>
      <c r="M2605" s="36" t="s">
        <v>14227</v>
      </c>
      <c r="N2605" s="36" t="s">
        <v>49</v>
      </c>
      <c r="O2605" s="36" t="s">
        <v>50</v>
      </c>
      <c r="P2605" s="36"/>
      <c r="Q2605" s="36"/>
      <c r="R2605" s="36"/>
      <c r="S2605" s="36" t="s">
        <v>51</v>
      </c>
      <c r="T2605" s="36" t="s">
        <v>38</v>
      </c>
      <c r="U2605" s="36" t="s">
        <v>39</v>
      </c>
      <c r="V2605" s="36" t="s">
        <v>38</v>
      </c>
      <c r="W2605" s="36" t="s">
        <v>38</v>
      </c>
      <c r="X2605" s="36">
        <v>2</v>
      </c>
      <c r="Y2605" s="36" t="s">
        <v>14228</v>
      </c>
      <c r="Z2605" s="36">
        <v>2</v>
      </c>
      <c r="AA2605" s="36" t="s">
        <v>2829</v>
      </c>
      <c r="AB2605" s="36">
        <v>4</v>
      </c>
      <c r="AC2605" s="36"/>
      <c r="AD2605" s="36"/>
      <c r="AE2605" s="36">
        <f t="shared" si="43"/>
        <v>1</v>
      </c>
    </row>
    <row r="2606" spans="1:31" customFormat="1" ht="162">
      <c r="A2606" s="36">
        <v>2605</v>
      </c>
      <c r="B2606" s="36" t="s">
        <v>14216</v>
      </c>
      <c r="C2606" s="36" t="s">
        <v>14217</v>
      </c>
      <c r="D2606" s="36" t="s">
        <v>14229</v>
      </c>
      <c r="E2606" s="36" t="s">
        <v>28</v>
      </c>
      <c r="F2606" s="36" t="s">
        <v>45</v>
      </c>
      <c r="G2606" s="36">
        <v>0</v>
      </c>
      <c r="H2606" s="36" t="s">
        <v>30</v>
      </c>
      <c r="I2606" s="36" t="s">
        <v>14230</v>
      </c>
      <c r="J2606" s="36" t="s">
        <v>14231</v>
      </c>
      <c r="K2606" s="36" t="s">
        <v>33</v>
      </c>
      <c r="L2606" s="72" t="s">
        <v>14232</v>
      </c>
      <c r="M2606" s="36" t="s">
        <v>14233</v>
      </c>
      <c r="N2606" s="36" t="s">
        <v>36</v>
      </c>
      <c r="O2606" s="36"/>
      <c r="P2606" s="36"/>
      <c r="Q2606" s="36"/>
      <c r="R2606" s="36"/>
      <c r="S2606" s="36" t="s">
        <v>38</v>
      </c>
      <c r="T2606" s="36" t="s">
        <v>42</v>
      </c>
      <c r="U2606" s="36" t="s">
        <v>42</v>
      </c>
      <c r="V2606" s="36" t="s">
        <v>42</v>
      </c>
      <c r="W2606" s="36" t="s">
        <v>38</v>
      </c>
      <c r="X2606" s="36">
        <v>2</v>
      </c>
      <c r="Y2606" s="36" t="s">
        <v>14234</v>
      </c>
      <c r="Z2606" s="36">
        <v>2</v>
      </c>
      <c r="AA2606" s="36" t="s">
        <v>228</v>
      </c>
      <c r="AB2606" s="36">
        <v>5</v>
      </c>
      <c r="AC2606" s="36" t="s">
        <v>14235</v>
      </c>
      <c r="AD2606" s="36"/>
      <c r="AE2606" s="36">
        <f t="shared" si="43"/>
        <v>0</v>
      </c>
    </row>
    <row r="2607" spans="1:31" customFormat="1" ht="81">
      <c r="A2607" s="36">
        <v>2606</v>
      </c>
      <c r="B2607" s="36" t="s">
        <v>14216</v>
      </c>
      <c r="C2607" s="36" t="s">
        <v>14217</v>
      </c>
      <c r="D2607" s="36" t="s">
        <v>14236</v>
      </c>
      <c r="E2607" s="36" t="s">
        <v>28</v>
      </c>
      <c r="F2607" s="36" t="s">
        <v>45</v>
      </c>
      <c r="G2607" s="36">
        <v>0</v>
      </c>
      <c r="H2607" s="36" t="s">
        <v>42</v>
      </c>
      <c r="I2607" s="36" t="s">
        <v>14237</v>
      </c>
      <c r="J2607" s="36" t="s">
        <v>14238</v>
      </c>
      <c r="K2607" s="36" t="s">
        <v>33</v>
      </c>
      <c r="L2607" s="72" t="s">
        <v>14239</v>
      </c>
      <c r="M2607" s="36" t="s">
        <v>14240</v>
      </c>
      <c r="N2607" s="36" t="s">
        <v>49</v>
      </c>
      <c r="O2607" s="36"/>
      <c r="P2607" s="36" t="s">
        <v>50</v>
      </c>
      <c r="Q2607" s="36"/>
      <c r="R2607" s="36"/>
      <c r="S2607" s="36" t="s">
        <v>51</v>
      </c>
      <c r="T2607" s="36" t="s">
        <v>38</v>
      </c>
      <c r="U2607" s="36" t="s">
        <v>39</v>
      </c>
      <c r="V2607" s="36" t="s">
        <v>38</v>
      </c>
      <c r="W2607" s="36" t="s">
        <v>38</v>
      </c>
      <c r="X2607" s="36">
        <v>2</v>
      </c>
      <c r="Y2607" s="36" t="s">
        <v>14241</v>
      </c>
      <c r="Z2607" s="36">
        <v>1</v>
      </c>
      <c r="AA2607" s="36" t="s">
        <v>821</v>
      </c>
      <c r="AB2607" s="36">
        <v>1</v>
      </c>
      <c r="AC2607" s="36"/>
      <c r="AD2607" s="36"/>
      <c r="AE2607" s="36">
        <f t="shared" si="43"/>
        <v>1</v>
      </c>
    </row>
    <row r="2608" spans="1:31" customFormat="1" ht="81">
      <c r="A2608" s="36">
        <v>2607</v>
      </c>
      <c r="B2608" s="36" t="s">
        <v>14216</v>
      </c>
      <c r="C2608" s="36" t="s">
        <v>14217</v>
      </c>
      <c r="D2608" s="36" t="s">
        <v>14242</v>
      </c>
      <c r="E2608" s="36" t="s">
        <v>28</v>
      </c>
      <c r="F2608" s="36" t="s">
        <v>45</v>
      </c>
      <c r="G2608" s="36">
        <v>0</v>
      </c>
      <c r="H2608" s="72" t="s">
        <v>2888</v>
      </c>
      <c r="I2608" s="36" t="s">
        <v>14243</v>
      </c>
      <c r="J2608" s="36" t="s">
        <v>14244</v>
      </c>
      <c r="K2608" s="36" t="s">
        <v>33</v>
      </c>
      <c r="L2608" s="72" t="s">
        <v>14245</v>
      </c>
      <c r="M2608" s="36" t="s">
        <v>14246</v>
      </c>
      <c r="N2608" s="36" t="s">
        <v>49</v>
      </c>
      <c r="O2608" s="36" t="s">
        <v>50</v>
      </c>
      <c r="P2608" s="36"/>
      <c r="Q2608" s="36"/>
      <c r="R2608" s="36"/>
      <c r="S2608" s="36" t="s">
        <v>51</v>
      </c>
      <c r="T2608" s="36" t="s">
        <v>38</v>
      </c>
      <c r="U2608" s="36" t="s">
        <v>39</v>
      </c>
      <c r="V2608" s="36" t="s">
        <v>38</v>
      </c>
      <c r="W2608" s="36" t="s">
        <v>711</v>
      </c>
      <c r="X2608" s="36">
        <v>1</v>
      </c>
      <c r="Y2608" s="36" t="s">
        <v>14247</v>
      </c>
      <c r="Z2608" s="36">
        <v>2</v>
      </c>
      <c r="AA2608" s="36" t="s">
        <v>2829</v>
      </c>
      <c r="AB2608" s="36">
        <v>4</v>
      </c>
      <c r="AC2608" s="36"/>
      <c r="AD2608" s="36"/>
      <c r="AE2608" s="36">
        <f t="shared" si="43"/>
        <v>1</v>
      </c>
    </row>
    <row r="2609" spans="1:31" customFormat="1" ht="94.5">
      <c r="A2609" s="36">
        <v>2608</v>
      </c>
      <c r="B2609" s="36" t="s">
        <v>14216</v>
      </c>
      <c r="C2609" s="36" t="s">
        <v>14217</v>
      </c>
      <c r="D2609" s="36" t="s">
        <v>14248</v>
      </c>
      <c r="E2609" s="36" t="s">
        <v>28</v>
      </c>
      <c r="F2609" s="36" t="s">
        <v>45</v>
      </c>
      <c r="G2609" s="36">
        <v>0</v>
      </c>
      <c r="H2609" s="36" t="s">
        <v>82</v>
      </c>
      <c r="I2609" s="36" t="s">
        <v>14249</v>
      </c>
      <c r="J2609" s="36" t="s">
        <v>14250</v>
      </c>
      <c r="K2609" s="36" t="s">
        <v>33</v>
      </c>
      <c r="L2609" s="72" t="s">
        <v>14251</v>
      </c>
      <c r="M2609" s="36" t="s">
        <v>14252</v>
      </c>
      <c r="N2609" s="36" t="s">
        <v>49</v>
      </c>
      <c r="O2609" s="36"/>
      <c r="P2609" s="36"/>
      <c r="Q2609" s="36"/>
      <c r="R2609" s="36" t="s">
        <v>50</v>
      </c>
      <c r="S2609" s="36" t="s">
        <v>51</v>
      </c>
      <c r="T2609" s="36" t="s">
        <v>38</v>
      </c>
      <c r="U2609" s="36" t="s">
        <v>39</v>
      </c>
      <c r="V2609" s="36" t="s">
        <v>38</v>
      </c>
      <c r="W2609" s="36" t="s">
        <v>38</v>
      </c>
      <c r="X2609" s="36">
        <v>2</v>
      </c>
      <c r="Y2609" s="36" t="s">
        <v>14253</v>
      </c>
      <c r="Z2609" s="36">
        <v>5</v>
      </c>
      <c r="AA2609" s="36" t="s">
        <v>228</v>
      </c>
      <c r="AB2609" s="36">
        <v>5</v>
      </c>
      <c r="AC2609" s="36"/>
      <c r="AD2609" s="36"/>
      <c r="AE2609" s="36">
        <f t="shared" si="43"/>
        <v>1</v>
      </c>
    </row>
    <row r="2610" spans="1:31" customFormat="1" ht="162">
      <c r="A2610" s="36">
        <v>2609</v>
      </c>
      <c r="B2610" s="36" t="s">
        <v>14216</v>
      </c>
      <c r="C2610" s="36" t="s">
        <v>14254</v>
      </c>
      <c r="D2610" s="36" t="s">
        <v>14255</v>
      </c>
      <c r="E2610" s="36" t="s">
        <v>28</v>
      </c>
      <c r="F2610" s="36" t="s">
        <v>45</v>
      </c>
      <c r="G2610" s="36">
        <v>0</v>
      </c>
      <c r="H2610" s="36" t="s">
        <v>82</v>
      </c>
      <c r="I2610" s="36" t="s">
        <v>14256</v>
      </c>
      <c r="J2610" s="36" t="s">
        <v>14257</v>
      </c>
      <c r="K2610" s="36" t="s">
        <v>33</v>
      </c>
      <c r="L2610" s="72" t="s">
        <v>14258</v>
      </c>
      <c r="M2610" s="36" t="s">
        <v>14259</v>
      </c>
      <c r="N2610" s="36" t="s">
        <v>49</v>
      </c>
      <c r="O2610" s="36" t="s">
        <v>50</v>
      </c>
      <c r="P2610" s="36"/>
      <c r="Q2610" s="36"/>
      <c r="R2610" s="36"/>
      <c r="S2610" s="36" t="s">
        <v>51</v>
      </c>
      <c r="T2610" s="36" t="s">
        <v>38</v>
      </c>
      <c r="U2610" s="36" t="s">
        <v>39</v>
      </c>
      <c r="V2610" s="36" t="s">
        <v>38</v>
      </c>
      <c r="W2610" s="36" t="s">
        <v>14260</v>
      </c>
      <c r="X2610" s="36">
        <v>1</v>
      </c>
      <c r="Y2610" s="36" t="s">
        <v>14261</v>
      </c>
      <c r="Z2610" s="36">
        <v>1</v>
      </c>
      <c r="AA2610" s="36" t="s">
        <v>14262</v>
      </c>
      <c r="AB2610" s="36">
        <v>2</v>
      </c>
      <c r="AC2610" s="36"/>
      <c r="AD2610" s="36"/>
      <c r="AE2610" s="36">
        <f t="shared" si="43"/>
        <v>1</v>
      </c>
    </row>
    <row r="2611" spans="1:31" customFormat="1" ht="189">
      <c r="A2611" s="36">
        <v>2610</v>
      </c>
      <c r="B2611" s="36" t="s">
        <v>14216</v>
      </c>
      <c r="C2611" s="36" t="s">
        <v>14254</v>
      </c>
      <c r="D2611" s="36" t="s">
        <v>14263</v>
      </c>
      <c r="E2611" s="36" t="s">
        <v>14263</v>
      </c>
      <c r="F2611" s="36" t="s">
        <v>126</v>
      </c>
      <c r="G2611" s="36">
        <v>2</v>
      </c>
      <c r="H2611" s="36" t="s">
        <v>82</v>
      </c>
      <c r="I2611" s="36" t="s">
        <v>14264</v>
      </c>
      <c r="J2611" s="36" t="s">
        <v>14265</v>
      </c>
      <c r="K2611" s="36" t="s">
        <v>33</v>
      </c>
      <c r="L2611" s="72" t="s">
        <v>14266</v>
      </c>
      <c r="M2611" s="36" t="s">
        <v>14267</v>
      </c>
      <c r="N2611" s="36" t="s">
        <v>49</v>
      </c>
      <c r="O2611" s="36" t="s">
        <v>50</v>
      </c>
      <c r="P2611" s="36"/>
      <c r="Q2611" s="36"/>
      <c r="R2611" s="36"/>
      <c r="S2611" s="36" t="s">
        <v>51</v>
      </c>
      <c r="T2611" s="36" t="s">
        <v>38</v>
      </c>
      <c r="U2611" s="36" t="s">
        <v>39</v>
      </c>
      <c r="V2611" s="36" t="s">
        <v>38</v>
      </c>
      <c r="W2611" s="36" t="s">
        <v>14260</v>
      </c>
      <c r="X2611" s="36">
        <v>1</v>
      </c>
      <c r="Y2611" s="36" t="s">
        <v>14268</v>
      </c>
      <c r="Z2611" s="36">
        <v>4</v>
      </c>
      <c r="AA2611" s="36" t="s">
        <v>14269</v>
      </c>
      <c r="AB2611" s="36">
        <v>4</v>
      </c>
      <c r="AC2611" s="36"/>
      <c r="AD2611" s="36"/>
      <c r="AE2611" s="36">
        <f t="shared" si="43"/>
        <v>1</v>
      </c>
    </row>
    <row r="2612" spans="1:31" customFormat="1" ht="162">
      <c r="A2612" s="36">
        <v>2611</v>
      </c>
      <c r="B2612" s="36" t="s">
        <v>14216</v>
      </c>
      <c r="C2612" s="36" t="s">
        <v>14254</v>
      </c>
      <c r="D2612" s="36" t="s">
        <v>14270</v>
      </c>
      <c r="E2612" s="36" t="s">
        <v>14271</v>
      </c>
      <c r="F2612" s="36" t="s">
        <v>126</v>
      </c>
      <c r="G2612" s="36">
        <v>2</v>
      </c>
      <c r="H2612" s="36" t="s">
        <v>82</v>
      </c>
      <c r="I2612" s="36" t="s">
        <v>14272</v>
      </c>
      <c r="J2612" s="36" t="s">
        <v>14273</v>
      </c>
      <c r="K2612" s="36" t="s">
        <v>33</v>
      </c>
      <c r="L2612" s="72" t="s">
        <v>14274</v>
      </c>
      <c r="M2612" s="36" t="s">
        <v>14275</v>
      </c>
      <c r="N2612" s="36" t="s">
        <v>36</v>
      </c>
      <c r="O2612" s="36"/>
      <c r="P2612" s="36"/>
      <c r="Q2612" s="36"/>
      <c r="R2612" s="36"/>
      <c r="S2612" s="36" t="s">
        <v>37</v>
      </c>
      <c r="T2612" s="36" t="s">
        <v>38</v>
      </c>
      <c r="U2612" s="36" t="s">
        <v>39</v>
      </c>
      <c r="V2612" s="36" t="s">
        <v>39</v>
      </c>
      <c r="W2612" s="36" t="s">
        <v>14260</v>
      </c>
      <c r="X2612" s="36">
        <v>1</v>
      </c>
      <c r="Y2612" s="36" t="s">
        <v>14276</v>
      </c>
      <c r="Z2612" s="36">
        <v>2</v>
      </c>
      <c r="AA2612" s="36" t="s">
        <v>14276</v>
      </c>
      <c r="AB2612" s="36">
        <v>2</v>
      </c>
      <c r="AC2612" s="36"/>
      <c r="AD2612" s="36"/>
      <c r="AE2612" s="36">
        <f t="shared" si="43"/>
        <v>0</v>
      </c>
    </row>
    <row r="2613" spans="1:31" customFormat="1" ht="121.5">
      <c r="A2613" s="36">
        <v>2612</v>
      </c>
      <c r="B2613" s="36" t="s">
        <v>14216</v>
      </c>
      <c r="C2613" s="36" t="s">
        <v>14254</v>
      </c>
      <c r="D2613" s="36" t="s">
        <v>14277</v>
      </c>
      <c r="E2613" s="36" t="s">
        <v>28</v>
      </c>
      <c r="F2613" s="36" t="s">
        <v>45</v>
      </c>
      <c r="G2613" s="36">
        <v>0</v>
      </c>
      <c r="H2613" s="36" t="s">
        <v>30</v>
      </c>
      <c r="I2613" s="36" t="s">
        <v>14278</v>
      </c>
      <c r="J2613" s="36" t="s">
        <v>14279</v>
      </c>
      <c r="K2613" s="36" t="s">
        <v>33</v>
      </c>
      <c r="L2613" s="72" t="s">
        <v>14280</v>
      </c>
      <c r="M2613" s="36" t="s">
        <v>14281</v>
      </c>
      <c r="N2613" s="36" t="s">
        <v>49</v>
      </c>
      <c r="O2613" s="36" t="s">
        <v>50</v>
      </c>
      <c r="P2613" s="36"/>
      <c r="Q2613" s="36"/>
      <c r="R2613" s="36"/>
      <c r="S2613" s="36" t="s">
        <v>51</v>
      </c>
      <c r="T2613" s="36" t="s">
        <v>38</v>
      </c>
      <c r="U2613" s="36" t="s">
        <v>39</v>
      </c>
      <c r="V2613" s="36" t="s">
        <v>39</v>
      </c>
      <c r="W2613" s="36" t="s">
        <v>14260</v>
      </c>
      <c r="X2613" s="36">
        <v>1</v>
      </c>
      <c r="Y2613" s="36" t="s">
        <v>14282</v>
      </c>
      <c r="Z2613" s="36">
        <v>4</v>
      </c>
      <c r="AA2613" s="36" t="s">
        <v>14283</v>
      </c>
      <c r="AB2613" s="36">
        <v>1</v>
      </c>
      <c r="AC2613" s="36"/>
      <c r="AD2613" s="36"/>
      <c r="AE2613" s="36">
        <f t="shared" si="43"/>
        <v>1</v>
      </c>
    </row>
    <row r="2614" spans="1:31" customFormat="1" ht="81">
      <c r="A2614" s="36">
        <v>2613</v>
      </c>
      <c r="B2614" s="36" t="s">
        <v>14216</v>
      </c>
      <c r="C2614" s="36" t="s">
        <v>14254</v>
      </c>
      <c r="D2614" s="36" t="s">
        <v>1406</v>
      </c>
      <c r="E2614" s="36" t="s">
        <v>28</v>
      </c>
      <c r="F2614" s="36" t="s">
        <v>45</v>
      </c>
      <c r="G2614" s="36">
        <v>0</v>
      </c>
      <c r="H2614" s="36" t="s">
        <v>82</v>
      </c>
      <c r="I2614" s="36" t="s">
        <v>14284</v>
      </c>
      <c r="J2614" s="36" t="s">
        <v>14285</v>
      </c>
      <c r="K2614" s="36" t="s">
        <v>33</v>
      </c>
      <c r="L2614" s="72" t="s">
        <v>14286</v>
      </c>
      <c r="M2614" s="36" t="s">
        <v>14287</v>
      </c>
      <c r="N2614" s="36" t="s">
        <v>49</v>
      </c>
      <c r="O2614" s="36" t="s">
        <v>50</v>
      </c>
      <c r="P2614" s="36"/>
      <c r="Q2614" s="36"/>
      <c r="R2614" s="36"/>
      <c r="S2614" s="36" t="s">
        <v>51</v>
      </c>
      <c r="T2614" s="36" t="s">
        <v>38</v>
      </c>
      <c r="U2614" s="36" t="s">
        <v>39</v>
      </c>
      <c r="V2614" s="36" t="s">
        <v>39</v>
      </c>
      <c r="W2614" s="36" t="s">
        <v>14288</v>
      </c>
      <c r="X2614" s="36">
        <v>1</v>
      </c>
      <c r="Y2614" s="36" t="s">
        <v>14289</v>
      </c>
      <c r="Z2614" s="36">
        <v>1</v>
      </c>
      <c r="AA2614" s="36" t="s">
        <v>14290</v>
      </c>
      <c r="AB2614" s="36">
        <v>2</v>
      </c>
      <c r="AC2614" s="36"/>
      <c r="AD2614" s="36"/>
      <c r="AE2614" s="36">
        <f t="shared" si="43"/>
        <v>1</v>
      </c>
    </row>
    <row r="2615" spans="1:31" customFormat="1" ht="108">
      <c r="A2615" s="36">
        <v>2614</v>
      </c>
      <c r="B2615" s="36" t="s">
        <v>14216</v>
      </c>
      <c r="C2615" s="36" t="s">
        <v>14254</v>
      </c>
      <c r="D2615" s="36" t="s">
        <v>14291</v>
      </c>
      <c r="E2615" s="36" t="s">
        <v>28</v>
      </c>
      <c r="F2615" s="36" t="s">
        <v>45</v>
      </c>
      <c r="G2615" s="36">
        <v>0</v>
      </c>
      <c r="H2615" s="36" t="s">
        <v>82</v>
      </c>
      <c r="I2615" s="36" t="s">
        <v>14292</v>
      </c>
      <c r="J2615" s="36" t="s">
        <v>14293</v>
      </c>
      <c r="K2615" s="36" t="s">
        <v>33</v>
      </c>
      <c r="L2615" s="72" t="s">
        <v>14294</v>
      </c>
      <c r="M2615" s="36" t="s">
        <v>14295</v>
      </c>
      <c r="N2615" s="36" t="s">
        <v>49</v>
      </c>
      <c r="O2615" s="36" t="s">
        <v>50</v>
      </c>
      <c r="P2615" s="36"/>
      <c r="Q2615" s="36"/>
      <c r="R2615" s="36"/>
      <c r="S2615" s="36" t="s">
        <v>51</v>
      </c>
      <c r="T2615" s="36" t="s">
        <v>38</v>
      </c>
      <c r="U2615" s="36" t="s">
        <v>39</v>
      </c>
      <c r="V2615" s="36" t="s">
        <v>39</v>
      </c>
      <c r="W2615" s="36" t="s">
        <v>14288</v>
      </c>
      <c r="X2615" s="36">
        <v>1</v>
      </c>
      <c r="Y2615" s="36" t="s">
        <v>8251</v>
      </c>
      <c r="Z2615" s="36">
        <v>1</v>
      </c>
      <c r="AA2615" s="36" t="s">
        <v>14296</v>
      </c>
      <c r="AB2615" s="36">
        <v>2</v>
      </c>
      <c r="AC2615" s="36"/>
      <c r="AD2615" s="36"/>
      <c r="AE2615" s="36">
        <f t="shared" si="43"/>
        <v>1</v>
      </c>
    </row>
    <row r="2616" spans="1:31" customFormat="1" ht="148.5">
      <c r="A2616" s="36">
        <v>2615</v>
      </c>
      <c r="B2616" s="36" t="s">
        <v>14216</v>
      </c>
      <c r="C2616" s="36" t="s">
        <v>14254</v>
      </c>
      <c r="D2616" s="36" t="s">
        <v>14297</v>
      </c>
      <c r="E2616" s="36" t="s">
        <v>14297</v>
      </c>
      <c r="F2616" s="36" t="s">
        <v>7974</v>
      </c>
      <c r="G2616" s="36">
        <v>4</v>
      </c>
      <c r="H2616" s="36" t="s">
        <v>645</v>
      </c>
      <c r="I2616" s="36" t="s">
        <v>14298</v>
      </c>
      <c r="J2616" s="36" t="s">
        <v>14299</v>
      </c>
      <c r="K2616" s="36" t="s">
        <v>33</v>
      </c>
      <c r="L2616" s="72" t="s">
        <v>14300</v>
      </c>
      <c r="M2616" s="36" t="s">
        <v>14301</v>
      </c>
      <c r="N2616" s="36" t="s">
        <v>49</v>
      </c>
      <c r="O2616" s="36" t="s">
        <v>50</v>
      </c>
      <c r="P2616" s="36"/>
      <c r="Q2616" s="36"/>
      <c r="R2616" s="36"/>
      <c r="S2616" s="36" t="s">
        <v>51</v>
      </c>
      <c r="T2616" s="36" t="s">
        <v>38</v>
      </c>
      <c r="U2616" s="36" t="s">
        <v>39</v>
      </c>
      <c r="V2616" s="36" t="s">
        <v>39</v>
      </c>
      <c r="W2616" s="36" t="s">
        <v>14288</v>
      </c>
      <c r="X2616" s="36">
        <v>1</v>
      </c>
      <c r="Y2616" s="36" t="s">
        <v>14302</v>
      </c>
      <c r="Z2616" s="36">
        <v>4</v>
      </c>
      <c r="AA2616" s="36" t="s">
        <v>14303</v>
      </c>
      <c r="AB2616" s="36">
        <v>4</v>
      </c>
      <c r="AC2616" s="36"/>
      <c r="AD2616" s="36"/>
      <c r="AE2616" s="36">
        <f t="shared" si="43"/>
        <v>1</v>
      </c>
    </row>
    <row r="2617" spans="1:31" customFormat="1" ht="121.5">
      <c r="A2617" s="36">
        <v>2616</v>
      </c>
      <c r="B2617" s="36" t="s">
        <v>14216</v>
      </c>
      <c r="C2617" s="36" t="s">
        <v>14254</v>
      </c>
      <c r="D2617" s="36" t="s">
        <v>14304</v>
      </c>
      <c r="E2617" s="36" t="s">
        <v>28</v>
      </c>
      <c r="F2617" s="36" t="s">
        <v>45</v>
      </c>
      <c r="G2617" s="36">
        <v>0</v>
      </c>
      <c r="H2617" s="36" t="s">
        <v>82</v>
      </c>
      <c r="I2617" s="36" t="s">
        <v>14305</v>
      </c>
      <c r="J2617" s="36" t="s">
        <v>14306</v>
      </c>
      <c r="K2617" s="36" t="s">
        <v>33</v>
      </c>
      <c r="L2617" s="72" t="s">
        <v>14307</v>
      </c>
      <c r="M2617" s="36" t="s">
        <v>14308</v>
      </c>
      <c r="N2617" s="72" t="s">
        <v>49</v>
      </c>
      <c r="O2617" s="36"/>
      <c r="P2617" s="36"/>
      <c r="Q2617" s="36"/>
      <c r="R2617" s="36" t="s">
        <v>50</v>
      </c>
      <c r="S2617" s="36" t="s">
        <v>51</v>
      </c>
      <c r="T2617" s="36" t="s">
        <v>39</v>
      </c>
      <c r="U2617" s="36" t="s">
        <v>39</v>
      </c>
      <c r="V2617" s="36" t="s">
        <v>39</v>
      </c>
      <c r="W2617" s="36" t="s">
        <v>14309</v>
      </c>
      <c r="X2617" s="36">
        <v>1</v>
      </c>
      <c r="Y2617" s="36" t="s">
        <v>14302</v>
      </c>
      <c r="Z2617" s="36">
        <v>4</v>
      </c>
      <c r="AA2617" s="36" t="s">
        <v>14303</v>
      </c>
      <c r="AB2617" s="36">
        <v>4</v>
      </c>
      <c r="AC2617" s="36"/>
      <c r="AD2617" s="36"/>
      <c r="AE2617" s="36">
        <f t="shared" si="43"/>
        <v>1</v>
      </c>
    </row>
    <row r="2618" spans="1:31" customFormat="1" ht="121.5">
      <c r="A2618" s="36">
        <v>2617</v>
      </c>
      <c r="B2618" s="36" t="s">
        <v>14216</v>
      </c>
      <c r="C2618" s="36" t="s">
        <v>14310</v>
      </c>
      <c r="D2618" s="36" t="s">
        <v>14311</v>
      </c>
      <c r="E2618" s="36"/>
      <c r="F2618" s="36" t="s">
        <v>45</v>
      </c>
      <c r="G2618" s="36">
        <v>0</v>
      </c>
      <c r="H2618" s="36" t="s">
        <v>82</v>
      </c>
      <c r="I2618" s="36" t="s">
        <v>14312</v>
      </c>
      <c r="J2618" s="36" t="s">
        <v>14313</v>
      </c>
      <c r="K2618" s="36" t="s">
        <v>33</v>
      </c>
      <c r="L2618" s="72" t="s">
        <v>14314</v>
      </c>
      <c r="M2618" s="36" t="s">
        <v>14315</v>
      </c>
      <c r="N2618" s="36" t="s">
        <v>49</v>
      </c>
      <c r="O2618" s="36"/>
      <c r="P2618" s="36" t="s">
        <v>50</v>
      </c>
      <c r="Q2618" s="36" t="s">
        <v>50</v>
      </c>
      <c r="R2618" s="36"/>
      <c r="S2618" s="36" t="s">
        <v>51</v>
      </c>
      <c r="T2618" s="36" t="s">
        <v>38</v>
      </c>
      <c r="U2618" s="36" t="s">
        <v>38</v>
      </c>
      <c r="V2618" s="36" t="s">
        <v>38</v>
      </c>
      <c r="W2618" s="36" t="s">
        <v>52</v>
      </c>
      <c r="X2618" s="36">
        <v>2</v>
      </c>
      <c r="Y2618" s="36" t="s">
        <v>14316</v>
      </c>
      <c r="Z2618" s="36">
        <v>2</v>
      </c>
      <c r="AA2618" s="36" t="s">
        <v>14317</v>
      </c>
      <c r="AB2618" s="36">
        <v>2</v>
      </c>
      <c r="AC2618" s="36"/>
      <c r="AD2618" s="36"/>
      <c r="AE2618" s="36">
        <f t="shared" si="43"/>
        <v>2</v>
      </c>
    </row>
    <row r="2619" spans="1:31" customFormat="1" ht="135">
      <c r="A2619" s="36">
        <v>2618</v>
      </c>
      <c r="B2619" s="36" t="s">
        <v>14216</v>
      </c>
      <c r="C2619" s="36" t="s">
        <v>14310</v>
      </c>
      <c r="D2619" s="36" t="s">
        <v>14318</v>
      </c>
      <c r="E2619" s="36"/>
      <c r="F2619" s="36" t="s">
        <v>45</v>
      </c>
      <c r="G2619" s="36">
        <v>0</v>
      </c>
      <c r="H2619" s="36" t="s">
        <v>82</v>
      </c>
      <c r="I2619" s="36" t="s">
        <v>14319</v>
      </c>
      <c r="J2619" s="36" t="s">
        <v>14320</v>
      </c>
      <c r="K2619" s="36" t="s">
        <v>33</v>
      </c>
      <c r="L2619" s="72" t="s">
        <v>14321</v>
      </c>
      <c r="M2619" s="36" t="s">
        <v>14322</v>
      </c>
      <c r="N2619" s="36" t="s">
        <v>49</v>
      </c>
      <c r="O2619" s="36"/>
      <c r="P2619" s="36" t="s">
        <v>50</v>
      </c>
      <c r="Q2619" s="36" t="s">
        <v>50</v>
      </c>
      <c r="R2619" s="36"/>
      <c r="S2619" s="36" t="s">
        <v>51</v>
      </c>
      <c r="T2619" s="36" t="s">
        <v>38</v>
      </c>
      <c r="U2619" s="36" t="s">
        <v>38</v>
      </c>
      <c r="V2619" s="36" t="s">
        <v>38</v>
      </c>
      <c r="W2619" s="36" t="s">
        <v>52</v>
      </c>
      <c r="X2619" s="36">
        <v>2</v>
      </c>
      <c r="Y2619" s="36" t="s">
        <v>14323</v>
      </c>
      <c r="Z2619" s="36">
        <v>2</v>
      </c>
      <c r="AA2619" s="36" t="s">
        <v>14317</v>
      </c>
      <c r="AB2619" s="36">
        <v>2</v>
      </c>
      <c r="AC2619" s="36"/>
      <c r="AD2619" s="36"/>
      <c r="AE2619" s="36">
        <f t="shared" si="43"/>
        <v>2</v>
      </c>
    </row>
    <row r="2620" spans="1:31" customFormat="1" ht="121.5">
      <c r="A2620" s="36">
        <v>2619</v>
      </c>
      <c r="B2620" s="36" t="s">
        <v>14216</v>
      </c>
      <c r="C2620" s="36" t="s">
        <v>14310</v>
      </c>
      <c r="D2620" s="36" t="s">
        <v>14324</v>
      </c>
      <c r="E2620" s="36" t="s">
        <v>28</v>
      </c>
      <c r="F2620" s="36" t="s">
        <v>45</v>
      </c>
      <c r="G2620" s="36">
        <v>0</v>
      </c>
      <c r="H2620" s="36" t="s">
        <v>82</v>
      </c>
      <c r="I2620" s="36" t="s">
        <v>14325</v>
      </c>
      <c r="J2620" s="36" t="s">
        <v>14326</v>
      </c>
      <c r="K2620" s="36" t="s">
        <v>33</v>
      </c>
      <c r="L2620" s="72" t="s">
        <v>14327</v>
      </c>
      <c r="M2620" s="36" t="s">
        <v>14328</v>
      </c>
      <c r="N2620" s="72" t="s">
        <v>49</v>
      </c>
      <c r="O2620" s="36"/>
      <c r="P2620" s="36"/>
      <c r="Q2620" s="36"/>
      <c r="R2620" s="36" t="s">
        <v>50</v>
      </c>
      <c r="S2620" s="36" t="s">
        <v>51</v>
      </c>
      <c r="T2620" s="36" t="s">
        <v>38</v>
      </c>
      <c r="U2620" s="36" t="s">
        <v>38</v>
      </c>
      <c r="V2620" s="36" t="s">
        <v>38</v>
      </c>
      <c r="W2620" s="36" t="s">
        <v>52</v>
      </c>
      <c r="X2620" s="36">
        <v>2</v>
      </c>
      <c r="Y2620" s="36" t="s">
        <v>14329</v>
      </c>
      <c r="Z2620" s="36">
        <v>2</v>
      </c>
      <c r="AA2620" s="36" t="s">
        <v>14330</v>
      </c>
      <c r="AB2620" s="36">
        <v>2</v>
      </c>
      <c r="AC2620" s="36"/>
      <c r="AD2620" s="36"/>
      <c r="AE2620" s="36">
        <f t="shared" si="43"/>
        <v>1</v>
      </c>
    </row>
    <row r="2621" spans="1:31" customFormat="1" ht="135">
      <c r="A2621" s="36">
        <v>2620</v>
      </c>
      <c r="B2621" s="36" t="s">
        <v>14216</v>
      </c>
      <c r="C2621" s="36" t="s">
        <v>14310</v>
      </c>
      <c r="D2621" s="36" t="s">
        <v>14331</v>
      </c>
      <c r="E2621" s="36" t="s">
        <v>28</v>
      </c>
      <c r="F2621" s="36" t="s">
        <v>45</v>
      </c>
      <c r="G2621" s="36">
        <v>0</v>
      </c>
      <c r="H2621" s="36" t="s">
        <v>82</v>
      </c>
      <c r="I2621" s="36" t="s">
        <v>14332</v>
      </c>
      <c r="J2621" s="36" t="s">
        <v>14333</v>
      </c>
      <c r="K2621" s="36" t="s">
        <v>33</v>
      </c>
      <c r="L2621" s="72" t="s">
        <v>14334</v>
      </c>
      <c r="M2621" s="36" t="s">
        <v>14335</v>
      </c>
      <c r="N2621" s="36" t="s">
        <v>49</v>
      </c>
      <c r="O2621" s="36" t="s">
        <v>50</v>
      </c>
      <c r="P2621" s="36" t="s">
        <v>50</v>
      </c>
      <c r="Q2621" s="36" t="s">
        <v>50</v>
      </c>
      <c r="R2621" s="36"/>
      <c r="S2621" s="36" t="s">
        <v>51</v>
      </c>
      <c r="T2621" s="36" t="s">
        <v>38</v>
      </c>
      <c r="U2621" s="36" t="s">
        <v>38</v>
      </c>
      <c r="V2621" s="36" t="s">
        <v>38</v>
      </c>
      <c r="W2621" s="36" t="s">
        <v>14336</v>
      </c>
      <c r="X2621" s="36">
        <v>2</v>
      </c>
      <c r="Y2621" s="36" t="s">
        <v>14316</v>
      </c>
      <c r="Z2621" s="36">
        <v>2</v>
      </c>
      <c r="AA2621" s="36" t="s">
        <v>821</v>
      </c>
      <c r="AB2621" s="36">
        <v>2</v>
      </c>
      <c r="AC2621" s="36"/>
      <c r="AD2621" s="36"/>
      <c r="AE2621" s="36">
        <f t="shared" si="43"/>
        <v>3</v>
      </c>
    </row>
    <row r="2622" spans="1:31" customFormat="1" ht="121.5">
      <c r="A2622" s="36">
        <v>2621</v>
      </c>
      <c r="B2622" s="36" t="s">
        <v>14216</v>
      </c>
      <c r="C2622" s="36" t="s">
        <v>14310</v>
      </c>
      <c r="D2622" s="36" t="s">
        <v>14337</v>
      </c>
      <c r="E2622" s="36" t="s">
        <v>28</v>
      </c>
      <c r="F2622" s="36" t="s">
        <v>45</v>
      </c>
      <c r="G2622" s="36">
        <v>0</v>
      </c>
      <c r="H2622" s="36" t="s">
        <v>82</v>
      </c>
      <c r="I2622" s="36" t="s">
        <v>14338</v>
      </c>
      <c r="J2622" s="36" t="s">
        <v>14339</v>
      </c>
      <c r="K2622" s="36" t="s">
        <v>33</v>
      </c>
      <c r="L2622" s="72" t="s">
        <v>14340</v>
      </c>
      <c r="M2622" s="36" t="s">
        <v>14341</v>
      </c>
      <c r="N2622" s="36" t="s">
        <v>49</v>
      </c>
      <c r="O2622" s="36"/>
      <c r="P2622" s="36" t="s">
        <v>50</v>
      </c>
      <c r="Q2622" s="36"/>
      <c r="R2622" s="36"/>
      <c r="S2622" s="36" t="s">
        <v>51</v>
      </c>
      <c r="T2622" s="36" t="s">
        <v>38</v>
      </c>
      <c r="U2622" s="36" t="s">
        <v>38</v>
      </c>
      <c r="V2622" s="36" t="s">
        <v>38</v>
      </c>
      <c r="W2622" s="36" t="s">
        <v>14336</v>
      </c>
      <c r="X2622" s="36">
        <v>2</v>
      </c>
      <c r="Y2622" s="36" t="s">
        <v>14342</v>
      </c>
      <c r="Z2622" s="36">
        <v>1</v>
      </c>
      <c r="AA2622" s="36" t="s">
        <v>821</v>
      </c>
      <c r="AB2622" s="36">
        <v>1</v>
      </c>
      <c r="AC2622" s="36"/>
      <c r="AD2622" s="36"/>
      <c r="AE2622" s="36">
        <f t="shared" si="43"/>
        <v>1</v>
      </c>
    </row>
    <row r="2623" spans="1:31" customFormat="1" ht="135">
      <c r="A2623" s="36">
        <v>2622</v>
      </c>
      <c r="B2623" s="36" t="s">
        <v>14216</v>
      </c>
      <c r="C2623" s="36" t="s">
        <v>14310</v>
      </c>
      <c r="D2623" s="36" t="s">
        <v>14343</v>
      </c>
      <c r="E2623" s="36" t="s">
        <v>28</v>
      </c>
      <c r="F2623" s="36" t="s">
        <v>45</v>
      </c>
      <c r="G2623" s="36">
        <v>0</v>
      </c>
      <c r="H2623" s="36" t="s">
        <v>82</v>
      </c>
      <c r="I2623" s="36" t="s">
        <v>14344</v>
      </c>
      <c r="J2623" s="36" t="s">
        <v>14345</v>
      </c>
      <c r="K2623" s="36" t="s">
        <v>33</v>
      </c>
      <c r="L2623" s="72" t="s">
        <v>14346</v>
      </c>
      <c r="M2623" s="36" t="s">
        <v>14347</v>
      </c>
      <c r="N2623" s="36" t="s">
        <v>49</v>
      </c>
      <c r="O2623" s="36"/>
      <c r="P2623" s="36" t="s">
        <v>50</v>
      </c>
      <c r="Q2623" s="36"/>
      <c r="R2623" s="36"/>
      <c r="S2623" s="36" t="s">
        <v>37</v>
      </c>
      <c r="T2623" s="36" t="s">
        <v>38</v>
      </c>
      <c r="U2623" s="36" t="s">
        <v>39</v>
      </c>
      <c r="V2623" s="36" t="s">
        <v>38</v>
      </c>
      <c r="W2623" s="36" t="s">
        <v>14336</v>
      </c>
      <c r="X2623" s="36">
        <v>2</v>
      </c>
      <c r="Y2623" s="36" t="s">
        <v>14342</v>
      </c>
      <c r="Z2623" s="36">
        <v>1</v>
      </c>
      <c r="AA2623" s="36" t="s">
        <v>821</v>
      </c>
      <c r="AB2623" s="36">
        <v>1</v>
      </c>
      <c r="AC2623" s="36"/>
      <c r="AD2623" s="36"/>
      <c r="AE2623" s="36">
        <f t="shared" si="43"/>
        <v>1</v>
      </c>
    </row>
    <row r="2624" spans="1:31" customFormat="1" ht="135">
      <c r="A2624" s="36">
        <v>2623</v>
      </c>
      <c r="B2624" s="36" t="s">
        <v>14216</v>
      </c>
      <c r="C2624" s="36" t="s">
        <v>14310</v>
      </c>
      <c r="D2624" s="36" t="s">
        <v>14348</v>
      </c>
      <c r="E2624" s="36" t="s">
        <v>28</v>
      </c>
      <c r="F2624" s="36" t="s">
        <v>45</v>
      </c>
      <c r="G2624" s="36">
        <v>0</v>
      </c>
      <c r="H2624" s="36" t="s">
        <v>82</v>
      </c>
      <c r="I2624" s="36" t="s">
        <v>14349</v>
      </c>
      <c r="J2624" s="36" t="s">
        <v>14350</v>
      </c>
      <c r="K2624" s="36" t="s">
        <v>33</v>
      </c>
      <c r="L2624" s="72" t="s">
        <v>14351</v>
      </c>
      <c r="M2624" s="36" t="s">
        <v>14352</v>
      </c>
      <c r="N2624" s="36" t="s">
        <v>49</v>
      </c>
      <c r="O2624" s="36"/>
      <c r="P2624" s="36" t="s">
        <v>50</v>
      </c>
      <c r="Q2624" s="36"/>
      <c r="R2624" s="36"/>
      <c r="S2624" s="36" t="s">
        <v>51</v>
      </c>
      <c r="T2624" s="36" t="s">
        <v>38</v>
      </c>
      <c r="U2624" s="36" t="s">
        <v>38</v>
      </c>
      <c r="V2624" s="36" t="s">
        <v>38</v>
      </c>
      <c r="W2624" s="36" t="s">
        <v>14353</v>
      </c>
      <c r="X2624" s="36">
        <v>1</v>
      </c>
      <c r="Y2624" s="36" t="s">
        <v>14354</v>
      </c>
      <c r="Z2624" s="36">
        <v>1</v>
      </c>
      <c r="AA2624" s="36" t="s">
        <v>821</v>
      </c>
      <c r="AB2624" s="36">
        <v>1</v>
      </c>
      <c r="AC2624" s="36"/>
      <c r="AD2624" s="36"/>
      <c r="AE2624" s="36">
        <f t="shared" si="43"/>
        <v>1</v>
      </c>
    </row>
    <row r="2625" spans="1:31" customFormat="1" ht="135">
      <c r="A2625" s="36">
        <v>2624</v>
      </c>
      <c r="B2625" s="36" t="s">
        <v>14216</v>
      </c>
      <c r="C2625" s="36" t="s">
        <v>14310</v>
      </c>
      <c r="D2625" s="36" t="s">
        <v>14355</v>
      </c>
      <c r="E2625" s="36" t="s">
        <v>28</v>
      </c>
      <c r="F2625" s="36" t="s">
        <v>45</v>
      </c>
      <c r="G2625" s="36">
        <v>0</v>
      </c>
      <c r="H2625" s="36" t="s">
        <v>82</v>
      </c>
      <c r="I2625" s="36" t="s">
        <v>14356</v>
      </c>
      <c r="J2625" s="36" t="s">
        <v>14357</v>
      </c>
      <c r="K2625" s="36" t="s">
        <v>33</v>
      </c>
      <c r="L2625" s="72" t="s">
        <v>14358</v>
      </c>
      <c r="M2625" s="36" t="s">
        <v>14359</v>
      </c>
      <c r="N2625" s="36" t="s">
        <v>49</v>
      </c>
      <c r="O2625" s="36" t="s">
        <v>50</v>
      </c>
      <c r="P2625" s="36"/>
      <c r="Q2625" s="36"/>
      <c r="R2625" s="36"/>
      <c r="S2625" s="36" t="s">
        <v>51</v>
      </c>
      <c r="T2625" s="36" t="s">
        <v>38</v>
      </c>
      <c r="U2625" s="36" t="s">
        <v>38</v>
      </c>
      <c r="V2625" s="36" t="s">
        <v>38</v>
      </c>
      <c r="W2625" s="36" t="s">
        <v>14336</v>
      </c>
      <c r="X2625" s="36">
        <v>2</v>
      </c>
      <c r="Y2625" s="36" t="s">
        <v>14354</v>
      </c>
      <c r="Z2625" s="36">
        <v>1</v>
      </c>
      <c r="AA2625" s="36" t="s">
        <v>821</v>
      </c>
      <c r="AB2625" s="36">
        <v>1</v>
      </c>
      <c r="AC2625" s="36"/>
      <c r="AD2625" s="36"/>
      <c r="AE2625" s="36">
        <f t="shared" si="43"/>
        <v>1</v>
      </c>
    </row>
    <row r="2626" spans="1:31" customFormat="1" ht="135">
      <c r="A2626" s="36">
        <v>2625</v>
      </c>
      <c r="B2626" s="36" t="s">
        <v>14216</v>
      </c>
      <c r="C2626" s="36" t="s">
        <v>14310</v>
      </c>
      <c r="D2626" s="36" t="s">
        <v>14360</v>
      </c>
      <c r="E2626" s="36" t="s">
        <v>28</v>
      </c>
      <c r="F2626" s="36" t="s">
        <v>45</v>
      </c>
      <c r="G2626" s="36">
        <v>0</v>
      </c>
      <c r="H2626" s="36" t="s">
        <v>82</v>
      </c>
      <c r="I2626" s="36" t="s">
        <v>14361</v>
      </c>
      <c r="J2626" s="36" t="s">
        <v>14362</v>
      </c>
      <c r="K2626" s="36" t="s">
        <v>33</v>
      </c>
      <c r="L2626" s="72" t="s">
        <v>14363</v>
      </c>
      <c r="M2626" s="36" t="s">
        <v>14364</v>
      </c>
      <c r="N2626" s="72" t="s">
        <v>49</v>
      </c>
      <c r="O2626" s="36"/>
      <c r="P2626" s="36"/>
      <c r="Q2626" s="36"/>
      <c r="R2626" s="36" t="s">
        <v>50</v>
      </c>
      <c r="S2626" s="36" t="s">
        <v>51</v>
      </c>
      <c r="T2626" s="36" t="s">
        <v>38</v>
      </c>
      <c r="U2626" s="36" t="s">
        <v>38</v>
      </c>
      <c r="V2626" s="36" t="s">
        <v>38</v>
      </c>
      <c r="W2626" s="36" t="s">
        <v>52</v>
      </c>
      <c r="X2626" s="36">
        <v>2</v>
      </c>
      <c r="Y2626" s="36" t="s">
        <v>14365</v>
      </c>
      <c r="Z2626" s="36">
        <v>1</v>
      </c>
      <c r="AA2626" s="36" t="s">
        <v>821</v>
      </c>
      <c r="AB2626" s="36">
        <v>1</v>
      </c>
      <c r="AC2626" s="36"/>
      <c r="AD2626" s="36"/>
      <c r="AE2626" s="36">
        <f t="shared" si="43"/>
        <v>1</v>
      </c>
    </row>
    <row r="2627" spans="1:31" customFormat="1" ht="121.5">
      <c r="A2627" s="36">
        <v>2626</v>
      </c>
      <c r="B2627" s="36" t="s">
        <v>14216</v>
      </c>
      <c r="C2627" s="36" t="s">
        <v>14310</v>
      </c>
      <c r="D2627" s="36" t="s">
        <v>14366</v>
      </c>
      <c r="E2627" s="36" t="s">
        <v>28</v>
      </c>
      <c r="F2627" s="36" t="s">
        <v>45</v>
      </c>
      <c r="G2627" s="36">
        <v>0</v>
      </c>
      <c r="H2627" s="36" t="s">
        <v>82</v>
      </c>
      <c r="I2627" s="36" t="s">
        <v>14367</v>
      </c>
      <c r="J2627" s="36" t="s">
        <v>14368</v>
      </c>
      <c r="K2627" s="36" t="s">
        <v>33</v>
      </c>
      <c r="L2627" s="72" t="s">
        <v>14369</v>
      </c>
      <c r="M2627" s="36" t="s">
        <v>14370</v>
      </c>
      <c r="N2627" s="36" t="s">
        <v>49</v>
      </c>
      <c r="O2627" s="36" t="s">
        <v>50</v>
      </c>
      <c r="P2627" s="36"/>
      <c r="Q2627" s="36"/>
      <c r="R2627" s="36"/>
      <c r="S2627" s="36" t="s">
        <v>51</v>
      </c>
      <c r="T2627" s="36" t="s">
        <v>38</v>
      </c>
      <c r="U2627" s="36" t="s">
        <v>38</v>
      </c>
      <c r="V2627" s="36" t="s">
        <v>38</v>
      </c>
      <c r="W2627" s="36" t="s">
        <v>52</v>
      </c>
      <c r="X2627" s="36">
        <v>2</v>
      </c>
      <c r="Y2627" s="36" t="s">
        <v>14371</v>
      </c>
      <c r="Z2627" s="36">
        <v>1</v>
      </c>
      <c r="AA2627" s="36" t="s">
        <v>228</v>
      </c>
      <c r="AB2627" s="36">
        <v>5</v>
      </c>
      <c r="AC2627" s="36"/>
      <c r="AD2627" s="36"/>
      <c r="AE2627" s="36">
        <f t="shared" si="43"/>
        <v>1</v>
      </c>
    </row>
    <row r="2628" spans="1:31" customFormat="1" ht="135">
      <c r="A2628" s="36">
        <v>2627</v>
      </c>
      <c r="B2628" s="36" t="s">
        <v>14216</v>
      </c>
      <c r="C2628" s="36" t="s">
        <v>14310</v>
      </c>
      <c r="D2628" s="36" t="s">
        <v>14372</v>
      </c>
      <c r="E2628" s="36" t="s">
        <v>28</v>
      </c>
      <c r="F2628" s="36" t="s">
        <v>45</v>
      </c>
      <c r="G2628" s="36">
        <v>0</v>
      </c>
      <c r="H2628" s="36" t="s">
        <v>82</v>
      </c>
      <c r="I2628" s="36" t="s">
        <v>14373</v>
      </c>
      <c r="J2628" s="36" t="s">
        <v>14374</v>
      </c>
      <c r="K2628" s="36" t="s">
        <v>33</v>
      </c>
      <c r="L2628" s="72" t="s">
        <v>14375</v>
      </c>
      <c r="M2628" s="36" t="s">
        <v>14376</v>
      </c>
      <c r="N2628" s="36" t="s">
        <v>49</v>
      </c>
      <c r="O2628" s="36"/>
      <c r="P2628" s="36" t="s">
        <v>50</v>
      </c>
      <c r="Q2628" s="36" t="s">
        <v>14377</v>
      </c>
      <c r="R2628" s="36"/>
      <c r="S2628" s="36" t="s">
        <v>51</v>
      </c>
      <c r="T2628" s="36" t="s">
        <v>38</v>
      </c>
      <c r="U2628" s="36" t="s">
        <v>38</v>
      </c>
      <c r="V2628" s="36" t="s">
        <v>38</v>
      </c>
      <c r="W2628" s="36" t="s">
        <v>52</v>
      </c>
      <c r="X2628" s="36">
        <v>2</v>
      </c>
      <c r="Y2628" s="36" t="s">
        <v>14378</v>
      </c>
      <c r="Z2628" s="36">
        <v>2</v>
      </c>
      <c r="AA2628" s="36" t="s">
        <v>821</v>
      </c>
      <c r="AB2628" s="36">
        <v>2</v>
      </c>
      <c r="AC2628" s="36"/>
      <c r="AD2628" s="36"/>
      <c r="AE2628" s="36">
        <f t="shared" si="43"/>
        <v>1</v>
      </c>
    </row>
    <row r="2629" spans="1:31" customFormat="1" ht="121.5">
      <c r="A2629" s="36">
        <v>2628</v>
      </c>
      <c r="B2629" s="36" t="s">
        <v>14216</v>
      </c>
      <c r="C2629" s="36" t="s">
        <v>14310</v>
      </c>
      <c r="D2629" s="36" t="s">
        <v>14379</v>
      </c>
      <c r="E2629" s="36" t="s">
        <v>28</v>
      </c>
      <c r="F2629" s="36" t="s">
        <v>45</v>
      </c>
      <c r="G2629" s="36">
        <v>0</v>
      </c>
      <c r="H2629" s="36" t="s">
        <v>82</v>
      </c>
      <c r="I2629" s="36" t="s">
        <v>14380</v>
      </c>
      <c r="J2629" s="36" t="s">
        <v>14381</v>
      </c>
      <c r="K2629" s="36" t="s">
        <v>33</v>
      </c>
      <c r="L2629" s="72" t="s">
        <v>14382</v>
      </c>
      <c r="M2629" s="36" t="s">
        <v>14383</v>
      </c>
      <c r="N2629" s="36" t="s">
        <v>49</v>
      </c>
      <c r="O2629" s="36"/>
      <c r="P2629" s="36" t="s">
        <v>50</v>
      </c>
      <c r="Q2629" s="36"/>
      <c r="R2629" s="36"/>
      <c r="S2629" s="36" t="s">
        <v>51</v>
      </c>
      <c r="T2629" s="36" t="s">
        <v>38</v>
      </c>
      <c r="U2629" s="36" t="s">
        <v>39</v>
      </c>
      <c r="V2629" s="36" t="s">
        <v>38</v>
      </c>
      <c r="W2629" s="36" t="s">
        <v>52</v>
      </c>
      <c r="X2629" s="36">
        <v>2</v>
      </c>
      <c r="Y2629" s="36" t="s">
        <v>14384</v>
      </c>
      <c r="Z2629" s="36">
        <v>2</v>
      </c>
      <c r="AA2629" s="36" t="s">
        <v>821</v>
      </c>
      <c r="AB2629" s="36">
        <v>2</v>
      </c>
      <c r="AC2629" s="36"/>
      <c r="AD2629" s="36"/>
      <c r="AE2629" s="36">
        <f t="shared" si="43"/>
        <v>1</v>
      </c>
    </row>
    <row r="2630" spans="1:31" customFormat="1" ht="108">
      <c r="A2630" s="36">
        <v>2629</v>
      </c>
      <c r="B2630" s="36" t="s">
        <v>14216</v>
      </c>
      <c r="C2630" s="36" t="s">
        <v>14310</v>
      </c>
      <c r="D2630" s="36" t="s">
        <v>14385</v>
      </c>
      <c r="E2630" s="36" t="s">
        <v>28</v>
      </c>
      <c r="F2630" s="36" t="s">
        <v>45</v>
      </c>
      <c r="G2630" s="36">
        <v>0</v>
      </c>
      <c r="H2630" s="36" t="s">
        <v>82</v>
      </c>
      <c r="I2630" s="36" t="s">
        <v>14386</v>
      </c>
      <c r="J2630" s="36" t="s">
        <v>14387</v>
      </c>
      <c r="K2630" s="36" t="s">
        <v>33</v>
      </c>
      <c r="L2630" s="72" t="s">
        <v>14388</v>
      </c>
      <c r="M2630" s="36" t="s">
        <v>14389</v>
      </c>
      <c r="N2630" s="36" t="s">
        <v>49</v>
      </c>
      <c r="O2630" s="36"/>
      <c r="P2630" s="36" t="s">
        <v>50</v>
      </c>
      <c r="Q2630" s="36"/>
      <c r="R2630" s="36"/>
      <c r="S2630" s="36" t="s">
        <v>51</v>
      </c>
      <c r="T2630" s="36" t="s">
        <v>38</v>
      </c>
      <c r="U2630" s="36" t="s">
        <v>38</v>
      </c>
      <c r="V2630" s="36" t="s">
        <v>38</v>
      </c>
      <c r="W2630" s="36" t="s">
        <v>14390</v>
      </c>
      <c r="X2630" s="36">
        <v>1</v>
      </c>
      <c r="Y2630" s="36" t="s">
        <v>14391</v>
      </c>
      <c r="Z2630" s="36">
        <v>2</v>
      </c>
      <c r="AA2630" s="36" t="s">
        <v>821</v>
      </c>
      <c r="AB2630" s="36">
        <v>2</v>
      </c>
      <c r="AC2630" s="36"/>
      <c r="AD2630" s="36"/>
      <c r="AE2630" s="36">
        <f t="shared" si="43"/>
        <v>1</v>
      </c>
    </row>
    <row r="2631" spans="1:31" customFormat="1" ht="121.5">
      <c r="A2631" s="36">
        <v>2630</v>
      </c>
      <c r="B2631" s="36" t="s">
        <v>14216</v>
      </c>
      <c r="C2631" s="36" t="s">
        <v>14310</v>
      </c>
      <c r="D2631" s="36" t="s">
        <v>14392</v>
      </c>
      <c r="E2631" s="36" t="s">
        <v>28</v>
      </c>
      <c r="F2631" s="36" t="s">
        <v>45</v>
      </c>
      <c r="G2631" s="36">
        <v>0</v>
      </c>
      <c r="H2631" s="36" t="s">
        <v>82</v>
      </c>
      <c r="I2631" s="36" t="s">
        <v>14393</v>
      </c>
      <c r="J2631" s="36" t="s">
        <v>14394</v>
      </c>
      <c r="K2631" s="36" t="s">
        <v>33</v>
      </c>
      <c r="L2631" s="72" t="s">
        <v>14395</v>
      </c>
      <c r="M2631" s="36" t="s">
        <v>14396</v>
      </c>
      <c r="N2631" s="36" t="s">
        <v>36</v>
      </c>
      <c r="O2631" s="36"/>
      <c r="P2631" s="36" t="s">
        <v>14397</v>
      </c>
      <c r="Q2631" s="36"/>
      <c r="R2631" s="36"/>
      <c r="S2631" s="36" t="s">
        <v>37</v>
      </c>
      <c r="T2631" s="36" t="s">
        <v>38</v>
      </c>
      <c r="U2631" s="36" t="s">
        <v>38</v>
      </c>
      <c r="V2631" s="36" t="s">
        <v>38</v>
      </c>
      <c r="W2631" s="36" t="s">
        <v>52</v>
      </c>
      <c r="X2631" s="36">
        <v>2</v>
      </c>
      <c r="Y2631" s="36" t="s">
        <v>14398</v>
      </c>
      <c r="Z2631" s="36">
        <v>1</v>
      </c>
      <c r="AA2631" s="36" t="s">
        <v>821</v>
      </c>
      <c r="AB2631" s="36">
        <v>1</v>
      </c>
      <c r="AC2631" s="36"/>
      <c r="AD2631" s="36"/>
      <c r="AE2631" s="36">
        <f t="shared" si="43"/>
        <v>0</v>
      </c>
    </row>
    <row r="2632" spans="1:31" customFormat="1" ht="121.5">
      <c r="A2632" s="36">
        <v>2631</v>
      </c>
      <c r="B2632" s="36" t="s">
        <v>14216</v>
      </c>
      <c r="C2632" s="36" t="s">
        <v>14310</v>
      </c>
      <c r="D2632" s="36" t="s">
        <v>14399</v>
      </c>
      <c r="E2632" s="36" t="s">
        <v>28</v>
      </c>
      <c r="F2632" s="36" t="s">
        <v>45</v>
      </c>
      <c r="G2632" s="36">
        <v>0</v>
      </c>
      <c r="H2632" s="36" t="s">
        <v>82</v>
      </c>
      <c r="I2632" s="36" t="s">
        <v>14400</v>
      </c>
      <c r="J2632" s="36" t="s">
        <v>14401</v>
      </c>
      <c r="K2632" s="36" t="s">
        <v>33</v>
      </c>
      <c r="L2632" s="72" t="s">
        <v>14402</v>
      </c>
      <c r="M2632" s="36" t="s">
        <v>14403</v>
      </c>
      <c r="N2632" s="36" t="s">
        <v>49</v>
      </c>
      <c r="O2632" s="36" t="s">
        <v>50</v>
      </c>
      <c r="P2632" s="36" t="s">
        <v>50</v>
      </c>
      <c r="Q2632" s="36"/>
      <c r="R2632" s="36"/>
      <c r="S2632" s="36" t="s">
        <v>51</v>
      </c>
      <c r="T2632" s="36" t="s">
        <v>38</v>
      </c>
      <c r="U2632" s="36" t="s">
        <v>38</v>
      </c>
      <c r="V2632" s="36" t="s">
        <v>38</v>
      </c>
      <c r="W2632" s="36" t="s">
        <v>52</v>
      </c>
      <c r="X2632" s="36">
        <v>2</v>
      </c>
      <c r="Y2632" s="36" t="s">
        <v>14404</v>
      </c>
      <c r="Z2632" s="36">
        <v>1</v>
      </c>
      <c r="AA2632" s="36" t="s">
        <v>821</v>
      </c>
      <c r="AB2632" s="36">
        <v>1</v>
      </c>
      <c r="AC2632" s="36"/>
      <c r="AD2632" s="36"/>
      <c r="AE2632" s="36">
        <f t="shared" ref="AE2632:AE2695" si="44">COUNTIFS(O2632:R2632,"√")</f>
        <v>2</v>
      </c>
    </row>
    <row r="2633" spans="1:31" customFormat="1" ht="121.5">
      <c r="A2633" s="36">
        <v>2632</v>
      </c>
      <c r="B2633" s="36" t="s">
        <v>14216</v>
      </c>
      <c r="C2633" s="36" t="s">
        <v>14310</v>
      </c>
      <c r="D2633" s="36" t="s">
        <v>14405</v>
      </c>
      <c r="E2633" s="36" t="s">
        <v>28</v>
      </c>
      <c r="F2633" s="36" t="s">
        <v>45</v>
      </c>
      <c r="G2633" s="36">
        <v>0</v>
      </c>
      <c r="H2633" s="36" t="s">
        <v>42</v>
      </c>
      <c r="I2633" s="36" t="s">
        <v>14406</v>
      </c>
      <c r="J2633" s="36" t="s">
        <v>14407</v>
      </c>
      <c r="K2633" s="36" t="s">
        <v>33</v>
      </c>
      <c r="L2633" s="72" t="s">
        <v>14408</v>
      </c>
      <c r="M2633" s="36" t="s">
        <v>14409</v>
      </c>
      <c r="N2633" s="36" t="s">
        <v>49</v>
      </c>
      <c r="O2633" s="36"/>
      <c r="P2633" s="36" t="s">
        <v>50</v>
      </c>
      <c r="Q2633" s="36"/>
      <c r="R2633" s="36"/>
      <c r="S2633" s="36" t="s">
        <v>37</v>
      </c>
      <c r="T2633" s="36" t="s">
        <v>38</v>
      </c>
      <c r="U2633" s="36" t="s">
        <v>38</v>
      </c>
      <c r="V2633" s="36" t="s">
        <v>38</v>
      </c>
      <c r="W2633" s="36" t="s">
        <v>14353</v>
      </c>
      <c r="X2633" s="36">
        <v>1</v>
      </c>
      <c r="Y2633" s="36" t="s">
        <v>14329</v>
      </c>
      <c r="Z2633" s="36">
        <v>2</v>
      </c>
      <c r="AA2633" s="36" t="s">
        <v>821</v>
      </c>
      <c r="AB2633" s="36">
        <v>2</v>
      </c>
      <c r="AC2633" s="36"/>
      <c r="AD2633" s="36"/>
      <c r="AE2633" s="36">
        <f t="shared" si="44"/>
        <v>1</v>
      </c>
    </row>
    <row r="2634" spans="1:31" customFormat="1" ht="121.5">
      <c r="A2634" s="36">
        <v>2633</v>
      </c>
      <c r="B2634" s="36" t="s">
        <v>14216</v>
      </c>
      <c r="C2634" s="36" t="s">
        <v>14310</v>
      </c>
      <c r="D2634" s="36" t="s">
        <v>14410</v>
      </c>
      <c r="E2634" s="36" t="s">
        <v>28</v>
      </c>
      <c r="F2634" s="36" t="s">
        <v>45</v>
      </c>
      <c r="G2634" s="36">
        <v>0</v>
      </c>
      <c r="H2634" s="36" t="s">
        <v>82</v>
      </c>
      <c r="I2634" s="36" t="s">
        <v>14344</v>
      </c>
      <c r="J2634" s="36" t="s">
        <v>14411</v>
      </c>
      <c r="K2634" s="36" t="s">
        <v>33</v>
      </c>
      <c r="L2634" s="72" t="s">
        <v>14412</v>
      </c>
      <c r="M2634" s="36" t="s">
        <v>14413</v>
      </c>
      <c r="N2634" s="36" t="s">
        <v>49</v>
      </c>
      <c r="O2634" s="36"/>
      <c r="P2634" s="36" t="s">
        <v>50</v>
      </c>
      <c r="Q2634" s="36"/>
      <c r="R2634" s="36"/>
      <c r="S2634" s="36" t="s">
        <v>51</v>
      </c>
      <c r="T2634" s="36" t="s">
        <v>38</v>
      </c>
      <c r="U2634" s="36" t="s">
        <v>38</v>
      </c>
      <c r="V2634" s="36" t="s">
        <v>38</v>
      </c>
      <c r="W2634" s="36" t="s">
        <v>52</v>
      </c>
      <c r="X2634" s="36">
        <v>2</v>
      </c>
      <c r="Y2634" s="36" t="s">
        <v>14414</v>
      </c>
      <c r="Z2634" s="36">
        <v>2</v>
      </c>
      <c r="AA2634" s="36" t="s">
        <v>821</v>
      </c>
      <c r="AB2634" s="36">
        <v>2</v>
      </c>
      <c r="AC2634" s="36"/>
      <c r="AD2634" s="36"/>
      <c r="AE2634" s="36">
        <f t="shared" si="44"/>
        <v>1</v>
      </c>
    </row>
    <row r="2635" spans="1:31" customFormat="1" ht="94.5">
      <c r="A2635" s="36">
        <v>2634</v>
      </c>
      <c r="B2635" s="36" t="s">
        <v>14216</v>
      </c>
      <c r="C2635" s="36" t="s">
        <v>14415</v>
      </c>
      <c r="D2635" s="36" t="s">
        <v>14416</v>
      </c>
      <c r="E2635" s="36" t="s">
        <v>28</v>
      </c>
      <c r="F2635" s="36" t="s">
        <v>45</v>
      </c>
      <c r="G2635" s="36">
        <v>0</v>
      </c>
      <c r="H2635" s="36" t="s">
        <v>30</v>
      </c>
      <c r="I2635" s="36" t="s">
        <v>14417</v>
      </c>
      <c r="J2635" s="36" t="s">
        <v>14418</v>
      </c>
      <c r="K2635" s="36" t="s">
        <v>33</v>
      </c>
      <c r="L2635" s="72" t="s">
        <v>14419</v>
      </c>
      <c r="M2635" s="36" t="s">
        <v>14420</v>
      </c>
      <c r="N2635" s="36" t="s">
        <v>49</v>
      </c>
      <c r="O2635" s="36"/>
      <c r="P2635" s="36" t="s">
        <v>50</v>
      </c>
      <c r="Q2635" s="36"/>
      <c r="R2635" s="36"/>
      <c r="S2635" s="36" t="s">
        <v>51</v>
      </c>
      <c r="T2635" s="36" t="s">
        <v>38</v>
      </c>
      <c r="U2635" s="36" t="s">
        <v>39</v>
      </c>
      <c r="V2635" s="36" t="s">
        <v>38</v>
      </c>
      <c r="W2635" s="36" t="s">
        <v>38</v>
      </c>
      <c r="X2635" s="36">
        <v>2</v>
      </c>
      <c r="Y2635" s="36" t="s">
        <v>52</v>
      </c>
      <c r="Z2635" s="36">
        <v>3</v>
      </c>
      <c r="AA2635" s="36" t="s">
        <v>821</v>
      </c>
      <c r="AB2635" s="36">
        <v>4</v>
      </c>
      <c r="AC2635" s="36"/>
      <c r="AD2635" s="36"/>
      <c r="AE2635" s="36">
        <f t="shared" si="44"/>
        <v>1</v>
      </c>
    </row>
    <row r="2636" spans="1:31" customFormat="1" ht="175.5">
      <c r="A2636" s="36">
        <v>2635</v>
      </c>
      <c r="B2636" s="36" t="s">
        <v>14216</v>
      </c>
      <c r="C2636" s="36" t="s">
        <v>14415</v>
      </c>
      <c r="D2636" s="36" t="s">
        <v>14421</v>
      </c>
      <c r="E2636" s="36" t="s">
        <v>14422</v>
      </c>
      <c r="F2636" s="36" t="s">
        <v>132</v>
      </c>
      <c r="G2636" s="36">
        <v>1</v>
      </c>
      <c r="H2636" s="36" t="s">
        <v>30</v>
      </c>
      <c r="I2636" s="36" t="s">
        <v>14423</v>
      </c>
      <c r="J2636" s="36" t="s">
        <v>14424</v>
      </c>
      <c r="K2636" s="36" t="s">
        <v>33</v>
      </c>
      <c r="L2636" s="72" t="s">
        <v>14425</v>
      </c>
      <c r="M2636" s="36" t="s">
        <v>14426</v>
      </c>
      <c r="N2636" s="36" t="s">
        <v>49</v>
      </c>
      <c r="O2636" s="36"/>
      <c r="P2636" s="36"/>
      <c r="Q2636" s="36" t="s">
        <v>50</v>
      </c>
      <c r="R2636" s="36"/>
      <c r="S2636" s="36" t="s">
        <v>51</v>
      </c>
      <c r="T2636" s="36" t="s">
        <v>38</v>
      </c>
      <c r="U2636" s="36" t="s">
        <v>39</v>
      </c>
      <c r="V2636" s="36" t="s">
        <v>39</v>
      </c>
      <c r="W2636" s="36" t="s">
        <v>14427</v>
      </c>
      <c r="X2636" s="36">
        <v>1</v>
      </c>
      <c r="Y2636" s="36" t="s">
        <v>14428</v>
      </c>
      <c r="Z2636" s="36">
        <v>4</v>
      </c>
      <c r="AA2636" s="36" t="s">
        <v>623</v>
      </c>
      <c r="AB2636" s="36">
        <v>4</v>
      </c>
      <c r="AC2636" s="36"/>
      <c r="AD2636" s="36"/>
      <c r="AE2636" s="36">
        <f t="shared" si="44"/>
        <v>1</v>
      </c>
    </row>
    <row r="2637" spans="1:31" customFormat="1" ht="81">
      <c r="A2637" s="36">
        <v>2636</v>
      </c>
      <c r="B2637" s="36" t="s">
        <v>14216</v>
      </c>
      <c r="C2637" s="36" t="s">
        <v>14415</v>
      </c>
      <c r="D2637" s="36" t="s">
        <v>14429</v>
      </c>
      <c r="E2637" s="36" t="s">
        <v>28</v>
      </c>
      <c r="F2637" s="36" t="s">
        <v>45</v>
      </c>
      <c r="G2637" s="36">
        <v>0</v>
      </c>
      <c r="H2637" s="36" t="s">
        <v>30</v>
      </c>
      <c r="I2637" s="36" t="s">
        <v>14430</v>
      </c>
      <c r="J2637" s="36" t="s">
        <v>14431</v>
      </c>
      <c r="K2637" s="36" t="s">
        <v>33</v>
      </c>
      <c r="L2637" s="72" t="s">
        <v>14432</v>
      </c>
      <c r="M2637" s="36" t="s">
        <v>14433</v>
      </c>
      <c r="N2637" s="36" t="s">
        <v>49</v>
      </c>
      <c r="O2637" s="36"/>
      <c r="P2637" s="36" t="s">
        <v>50</v>
      </c>
      <c r="Q2637" s="36"/>
      <c r="R2637" s="36"/>
      <c r="S2637" s="36" t="s">
        <v>51</v>
      </c>
      <c r="T2637" s="36" t="s">
        <v>38</v>
      </c>
      <c r="U2637" s="36" t="s">
        <v>39</v>
      </c>
      <c r="V2637" s="36" t="s">
        <v>38</v>
      </c>
      <c r="W2637" s="36" t="s">
        <v>38</v>
      </c>
      <c r="X2637" s="36">
        <v>2</v>
      </c>
      <c r="Y2637" s="36" t="s">
        <v>52</v>
      </c>
      <c r="Z2637" s="36">
        <v>3</v>
      </c>
      <c r="AA2637" s="36" t="s">
        <v>821</v>
      </c>
      <c r="AB2637" s="36">
        <v>4</v>
      </c>
      <c r="AC2637" s="36"/>
      <c r="AD2637" s="36"/>
      <c r="AE2637" s="36">
        <f t="shared" si="44"/>
        <v>1</v>
      </c>
    </row>
    <row r="2638" spans="1:31" customFormat="1" ht="67.5">
      <c r="A2638" s="36">
        <v>2637</v>
      </c>
      <c r="B2638" s="36" t="s">
        <v>14216</v>
      </c>
      <c r="C2638" s="36" t="s">
        <v>14415</v>
      </c>
      <c r="D2638" s="36" t="s">
        <v>14434</v>
      </c>
      <c r="E2638" s="36" t="s">
        <v>28</v>
      </c>
      <c r="F2638" s="36" t="s">
        <v>45</v>
      </c>
      <c r="G2638" s="36">
        <v>0</v>
      </c>
      <c r="H2638" s="36" t="s">
        <v>4608</v>
      </c>
      <c r="I2638" s="36" t="s">
        <v>14435</v>
      </c>
      <c r="J2638" s="36" t="s">
        <v>14436</v>
      </c>
      <c r="K2638" s="36" t="s">
        <v>33</v>
      </c>
      <c r="L2638" s="72" t="s">
        <v>14437</v>
      </c>
      <c r="M2638" s="36" t="s">
        <v>14438</v>
      </c>
      <c r="N2638" s="36" t="s">
        <v>49</v>
      </c>
      <c r="O2638" s="36"/>
      <c r="P2638" s="36" t="s">
        <v>50</v>
      </c>
      <c r="Q2638" s="36"/>
      <c r="R2638" s="36"/>
      <c r="S2638" s="36" t="s">
        <v>51</v>
      </c>
      <c r="T2638" s="36" t="s">
        <v>38</v>
      </c>
      <c r="U2638" s="36" t="s">
        <v>39</v>
      </c>
      <c r="V2638" s="36" t="s">
        <v>38</v>
      </c>
      <c r="W2638" s="36" t="s">
        <v>38</v>
      </c>
      <c r="X2638" s="36">
        <v>2</v>
      </c>
      <c r="Y2638" s="36" t="s">
        <v>4081</v>
      </c>
      <c r="Z2638" s="36">
        <v>1</v>
      </c>
      <c r="AA2638" s="36" t="s">
        <v>821</v>
      </c>
      <c r="AB2638" s="36">
        <v>1</v>
      </c>
      <c r="AC2638" s="36"/>
      <c r="AD2638" s="36"/>
      <c r="AE2638" s="36">
        <f t="shared" si="44"/>
        <v>1</v>
      </c>
    </row>
    <row r="2639" spans="1:31" customFormat="1" ht="108">
      <c r="A2639" s="36">
        <v>2638</v>
      </c>
      <c r="B2639" s="36" t="s">
        <v>14216</v>
      </c>
      <c r="C2639" s="36" t="s">
        <v>14415</v>
      </c>
      <c r="D2639" s="36" t="s">
        <v>14439</v>
      </c>
      <c r="E2639" s="36" t="s">
        <v>28</v>
      </c>
      <c r="F2639" s="36" t="s">
        <v>45</v>
      </c>
      <c r="G2639" s="36">
        <v>0</v>
      </c>
      <c r="H2639" s="36" t="s">
        <v>814</v>
      </c>
      <c r="I2639" s="36" t="s">
        <v>14440</v>
      </c>
      <c r="J2639" s="36" t="s">
        <v>14441</v>
      </c>
      <c r="K2639" s="36" t="s">
        <v>33</v>
      </c>
      <c r="L2639" s="72" t="s">
        <v>14442</v>
      </c>
      <c r="M2639" s="36" t="s">
        <v>14443</v>
      </c>
      <c r="N2639" s="36" t="s">
        <v>49</v>
      </c>
      <c r="O2639" s="36"/>
      <c r="P2639" s="36" t="s">
        <v>50</v>
      </c>
      <c r="Q2639" s="36"/>
      <c r="R2639" s="36"/>
      <c r="S2639" s="36" t="s">
        <v>51</v>
      </c>
      <c r="T2639" s="36" t="s">
        <v>38</v>
      </c>
      <c r="U2639" s="36" t="s">
        <v>39</v>
      </c>
      <c r="V2639" s="36" t="s">
        <v>38</v>
      </c>
      <c r="W2639" s="36" t="s">
        <v>38</v>
      </c>
      <c r="X2639" s="36">
        <v>2</v>
      </c>
      <c r="Y2639" s="36" t="s">
        <v>14444</v>
      </c>
      <c r="Z2639" s="36">
        <v>4</v>
      </c>
      <c r="AA2639" s="36" t="s">
        <v>623</v>
      </c>
      <c r="AB2639" s="36">
        <v>4</v>
      </c>
      <c r="AC2639" s="36"/>
      <c r="AD2639" s="36"/>
      <c r="AE2639" s="36">
        <f t="shared" si="44"/>
        <v>1</v>
      </c>
    </row>
    <row r="2640" spans="1:31" customFormat="1" ht="108">
      <c r="A2640" s="36">
        <v>2639</v>
      </c>
      <c r="B2640" s="36" t="s">
        <v>14216</v>
      </c>
      <c r="C2640" s="36" t="s">
        <v>14415</v>
      </c>
      <c r="D2640" s="36" t="s">
        <v>14445</v>
      </c>
      <c r="E2640" s="36" t="s">
        <v>28</v>
      </c>
      <c r="F2640" s="36" t="s">
        <v>45</v>
      </c>
      <c r="G2640" s="36">
        <v>0</v>
      </c>
      <c r="H2640" s="36" t="s">
        <v>82</v>
      </c>
      <c r="I2640" s="36" t="s">
        <v>14446</v>
      </c>
      <c r="J2640" s="36" t="s">
        <v>14447</v>
      </c>
      <c r="K2640" s="36" t="s">
        <v>33</v>
      </c>
      <c r="L2640" s="72" t="s">
        <v>14448</v>
      </c>
      <c r="M2640" s="36" t="s">
        <v>14449</v>
      </c>
      <c r="N2640" s="36" t="s">
        <v>36</v>
      </c>
      <c r="O2640" s="36"/>
      <c r="P2640" s="36"/>
      <c r="Q2640" s="36"/>
      <c r="R2640" s="36"/>
      <c r="S2640" s="36" t="s">
        <v>38</v>
      </c>
      <c r="T2640" s="36" t="s">
        <v>39</v>
      </c>
      <c r="U2640" s="36" t="s">
        <v>39</v>
      </c>
      <c r="V2640" s="36" t="s">
        <v>38</v>
      </c>
      <c r="W2640" s="36" t="s">
        <v>38</v>
      </c>
      <c r="X2640" s="36">
        <v>2</v>
      </c>
      <c r="Y2640" s="36" t="s">
        <v>4081</v>
      </c>
      <c r="Z2640" s="36">
        <v>1</v>
      </c>
      <c r="AA2640" s="36" t="s">
        <v>14450</v>
      </c>
      <c r="AB2640" s="36">
        <v>4</v>
      </c>
      <c r="AC2640" s="36"/>
      <c r="AD2640" s="36"/>
      <c r="AE2640" s="36">
        <f t="shared" si="44"/>
        <v>0</v>
      </c>
    </row>
    <row r="2641" spans="1:31" customFormat="1" ht="148.5">
      <c r="A2641" s="36">
        <v>2640</v>
      </c>
      <c r="B2641" s="36" t="s">
        <v>14216</v>
      </c>
      <c r="C2641" s="36" t="s">
        <v>14415</v>
      </c>
      <c r="D2641" s="36" t="s">
        <v>14451</v>
      </c>
      <c r="E2641" s="36" t="s">
        <v>28</v>
      </c>
      <c r="F2641" s="36" t="s">
        <v>2866</v>
      </c>
      <c r="G2641" s="36">
        <v>5</v>
      </c>
      <c r="H2641" s="72" t="s">
        <v>460</v>
      </c>
      <c r="I2641" s="36" t="s">
        <v>14452</v>
      </c>
      <c r="J2641" s="36" t="s">
        <v>14453</v>
      </c>
      <c r="K2641" s="36" t="s">
        <v>33</v>
      </c>
      <c r="L2641" s="72" t="s">
        <v>14454</v>
      </c>
      <c r="M2641" s="36" t="s">
        <v>14455</v>
      </c>
      <c r="N2641" s="36" t="s">
        <v>49</v>
      </c>
      <c r="O2641" s="36"/>
      <c r="P2641" s="36" t="s">
        <v>50</v>
      </c>
      <c r="Q2641" s="36"/>
      <c r="R2641" s="36"/>
      <c r="S2641" s="36" t="s">
        <v>51</v>
      </c>
      <c r="T2641" s="36" t="s">
        <v>38</v>
      </c>
      <c r="U2641" s="36" t="s">
        <v>39</v>
      </c>
      <c r="V2641" s="36" t="s">
        <v>38</v>
      </c>
      <c r="W2641" s="36" t="s">
        <v>14456</v>
      </c>
      <c r="X2641" s="36">
        <v>1</v>
      </c>
      <c r="Y2641" s="36" t="s">
        <v>14457</v>
      </c>
      <c r="Z2641" s="36">
        <v>1</v>
      </c>
      <c r="AA2641" s="36" t="s">
        <v>821</v>
      </c>
      <c r="AB2641" s="36">
        <v>4</v>
      </c>
      <c r="AC2641" s="36"/>
      <c r="AD2641" s="36"/>
      <c r="AE2641" s="36">
        <f t="shared" si="44"/>
        <v>1</v>
      </c>
    </row>
    <row r="2642" spans="1:31" customFormat="1" ht="67.5">
      <c r="A2642" s="36">
        <v>2641</v>
      </c>
      <c r="B2642" s="36" t="s">
        <v>14216</v>
      </c>
      <c r="C2642" s="36" t="s">
        <v>14415</v>
      </c>
      <c r="D2642" s="36" t="s">
        <v>14458</v>
      </c>
      <c r="E2642" s="36" t="s">
        <v>28</v>
      </c>
      <c r="F2642" s="36" t="s">
        <v>45</v>
      </c>
      <c r="G2642" s="36">
        <v>0</v>
      </c>
      <c r="H2642" s="36" t="s">
        <v>82</v>
      </c>
      <c r="I2642" s="36" t="s">
        <v>14459</v>
      </c>
      <c r="J2642" s="36" t="s">
        <v>14460</v>
      </c>
      <c r="K2642" s="36" t="s">
        <v>33</v>
      </c>
      <c r="L2642" s="72" t="s">
        <v>14461</v>
      </c>
      <c r="M2642" s="36" t="s">
        <v>14462</v>
      </c>
      <c r="N2642" s="36" t="s">
        <v>36</v>
      </c>
      <c r="O2642" s="36"/>
      <c r="P2642" s="36"/>
      <c r="Q2642" s="36"/>
      <c r="R2642" s="36"/>
      <c r="S2642" s="36" t="s">
        <v>38</v>
      </c>
      <c r="T2642" s="36" t="s">
        <v>38</v>
      </c>
      <c r="U2642" s="36" t="s">
        <v>39</v>
      </c>
      <c r="V2642" s="36" t="s">
        <v>38</v>
      </c>
      <c r="W2642" s="36" t="s">
        <v>38</v>
      </c>
      <c r="X2642" s="36">
        <v>2</v>
      </c>
      <c r="Y2642" s="36" t="s">
        <v>14463</v>
      </c>
      <c r="Z2642" s="36">
        <v>5</v>
      </c>
      <c r="AA2642" s="36" t="s">
        <v>450</v>
      </c>
      <c r="AB2642" s="36">
        <v>5</v>
      </c>
      <c r="AC2642" s="36"/>
      <c r="AD2642" s="36"/>
      <c r="AE2642" s="36">
        <f t="shared" si="44"/>
        <v>0</v>
      </c>
    </row>
    <row r="2643" spans="1:31" customFormat="1" ht="67.5">
      <c r="A2643" s="36">
        <v>2642</v>
      </c>
      <c r="B2643" s="36" t="s">
        <v>14216</v>
      </c>
      <c r="C2643" s="36" t="s">
        <v>14415</v>
      </c>
      <c r="D2643" s="36" t="s">
        <v>14464</v>
      </c>
      <c r="E2643" s="36" t="s">
        <v>28</v>
      </c>
      <c r="F2643" s="36" t="s">
        <v>45</v>
      </c>
      <c r="G2643" s="36">
        <v>0</v>
      </c>
      <c r="H2643" s="36" t="s">
        <v>82</v>
      </c>
      <c r="I2643" s="36" t="s">
        <v>14465</v>
      </c>
      <c r="J2643" s="36" t="s">
        <v>14466</v>
      </c>
      <c r="K2643" s="36" t="s">
        <v>33</v>
      </c>
      <c r="L2643" s="72" t="s">
        <v>14467</v>
      </c>
      <c r="M2643" s="36" t="s">
        <v>14468</v>
      </c>
      <c r="N2643" s="36" t="s">
        <v>49</v>
      </c>
      <c r="O2643" s="36"/>
      <c r="P2643" s="36" t="s">
        <v>50</v>
      </c>
      <c r="Q2643" s="36"/>
      <c r="R2643" s="36"/>
      <c r="S2643" s="36" t="s">
        <v>51</v>
      </c>
      <c r="T2643" s="36" t="s">
        <v>38</v>
      </c>
      <c r="U2643" s="36" t="s">
        <v>39</v>
      </c>
      <c r="V2643" s="36" t="s">
        <v>38</v>
      </c>
      <c r="W2643" s="36" t="s">
        <v>38</v>
      </c>
      <c r="X2643" s="36">
        <v>2</v>
      </c>
      <c r="Y2643" s="36" t="s">
        <v>4081</v>
      </c>
      <c r="Z2643" s="36">
        <v>1</v>
      </c>
      <c r="AA2643" s="36" t="s">
        <v>821</v>
      </c>
      <c r="AB2643" s="36">
        <v>1</v>
      </c>
      <c r="AC2643" s="36"/>
      <c r="AD2643" s="36"/>
      <c r="AE2643" s="36">
        <f t="shared" si="44"/>
        <v>1</v>
      </c>
    </row>
    <row r="2644" spans="1:31" customFormat="1" ht="148.5">
      <c r="A2644" s="36">
        <v>2643</v>
      </c>
      <c r="B2644" s="36" t="s">
        <v>14216</v>
      </c>
      <c r="C2644" s="36" t="s">
        <v>14415</v>
      </c>
      <c r="D2644" s="36" t="s">
        <v>14469</v>
      </c>
      <c r="E2644" s="36" t="s">
        <v>28</v>
      </c>
      <c r="F2644" s="36" t="s">
        <v>45</v>
      </c>
      <c r="G2644" s="36">
        <v>0</v>
      </c>
      <c r="H2644" s="36" t="s">
        <v>30</v>
      </c>
      <c r="I2644" s="36" t="s">
        <v>14470</v>
      </c>
      <c r="J2644" s="36" t="s">
        <v>14471</v>
      </c>
      <c r="K2644" s="36" t="s">
        <v>33</v>
      </c>
      <c r="L2644" s="72" t="s">
        <v>14472</v>
      </c>
      <c r="M2644" s="36" t="s">
        <v>14473</v>
      </c>
      <c r="N2644" s="36" t="s">
        <v>49</v>
      </c>
      <c r="O2644" s="36"/>
      <c r="P2644" s="36" t="s">
        <v>50</v>
      </c>
      <c r="Q2644" s="36"/>
      <c r="R2644" s="36"/>
      <c r="S2644" s="36" t="s">
        <v>51</v>
      </c>
      <c r="T2644" s="36" t="s">
        <v>38</v>
      </c>
      <c r="U2644" s="36" t="s">
        <v>39</v>
      </c>
      <c r="V2644" s="36" t="s">
        <v>38</v>
      </c>
      <c r="W2644" s="36" t="s">
        <v>38</v>
      </c>
      <c r="X2644" s="36">
        <v>2</v>
      </c>
      <c r="Y2644" s="36" t="s">
        <v>14463</v>
      </c>
      <c r="Z2644" s="36">
        <v>5</v>
      </c>
      <c r="AA2644" s="36" t="s">
        <v>450</v>
      </c>
      <c r="AB2644" s="36">
        <v>5</v>
      </c>
      <c r="AC2644" s="36"/>
      <c r="AD2644" s="36"/>
      <c r="AE2644" s="36">
        <f t="shared" si="44"/>
        <v>1</v>
      </c>
    </row>
    <row r="2645" spans="1:31" customFormat="1" ht="81">
      <c r="A2645" s="36">
        <v>2644</v>
      </c>
      <c r="B2645" s="36" t="s">
        <v>14216</v>
      </c>
      <c r="C2645" s="36" t="s">
        <v>14415</v>
      </c>
      <c r="D2645" s="36" t="s">
        <v>14474</v>
      </c>
      <c r="E2645" s="36" t="s">
        <v>28</v>
      </c>
      <c r="F2645" s="36" t="s">
        <v>45</v>
      </c>
      <c r="G2645" s="36">
        <v>0</v>
      </c>
      <c r="H2645" s="36" t="s">
        <v>108</v>
      </c>
      <c r="I2645" s="36" t="s">
        <v>14475</v>
      </c>
      <c r="J2645" s="36" t="s">
        <v>14476</v>
      </c>
      <c r="K2645" s="36" t="s">
        <v>33</v>
      </c>
      <c r="L2645" s="72" t="s">
        <v>14477</v>
      </c>
      <c r="M2645" s="36" t="s">
        <v>14478</v>
      </c>
      <c r="N2645" s="36" t="s">
        <v>49</v>
      </c>
      <c r="O2645" s="36"/>
      <c r="P2645" s="36" t="s">
        <v>50</v>
      </c>
      <c r="Q2645" s="36"/>
      <c r="R2645" s="36"/>
      <c r="S2645" s="36" t="s">
        <v>51</v>
      </c>
      <c r="T2645" s="36" t="s">
        <v>38</v>
      </c>
      <c r="U2645" s="36" t="s">
        <v>38</v>
      </c>
      <c r="V2645" s="36" t="s">
        <v>38</v>
      </c>
      <c r="W2645" s="36" t="s">
        <v>38</v>
      </c>
      <c r="X2645" s="36">
        <v>2</v>
      </c>
      <c r="Y2645" s="36" t="s">
        <v>4081</v>
      </c>
      <c r="Z2645" s="36">
        <v>1</v>
      </c>
      <c r="AA2645" s="36" t="s">
        <v>821</v>
      </c>
      <c r="AB2645" s="36">
        <v>1</v>
      </c>
      <c r="AC2645" s="36"/>
      <c r="AD2645" s="36"/>
      <c r="AE2645" s="36">
        <f t="shared" si="44"/>
        <v>1</v>
      </c>
    </row>
    <row r="2646" spans="1:31" customFormat="1" ht="81">
      <c r="A2646" s="36">
        <v>2645</v>
      </c>
      <c r="B2646" s="36" t="s">
        <v>14216</v>
      </c>
      <c r="C2646" s="36" t="s">
        <v>14479</v>
      </c>
      <c r="D2646" s="36" t="s">
        <v>14480</v>
      </c>
      <c r="E2646" s="36" t="s">
        <v>28</v>
      </c>
      <c r="F2646" s="36" t="s">
        <v>45</v>
      </c>
      <c r="G2646" s="36">
        <v>0</v>
      </c>
      <c r="H2646" s="36" t="s">
        <v>30</v>
      </c>
      <c r="I2646" s="36" t="s">
        <v>14481</v>
      </c>
      <c r="J2646" s="36" t="s">
        <v>14482</v>
      </c>
      <c r="K2646" s="36" t="s">
        <v>33</v>
      </c>
      <c r="L2646" s="72" t="s">
        <v>14483</v>
      </c>
      <c r="M2646" s="36" t="s">
        <v>14484</v>
      </c>
      <c r="N2646" s="36" t="s">
        <v>49</v>
      </c>
      <c r="O2646" s="36"/>
      <c r="P2646" s="36" t="s">
        <v>50</v>
      </c>
      <c r="Q2646" s="36"/>
      <c r="R2646" s="36"/>
      <c r="S2646" s="36" t="s">
        <v>51</v>
      </c>
      <c r="T2646" s="36" t="s">
        <v>38</v>
      </c>
      <c r="U2646" s="36" t="s">
        <v>39</v>
      </c>
      <c r="V2646" s="36" t="s">
        <v>38</v>
      </c>
      <c r="W2646" s="36" t="s">
        <v>38</v>
      </c>
      <c r="X2646" s="36">
        <v>2</v>
      </c>
      <c r="Y2646" s="36" t="s">
        <v>14485</v>
      </c>
      <c r="Z2646" s="36">
        <v>2</v>
      </c>
      <c r="AA2646" s="36" t="s">
        <v>14486</v>
      </c>
      <c r="AB2646" s="36">
        <v>1</v>
      </c>
      <c r="AC2646" s="36"/>
      <c r="AD2646" s="36"/>
      <c r="AE2646" s="36">
        <f t="shared" si="44"/>
        <v>1</v>
      </c>
    </row>
    <row r="2647" spans="1:31" customFormat="1" ht="108">
      <c r="A2647" s="36">
        <v>2646</v>
      </c>
      <c r="B2647" s="36" t="s">
        <v>14216</v>
      </c>
      <c r="C2647" s="36" t="s">
        <v>14479</v>
      </c>
      <c r="D2647" s="36" t="s">
        <v>14487</v>
      </c>
      <c r="E2647" s="36" t="s">
        <v>28</v>
      </c>
      <c r="F2647" s="36" t="s">
        <v>45</v>
      </c>
      <c r="G2647" s="36">
        <v>0</v>
      </c>
      <c r="H2647" s="36" t="s">
        <v>30</v>
      </c>
      <c r="I2647" s="36" t="s">
        <v>14488</v>
      </c>
      <c r="J2647" s="36" t="s">
        <v>14489</v>
      </c>
      <c r="K2647" s="36" t="s">
        <v>33</v>
      </c>
      <c r="L2647" s="72" t="s">
        <v>14490</v>
      </c>
      <c r="M2647" s="36" t="s">
        <v>14491</v>
      </c>
      <c r="N2647" s="36" t="s">
        <v>49</v>
      </c>
      <c r="O2647" s="36"/>
      <c r="P2647" s="36" t="s">
        <v>50</v>
      </c>
      <c r="Q2647" s="36"/>
      <c r="R2647" s="36"/>
      <c r="S2647" s="36" t="s">
        <v>51</v>
      </c>
      <c r="T2647" s="36" t="s">
        <v>38</v>
      </c>
      <c r="U2647" s="36" t="s">
        <v>39</v>
      </c>
      <c r="V2647" s="36" t="s">
        <v>38</v>
      </c>
      <c r="W2647" s="36" t="s">
        <v>38</v>
      </c>
      <c r="X2647" s="36">
        <v>2</v>
      </c>
      <c r="Y2647" s="36" t="s">
        <v>14485</v>
      </c>
      <c r="Z2647" s="36">
        <v>2</v>
      </c>
      <c r="AA2647" s="36" t="s">
        <v>14492</v>
      </c>
      <c r="AB2647" s="36">
        <v>1</v>
      </c>
      <c r="AC2647" s="36"/>
      <c r="AD2647" s="36"/>
      <c r="AE2647" s="36">
        <f t="shared" si="44"/>
        <v>1</v>
      </c>
    </row>
    <row r="2648" spans="1:31" customFormat="1" ht="94.5">
      <c r="A2648" s="36">
        <v>2647</v>
      </c>
      <c r="B2648" s="36" t="s">
        <v>14216</v>
      </c>
      <c r="C2648" s="36" t="s">
        <v>14479</v>
      </c>
      <c r="D2648" s="36" t="s">
        <v>14493</v>
      </c>
      <c r="E2648" s="36" t="s">
        <v>28</v>
      </c>
      <c r="F2648" s="36" t="s">
        <v>45</v>
      </c>
      <c r="G2648" s="36">
        <v>0</v>
      </c>
      <c r="H2648" s="36" t="s">
        <v>30</v>
      </c>
      <c r="I2648" s="36" t="s">
        <v>14494</v>
      </c>
      <c r="J2648" s="36" t="s">
        <v>14495</v>
      </c>
      <c r="K2648" s="36" t="s">
        <v>33</v>
      </c>
      <c r="L2648" s="72" t="s">
        <v>14496</v>
      </c>
      <c r="M2648" s="36" t="s">
        <v>14497</v>
      </c>
      <c r="N2648" s="36" t="s">
        <v>49</v>
      </c>
      <c r="O2648" s="36"/>
      <c r="P2648" s="36" t="s">
        <v>50</v>
      </c>
      <c r="Q2648" s="36"/>
      <c r="R2648" s="36"/>
      <c r="S2648" s="36" t="s">
        <v>51</v>
      </c>
      <c r="T2648" s="36" t="s">
        <v>38</v>
      </c>
      <c r="U2648" s="36" t="s">
        <v>39</v>
      </c>
      <c r="V2648" s="36" t="s">
        <v>38</v>
      </c>
      <c r="W2648" s="36" t="s">
        <v>38</v>
      </c>
      <c r="X2648" s="36">
        <v>2</v>
      </c>
      <c r="Y2648" s="36" t="s">
        <v>14485</v>
      </c>
      <c r="Z2648" s="36">
        <v>2</v>
      </c>
      <c r="AA2648" s="36" t="s">
        <v>14498</v>
      </c>
      <c r="AB2648" s="36">
        <v>1</v>
      </c>
      <c r="AC2648" s="36"/>
      <c r="AD2648" s="36"/>
      <c r="AE2648" s="36">
        <f t="shared" si="44"/>
        <v>1</v>
      </c>
    </row>
    <row r="2649" spans="1:31" customFormat="1" ht="81">
      <c r="A2649" s="36">
        <v>2648</v>
      </c>
      <c r="B2649" s="36" t="s">
        <v>14216</v>
      </c>
      <c r="C2649" s="36" t="s">
        <v>14479</v>
      </c>
      <c r="D2649" s="36" t="s">
        <v>14499</v>
      </c>
      <c r="E2649" s="36" t="s">
        <v>28</v>
      </c>
      <c r="F2649" s="36" t="s">
        <v>45</v>
      </c>
      <c r="G2649" s="36">
        <v>0</v>
      </c>
      <c r="H2649" s="36" t="s">
        <v>30</v>
      </c>
      <c r="I2649" s="36" t="s">
        <v>14500</v>
      </c>
      <c r="J2649" s="36" t="s">
        <v>14501</v>
      </c>
      <c r="K2649" s="36" t="s">
        <v>33</v>
      </c>
      <c r="L2649" s="72" t="s">
        <v>14502</v>
      </c>
      <c r="M2649" s="36" t="s">
        <v>14503</v>
      </c>
      <c r="N2649" s="36" t="s">
        <v>49</v>
      </c>
      <c r="O2649" s="36"/>
      <c r="P2649" s="36" t="s">
        <v>50</v>
      </c>
      <c r="Q2649" s="36"/>
      <c r="R2649" s="36"/>
      <c r="S2649" s="36" t="s">
        <v>51</v>
      </c>
      <c r="T2649" s="36" t="s">
        <v>38</v>
      </c>
      <c r="U2649" s="36" t="s">
        <v>39</v>
      </c>
      <c r="V2649" s="36" t="s">
        <v>38</v>
      </c>
      <c r="W2649" s="36" t="s">
        <v>38</v>
      </c>
      <c r="X2649" s="36">
        <v>2</v>
      </c>
      <c r="Y2649" s="36" t="s">
        <v>14485</v>
      </c>
      <c r="Z2649" s="36">
        <v>2</v>
      </c>
      <c r="AA2649" s="36" t="s">
        <v>14504</v>
      </c>
      <c r="AB2649" s="36">
        <v>1</v>
      </c>
      <c r="AC2649" s="36"/>
      <c r="AD2649" s="36"/>
      <c r="AE2649" s="36">
        <f t="shared" si="44"/>
        <v>1</v>
      </c>
    </row>
    <row r="2650" spans="1:31" customFormat="1" ht="108">
      <c r="A2650" s="36">
        <v>2649</v>
      </c>
      <c r="B2650" s="36" t="s">
        <v>14216</v>
      </c>
      <c r="C2650" s="36" t="s">
        <v>14479</v>
      </c>
      <c r="D2650" s="36" t="s">
        <v>14505</v>
      </c>
      <c r="E2650" s="36" t="s">
        <v>28</v>
      </c>
      <c r="F2650" s="36" t="s">
        <v>45</v>
      </c>
      <c r="G2650" s="36">
        <v>0</v>
      </c>
      <c r="H2650" s="36" t="s">
        <v>30</v>
      </c>
      <c r="I2650" s="36" t="s">
        <v>14506</v>
      </c>
      <c r="J2650" s="36" t="s">
        <v>14507</v>
      </c>
      <c r="K2650" s="36" t="s">
        <v>33</v>
      </c>
      <c r="L2650" s="72" t="s">
        <v>14508</v>
      </c>
      <c r="M2650" s="36" t="s">
        <v>14509</v>
      </c>
      <c r="N2650" s="36" t="s">
        <v>49</v>
      </c>
      <c r="O2650" s="36"/>
      <c r="P2650" s="36" t="s">
        <v>50</v>
      </c>
      <c r="Q2650" s="36"/>
      <c r="R2650" s="36"/>
      <c r="S2650" s="36" t="s">
        <v>51</v>
      </c>
      <c r="T2650" s="36" t="s">
        <v>38</v>
      </c>
      <c r="U2650" s="36" t="s">
        <v>39</v>
      </c>
      <c r="V2650" s="36" t="s">
        <v>38</v>
      </c>
      <c r="W2650" s="36" t="s">
        <v>38</v>
      </c>
      <c r="X2650" s="36">
        <v>2</v>
      </c>
      <c r="Y2650" s="36" t="s">
        <v>14510</v>
      </c>
      <c r="Z2650" s="36">
        <v>2</v>
      </c>
      <c r="AA2650" s="36" t="s">
        <v>14511</v>
      </c>
      <c r="AB2650" s="36">
        <v>1</v>
      </c>
      <c r="AC2650" s="36"/>
      <c r="AD2650" s="36"/>
      <c r="AE2650" s="36">
        <f t="shared" si="44"/>
        <v>1</v>
      </c>
    </row>
    <row r="2651" spans="1:31" customFormat="1" ht="81">
      <c r="A2651" s="36">
        <v>2650</v>
      </c>
      <c r="B2651" s="36" t="s">
        <v>14216</v>
      </c>
      <c r="C2651" s="36" t="s">
        <v>14479</v>
      </c>
      <c r="D2651" s="36" t="s">
        <v>9024</v>
      </c>
      <c r="E2651" s="36" t="s">
        <v>28</v>
      </c>
      <c r="F2651" s="36" t="s">
        <v>45</v>
      </c>
      <c r="G2651" s="36">
        <v>0</v>
      </c>
      <c r="H2651" s="36" t="s">
        <v>30</v>
      </c>
      <c r="I2651" s="36" t="s">
        <v>14512</v>
      </c>
      <c r="J2651" s="36" t="s">
        <v>14513</v>
      </c>
      <c r="K2651" s="36" t="s">
        <v>33</v>
      </c>
      <c r="L2651" s="72" t="s">
        <v>14514</v>
      </c>
      <c r="M2651" s="36" t="s">
        <v>14515</v>
      </c>
      <c r="N2651" s="36" t="s">
        <v>49</v>
      </c>
      <c r="O2651" s="36"/>
      <c r="P2651" s="36" t="s">
        <v>50</v>
      </c>
      <c r="Q2651" s="36"/>
      <c r="R2651" s="36"/>
      <c r="S2651" s="36" t="s">
        <v>51</v>
      </c>
      <c r="T2651" s="36" t="s">
        <v>38</v>
      </c>
      <c r="U2651" s="36" t="s">
        <v>39</v>
      </c>
      <c r="V2651" s="36" t="s">
        <v>38</v>
      </c>
      <c r="W2651" s="36" t="s">
        <v>38</v>
      </c>
      <c r="X2651" s="36">
        <v>2</v>
      </c>
      <c r="Y2651" s="36" t="s">
        <v>14485</v>
      </c>
      <c r="Z2651" s="36">
        <v>2</v>
      </c>
      <c r="AA2651" s="36" t="s">
        <v>14516</v>
      </c>
      <c r="AB2651" s="36">
        <v>1</v>
      </c>
      <c r="AC2651" s="36"/>
      <c r="AD2651" s="36"/>
      <c r="AE2651" s="36">
        <f t="shared" si="44"/>
        <v>1</v>
      </c>
    </row>
    <row r="2652" spans="1:31" customFormat="1" ht="81">
      <c r="A2652" s="36">
        <v>2651</v>
      </c>
      <c r="B2652" s="36" t="s">
        <v>14216</v>
      </c>
      <c r="C2652" s="36" t="s">
        <v>14479</v>
      </c>
      <c r="D2652" s="36" t="s">
        <v>14517</v>
      </c>
      <c r="E2652" s="36" t="s">
        <v>28</v>
      </c>
      <c r="F2652" s="36" t="s">
        <v>45</v>
      </c>
      <c r="G2652" s="36">
        <v>0</v>
      </c>
      <c r="H2652" s="36" t="s">
        <v>30</v>
      </c>
      <c r="I2652" s="36" t="s">
        <v>14518</v>
      </c>
      <c r="J2652" s="36" t="s">
        <v>14519</v>
      </c>
      <c r="K2652" s="36" t="s">
        <v>33</v>
      </c>
      <c r="L2652" s="72" t="s">
        <v>14520</v>
      </c>
      <c r="M2652" s="36" t="s">
        <v>14521</v>
      </c>
      <c r="N2652" s="36" t="s">
        <v>49</v>
      </c>
      <c r="O2652" s="36"/>
      <c r="P2652" s="36" t="s">
        <v>50</v>
      </c>
      <c r="Q2652" s="36"/>
      <c r="R2652" s="36"/>
      <c r="S2652" s="36" t="s">
        <v>51</v>
      </c>
      <c r="T2652" s="36" t="s">
        <v>38</v>
      </c>
      <c r="U2652" s="36" t="s">
        <v>39</v>
      </c>
      <c r="V2652" s="36" t="s">
        <v>38</v>
      </c>
      <c r="W2652" s="36" t="s">
        <v>38</v>
      </c>
      <c r="X2652" s="36">
        <v>2</v>
      </c>
      <c r="Y2652" s="36" t="s">
        <v>14485</v>
      </c>
      <c r="Z2652" s="36">
        <v>2</v>
      </c>
      <c r="AA2652" s="36" t="s">
        <v>14522</v>
      </c>
      <c r="AB2652" s="36">
        <v>1</v>
      </c>
      <c r="AC2652" s="36"/>
      <c r="AD2652" s="36"/>
      <c r="AE2652" s="36">
        <f t="shared" si="44"/>
        <v>1</v>
      </c>
    </row>
    <row r="2653" spans="1:31" customFormat="1" ht="108">
      <c r="A2653" s="36">
        <v>2652</v>
      </c>
      <c r="B2653" s="36" t="s">
        <v>14216</v>
      </c>
      <c r="C2653" s="36" t="s">
        <v>14479</v>
      </c>
      <c r="D2653" s="36" t="s">
        <v>14523</v>
      </c>
      <c r="E2653" s="36" t="s">
        <v>28</v>
      </c>
      <c r="F2653" s="36" t="s">
        <v>45</v>
      </c>
      <c r="G2653" s="36">
        <v>0</v>
      </c>
      <c r="H2653" s="36" t="s">
        <v>30</v>
      </c>
      <c r="I2653" s="36" t="s">
        <v>14524</v>
      </c>
      <c r="J2653" s="36" t="s">
        <v>14525</v>
      </c>
      <c r="K2653" s="36" t="s">
        <v>33</v>
      </c>
      <c r="L2653" s="72" t="s">
        <v>14526</v>
      </c>
      <c r="M2653" s="36" t="s">
        <v>14527</v>
      </c>
      <c r="N2653" s="36" t="s">
        <v>49</v>
      </c>
      <c r="O2653" s="36"/>
      <c r="P2653" s="36" t="s">
        <v>50</v>
      </c>
      <c r="Q2653" s="36"/>
      <c r="R2653" s="36"/>
      <c r="S2653" s="36" t="s">
        <v>51</v>
      </c>
      <c r="T2653" s="36" t="s">
        <v>38</v>
      </c>
      <c r="U2653" s="36" t="s">
        <v>39</v>
      </c>
      <c r="V2653" s="36" t="s">
        <v>38</v>
      </c>
      <c r="W2653" s="36" t="s">
        <v>38</v>
      </c>
      <c r="X2653" s="36">
        <v>2</v>
      </c>
      <c r="Y2653" s="36" t="s">
        <v>14528</v>
      </c>
      <c r="Z2653" s="36">
        <v>2</v>
      </c>
      <c r="AA2653" s="36" t="s">
        <v>14529</v>
      </c>
      <c r="AB2653" s="36">
        <v>1</v>
      </c>
      <c r="AC2653" s="36"/>
      <c r="AD2653" s="36"/>
      <c r="AE2653" s="36">
        <f t="shared" si="44"/>
        <v>1</v>
      </c>
    </row>
    <row r="2654" spans="1:31" customFormat="1" ht="121.5">
      <c r="A2654" s="36">
        <v>2653</v>
      </c>
      <c r="B2654" s="36" t="s">
        <v>14216</v>
      </c>
      <c r="C2654" s="36" t="s">
        <v>14479</v>
      </c>
      <c r="D2654" s="36" t="s">
        <v>14530</v>
      </c>
      <c r="E2654" s="36" t="s">
        <v>28</v>
      </c>
      <c r="F2654" s="36" t="s">
        <v>45</v>
      </c>
      <c r="G2654" s="36">
        <v>0</v>
      </c>
      <c r="H2654" s="36" t="s">
        <v>30</v>
      </c>
      <c r="I2654" s="36" t="s">
        <v>14531</v>
      </c>
      <c r="J2654" s="36" t="s">
        <v>14532</v>
      </c>
      <c r="K2654" s="36" t="s">
        <v>33</v>
      </c>
      <c r="L2654" s="72" t="s">
        <v>14533</v>
      </c>
      <c r="M2654" s="36" t="s">
        <v>14534</v>
      </c>
      <c r="N2654" s="36" t="s">
        <v>49</v>
      </c>
      <c r="O2654" s="36"/>
      <c r="P2654" s="36" t="s">
        <v>50</v>
      </c>
      <c r="Q2654" s="36"/>
      <c r="R2654" s="36"/>
      <c r="S2654" s="36" t="s">
        <v>51</v>
      </c>
      <c r="T2654" s="36" t="s">
        <v>38</v>
      </c>
      <c r="U2654" s="36" t="s">
        <v>39</v>
      </c>
      <c r="V2654" s="36" t="s">
        <v>38</v>
      </c>
      <c r="W2654" s="36" t="s">
        <v>38</v>
      </c>
      <c r="X2654" s="36">
        <v>2</v>
      </c>
      <c r="Y2654" s="36" t="s">
        <v>14535</v>
      </c>
      <c r="Z2654" s="36">
        <v>1</v>
      </c>
      <c r="AA2654" s="36" t="s">
        <v>14536</v>
      </c>
      <c r="AB2654" s="36">
        <v>5</v>
      </c>
      <c r="AC2654" s="36"/>
      <c r="AD2654" s="36"/>
      <c r="AE2654" s="36">
        <f t="shared" si="44"/>
        <v>1</v>
      </c>
    </row>
    <row r="2655" spans="1:31" customFormat="1" ht="108">
      <c r="A2655" s="36">
        <v>2654</v>
      </c>
      <c r="B2655" s="36" t="s">
        <v>14216</v>
      </c>
      <c r="C2655" s="36" t="s">
        <v>14479</v>
      </c>
      <c r="D2655" s="36" t="s">
        <v>14537</v>
      </c>
      <c r="E2655" s="36" t="s">
        <v>28</v>
      </c>
      <c r="F2655" s="36" t="s">
        <v>45</v>
      </c>
      <c r="G2655" s="36">
        <v>0</v>
      </c>
      <c r="H2655" s="36" t="s">
        <v>82</v>
      </c>
      <c r="I2655" s="36" t="s">
        <v>14538</v>
      </c>
      <c r="J2655" s="36" t="s">
        <v>14539</v>
      </c>
      <c r="K2655" s="36" t="s">
        <v>33</v>
      </c>
      <c r="L2655" s="72" t="s">
        <v>14540</v>
      </c>
      <c r="M2655" s="36" t="s">
        <v>14541</v>
      </c>
      <c r="N2655" s="36" t="s">
        <v>49</v>
      </c>
      <c r="O2655" s="36"/>
      <c r="P2655" s="36" t="s">
        <v>50</v>
      </c>
      <c r="Q2655" s="36"/>
      <c r="R2655" s="36"/>
      <c r="S2655" s="36" t="s">
        <v>51</v>
      </c>
      <c r="T2655" s="36" t="s">
        <v>38</v>
      </c>
      <c r="U2655" s="36" t="s">
        <v>39</v>
      </c>
      <c r="V2655" s="36" t="s">
        <v>38</v>
      </c>
      <c r="W2655" s="36" t="s">
        <v>38</v>
      </c>
      <c r="X2655" s="36">
        <v>2</v>
      </c>
      <c r="Y2655" s="36" t="s">
        <v>14542</v>
      </c>
      <c r="Z2655" s="36">
        <v>2</v>
      </c>
      <c r="AA2655" s="36" t="s">
        <v>14543</v>
      </c>
      <c r="AB2655" s="36">
        <v>5</v>
      </c>
      <c r="AC2655" s="36"/>
      <c r="AD2655" s="36"/>
      <c r="AE2655" s="36">
        <f t="shared" si="44"/>
        <v>1</v>
      </c>
    </row>
    <row r="2656" spans="1:31" customFormat="1" ht="108">
      <c r="A2656" s="36">
        <v>2655</v>
      </c>
      <c r="B2656" s="36" t="s">
        <v>14216</v>
      </c>
      <c r="C2656" s="36" t="s">
        <v>14479</v>
      </c>
      <c r="D2656" s="36" t="s">
        <v>14544</v>
      </c>
      <c r="E2656" s="36" t="s">
        <v>28</v>
      </c>
      <c r="F2656" s="36" t="s">
        <v>45</v>
      </c>
      <c r="G2656" s="36">
        <v>0</v>
      </c>
      <c r="H2656" s="36" t="s">
        <v>30</v>
      </c>
      <c r="I2656" s="36" t="s">
        <v>14545</v>
      </c>
      <c r="J2656" s="36" t="s">
        <v>14546</v>
      </c>
      <c r="K2656" s="36" t="s">
        <v>33</v>
      </c>
      <c r="L2656" s="72" t="s">
        <v>14547</v>
      </c>
      <c r="M2656" s="36" t="s">
        <v>14548</v>
      </c>
      <c r="N2656" s="36" t="s">
        <v>49</v>
      </c>
      <c r="O2656" s="36"/>
      <c r="P2656" s="36" t="s">
        <v>50</v>
      </c>
      <c r="Q2656" s="36"/>
      <c r="R2656" s="36"/>
      <c r="S2656" s="36" t="s">
        <v>51</v>
      </c>
      <c r="T2656" s="36" t="s">
        <v>38</v>
      </c>
      <c r="U2656" s="36" t="s">
        <v>39</v>
      </c>
      <c r="V2656" s="36" t="s">
        <v>38</v>
      </c>
      <c r="W2656" s="36" t="s">
        <v>38</v>
      </c>
      <c r="X2656" s="36">
        <v>2</v>
      </c>
      <c r="Y2656" s="36" t="s">
        <v>14528</v>
      </c>
      <c r="Z2656" s="36">
        <v>2</v>
      </c>
      <c r="AA2656" s="36" t="s">
        <v>14549</v>
      </c>
      <c r="AB2656" s="36">
        <v>4</v>
      </c>
      <c r="AC2656" s="36"/>
      <c r="AD2656" s="36"/>
      <c r="AE2656" s="36">
        <f t="shared" si="44"/>
        <v>1</v>
      </c>
    </row>
    <row r="2657" spans="1:31" customFormat="1" ht="135">
      <c r="A2657" s="36">
        <v>2656</v>
      </c>
      <c r="B2657" s="36" t="s">
        <v>14216</v>
      </c>
      <c r="C2657" s="36" t="s">
        <v>14479</v>
      </c>
      <c r="D2657" s="36" t="s">
        <v>14550</v>
      </c>
      <c r="E2657" s="36" t="s">
        <v>28</v>
      </c>
      <c r="F2657" s="36" t="s">
        <v>45</v>
      </c>
      <c r="G2657" s="36">
        <v>0</v>
      </c>
      <c r="H2657" s="36" t="s">
        <v>30</v>
      </c>
      <c r="I2657" s="36" t="s">
        <v>14551</v>
      </c>
      <c r="J2657" s="36" t="s">
        <v>14552</v>
      </c>
      <c r="K2657" s="36" t="s">
        <v>33</v>
      </c>
      <c r="L2657" s="72" t="s">
        <v>14553</v>
      </c>
      <c r="M2657" s="36" t="s">
        <v>14554</v>
      </c>
      <c r="N2657" s="36" t="s">
        <v>49</v>
      </c>
      <c r="O2657" s="36"/>
      <c r="P2657" s="36" t="s">
        <v>50</v>
      </c>
      <c r="Q2657" s="36"/>
      <c r="R2657" s="36"/>
      <c r="S2657" s="36" t="s">
        <v>51</v>
      </c>
      <c r="T2657" s="36" t="s">
        <v>38</v>
      </c>
      <c r="U2657" s="36" t="s">
        <v>39</v>
      </c>
      <c r="V2657" s="36" t="s">
        <v>38</v>
      </c>
      <c r="W2657" s="36" t="s">
        <v>38</v>
      </c>
      <c r="X2657" s="36">
        <v>2</v>
      </c>
      <c r="Y2657" s="36" t="s">
        <v>14542</v>
      </c>
      <c r="Z2657" s="36">
        <v>2</v>
      </c>
      <c r="AA2657" s="36" t="s">
        <v>14555</v>
      </c>
      <c r="AB2657" s="36">
        <v>5</v>
      </c>
      <c r="AC2657" s="36"/>
      <c r="AD2657" s="36"/>
      <c r="AE2657" s="36">
        <f t="shared" si="44"/>
        <v>1</v>
      </c>
    </row>
    <row r="2658" spans="1:31" customFormat="1" ht="148.5">
      <c r="A2658" s="36">
        <v>2657</v>
      </c>
      <c r="B2658" s="36" t="s">
        <v>14216</v>
      </c>
      <c r="C2658" s="36" t="s">
        <v>14479</v>
      </c>
      <c r="D2658" s="36" t="s">
        <v>14556</v>
      </c>
      <c r="E2658" s="36" t="s">
        <v>28</v>
      </c>
      <c r="F2658" s="36" t="s">
        <v>45</v>
      </c>
      <c r="G2658" s="36">
        <v>0</v>
      </c>
      <c r="H2658" s="36" t="s">
        <v>82</v>
      </c>
      <c r="I2658" s="36" t="s">
        <v>14557</v>
      </c>
      <c r="J2658" s="36" t="s">
        <v>14558</v>
      </c>
      <c r="K2658" s="36" t="s">
        <v>33</v>
      </c>
      <c r="L2658" s="72" t="s">
        <v>14559</v>
      </c>
      <c r="M2658" s="36" t="s">
        <v>14560</v>
      </c>
      <c r="N2658" s="36" t="s">
        <v>49</v>
      </c>
      <c r="O2658" s="36"/>
      <c r="P2658" s="36" t="s">
        <v>50</v>
      </c>
      <c r="Q2658" s="36"/>
      <c r="R2658" s="36"/>
      <c r="S2658" s="36" t="s">
        <v>51</v>
      </c>
      <c r="T2658" s="36" t="s">
        <v>38</v>
      </c>
      <c r="U2658" s="36" t="s">
        <v>39</v>
      </c>
      <c r="V2658" s="36" t="s">
        <v>38</v>
      </c>
      <c r="W2658" s="36" t="s">
        <v>38</v>
      </c>
      <c r="X2658" s="36">
        <v>2</v>
      </c>
      <c r="Y2658" s="36" t="s">
        <v>14542</v>
      </c>
      <c r="Z2658" s="36">
        <v>2</v>
      </c>
      <c r="AA2658" s="36" t="s">
        <v>14561</v>
      </c>
      <c r="AB2658" s="36">
        <v>5</v>
      </c>
      <c r="AC2658" s="36"/>
      <c r="AD2658" s="36"/>
      <c r="AE2658" s="36">
        <f t="shared" si="44"/>
        <v>1</v>
      </c>
    </row>
    <row r="2659" spans="1:31" customFormat="1" ht="121.5">
      <c r="A2659" s="36">
        <v>2658</v>
      </c>
      <c r="B2659" s="36" t="s">
        <v>14216</v>
      </c>
      <c r="C2659" s="36" t="s">
        <v>14479</v>
      </c>
      <c r="D2659" s="36" t="s">
        <v>14562</v>
      </c>
      <c r="E2659" s="36" t="s">
        <v>28</v>
      </c>
      <c r="F2659" s="36" t="s">
        <v>45</v>
      </c>
      <c r="G2659" s="36">
        <v>0</v>
      </c>
      <c r="H2659" s="36" t="s">
        <v>82</v>
      </c>
      <c r="I2659" s="36" t="s">
        <v>14563</v>
      </c>
      <c r="J2659" s="36" t="s">
        <v>14564</v>
      </c>
      <c r="K2659" s="36" t="s">
        <v>33</v>
      </c>
      <c r="L2659" s="72" t="s">
        <v>14565</v>
      </c>
      <c r="M2659" s="36" t="s">
        <v>14566</v>
      </c>
      <c r="N2659" s="36" t="s">
        <v>49</v>
      </c>
      <c r="O2659" s="36"/>
      <c r="P2659" s="36" t="s">
        <v>50</v>
      </c>
      <c r="Q2659" s="36"/>
      <c r="R2659" s="36"/>
      <c r="S2659" s="36" t="s">
        <v>51</v>
      </c>
      <c r="T2659" s="36" t="s">
        <v>38</v>
      </c>
      <c r="U2659" s="36" t="s">
        <v>39</v>
      </c>
      <c r="V2659" s="36" t="s">
        <v>38</v>
      </c>
      <c r="W2659" s="36" t="s">
        <v>38</v>
      </c>
      <c r="X2659" s="36">
        <v>2</v>
      </c>
      <c r="Y2659" s="36" t="s">
        <v>14542</v>
      </c>
      <c r="Z2659" s="36">
        <v>2</v>
      </c>
      <c r="AA2659" s="36" t="s">
        <v>14567</v>
      </c>
      <c r="AB2659" s="36">
        <v>5</v>
      </c>
      <c r="AC2659" s="36"/>
      <c r="AD2659" s="36"/>
      <c r="AE2659" s="36">
        <f t="shared" si="44"/>
        <v>1</v>
      </c>
    </row>
    <row r="2660" spans="1:31" customFormat="1" ht="108">
      <c r="A2660" s="36">
        <v>2659</v>
      </c>
      <c r="B2660" s="36" t="s">
        <v>14216</v>
      </c>
      <c r="C2660" s="36" t="s">
        <v>14479</v>
      </c>
      <c r="D2660" s="36" t="s">
        <v>14568</v>
      </c>
      <c r="E2660" s="36" t="s">
        <v>28</v>
      </c>
      <c r="F2660" s="36" t="s">
        <v>45</v>
      </c>
      <c r="G2660" s="36">
        <v>0</v>
      </c>
      <c r="H2660" s="36" t="s">
        <v>82</v>
      </c>
      <c r="I2660" s="36" t="s">
        <v>14569</v>
      </c>
      <c r="J2660" s="36" t="s">
        <v>14570</v>
      </c>
      <c r="K2660" s="36" t="s">
        <v>33</v>
      </c>
      <c r="L2660" s="72" t="s">
        <v>14540</v>
      </c>
      <c r="M2660" s="36" t="s">
        <v>14571</v>
      </c>
      <c r="N2660" s="36" t="s">
        <v>49</v>
      </c>
      <c r="O2660" s="36"/>
      <c r="P2660" s="36" t="s">
        <v>50</v>
      </c>
      <c r="Q2660" s="36"/>
      <c r="R2660" s="36"/>
      <c r="S2660" s="36" t="s">
        <v>51</v>
      </c>
      <c r="T2660" s="36" t="s">
        <v>38</v>
      </c>
      <c r="U2660" s="36" t="s">
        <v>38</v>
      </c>
      <c r="V2660" s="36" t="s">
        <v>39</v>
      </c>
      <c r="W2660" s="36" t="s">
        <v>38</v>
      </c>
      <c r="X2660" s="36">
        <v>2</v>
      </c>
      <c r="Y2660" s="36" t="s">
        <v>14542</v>
      </c>
      <c r="Z2660" s="36">
        <v>2</v>
      </c>
      <c r="AA2660" s="36" t="s">
        <v>14572</v>
      </c>
      <c r="AB2660" s="36">
        <v>5</v>
      </c>
      <c r="AC2660" s="36"/>
      <c r="AD2660" s="36"/>
      <c r="AE2660" s="36">
        <f t="shared" si="44"/>
        <v>1</v>
      </c>
    </row>
    <row r="2661" spans="1:31" customFormat="1" ht="108">
      <c r="A2661" s="36">
        <v>2660</v>
      </c>
      <c r="B2661" s="36" t="s">
        <v>14216</v>
      </c>
      <c r="C2661" s="36" t="s">
        <v>14479</v>
      </c>
      <c r="D2661" s="36" t="s">
        <v>14573</v>
      </c>
      <c r="E2661" s="36" t="s">
        <v>28</v>
      </c>
      <c r="F2661" s="36" t="s">
        <v>45</v>
      </c>
      <c r="G2661" s="36">
        <v>0</v>
      </c>
      <c r="H2661" s="36" t="s">
        <v>82</v>
      </c>
      <c r="I2661" s="36" t="s">
        <v>14574</v>
      </c>
      <c r="J2661" s="36" t="s">
        <v>14575</v>
      </c>
      <c r="K2661" s="36" t="s">
        <v>33</v>
      </c>
      <c r="L2661" s="72" t="s">
        <v>14576</v>
      </c>
      <c r="M2661" s="36" t="s">
        <v>14577</v>
      </c>
      <c r="N2661" s="36" t="s">
        <v>49</v>
      </c>
      <c r="O2661" s="36"/>
      <c r="P2661" s="36" t="s">
        <v>50</v>
      </c>
      <c r="Q2661" s="36"/>
      <c r="R2661" s="36"/>
      <c r="S2661" s="36" t="s">
        <v>51</v>
      </c>
      <c r="T2661" s="36" t="s">
        <v>38</v>
      </c>
      <c r="U2661" s="36" t="s">
        <v>39</v>
      </c>
      <c r="V2661" s="36" t="s">
        <v>38</v>
      </c>
      <c r="W2661" s="36" t="s">
        <v>38</v>
      </c>
      <c r="X2661" s="36">
        <v>2</v>
      </c>
      <c r="Y2661" s="36" t="s">
        <v>14578</v>
      </c>
      <c r="Z2661" s="36">
        <v>2</v>
      </c>
      <c r="AA2661" s="36" t="s">
        <v>14579</v>
      </c>
      <c r="AB2661" s="36">
        <v>5</v>
      </c>
      <c r="AC2661" s="36"/>
      <c r="AD2661" s="36"/>
      <c r="AE2661" s="36">
        <f t="shared" si="44"/>
        <v>1</v>
      </c>
    </row>
    <row r="2662" spans="1:31" customFormat="1" ht="121.5">
      <c r="A2662" s="36">
        <v>2661</v>
      </c>
      <c r="B2662" s="36" t="s">
        <v>14216</v>
      </c>
      <c r="C2662" s="36" t="s">
        <v>14479</v>
      </c>
      <c r="D2662" s="36" t="s">
        <v>14580</v>
      </c>
      <c r="E2662" s="36" t="s">
        <v>28</v>
      </c>
      <c r="F2662" s="36" t="s">
        <v>45</v>
      </c>
      <c r="G2662" s="36">
        <v>0</v>
      </c>
      <c r="H2662" s="36" t="s">
        <v>82</v>
      </c>
      <c r="I2662" s="36" t="s">
        <v>14581</v>
      </c>
      <c r="J2662" s="36" t="s">
        <v>14582</v>
      </c>
      <c r="K2662" s="36" t="s">
        <v>33</v>
      </c>
      <c r="L2662" s="72" t="s">
        <v>14583</v>
      </c>
      <c r="M2662" s="36" t="s">
        <v>14584</v>
      </c>
      <c r="N2662" s="36" t="s">
        <v>49</v>
      </c>
      <c r="O2662" s="36"/>
      <c r="P2662" s="36" t="s">
        <v>50</v>
      </c>
      <c r="Q2662" s="36"/>
      <c r="R2662" s="36"/>
      <c r="S2662" s="36" t="s">
        <v>51</v>
      </c>
      <c r="T2662" s="36" t="s">
        <v>38</v>
      </c>
      <c r="U2662" s="36" t="s">
        <v>39</v>
      </c>
      <c r="V2662" s="36" t="s">
        <v>38</v>
      </c>
      <c r="W2662" s="36" t="s">
        <v>38</v>
      </c>
      <c r="X2662" s="36">
        <v>2</v>
      </c>
      <c r="Y2662" s="36" t="s">
        <v>14542</v>
      </c>
      <c r="Z2662" s="36">
        <v>2</v>
      </c>
      <c r="AA2662" s="36" t="s">
        <v>14585</v>
      </c>
      <c r="AB2662" s="36">
        <v>5</v>
      </c>
      <c r="AC2662" s="36"/>
      <c r="AD2662" s="36"/>
      <c r="AE2662" s="36">
        <f t="shared" si="44"/>
        <v>1</v>
      </c>
    </row>
    <row r="2663" spans="1:31" customFormat="1" ht="108">
      <c r="A2663" s="36">
        <v>2662</v>
      </c>
      <c r="B2663" s="36" t="s">
        <v>14216</v>
      </c>
      <c r="C2663" s="36" t="s">
        <v>14479</v>
      </c>
      <c r="D2663" s="36" t="s">
        <v>14586</v>
      </c>
      <c r="E2663" s="36" t="s">
        <v>28</v>
      </c>
      <c r="F2663" s="36" t="s">
        <v>45</v>
      </c>
      <c r="G2663" s="36">
        <v>0</v>
      </c>
      <c r="H2663" s="36" t="s">
        <v>82</v>
      </c>
      <c r="I2663" s="36" t="s">
        <v>14587</v>
      </c>
      <c r="J2663" s="36" t="s">
        <v>14588</v>
      </c>
      <c r="K2663" s="36" t="s">
        <v>33</v>
      </c>
      <c r="L2663" s="72" t="s">
        <v>14589</v>
      </c>
      <c r="M2663" s="36" t="s">
        <v>14590</v>
      </c>
      <c r="N2663" s="36" t="s">
        <v>49</v>
      </c>
      <c r="O2663" s="36"/>
      <c r="P2663" s="36" t="s">
        <v>50</v>
      </c>
      <c r="Q2663" s="36"/>
      <c r="R2663" s="36"/>
      <c r="S2663" s="36" t="s">
        <v>51</v>
      </c>
      <c r="T2663" s="36" t="s">
        <v>38</v>
      </c>
      <c r="U2663" s="36" t="s">
        <v>39</v>
      </c>
      <c r="V2663" s="36" t="s">
        <v>38</v>
      </c>
      <c r="W2663" s="36" t="s">
        <v>38</v>
      </c>
      <c r="X2663" s="36">
        <v>2</v>
      </c>
      <c r="Y2663" s="36" t="s">
        <v>14542</v>
      </c>
      <c r="Z2663" s="36">
        <v>2</v>
      </c>
      <c r="AA2663" s="36" t="s">
        <v>14591</v>
      </c>
      <c r="AB2663" s="36">
        <v>5</v>
      </c>
      <c r="AC2663" s="36"/>
      <c r="AD2663" s="36"/>
      <c r="AE2663" s="36">
        <f t="shared" si="44"/>
        <v>1</v>
      </c>
    </row>
    <row r="2664" spans="1:31" customFormat="1" ht="94.5">
      <c r="A2664" s="36">
        <v>2663</v>
      </c>
      <c r="B2664" s="36" t="s">
        <v>14216</v>
      </c>
      <c r="C2664" s="36" t="s">
        <v>14479</v>
      </c>
      <c r="D2664" s="36" t="s">
        <v>14592</v>
      </c>
      <c r="E2664" s="36" t="s">
        <v>28</v>
      </c>
      <c r="F2664" s="36" t="s">
        <v>45</v>
      </c>
      <c r="G2664" s="36">
        <v>0</v>
      </c>
      <c r="H2664" s="36" t="s">
        <v>30</v>
      </c>
      <c r="I2664" s="36" t="s">
        <v>14593</v>
      </c>
      <c r="J2664" s="36" t="s">
        <v>14594</v>
      </c>
      <c r="K2664" s="36" t="s">
        <v>33</v>
      </c>
      <c r="L2664" s="72" t="s">
        <v>14595</v>
      </c>
      <c r="M2664" s="36" t="s">
        <v>14596</v>
      </c>
      <c r="N2664" s="36" t="s">
        <v>49</v>
      </c>
      <c r="O2664" s="36"/>
      <c r="P2664" s="36" t="s">
        <v>50</v>
      </c>
      <c r="Q2664" s="36"/>
      <c r="R2664" s="36"/>
      <c r="S2664" s="36" t="s">
        <v>51</v>
      </c>
      <c r="T2664" s="36" t="s">
        <v>38</v>
      </c>
      <c r="U2664" s="36" t="s">
        <v>39</v>
      </c>
      <c r="V2664" s="36" t="s">
        <v>38</v>
      </c>
      <c r="W2664" s="36" t="s">
        <v>38</v>
      </c>
      <c r="X2664" s="36">
        <v>2</v>
      </c>
      <c r="Y2664" s="36" t="s">
        <v>14542</v>
      </c>
      <c r="Z2664" s="36">
        <v>2</v>
      </c>
      <c r="AA2664" s="36" t="s">
        <v>14597</v>
      </c>
      <c r="AB2664" s="36">
        <v>5</v>
      </c>
      <c r="AC2664" s="36"/>
      <c r="AD2664" s="36"/>
      <c r="AE2664" s="36">
        <f t="shared" si="44"/>
        <v>1</v>
      </c>
    </row>
    <row r="2665" spans="1:31" customFormat="1" ht="94.5">
      <c r="A2665" s="36">
        <v>2664</v>
      </c>
      <c r="B2665" s="36" t="s">
        <v>14216</v>
      </c>
      <c r="C2665" s="36" t="s">
        <v>14479</v>
      </c>
      <c r="D2665" s="36" t="s">
        <v>14598</v>
      </c>
      <c r="E2665" s="36" t="s">
        <v>28</v>
      </c>
      <c r="F2665" s="36" t="s">
        <v>45</v>
      </c>
      <c r="G2665" s="36">
        <v>0</v>
      </c>
      <c r="H2665" s="36" t="s">
        <v>82</v>
      </c>
      <c r="I2665" s="36" t="s">
        <v>14599</v>
      </c>
      <c r="J2665" s="36" t="s">
        <v>14600</v>
      </c>
      <c r="K2665" s="36" t="s">
        <v>33</v>
      </c>
      <c r="L2665" s="72" t="s">
        <v>14601</v>
      </c>
      <c r="M2665" s="36" t="s">
        <v>14602</v>
      </c>
      <c r="N2665" s="36" t="s">
        <v>49</v>
      </c>
      <c r="O2665" s="36"/>
      <c r="P2665" s="36" t="s">
        <v>50</v>
      </c>
      <c r="Q2665" s="36"/>
      <c r="R2665" s="36"/>
      <c r="S2665" s="36" t="s">
        <v>51</v>
      </c>
      <c r="T2665" s="36" t="s">
        <v>38</v>
      </c>
      <c r="U2665" s="36" t="s">
        <v>39</v>
      </c>
      <c r="V2665" s="36" t="s">
        <v>38</v>
      </c>
      <c r="W2665" s="36" t="s">
        <v>38</v>
      </c>
      <c r="X2665" s="36">
        <v>2</v>
      </c>
      <c r="Y2665" s="36" t="s">
        <v>14542</v>
      </c>
      <c r="Z2665" s="36">
        <v>2</v>
      </c>
      <c r="AA2665" s="36" t="s">
        <v>14603</v>
      </c>
      <c r="AB2665" s="36">
        <v>5</v>
      </c>
      <c r="AC2665" s="36"/>
      <c r="AD2665" s="36"/>
      <c r="AE2665" s="36">
        <f t="shared" si="44"/>
        <v>1</v>
      </c>
    </row>
    <row r="2666" spans="1:31" customFormat="1" ht="94.5">
      <c r="A2666" s="36">
        <v>2665</v>
      </c>
      <c r="B2666" s="36" t="s">
        <v>14216</v>
      </c>
      <c r="C2666" s="36" t="s">
        <v>14479</v>
      </c>
      <c r="D2666" s="36" t="s">
        <v>14604</v>
      </c>
      <c r="E2666" s="36" t="s">
        <v>28</v>
      </c>
      <c r="F2666" s="36" t="s">
        <v>45</v>
      </c>
      <c r="G2666" s="36">
        <v>0</v>
      </c>
      <c r="H2666" s="36" t="s">
        <v>82</v>
      </c>
      <c r="I2666" s="36" t="s">
        <v>14605</v>
      </c>
      <c r="J2666" s="36" t="s">
        <v>14606</v>
      </c>
      <c r="K2666" s="36" t="s">
        <v>33</v>
      </c>
      <c r="L2666" s="72" t="s">
        <v>14607</v>
      </c>
      <c r="M2666" s="36" t="s">
        <v>14608</v>
      </c>
      <c r="N2666" s="36" t="s">
        <v>49</v>
      </c>
      <c r="O2666" s="36"/>
      <c r="P2666" s="36" t="s">
        <v>50</v>
      </c>
      <c r="Q2666" s="36"/>
      <c r="R2666" s="36"/>
      <c r="S2666" s="36" t="s">
        <v>51</v>
      </c>
      <c r="T2666" s="36" t="s">
        <v>38</v>
      </c>
      <c r="U2666" s="36" t="s">
        <v>39</v>
      </c>
      <c r="V2666" s="36" t="s">
        <v>38</v>
      </c>
      <c r="W2666" s="36" t="s">
        <v>38</v>
      </c>
      <c r="X2666" s="36">
        <v>2</v>
      </c>
      <c r="Y2666" s="36" t="s">
        <v>14528</v>
      </c>
      <c r="Z2666" s="36">
        <v>2</v>
      </c>
      <c r="AA2666" s="36" t="s">
        <v>14609</v>
      </c>
      <c r="AB2666" s="36">
        <v>1</v>
      </c>
      <c r="AC2666" s="36"/>
      <c r="AD2666" s="36"/>
      <c r="AE2666" s="36">
        <f t="shared" si="44"/>
        <v>1</v>
      </c>
    </row>
    <row r="2667" spans="1:31" customFormat="1" ht="81">
      <c r="A2667" s="36">
        <v>2666</v>
      </c>
      <c r="B2667" s="36" t="s">
        <v>14216</v>
      </c>
      <c r="C2667" s="36" t="s">
        <v>14479</v>
      </c>
      <c r="D2667" s="36" t="s">
        <v>14610</v>
      </c>
      <c r="E2667" s="36" t="s">
        <v>28</v>
      </c>
      <c r="F2667" s="36" t="s">
        <v>45</v>
      </c>
      <c r="G2667" s="36">
        <v>0</v>
      </c>
      <c r="H2667" s="36" t="s">
        <v>82</v>
      </c>
      <c r="I2667" s="36" t="s">
        <v>14611</v>
      </c>
      <c r="J2667" s="36" t="s">
        <v>14612</v>
      </c>
      <c r="K2667" s="36" t="s">
        <v>33</v>
      </c>
      <c r="L2667" s="72" t="s">
        <v>14613</v>
      </c>
      <c r="M2667" s="36" t="s">
        <v>14614</v>
      </c>
      <c r="N2667" s="36" t="s">
        <v>49</v>
      </c>
      <c r="O2667" s="36"/>
      <c r="P2667" s="36" t="s">
        <v>50</v>
      </c>
      <c r="Q2667" s="36"/>
      <c r="R2667" s="36"/>
      <c r="S2667" s="36" t="s">
        <v>51</v>
      </c>
      <c r="T2667" s="36" t="s">
        <v>38</v>
      </c>
      <c r="U2667" s="36" t="s">
        <v>39</v>
      </c>
      <c r="V2667" s="36" t="s">
        <v>38</v>
      </c>
      <c r="W2667" s="36" t="s">
        <v>38</v>
      </c>
      <c r="X2667" s="36">
        <v>2</v>
      </c>
      <c r="Y2667" s="36" t="s">
        <v>14485</v>
      </c>
      <c r="Z2667" s="36">
        <v>2</v>
      </c>
      <c r="AA2667" s="36" t="s">
        <v>14498</v>
      </c>
      <c r="AB2667" s="36">
        <v>1</v>
      </c>
      <c r="AC2667" s="36"/>
      <c r="AD2667" s="36"/>
      <c r="AE2667" s="36">
        <f t="shared" si="44"/>
        <v>1</v>
      </c>
    </row>
    <row r="2668" spans="1:31" customFormat="1" ht="94.5">
      <c r="A2668" s="36">
        <v>2667</v>
      </c>
      <c r="B2668" s="36" t="s">
        <v>14216</v>
      </c>
      <c r="C2668" s="36" t="s">
        <v>14479</v>
      </c>
      <c r="D2668" s="36" t="s">
        <v>14615</v>
      </c>
      <c r="E2668" s="36" t="s">
        <v>28</v>
      </c>
      <c r="F2668" s="36" t="s">
        <v>45</v>
      </c>
      <c r="G2668" s="36">
        <v>0</v>
      </c>
      <c r="H2668" s="36" t="s">
        <v>82</v>
      </c>
      <c r="I2668" s="36" t="s">
        <v>14616</v>
      </c>
      <c r="J2668" s="36" t="s">
        <v>14617</v>
      </c>
      <c r="K2668" s="36" t="s">
        <v>33</v>
      </c>
      <c r="L2668" s="72" t="s">
        <v>14618</v>
      </c>
      <c r="M2668" s="36" t="s">
        <v>14619</v>
      </c>
      <c r="N2668" s="36" t="s">
        <v>49</v>
      </c>
      <c r="O2668" s="36"/>
      <c r="P2668" s="36" t="s">
        <v>50</v>
      </c>
      <c r="Q2668" s="36"/>
      <c r="R2668" s="36"/>
      <c r="S2668" s="36" t="s">
        <v>51</v>
      </c>
      <c r="T2668" s="36" t="s">
        <v>38</v>
      </c>
      <c r="U2668" s="36" t="s">
        <v>39</v>
      </c>
      <c r="V2668" s="36" t="s">
        <v>38</v>
      </c>
      <c r="W2668" s="36" t="s">
        <v>38</v>
      </c>
      <c r="X2668" s="36">
        <v>2</v>
      </c>
      <c r="Y2668" s="36" t="s">
        <v>14485</v>
      </c>
      <c r="Z2668" s="36">
        <v>2</v>
      </c>
      <c r="AA2668" s="36" t="s">
        <v>14620</v>
      </c>
      <c r="AB2668" s="36">
        <v>1</v>
      </c>
      <c r="AC2668" s="36"/>
      <c r="AD2668" s="36"/>
      <c r="AE2668" s="36">
        <f t="shared" si="44"/>
        <v>1</v>
      </c>
    </row>
    <row r="2669" spans="1:31" customFormat="1" ht="81">
      <c r="A2669" s="36">
        <v>2668</v>
      </c>
      <c r="B2669" s="36" t="s">
        <v>14216</v>
      </c>
      <c r="C2669" s="36" t="s">
        <v>14479</v>
      </c>
      <c r="D2669" s="36" t="s">
        <v>14621</v>
      </c>
      <c r="E2669" s="36" t="s">
        <v>28</v>
      </c>
      <c r="F2669" s="36" t="s">
        <v>45</v>
      </c>
      <c r="G2669" s="36">
        <v>0</v>
      </c>
      <c r="H2669" s="36" t="s">
        <v>82</v>
      </c>
      <c r="I2669" s="36" t="s">
        <v>14622</v>
      </c>
      <c r="J2669" s="36" t="s">
        <v>14623</v>
      </c>
      <c r="K2669" s="36" t="s">
        <v>33</v>
      </c>
      <c r="L2669" s="72" t="s">
        <v>14624</v>
      </c>
      <c r="M2669" s="36" t="s">
        <v>14625</v>
      </c>
      <c r="N2669" s="36" t="s">
        <v>49</v>
      </c>
      <c r="O2669" s="36"/>
      <c r="P2669" s="36" t="s">
        <v>50</v>
      </c>
      <c r="Q2669" s="36"/>
      <c r="R2669" s="36"/>
      <c r="S2669" s="36" t="s">
        <v>51</v>
      </c>
      <c r="T2669" s="36" t="s">
        <v>38</v>
      </c>
      <c r="U2669" s="36" t="s">
        <v>39</v>
      </c>
      <c r="V2669" s="36" t="s">
        <v>38</v>
      </c>
      <c r="W2669" s="36" t="s">
        <v>38</v>
      </c>
      <c r="X2669" s="36">
        <v>2</v>
      </c>
      <c r="Y2669" s="36" t="s">
        <v>14626</v>
      </c>
      <c r="Z2669" s="36">
        <v>2</v>
      </c>
      <c r="AA2669" s="36" t="s">
        <v>14627</v>
      </c>
      <c r="AB2669" s="36">
        <v>1</v>
      </c>
      <c r="AC2669" s="36"/>
      <c r="AD2669" s="36"/>
      <c r="AE2669" s="36">
        <f t="shared" si="44"/>
        <v>1</v>
      </c>
    </row>
    <row r="2670" spans="1:31" customFormat="1" ht="94.5">
      <c r="A2670" s="36">
        <v>2669</v>
      </c>
      <c r="B2670" s="36" t="s">
        <v>14216</v>
      </c>
      <c r="C2670" s="36" t="s">
        <v>14479</v>
      </c>
      <c r="D2670" s="36" t="s">
        <v>14628</v>
      </c>
      <c r="E2670" s="36" t="s">
        <v>28</v>
      </c>
      <c r="F2670" s="36" t="s">
        <v>45</v>
      </c>
      <c r="G2670" s="36">
        <v>0</v>
      </c>
      <c r="H2670" s="36" t="s">
        <v>82</v>
      </c>
      <c r="I2670" s="36" t="s">
        <v>14629</v>
      </c>
      <c r="J2670" s="36" t="s">
        <v>14630</v>
      </c>
      <c r="K2670" s="36" t="s">
        <v>33</v>
      </c>
      <c r="L2670" s="72" t="s">
        <v>14631</v>
      </c>
      <c r="M2670" s="36" t="s">
        <v>14632</v>
      </c>
      <c r="N2670" s="36" t="s">
        <v>49</v>
      </c>
      <c r="O2670" s="36"/>
      <c r="P2670" s="36" t="s">
        <v>50</v>
      </c>
      <c r="Q2670" s="36"/>
      <c r="R2670" s="36"/>
      <c r="S2670" s="36" t="s">
        <v>51</v>
      </c>
      <c r="T2670" s="36" t="s">
        <v>38</v>
      </c>
      <c r="U2670" s="36" t="s">
        <v>39</v>
      </c>
      <c r="V2670" s="36" t="s">
        <v>38</v>
      </c>
      <c r="W2670" s="36" t="s">
        <v>38</v>
      </c>
      <c r="X2670" s="36">
        <v>2</v>
      </c>
      <c r="Y2670" s="36" t="s">
        <v>14633</v>
      </c>
      <c r="Z2670" s="36">
        <v>2</v>
      </c>
      <c r="AA2670" s="36" t="s">
        <v>14634</v>
      </c>
      <c r="AB2670" s="36">
        <v>1</v>
      </c>
      <c r="AC2670" s="36"/>
      <c r="AD2670" s="36"/>
      <c r="AE2670" s="36">
        <f t="shared" si="44"/>
        <v>1</v>
      </c>
    </row>
    <row r="2671" spans="1:31" customFormat="1" ht="81">
      <c r="A2671" s="36">
        <v>2670</v>
      </c>
      <c r="B2671" s="36" t="s">
        <v>14216</v>
      </c>
      <c r="C2671" s="36" t="s">
        <v>14479</v>
      </c>
      <c r="D2671" s="36" t="s">
        <v>14635</v>
      </c>
      <c r="E2671" s="36" t="s">
        <v>28</v>
      </c>
      <c r="F2671" s="36" t="s">
        <v>45</v>
      </c>
      <c r="G2671" s="36">
        <v>0</v>
      </c>
      <c r="H2671" s="36" t="s">
        <v>82</v>
      </c>
      <c r="I2671" s="36" t="s">
        <v>14636</v>
      </c>
      <c r="J2671" s="36" t="s">
        <v>14637</v>
      </c>
      <c r="K2671" s="36" t="s">
        <v>33</v>
      </c>
      <c r="L2671" s="72" t="s">
        <v>14638</v>
      </c>
      <c r="M2671" s="36" t="s">
        <v>14639</v>
      </c>
      <c r="N2671" s="36" t="s">
        <v>49</v>
      </c>
      <c r="O2671" s="36"/>
      <c r="P2671" s="36" t="s">
        <v>50</v>
      </c>
      <c r="Q2671" s="36"/>
      <c r="R2671" s="36"/>
      <c r="S2671" s="36" t="s">
        <v>51</v>
      </c>
      <c r="T2671" s="36" t="s">
        <v>38</v>
      </c>
      <c r="U2671" s="36" t="s">
        <v>39</v>
      </c>
      <c r="V2671" s="36" t="s">
        <v>38</v>
      </c>
      <c r="W2671" s="36" t="s">
        <v>38</v>
      </c>
      <c r="X2671" s="36">
        <v>2</v>
      </c>
      <c r="Y2671" s="36" t="s">
        <v>14528</v>
      </c>
      <c r="Z2671" s="36">
        <v>2</v>
      </c>
      <c r="AA2671" s="36" t="s">
        <v>14529</v>
      </c>
      <c r="AB2671" s="36">
        <v>1</v>
      </c>
      <c r="AC2671" s="36"/>
      <c r="AD2671" s="36"/>
      <c r="AE2671" s="36">
        <f t="shared" si="44"/>
        <v>1</v>
      </c>
    </row>
    <row r="2672" spans="1:31" customFormat="1" ht="108">
      <c r="A2672" s="36">
        <v>2671</v>
      </c>
      <c r="B2672" s="36" t="s">
        <v>14216</v>
      </c>
      <c r="C2672" s="36" t="s">
        <v>14479</v>
      </c>
      <c r="D2672" s="36" t="s">
        <v>14640</v>
      </c>
      <c r="E2672" s="36" t="s">
        <v>28</v>
      </c>
      <c r="F2672" s="36" t="s">
        <v>45</v>
      </c>
      <c r="G2672" s="36">
        <v>0</v>
      </c>
      <c r="H2672" s="36" t="s">
        <v>82</v>
      </c>
      <c r="I2672" s="36" t="s">
        <v>14641</v>
      </c>
      <c r="J2672" s="36" t="s">
        <v>14642</v>
      </c>
      <c r="K2672" s="36" t="s">
        <v>33</v>
      </c>
      <c r="L2672" s="72" t="s">
        <v>14643</v>
      </c>
      <c r="M2672" s="36" t="s">
        <v>14644</v>
      </c>
      <c r="N2672" s="36" t="s">
        <v>49</v>
      </c>
      <c r="O2672" s="36"/>
      <c r="P2672" s="36" t="s">
        <v>50</v>
      </c>
      <c r="Q2672" s="36"/>
      <c r="R2672" s="36"/>
      <c r="S2672" s="36" t="s">
        <v>51</v>
      </c>
      <c r="T2672" s="36" t="s">
        <v>38</v>
      </c>
      <c r="U2672" s="36" t="s">
        <v>39</v>
      </c>
      <c r="V2672" s="36" t="s">
        <v>38</v>
      </c>
      <c r="W2672" s="36" t="s">
        <v>38</v>
      </c>
      <c r="X2672" s="36">
        <v>2</v>
      </c>
      <c r="Y2672" s="36" t="s">
        <v>14645</v>
      </c>
      <c r="Z2672" s="36">
        <v>1</v>
      </c>
      <c r="AA2672" s="36" t="s">
        <v>14646</v>
      </c>
      <c r="AB2672" s="36">
        <v>5</v>
      </c>
      <c r="AC2672" s="36"/>
      <c r="AD2672" s="36"/>
      <c r="AE2672" s="36">
        <f t="shared" si="44"/>
        <v>1</v>
      </c>
    </row>
    <row r="2673" spans="1:31" customFormat="1" ht="94.5">
      <c r="A2673" s="36">
        <v>2672</v>
      </c>
      <c r="B2673" s="36" t="s">
        <v>14216</v>
      </c>
      <c r="C2673" s="36" t="s">
        <v>14479</v>
      </c>
      <c r="D2673" s="36" t="s">
        <v>14647</v>
      </c>
      <c r="E2673" s="36" t="s">
        <v>28</v>
      </c>
      <c r="F2673" s="36" t="s">
        <v>45</v>
      </c>
      <c r="G2673" s="36">
        <v>0</v>
      </c>
      <c r="H2673" s="36" t="s">
        <v>82</v>
      </c>
      <c r="I2673" s="36" t="s">
        <v>14648</v>
      </c>
      <c r="J2673" s="36" t="s">
        <v>14649</v>
      </c>
      <c r="K2673" s="36" t="s">
        <v>33</v>
      </c>
      <c r="L2673" s="72" t="s">
        <v>14650</v>
      </c>
      <c r="M2673" s="36" t="s">
        <v>14649</v>
      </c>
      <c r="N2673" s="36" t="s">
        <v>49</v>
      </c>
      <c r="O2673" s="36"/>
      <c r="P2673" s="36" t="s">
        <v>50</v>
      </c>
      <c r="Q2673" s="36"/>
      <c r="R2673" s="36"/>
      <c r="S2673" s="36" t="s">
        <v>51</v>
      </c>
      <c r="T2673" s="36" t="s">
        <v>38</v>
      </c>
      <c r="U2673" s="36" t="s">
        <v>39</v>
      </c>
      <c r="V2673" s="36" t="s">
        <v>38</v>
      </c>
      <c r="W2673" s="36" t="s">
        <v>38</v>
      </c>
      <c r="X2673" s="36">
        <v>2</v>
      </c>
      <c r="Y2673" s="36" t="s">
        <v>14528</v>
      </c>
      <c r="Z2673" s="36">
        <v>2</v>
      </c>
      <c r="AA2673" s="36" t="s">
        <v>14651</v>
      </c>
      <c r="AB2673" s="36">
        <v>1</v>
      </c>
      <c r="AC2673" s="36"/>
      <c r="AD2673" s="36"/>
      <c r="AE2673" s="36">
        <f t="shared" si="44"/>
        <v>1</v>
      </c>
    </row>
    <row r="2674" spans="1:31" customFormat="1" ht="108">
      <c r="A2674" s="36">
        <v>2673</v>
      </c>
      <c r="B2674" s="36" t="s">
        <v>14216</v>
      </c>
      <c r="C2674" s="36" t="s">
        <v>14479</v>
      </c>
      <c r="D2674" s="36" t="s">
        <v>14652</v>
      </c>
      <c r="E2674" s="36" t="s">
        <v>28</v>
      </c>
      <c r="F2674" s="36" t="s">
        <v>45</v>
      </c>
      <c r="G2674" s="36">
        <v>0</v>
      </c>
      <c r="H2674" s="36" t="s">
        <v>82</v>
      </c>
      <c r="I2674" s="36" t="s">
        <v>14653</v>
      </c>
      <c r="J2674" s="36" t="s">
        <v>14654</v>
      </c>
      <c r="K2674" s="36" t="s">
        <v>33</v>
      </c>
      <c r="L2674" s="72" t="s">
        <v>14655</v>
      </c>
      <c r="M2674" s="36" t="s">
        <v>14656</v>
      </c>
      <c r="N2674" s="36" t="s">
        <v>49</v>
      </c>
      <c r="O2674" s="36"/>
      <c r="P2674" s="36" t="s">
        <v>50</v>
      </c>
      <c r="Q2674" s="36"/>
      <c r="R2674" s="36"/>
      <c r="S2674" s="36" t="s">
        <v>51</v>
      </c>
      <c r="T2674" s="36" t="s">
        <v>38</v>
      </c>
      <c r="U2674" s="36" t="s">
        <v>39</v>
      </c>
      <c r="V2674" s="36" t="s">
        <v>38</v>
      </c>
      <c r="W2674" s="36" t="s">
        <v>38</v>
      </c>
      <c r="X2674" s="36">
        <v>2</v>
      </c>
      <c r="Y2674" s="36" t="s">
        <v>14627</v>
      </c>
      <c r="Z2674" s="36">
        <v>1</v>
      </c>
      <c r="AA2674" s="36" t="s">
        <v>14657</v>
      </c>
      <c r="AB2674" s="36">
        <v>5</v>
      </c>
      <c r="AC2674" s="36"/>
      <c r="AD2674" s="36"/>
      <c r="AE2674" s="36">
        <f t="shared" si="44"/>
        <v>1</v>
      </c>
    </row>
    <row r="2675" spans="1:31" customFormat="1" ht="94.5">
      <c r="A2675" s="36">
        <v>2674</v>
      </c>
      <c r="B2675" s="36" t="s">
        <v>14216</v>
      </c>
      <c r="C2675" s="36" t="s">
        <v>14658</v>
      </c>
      <c r="D2675" s="36" t="s">
        <v>14659</v>
      </c>
      <c r="E2675" s="36" t="s">
        <v>28</v>
      </c>
      <c r="F2675" s="36" t="s">
        <v>45</v>
      </c>
      <c r="G2675" s="36">
        <v>0</v>
      </c>
      <c r="H2675" s="36" t="s">
        <v>54</v>
      </c>
      <c r="I2675" s="36" t="s">
        <v>14660</v>
      </c>
      <c r="J2675" s="36" t="s">
        <v>14661</v>
      </c>
      <c r="K2675" s="36" t="s">
        <v>33</v>
      </c>
      <c r="L2675" s="72" t="s">
        <v>14662</v>
      </c>
      <c r="M2675" s="36" t="s">
        <v>14663</v>
      </c>
      <c r="N2675" s="36" t="s">
        <v>36</v>
      </c>
      <c r="O2675" s="36"/>
      <c r="P2675" s="36"/>
      <c r="Q2675" s="36"/>
      <c r="R2675" s="36"/>
      <c r="S2675" s="36" t="s">
        <v>51</v>
      </c>
      <c r="T2675" s="36" t="s">
        <v>38</v>
      </c>
      <c r="U2675" s="36" t="s">
        <v>38</v>
      </c>
      <c r="V2675" s="36" t="s">
        <v>38</v>
      </c>
      <c r="W2675" s="36" t="s">
        <v>14664</v>
      </c>
      <c r="X2675" s="36">
        <v>2</v>
      </c>
      <c r="Y2675" s="36" t="s">
        <v>14665</v>
      </c>
      <c r="Z2675" s="36">
        <v>1</v>
      </c>
      <c r="AA2675" s="36" t="s">
        <v>14666</v>
      </c>
      <c r="AB2675" s="36">
        <v>4</v>
      </c>
      <c r="AC2675" s="36"/>
      <c r="AD2675" s="36"/>
      <c r="AE2675" s="36">
        <f t="shared" si="44"/>
        <v>0</v>
      </c>
    </row>
    <row r="2676" spans="1:31" customFormat="1" ht="94.5">
      <c r="A2676" s="36">
        <v>2675</v>
      </c>
      <c r="B2676" s="36" t="s">
        <v>14216</v>
      </c>
      <c r="C2676" s="36" t="s">
        <v>14658</v>
      </c>
      <c r="D2676" s="36" t="s">
        <v>14667</v>
      </c>
      <c r="E2676" s="36" t="s">
        <v>28</v>
      </c>
      <c r="F2676" s="36" t="s">
        <v>45</v>
      </c>
      <c r="G2676" s="36">
        <v>0</v>
      </c>
      <c r="H2676" s="36" t="s">
        <v>30</v>
      </c>
      <c r="I2676" s="36" t="s">
        <v>14668</v>
      </c>
      <c r="J2676" s="36" t="s">
        <v>14669</v>
      </c>
      <c r="K2676" s="36" t="s">
        <v>33</v>
      </c>
      <c r="L2676" s="72" t="s">
        <v>14670</v>
      </c>
      <c r="M2676" s="36" t="s">
        <v>14671</v>
      </c>
      <c r="N2676" s="36" t="s">
        <v>49</v>
      </c>
      <c r="O2676" s="36"/>
      <c r="P2676" s="36" t="s">
        <v>50</v>
      </c>
      <c r="Q2676" s="36"/>
      <c r="R2676" s="36" t="s">
        <v>50</v>
      </c>
      <c r="S2676" s="36" t="s">
        <v>51</v>
      </c>
      <c r="T2676" s="36" t="s">
        <v>38</v>
      </c>
      <c r="U2676" s="36" t="s">
        <v>39</v>
      </c>
      <c r="V2676" s="36" t="s">
        <v>39</v>
      </c>
      <c r="W2676" s="36" t="s">
        <v>14672</v>
      </c>
      <c r="X2676" s="36">
        <v>1</v>
      </c>
      <c r="Y2676" s="36" t="s">
        <v>14673</v>
      </c>
      <c r="Z2676" s="36">
        <v>1</v>
      </c>
      <c r="AA2676" s="36" t="s">
        <v>623</v>
      </c>
      <c r="AB2676" s="36">
        <v>4</v>
      </c>
      <c r="AC2676" s="36"/>
      <c r="AD2676" s="36"/>
      <c r="AE2676" s="36">
        <f t="shared" si="44"/>
        <v>2</v>
      </c>
    </row>
    <row r="2677" spans="1:31" customFormat="1" ht="162">
      <c r="A2677" s="36">
        <v>2676</v>
      </c>
      <c r="B2677" s="36" t="s">
        <v>14216</v>
      </c>
      <c r="C2677" s="36" t="s">
        <v>14658</v>
      </c>
      <c r="D2677" s="36" t="s">
        <v>14674</v>
      </c>
      <c r="E2677" s="36" t="s">
        <v>28</v>
      </c>
      <c r="F2677" s="36" t="s">
        <v>45</v>
      </c>
      <c r="G2677" s="36">
        <v>0</v>
      </c>
      <c r="H2677" s="36" t="s">
        <v>82</v>
      </c>
      <c r="I2677" s="36" t="s">
        <v>14675</v>
      </c>
      <c r="J2677" s="36" t="s">
        <v>14676</v>
      </c>
      <c r="K2677" s="36" t="s">
        <v>33</v>
      </c>
      <c r="L2677" s="72" t="s">
        <v>14677</v>
      </c>
      <c r="M2677" s="36" t="s">
        <v>14678</v>
      </c>
      <c r="N2677" s="36" t="s">
        <v>49</v>
      </c>
      <c r="O2677" s="36" t="s">
        <v>50</v>
      </c>
      <c r="P2677" s="36"/>
      <c r="Q2677" s="36"/>
      <c r="R2677" s="36"/>
      <c r="S2677" s="36" t="s">
        <v>51</v>
      </c>
      <c r="T2677" s="36" t="s">
        <v>38</v>
      </c>
      <c r="U2677" s="36" t="s">
        <v>39</v>
      </c>
      <c r="V2677" s="36" t="s">
        <v>39</v>
      </c>
      <c r="W2677" s="36" t="s">
        <v>38</v>
      </c>
      <c r="X2677" s="36">
        <v>2</v>
      </c>
      <c r="Y2677" s="36" t="s">
        <v>14679</v>
      </c>
      <c r="Z2677" s="36">
        <v>1</v>
      </c>
      <c r="AA2677" s="36" t="s">
        <v>821</v>
      </c>
      <c r="AB2677" s="36">
        <v>1</v>
      </c>
      <c r="AC2677" s="36"/>
      <c r="AD2677" s="36"/>
      <c r="AE2677" s="36">
        <f t="shared" si="44"/>
        <v>1</v>
      </c>
    </row>
    <row r="2678" spans="1:31" customFormat="1" ht="148.5">
      <c r="A2678" s="36">
        <v>2677</v>
      </c>
      <c r="B2678" s="36" t="s">
        <v>14216</v>
      </c>
      <c r="C2678" s="36" t="s">
        <v>14658</v>
      </c>
      <c r="D2678" s="36" t="s">
        <v>14680</v>
      </c>
      <c r="E2678" s="36" t="s">
        <v>14680</v>
      </c>
      <c r="F2678" s="36" t="s">
        <v>126</v>
      </c>
      <c r="G2678" s="36">
        <v>2</v>
      </c>
      <c r="H2678" s="36" t="s">
        <v>82</v>
      </c>
      <c r="I2678" s="36" t="s">
        <v>14681</v>
      </c>
      <c r="J2678" s="36" t="s">
        <v>14682</v>
      </c>
      <c r="K2678" s="36" t="s">
        <v>33</v>
      </c>
      <c r="L2678" s="72" t="s">
        <v>14683</v>
      </c>
      <c r="M2678" s="36" t="s">
        <v>3112</v>
      </c>
      <c r="N2678" s="36" t="s">
        <v>49</v>
      </c>
      <c r="O2678" s="36" t="s">
        <v>50</v>
      </c>
      <c r="P2678" s="36" t="s">
        <v>50</v>
      </c>
      <c r="Q2678" s="36" t="s">
        <v>50</v>
      </c>
      <c r="R2678" s="36"/>
      <c r="S2678" s="36" t="s">
        <v>51</v>
      </c>
      <c r="T2678" s="36" t="s">
        <v>38</v>
      </c>
      <c r="U2678" s="36" t="s">
        <v>38</v>
      </c>
      <c r="V2678" s="36" t="s">
        <v>38</v>
      </c>
      <c r="W2678" s="36" t="s">
        <v>2912</v>
      </c>
      <c r="X2678" s="36">
        <v>1</v>
      </c>
      <c r="Y2678" s="36" t="s">
        <v>14684</v>
      </c>
      <c r="Z2678" s="36">
        <v>1</v>
      </c>
      <c r="AA2678" s="36" t="s">
        <v>821</v>
      </c>
      <c r="AB2678" s="36">
        <v>1</v>
      </c>
      <c r="AC2678" s="36"/>
      <c r="AD2678" s="36"/>
      <c r="AE2678" s="36">
        <f t="shared" si="44"/>
        <v>3</v>
      </c>
    </row>
    <row r="2679" spans="1:31" customFormat="1" ht="81">
      <c r="A2679" s="36">
        <v>2678</v>
      </c>
      <c r="B2679" s="36" t="s">
        <v>14216</v>
      </c>
      <c r="C2679" s="36" t="s">
        <v>14658</v>
      </c>
      <c r="D2679" s="36" t="s">
        <v>14685</v>
      </c>
      <c r="E2679" s="36" t="s">
        <v>14686</v>
      </c>
      <c r="F2679" s="36" t="s">
        <v>2866</v>
      </c>
      <c r="G2679" s="36">
        <v>5</v>
      </c>
      <c r="H2679" s="36" t="s">
        <v>645</v>
      </c>
      <c r="I2679" s="36" t="s">
        <v>14687</v>
      </c>
      <c r="J2679" s="36" t="s">
        <v>14688</v>
      </c>
      <c r="K2679" s="36" t="s">
        <v>33</v>
      </c>
      <c r="L2679" s="72" t="s">
        <v>14689</v>
      </c>
      <c r="M2679" s="36" t="s">
        <v>14690</v>
      </c>
      <c r="N2679" s="36" t="s">
        <v>49</v>
      </c>
      <c r="O2679" s="36"/>
      <c r="P2679" s="36" t="s">
        <v>50</v>
      </c>
      <c r="Q2679" s="36"/>
      <c r="R2679" s="36"/>
      <c r="S2679" s="36" t="s">
        <v>51</v>
      </c>
      <c r="T2679" s="36" t="s">
        <v>42</v>
      </c>
      <c r="U2679" s="36" t="s">
        <v>39</v>
      </c>
      <c r="V2679" s="36" t="s">
        <v>39</v>
      </c>
      <c r="W2679" s="36" t="s">
        <v>14691</v>
      </c>
      <c r="X2679" s="36">
        <v>1</v>
      </c>
      <c r="Y2679" s="36" t="s">
        <v>14692</v>
      </c>
      <c r="Z2679" s="36">
        <v>2</v>
      </c>
      <c r="AA2679" s="36" t="s">
        <v>821</v>
      </c>
      <c r="AB2679" s="36">
        <v>2</v>
      </c>
      <c r="AC2679" s="36"/>
      <c r="AD2679" s="36"/>
      <c r="AE2679" s="36">
        <f t="shared" si="44"/>
        <v>1</v>
      </c>
    </row>
    <row r="2680" spans="1:31" customFormat="1" ht="135">
      <c r="A2680" s="36">
        <v>2679</v>
      </c>
      <c r="B2680" s="36" t="s">
        <v>14216</v>
      </c>
      <c r="C2680" s="36" t="s">
        <v>14658</v>
      </c>
      <c r="D2680" s="36" t="s">
        <v>14693</v>
      </c>
      <c r="E2680" s="36" t="s">
        <v>28</v>
      </c>
      <c r="F2680" s="36" t="s">
        <v>45</v>
      </c>
      <c r="G2680" s="36">
        <v>0</v>
      </c>
      <c r="H2680" s="36" t="s">
        <v>82</v>
      </c>
      <c r="I2680" s="36" t="s">
        <v>14694</v>
      </c>
      <c r="J2680" s="36" t="s">
        <v>14695</v>
      </c>
      <c r="K2680" s="36" t="s">
        <v>33</v>
      </c>
      <c r="L2680" s="72" t="s">
        <v>14696</v>
      </c>
      <c r="M2680" s="36" t="s">
        <v>14697</v>
      </c>
      <c r="N2680" s="36" t="s">
        <v>49</v>
      </c>
      <c r="O2680" s="36" t="s">
        <v>50</v>
      </c>
      <c r="P2680" s="36"/>
      <c r="Q2680" s="36"/>
      <c r="R2680" s="36"/>
      <c r="S2680" s="36" t="s">
        <v>51</v>
      </c>
      <c r="T2680" s="36" t="s">
        <v>38</v>
      </c>
      <c r="U2680" s="36" t="s">
        <v>39</v>
      </c>
      <c r="V2680" s="36" t="s">
        <v>42</v>
      </c>
      <c r="W2680" s="36" t="s">
        <v>14698</v>
      </c>
      <c r="X2680" s="36">
        <v>1</v>
      </c>
      <c r="Y2680" s="36" t="s">
        <v>14699</v>
      </c>
      <c r="Z2680" s="36">
        <v>1</v>
      </c>
      <c r="AA2680" s="36" t="s">
        <v>821</v>
      </c>
      <c r="AB2680" s="36">
        <v>1</v>
      </c>
      <c r="AC2680" s="36"/>
      <c r="AD2680" s="36"/>
      <c r="AE2680" s="36">
        <f t="shared" si="44"/>
        <v>1</v>
      </c>
    </row>
    <row r="2681" spans="1:31" customFormat="1" ht="162">
      <c r="A2681" s="36">
        <v>2680</v>
      </c>
      <c r="B2681" s="36" t="s">
        <v>14216</v>
      </c>
      <c r="C2681" s="36" t="s">
        <v>14658</v>
      </c>
      <c r="D2681" s="36" t="s">
        <v>14700</v>
      </c>
      <c r="E2681" s="36" t="s">
        <v>14701</v>
      </c>
      <c r="F2681" s="36" t="s">
        <v>2866</v>
      </c>
      <c r="G2681" s="36">
        <v>5</v>
      </c>
      <c r="H2681" s="36" t="s">
        <v>82</v>
      </c>
      <c r="I2681" s="36" t="s">
        <v>14702</v>
      </c>
      <c r="J2681" s="36" t="s">
        <v>14703</v>
      </c>
      <c r="K2681" s="36" t="s">
        <v>33</v>
      </c>
      <c r="L2681" s="72" t="s">
        <v>14704</v>
      </c>
      <c r="M2681" s="36" t="s">
        <v>14705</v>
      </c>
      <c r="N2681" s="36" t="s">
        <v>49</v>
      </c>
      <c r="O2681" s="36"/>
      <c r="P2681" s="36" t="s">
        <v>50</v>
      </c>
      <c r="Q2681" s="36"/>
      <c r="R2681" s="36"/>
      <c r="S2681" s="36" t="s">
        <v>51</v>
      </c>
      <c r="T2681" s="36" t="s">
        <v>42</v>
      </c>
      <c r="U2681" s="36" t="s">
        <v>42</v>
      </c>
      <c r="V2681" s="36" t="s">
        <v>38</v>
      </c>
      <c r="W2681" s="36" t="s">
        <v>14706</v>
      </c>
      <c r="X2681" s="36">
        <v>1</v>
      </c>
      <c r="Y2681" s="36" t="s">
        <v>14707</v>
      </c>
      <c r="Z2681" s="36">
        <v>1</v>
      </c>
      <c r="AA2681" s="36" t="s">
        <v>821</v>
      </c>
      <c r="AB2681" s="36">
        <v>1</v>
      </c>
      <c r="AC2681" s="36" t="s">
        <v>14708</v>
      </c>
      <c r="AD2681" s="36"/>
      <c r="AE2681" s="36">
        <f t="shared" si="44"/>
        <v>1</v>
      </c>
    </row>
    <row r="2682" spans="1:31" customFormat="1" ht="121.5">
      <c r="A2682" s="36">
        <v>2681</v>
      </c>
      <c r="B2682" s="36" t="s">
        <v>14216</v>
      </c>
      <c r="C2682" s="36" t="s">
        <v>14658</v>
      </c>
      <c r="D2682" s="36" t="s">
        <v>14709</v>
      </c>
      <c r="E2682" s="36" t="s">
        <v>28</v>
      </c>
      <c r="F2682" s="36" t="s">
        <v>45</v>
      </c>
      <c r="G2682" s="36">
        <v>0</v>
      </c>
      <c r="H2682" s="36" t="s">
        <v>82</v>
      </c>
      <c r="I2682" s="36" t="s">
        <v>14710</v>
      </c>
      <c r="J2682" s="36" t="s">
        <v>14711</v>
      </c>
      <c r="K2682" s="36" t="s">
        <v>33</v>
      </c>
      <c r="L2682" s="72" t="s">
        <v>14712</v>
      </c>
      <c r="M2682" s="36" t="s">
        <v>14713</v>
      </c>
      <c r="N2682" s="36" t="s">
        <v>49</v>
      </c>
      <c r="O2682" s="36"/>
      <c r="P2682" s="36" t="s">
        <v>50</v>
      </c>
      <c r="Q2682" s="36"/>
      <c r="R2682" s="36"/>
      <c r="S2682" s="36" t="s">
        <v>51</v>
      </c>
      <c r="T2682" s="36" t="s">
        <v>42</v>
      </c>
      <c r="U2682" s="36" t="s">
        <v>42</v>
      </c>
      <c r="V2682" s="36" t="s">
        <v>38</v>
      </c>
      <c r="W2682" s="36" t="s">
        <v>2912</v>
      </c>
      <c r="X2682" s="36">
        <v>1</v>
      </c>
      <c r="Y2682" s="36" t="s">
        <v>14714</v>
      </c>
      <c r="Z2682" s="36">
        <v>1</v>
      </c>
      <c r="AA2682" s="36" t="s">
        <v>821</v>
      </c>
      <c r="AB2682" s="36">
        <v>1</v>
      </c>
      <c r="AC2682" s="36"/>
      <c r="AD2682" s="36"/>
      <c r="AE2682" s="36">
        <f t="shared" si="44"/>
        <v>1</v>
      </c>
    </row>
    <row r="2683" spans="1:31" customFormat="1" ht="121.5">
      <c r="A2683" s="36">
        <v>2682</v>
      </c>
      <c r="B2683" s="36" t="s">
        <v>14216</v>
      </c>
      <c r="C2683" s="36" t="s">
        <v>14658</v>
      </c>
      <c r="D2683" s="36" t="s">
        <v>9043</v>
      </c>
      <c r="E2683" s="36" t="s">
        <v>28</v>
      </c>
      <c r="F2683" s="36" t="s">
        <v>45</v>
      </c>
      <c r="G2683" s="36">
        <v>0</v>
      </c>
      <c r="H2683" s="36" t="s">
        <v>82</v>
      </c>
      <c r="I2683" s="36" t="s">
        <v>14715</v>
      </c>
      <c r="J2683" s="36" t="s">
        <v>14716</v>
      </c>
      <c r="K2683" s="36" t="s">
        <v>33</v>
      </c>
      <c r="L2683" s="72" t="s">
        <v>14717</v>
      </c>
      <c r="M2683" s="36" t="s">
        <v>14718</v>
      </c>
      <c r="N2683" s="36" t="s">
        <v>49</v>
      </c>
      <c r="O2683" s="36"/>
      <c r="P2683" s="36" t="s">
        <v>50</v>
      </c>
      <c r="Q2683" s="36"/>
      <c r="R2683" s="36"/>
      <c r="S2683" s="36" t="s">
        <v>51</v>
      </c>
      <c r="T2683" s="36" t="s">
        <v>38</v>
      </c>
      <c r="U2683" s="36" t="s">
        <v>39</v>
      </c>
      <c r="V2683" s="36" t="s">
        <v>38</v>
      </c>
      <c r="W2683" s="36" t="s">
        <v>38</v>
      </c>
      <c r="X2683" s="36">
        <v>2</v>
      </c>
      <c r="Y2683" s="36" t="s">
        <v>14719</v>
      </c>
      <c r="Z2683" s="36">
        <v>2</v>
      </c>
      <c r="AA2683" s="36" t="s">
        <v>821</v>
      </c>
      <c r="AB2683" s="36">
        <v>2</v>
      </c>
      <c r="AC2683" s="36"/>
      <c r="AD2683" s="36"/>
      <c r="AE2683" s="36">
        <f t="shared" si="44"/>
        <v>1</v>
      </c>
    </row>
    <row r="2684" spans="1:31" customFormat="1" ht="121.5">
      <c r="A2684" s="36">
        <v>2683</v>
      </c>
      <c r="B2684" s="36" t="s">
        <v>14216</v>
      </c>
      <c r="C2684" s="36" t="s">
        <v>14658</v>
      </c>
      <c r="D2684" s="36" t="s">
        <v>14720</v>
      </c>
      <c r="E2684" s="36" t="s">
        <v>28</v>
      </c>
      <c r="F2684" s="36" t="s">
        <v>45</v>
      </c>
      <c r="G2684" s="36">
        <v>0</v>
      </c>
      <c r="H2684" s="36" t="s">
        <v>82</v>
      </c>
      <c r="I2684" s="36" t="s">
        <v>14721</v>
      </c>
      <c r="J2684" s="36" t="s">
        <v>14722</v>
      </c>
      <c r="K2684" s="36" t="s">
        <v>33</v>
      </c>
      <c r="L2684" s="72" t="s">
        <v>14723</v>
      </c>
      <c r="M2684" s="36" t="s">
        <v>14724</v>
      </c>
      <c r="N2684" s="36" t="s">
        <v>49</v>
      </c>
      <c r="O2684" s="36"/>
      <c r="P2684" s="36" t="s">
        <v>50</v>
      </c>
      <c r="Q2684" s="36"/>
      <c r="R2684" s="36"/>
      <c r="S2684" s="36" t="s">
        <v>51</v>
      </c>
      <c r="T2684" s="36" t="s">
        <v>38</v>
      </c>
      <c r="U2684" s="36" t="s">
        <v>39</v>
      </c>
      <c r="V2684" s="36" t="s">
        <v>38</v>
      </c>
      <c r="W2684" s="36" t="s">
        <v>14725</v>
      </c>
      <c r="X2684" s="36">
        <v>2</v>
      </c>
      <c r="Y2684" s="36" t="s">
        <v>14726</v>
      </c>
      <c r="Z2684" s="36">
        <v>1</v>
      </c>
      <c r="AA2684" s="36" t="s">
        <v>1715</v>
      </c>
      <c r="AB2684" s="36">
        <v>1</v>
      </c>
      <c r="AC2684" s="36"/>
      <c r="AD2684" s="36"/>
      <c r="AE2684" s="36">
        <f t="shared" si="44"/>
        <v>1</v>
      </c>
    </row>
    <row r="2685" spans="1:31" customFormat="1" ht="94.5">
      <c r="A2685" s="36">
        <v>2684</v>
      </c>
      <c r="B2685" s="36" t="s">
        <v>14216</v>
      </c>
      <c r="C2685" s="36" t="s">
        <v>14658</v>
      </c>
      <c r="D2685" s="36" t="s">
        <v>14727</v>
      </c>
      <c r="E2685" s="36" t="s">
        <v>28</v>
      </c>
      <c r="F2685" s="36" t="s">
        <v>45</v>
      </c>
      <c r="G2685" s="36">
        <v>0</v>
      </c>
      <c r="H2685" s="36" t="s">
        <v>82</v>
      </c>
      <c r="I2685" s="36" t="s">
        <v>14728</v>
      </c>
      <c r="J2685" s="36" t="s">
        <v>14729</v>
      </c>
      <c r="K2685" s="36" t="s">
        <v>33</v>
      </c>
      <c r="L2685" s="72" t="s">
        <v>14730</v>
      </c>
      <c r="M2685" s="36" t="s">
        <v>14731</v>
      </c>
      <c r="N2685" s="36" t="s">
        <v>49</v>
      </c>
      <c r="O2685" s="36"/>
      <c r="P2685" s="36" t="s">
        <v>50</v>
      </c>
      <c r="Q2685" s="36" t="s">
        <v>50</v>
      </c>
      <c r="R2685" s="36"/>
      <c r="S2685" s="36" t="s">
        <v>51</v>
      </c>
      <c r="T2685" s="36" t="s">
        <v>38</v>
      </c>
      <c r="U2685" s="36" t="s">
        <v>39</v>
      </c>
      <c r="V2685" s="36" t="s">
        <v>38</v>
      </c>
      <c r="W2685" s="36" t="s">
        <v>14732</v>
      </c>
      <c r="X2685" s="36">
        <v>1</v>
      </c>
      <c r="Y2685" s="36" t="s">
        <v>14733</v>
      </c>
      <c r="Z2685" s="36">
        <v>1</v>
      </c>
      <c r="AA2685" s="36" t="s">
        <v>821</v>
      </c>
      <c r="AB2685" s="36">
        <v>1</v>
      </c>
      <c r="AC2685" s="36"/>
      <c r="AD2685" s="36"/>
      <c r="AE2685" s="36">
        <f t="shared" si="44"/>
        <v>2</v>
      </c>
    </row>
    <row r="2686" spans="1:31" customFormat="1" ht="81">
      <c r="A2686" s="36">
        <v>2685</v>
      </c>
      <c r="B2686" s="36" t="s">
        <v>14216</v>
      </c>
      <c r="C2686" s="36" t="s">
        <v>14658</v>
      </c>
      <c r="D2686" s="36" t="s">
        <v>14734</v>
      </c>
      <c r="E2686" s="36" t="s">
        <v>28</v>
      </c>
      <c r="F2686" s="36" t="s">
        <v>45</v>
      </c>
      <c r="G2686" s="36">
        <v>0</v>
      </c>
      <c r="H2686" s="36" t="s">
        <v>108</v>
      </c>
      <c r="I2686" s="36" t="s">
        <v>14735</v>
      </c>
      <c r="J2686" s="36" t="s">
        <v>14736</v>
      </c>
      <c r="K2686" s="36" t="s">
        <v>33</v>
      </c>
      <c r="L2686" s="72" t="s">
        <v>14737</v>
      </c>
      <c r="M2686" s="36" t="s">
        <v>14738</v>
      </c>
      <c r="N2686" s="36" t="s">
        <v>36</v>
      </c>
      <c r="O2686" s="36"/>
      <c r="P2686" s="36"/>
      <c r="Q2686" s="36"/>
      <c r="R2686" s="36"/>
      <c r="S2686" s="36" t="s">
        <v>51</v>
      </c>
      <c r="T2686" s="36" t="s">
        <v>38</v>
      </c>
      <c r="U2686" s="36" t="s">
        <v>39</v>
      </c>
      <c r="V2686" s="36" t="s">
        <v>38</v>
      </c>
      <c r="W2686" s="36" t="s">
        <v>14739</v>
      </c>
      <c r="X2686" s="36">
        <v>2</v>
      </c>
      <c r="Y2686" s="36" t="s">
        <v>14740</v>
      </c>
      <c r="Z2686" s="36">
        <v>1</v>
      </c>
      <c r="AA2686" s="36" t="s">
        <v>821</v>
      </c>
      <c r="AB2686" s="36">
        <v>1</v>
      </c>
      <c r="AC2686" s="36"/>
      <c r="AD2686" s="36"/>
      <c r="AE2686" s="36">
        <f t="shared" si="44"/>
        <v>0</v>
      </c>
    </row>
    <row r="2687" spans="1:31" customFormat="1" ht="94.5">
      <c r="A2687" s="36">
        <v>2686</v>
      </c>
      <c r="B2687" s="36" t="s">
        <v>14216</v>
      </c>
      <c r="C2687" s="36" t="s">
        <v>14658</v>
      </c>
      <c r="D2687" s="36" t="s">
        <v>14741</v>
      </c>
      <c r="E2687" s="36" t="s">
        <v>28</v>
      </c>
      <c r="F2687" s="36" t="s">
        <v>45</v>
      </c>
      <c r="G2687" s="36">
        <v>0</v>
      </c>
      <c r="H2687" s="36" t="s">
        <v>82</v>
      </c>
      <c r="I2687" s="36" t="s">
        <v>14742</v>
      </c>
      <c r="J2687" s="36" t="s">
        <v>14743</v>
      </c>
      <c r="K2687" s="36" t="s">
        <v>33</v>
      </c>
      <c r="L2687" s="72" t="s">
        <v>14744</v>
      </c>
      <c r="M2687" s="36" t="s">
        <v>14745</v>
      </c>
      <c r="N2687" s="36" t="s">
        <v>49</v>
      </c>
      <c r="O2687" s="36" t="s">
        <v>50</v>
      </c>
      <c r="P2687" s="36" t="s">
        <v>50</v>
      </c>
      <c r="Q2687" s="36"/>
      <c r="R2687" s="36"/>
      <c r="S2687" s="36" t="s">
        <v>51</v>
      </c>
      <c r="T2687" s="36" t="s">
        <v>38</v>
      </c>
      <c r="U2687" s="36" t="s">
        <v>39</v>
      </c>
      <c r="V2687" s="36" t="s">
        <v>39</v>
      </c>
      <c r="W2687" s="36" t="s">
        <v>14725</v>
      </c>
      <c r="X2687" s="36">
        <v>2</v>
      </c>
      <c r="Y2687" s="36" t="s">
        <v>14746</v>
      </c>
      <c r="Z2687" s="36">
        <v>1</v>
      </c>
      <c r="AA2687" s="36" t="s">
        <v>821</v>
      </c>
      <c r="AB2687" s="36">
        <v>1</v>
      </c>
      <c r="AC2687" s="36"/>
      <c r="AD2687" s="36"/>
      <c r="AE2687" s="36">
        <f t="shared" si="44"/>
        <v>2</v>
      </c>
    </row>
    <row r="2688" spans="1:31" customFormat="1" ht="94.5">
      <c r="A2688" s="36">
        <v>2687</v>
      </c>
      <c r="B2688" s="36" t="s">
        <v>14216</v>
      </c>
      <c r="C2688" s="36" t="s">
        <v>14658</v>
      </c>
      <c r="D2688" s="36" t="s">
        <v>14747</v>
      </c>
      <c r="E2688" s="36" t="s">
        <v>28</v>
      </c>
      <c r="F2688" s="36" t="s">
        <v>45</v>
      </c>
      <c r="G2688" s="36">
        <v>0</v>
      </c>
      <c r="H2688" s="36" t="s">
        <v>82</v>
      </c>
      <c r="I2688" s="36" t="s">
        <v>14748</v>
      </c>
      <c r="J2688" s="36" t="s">
        <v>14749</v>
      </c>
      <c r="K2688" s="36" t="s">
        <v>33</v>
      </c>
      <c r="L2688" s="72" t="s">
        <v>14750</v>
      </c>
      <c r="M2688" s="36" t="s">
        <v>3112</v>
      </c>
      <c r="N2688" s="36" t="s">
        <v>49</v>
      </c>
      <c r="O2688" s="36" t="s">
        <v>50</v>
      </c>
      <c r="P2688" s="36" t="s">
        <v>50</v>
      </c>
      <c r="Q2688" s="36" t="s">
        <v>50</v>
      </c>
      <c r="R2688" s="36"/>
      <c r="S2688" s="36" t="s">
        <v>51</v>
      </c>
      <c r="T2688" s="36" t="s">
        <v>38</v>
      </c>
      <c r="U2688" s="36" t="s">
        <v>38</v>
      </c>
      <c r="V2688" s="36" t="s">
        <v>38</v>
      </c>
      <c r="W2688" s="36" t="s">
        <v>38</v>
      </c>
      <c r="X2688" s="36">
        <v>2</v>
      </c>
      <c r="Y2688" s="36" t="s">
        <v>14751</v>
      </c>
      <c r="Z2688" s="36">
        <v>1</v>
      </c>
      <c r="AA2688" s="36" t="s">
        <v>821</v>
      </c>
      <c r="AB2688" s="36">
        <v>1</v>
      </c>
      <c r="AC2688" s="36"/>
      <c r="AD2688" s="36"/>
      <c r="AE2688" s="36">
        <f t="shared" si="44"/>
        <v>3</v>
      </c>
    </row>
    <row r="2689" spans="1:31" customFormat="1" ht="108">
      <c r="A2689" s="36">
        <v>2688</v>
      </c>
      <c r="B2689" s="36" t="s">
        <v>14216</v>
      </c>
      <c r="C2689" s="36" t="s">
        <v>14658</v>
      </c>
      <c r="D2689" s="36" t="s">
        <v>14752</v>
      </c>
      <c r="E2689" s="36" t="s">
        <v>28</v>
      </c>
      <c r="F2689" s="36" t="s">
        <v>45</v>
      </c>
      <c r="G2689" s="36">
        <v>0</v>
      </c>
      <c r="H2689" s="36" t="s">
        <v>82</v>
      </c>
      <c r="I2689" s="36" t="s">
        <v>14753</v>
      </c>
      <c r="J2689" s="36" t="s">
        <v>14754</v>
      </c>
      <c r="K2689" s="36" t="s">
        <v>33</v>
      </c>
      <c r="L2689" s="72" t="s">
        <v>14755</v>
      </c>
      <c r="M2689" s="36" t="s">
        <v>3112</v>
      </c>
      <c r="N2689" s="36" t="s">
        <v>49</v>
      </c>
      <c r="O2689" s="36" t="s">
        <v>50</v>
      </c>
      <c r="P2689" s="36"/>
      <c r="Q2689" s="36"/>
      <c r="R2689" s="36"/>
      <c r="S2689" s="36" t="s">
        <v>51</v>
      </c>
      <c r="T2689" s="36" t="s">
        <v>38</v>
      </c>
      <c r="U2689" s="36" t="s">
        <v>39</v>
      </c>
      <c r="V2689" s="36" t="s">
        <v>38</v>
      </c>
      <c r="W2689" s="36" t="s">
        <v>38</v>
      </c>
      <c r="X2689" s="36">
        <v>2</v>
      </c>
      <c r="Y2689" s="36" t="s">
        <v>14756</v>
      </c>
      <c r="Z2689" s="36">
        <v>1</v>
      </c>
      <c r="AA2689" s="36" t="s">
        <v>821</v>
      </c>
      <c r="AB2689" s="36">
        <v>1</v>
      </c>
      <c r="AC2689" s="36"/>
      <c r="AD2689" s="36"/>
      <c r="AE2689" s="36">
        <f t="shared" si="44"/>
        <v>1</v>
      </c>
    </row>
    <row r="2690" spans="1:31" customFormat="1" ht="94.5">
      <c r="A2690" s="36">
        <v>2689</v>
      </c>
      <c r="B2690" s="36" t="s">
        <v>14216</v>
      </c>
      <c r="C2690" s="36" t="s">
        <v>14658</v>
      </c>
      <c r="D2690" s="36" t="s">
        <v>14757</v>
      </c>
      <c r="E2690" s="36" t="s">
        <v>28</v>
      </c>
      <c r="F2690" s="36" t="s">
        <v>45</v>
      </c>
      <c r="G2690" s="36">
        <v>0</v>
      </c>
      <c r="H2690" s="36" t="s">
        <v>645</v>
      </c>
      <c r="I2690" s="36" t="s">
        <v>14758</v>
      </c>
      <c r="J2690" s="36" t="s">
        <v>14759</v>
      </c>
      <c r="K2690" s="36" t="s">
        <v>33</v>
      </c>
      <c r="L2690" s="72" t="s">
        <v>14760</v>
      </c>
      <c r="M2690" s="36" t="s">
        <v>14690</v>
      </c>
      <c r="N2690" s="36" t="s">
        <v>49</v>
      </c>
      <c r="O2690" s="36" t="s">
        <v>50</v>
      </c>
      <c r="P2690" s="36"/>
      <c r="Q2690" s="36"/>
      <c r="R2690" s="36"/>
      <c r="S2690" s="36" t="s">
        <v>51</v>
      </c>
      <c r="T2690" s="36" t="s">
        <v>42</v>
      </c>
      <c r="U2690" s="36" t="s">
        <v>42</v>
      </c>
      <c r="V2690" s="36" t="s">
        <v>39</v>
      </c>
      <c r="W2690" s="36" t="s">
        <v>14691</v>
      </c>
      <c r="X2690" s="36">
        <v>1</v>
      </c>
      <c r="Y2690" s="36" t="s">
        <v>52</v>
      </c>
      <c r="Z2690" s="36">
        <v>3</v>
      </c>
      <c r="AA2690" s="36" t="s">
        <v>821</v>
      </c>
      <c r="AB2690" s="36">
        <v>4</v>
      </c>
      <c r="AC2690" s="36"/>
      <c r="AD2690" s="36"/>
      <c r="AE2690" s="36">
        <f t="shared" si="44"/>
        <v>1</v>
      </c>
    </row>
    <row r="2691" spans="1:31" customFormat="1" ht="108">
      <c r="A2691" s="36">
        <v>2690</v>
      </c>
      <c r="B2691" s="36" t="s">
        <v>14216</v>
      </c>
      <c r="C2691" s="36" t="s">
        <v>14658</v>
      </c>
      <c r="D2691" s="36" t="s">
        <v>14761</v>
      </c>
      <c r="E2691" s="36" t="s">
        <v>28</v>
      </c>
      <c r="F2691" s="36" t="s">
        <v>45</v>
      </c>
      <c r="G2691" s="36">
        <v>0</v>
      </c>
      <c r="H2691" s="36" t="s">
        <v>82</v>
      </c>
      <c r="I2691" s="36" t="s">
        <v>14762</v>
      </c>
      <c r="J2691" s="36" t="s">
        <v>14763</v>
      </c>
      <c r="K2691" s="36" t="s">
        <v>33</v>
      </c>
      <c r="L2691" s="72" t="s">
        <v>14764</v>
      </c>
      <c r="M2691" s="36" t="s">
        <v>3112</v>
      </c>
      <c r="N2691" s="36" t="s">
        <v>49</v>
      </c>
      <c r="O2691" s="36"/>
      <c r="P2691" s="36" t="s">
        <v>50</v>
      </c>
      <c r="Q2691" s="36"/>
      <c r="R2691" s="36"/>
      <c r="S2691" s="36" t="s">
        <v>51</v>
      </c>
      <c r="T2691" s="36" t="s">
        <v>38</v>
      </c>
      <c r="U2691" s="36" t="s">
        <v>38</v>
      </c>
      <c r="V2691" s="36" t="s">
        <v>38</v>
      </c>
      <c r="W2691" s="36" t="s">
        <v>38</v>
      </c>
      <c r="X2691" s="36">
        <v>2</v>
      </c>
      <c r="Y2691" s="36" t="s">
        <v>12939</v>
      </c>
      <c r="Z2691" s="36">
        <v>1</v>
      </c>
      <c r="AA2691" s="36" t="s">
        <v>821</v>
      </c>
      <c r="AB2691" s="36">
        <v>1</v>
      </c>
      <c r="AC2691" s="36"/>
      <c r="AD2691" s="36"/>
      <c r="AE2691" s="36">
        <f t="shared" si="44"/>
        <v>1</v>
      </c>
    </row>
    <row r="2692" spans="1:31" customFormat="1" ht="108">
      <c r="A2692" s="36">
        <v>2691</v>
      </c>
      <c r="B2692" s="36" t="s">
        <v>14216</v>
      </c>
      <c r="C2692" s="36" t="s">
        <v>14658</v>
      </c>
      <c r="D2692" s="36" t="s">
        <v>14765</v>
      </c>
      <c r="E2692" s="36" t="s">
        <v>28</v>
      </c>
      <c r="F2692" s="36" t="s">
        <v>45</v>
      </c>
      <c r="G2692" s="36">
        <v>0</v>
      </c>
      <c r="H2692" s="36" t="s">
        <v>82</v>
      </c>
      <c r="I2692" s="36" t="s">
        <v>14766</v>
      </c>
      <c r="J2692" s="36" t="s">
        <v>14767</v>
      </c>
      <c r="K2692" s="36" t="s">
        <v>33</v>
      </c>
      <c r="L2692" s="72" t="s">
        <v>14768</v>
      </c>
      <c r="M2692" s="36" t="s">
        <v>14769</v>
      </c>
      <c r="N2692" s="36" t="s">
        <v>49</v>
      </c>
      <c r="O2692" s="36"/>
      <c r="P2692" s="36" t="s">
        <v>50</v>
      </c>
      <c r="Q2692" s="36"/>
      <c r="R2692" s="36"/>
      <c r="S2692" s="36" t="s">
        <v>51</v>
      </c>
      <c r="T2692" s="36" t="s">
        <v>38</v>
      </c>
      <c r="U2692" s="36" t="s">
        <v>39</v>
      </c>
      <c r="V2692" s="36" t="s">
        <v>38</v>
      </c>
      <c r="W2692" s="36" t="s">
        <v>38</v>
      </c>
      <c r="X2692" s="36">
        <v>2</v>
      </c>
      <c r="Y2692" s="36" t="s">
        <v>52</v>
      </c>
      <c r="Z2692" s="36">
        <v>3</v>
      </c>
      <c r="AA2692" s="36" t="s">
        <v>821</v>
      </c>
      <c r="AB2692" s="36">
        <v>4</v>
      </c>
      <c r="AC2692" s="36"/>
      <c r="AD2692" s="36"/>
      <c r="AE2692" s="36">
        <f t="shared" si="44"/>
        <v>1</v>
      </c>
    </row>
    <row r="2693" spans="1:31" customFormat="1" ht="81">
      <c r="A2693" s="36">
        <v>2692</v>
      </c>
      <c r="B2693" s="36" t="s">
        <v>14216</v>
      </c>
      <c r="C2693" s="36" t="s">
        <v>14658</v>
      </c>
      <c r="D2693" s="36" t="s">
        <v>14770</v>
      </c>
      <c r="E2693" s="36" t="s">
        <v>28</v>
      </c>
      <c r="F2693" s="36" t="s">
        <v>45</v>
      </c>
      <c r="G2693" s="36">
        <v>0</v>
      </c>
      <c r="H2693" s="36" t="s">
        <v>108</v>
      </c>
      <c r="I2693" s="36" t="s">
        <v>14771</v>
      </c>
      <c r="J2693" s="36" t="s">
        <v>14772</v>
      </c>
      <c r="K2693" s="36" t="s">
        <v>33</v>
      </c>
      <c r="L2693" s="72" t="s">
        <v>14773</v>
      </c>
      <c r="M2693" s="36" t="s">
        <v>14774</v>
      </c>
      <c r="N2693" s="36" t="s">
        <v>49</v>
      </c>
      <c r="O2693" s="36" t="s">
        <v>50</v>
      </c>
      <c r="P2693" s="36"/>
      <c r="Q2693" s="36"/>
      <c r="R2693" s="36"/>
      <c r="S2693" s="36" t="s">
        <v>51</v>
      </c>
      <c r="T2693" s="36" t="s">
        <v>38</v>
      </c>
      <c r="U2693" s="36" t="s">
        <v>39</v>
      </c>
      <c r="V2693" s="36" t="s">
        <v>39</v>
      </c>
      <c r="W2693" s="36" t="s">
        <v>14775</v>
      </c>
      <c r="X2693" s="36">
        <v>1</v>
      </c>
      <c r="Y2693" s="36" t="s">
        <v>14699</v>
      </c>
      <c r="Z2693" s="36">
        <v>1</v>
      </c>
      <c r="AA2693" s="36" t="s">
        <v>1847</v>
      </c>
      <c r="AB2693" s="36">
        <v>3</v>
      </c>
      <c r="AC2693" s="36"/>
      <c r="AD2693" s="36"/>
      <c r="AE2693" s="36">
        <f t="shared" si="44"/>
        <v>1</v>
      </c>
    </row>
    <row r="2694" spans="1:31" customFormat="1" ht="81">
      <c r="A2694" s="36">
        <v>2693</v>
      </c>
      <c r="B2694" s="36" t="s">
        <v>14216</v>
      </c>
      <c r="C2694" s="36" t="s">
        <v>14658</v>
      </c>
      <c r="D2694" s="36" t="s">
        <v>14776</v>
      </c>
      <c r="E2694" s="36" t="s">
        <v>28</v>
      </c>
      <c r="F2694" s="36" t="s">
        <v>45</v>
      </c>
      <c r="G2694" s="36">
        <v>0</v>
      </c>
      <c r="H2694" s="36" t="s">
        <v>82</v>
      </c>
      <c r="I2694" s="36" t="s">
        <v>14777</v>
      </c>
      <c r="J2694" s="36" t="s">
        <v>14778</v>
      </c>
      <c r="K2694" s="36" t="s">
        <v>33</v>
      </c>
      <c r="L2694" s="72" t="s">
        <v>14779</v>
      </c>
      <c r="M2694" s="36" t="s">
        <v>14780</v>
      </c>
      <c r="N2694" s="36" t="s">
        <v>49</v>
      </c>
      <c r="O2694" s="36"/>
      <c r="P2694" s="36"/>
      <c r="Q2694" s="36" t="s">
        <v>50</v>
      </c>
      <c r="R2694" s="36"/>
      <c r="S2694" s="36" t="s">
        <v>37</v>
      </c>
      <c r="T2694" s="36" t="s">
        <v>39</v>
      </c>
      <c r="U2694" s="36" t="s">
        <v>38</v>
      </c>
      <c r="V2694" s="36" t="s">
        <v>38</v>
      </c>
      <c r="W2694" s="36" t="s">
        <v>38</v>
      </c>
      <c r="X2694" s="36">
        <v>2</v>
      </c>
      <c r="Y2694" s="36"/>
      <c r="Z2694" s="36">
        <v>3</v>
      </c>
      <c r="AA2694" s="36" t="s">
        <v>821</v>
      </c>
      <c r="AB2694" s="36">
        <v>4</v>
      </c>
      <c r="AC2694" s="36"/>
      <c r="AD2694" s="36"/>
      <c r="AE2694" s="36">
        <f t="shared" si="44"/>
        <v>1</v>
      </c>
    </row>
    <row r="2695" spans="1:31" customFormat="1" ht="94.5">
      <c r="A2695" s="36">
        <v>2694</v>
      </c>
      <c r="B2695" s="36" t="s">
        <v>14216</v>
      </c>
      <c r="C2695" s="36" t="s">
        <v>14658</v>
      </c>
      <c r="D2695" s="36" t="s">
        <v>14781</v>
      </c>
      <c r="E2695" s="36" t="s">
        <v>14782</v>
      </c>
      <c r="F2695" s="36" t="s">
        <v>14783</v>
      </c>
      <c r="G2695" s="36">
        <v>6</v>
      </c>
      <c r="H2695" s="36" t="s">
        <v>82</v>
      </c>
      <c r="I2695" s="36" t="s">
        <v>14784</v>
      </c>
      <c r="J2695" s="36" t="s">
        <v>14785</v>
      </c>
      <c r="K2695" s="36" t="s">
        <v>33</v>
      </c>
      <c r="L2695" s="72" t="s">
        <v>14786</v>
      </c>
      <c r="M2695" s="36" t="s">
        <v>14787</v>
      </c>
      <c r="N2695" s="36" t="s">
        <v>49</v>
      </c>
      <c r="O2695" s="36"/>
      <c r="P2695" s="36" t="s">
        <v>50</v>
      </c>
      <c r="Q2695" s="36"/>
      <c r="R2695" s="36"/>
      <c r="S2695" s="36" t="s">
        <v>51</v>
      </c>
      <c r="T2695" s="36" t="s">
        <v>38</v>
      </c>
      <c r="U2695" s="36" t="s">
        <v>38</v>
      </c>
      <c r="V2695" s="36" t="s">
        <v>38</v>
      </c>
      <c r="W2695" s="36" t="s">
        <v>14788</v>
      </c>
      <c r="X2695" s="36">
        <v>1</v>
      </c>
      <c r="Y2695" s="36" t="s">
        <v>14789</v>
      </c>
      <c r="Z2695" s="36">
        <v>1</v>
      </c>
      <c r="AA2695" s="36" t="s">
        <v>821</v>
      </c>
      <c r="AB2695" s="36">
        <v>1</v>
      </c>
      <c r="AC2695" s="36" t="s">
        <v>14790</v>
      </c>
      <c r="AD2695" s="36"/>
      <c r="AE2695" s="36">
        <f t="shared" si="44"/>
        <v>1</v>
      </c>
    </row>
    <row r="2696" spans="1:31" customFormat="1" ht="94.5">
      <c r="A2696" s="36">
        <v>2695</v>
      </c>
      <c r="B2696" s="36" t="s">
        <v>14216</v>
      </c>
      <c r="C2696" s="36" t="s">
        <v>14791</v>
      </c>
      <c r="D2696" s="36" t="s">
        <v>14792</v>
      </c>
      <c r="E2696" s="36" t="s">
        <v>28</v>
      </c>
      <c r="F2696" s="36" t="s">
        <v>45</v>
      </c>
      <c r="G2696" s="36">
        <v>0</v>
      </c>
      <c r="H2696" s="36" t="s">
        <v>814</v>
      </c>
      <c r="I2696" s="36" t="s">
        <v>14793</v>
      </c>
      <c r="J2696" s="36" t="s">
        <v>14794</v>
      </c>
      <c r="K2696" s="36" t="s">
        <v>33</v>
      </c>
      <c r="L2696" s="72"/>
      <c r="M2696" s="36"/>
      <c r="N2696" s="36" t="s">
        <v>36</v>
      </c>
      <c r="O2696" s="36"/>
      <c r="P2696" s="36"/>
      <c r="Q2696" s="36"/>
      <c r="R2696" s="36"/>
      <c r="S2696" s="36" t="s">
        <v>51</v>
      </c>
      <c r="T2696" s="36" t="s">
        <v>39</v>
      </c>
      <c r="U2696" s="36" t="s">
        <v>39</v>
      </c>
      <c r="V2696" s="36" t="s">
        <v>38</v>
      </c>
      <c r="W2696" s="36" t="s">
        <v>38</v>
      </c>
      <c r="X2696" s="36">
        <v>2</v>
      </c>
      <c r="Y2696" s="36" t="s">
        <v>52</v>
      </c>
      <c r="Z2696" s="36">
        <v>3</v>
      </c>
      <c r="AA2696" s="36" t="s">
        <v>52</v>
      </c>
      <c r="AB2696" s="36">
        <v>3</v>
      </c>
      <c r="AC2696" s="36"/>
      <c r="AD2696" s="36"/>
      <c r="AE2696" s="36">
        <f t="shared" ref="AE2696:AE2759" si="45">COUNTIFS(O2696:R2696,"√")</f>
        <v>0</v>
      </c>
    </row>
    <row r="2697" spans="1:31" customFormat="1" ht="81">
      <c r="A2697" s="36">
        <v>2696</v>
      </c>
      <c r="B2697" s="36" t="s">
        <v>14216</v>
      </c>
      <c r="C2697" s="36" t="s">
        <v>14791</v>
      </c>
      <c r="D2697" s="36" t="s">
        <v>14795</v>
      </c>
      <c r="E2697" s="36" t="s">
        <v>28</v>
      </c>
      <c r="F2697" s="36" t="s">
        <v>45</v>
      </c>
      <c r="G2697" s="36">
        <v>0</v>
      </c>
      <c r="H2697" s="36" t="s">
        <v>30</v>
      </c>
      <c r="I2697" s="36" t="s">
        <v>14796</v>
      </c>
      <c r="J2697" s="36" t="s">
        <v>14797</v>
      </c>
      <c r="K2697" s="36" t="s">
        <v>33</v>
      </c>
      <c r="L2697" s="72"/>
      <c r="M2697" s="36"/>
      <c r="N2697" s="36" t="s">
        <v>36</v>
      </c>
      <c r="O2697" s="36"/>
      <c r="P2697" s="36"/>
      <c r="Q2697" s="36"/>
      <c r="R2697" s="36"/>
      <c r="S2697" s="36" t="s">
        <v>51</v>
      </c>
      <c r="T2697" s="36" t="s">
        <v>39</v>
      </c>
      <c r="U2697" s="36" t="s">
        <v>39</v>
      </c>
      <c r="V2697" s="36" t="s">
        <v>38</v>
      </c>
      <c r="W2697" s="36" t="s">
        <v>38</v>
      </c>
      <c r="X2697" s="36">
        <v>2</v>
      </c>
      <c r="Y2697" s="36" t="s">
        <v>52</v>
      </c>
      <c r="Z2697" s="36">
        <v>3</v>
      </c>
      <c r="AA2697" s="36" t="s">
        <v>52</v>
      </c>
      <c r="AB2697" s="36">
        <v>3</v>
      </c>
      <c r="AC2697" s="36"/>
      <c r="AD2697" s="36"/>
      <c r="AE2697" s="36">
        <f t="shared" si="45"/>
        <v>0</v>
      </c>
    </row>
    <row r="2698" spans="1:31" customFormat="1" ht="94.5">
      <c r="A2698" s="36">
        <v>2697</v>
      </c>
      <c r="B2698" s="36" t="s">
        <v>14216</v>
      </c>
      <c r="C2698" s="36" t="s">
        <v>14791</v>
      </c>
      <c r="D2698" s="36" t="s">
        <v>14798</v>
      </c>
      <c r="E2698" s="36" t="s">
        <v>28</v>
      </c>
      <c r="F2698" s="36" t="s">
        <v>45</v>
      </c>
      <c r="G2698" s="36">
        <v>0</v>
      </c>
      <c r="H2698" s="36" t="s">
        <v>82</v>
      </c>
      <c r="I2698" s="36" t="s">
        <v>14799</v>
      </c>
      <c r="J2698" s="36" t="s">
        <v>14800</v>
      </c>
      <c r="K2698" s="36" t="s">
        <v>33</v>
      </c>
      <c r="L2698" s="72"/>
      <c r="M2698" s="36"/>
      <c r="N2698" s="36" t="s">
        <v>36</v>
      </c>
      <c r="O2698" s="36"/>
      <c r="P2698" s="36"/>
      <c r="Q2698" s="36"/>
      <c r="R2698" s="36"/>
      <c r="S2698" s="36" t="s">
        <v>37</v>
      </c>
      <c r="T2698" s="36" t="s">
        <v>39</v>
      </c>
      <c r="U2698" s="36" t="s">
        <v>39</v>
      </c>
      <c r="V2698" s="36" t="s">
        <v>38</v>
      </c>
      <c r="W2698" s="36" t="s">
        <v>38</v>
      </c>
      <c r="X2698" s="36">
        <v>2</v>
      </c>
      <c r="Y2698" s="36" t="s">
        <v>52</v>
      </c>
      <c r="Z2698" s="36">
        <v>3</v>
      </c>
      <c r="AA2698" s="36" t="s">
        <v>52</v>
      </c>
      <c r="AB2698" s="36">
        <v>3</v>
      </c>
      <c r="AC2698" s="36"/>
      <c r="AD2698" s="36"/>
      <c r="AE2698" s="36">
        <f t="shared" si="45"/>
        <v>0</v>
      </c>
    </row>
    <row r="2699" spans="1:31" customFormat="1" ht="81">
      <c r="A2699" s="36">
        <v>2698</v>
      </c>
      <c r="B2699" s="36" t="s">
        <v>14216</v>
      </c>
      <c r="C2699" s="36" t="s">
        <v>14791</v>
      </c>
      <c r="D2699" s="36" t="s">
        <v>14801</v>
      </c>
      <c r="E2699" s="36" t="s">
        <v>28</v>
      </c>
      <c r="F2699" s="36" t="s">
        <v>45</v>
      </c>
      <c r="G2699" s="36">
        <v>0</v>
      </c>
      <c r="H2699" s="36" t="s">
        <v>82</v>
      </c>
      <c r="I2699" s="36" t="s">
        <v>14802</v>
      </c>
      <c r="J2699" s="36" t="s">
        <v>14803</v>
      </c>
      <c r="K2699" s="36" t="s">
        <v>33</v>
      </c>
      <c r="L2699" s="72"/>
      <c r="M2699" s="36"/>
      <c r="N2699" s="36" t="s">
        <v>36</v>
      </c>
      <c r="O2699" s="36"/>
      <c r="P2699" s="36"/>
      <c r="Q2699" s="36"/>
      <c r="R2699" s="36"/>
      <c r="S2699" s="36" t="s">
        <v>51</v>
      </c>
      <c r="T2699" s="36" t="s">
        <v>39</v>
      </c>
      <c r="U2699" s="36" t="s">
        <v>39</v>
      </c>
      <c r="V2699" s="36" t="s">
        <v>38</v>
      </c>
      <c r="W2699" s="36" t="s">
        <v>38</v>
      </c>
      <c r="X2699" s="36">
        <v>2</v>
      </c>
      <c r="Y2699" s="36" t="s">
        <v>52</v>
      </c>
      <c r="Z2699" s="36">
        <v>3</v>
      </c>
      <c r="AA2699" s="36" t="s">
        <v>52</v>
      </c>
      <c r="AB2699" s="36">
        <v>3</v>
      </c>
      <c r="AC2699" s="36"/>
      <c r="AD2699" s="36"/>
      <c r="AE2699" s="36">
        <f t="shared" si="45"/>
        <v>0</v>
      </c>
    </row>
    <row r="2700" spans="1:31" customFormat="1" ht="81">
      <c r="A2700" s="36">
        <v>2699</v>
      </c>
      <c r="B2700" s="36" t="s">
        <v>14216</v>
      </c>
      <c r="C2700" s="36" t="s">
        <v>14791</v>
      </c>
      <c r="D2700" s="36" t="s">
        <v>14804</v>
      </c>
      <c r="E2700" s="36" t="s">
        <v>28</v>
      </c>
      <c r="F2700" s="36" t="s">
        <v>45</v>
      </c>
      <c r="G2700" s="36">
        <v>0</v>
      </c>
      <c r="H2700" s="36" t="s">
        <v>82</v>
      </c>
      <c r="I2700" s="36" t="s">
        <v>14805</v>
      </c>
      <c r="J2700" s="36" t="s">
        <v>14806</v>
      </c>
      <c r="K2700" s="36" t="s">
        <v>33</v>
      </c>
      <c r="L2700" s="72"/>
      <c r="M2700" s="36"/>
      <c r="N2700" s="36" t="s">
        <v>36</v>
      </c>
      <c r="O2700" s="36"/>
      <c r="P2700" s="36"/>
      <c r="Q2700" s="36"/>
      <c r="R2700" s="36"/>
      <c r="S2700" s="36" t="s">
        <v>37</v>
      </c>
      <c r="T2700" s="36" t="s">
        <v>39</v>
      </c>
      <c r="U2700" s="36" t="s">
        <v>39</v>
      </c>
      <c r="V2700" s="36" t="s">
        <v>38</v>
      </c>
      <c r="W2700" s="36" t="s">
        <v>38</v>
      </c>
      <c r="X2700" s="36">
        <v>2</v>
      </c>
      <c r="Y2700" s="36" t="s">
        <v>52</v>
      </c>
      <c r="Z2700" s="36">
        <v>3</v>
      </c>
      <c r="AA2700" s="36" t="s">
        <v>52</v>
      </c>
      <c r="AB2700" s="36">
        <v>3</v>
      </c>
      <c r="AC2700" s="36"/>
      <c r="AD2700" s="36"/>
      <c r="AE2700" s="36">
        <f t="shared" si="45"/>
        <v>0</v>
      </c>
    </row>
    <row r="2701" spans="1:31" customFormat="1" ht="94.5">
      <c r="A2701" s="36">
        <v>2700</v>
      </c>
      <c r="B2701" s="36" t="s">
        <v>14216</v>
      </c>
      <c r="C2701" s="36" t="s">
        <v>14791</v>
      </c>
      <c r="D2701" s="36" t="s">
        <v>14807</v>
      </c>
      <c r="E2701" s="36" t="s">
        <v>28</v>
      </c>
      <c r="F2701" s="36" t="s">
        <v>45</v>
      </c>
      <c r="G2701" s="36">
        <v>0</v>
      </c>
      <c r="H2701" s="36" t="s">
        <v>82</v>
      </c>
      <c r="I2701" s="36" t="s">
        <v>14808</v>
      </c>
      <c r="J2701" s="36" t="s">
        <v>14809</v>
      </c>
      <c r="K2701" s="36" t="s">
        <v>33</v>
      </c>
      <c r="L2701" s="72"/>
      <c r="M2701" s="36"/>
      <c r="N2701" s="36" t="s">
        <v>36</v>
      </c>
      <c r="O2701" s="36"/>
      <c r="P2701" s="36"/>
      <c r="Q2701" s="36"/>
      <c r="R2701" s="36"/>
      <c r="S2701" s="36" t="s">
        <v>37</v>
      </c>
      <c r="T2701" s="36" t="s">
        <v>39</v>
      </c>
      <c r="U2701" s="36" t="s">
        <v>39</v>
      </c>
      <c r="V2701" s="36" t="s">
        <v>38</v>
      </c>
      <c r="W2701" s="36" t="s">
        <v>38</v>
      </c>
      <c r="X2701" s="36">
        <v>2</v>
      </c>
      <c r="Y2701" s="36" t="s">
        <v>52</v>
      </c>
      <c r="Z2701" s="36">
        <v>3</v>
      </c>
      <c r="AA2701" s="36" t="s">
        <v>52</v>
      </c>
      <c r="AB2701" s="36">
        <v>3</v>
      </c>
      <c r="AC2701" s="36"/>
      <c r="AD2701" s="36"/>
      <c r="AE2701" s="36">
        <f t="shared" si="45"/>
        <v>0</v>
      </c>
    </row>
    <row r="2702" spans="1:31" customFormat="1" ht="81">
      <c r="A2702" s="36">
        <v>2701</v>
      </c>
      <c r="B2702" s="36" t="s">
        <v>14216</v>
      </c>
      <c r="C2702" s="36" t="s">
        <v>14791</v>
      </c>
      <c r="D2702" s="36" t="s">
        <v>14810</v>
      </c>
      <c r="E2702" s="36" t="s">
        <v>28</v>
      </c>
      <c r="F2702" s="36" t="s">
        <v>45</v>
      </c>
      <c r="G2702" s="36">
        <v>0</v>
      </c>
      <c r="H2702" s="36" t="s">
        <v>82</v>
      </c>
      <c r="I2702" s="36" t="s">
        <v>14811</v>
      </c>
      <c r="J2702" s="36" t="s">
        <v>14812</v>
      </c>
      <c r="K2702" s="36" t="s">
        <v>33</v>
      </c>
      <c r="L2702" s="72"/>
      <c r="M2702" s="36"/>
      <c r="N2702" s="36" t="s">
        <v>36</v>
      </c>
      <c r="O2702" s="36"/>
      <c r="P2702" s="36"/>
      <c r="Q2702" s="36"/>
      <c r="R2702" s="36"/>
      <c r="S2702" s="36" t="s">
        <v>51</v>
      </c>
      <c r="T2702" s="36" t="s">
        <v>39</v>
      </c>
      <c r="U2702" s="36" t="s">
        <v>39</v>
      </c>
      <c r="V2702" s="36" t="s">
        <v>38</v>
      </c>
      <c r="W2702" s="36" t="s">
        <v>38</v>
      </c>
      <c r="X2702" s="36">
        <v>2</v>
      </c>
      <c r="Y2702" s="36" t="s">
        <v>52</v>
      </c>
      <c r="Z2702" s="36">
        <v>3</v>
      </c>
      <c r="AA2702" s="36" t="s">
        <v>52</v>
      </c>
      <c r="AB2702" s="36">
        <v>3</v>
      </c>
      <c r="AC2702" s="36"/>
      <c r="AD2702" s="36"/>
      <c r="AE2702" s="36">
        <f t="shared" si="45"/>
        <v>0</v>
      </c>
    </row>
    <row r="2703" spans="1:31" customFormat="1" ht="108">
      <c r="A2703" s="36">
        <v>2702</v>
      </c>
      <c r="B2703" s="36" t="s">
        <v>14216</v>
      </c>
      <c r="C2703" s="36" t="s">
        <v>14791</v>
      </c>
      <c r="D2703" s="36" t="s">
        <v>14813</v>
      </c>
      <c r="E2703" s="36" t="s">
        <v>28</v>
      </c>
      <c r="F2703" s="36" t="s">
        <v>45</v>
      </c>
      <c r="G2703" s="36">
        <v>0</v>
      </c>
      <c r="H2703" s="36" t="s">
        <v>82</v>
      </c>
      <c r="I2703" s="36" t="s">
        <v>14814</v>
      </c>
      <c r="J2703" s="36" t="s">
        <v>14815</v>
      </c>
      <c r="K2703" s="36" t="s">
        <v>33</v>
      </c>
      <c r="L2703" s="72"/>
      <c r="M2703" s="36"/>
      <c r="N2703" s="36" t="s">
        <v>36</v>
      </c>
      <c r="O2703" s="36"/>
      <c r="P2703" s="36"/>
      <c r="Q2703" s="36"/>
      <c r="R2703" s="36"/>
      <c r="S2703" s="36" t="s">
        <v>51</v>
      </c>
      <c r="T2703" s="36" t="s">
        <v>39</v>
      </c>
      <c r="U2703" s="36" t="s">
        <v>39</v>
      </c>
      <c r="V2703" s="36" t="s">
        <v>38</v>
      </c>
      <c r="W2703" s="36" t="s">
        <v>38</v>
      </c>
      <c r="X2703" s="36">
        <v>2</v>
      </c>
      <c r="Y2703" s="36" t="s">
        <v>52</v>
      </c>
      <c r="Z2703" s="36">
        <v>3</v>
      </c>
      <c r="AA2703" s="36" t="s">
        <v>52</v>
      </c>
      <c r="AB2703" s="36">
        <v>3</v>
      </c>
      <c r="AC2703" s="36"/>
      <c r="AD2703" s="36"/>
      <c r="AE2703" s="36">
        <f t="shared" si="45"/>
        <v>0</v>
      </c>
    </row>
    <row r="2704" spans="1:31" customFormat="1" ht="108">
      <c r="A2704" s="36">
        <v>2703</v>
      </c>
      <c r="B2704" s="36" t="s">
        <v>14216</v>
      </c>
      <c r="C2704" s="36" t="s">
        <v>14791</v>
      </c>
      <c r="D2704" s="36" t="s">
        <v>14816</v>
      </c>
      <c r="E2704" s="36" t="s">
        <v>28</v>
      </c>
      <c r="F2704" s="36" t="s">
        <v>45</v>
      </c>
      <c r="G2704" s="36">
        <v>0</v>
      </c>
      <c r="H2704" s="36" t="s">
        <v>82</v>
      </c>
      <c r="I2704" s="36" t="s">
        <v>14817</v>
      </c>
      <c r="J2704" s="36" t="s">
        <v>14818</v>
      </c>
      <c r="K2704" s="36" t="s">
        <v>33</v>
      </c>
      <c r="L2704" s="72"/>
      <c r="M2704" s="36"/>
      <c r="N2704" s="36" t="s">
        <v>36</v>
      </c>
      <c r="O2704" s="36"/>
      <c r="P2704" s="36"/>
      <c r="Q2704" s="36"/>
      <c r="R2704" s="36"/>
      <c r="S2704" s="36" t="s">
        <v>51</v>
      </c>
      <c r="T2704" s="36" t="s">
        <v>39</v>
      </c>
      <c r="U2704" s="36" t="s">
        <v>39</v>
      </c>
      <c r="V2704" s="36" t="s">
        <v>38</v>
      </c>
      <c r="W2704" s="36" t="s">
        <v>38</v>
      </c>
      <c r="X2704" s="36">
        <v>2</v>
      </c>
      <c r="Y2704" s="36" t="s">
        <v>52</v>
      </c>
      <c r="Z2704" s="36">
        <v>3</v>
      </c>
      <c r="AA2704" s="36" t="s">
        <v>52</v>
      </c>
      <c r="AB2704" s="36">
        <v>3</v>
      </c>
      <c r="AC2704" s="36"/>
      <c r="AD2704" s="36"/>
      <c r="AE2704" s="36">
        <f t="shared" si="45"/>
        <v>0</v>
      </c>
    </row>
    <row r="2705" spans="1:31" customFormat="1" ht="108">
      <c r="A2705" s="36">
        <v>2704</v>
      </c>
      <c r="B2705" s="36" t="s">
        <v>14216</v>
      </c>
      <c r="C2705" s="36" t="s">
        <v>14791</v>
      </c>
      <c r="D2705" s="36" t="s">
        <v>14819</v>
      </c>
      <c r="E2705" s="36" t="s">
        <v>28</v>
      </c>
      <c r="F2705" s="36" t="s">
        <v>2866</v>
      </c>
      <c r="G2705" s="36">
        <v>5</v>
      </c>
      <c r="H2705" s="36" t="s">
        <v>6175</v>
      </c>
      <c r="I2705" s="36" t="s">
        <v>14820</v>
      </c>
      <c r="J2705" s="36" t="s">
        <v>14821</v>
      </c>
      <c r="K2705" s="36" t="s">
        <v>33</v>
      </c>
      <c r="L2705" s="72"/>
      <c r="M2705" s="36"/>
      <c r="N2705" s="36" t="s">
        <v>36</v>
      </c>
      <c r="O2705" s="36"/>
      <c r="P2705" s="36"/>
      <c r="Q2705" s="36"/>
      <c r="R2705" s="36"/>
      <c r="S2705" s="36" t="s">
        <v>51</v>
      </c>
      <c r="T2705" s="36" t="s">
        <v>39</v>
      </c>
      <c r="U2705" s="36" t="s">
        <v>39</v>
      </c>
      <c r="V2705" s="36" t="s">
        <v>38</v>
      </c>
      <c r="W2705" s="36" t="s">
        <v>38</v>
      </c>
      <c r="X2705" s="36">
        <v>2</v>
      </c>
      <c r="Y2705" s="36" t="s">
        <v>52</v>
      </c>
      <c r="Z2705" s="36">
        <v>3</v>
      </c>
      <c r="AA2705" s="36" t="s">
        <v>52</v>
      </c>
      <c r="AB2705" s="36">
        <v>3</v>
      </c>
      <c r="AC2705" s="36"/>
      <c r="AD2705" s="36"/>
      <c r="AE2705" s="36">
        <f t="shared" si="45"/>
        <v>0</v>
      </c>
    </row>
    <row r="2706" spans="1:31" customFormat="1" ht="67.5">
      <c r="A2706" s="36">
        <v>2705</v>
      </c>
      <c r="B2706" s="36" t="s">
        <v>14216</v>
      </c>
      <c r="C2706" s="36" t="s">
        <v>14791</v>
      </c>
      <c r="D2706" s="36" t="s">
        <v>14822</v>
      </c>
      <c r="E2706" s="36" t="s">
        <v>28</v>
      </c>
      <c r="F2706" s="36" t="s">
        <v>45</v>
      </c>
      <c r="G2706" s="36">
        <v>0</v>
      </c>
      <c r="H2706" s="36" t="s">
        <v>108</v>
      </c>
      <c r="I2706" s="36" t="s">
        <v>14823</v>
      </c>
      <c r="J2706" s="36" t="s">
        <v>14824</v>
      </c>
      <c r="K2706" s="36" t="s">
        <v>33</v>
      </c>
      <c r="L2706" s="72"/>
      <c r="M2706" s="36"/>
      <c r="N2706" s="36" t="s">
        <v>36</v>
      </c>
      <c r="O2706" s="36"/>
      <c r="P2706" s="36"/>
      <c r="Q2706" s="36"/>
      <c r="R2706" s="36"/>
      <c r="S2706" s="36" t="s">
        <v>51</v>
      </c>
      <c r="T2706" s="36" t="s">
        <v>39</v>
      </c>
      <c r="U2706" s="36" t="s">
        <v>39</v>
      </c>
      <c r="V2706" s="36" t="s">
        <v>38</v>
      </c>
      <c r="W2706" s="36" t="s">
        <v>38</v>
      </c>
      <c r="X2706" s="36">
        <v>2</v>
      </c>
      <c r="Y2706" s="36" t="s">
        <v>52</v>
      </c>
      <c r="Z2706" s="36">
        <v>3</v>
      </c>
      <c r="AA2706" s="36" t="s">
        <v>52</v>
      </c>
      <c r="AB2706" s="36">
        <v>3</v>
      </c>
      <c r="AC2706" s="36"/>
      <c r="AD2706" s="36"/>
      <c r="AE2706" s="36">
        <f t="shared" si="45"/>
        <v>0</v>
      </c>
    </row>
    <row r="2707" spans="1:31" customFormat="1" ht="67.5">
      <c r="A2707" s="36">
        <v>2706</v>
      </c>
      <c r="B2707" s="36" t="s">
        <v>14216</v>
      </c>
      <c r="C2707" s="36" t="s">
        <v>14791</v>
      </c>
      <c r="D2707" s="36" t="s">
        <v>14825</v>
      </c>
      <c r="E2707" s="36" t="s">
        <v>28</v>
      </c>
      <c r="F2707" s="36" t="s">
        <v>45</v>
      </c>
      <c r="G2707" s="36">
        <v>0</v>
      </c>
      <c r="H2707" s="36" t="s">
        <v>82</v>
      </c>
      <c r="I2707" s="36" t="s">
        <v>14826</v>
      </c>
      <c r="J2707" s="36" t="s">
        <v>14827</v>
      </c>
      <c r="K2707" s="36" t="s">
        <v>33</v>
      </c>
      <c r="L2707" s="72"/>
      <c r="M2707" s="36"/>
      <c r="N2707" s="72" t="s">
        <v>49</v>
      </c>
      <c r="O2707" s="36"/>
      <c r="P2707" s="36"/>
      <c r="Q2707" s="36"/>
      <c r="R2707" s="36" t="s">
        <v>50</v>
      </c>
      <c r="S2707" s="36" t="s">
        <v>51</v>
      </c>
      <c r="T2707" s="36" t="s">
        <v>39</v>
      </c>
      <c r="U2707" s="36" t="s">
        <v>39</v>
      </c>
      <c r="V2707" s="36" t="s">
        <v>38</v>
      </c>
      <c r="W2707" s="36" t="s">
        <v>38</v>
      </c>
      <c r="X2707" s="36">
        <v>2</v>
      </c>
      <c r="Y2707" s="36" t="s">
        <v>52</v>
      </c>
      <c r="Z2707" s="36">
        <v>3</v>
      </c>
      <c r="AA2707" s="36" t="s">
        <v>52</v>
      </c>
      <c r="AB2707" s="36">
        <v>3</v>
      </c>
      <c r="AC2707" s="36"/>
      <c r="AD2707" s="36"/>
      <c r="AE2707" s="36">
        <f t="shared" si="45"/>
        <v>1</v>
      </c>
    </row>
    <row r="2708" spans="1:31" customFormat="1" ht="108">
      <c r="A2708" s="36">
        <v>2707</v>
      </c>
      <c r="B2708" s="36" t="s">
        <v>14216</v>
      </c>
      <c r="C2708" s="36" t="s">
        <v>14791</v>
      </c>
      <c r="D2708" s="36" t="s">
        <v>14828</v>
      </c>
      <c r="E2708" s="36" t="s">
        <v>28</v>
      </c>
      <c r="F2708" s="36" t="s">
        <v>45</v>
      </c>
      <c r="G2708" s="36">
        <v>0</v>
      </c>
      <c r="H2708" s="36" t="s">
        <v>82</v>
      </c>
      <c r="I2708" s="36" t="s">
        <v>14829</v>
      </c>
      <c r="J2708" s="36" t="s">
        <v>14830</v>
      </c>
      <c r="K2708" s="36" t="s">
        <v>33</v>
      </c>
      <c r="L2708" s="72"/>
      <c r="M2708" s="36"/>
      <c r="N2708" s="72" t="s">
        <v>49</v>
      </c>
      <c r="O2708" s="36"/>
      <c r="P2708" s="36"/>
      <c r="Q2708" s="36"/>
      <c r="R2708" s="36" t="s">
        <v>50</v>
      </c>
      <c r="S2708" s="36" t="s">
        <v>51</v>
      </c>
      <c r="T2708" s="36" t="s">
        <v>39</v>
      </c>
      <c r="U2708" s="36" t="s">
        <v>39</v>
      </c>
      <c r="V2708" s="36" t="s">
        <v>38</v>
      </c>
      <c r="W2708" s="36" t="s">
        <v>38</v>
      </c>
      <c r="X2708" s="36">
        <v>2</v>
      </c>
      <c r="Y2708" s="36" t="s">
        <v>52</v>
      </c>
      <c r="Z2708" s="36">
        <v>3</v>
      </c>
      <c r="AA2708" s="36" t="s">
        <v>52</v>
      </c>
      <c r="AB2708" s="36">
        <v>3</v>
      </c>
      <c r="AC2708" s="36"/>
      <c r="AD2708" s="36"/>
      <c r="AE2708" s="36">
        <f t="shared" si="45"/>
        <v>1</v>
      </c>
    </row>
    <row r="2709" spans="1:31" customFormat="1" ht="121.5">
      <c r="A2709" s="72">
        <v>2708</v>
      </c>
      <c r="B2709" s="72" t="s">
        <v>14216</v>
      </c>
      <c r="C2709" s="72" t="s">
        <v>14791</v>
      </c>
      <c r="D2709" s="72" t="s">
        <v>14831</v>
      </c>
      <c r="E2709" s="72" t="s">
        <v>28</v>
      </c>
      <c r="F2709" s="72" t="s">
        <v>2866</v>
      </c>
      <c r="G2709" s="72">
        <v>5</v>
      </c>
      <c r="H2709" s="72" t="s">
        <v>115</v>
      </c>
      <c r="I2709" s="36" t="s">
        <v>14832</v>
      </c>
      <c r="J2709" s="36" t="s">
        <v>14833</v>
      </c>
      <c r="K2709" s="36" t="s">
        <v>33</v>
      </c>
      <c r="L2709" s="72"/>
      <c r="M2709" s="36"/>
      <c r="N2709" s="72" t="s">
        <v>49</v>
      </c>
      <c r="O2709" s="36"/>
      <c r="P2709" s="36"/>
      <c r="Q2709" s="36"/>
      <c r="R2709" s="36" t="s">
        <v>50</v>
      </c>
      <c r="S2709" s="36" t="s">
        <v>51</v>
      </c>
      <c r="T2709" s="36" t="s">
        <v>39</v>
      </c>
      <c r="U2709" s="36" t="s">
        <v>39</v>
      </c>
      <c r="V2709" s="36" t="s">
        <v>38</v>
      </c>
      <c r="W2709" s="36" t="s">
        <v>38</v>
      </c>
      <c r="X2709" s="36">
        <v>2</v>
      </c>
      <c r="Y2709" s="36" t="s">
        <v>52</v>
      </c>
      <c r="Z2709" s="36">
        <v>3</v>
      </c>
      <c r="AA2709" s="36" t="s">
        <v>52</v>
      </c>
      <c r="AB2709" s="36">
        <v>3</v>
      </c>
      <c r="AC2709" s="36"/>
      <c r="AD2709" s="36"/>
      <c r="AE2709" s="36">
        <f t="shared" si="45"/>
        <v>1</v>
      </c>
    </row>
    <row r="2710" spans="1:31" customFormat="1" ht="67.5">
      <c r="A2710" s="36">
        <v>2709</v>
      </c>
      <c r="B2710" s="36" t="s">
        <v>14216</v>
      </c>
      <c r="C2710" s="36" t="s">
        <v>14791</v>
      </c>
      <c r="D2710" s="36" t="s">
        <v>14834</v>
      </c>
      <c r="E2710" s="36" t="s">
        <v>28</v>
      </c>
      <c r="F2710" s="36" t="s">
        <v>45</v>
      </c>
      <c r="G2710" s="36">
        <v>0</v>
      </c>
      <c r="H2710" s="36" t="s">
        <v>82</v>
      </c>
      <c r="I2710" s="36" t="s">
        <v>14835</v>
      </c>
      <c r="J2710" s="36" t="s">
        <v>14836</v>
      </c>
      <c r="K2710" s="36" t="s">
        <v>33</v>
      </c>
      <c r="L2710" s="72"/>
      <c r="M2710" s="36"/>
      <c r="N2710" s="72" t="s">
        <v>49</v>
      </c>
      <c r="O2710" s="36"/>
      <c r="P2710" s="36"/>
      <c r="Q2710" s="36"/>
      <c r="R2710" s="36" t="s">
        <v>50</v>
      </c>
      <c r="S2710" s="36" t="s">
        <v>51</v>
      </c>
      <c r="T2710" s="36" t="s">
        <v>39</v>
      </c>
      <c r="U2710" s="36" t="s">
        <v>39</v>
      </c>
      <c r="V2710" s="36" t="s">
        <v>38</v>
      </c>
      <c r="W2710" s="36" t="s">
        <v>38</v>
      </c>
      <c r="X2710" s="36">
        <v>2</v>
      </c>
      <c r="Y2710" s="36" t="s">
        <v>52</v>
      </c>
      <c r="Z2710" s="36">
        <v>3</v>
      </c>
      <c r="AA2710" s="36" t="s">
        <v>52</v>
      </c>
      <c r="AB2710" s="36">
        <v>3</v>
      </c>
      <c r="AC2710" s="36"/>
      <c r="AD2710" s="36"/>
      <c r="AE2710" s="36">
        <f t="shared" si="45"/>
        <v>1</v>
      </c>
    </row>
    <row r="2711" spans="1:31" customFormat="1" ht="162">
      <c r="A2711" s="36">
        <v>2710</v>
      </c>
      <c r="B2711" s="36" t="s">
        <v>14216</v>
      </c>
      <c r="C2711" s="36" t="s">
        <v>14791</v>
      </c>
      <c r="D2711" s="36" t="s">
        <v>14837</v>
      </c>
      <c r="E2711" s="36" t="s">
        <v>14837</v>
      </c>
      <c r="F2711" s="36" t="s">
        <v>132</v>
      </c>
      <c r="G2711" s="36">
        <v>1</v>
      </c>
      <c r="H2711" s="36" t="s">
        <v>82</v>
      </c>
      <c r="I2711" s="36" t="s">
        <v>14838</v>
      </c>
      <c r="J2711" s="36" t="s">
        <v>14839</v>
      </c>
      <c r="K2711" s="36" t="s">
        <v>33</v>
      </c>
      <c r="L2711" s="72"/>
      <c r="M2711" s="36"/>
      <c r="N2711" s="36" t="s">
        <v>36</v>
      </c>
      <c r="O2711" s="36"/>
      <c r="P2711" s="36"/>
      <c r="Q2711" s="36"/>
      <c r="R2711" s="36"/>
      <c r="S2711" s="36" t="s">
        <v>51</v>
      </c>
      <c r="T2711" s="36" t="s">
        <v>42</v>
      </c>
      <c r="U2711" s="36" t="s">
        <v>39</v>
      </c>
      <c r="V2711" s="36" t="s">
        <v>38</v>
      </c>
      <c r="W2711" s="36" t="s">
        <v>38</v>
      </c>
      <c r="X2711" s="36">
        <v>2</v>
      </c>
      <c r="Y2711" s="36" t="s">
        <v>52</v>
      </c>
      <c r="Z2711" s="36">
        <v>3</v>
      </c>
      <c r="AA2711" s="36" t="s">
        <v>52</v>
      </c>
      <c r="AB2711" s="36">
        <v>3</v>
      </c>
      <c r="AC2711" s="36"/>
      <c r="AD2711" s="36"/>
      <c r="AE2711" s="36">
        <f t="shared" si="45"/>
        <v>0</v>
      </c>
    </row>
    <row r="2712" spans="1:31" customFormat="1" ht="81">
      <c r="A2712" s="36">
        <v>2711</v>
      </c>
      <c r="B2712" s="36" t="s">
        <v>14216</v>
      </c>
      <c r="C2712" s="36" t="s">
        <v>14840</v>
      </c>
      <c r="D2712" s="36" t="s">
        <v>14841</v>
      </c>
      <c r="E2712" s="36" t="s">
        <v>28</v>
      </c>
      <c r="F2712" s="36" t="s">
        <v>45</v>
      </c>
      <c r="G2712" s="36">
        <v>0</v>
      </c>
      <c r="H2712" s="36" t="s">
        <v>82</v>
      </c>
      <c r="I2712" s="36" t="s">
        <v>14842</v>
      </c>
      <c r="J2712" s="36" t="s">
        <v>14843</v>
      </c>
      <c r="K2712" s="36" t="s">
        <v>33</v>
      </c>
      <c r="L2712" s="72" t="s">
        <v>14844</v>
      </c>
      <c r="M2712" s="36" t="s">
        <v>14845</v>
      </c>
      <c r="N2712" s="36" t="s">
        <v>49</v>
      </c>
      <c r="O2712" s="36"/>
      <c r="P2712" s="36" t="s">
        <v>50</v>
      </c>
      <c r="Q2712" s="36"/>
      <c r="R2712" s="36"/>
      <c r="S2712" s="36" t="s">
        <v>51</v>
      </c>
      <c r="T2712" s="36" t="s">
        <v>38</v>
      </c>
      <c r="U2712" s="36" t="s">
        <v>39</v>
      </c>
      <c r="V2712" s="36" t="s">
        <v>38</v>
      </c>
      <c r="W2712" s="36" t="s">
        <v>14846</v>
      </c>
      <c r="X2712" s="36">
        <v>1</v>
      </c>
      <c r="Y2712" s="36" t="s">
        <v>14847</v>
      </c>
      <c r="Z2712" s="36">
        <v>1</v>
      </c>
      <c r="AA2712" s="36" t="s">
        <v>821</v>
      </c>
      <c r="AB2712" s="36">
        <v>1</v>
      </c>
      <c r="AC2712" s="36"/>
      <c r="AD2712" s="36"/>
      <c r="AE2712" s="36">
        <f t="shared" si="45"/>
        <v>1</v>
      </c>
    </row>
    <row r="2713" spans="1:31" customFormat="1" ht="81">
      <c r="A2713" s="36">
        <v>2712</v>
      </c>
      <c r="B2713" s="36" t="s">
        <v>14216</v>
      </c>
      <c r="C2713" s="36" t="s">
        <v>14840</v>
      </c>
      <c r="D2713" s="36" t="s">
        <v>14848</v>
      </c>
      <c r="E2713" s="36" t="s">
        <v>28</v>
      </c>
      <c r="F2713" s="36" t="s">
        <v>45</v>
      </c>
      <c r="G2713" s="36">
        <v>0</v>
      </c>
      <c r="H2713" s="36" t="s">
        <v>82</v>
      </c>
      <c r="I2713" s="36" t="s">
        <v>14849</v>
      </c>
      <c r="J2713" s="36" t="s">
        <v>14850</v>
      </c>
      <c r="K2713" s="36" t="s">
        <v>33</v>
      </c>
      <c r="L2713" s="72" t="s">
        <v>14851</v>
      </c>
      <c r="M2713" s="36" t="s">
        <v>14852</v>
      </c>
      <c r="N2713" s="36" t="s">
        <v>49</v>
      </c>
      <c r="O2713" s="36"/>
      <c r="P2713" s="36" t="s">
        <v>50</v>
      </c>
      <c r="Q2713" s="36"/>
      <c r="R2713" s="36"/>
      <c r="S2713" s="36" t="s">
        <v>51</v>
      </c>
      <c r="T2713" s="36" t="s">
        <v>38</v>
      </c>
      <c r="U2713" s="36" t="s">
        <v>39</v>
      </c>
      <c r="V2713" s="36" t="s">
        <v>38</v>
      </c>
      <c r="W2713" s="36" t="s">
        <v>14846</v>
      </c>
      <c r="X2713" s="36">
        <v>1</v>
      </c>
      <c r="Y2713" s="36" t="s">
        <v>14853</v>
      </c>
      <c r="Z2713" s="36">
        <v>1</v>
      </c>
      <c r="AA2713" s="36" t="s">
        <v>821</v>
      </c>
      <c r="AB2713" s="36">
        <v>1</v>
      </c>
      <c r="AC2713" s="36"/>
      <c r="AD2713" s="36"/>
      <c r="AE2713" s="36">
        <f t="shared" si="45"/>
        <v>1</v>
      </c>
    </row>
    <row r="2714" spans="1:31" customFormat="1" ht="81">
      <c r="A2714" s="36">
        <v>2713</v>
      </c>
      <c r="B2714" s="36" t="s">
        <v>14216</v>
      </c>
      <c r="C2714" s="36" t="s">
        <v>14840</v>
      </c>
      <c r="D2714" s="36" t="s">
        <v>14854</v>
      </c>
      <c r="E2714" s="36" t="s">
        <v>28</v>
      </c>
      <c r="F2714" s="36" t="s">
        <v>45</v>
      </c>
      <c r="G2714" s="36">
        <v>0</v>
      </c>
      <c r="H2714" s="36" t="s">
        <v>82</v>
      </c>
      <c r="I2714" s="36" t="s">
        <v>14855</v>
      </c>
      <c r="J2714" s="36" t="s">
        <v>14856</v>
      </c>
      <c r="K2714" s="36" t="s">
        <v>33</v>
      </c>
      <c r="L2714" s="72" t="s">
        <v>14857</v>
      </c>
      <c r="M2714" s="36" t="s">
        <v>14858</v>
      </c>
      <c r="N2714" s="36" t="s">
        <v>36</v>
      </c>
      <c r="O2714" s="36"/>
      <c r="P2714" s="36"/>
      <c r="Q2714" s="36"/>
      <c r="R2714" s="36"/>
      <c r="S2714" s="36" t="s">
        <v>37</v>
      </c>
      <c r="T2714" s="36" t="s">
        <v>38</v>
      </c>
      <c r="U2714" s="36" t="s">
        <v>39</v>
      </c>
      <c r="V2714" s="36" t="s">
        <v>38</v>
      </c>
      <c r="W2714" s="36" t="s">
        <v>14846</v>
      </c>
      <c r="X2714" s="36">
        <v>1</v>
      </c>
      <c r="Y2714" s="36" t="s">
        <v>14859</v>
      </c>
      <c r="Z2714" s="36">
        <v>1</v>
      </c>
      <c r="AA2714" s="36" t="s">
        <v>52</v>
      </c>
      <c r="AB2714" s="36">
        <v>3</v>
      </c>
      <c r="AC2714" s="36"/>
      <c r="AD2714" s="36"/>
      <c r="AE2714" s="36">
        <f t="shared" si="45"/>
        <v>0</v>
      </c>
    </row>
    <row r="2715" spans="1:31" customFormat="1" ht="94.5">
      <c r="A2715" s="36">
        <v>2714</v>
      </c>
      <c r="B2715" s="36" t="s">
        <v>14216</v>
      </c>
      <c r="C2715" s="36" t="s">
        <v>14840</v>
      </c>
      <c r="D2715" s="36" t="s">
        <v>8296</v>
      </c>
      <c r="E2715" s="36" t="s">
        <v>28</v>
      </c>
      <c r="F2715" s="36" t="s">
        <v>45</v>
      </c>
      <c r="G2715" s="36">
        <v>0</v>
      </c>
      <c r="H2715" s="36" t="s">
        <v>82</v>
      </c>
      <c r="I2715" s="36" t="s">
        <v>14860</v>
      </c>
      <c r="J2715" s="36" t="s">
        <v>14861</v>
      </c>
      <c r="K2715" s="36" t="s">
        <v>33</v>
      </c>
      <c r="L2715" s="72" t="s">
        <v>14862</v>
      </c>
      <c r="M2715" s="36" t="s">
        <v>14863</v>
      </c>
      <c r="N2715" s="36" t="s">
        <v>36</v>
      </c>
      <c r="O2715" s="36"/>
      <c r="P2715" s="36"/>
      <c r="Q2715" s="36"/>
      <c r="R2715" s="36"/>
      <c r="S2715" s="36" t="s">
        <v>37</v>
      </c>
      <c r="T2715" s="36" t="s">
        <v>38</v>
      </c>
      <c r="U2715" s="36" t="s">
        <v>39</v>
      </c>
      <c r="V2715" s="36" t="s">
        <v>38</v>
      </c>
      <c r="W2715" s="36" t="s">
        <v>38</v>
      </c>
      <c r="X2715" s="36">
        <v>2</v>
      </c>
      <c r="Y2715" s="36" t="s">
        <v>14864</v>
      </c>
      <c r="Z2715" s="36">
        <v>1</v>
      </c>
      <c r="AA2715" s="36" t="s">
        <v>821</v>
      </c>
      <c r="AB2715" s="36">
        <v>1</v>
      </c>
      <c r="AC2715" s="36"/>
      <c r="AD2715" s="36"/>
      <c r="AE2715" s="36">
        <f t="shared" si="45"/>
        <v>0</v>
      </c>
    </row>
    <row r="2716" spans="1:31" customFormat="1" ht="81">
      <c r="A2716" s="36">
        <v>2715</v>
      </c>
      <c r="B2716" s="36" t="s">
        <v>14216</v>
      </c>
      <c r="C2716" s="36" t="s">
        <v>14840</v>
      </c>
      <c r="D2716" s="36" t="s">
        <v>14865</v>
      </c>
      <c r="E2716" s="36" t="s">
        <v>28</v>
      </c>
      <c r="F2716" s="36" t="s">
        <v>45</v>
      </c>
      <c r="G2716" s="36">
        <v>0</v>
      </c>
      <c r="H2716" s="36" t="s">
        <v>645</v>
      </c>
      <c r="I2716" s="36" t="s">
        <v>14866</v>
      </c>
      <c r="J2716" s="36" t="s">
        <v>14867</v>
      </c>
      <c r="K2716" s="36" t="s">
        <v>33</v>
      </c>
      <c r="L2716" s="72" t="s">
        <v>14868</v>
      </c>
      <c r="M2716" s="36" t="s">
        <v>14869</v>
      </c>
      <c r="N2716" s="36" t="s">
        <v>36</v>
      </c>
      <c r="O2716" s="36"/>
      <c r="P2716" s="36"/>
      <c r="Q2716" s="36"/>
      <c r="R2716" s="36"/>
      <c r="S2716" s="36" t="s">
        <v>37</v>
      </c>
      <c r="T2716" s="36" t="s">
        <v>38</v>
      </c>
      <c r="U2716" s="36" t="s">
        <v>39</v>
      </c>
      <c r="V2716" s="36" t="s">
        <v>38</v>
      </c>
      <c r="W2716" s="36" t="s">
        <v>14870</v>
      </c>
      <c r="X2716" s="36">
        <v>1</v>
      </c>
      <c r="Y2716" s="36" t="s">
        <v>14871</v>
      </c>
      <c r="Z2716" s="36">
        <v>1</v>
      </c>
      <c r="AA2716" s="36" t="s">
        <v>821</v>
      </c>
      <c r="AB2716" s="36">
        <v>1</v>
      </c>
      <c r="AC2716" s="36" t="s">
        <v>14872</v>
      </c>
      <c r="AD2716" s="36"/>
      <c r="AE2716" s="36">
        <f t="shared" si="45"/>
        <v>0</v>
      </c>
    </row>
    <row r="2717" spans="1:31" customFormat="1" ht="94.5">
      <c r="A2717" s="36">
        <v>2716</v>
      </c>
      <c r="B2717" s="36" t="s">
        <v>14216</v>
      </c>
      <c r="C2717" s="36" t="s">
        <v>14840</v>
      </c>
      <c r="D2717" s="36" t="s">
        <v>14873</v>
      </c>
      <c r="E2717" s="36" t="s">
        <v>28</v>
      </c>
      <c r="F2717" s="36" t="s">
        <v>45</v>
      </c>
      <c r="G2717" s="36">
        <v>0</v>
      </c>
      <c r="H2717" s="36" t="s">
        <v>108</v>
      </c>
      <c r="I2717" s="36" t="s">
        <v>14874</v>
      </c>
      <c r="J2717" s="36" t="s">
        <v>14875</v>
      </c>
      <c r="K2717" s="36" t="s">
        <v>33</v>
      </c>
      <c r="L2717" s="72" t="s">
        <v>14868</v>
      </c>
      <c r="M2717" s="36" t="s">
        <v>14876</v>
      </c>
      <c r="N2717" s="36" t="s">
        <v>49</v>
      </c>
      <c r="O2717" s="36"/>
      <c r="P2717" s="36" t="s">
        <v>50</v>
      </c>
      <c r="Q2717" s="36"/>
      <c r="R2717" s="36"/>
      <c r="S2717" s="36" t="s">
        <v>51</v>
      </c>
      <c r="T2717" s="36" t="s">
        <v>38</v>
      </c>
      <c r="U2717" s="36" t="s">
        <v>39</v>
      </c>
      <c r="V2717" s="36" t="s">
        <v>38</v>
      </c>
      <c r="W2717" s="36" t="s">
        <v>14846</v>
      </c>
      <c r="X2717" s="36">
        <v>1</v>
      </c>
      <c r="Y2717" s="36" t="s">
        <v>14871</v>
      </c>
      <c r="Z2717" s="36">
        <v>1</v>
      </c>
      <c r="AA2717" s="36" t="s">
        <v>821</v>
      </c>
      <c r="AB2717" s="36">
        <v>1</v>
      </c>
      <c r="AC2717" s="36"/>
      <c r="AD2717" s="36"/>
      <c r="AE2717" s="36">
        <f t="shared" si="45"/>
        <v>1</v>
      </c>
    </row>
    <row r="2718" spans="1:31" customFormat="1" ht="81">
      <c r="A2718" s="36">
        <v>2717</v>
      </c>
      <c r="B2718" s="36" t="s">
        <v>14216</v>
      </c>
      <c r="C2718" s="36" t="s">
        <v>14840</v>
      </c>
      <c r="D2718" s="36" t="s">
        <v>14877</v>
      </c>
      <c r="E2718" s="36" t="s">
        <v>28</v>
      </c>
      <c r="F2718" s="36" t="s">
        <v>45</v>
      </c>
      <c r="G2718" s="36">
        <v>0</v>
      </c>
      <c r="H2718" s="36" t="s">
        <v>108</v>
      </c>
      <c r="I2718" s="36" t="s">
        <v>14874</v>
      </c>
      <c r="J2718" s="36" t="s">
        <v>14878</v>
      </c>
      <c r="K2718" s="36" t="s">
        <v>33</v>
      </c>
      <c r="L2718" s="72" t="s">
        <v>14879</v>
      </c>
      <c r="M2718" s="36" t="s">
        <v>14880</v>
      </c>
      <c r="N2718" s="36" t="s">
        <v>49</v>
      </c>
      <c r="O2718" s="36"/>
      <c r="P2718" s="36" t="s">
        <v>50</v>
      </c>
      <c r="Q2718" s="36"/>
      <c r="R2718" s="36"/>
      <c r="S2718" s="36" t="s">
        <v>51</v>
      </c>
      <c r="T2718" s="36" t="s">
        <v>38</v>
      </c>
      <c r="U2718" s="36" t="s">
        <v>39</v>
      </c>
      <c r="V2718" s="36" t="s">
        <v>38</v>
      </c>
      <c r="W2718" s="36" t="s">
        <v>14846</v>
      </c>
      <c r="X2718" s="36">
        <v>1</v>
      </c>
      <c r="Y2718" s="36" t="s">
        <v>14871</v>
      </c>
      <c r="Z2718" s="36">
        <v>1</v>
      </c>
      <c r="AA2718" s="36" t="s">
        <v>821</v>
      </c>
      <c r="AB2718" s="36">
        <v>1</v>
      </c>
      <c r="AC2718" s="36"/>
      <c r="AD2718" s="36"/>
      <c r="AE2718" s="36">
        <f t="shared" si="45"/>
        <v>1</v>
      </c>
    </row>
    <row r="2719" spans="1:31" customFormat="1" ht="81">
      <c r="A2719" s="36">
        <v>2718</v>
      </c>
      <c r="B2719" s="36" t="s">
        <v>14216</v>
      </c>
      <c r="C2719" s="36" t="s">
        <v>14840</v>
      </c>
      <c r="D2719" s="36" t="s">
        <v>14881</v>
      </c>
      <c r="E2719" s="36" t="s">
        <v>28</v>
      </c>
      <c r="F2719" s="36" t="s">
        <v>45</v>
      </c>
      <c r="G2719" s="36">
        <v>0</v>
      </c>
      <c r="H2719" s="36" t="s">
        <v>82</v>
      </c>
      <c r="I2719" s="36" t="s">
        <v>14882</v>
      </c>
      <c r="J2719" s="36" t="s">
        <v>14883</v>
      </c>
      <c r="K2719" s="36" t="s">
        <v>33</v>
      </c>
      <c r="L2719" s="72" t="s">
        <v>14884</v>
      </c>
      <c r="M2719" s="36" t="s">
        <v>14885</v>
      </c>
      <c r="N2719" s="36" t="s">
        <v>49</v>
      </c>
      <c r="O2719" s="36"/>
      <c r="P2719" s="36" t="s">
        <v>50</v>
      </c>
      <c r="Q2719" s="36"/>
      <c r="R2719" s="36"/>
      <c r="S2719" s="36" t="s">
        <v>51</v>
      </c>
      <c r="T2719" s="36" t="s">
        <v>38</v>
      </c>
      <c r="U2719" s="36" t="s">
        <v>39</v>
      </c>
      <c r="V2719" s="36" t="s">
        <v>38</v>
      </c>
      <c r="W2719" s="36" t="s">
        <v>14846</v>
      </c>
      <c r="X2719" s="36">
        <v>1</v>
      </c>
      <c r="Y2719" s="36" t="s">
        <v>14886</v>
      </c>
      <c r="Z2719" s="36">
        <v>1</v>
      </c>
      <c r="AA2719" s="36" t="s">
        <v>821</v>
      </c>
      <c r="AB2719" s="36">
        <v>1</v>
      </c>
      <c r="AC2719" s="36"/>
      <c r="AD2719" s="36"/>
      <c r="AE2719" s="36">
        <f t="shared" si="45"/>
        <v>1</v>
      </c>
    </row>
    <row r="2720" spans="1:31" customFormat="1" ht="81">
      <c r="A2720" s="36">
        <v>2719</v>
      </c>
      <c r="B2720" s="36" t="s">
        <v>14216</v>
      </c>
      <c r="C2720" s="36" t="s">
        <v>14840</v>
      </c>
      <c r="D2720" s="36" t="s">
        <v>14887</v>
      </c>
      <c r="E2720" s="36" t="s">
        <v>28</v>
      </c>
      <c r="F2720" s="36" t="s">
        <v>45</v>
      </c>
      <c r="G2720" s="36">
        <v>0</v>
      </c>
      <c r="H2720" s="36" t="s">
        <v>82</v>
      </c>
      <c r="I2720" s="36" t="s">
        <v>14888</v>
      </c>
      <c r="J2720" s="36" t="s">
        <v>14889</v>
      </c>
      <c r="K2720" s="36" t="s">
        <v>33</v>
      </c>
      <c r="L2720" s="72" t="s">
        <v>14857</v>
      </c>
      <c r="M2720" s="36" t="s">
        <v>14890</v>
      </c>
      <c r="N2720" s="36" t="s">
        <v>36</v>
      </c>
      <c r="O2720" s="36"/>
      <c r="P2720" s="36"/>
      <c r="Q2720" s="36"/>
      <c r="R2720" s="36"/>
      <c r="S2720" s="36" t="s">
        <v>51</v>
      </c>
      <c r="T2720" s="36" t="s">
        <v>38</v>
      </c>
      <c r="U2720" s="36" t="s">
        <v>39</v>
      </c>
      <c r="V2720" s="36" t="s">
        <v>38</v>
      </c>
      <c r="W2720" s="36" t="s">
        <v>14891</v>
      </c>
      <c r="X2720" s="36">
        <v>1</v>
      </c>
      <c r="Y2720" s="36" t="s">
        <v>14886</v>
      </c>
      <c r="Z2720" s="36">
        <v>1</v>
      </c>
      <c r="AA2720" s="36" t="s">
        <v>52</v>
      </c>
      <c r="AB2720" s="36">
        <v>3</v>
      </c>
      <c r="AC2720" s="36"/>
      <c r="AD2720" s="36"/>
      <c r="AE2720" s="36">
        <f t="shared" si="45"/>
        <v>0</v>
      </c>
    </row>
    <row r="2721" spans="1:31" customFormat="1" ht="81">
      <c r="A2721" s="36">
        <v>2720</v>
      </c>
      <c r="B2721" s="36" t="s">
        <v>14216</v>
      </c>
      <c r="C2721" s="36" t="s">
        <v>14840</v>
      </c>
      <c r="D2721" s="36" t="s">
        <v>14892</v>
      </c>
      <c r="E2721" s="36" t="s">
        <v>28</v>
      </c>
      <c r="F2721" s="36" t="s">
        <v>45</v>
      </c>
      <c r="G2721" s="36">
        <v>0</v>
      </c>
      <c r="H2721" s="36" t="s">
        <v>82</v>
      </c>
      <c r="I2721" s="36" t="s">
        <v>14893</v>
      </c>
      <c r="J2721" s="36" t="s">
        <v>14894</v>
      </c>
      <c r="K2721" s="36" t="s">
        <v>33</v>
      </c>
      <c r="L2721" s="72" t="s">
        <v>14895</v>
      </c>
      <c r="M2721" s="36" t="s">
        <v>14896</v>
      </c>
      <c r="N2721" s="36" t="s">
        <v>36</v>
      </c>
      <c r="O2721" s="36"/>
      <c r="P2721" s="36"/>
      <c r="Q2721" s="36"/>
      <c r="R2721" s="36"/>
      <c r="S2721" s="36" t="s">
        <v>51</v>
      </c>
      <c r="T2721" s="36" t="s">
        <v>38</v>
      </c>
      <c r="U2721" s="36" t="s">
        <v>39</v>
      </c>
      <c r="V2721" s="36" t="s">
        <v>38</v>
      </c>
      <c r="W2721" s="36" t="s">
        <v>14897</v>
      </c>
      <c r="X2721" s="36">
        <v>1</v>
      </c>
      <c r="Y2721" s="36" t="s">
        <v>14898</v>
      </c>
      <c r="Z2721" s="36">
        <v>1</v>
      </c>
      <c r="AA2721" s="36" t="s">
        <v>821</v>
      </c>
      <c r="AB2721" s="36">
        <v>1</v>
      </c>
      <c r="AC2721" s="36"/>
      <c r="AD2721" s="36"/>
      <c r="AE2721" s="36">
        <f t="shared" si="45"/>
        <v>0</v>
      </c>
    </row>
    <row r="2722" spans="1:31" customFormat="1" ht="81">
      <c r="A2722" s="36">
        <v>2721</v>
      </c>
      <c r="B2722" s="36" t="s">
        <v>14216</v>
      </c>
      <c r="C2722" s="36" t="s">
        <v>14840</v>
      </c>
      <c r="D2722" s="36" t="s">
        <v>14899</v>
      </c>
      <c r="E2722" s="36" t="s">
        <v>28</v>
      </c>
      <c r="F2722" s="36" t="s">
        <v>45</v>
      </c>
      <c r="G2722" s="36">
        <v>0</v>
      </c>
      <c r="H2722" s="36" t="s">
        <v>82</v>
      </c>
      <c r="I2722" s="36" t="s">
        <v>14893</v>
      </c>
      <c r="J2722" s="36" t="s">
        <v>14900</v>
      </c>
      <c r="K2722" s="36" t="s">
        <v>33</v>
      </c>
      <c r="L2722" s="72" t="s">
        <v>14901</v>
      </c>
      <c r="M2722" s="36" t="s">
        <v>14902</v>
      </c>
      <c r="N2722" s="36" t="s">
        <v>49</v>
      </c>
      <c r="O2722" s="36"/>
      <c r="P2722" s="36" t="s">
        <v>50</v>
      </c>
      <c r="Q2722" s="36"/>
      <c r="R2722" s="36"/>
      <c r="S2722" s="36" t="s">
        <v>51</v>
      </c>
      <c r="T2722" s="36" t="s">
        <v>38</v>
      </c>
      <c r="U2722" s="36" t="s">
        <v>39</v>
      </c>
      <c r="V2722" s="36" t="s">
        <v>38</v>
      </c>
      <c r="W2722" s="36" t="s">
        <v>14897</v>
      </c>
      <c r="X2722" s="36">
        <v>1</v>
      </c>
      <c r="Y2722" s="36" t="s">
        <v>14898</v>
      </c>
      <c r="Z2722" s="36">
        <v>1</v>
      </c>
      <c r="AA2722" s="36" t="s">
        <v>821</v>
      </c>
      <c r="AB2722" s="36">
        <v>1</v>
      </c>
      <c r="AC2722" s="36"/>
      <c r="AD2722" s="36"/>
      <c r="AE2722" s="36">
        <f t="shared" si="45"/>
        <v>1</v>
      </c>
    </row>
    <row r="2723" spans="1:31" customFormat="1" ht="81">
      <c r="A2723" s="36">
        <v>2722</v>
      </c>
      <c r="B2723" s="36" t="s">
        <v>14216</v>
      </c>
      <c r="C2723" s="36" t="s">
        <v>14840</v>
      </c>
      <c r="D2723" s="36" t="s">
        <v>14903</v>
      </c>
      <c r="E2723" s="36" t="s">
        <v>28</v>
      </c>
      <c r="F2723" s="36" t="s">
        <v>45</v>
      </c>
      <c r="G2723" s="36">
        <v>0</v>
      </c>
      <c r="H2723" s="36" t="s">
        <v>82</v>
      </c>
      <c r="I2723" s="36" t="s">
        <v>14849</v>
      </c>
      <c r="J2723" s="36" t="s">
        <v>14904</v>
      </c>
      <c r="K2723" s="36" t="s">
        <v>33</v>
      </c>
      <c r="L2723" s="72" t="s">
        <v>14905</v>
      </c>
      <c r="M2723" s="36" t="s">
        <v>14906</v>
      </c>
      <c r="N2723" s="36" t="s">
        <v>49</v>
      </c>
      <c r="O2723" s="36"/>
      <c r="P2723" s="36" t="s">
        <v>50</v>
      </c>
      <c r="Q2723" s="36"/>
      <c r="R2723" s="36"/>
      <c r="S2723" s="36" t="s">
        <v>51</v>
      </c>
      <c r="T2723" s="36" t="s">
        <v>38</v>
      </c>
      <c r="U2723" s="36" t="s">
        <v>39</v>
      </c>
      <c r="V2723" s="36" t="s">
        <v>38</v>
      </c>
      <c r="W2723" s="36" t="s">
        <v>14897</v>
      </c>
      <c r="X2723" s="36">
        <v>1</v>
      </c>
      <c r="Y2723" s="36" t="s">
        <v>14853</v>
      </c>
      <c r="Z2723" s="36">
        <v>1</v>
      </c>
      <c r="AA2723" s="36" t="s">
        <v>821</v>
      </c>
      <c r="AB2723" s="36">
        <v>1</v>
      </c>
      <c r="AC2723" s="36"/>
      <c r="AD2723" s="36"/>
      <c r="AE2723" s="36">
        <f t="shared" si="45"/>
        <v>1</v>
      </c>
    </row>
    <row r="2724" spans="1:31" customFormat="1" ht="81">
      <c r="A2724" s="36">
        <v>2723</v>
      </c>
      <c r="B2724" s="36" t="s">
        <v>14216</v>
      </c>
      <c r="C2724" s="36" t="s">
        <v>14840</v>
      </c>
      <c r="D2724" s="36" t="s">
        <v>14907</v>
      </c>
      <c r="E2724" s="36" t="s">
        <v>28</v>
      </c>
      <c r="F2724" s="36" t="s">
        <v>45</v>
      </c>
      <c r="G2724" s="36">
        <v>0</v>
      </c>
      <c r="H2724" s="36" t="s">
        <v>82</v>
      </c>
      <c r="I2724" s="36" t="s">
        <v>14908</v>
      </c>
      <c r="J2724" s="36" t="s">
        <v>14909</v>
      </c>
      <c r="K2724" s="36" t="s">
        <v>33</v>
      </c>
      <c r="L2724" s="72" t="s">
        <v>14910</v>
      </c>
      <c r="M2724" s="36" t="s">
        <v>14911</v>
      </c>
      <c r="N2724" s="36" t="s">
        <v>49</v>
      </c>
      <c r="O2724" s="36"/>
      <c r="P2724" s="36" t="s">
        <v>50</v>
      </c>
      <c r="Q2724" s="36"/>
      <c r="R2724" s="36"/>
      <c r="S2724" s="36" t="s">
        <v>51</v>
      </c>
      <c r="T2724" s="36" t="s">
        <v>38</v>
      </c>
      <c r="U2724" s="36" t="s">
        <v>39</v>
      </c>
      <c r="V2724" s="36" t="s">
        <v>38</v>
      </c>
      <c r="W2724" s="36" t="s">
        <v>14897</v>
      </c>
      <c r="X2724" s="36">
        <v>1</v>
      </c>
      <c r="Y2724" s="36" t="s">
        <v>14853</v>
      </c>
      <c r="Z2724" s="36">
        <v>1</v>
      </c>
      <c r="AA2724" s="36" t="s">
        <v>821</v>
      </c>
      <c r="AB2724" s="36">
        <v>1</v>
      </c>
      <c r="AC2724" s="36"/>
      <c r="AD2724" s="36"/>
      <c r="AE2724" s="36">
        <f t="shared" si="45"/>
        <v>1</v>
      </c>
    </row>
    <row r="2725" spans="1:31" customFormat="1" ht="81">
      <c r="A2725" s="36">
        <v>2724</v>
      </c>
      <c r="B2725" s="36" t="s">
        <v>14216</v>
      </c>
      <c r="C2725" s="36" t="s">
        <v>14840</v>
      </c>
      <c r="D2725" s="36" t="s">
        <v>14912</v>
      </c>
      <c r="E2725" s="36" t="s">
        <v>28</v>
      </c>
      <c r="F2725" s="36" t="s">
        <v>45</v>
      </c>
      <c r="G2725" s="36">
        <v>0</v>
      </c>
      <c r="H2725" s="36" t="s">
        <v>82</v>
      </c>
      <c r="I2725" s="36" t="s">
        <v>14908</v>
      </c>
      <c r="J2725" s="36" t="s">
        <v>14913</v>
      </c>
      <c r="K2725" s="36" t="s">
        <v>33</v>
      </c>
      <c r="L2725" s="72" t="s">
        <v>14914</v>
      </c>
      <c r="M2725" s="36" t="s">
        <v>14915</v>
      </c>
      <c r="N2725" s="36" t="s">
        <v>49</v>
      </c>
      <c r="O2725" s="36"/>
      <c r="P2725" s="36" t="s">
        <v>50</v>
      </c>
      <c r="Q2725" s="36"/>
      <c r="R2725" s="36"/>
      <c r="S2725" s="36" t="s">
        <v>51</v>
      </c>
      <c r="T2725" s="36" t="s">
        <v>38</v>
      </c>
      <c r="U2725" s="36" t="s">
        <v>39</v>
      </c>
      <c r="V2725" s="36" t="s">
        <v>38</v>
      </c>
      <c r="W2725" s="36" t="s">
        <v>14916</v>
      </c>
      <c r="X2725" s="36">
        <v>1</v>
      </c>
      <c r="Y2725" s="36" t="s">
        <v>14853</v>
      </c>
      <c r="Z2725" s="36">
        <v>1</v>
      </c>
      <c r="AA2725" s="36" t="s">
        <v>821</v>
      </c>
      <c r="AB2725" s="36">
        <v>1</v>
      </c>
      <c r="AC2725" s="36"/>
      <c r="AD2725" s="36"/>
      <c r="AE2725" s="36">
        <f t="shared" si="45"/>
        <v>1</v>
      </c>
    </row>
    <row r="2726" spans="1:31" customFormat="1" ht="81">
      <c r="A2726" s="36">
        <v>2725</v>
      </c>
      <c r="B2726" s="36" t="s">
        <v>14216</v>
      </c>
      <c r="C2726" s="36" t="s">
        <v>14840</v>
      </c>
      <c r="D2726" s="36" t="s">
        <v>14917</v>
      </c>
      <c r="E2726" s="36" t="s">
        <v>28</v>
      </c>
      <c r="F2726" s="36" t="s">
        <v>45</v>
      </c>
      <c r="G2726" s="36">
        <v>0</v>
      </c>
      <c r="H2726" s="36" t="s">
        <v>82</v>
      </c>
      <c r="I2726" s="36" t="s">
        <v>14918</v>
      </c>
      <c r="J2726" s="36" t="s">
        <v>14919</v>
      </c>
      <c r="K2726" s="36" t="s">
        <v>33</v>
      </c>
      <c r="L2726" s="72" t="s">
        <v>14920</v>
      </c>
      <c r="M2726" s="36" t="s">
        <v>14921</v>
      </c>
      <c r="N2726" s="36" t="s">
        <v>36</v>
      </c>
      <c r="O2726" s="36"/>
      <c r="P2726" s="36"/>
      <c r="Q2726" s="36"/>
      <c r="R2726" s="36"/>
      <c r="S2726" s="36" t="s">
        <v>51</v>
      </c>
      <c r="T2726" s="36" t="s">
        <v>38</v>
      </c>
      <c r="U2726" s="36" t="s">
        <v>39</v>
      </c>
      <c r="V2726" s="36" t="s">
        <v>38</v>
      </c>
      <c r="W2726" s="36" t="s">
        <v>14916</v>
      </c>
      <c r="X2726" s="36">
        <v>1</v>
      </c>
      <c r="Y2726" s="36" t="s">
        <v>14859</v>
      </c>
      <c r="Z2726" s="36">
        <v>1</v>
      </c>
      <c r="AA2726" s="36" t="s">
        <v>821</v>
      </c>
      <c r="AB2726" s="36">
        <v>1</v>
      </c>
      <c r="AC2726" s="36"/>
      <c r="AD2726" s="36"/>
      <c r="AE2726" s="36">
        <f t="shared" si="45"/>
        <v>0</v>
      </c>
    </row>
    <row r="2727" spans="1:31" customFormat="1" ht="81">
      <c r="A2727" s="36">
        <v>2726</v>
      </c>
      <c r="B2727" s="36" t="s">
        <v>14216</v>
      </c>
      <c r="C2727" s="36" t="s">
        <v>14840</v>
      </c>
      <c r="D2727" s="36" t="s">
        <v>14922</v>
      </c>
      <c r="E2727" s="36" t="s">
        <v>28</v>
      </c>
      <c r="F2727" s="36" t="s">
        <v>45</v>
      </c>
      <c r="G2727" s="36">
        <v>0</v>
      </c>
      <c r="H2727" s="36" t="s">
        <v>82</v>
      </c>
      <c r="I2727" s="36" t="s">
        <v>14923</v>
      </c>
      <c r="J2727" s="36" t="s">
        <v>14924</v>
      </c>
      <c r="K2727" s="36" t="s">
        <v>33</v>
      </c>
      <c r="L2727" s="72" t="s">
        <v>14925</v>
      </c>
      <c r="M2727" s="36" t="s">
        <v>14926</v>
      </c>
      <c r="N2727" s="36" t="s">
        <v>36</v>
      </c>
      <c r="O2727" s="36"/>
      <c r="P2727" s="36"/>
      <c r="Q2727" s="36"/>
      <c r="R2727" s="36"/>
      <c r="S2727" s="36" t="s">
        <v>51</v>
      </c>
      <c r="T2727" s="36" t="s">
        <v>38</v>
      </c>
      <c r="U2727" s="36" t="s">
        <v>39</v>
      </c>
      <c r="V2727" s="36" t="s">
        <v>38</v>
      </c>
      <c r="W2727" s="36" t="s">
        <v>14916</v>
      </c>
      <c r="X2727" s="36">
        <v>1</v>
      </c>
      <c r="Y2727" s="36" t="s">
        <v>10777</v>
      </c>
      <c r="Z2727" s="36">
        <v>1</v>
      </c>
      <c r="AA2727" s="36" t="s">
        <v>821</v>
      </c>
      <c r="AB2727" s="36">
        <v>1</v>
      </c>
      <c r="AC2727" s="36"/>
      <c r="AD2727" s="36"/>
      <c r="AE2727" s="36">
        <f t="shared" si="45"/>
        <v>0</v>
      </c>
    </row>
    <row r="2728" spans="1:31" customFormat="1" ht="81">
      <c r="A2728" s="36">
        <v>2727</v>
      </c>
      <c r="B2728" s="36" t="s">
        <v>14216</v>
      </c>
      <c r="C2728" s="36" t="s">
        <v>14840</v>
      </c>
      <c r="D2728" s="36" t="s">
        <v>14927</v>
      </c>
      <c r="E2728" s="36" t="s">
        <v>28</v>
      </c>
      <c r="F2728" s="36" t="s">
        <v>45</v>
      </c>
      <c r="G2728" s="36">
        <v>0</v>
      </c>
      <c r="H2728" s="36" t="s">
        <v>82</v>
      </c>
      <c r="I2728" s="36" t="s">
        <v>14928</v>
      </c>
      <c r="J2728" s="36" t="s">
        <v>14929</v>
      </c>
      <c r="K2728" s="36" t="s">
        <v>33</v>
      </c>
      <c r="L2728" s="72" t="s">
        <v>14930</v>
      </c>
      <c r="M2728" s="36" t="s">
        <v>14931</v>
      </c>
      <c r="N2728" s="36" t="s">
        <v>49</v>
      </c>
      <c r="O2728" s="36"/>
      <c r="P2728" s="36"/>
      <c r="Q2728" s="36" t="s">
        <v>50</v>
      </c>
      <c r="R2728" s="36"/>
      <c r="S2728" s="36" t="s">
        <v>51</v>
      </c>
      <c r="T2728" s="36" t="s">
        <v>38</v>
      </c>
      <c r="U2728" s="36" t="s">
        <v>39</v>
      </c>
      <c r="V2728" s="36" t="s">
        <v>38</v>
      </c>
      <c r="W2728" s="36" t="s">
        <v>14916</v>
      </c>
      <c r="X2728" s="36">
        <v>1</v>
      </c>
      <c r="Y2728" s="36" t="s">
        <v>14932</v>
      </c>
      <c r="Z2728" s="36">
        <v>1</v>
      </c>
      <c r="AA2728" s="36" t="s">
        <v>821</v>
      </c>
      <c r="AB2728" s="36">
        <v>1</v>
      </c>
      <c r="AC2728" s="36"/>
      <c r="AD2728" s="36"/>
      <c r="AE2728" s="36">
        <f t="shared" si="45"/>
        <v>1</v>
      </c>
    </row>
    <row r="2729" spans="1:31" customFormat="1" ht="81">
      <c r="A2729" s="36">
        <v>2728</v>
      </c>
      <c r="B2729" s="36" t="s">
        <v>14216</v>
      </c>
      <c r="C2729" s="36" t="s">
        <v>14840</v>
      </c>
      <c r="D2729" s="36" t="s">
        <v>14933</v>
      </c>
      <c r="E2729" s="36" t="s">
        <v>28</v>
      </c>
      <c r="F2729" s="36" t="s">
        <v>45</v>
      </c>
      <c r="G2729" s="36">
        <v>0</v>
      </c>
      <c r="H2729" s="36" t="s">
        <v>82</v>
      </c>
      <c r="I2729" s="36" t="s">
        <v>14934</v>
      </c>
      <c r="J2729" s="36" t="s">
        <v>14935</v>
      </c>
      <c r="K2729" s="36" t="s">
        <v>33</v>
      </c>
      <c r="L2729" s="72" t="s">
        <v>14936</v>
      </c>
      <c r="M2729" s="36" t="s">
        <v>14937</v>
      </c>
      <c r="N2729" s="36" t="s">
        <v>49</v>
      </c>
      <c r="O2729" s="36"/>
      <c r="P2729" s="36" t="s">
        <v>50</v>
      </c>
      <c r="Q2729" s="36"/>
      <c r="R2729" s="36"/>
      <c r="S2729" s="36" t="s">
        <v>51</v>
      </c>
      <c r="T2729" s="36" t="s">
        <v>38</v>
      </c>
      <c r="U2729" s="36" t="s">
        <v>39</v>
      </c>
      <c r="V2729" s="36" t="s">
        <v>38</v>
      </c>
      <c r="W2729" s="36" t="s">
        <v>14916</v>
      </c>
      <c r="X2729" s="36">
        <v>1</v>
      </c>
      <c r="Y2729" s="36" t="s">
        <v>13142</v>
      </c>
      <c r="Z2729" s="36">
        <v>1</v>
      </c>
      <c r="AA2729" s="36" t="s">
        <v>821</v>
      </c>
      <c r="AB2729" s="36">
        <v>1</v>
      </c>
      <c r="AC2729" s="36"/>
      <c r="AD2729" s="36"/>
      <c r="AE2729" s="36">
        <f t="shared" si="45"/>
        <v>1</v>
      </c>
    </row>
    <row r="2730" spans="1:31" customFormat="1" ht="67.5">
      <c r="A2730" s="36">
        <v>2729</v>
      </c>
      <c r="B2730" s="36" t="s">
        <v>14216</v>
      </c>
      <c r="C2730" s="36" t="s">
        <v>14840</v>
      </c>
      <c r="D2730" s="36" t="s">
        <v>14938</v>
      </c>
      <c r="E2730" s="36" t="s">
        <v>28</v>
      </c>
      <c r="F2730" s="36" t="s">
        <v>45</v>
      </c>
      <c r="G2730" s="36">
        <v>0</v>
      </c>
      <c r="H2730" s="36" t="s">
        <v>82</v>
      </c>
      <c r="I2730" s="36" t="s">
        <v>14939</v>
      </c>
      <c r="J2730" s="36" t="s">
        <v>14940</v>
      </c>
      <c r="K2730" s="36" t="s">
        <v>33</v>
      </c>
      <c r="L2730" s="72" t="s">
        <v>14941</v>
      </c>
      <c r="M2730" s="36" t="s">
        <v>14942</v>
      </c>
      <c r="N2730" s="36" t="s">
        <v>49</v>
      </c>
      <c r="O2730" s="36"/>
      <c r="P2730" s="36" t="s">
        <v>50</v>
      </c>
      <c r="Q2730" s="36"/>
      <c r="R2730" s="36"/>
      <c r="S2730" s="36" t="s">
        <v>51</v>
      </c>
      <c r="T2730" s="36" t="s">
        <v>38</v>
      </c>
      <c r="U2730" s="36" t="s">
        <v>39</v>
      </c>
      <c r="V2730" s="36" t="s">
        <v>38</v>
      </c>
      <c r="W2730" s="36" t="s">
        <v>38</v>
      </c>
      <c r="X2730" s="36">
        <v>2</v>
      </c>
      <c r="Y2730" s="36" t="s">
        <v>14943</v>
      </c>
      <c r="Z2730" s="36">
        <v>1</v>
      </c>
      <c r="AA2730" s="36" t="s">
        <v>821</v>
      </c>
      <c r="AB2730" s="36">
        <v>1</v>
      </c>
      <c r="AC2730" s="36"/>
      <c r="AD2730" s="36"/>
      <c r="AE2730" s="36">
        <f t="shared" si="45"/>
        <v>1</v>
      </c>
    </row>
    <row r="2731" spans="1:31" customFormat="1" ht="81">
      <c r="A2731" s="36">
        <v>2730</v>
      </c>
      <c r="B2731" s="36" t="s">
        <v>14216</v>
      </c>
      <c r="C2731" s="36" t="s">
        <v>14840</v>
      </c>
      <c r="D2731" s="36" t="s">
        <v>14944</v>
      </c>
      <c r="E2731" s="36" t="s">
        <v>28</v>
      </c>
      <c r="F2731" s="36" t="s">
        <v>45</v>
      </c>
      <c r="G2731" s="36">
        <v>0</v>
      </c>
      <c r="H2731" s="36" t="s">
        <v>82</v>
      </c>
      <c r="I2731" s="36" t="s">
        <v>14945</v>
      </c>
      <c r="J2731" s="36" t="s">
        <v>14946</v>
      </c>
      <c r="K2731" s="36" t="s">
        <v>33</v>
      </c>
      <c r="L2731" s="72" t="s">
        <v>14947</v>
      </c>
      <c r="M2731" s="36" t="s">
        <v>14948</v>
      </c>
      <c r="N2731" s="36" t="s">
        <v>36</v>
      </c>
      <c r="O2731" s="36"/>
      <c r="P2731" s="36"/>
      <c r="Q2731" s="36"/>
      <c r="R2731" s="36"/>
      <c r="S2731" s="36" t="s">
        <v>37</v>
      </c>
      <c r="T2731" s="36" t="s">
        <v>38</v>
      </c>
      <c r="U2731" s="36" t="s">
        <v>39</v>
      </c>
      <c r="V2731" s="36" t="s">
        <v>39</v>
      </c>
      <c r="W2731" s="36" t="s">
        <v>14846</v>
      </c>
      <c r="X2731" s="36">
        <v>1</v>
      </c>
      <c r="Y2731" s="36" t="s">
        <v>14949</v>
      </c>
      <c r="Z2731" s="36">
        <v>1</v>
      </c>
      <c r="AA2731" s="36" t="s">
        <v>821</v>
      </c>
      <c r="AB2731" s="36">
        <v>1</v>
      </c>
      <c r="AC2731" s="36"/>
      <c r="AD2731" s="36"/>
      <c r="AE2731" s="36">
        <f t="shared" si="45"/>
        <v>0</v>
      </c>
    </row>
    <row r="2732" spans="1:31" customFormat="1" ht="94.5">
      <c r="A2732" s="36">
        <v>2731</v>
      </c>
      <c r="B2732" s="36" t="s">
        <v>14216</v>
      </c>
      <c r="C2732" s="36" t="s">
        <v>14840</v>
      </c>
      <c r="D2732" s="36" t="s">
        <v>14950</v>
      </c>
      <c r="E2732" s="36" t="s">
        <v>28</v>
      </c>
      <c r="F2732" s="36" t="s">
        <v>45</v>
      </c>
      <c r="G2732" s="36">
        <v>0</v>
      </c>
      <c r="H2732" s="36" t="s">
        <v>82</v>
      </c>
      <c r="I2732" s="36" t="s">
        <v>14951</v>
      </c>
      <c r="J2732" s="36" t="s">
        <v>14952</v>
      </c>
      <c r="K2732" s="36" t="s">
        <v>33</v>
      </c>
      <c r="L2732" s="72" t="s">
        <v>14953</v>
      </c>
      <c r="M2732" s="36" t="s">
        <v>14954</v>
      </c>
      <c r="N2732" s="36" t="s">
        <v>36</v>
      </c>
      <c r="O2732" s="36"/>
      <c r="P2732" s="36"/>
      <c r="Q2732" s="36"/>
      <c r="R2732" s="36"/>
      <c r="S2732" s="36" t="s">
        <v>37</v>
      </c>
      <c r="T2732" s="36" t="s">
        <v>38</v>
      </c>
      <c r="U2732" s="36" t="s">
        <v>39</v>
      </c>
      <c r="V2732" s="36" t="s">
        <v>38</v>
      </c>
      <c r="W2732" s="36" t="s">
        <v>14955</v>
      </c>
      <c r="X2732" s="36">
        <v>1</v>
      </c>
      <c r="Y2732" s="36" t="s">
        <v>14956</v>
      </c>
      <c r="Z2732" s="36">
        <v>1</v>
      </c>
      <c r="AA2732" s="36" t="s">
        <v>821</v>
      </c>
      <c r="AB2732" s="36">
        <v>1</v>
      </c>
      <c r="AC2732" s="36"/>
      <c r="AD2732" s="36"/>
      <c r="AE2732" s="36">
        <f t="shared" si="45"/>
        <v>0</v>
      </c>
    </row>
    <row r="2733" spans="1:31" customFormat="1" ht="81">
      <c r="A2733" s="36">
        <v>2732</v>
      </c>
      <c r="B2733" s="36" t="s">
        <v>14216</v>
      </c>
      <c r="C2733" s="36" t="s">
        <v>14840</v>
      </c>
      <c r="D2733" s="36" t="s">
        <v>14957</v>
      </c>
      <c r="E2733" s="36" t="s">
        <v>28</v>
      </c>
      <c r="F2733" s="36" t="s">
        <v>45</v>
      </c>
      <c r="G2733" s="36">
        <v>0</v>
      </c>
      <c r="H2733" s="36" t="s">
        <v>82</v>
      </c>
      <c r="I2733" s="36" t="s">
        <v>14958</v>
      </c>
      <c r="J2733" s="36" t="s">
        <v>14959</v>
      </c>
      <c r="K2733" s="36" t="s">
        <v>33</v>
      </c>
      <c r="L2733" s="72" t="s">
        <v>14960</v>
      </c>
      <c r="M2733" s="36" t="s">
        <v>14961</v>
      </c>
      <c r="N2733" s="36" t="s">
        <v>49</v>
      </c>
      <c r="O2733" s="36"/>
      <c r="P2733" s="36" t="s">
        <v>50</v>
      </c>
      <c r="Q2733" s="36"/>
      <c r="R2733" s="36"/>
      <c r="S2733" s="36" t="s">
        <v>51</v>
      </c>
      <c r="T2733" s="36" t="s">
        <v>38</v>
      </c>
      <c r="U2733" s="36" t="s">
        <v>39</v>
      </c>
      <c r="V2733" s="36" t="s">
        <v>38</v>
      </c>
      <c r="W2733" s="36" t="s">
        <v>14962</v>
      </c>
      <c r="X2733" s="36">
        <v>1</v>
      </c>
      <c r="Y2733" s="36" t="s">
        <v>14963</v>
      </c>
      <c r="Z2733" s="36">
        <v>1</v>
      </c>
      <c r="AA2733" s="36" t="s">
        <v>821</v>
      </c>
      <c r="AB2733" s="36">
        <v>1</v>
      </c>
      <c r="AC2733" s="36"/>
      <c r="AD2733" s="36"/>
      <c r="AE2733" s="36">
        <f t="shared" si="45"/>
        <v>1</v>
      </c>
    </row>
    <row r="2734" spans="1:31" customFormat="1" ht="81">
      <c r="A2734" s="36">
        <v>2733</v>
      </c>
      <c r="B2734" s="36" t="s">
        <v>14216</v>
      </c>
      <c r="C2734" s="36" t="s">
        <v>14840</v>
      </c>
      <c r="D2734" s="36" t="s">
        <v>14964</v>
      </c>
      <c r="E2734" s="36" t="s">
        <v>28</v>
      </c>
      <c r="F2734" s="36" t="s">
        <v>45</v>
      </c>
      <c r="G2734" s="36">
        <v>0</v>
      </c>
      <c r="H2734" s="36" t="s">
        <v>82</v>
      </c>
      <c r="I2734" s="36" t="s">
        <v>14965</v>
      </c>
      <c r="J2734" s="36" t="s">
        <v>14966</v>
      </c>
      <c r="K2734" s="36" t="s">
        <v>33</v>
      </c>
      <c r="L2734" s="72" t="s">
        <v>14967</v>
      </c>
      <c r="M2734" s="36" t="s">
        <v>14968</v>
      </c>
      <c r="N2734" s="36" t="s">
        <v>49</v>
      </c>
      <c r="O2734" s="36"/>
      <c r="P2734" s="36" t="s">
        <v>50</v>
      </c>
      <c r="Q2734" s="36"/>
      <c r="R2734" s="36"/>
      <c r="S2734" s="36" t="s">
        <v>37</v>
      </c>
      <c r="T2734" s="36" t="s">
        <v>38</v>
      </c>
      <c r="U2734" s="36" t="s">
        <v>39</v>
      </c>
      <c r="V2734" s="36" t="s">
        <v>38</v>
      </c>
      <c r="W2734" s="36" t="s">
        <v>14962</v>
      </c>
      <c r="X2734" s="36">
        <v>1</v>
      </c>
      <c r="Y2734" s="36" t="s">
        <v>14963</v>
      </c>
      <c r="Z2734" s="36">
        <v>1</v>
      </c>
      <c r="AA2734" s="36" t="s">
        <v>821</v>
      </c>
      <c r="AB2734" s="36">
        <v>1</v>
      </c>
      <c r="AC2734" s="36"/>
      <c r="AD2734" s="36"/>
      <c r="AE2734" s="36">
        <f t="shared" si="45"/>
        <v>1</v>
      </c>
    </row>
    <row r="2735" spans="1:31" customFormat="1" ht="94.5">
      <c r="A2735" s="36">
        <v>2734</v>
      </c>
      <c r="B2735" s="36" t="s">
        <v>14216</v>
      </c>
      <c r="C2735" s="36" t="s">
        <v>14840</v>
      </c>
      <c r="D2735" s="36" t="s">
        <v>14969</v>
      </c>
      <c r="E2735" s="36" t="s">
        <v>28</v>
      </c>
      <c r="F2735" s="36" t="s">
        <v>45</v>
      </c>
      <c r="G2735" s="36">
        <v>0</v>
      </c>
      <c r="H2735" s="36" t="s">
        <v>82</v>
      </c>
      <c r="I2735" s="36" t="s">
        <v>14970</v>
      </c>
      <c r="J2735" s="36" t="s">
        <v>14971</v>
      </c>
      <c r="K2735" s="36" t="s">
        <v>106</v>
      </c>
      <c r="L2735" s="72"/>
      <c r="M2735" s="36"/>
      <c r="N2735" s="36"/>
      <c r="O2735" s="36"/>
      <c r="P2735" s="36"/>
      <c r="Q2735" s="36"/>
      <c r="R2735" s="36"/>
      <c r="S2735" s="36"/>
      <c r="T2735" s="36"/>
      <c r="U2735" s="36"/>
      <c r="V2735" s="36"/>
      <c r="W2735" s="36"/>
      <c r="X2735" s="36"/>
      <c r="Y2735" s="36"/>
      <c r="Z2735" s="36"/>
      <c r="AA2735" s="36"/>
      <c r="AB2735" s="36"/>
      <c r="AC2735" s="36"/>
      <c r="AD2735" s="36"/>
      <c r="AE2735" s="36">
        <f t="shared" si="45"/>
        <v>0</v>
      </c>
    </row>
    <row r="2736" spans="1:31" customFormat="1" ht="81">
      <c r="A2736" s="36">
        <v>2735</v>
      </c>
      <c r="B2736" s="36" t="s">
        <v>14216</v>
      </c>
      <c r="C2736" s="36" t="s">
        <v>14840</v>
      </c>
      <c r="D2736" s="36" t="s">
        <v>14972</v>
      </c>
      <c r="E2736" s="36" t="s">
        <v>28</v>
      </c>
      <c r="F2736" s="36" t="s">
        <v>45</v>
      </c>
      <c r="G2736" s="36">
        <v>0</v>
      </c>
      <c r="H2736" s="36" t="s">
        <v>82</v>
      </c>
      <c r="I2736" s="36" t="s">
        <v>14973</v>
      </c>
      <c r="J2736" s="36" t="s">
        <v>14974</v>
      </c>
      <c r="K2736" s="36" t="s">
        <v>106</v>
      </c>
      <c r="L2736" s="72"/>
      <c r="M2736" s="36"/>
      <c r="N2736" s="36"/>
      <c r="O2736" s="36"/>
      <c r="P2736" s="36"/>
      <c r="Q2736" s="36"/>
      <c r="R2736" s="36"/>
      <c r="S2736" s="36"/>
      <c r="T2736" s="36"/>
      <c r="U2736" s="36"/>
      <c r="V2736" s="36"/>
      <c r="W2736" s="36"/>
      <c r="X2736" s="36"/>
      <c r="Y2736" s="36"/>
      <c r="Z2736" s="36"/>
      <c r="AA2736" s="36"/>
      <c r="AB2736" s="36"/>
      <c r="AC2736" s="36"/>
      <c r="AD2736" s="36"/>
      <c r="AE2736" s="36">
        <f t="shared" si="45"/>
        <v>0</v>
      </c>
    </row>
    <row r="2737" spans="1:31" customFormat="1" ht="94.5">
      <c r="A2737" s="36">
        <v>2736</v>
      </c>
      <c r="B2737" s="36" t="s">
        <v>14216</v>
      </c>
      <c r="C2737" s="36" t="s">
        <v>14840</v>
      </c>
      <c r="D2737" s="36" t="s">
        <v>14975</v>
      </c>
      <c r="E2737" s="36" t="s">
        <v>28</v>
      </c>
      <c r="F2737" s="36" t="s">
        <v>45</v>
      </c>
      <c r="G2737" s="36">
        <v>0</v>
      </c>
      <c r="H2737" s="36" t="s">
        <v>82</v>
      </c>
      <c r="I2737" s="36" t="s">
        <v>14976</v>
      </c>
      <c r="J2737" s="36" t="s">
        <v>14977</v>
      </c>
      <c r="K2737" s="36" t="s">
        <v>106</v>
      </c>
      <c r="L2737" s="72"/>
      <c r="M2737" s="36"/>
      <c r="N2737" s="36"/>
      <c r="O2737" s="36"/>
      <c r="P2737" s="36"/>
      <c r="Q2737" s="36"/>
      <c r="R2737" s="36"/>
      <c r="S2737" s="36"/>
      <c r="T2737" s="36"/>
      <c r="U2737" s="36"/>
      <c r="V2737" s="36"/>
      <c r="W2737" s="36"/>
      <c r="X2737" s="36"/>
      <c r="Y2737" s="36"/>
      <c r="Z2737" s="36"/>
      <c r="AA2737" s="36"/>
      <c r="AB2737" s="36"/>
      <c r="AC2737" s="36"/>
      <c r="AD2737" s="36"/>
      <c r="AE2737" s="36">
        <f t="shared" si="45"/>
        <v>0</v>
      </c>
    </row>
    <row r="2738" spans="1:31" customFormat="1" ht="94.5">
      <c r="A2738" s="36">
        <v>2737</v>
      </c>
      <c r="B2738" s="36" t="s">
        <v>14216</v>
      </c>
      <c r="C2738" s="36" t="s">
        <v>14840</v>
      </c>
      <c r="D2738" s="36" t="s">
        <v>14978</v>
      </c>
      <c r="E2738" s="36" t="s">
        <v>28</v>
      </c>
      <c r="F2738" s="36" t="s">
        <v>45</v>
      </c>
      <c r="G2738" s="36">
        <v>0</v>
      </c>
      <c r="H2738" s="36" t="s">
        <v>82</v>
      </c>
      <c r="I2738" s="36" t="s">
        <v>14979</v>
      </c>
      <c r="J2738" s="36" t="s">
        <v>14980</v>
      </c>
      <c r="K2738" s="36" t="s">
        <v>33</v>
      </c>
      <c r="L2738" s="72" t="s">
        <v>14981</v>
      </c>
      <c r="M2738" s="36" t="s">
        <v>14982</v>
      </c>
      <c r="N2738" s="72" t="s">
        <v>49</v>
      </c>
      <c r="O2738" s="36"/>
      <c r="P2738" s="36"/>
      <c r="Q2738" s="36"/>
      <c r="R2738" s="36" t="s">
        <v>50</v>
      </c>
      <c r="S2738" s="36" t="s">
        <v>51</v>
      </c>
      <c r="T2738" s="36" t="s">
        <v>38</v>
      </c>
      <c r="U2738" s="36" t="s">
        <v>39</v>
      </c>
      <c r="V2738" s="36" t="s">
        <v>38</v>
      </c>
      <c r="W2738" s="36" t="s">
        <v>14846</v>
      </c>
      <c r="X2738" s="36">
        <v>1</v>
      </c>
      <c r="Y2738" s="36" t="s">
        <v>14983</v>
      </c>
      <c r="Z2738" s="36">
        <v>1</v>
      </c>
      <c r="AA2738" s="36" t="s">
        <v>821</v>
      </c>
      <c r="AB2738" s="36">
        <v>1</v>
      </c>
      <c r="AC2738" s="36"/>
      <c r="AD2738" s="36"/>
      <c r="AE2738" s="36">
        <f t="shared" si="45"/>
        <v>1</v>
      </c>
    </row>
    <row r="2739" spans="1:31" customFormat="1" ht="81">
      <c r="A2739" s="36">
        <v>2738</v>
      </c>
      <c r="B2739" s="36" t="s">
        <v>14216</v>
      </c>
      <c r="C2739" s="36" t="s">
        <v>14840</v>
      </c>
      <c r="D2739" s="36" t="s">
        <v>14984</v>
      </c>
      <c r="E2739" s="36" t="s">
        <v>28</v>
      </c>
      <c r="F2739" s="36" t="s">
        <v>45</v>
      </c>
      <c r="G2739" s="36">
        <v>0</v>
      </c>
      <c r="H2739" s="36" t="s">
        <v>82</v>
      </c>
      <c r="I2739" s="36" t="s">
        <v>14985</v>
      </c>
      <c r="J2739" s="36" t="s">
        <v>14986</v>
      </c>
      <c r="K2739" s="36" t="s">
        <v>33</v>
      </c>
      <c r="L2739" s="72" t="s">
        <v>14987</v>
      </c>
      <c r="M2739" s="36" t="s">
        <v>14988</v>
      </c>
      <c r="N2739" s="36" t="s">
        <v>49</v>
      </c>
      <c r="O2739" s="36"/>
      <c r="P2739" s="36" t="s">
        <v>50</v>
      </c>
      <c r="Q2739" s="36"/>
      <c r="R2739" s="36"/>
      <c r="S2739" s="36" t="s">
        <v>51</v>
      </c>
      <c r="T2739" s="36" t="s">
        <v>38</v>
      </c>
      <c r="U2739" s="36" t="s">
        <v>39</v>
      </c>
      <c r="V2739" s="36" t="s">
        <v>38</v>
      </c>
      <c r="W2739" s="36" t="s">
        <v>14962</v>
      </c>
      <c r="X2739" s="36">
        <v>1</v>
      </c>
      <c r="Y2739" s="36" t="s">
        <v>4081</v>
      </c>
      <c r="Z2739" s="36">
        <v>1</v>
      </c>
      <c r="AA2739" s="36" t="s">
        <v>821</v>
      </c>
      <c r="AB2739" s="36">
        <v>1</v>
      </c>
      <c r="AC2739" s="36"/>
      <c r="AD2739" s="36"/>
      <c r="AE2739" s="36">
        <f t="shared" si="45"/>
        <v>1</v>
      </c>
    </row>
    <row r="2740" spans="1:31" customFormat="1" ht="81">
      <c r="A2740" s="36">
        <v>2739</v>
      </c>
      <c r="B2740" s="36" t="s">
        <v>14216</v>
      </c>
      <c r="C2740" s="36" t="s">
        <v>14840</v>
      </c>
      <c r="D2740" s="36" t="s">
        <v>14989</v>
      </c>
      <c r="E2740" s="36" t="s">
        <v>28</v>
      </c>
      <c r="F2740" s="36" t="s">
        <v>45</v>
      </c>
      <c r="G2740" s="36">
        <v>0</v>
      </c>
      <c r="H2740" s="36" t="s">
        <v>108</v>
      </c>
      <c r="I2740" s="36" t="s">
        <v>14990</v>
      </c>
      <c r="J2740" s="36" t="s">
        <v>14991</v>
      </c>
      <c r="K2740" s="36" t="s">
        <v>33</v>
      </c>
      <c r="L2740" s="72" t="s">
        <v>14992</v>
      </c>
      <c r="M2740" s="36" t="s">
        <v>14993</v>
      </c>
      <c r="N2740" s="36" t="s">
        <v>49</v>
      </c>
      <c r="O2740" s="36"/>
      <c r="P2740" s="36" t="s">
        <v>50</v>
      </c>
      <c r="Q2740" s="36"/>
      <c r="R2740" s="36"/>
      <c r="S2740" s="36" t="s">
        <v>51</v>
      </c>
      <c r="T2740" s="36" t="s">
        <v>38</v>
      </c>
      <c r="U2740" s="36" t="s">
        <v>39</v>
      </c>
      <c r="V2740" s="36" t="s">
        <v>38</v>
      </c>
      <c r="W2740" s="36" t="s">
        <v>14846</v>
      </c>
      <c r="X2740" s="36">
        <v>1</v>
      </c>
      <c r="Y2740" s="36" t="s">
        <v>14983</v>
      </c>
      <c r="Z2740" s="36">
        <v>1</v>
      </c>
      <c r="AA2740" s="36" t="s">
        <v>821</v>
      </c>
      <c r="AB2740" s="36">
        <v>1</v>
      </c>
      <c r="AC2740" s="36"/>
      <c r="AD2740" s="36"/>
      <c r="AE2740" s="36">
        <f t="shared" si="45"/>
        <v>1</v>
      </c>
    </row>
    <row r="2741" spans="1:31" customFormat="1" ht="67.5">
      <c r="A2741" s="36">
        <v>2740</v>
      </c>
      <c r="B2741" s="36" t="s">
        <v>14216</v>
      </c>
      <c r="C2741" s="36" t="s">
        <v>14840</v>
      </c>
      <c r="D2741" s="36" t="s">
        <v>14994</v>
      </c>
      <c r="E2741" s="36" t="s">
        <v>28</v>
      </c>
      <c r="F2741" s="36" t="s">
        <v>45</v>
      </c>
      <c r="G2741" s="36">
        <v>0</v>
      </c>
      <c r="H2741" s="36" t="s">
        <v>108</v>
      </c>
      <c r="I2741" s="36" t="s">
        <v>14995</v>
      </c>
      <c r="J2741" s="36" t="s">
        <v>14996</v>
      </c>
      <c r="K2741" s="36" t="s">
        <v>33</v>
      </c>
      <c r="L2741" s="72" t="s">
        <v>14997</v>
      </c>
      <c r="M2741" s="36" t="s">
        <v>14998</v>
      </c>
      <c r="N2741" s="36" t="s">
        <v>36</v>
      </c>
      <c r="O2741" s="36"/>
      <c r="P2741" s="36"/>
      <c r="Q2741" s="36"/>
      <c r="R2741" s="36"/>
      <c r="S2741" s="36" t="s">
        <v>51</v>
      </c>
      <c r="T2741" s="36" t="s">
        <v>38</v>
      </c>
      <c r="U2741" s="36" t="s">
        <v>39</v>
      </c>
      <c r="V2741" s="36" t="s">
        <v>39</v>
      </c>
      <c r="W2741" s="36" t="s">
        <v>14999</v>
      </c>
      <c r="X2741" s="36">
        <v>1</v>
      </c>
      <c r="Y2741" s="36" t="s">
        <v>15000</v>
      </c>
      <c r="Z2741" s="36">
        <v>1</v>
      </c>
      <c r="AA2741" s="36" t="s">
        <v>821</v>
      </c>
      <c r="AB2741" s="36">
        <v>1</v>
      </c>
      <c r="AC2741" s="36"/>
      <c r="AD2741" s="36"/>
      <c r="AE2741" s="36">
        <f t="shared" si="45"/>
        <v>0</v>
      </c>
    </row>
    <row r="2742" spans="1:31" customFormat="1" ht="81">
      <c r="A2742" s="36">
        <v>2741</v>
      </c>
      <c r="B2742" s="36" t="s">
        <v>14216</v>
      </c>
      <c r="C2742" s="36" t="s">
        <v>14840</v>
      </c>
      <c r="D2742" s="36" t="s">
        <v>15001</v>
      </c>
      <c r="E2742" s="36" t="s">
        <v>28</v>
      </c>
      <c r="F2742" s="36" t="s">
        <v>45</v>
      </c>
      <c r="G2742" s="36">
        <v>0</v>
      </c>
      <c r="H2742" s="36" t="s">
        <v>82</v>
      </c>
      <c r="I2742" s="36" t="s">
        <v>15002</v>
      </c>
      <c r="J2742" s="36" t="s">
        <v>15003</v>
      </c>
      <c r="K2742" s="36" t="s">
        <v>33</v>
      </c>
      <c r="L2742" s="72" t="s">
        <v>15004</v>
      </c>
      <c r="M2742" s="36" t="s">
        <v>15005</v>
      </c>
      <c r="N2742" s="36" t="s">
        <v>49</v>
      </c>
      <c r="O2742" s="36"/>
      <c r="P2742" s="36" t="s">
        <v>50</v>
      </c>
      <c r="Q2742" s="36"/>
      <c r="R2742" s="36"/>
      <c r="S2742" s="36" t="s">
        <v>51</v>
      </c>
      <c r="T2742" s="36" t="s">
        <v>38</v>
      </c>
      <c r="U2742" s="36" t="s">
        <v>39</v>
      </c>
      <c r="V2742" s="36" t="s">
        <v>38</v>
      </c>
      <c r="W2742" s="36" t="s">
        <v>15006</v>
      </c>
      <c r="X2742" s="36">
        <v>1</v>
      </c>
      <c r="Y2742" s="36" t="s">
        <v>15007</v>
      </c>
      <c r="Z2742" s="36">
        <v>1</v>
      </c>
      <c r="AA2742" s="36" t="s">
        <v>821</v>
      </c>
      <c r="AB2742" s="36">
        <v>1</v>
      </c>
      <c r="AC2742" s="36"/>
      <c r="AD2742" s="36"/>
      <c r="AE2742" s="36">
        <f t="shared" si="45"/>
        <v>1</v>
      </c>
    </row>
    <row r="2743" spans="1:31" customFormat="1" ht="94.5">
      <c r="A2743" s="36">
        <v>2742</v>
      </c>
      <c r="B2743" s="36" t="s">
        <v>14216</v>
      </c>
      <c r="C2743" s="36" t="s">
        <v>14840</v>
      </c>
      <c r="D2743" s="36" t="s">
        <v>15008</v>
      </c>
      <c r="E2743" s="36" t="s">
        <v>28</v>
      </c>
      <c r="F2743" s="36" t="s">
        <v>45</v>
      </c>
      <c r="G2743" s="36">
        <v>0</v>
      </c>
      <c r="H2743" s="36" t="s">
        <v>82</v>
      </c>
      <c r="I2743" s="36" t="s">
        <v>15009</v>
      </c>
      <c r="J2743" s="36" t="s">
        <v>15010</v>
      </c>
      <c r="K2743" s="36" t="s">
        <v>33</v>
      </c>
      <c r="L2743" s="72" t="s">
        <v>15011</v>
      </c>
      <c r="M2743" s="36" t="s">
        <v>15012</v>
      </c>
      <c r="N2743" s="36" t="s">
        <v>36</v>
      </c>
      <c r="O2743" s="36"/>
      <c r="P2743" s="36"/>
      <c r="Q2743" s="36"/>
      <c r="R2743" s="36"/>
      <c r="S2743" s="36" t="s">
        <v>51</v>
      </c>
      <c r="T2743" s="36" t="s">
        <v>38</v>
      </c>
      <c r="U2743" s="36" t="s">
        <v>39</v>
      </c>
      <c r="V2743" s="36" t="s">
        <v>38</v>
      </c>
      <c r="W2743" s="36" t="s">
        <v>38</v>
      </c>
      <c r="X2743" s="36">
        <v>2</v>
      </c>
      <c r="Y2743" s="36" t="s">
        <v>15013</v>
      </c>
      <c r="Z2743" s="36">
        <v>1</v>
      </c>
      <c r="AA2743" s="36" t="s">
        <v>821</v>
      </c>
      <c r="AB2743" s="36">
        <v>1</v>
      </c>
      <c r="AC2743" s="36"/>
      <c r="AD2743" s="36"/>
      <c r="AE2743" s="36">
        <f t="shared" si="45"/>
        <v>0</v>
      </c>
    </row>
    <row r="2744" spans="1:31" customFormat="1" ht="81">
      <c r="A2744" s="36">
        <v>2743</v>
      </c>
      <c r="B2744" s="36" t="s">
        <v>14216</v>
      </c>
      <c r="C2744" s="36" t="s">
        <v>14840</v>
      </c>
      <c r="D2744" s="36" t="s">
        <v>15014</v>
      </c>
      <c r="E2744" s="36" t="s">
        <v>28</v>
      </c>
      <c r="F2744" s="36" t="s">
        <v>45</v>
      </c>
      <c r="G2744" s="36">
        <v>0</v>
      </c>
      <c r="H2744" s="36" t="s">
        <v>82</v>
      </c>
      <c r="I2744" s="36" t="s">
        <v>15015</v>
      </c>
      <c r="J2744" s="36" t="s">
        <v>15016</v>
      </c>
      <c r="K2744" s="36" t="s">
        <v>33</v>
      </c>
      <c r="L2744" s="72" t="s">
        <v>15017</v>
      </c>
      <c r="M2744" s="36" t="s">
        <v>15018</v>
      </c>
      <c r="N2744" s="36" t="s">
        <v>36</v>
      </c>
      <c r="O2744" s="36"/>
      <c r="P2744" s="36"/>
      <c r="Q2744" s="36"/>
      <c r="R2744" s="36"/>
      <c r="S2744" s="36" t="s">
        <v>51</v>
      </c>
      <c r="T2744" s="36" t="s">
        <v>38</v>
      </c>
      <c r="U2744" s="36" t="s">
        <v>39</v>
      </c>
      <c r="V2744" s="36" t="s">
        <v>39</v>
      </c>
      <c r="W2744" s="36" t="s">
        <v>14999</v>
      </c>
      <c r="X2744" s="36">
        <v>1</v>
      </c>
      <c r="Y2744" s="36" t="s">
        <v>15019</v>
      </c>
      <c r="Z2744" s="36">
        <v>1</v>
      </c>
      <c r="AA2744" s="36" t="s">
        <v>821</v>
      </c>
      <c r="AB2744" s="36">
        <v>1</v>
      </c>
      <c r="AC2744" s="36"/>
      <c r="AD2744" s="36"/>
      <c r="AE2744" s="36">
        <f t="shared" si="45"/>
        <v>0</v>
      </c>
    </row>
    <row r="2745" spans="1:31" customFormat="1" ht="81">
      <c r="A2745" s="36">
        <v>2744</v>
      </c>
      <c r="B2745" s="36" t="s">
        <v>14216</v>
      </c>
      <c r="C2745" s="36" t="s">
        <v>14840</v>
      </c>
      <c r="D2745" s="36" t="s">
        <v>15020</v>
      </c>
      <c r="E2745" s="36" t="s">
        <v>28</v>
      </c>
      <c r="F2745" s="36" t="s">
        <v>45</v>
      </c>
      <c r="G2745" s="36">
        <v>0</v>
      </c>
      <c r="H2745" s="36" t="s">
        <v>82</v>
      </c>
      <c r="I2745" s="36" t="s">
        <v>15021</v>
      </c>
      <c r="J2745" s="36" t="s">
        <v>15022</v>
      </c>
      <c r="K2745" s="36" t="s">
        <v>33</v>
      </c>
      <c r="L2745" s="72" t="s">
        <v>15023</v>
      </c>
      <c r="M2745" s="36" t="s">
        <v>15024</v>
      </c>
      <c r="N2745" s="36" t="s">
        <v>36</v>
      </c>
      <c r="O2745" s="36"/>
      <c r="P2745" s="36"/>
      <c r="Q2745" s="36"/>
      <c r="R2745" s="36"/>
      <c r="S2745" s="36" t="s">
        <v>37</v>
      </c>
      <c r="T2745" s="36" t="s">
        <v>38</v>
      </c>
      <c r="U2745" s="36" t="s">
        <v>39</v>
      </c>
      <c r="V2745" s="36" t="s">
        <v>38</v>
      </c>
      <c r="W2745" s="36" t="s">
        <v>15006</v>
      </c>
      <c r="X2745" s="36">
        <v>1</v>
      </c>
      <c r="Y2745" s="36" t="s">
        <v>15019</v>
      </c>
      <c r="Z2745" s="36">
        <v>1</v>
      </c>
      <c r="AA2745" s="36" t="s">
        <v>821</v>
      </c>
      <c r="AB2745" s="36">
        <v>1</v>
      </c>
      <c r="AC2745" s="36"/>
      <c r="AD2745" s="36"/>
      <c r="AE2745" s="36">
        <f t="shared" si="45"/>
        <v>0</v>
      </c>
    </row>
    <row r="2746" spans="1:31" customFormat="1" ht="81">
      <c r="A2746" s="36">
        <v>2745</v>
      </c>
      <c r="B2746" s="36" t="s">
        <v>14216</v>
      </c>
      <c r="C2746" s="36" t="s">
        <v>14840</v>
      </c>
      <c r="D2746" s="36" t="s">
        <v>15025</v>
      </c>
      <c r="E2746" s="36" t="s">
        <v>28</v>
      </c>
      <c r="F2746" s="36" t="s">
        <v>45</v>
      </c>
      <c r="G2746" s="36">
        <v>0</v>
      </c>
      <c r="H2746" s="36" t="s">
        <v>82</v>
      </c>
      <c r="I2746" s="36" t="s">
        <v>15026</v>
      </c>
      <c r="J2746" s="36" t="s">
        <v>15027</v>
      </c>
      <c r="K2746" s="36" t="s">
        <v>33</v>
      </c>
      <c r="L2746" s="72" t="s">
        <v>15028</v>
      </c>
      <c r="M2746" s="36" t="s">
        <v>15029</v>
      </c>
      <c r="N2746" s="36" t="s">
        <v>36</v>
      </c>
      <c r="O2746" s="36"/>
      <c r="P2746" s="36"/>
      <c r="Q2746" s="36"/>
      <c r="R2746" s="36"/>
      <c r="S2746" s="36" t="s">
        <v>37</v>
      </c>
      <c r="T2746" s="36" t="s">
        <v>38</v>
      </c>
      <c r="U2746" s="36" t="s">
        <v>39</v>
      </c>
      <c r="V2746" s="36" t="s">
        <v>38</v>
      </c>
      <c r="W2746" s="36" t="s">
        <v>15006</v>
      </c>
      <c r="X2746" s="36">
        <v>1</v>
      </c>
      <c r="Y2746" s="36" t="s">
        <v>15030</v>
      </c>
      <c r="Z2746" s="36">
        <v>1</v>
      </c>
      <c r="AA2746" s="36" t="s">
        <v>821</v>
      </c>
      <c r="AB2746" s="36">
        <v>1</v>
      </c>
      <c r="AC2746" s="36"/>
      <c r="AD2746" s="36"/>
      <c r="AE2746" s="36">
        <f t="shared" si="45"/>
        <v>0</v>
      </c>
    </row>
    <row r="2747" spans="1:31" customFormat="1" ht="81">
      <c r="A2747" s="36">
        <v>2746</v>
      </c>
      <c r="B2747" s="36" t="s">
        <v>14216</v>
      </c>
      <c r="C2747" s="36" t="s">
        <v>14840</v>
      </c>
      <c r="D2747" s="36" t="s">
        <v>15031</v>
      </c>
      <c r="E2747" s="36" t="s">
        <v>28</v>
      </c>
      <c r="F2747" s="36" t="s">
        <v>45</v>
      </c>
      <c r="G2747" s="36">
        <v>0</v>
      </c>
      <c r="H2747" s="36" t="s">
        <v>645</v>
      </c>
      <c r="I2747" s="36" t="s">
        <v>15032</v>
      </c>
      <c r="J2747" s="36" t="s">
        <v>15033</v>
      </c>
      <c r="K2747" s="36" t="s">
        <v>33</v>
      </c>
      <c r="L2747" s="72" t="s">
        <v>15034</v>
      </c>
      <c r="M2747" s="36" t="s">
        <v>15035</v>
      </c>
      <c r="N2747" s="72" t="s">
        <v>49</v>
      </c>
      <c r="O2747" s="36"/>
      <c r="P2747" s="36"/>
      <c r="Q2747" s="36"/>
      <c r="R2747" s="36" t="s">
        <v>50</v>
      </c>
      <c r="S2747" s="36" t="s">
        <v>51</v>
      </c>
      <c r="T2747" s="36" t="s">
        <v>38</v>
      </c>
      <c r="U2747" s="36" t="s">
        <v>39</v>
      </c>
      <c r="V2747" s="36" t="s">
        <v>38</v>
      </c>
      <c r="W2747" s="36" t="s">
        <v>15036</v>
      </c>
      <c r="X2747" s="36">
        <v>1</v>
      </c>
      <c r="Y2747" s="36" t="s">
        <v>15037</v>
      </c>
      <c r="Z2747" s="36">
        <v>1</v>
      </c>
      <c r="AA2747" s="36" t="s">
        <v>821</v>
      </c>
      <c r="AB2747" s="36">
        <v>1</v>
      </c>
      <c r="AC2747" s="36"/>
      <c r="AD2747" s="36"/>
      <c r="AE2747" s="36">
        <f t="shared" si="45"/>
        <v>1</v>
      </c>
    </row>
    <row r="2748" spans="1:31" customFormat="1" ht="67.5">
      <c r="A2748" s="36">
        <v>2747</v>
      </c>
      <c r="B2748" s="36" t="s">
        <v>14216</v>
      </c>
      <c r="C2748" s="36" t="s">
        <v>14840</v>
      </c>
      <c r="D2748" s="36" t="s">
        <v>15038</v>
      </c>
      <c r="E2748" s="36" t="s">
        <v>28</v>
      </c>
      <c r="F2748" s="36" t="s">
        <v>45</v>
      </c>
      <c r="G2748" s="36">
        <v>0</v>
      </c>
      <c r="H2748" s="36" t="s">
        <v>82</v>
      </c>
      <c r="I2748" s="36" t="s">
        <v>15039</v>
      </c>
      <c r="J2748" s="36" t="s">
        <v>15040</v>
      </c>
      <c r="K2748" s="36" t="s">
        <v>33</v>
      </c>
      <c r="L2748" s="72" t="s">
        <v>15041</v>
      </c>
      <c r="M2748" s="36" t="s">
        <v>15042</v>
      </c>
      <c r="N2748" s="36" t="s">
        <v>36</v>
      </c>
      <c r="O2748" s="36"/>
      <c r="P2748" s="36"/>
      <c r="Q2748" s="36"/>
      <c r="R2748" s="36"/>
      <c r="S2748" s="36" t="s">
        <v>37</v>
      </c>
      <c r="T2748" s="36" t="s">
        <v>38</v>
      </c>
      <c r="U2748" s="36" t="s">
        <v>39</v>
      </c>
      <c r="V2748" s="36" t="s">
        <v>38</v>
      </c>
      <c r="W2748" s="36" t="s">
        <v>38</v>
      </c>
      <c r="X2748" s="36">
        <v>2</v>
      </c>
      <c r="Y2748" s="36" t="s">
        <v>15037</v>
      </c>
      <c r="Z2748" s="36">
        <v>1</v>
      </c>
      <c r="AA2748" s="36" t="s">
        <v>821</v>
      </c>
      <c r="AB2748" s="36">
        <v>1</v>
      </c>
      <c r="AC2748" s="36"/>
      <c r="AD2748" s="36"/>
      <c r="AE2748" s="36">
        <f t="shared" si="45"/>
        <v>0</v>
      </c>
    </row>
    <row r="2749" spans="1:31" customFormat="1" ht="81">
      <c r="A2749" s="36">
        <v>2748</v>
      </c>
      <c r="B2749" s="36" t="s">
        <v>14216</v>
      </c>
      <c r="C2749" s="36" t="s">
        <v>14840</v>
      </c>
      <c r="D2749" s="36" t="s">
        <v>15043</v>
      </c>
      <c r="E2749" s="36" t="s">
        <v>28</v>
      </c>
      <c r="F2749" s="36" t="s">
        <v>45</v>
      </c>
      <c r="G2749" s="36">
        <v>0</v>
      </c>
      <c r="H2749" s="36" t="s">
        <v>82</v>
      </c>
      <c r="I2749" s="36" t="s">
        <v>15044</v>
      </c>
      <c r="J2749" s="36" t="s">
        <v>15045</v>
      </c>
      <c r="K2749" s="36" t="s">
        <v>33</v>
      </c>
      <c r="L2749" s="72" t="s">
        <v>15046</v>
      </c>
      <c r="M2749" s="36" t="s">
        <v>15047</v>
      </c>
      <c r="N2749" s="36" t="s">
        <v>36</v>
      </c>
      <c r="O2749" s="36"/>
      <c r="P2749" s="36"/>
      <c r="Q2749" s="36"/>
      <c r="R2749" s="36"/>
      <c r="S2749" s="36" t="s">
        <v>37</v>
      </c>
      <c r="T2749" s="36" t="s">
        <v>38</v>
      </c>
      <c r="U2749" s="36" t="s">
        <v>39</v>
      </c>
      <c r="V2749" s="36" t="s">
        <v>38</v>
      </c>
      <c r="W2749" s="36" t="s">
        <v>15006</v>
      </c>
      <c r="X2749" s="36">
        <v>1</v>
      </c>
      <c r="Y2749" s="36" t="s">
        <v>15037</v>
      </c>
      <c r="Z2749" s="36">
        <v>1</v>
      </c>
      <c r="AA2749" s="36" t="s">
        <v>821</v>
      </c>
      <c r="AB2749" s="36">
        <v>1</v>
      </c>
      <c r="AC2749" s="36"/>
      <c r="AD2749" s="36"/>
      <c r="AE2749" s="36">
        <f t="shared" si="45"/>
        <v>0</v>
      </c>
    </row>
    <row r="2750" spans="1:31" customFormat="1" ht="81">
      <c r="A2750" s="36">
        <v>2749</v>
      </c>
      <c r="B2750" s="36" t="s">
        <v>14216</v>
      </c>
      <c r="C2750" s="36" t="s">
        <v>14840</v>
      </c>
      <c r="D2750" s="36" t="s">
        <v>15048</v>
      </c>
      <c r="E2750" s="36" t="s">
        <v>28</v>
      </c>
      <c r="F2750" s="36" t="s">
        <v>45</v>
      </c>
      <c r="G2750" s="36">
        <v>0</v>
      </c>
      <c r="H2750" s="36" t="s">
        <v>82</v>
      </c>
      <c r="I2750" s="36" t="s">
        <v>15049</v>
      </c>
      <c r="J2750" s="36" t="s">
        <v>15050</v>
      </c>
      <c r="K2750" s="36" t="s">
        <v>33</v>
      </c>
      <c r="L2750" s="72" t="s">
        <v>15051</v>
      </c>
      <c r="M2750" s="36" t="s">
        <v>15052</v>
      </c>
      <c r="N2750" s="36" t="s">
        <v>36</v>
      </c>
      <c r="O2750" s="36"/>
      <c r="P2750" s="36"/>
      <c r="Q2750" s="36"/>
      <c r="R2750" s="36"/>
      <c r="S2750" s="36" t="s">
        <v>37</v>
      </c>
      <c r="T2750" s="36" t="s">
        <v>38</v>
      </c>
      <c r="U2750" s="36" t="s">
        <v>39</v>
      </c>
      <c r="V2750" s="36" t="s">
        <v>38</v>
      </c>
      <c r="W2750" s="36" t="s">
        <v>15006</v>
      </c>
      <c r="X2750" s="36">
        <v>1</v>
      </c>
      <c r="Y2750" s="36" t="s">
        <v>15037</v>
      </c>
      <c r="Z2750" s="36">
        <v>1</v>
      </c>
      <c r="AA2750" s="36" t="s">
        <v>821</v>
      </c>
      <c r="AB2750" s="36">
        <v>1</v>
      </c>
      <c r="AC2750" s="36"/>
      <c r="AD2750" s="36"/>
      <c r="AE2750" s="36">
        <f t="shared" si="45"/>
        <v>0</v>
      </c>
    </row>
    <row r="2751" spans="1:31" customFormat="1" ht="81">
      <c r="A2751" s="36">
        <v>2750</v>
      </c>
      <c r="B2751" s="36" t="s">
        <v>14216</v>
      </c>
      <c r="C2751" s="36" t="s">
        <v>14840</v>
      </c>
      <c r="D2751" s="36" t="s">
        <v>15053</v>
      </c>
      <c r="E2751" s="36" t="s">
        <v>28</v>
      </c>
      <c r="F2751" s="36" t="s">
        <v>45</v>
      </c>
      <c r="G2751" s="36">
        <v>0</v>
      </c>
      <c r="H2751" s="36" t="s">
        <v>82</v>
      </c>
      <c r="I2751" s="36" t="s">
        <v>15044</v>
      </c>
      <c r="J2751" s="36" t="s">
        <v>15054</v>
      </c>
      <c r="K2751" s="36" t="s">
        <v>33</v>
      </c>
      <c r="L2751" s="72" t="s">
        <v>15055</v>
      </c>
      <c r="M2751" s="36" t="s">
        <v>15056</v>
      </c>
      <c r="N2751" s="36" t="s">
        <v>36</v>
      </c>
      <c r="O2751" s="36"/>
      <c r="P2751" s="36"/>
      <c r="Q2751" s="36"/>
      <c r="R2751" s="36"/>
      <c r="S2751" s="36" t="s">
        <v>37</v>
      </c>
      <c r="T2751" s="36" t="s">
        <v>38</v>
      </c>
      <c r="U2751" s="36" t="s">
        <v>39</v>
      </c>
      <c r="V2751" s="36" t="s">
        <v>38</v>
      </c>
      <c r="W2751" s="36" t="s">
        <v>15006</v>
      </c>
      <c r="X2751" s="36">
        <v>1</v>
      </c>
      <c r="Y2751" s="36" t="s">
        <v>15037</v>
      </c>
      <c r="Z2751" s="36">
        <v>1</v>
      </c>
      <c r="AA2751" s="36" t="s">
        <v>821</v>
      </c>
      <c r="AB2751" s="36">
        <v>1</v>
      </c>
      <c r="AC2751" s="36"/>
      <c r="AD2751" s="36"/>
      <c r="AE2751" s="36">
        <f t="shared" si="45"/>
        <v>0</v>
      </c>
    </row>
    <row r="2752" spans="1:31" customFormat="1" ht="81">
      <c r="A2752" s="36">
        <v>2751</v>
      </c>
      <c r="B2752" s="36" t="s">
        <v>14216</v>
      </c>
      <c r="C2752" s="36" t="s">
        <v>14840</v>
      </c>
      <c r="D2752" s="36" t="s">
        <v>15057</v>
      </c>
      <c r="E2752" s="36" t="s">
        <v>28</v>
      </c>
      <c r="F2752" s="36" t="s">
        <v>45</v>
      </c>
      <c r="G2752" s="36">
        <v>0</v>
      </c>
      <c r="H2752" s="36" t="s">
        <v>82</v>
      </c>
      <c r="I2752" s="36" t="s">
        <v>15044</v>
      </c>
      <c r="J2752" s="36" t="s">
        <v>15058</v>
      </c>
      <c r="K2752" s="36" t="s">
        <v>33</v>
      </c>
      <c r="L2752" s="72" t="s">
        <v>15059</v>
      </c>
      <c r="M2752" s="36" t="s">
        <v>15060</v>
      </c>
      <c r="N2752" s="36" t="s">
        <v>49</v>
      </c>
      <c r="O2752" s="36"/>
      <c r="P2752" s="36" t="s">
        <v>50</v>
      </c>
      <c r="Q2752" s="36"/>
      <c r="R2752" s="36"/>
      <c r="S2752" s="36" t="s">
        <v>51</v>
      </c>
      <c r="T2752" s="36" t="s">
        <v>38</v>
      </c>
      <c r="U2752" s="36" t="s">
        <v>39</v>
      </c>
      <c r="V2752" s="36" t="s">
        <v>38</v>
      </c>
      <c r="W2752" s="36" t="s">
        <v>15006</v>
      </c>
      <c r="X2752" s="36">
        <v>1</v>
      </c>
      <c r="Y2752" s="36" t="s">
        <v>15061</v>
      </c>
      <c r="Z2752" s="36">
        <v>1</v>
      </c>
      <c r="AA2752" s="36" t="s">
        <v>821</v>
      </c>
      <c r="AB2752" s="36">
        <v>1</v>
      </c>
      <c r="AC2752" s="36" t="s">
        <v>15062</v>
      </c>
      <c r="AD2752" s="36"/>
      <c r="AE2752" s="36">
        <f t="shared" si="45"/>
        <v>1</v>
      </c>
    </row>
    <row r="2753" spans="1:31" customFormat="1" ht="81">
      <c r="A2753" s="36">
        <v>2752</v>
      </c>
      <c r="B2753" s="36" t="s">
        <v>14216</v>
      </c>
      <c r="C2753" s="36" t="s">
        <v>14840</v>
      </c>
      <c r="D2753" s="36" t="s">
        <v>15063</v>
      </c>
      <c r="E2753" s="36" t="s">
        <v>28</v>
      </c>
      <c r="F2753" s="36" t="s">
        <v>45</v>
      </c>
      <c r="G2753" s="36">
        <v>0</v>
      </c>
      <c r="H2753" s="36" t="s">
        <v>82</v>
      </c>
      <c r="I2753" s="36" t="s">
        <v>15064</v>
      </c>
      <c r="J2753" s="36" t="s">
        <v>15065</v>
      </c>
      <c r="K2753" s="36" t="s">
        <v>33</v>
      </c>
      <c r="L2753" s="72" t="s">
        <v>15066</v>
      </c>
      <c r="M2753" s="36" t="s">
        <v>15067</v>
      </c>
      <c r="N2753" s="36" t="s">
        <v>49</v>
      </c>
      <c r="O2753" s="36"/>
      <c r="P2753" s="36" t="s">
        <v>50</v>
      </c>
      <c r="Q2753" s="36"/>
      <c r="R2753" s="36"/>
      <c r="S2753" s="36" t="s">
        <v>51</v>
      </c>
      <c r="T2753" s="36" t="s">
        <v>38</v>
      </c>
      <c r="U2753" s="36" t="s">
        <v>39</v>
      </c>
      <c r="V2753" s="36" t="s">
        <v>38</v>
      </c>
      <c r="W2753" s="36" t="s">
        <v>38</v>
      </c>
      <c r="X2753" s="36">
        <v>2</v>
      </c>
      <c r="Y2753" s="36" t="s">
        <v>15019</v>
      </c>
      <c r="Z2753" s="36">
        <v>1</v>
      </c>
      <c r="AA2753" s="36" t="s">
        <v>821</v>
      </c>
      <c r="AB2753" s="36">
        <v>1</v>
      </c>
      <c r="AC2753" s="36"/>
      <c r="AD2753" s="36"/>
      <c r="AE2753" s="36">
        <f t="shared" si="45"/>
        <v>1</v>
      </c>
    </row>
    <row r="2754" spans="1:31" customFormat="1" ht="81">
      <c r="A2754" s="36">
        <v>2753</v>
      </c>
      <c r="B2754" s="36" t="s">
        <v>14216</v>
      </c>
      <c r="C2754" s="36" t="s">
        <v>14840</v>
      </c>
      <c r="D2754" s="36" t="s">
        <v>15068</v>
      </c>
      <c r="E2754" s="36" t="s">
        <v>28</v>
      </c>
      <c r="F2754" s="36" t="s">
        <v>45</v>
      </c>
      <c r="G2754" s="36">
        <v>0</v>
      </c>
      <c r="H2754" s="36" t="s">
        <v>82</v>
      </c>
      <c r="I2754" s="36" t="s">
        <v>15069</v>
      </c>
      <c r="J2754" s="36" t="s">
        <v>15070</v>
      </c>
      <c r="K2754" s="36" t="s">
        <v>33</v>
      </c>
      <c r="L2754" s="72" t="s">
        <v>15071</v>
      </c>
      <c r="M2754" s="36" t="s">
        <v>15072</v>
      </c>
      <c r="N2754" s="36" t="s">
        <v>36</v>
      </c>
      <c r="O2754" s="36"/>
      <c r="P2754" s="36"/>
      <c r="Q2754" s="36"/>
      <c r="R2754" s="36"/>
      <c r="S2754" s="36" t="s">
        <v>51</v>
      </c>
      <c r="T2754" s="36" t="s">
        <v>38</v>
      </c>
      <c r="U2754" s="36" t="s">
        <v>39</v>
      </c>
      <c r="V2754" s="36" t="s">
        <v>39</v>
      </c>
      <c r="W2754" s="36" t="s">
        <v>14999</v>
      </c>
      <c r="X2754" s="36">
        <v>1</v>
      </c>
      <c r="Y2754" s="36" t="s">
        <v>15073</v>
      </c>
      <c r="Z2754" s="36">
        <v>1</v>
      </c>
      <c r="AA2754" s="36" t="s">
        <v>821</v>
      </c>
      <c r="AB2754" s="36">
        <v>1</v>
      </c>
      <c r="AC2754" s="36"/>
      <c r="AD2754" s="36"/>
      <c r="AE2754" s="36">
        <f t="shared" si="45"/>
        <v>0</v>
      </c>
    </row>
    <row r="2755" spans="1:31" customFormat="1" ht="81">
      <c r="A2755" s="36">
        <v>2754</v>
      </c>
      <c r="B2755" s="36" t="s">
        <v>14216</v>
      </c>
      <c r="C2755" s="36" t="s">
        <v>14840</v>
      </c>
      <c r="D2755" s="36" t="s">
        <v>15074</v>
      </c>
      <c r="E2755" s="36" t="s">
        <v>28</v>
      </c>
      <c r="F2755" s="36" t="s">
        <v>45</v>
      </c>
      <c r="G2755" s="36">
        <v>0</v>
      </c>
      <c r="H2755" s="36" t="s">
        <v>108</v>
      </c>
      <c r="I2755" s="36" t="s">
        <v>15075</v>
      </c>
      <c r="J2755" s="36" t="s">
        <v>15076</v>
      </c>
      <c r="K2755" s="36" t="s">
        <v>33</v>
      </c>
      <c r="L2755" s="72" t="s">
        <v>15077</v>
      </c>
      <c r="M2755" s="36" t="s">
        <v>15078</v>
      </c>
      <c r="N2755" s="36" t="s">
        <v>36</v>
      </c>
      <c r="O2755" s="36"/>
      <c r="P2755" s="36"/>
      <c r="Q2755" s="36"/>
      <c r="R2755" s="36"/>
      <c r="S2755" s="36" t="s">
        <v>37</v>
      </c>
      <c r="T2755" s="36" t="s">
        <v>38</v>
      </c>
      <c r="U2755" s="36" t="s">
        <v>39</v>
      </c>
      <c r="V2755" s="36" t="s">
        <v>39</v>
      </c>
      <c r="W2755" s="36" t="s">
        <v>15079</v>
      </c>
      <c r="X2755" s="36">
        <v>1</v>
      </c>
      <c r="Y2755" s="36" t="s">
        <v>15080</v>
      </c>
      <c r="Z2755" s="36">
        <v>1</v>
      </c>
      <c r="AA2755" s="36" t="s">
        <v>821</v>
      </c>
      <c r="AB2755" s="36">
        <v>1</v>
      </c>
      <c r="AC2755" s="36"/>
      <c r="AD2755" s="36"/>
      <c r="AE2755" s="36">
        <f t="shared" si="45"/>
        <v>0</v>
      </c>
    </row>
    <row r="2756" spans="1:31" customFormat="1" ht="81">
      <c r="A2756" s="36">
        <v>2755</v>
      </c>
      <c r="B2756" s="36" t="s">
        <v>14216</v>
      </c>
      <c r="C2756" s="36" t="s">
        <v>14840</v>
      </c>
      <c r="D2756" s="36" t="s">
        <v>5169</v>
      </c>
      <c r="E2756" s="36" t="s">
        <v>28</v>
      </c>
      <c r="F2756" s="36" t="s">
        <v>45</v>
      </c>
      <c r="G2756" s="36">
        <v>0</v>
      </c>
      <c r="H2756" s="36" t="s">
        <v>82</v>
      </c>
      <c r="I2756" s="36" t="s">
        <v>15081</v>
      </c>
      <c r="J2756" s="36" t="s">
        <v>15082</v>
      </c>
      <c r="K2756" s="36" t="s">
        <v>33</v>
      </c>
      <c r="L2756" s="72" t="s">
        <v>15083</v>
      </c>
      <c r="M2756" s="36" t="s">
        <v>15084</v>
      </c>
      <c r="N2756" s="36" t="s">
        <v>36</v>
      </c>
      <c r="O2756" s="36"/>
      <c r="P2756" s="36"/>
      <c r="Q2756" s="36"/>
      <c r="R2756" s="36"/>
      <c r="S2756" s="36" t="s">
        <v>37</v>
      </c>
      <c r="T2756" s="36" t="s">
        <v>38</v>
      </c>
      <c r="U2756" s="36" t="s">
        <v>39</v>
      </c>
      <c r="V2756" s="36" t="s">
        <v>39</v>
      </c>
      <c r="W2756" s="36" t="s">
        <v>15079</v>
      </c>
      <c r="X2756" s="36">
        <v>1</v>
      </c>
      <c r="Y2756" s="36" t="s">
        <v>15085</v>
      </c>
      <c r="Z2756" s="36">
        <v>1</v>
      </c>
      <c r="AA2756" s="36" t="s">
        <v>821</v>
      </c>
      <c r="AB2756" s="36">
        <v>1</v>
      </c>
      <c r="AC2756" s="36"/>
      <c r="AD2756" s="36"/>
      <c r="AE2756" s="36">
        <f t="shared" si="45"/>
        <v>0</v>
      </c>
    </row>
    <row r="2757" spans="1:31" customFormat="1" ht="81">
      <c r="A2757" s="36">
        <v>2756</v>
      </c>
      <c r="B2757" s="36" t="s">
        <v>14216</v>
      </c>
      <c r="C2757" s="36" t="s">
        <v>14840</v>
      </c>
      <c r="D2757" s="36" t="s">
        <v>15086</v>
      </c>
      <c r="E2757" s="36" t="s">
        <v>28</v>
      </c>
      <c r="F2757" s="36" t="s">
        <v>45</v>
      </c>
      <c r="G2757" s="36">
        <v>0</v>
      </c>
      <c r="H2757" s="36" t="s">
        <v>82</v>
      </c>
      <c r="I2757" s="36" t="s">
        <v>15087</v>
      </c>
      <c r="J2757" s="36" t="s">
        <v>15088</v>
      </c>
      <c r="K2757" s="36" t="s">
        <v>33</v>
      </c>
      <c r="L2757" s="72" t="s">
        <v>15089</v>
      </c>
      <c r="M2757" s="36" t="s">
        <v>15090</v>
      </c>
      <c r="N2757" s="36" t="s">
        <v>36</v>
      </c>
      <c r="O2757" s="36"/>
      <c r="P2757" s="36"/>
      <c r="Q2757" s="36"/>
      <c r="R2757" s="36"/>
      <c r="S2757" s="36" t="s">
        <v>37</v>
      </c>
      <c r="T2757" s="36" t="s">
        <v>38</v>
      </c>
      <c r="U2757" s="36" t="s">
        <v>39</v>
      </c>
      <c r="V2757" s="36" t="s">
        <v>39</v>
      </c>
      <c r="W2757" s="36" t="s">
        <v>15079</v>
      </c>
      <c r="X2757" s="36">
        <v>1</v>
      </c>
      <c r="Y2757" s="36" t="s">
        <v>15091</v>
      </c>
      <c r="Z2757" s="36">
        <v>1</v>
      </c>
      <c r="AA2757" s="36" t="s">
        <v>821</v>
      </c>
      <c r="AB2757" s="36">
        <v>1</v>
      </c>
      <c r="AC2757" s="36"/>
      <c r="AD2757" s="36"/>
      <c r="AE2757" s="36">
        <f t="shared" si="45"/>
        <v>0</v>
      </c>
    </row>
    <row r="2758" spans="1:31" customFormat="1" ht="108">
      <c r="A2758" s="36">
        <v>2757</v>
      </c>
      <c r="B2758" s="36" t="s">
        <v>14216</v>
      </c>
      <c r="C2758" s="36" t="s">
        <v>14840</v>
      </c>
      <c r="D2758" s="36" t="s">
        <v>15092</v>
      </c>
      <c r="E2758" s="36" t="s">
        <v>28</v>
      </c>
      <c r="F2758" s="36" t="s">
        <v>45</v>
      </c>
      <c r="G2758" s="36">
        <v>0</v>
      </c>
      <c r="H2758" s="36" t="s">
        <v>30</v>
      </c>
      <c r="I2758" s="36" t="s">
        <v>15093</v>
      </c>
      <c r="J2758" s="36" t="s">
        <v>15094</v>
      </c>
      <c r="K2758" s="36" t="s">
        <v>33</v>
      </c>
      <c r="L2758" s="72" t="s">
        <v>15095</v>
      </c>
      <c r="M2758" s="36" t="s">
        <v>15096</v>
      </c>
      <c r="N2758" s="36" t="s">
        <v>49</v>
      </c>
      <c r="O2758" s="36"/>
      <c r="P2758" s="36" t="s">
        <v>50</v>
      </c>
      <c r="Q2758" s="36"/>
      <c r="R2758" s="36"/>
      <c r="S2758" s="36" t="s">
        <v>51</v>
      </c>
      <c r="T2758" s="36" t="s">
        <v>38</v>
      </c>
      <c r="U2758" s="36" t="s">
        <v>39</v>
      </c>
      <c r="V2758" s="36" t="s">
        <v>38</v>
      </c>
      <c r="W2758" s="36" t="s">
        <v>38</v>
      </c>
      <c r="X2758" s="36">
        <v>2</v>
      </c>
      <c r="Y2758" s="36" t="s">
        <v>15097</v>
      </c>
      <c r="Z2758" s="36">
        <v>1</v>
      </c>
      <c r="AA2758" s="36" t="s">
        <v>821</v>
      </c>
      <c r="AB2758" s="36">
        <v>1</v>
      </c>
      <c r="AC2758" s="36"/>
      <c r="AD2758" s="36"/>
      <c r="AE2758" s="36">
        <f t="shared" si="45"/>
        <v>1</v>
      </c>
    </row>
    <row r="2759" spans="1:31" customFormat="1" ht="94.5">
      <c r="A2759" s="36">
        <v>2758</v>
      </c>
      <c r="B2759" s="36" t="s">
        <v>14216</v>
      </c>
      <c r="C2759" s="36" t="s">
        <v>14840</v>
      </c>
      <c r="D2759" s="36" t="s">
        <v>15098</v>
      </c>
      <c r="E2759" s="36" t="s">
        <v>28</v>
      </c>
      <c r="F2759" s="36" t="s">
        <v>45</v>
      </c>
      <c r="G2759" s="36">
        <v>0</v>
      </c>
      <c r="H2759" s="36" t="s">
        <v>82</v>
      </c>
      <c r="I2759" s="36" t="s">
        <v>15099</v>
      </c>
      <c r="J2759" s="36" t="s">
        <v>15100</v>
      </c>
      <c r="K2759" s="36" t="s">
        <v>33</v>
      </c>
      <c r="L2759" s="72" t="s">
        <v>15101</v>
      </c>
      <c r="M2759" s="36" t="s">
        <v>15102</v>
      </c>
      <c r="N2759" s="36" t="s">
        <v>36</v>
      </c>
      <c r="O2759" s="36"/>
      <c r="P2759" s="36"/>
      <c r="Q2759" s="36"/>
      <c r="R2759" s="36"/>
      <c r="S2759" s="36" t="s">
        <v>51</v>
      </c>
      <c r="T2759" s="36" t="s">
        <v>38</v>
      </c>
      <c r="U2759" s="36" t="s">
        <v>39</v>
      </c>
      <c r="V2759" s="36" t="s">
        <v>39</v>
      </c>
      <c r="W2759" s="36" t="s">
        <v>15103</v>
      </c>
      <c r="X2759" s="36">
        <v>1</v>
      </c>
      <c r="Y2759" s="36" t="s">
        <v>15104</v>
      </c>
      <c r="Z2759" s="36">
        <v>1</v>
      </c>
      <c r="AA2759" s="36" t="s">
        <v>821</v>
      </c>
      <c r="AB2759" s="36">
        <v>1</v>
      </c>
      <c r="AC2759" s="36"/>
      <c r="AD2759" s="36"/>
      <c r="AE2759" s="36">
        <f t="shared" si="45"/>
        <v>0</v>
      </c>
    </row>
    <row r="2760" spans="1:31" customFormat="1" ht="81">
      <c r="A2760" s="36">
        <v>2759</v>
      </c>
      <c r="B2760" s="36" t="s">
        <v>14216</v>
      </c>
      <c r="C2760" s="36" t="s">
        <v>14840</v>
      </c>
      <c r="D2760" s="36" t="s">
        <v>15105</v>
      </c>
      <c r="E2760" s="36" t="s">
        <v>28</v>
      </c>
      <c r="F2760" s="36" t="s">
        <v>45</v>
      </c>
      <c r="G2760" s="36">
        <v>0</v>
      </c>
      <c r="H2760" s="36" t="s">
        <v>82</v>
      </c>
      <c r="I2760" s="36" t="s">
        <v>15106</v>
      </c>
      <c r="J2760" s="36" t="s">
        <v>15107</v>
      </c>
      <c r="K2760" s="36" t="s">
        <v>106</v>
      </c>
      <c r="L2760" s="72"/>
      <c r="M2760" s="36"/>
      <c r="N2760" s="36"/>
      <c r="O2760" s="36"/>
      <c r="P2760" s="36"/>
      <c r="Q2760" s="36"/>
      <c r="R2760" s="36"/>
      <c r="S2760" s="36"/>
      <c r="T2760" s="36"/>
      <c r="U2760" s="36"/>
      <c r="V2760" s="36"/>
      <c r="W2760" s="36"/>
      <c r="X2760" s="36"/>
      <c r="Y2760" s="36"/>
      <c r="Z2760" s="36"/>
      <c r="AA2760" s="36"/>
      <c r="AB2760" s="36"/>
      <c r="AC2760" s="36"/>
      <c r="AD2760" s="36"/>
      <c r="AE2760" s="36">
        <f t="shared" ref="AE2760:AE2823" si="46">COUNTIFS(O2760:R2760,"√")</f>
        <v>0</v>
      </c>
    </row>
    <row r="2761" spans="1:31" customFormat="1" ht="81">
      <c r="A2761" s="36">
        <v>2760</v>
      </c>
      <c r="B2761" s="36" t="s">
        <v>14216</v>
      </c>
      <c r="C2761" s="36" t="s">
        <v>14840</v>
      </c>
      <c r="D2761" s="36" t="s">
        <v>15108</v>
      </c>
      <c r="E2761" s="36" t="s">
        <v>28</v>
      </c>
      <c r="F2761" s="36" t="s">
        <v>45</v>
      </c>
      <c r="G2761" s="36">
        <v>0</v>
      </c>
      <c r="H2761" s="36" t="s">
        <v>645</v>
      </c>
      <c r="I2761" s="36" t="s">
        <v>15109</v>
      </c>
      <c r="J2761" s="36" t="s">
        <v>15110</v>
      </c>
      <c r="K2761" s="36" t="s">
        <v>33</v>
      </c>
      <c r="L2761" s="72" t="s">
        <v>15111</v>
      </c>
      <c r="M2761" s="36" t="s">
        <v>15112</v>
      </c>
      <c r="N2761" s="36" t="s">
        <v>36</v>
      </c>
      <c r="O2761" s="36"/>
      <c r="P2761" s="36"/>
      <c r="Q2761" s="36"/>
      <c r="R2761" s="36"/>
      <c r="S2761" s="36" t="s">
        <v>51</v>
      </c>
      <c r="T2761" s="36" t="s">
        <v>38</v>
      </c>
      <c r="U2761" s="36" t="s">
        <v>39</v>
      </c>
      <c r="V2761" s="36" t="s">
        <v>39</v>
      </c>
      <c r="W2761" s="36" t="s">
        <v>15113</v>
      </c>
      <c r="X2761" s="36">
        <v>1</v>
      </c>
      <c r="Y2761" s="36" t="s">
        <v>15114</v>
      </c>
      <c r="Z2761" s="36">
        <v>1</v>
      </c>
      <c r="AA2761" s="36" t="s">
        <v>821</v>
      </c>
      <c r="AB2761" s="36">
        <v>1</v>
      </c>
      <c r="AC2761" s="36"/>
      <c r="AD2761" s="36"/>
      <c r="AE2761" s="36">
        <f t="shared" si="46"/>
        <v>0</v>
      </c>
    </row>
    <row r="2762" spans="1:31" customFormat="1" ht="81">
      <c r="A2762" s="36">
        <v>2761</v>
      </c>
      <c r="B2762" s="36" t="s">
        <v>14216</v>
      </c>
      <c r="C2762" s="36" t="s">
        <v>14840</v>
      </c>
      <c r="D2762" s="36" t="s">
        <v>15115</v>
      </c>
      <c r="E2762" s="36" t="s">
        <v>28</v>
      </c>
      <c r="F2762" s="36" t="s">
        <v>45</v>
      </c>
      <c r="G2762" s="36">
        <v>0</v>
      </c>
      <c r="H2762" s="36" t="s">
        <v>82</v>
      </c>
      <c r="I2762" s="36" t="s">
        <v>15116</v>
      </c>
      <c r="J2762" s="36" t="s">
        <v>15117</v>
      </c>
      <c r="K2762" s="36" t="s">
        <v>33</v>
      </c>
      <c r="L2762" s="72" t="s">
        <v>15118</v>
      </c>
      <c r="M2762" s="36" t="s">
        <v>15119</v>
      </c>
      <c r="N2762" s="36" t="s">
        <v>49</v>
      </c>
      <c r="O2762" s="36"/>
      <c r="P2762" s="36" t="s">
        <v>50</v>
      </c>
      <c r="Q2762" s="36"/>
      <c r="R2762" s="36"/>
      <c r="S2762" s="36" t="s">
        <v>51</v>
      </c>
      <c r="T2762" s="36" t="s">
        <v>38</v>
      </c>
      <c r="U2762" s="36" t="s">
        <v>39</v>
      </c>
      <c r="V2762" s="36" t="s">
        <v>38</v>
      </c>
      <c r="W2762" s="36" t="s">
        <v>38</v>
      </c>
      <c r="X2762" s="36">
        <v>2</v>
      </c>
      <c r="Y2762" s="36" t="s">
        <v>15120</v>
      </c>
      <c r="Z2762" s="36">
        <v>1</v>
      </c>
      <c r="AA2762" s="36" t="s">
        <v>821</v>
      </c>
      <c r="AB2762" s="36">
        <v>1</v>
      </c>
      <c r="AC2762" s="36"/>
      <c r="AD2762" s="36"/>
      <c r="AE2762" s="36">
        <f t="shared" si="46"/>
        <v>1</v>
      </c>
    </row>
    <row r="2763" spans="1:31" customFormat="1" ht="81">
      <c r="A2763" s="36">
        <v>2762</v>
      </c>
      <c r="B2763" s="36" t="s">
        <v>14216</v>
      </c>
      <c r="C2763" s="36" t="s">
        <v>14840</v>
      </c>
      <c r="D2763" s="36" t="s">
        <v>15121</v>
      </c>
      <c r="E2763" s="36" t="s">
        <v>28</v>
      </c>
      <c r="F2763" s="36" t="s">
        <v>45</v>
      </c>
      <c r="G2763" s="36">
        <v>0</v>
      </c>
      <c r="H2763" s="36" t="s">
        <v>82</v>
      </c>
      <c r="I2763" s="36" t="s">
        <v>15122</v>
      </c>
      <c r="J2763" s="36" t="s">
        <v>15123</v>
      </c>
      <c r="K2763" s="36" t="s">
        <v>33</v>
      </c>
      <c r="L2763" s="72" t="s">
        <v>15124</v>
      </c>
      <c r="M2763" s="36" t="s">
        <v>15125</v>
      </c>
      <c r="N2763" s="72" t="s">
        <v>49</v>
      </c>
      <c r="O2763" s="36"/>
      <c r="P2763" s="36"/>
      <c r="Q2763" s="36"/>
      <c r="R2763" s="36" t="s">
        <v>50</v>
      </c>
      <c r="S2763" s="36" t="s">
        <v>37</v>
      </c>
      <c r="T2763" s="36" t="s">
        <v>38</v>
      </c>
      <c r="U2763" s="36" t="s">
        <v>39</v>
      </c>
      <c r="V2763" s="36" t="s">
        <v>38</v>
      </c>
      <c r="W2763" s="36" t="s">
        <v>38</v>
      </c>
      <c r="X2763" s="36">
        <v>2</v>
      </c>
      <c r="Y2763" s="36" t="s">
        <v>15126</v>
      </c>
      <c r="Z2763" s="36">
        <v>1</v>
      </c>
      <c r="AA2763" s="36" t="s">
        <v>821</v>
      </c>
      <c r="AB2763" s="36">
        <v>1</v>
      </c>
      <c r="AC2763" s="36"/>
      <c r="AD2763" s="36"/>
      <c r="AE2763" s="36">
        <f t="shared" si="46"/>
        <v>1</v>
      </c>
    </row>
    <row r="2764" spans="1:31" customFormat="1" ht="81">
      <c r="A2764" s="36">
        <v>2763</v>
      </c>
      <c r="B2764" s="36" t="s">
        <v>14216</v>
      </c>
      <c r="C2764" s="36" t="s">
        <v>14840</v>
      </c>
      <c r="D2764" s="36" t="s">
        <v>15127</v>
      </c>
      <c r="E2764" s="36" t="s">
        <v>28</v>
      </c>
      <c r="F2764" s="36" t="s">
        <v>45</v>
      </c>
      <c r="G2764" s="36">
        <v>0</v>
      </c>
      <c r="H2764" s="36" t="s">
        <v>82</v>
      </c>
      <c r="I2764" s="36" t="s">
        <v>15128</v>
      </c>
      <c r="J2764" s="36" t="s">
        <v>15129</v>
      </c>
      <c r="K2764" s="36" t="s">
        <v>33</v>
      </c>
      <c r="L2764" s="72" t="s">
        <v>15130</v>
      </c>
      <c r="M2764" s="36" t="s">
        <v>15131</v>
      </c>
      <c r="N2764" s="36" t="s">
        <v>36</v>
      </c>
      <c r="O2764" s="36"/>
      <c r="P2764" s="36"/>
      <c r="Q2764" s="36"/>
      <c r="R2764" s="36"/>
      <c r="S2764" s="36" t="s">
        <v>37</v>
      </c>
      <c r="T2764" s="36" t="s">
        <v>38</v>
      </c>
      <c r="U2764" s="36" t="s">
        <v>39</v>
      </c>
      <c r="V2764" s="36" t="s">
        <v>38</v>
      </c>
      <c r="W2764" s="36" t="s">
        <v>38</v>
      </c>
      <c r="X2764" s="36">
        <v>2</v>
      </c>
      <c r="Y2764" s="36" t="s">
        <v>15132</v>
      </c>
      <c r="Z2764" s="36">
        <v>1</v>
      </c>
      <c r="AA2764" s="36" t="s">
        <v>821</v>
      </c>
      <c r="AB2764" s="36">
        <v>1</v>
      </c>
      <c r="AC2764" s="36"/>
      <c r="AD2764" s="36"/>
      <c r="AE2764" s="36">
        <f t="shared" si="46"/>
        <v>0</v>
      </c>
    </row>
    <row r="2765" spans="1:31" customFormat="1" ht="81">
      <c r="A2765" s="36">
        <v>2764</v>
      </c>
      <c r="B2765" s="36" t="s">
        <v>14216</v>
      </c>
      <c r="C2765" s="36" t="s">
        <v>14840</v>
      </c>
      <c r="D2765" s="36" t="s">
        <v>15133</v>
      </c>
      <c r="E2765" s="36" t="s">
        <v>28</v>
      </c>
      <c r="F2765" s="36" t="s">
        <v>45</v>
      </c>
      <c r="G2765" s="36">
        <v>0</v>
      </c>
      <c r="H2765" s="36" t="s">
        <v>82</v>
      </c>
      <c r="I2765" s="36" t="s">
        <v>15134</v>
      </c>
      <c r="J2765" s="36" t="s">
        <v>15135</v>
      </c>
      <c r="K2765" s="36" t="s">
        <v>33</v>
      </c>
      <c r="L2765" s="72" t="s">
        <v>15136</v>
      </c>
      <c r="M2765" s="36" t="s">
        <v>15137</v>
      </c>
      <c r="N2765" s="36" t="s">
        <v>36</v>
      </c>
      <c r="O2765" s="36"/>
      <c r="P2765" s="36"/>
      <c r="Q2765" s="36"/>
      <c r="R2765" s="36"/>
      <c r="S2765" s="36" t="s">
        <v>37</v>
      </c>
      <c r="T2765" s="36" t="s">
        <v>38</v>
      </c>
      <c r="U2765" s="36" t="s">
        <v>39</v>
      </c>
      <c r="V2765" s="36" t="s">
        <v>39</v>
      </c>
      <c r="W2765" s="36" t="s">
        <v>15079</v>
      </c>
      <c r="X2765" s="36">
        <v>1</v>
      </c>
      <c r="Y2765" s="36" t="s">
        <v>15138</v>
      </c>
      <c r="Z2765" s="36">
        <v>1</v>
      </c>
      <c r="AA2765" s="36" t="s">
        <v>821</v>
      </c>
      <c r="AB2765" s="36">
        <v>1</v>
      </c>
      <c r="AC2765" s="36"/>
      <c r="AD2765" s="36"/>
      <c r="AE2765" s="36">
        <f t="shared" si="46"/>
        <v>0</v>
      </c>
    </row>
    <row r="2766" spans="1:31" customFormat="1" ht="67.5">
      <c r="A2766" s="36">
        <v>2765</v>
      </c>
      <c r="B2766" s="36" t="s">
        <v>14216</v>
      </c>
      <c r="C2766" s="36" t="s">
        <v>14840</v>
      </c>
      <c r="D2766" s="36" t="s">
        <v>15139</v>
      </c>
      <c r="E2766" s="36" t="s">
        <v>28</v>
      </c>
      <c r="F2766" s="36" t="s">
        <v>45</v>
      </c>
      <c r="G2766" s="36">
        <v>0</v>
      </c>
      <c r="H2766" s="36" t="s">
        <v>82</v>
      </c>
      <c r="I2766" s="36" t="s">
        <v>15140</v>
      </c>
      <c r="J2766" s="36" t="s">
        <v>15141</v>
      </c>
      <c r="K2766" s="36" t="s">
        <v>33</v>
      </c>
      <c r="L2766" s="72" t="s">
        <v>15142</v>
      </c>
      <c r="M2766" s="36" t="s">
        <v>15143</v>
      </c>
      <c r="N2766" s="36" t="s">
        <v>36</v>
      </c>
      <c r="O2766" s="36"/>
      <c r="P2766" s="36"/>
      <c r="Q2766" s="36"/>
      <c r="R2766" s="36"/>
      <c r="S2766" s="36" t="s">
        <v>37</v>
      </c>
      <c r="T2766" s="36" t="s">
        <v>38</v>
      </c>
      <c r="U2766" s="36" t="s">
        <v>39</v>
      </c>
      <c r="V2766" s="36" t="s">
        <v>38</v>
      </c>
      <c r="W2766" s="36" t="s">
        <v>15144</v>
      </c>
      <c r="X2766" s="36">
        <v>1</v>
      </c>
      <c r="Y2766" s="36" t="s">
        <v>15145</v>
      </c>
      <c r="Z2766" s="36">
        <v>1</v>
      </c>
      <c r="AA2766" s="36" t="s">
        <v>821</v>
      </c>
      <c r="AB2766" s="36">
        <v>1</v>
      </c>
      <c r="AC2766" s="36"/>
      <c r="AD2766" s="36"/>
      <c r="AE2766" s="36">
        <f t="shared" si="46"/>
        <v>0</v>
      </c>
    </row>
    <row r="2767" spans="1:31" customFormat="1" ht="94.5">
      <c r="A2767" s="36">
        <v>2766</v>
      </c>
      <c r="B2767" s="36" t="s">
        <v>14216</v>
      </c>
      <c r="C2767" s="36" t="s">
        <v>14840</v>
      </c>
      <c r="D2767" s="36" t="s">
        <v>15146</v>
      </c>
      <c r="E2767" s="36" t="s">
        <v>28</v>
      </c>
      <c r="F2767" s="36" t="s">
        <v>45</v>
      </c>
      <c r="G2767" s="36">
        <v>0</v>
      </c>
      <c r="H2767" s="36" t="s">
        <v>108</v>
      </c>
      <c r="I2767" s="36" t="s">
        <v>15147</v>
      </c>
      <c r="J2767" s="36" t="s">
        <v>15148</v>
      </c>
      <c r="K2767" s="36" t="s">
        <v>33</v>
      </c>
      <c r="L2767" s="72" t="s">
        <v>15149</v>
      </c>
      <c r="M2767" s="36" t="s">
        <v>15150</v>
      </c>
      <c r="N2767" s="36" t="s">
        <v>36</v>
      </c>
      <c r="O2767" s="36"/>
      <c r="P2767" s="36"/>
      <c r="Q2767" s="36"/>
      <c r="R2767" s="36"/>
      <c r="S2767" s="36" t="s">
        <v>37</v>
      </c>
      <c r="T2767" s="36" t="s">
        <v>38</v>
      </c>
      <c r="U2767" s="36" t="s">
        <v>39</v>
      </c>
      <c r="V2767" s="36" t="s">
        <v>38</v>
      </c>
      <c r="W2767" s="36" t="s">
        <v>15006</v>
      </c>
      <c r="X2767" s="36">
        <v>1</v>
      </c>
      <c r="Y2767" s="36" t="s">
        <v>15145</v>
      </c>
      <c r="Z2767" s="36">
        <v>1</v>
      </c>
      <c r="AA2767" s="36" t="s">
        <v>821</v>
      </c>
      <c r="AB2767" s="36">
        <v>1</v>
      </c>
      <c r="AC2767" s="36"/>
      <c r="AD2767" s="36"/>
      <c r="AE2767" s="36">
        <f t="shared" si="46"/>
        <v>0</v>
      </c>
    </row>
    <row r="2768" spans="1:31" customFormat="1" ht="67.5">
      <c r="A2768" s="36">
        <v>2767</v>
      </c>
      <c r="B2768" s="36" t="s">
        <v>14216</v>
      </c>
      <c r="C2768" s="36" t="s">
        <v>14840</v>
      </c>
      <c r="D2768" s="36" t="s">
        <v>15151</v>
      </c>
      <c r="E2768" s="36" t="s">
        <v>28</v>
      </c>
      <c r="F2768" s="36" t="s">
        <v>45</v>
      </c>
      <c r="G2768" s="36">
        <v>0</v>
      </c>
      <c r="H2768" s="36" t="s">
        <v>82</v>
      </c>
      <c r="I2768" s="36" t="s">
        <v>15152</v>
      </c>
      <c r="J2768" s="36" t="s">
        <v>15153</v>
      </c>
      <c r="K2768" s="36" t="s">
        <v>33</v>
      </c>
      <c r="L2768" s="72" t="s">
        <v>15154</v>
      </c>
      <c r="M2768" s="36" t="s">
        <v>15155</v>
      </c>
      <c r="N2768" s="36" t="s">
        <v>49</v>
      </c>
      <c r="O2768" s="36"/>
      <c r="P2768" s="36" t="s">
        <v>50</v>
      </c>
      <c r="Q2768" s="36"/>
      <c r="R2768" s="36"/>
      <c r="S2768" s="36" t="s">
        <v>37</v>
      </c>
      <c r="T2768" s="36" t="s">
        <v>38</v>
      </c>
      <c r="U2768" s="36" t="s">
        <v>39</v>
      </c>
      <c r="V2768" s="36" t="s">
        <v>38</v>
      </c>
      <c r="W2768" s="36" t="s">
        <v>38</v>
      </c>
      <c r="X2768" s="36">
        <v>2</v>
      </c>
      <c r="Y2768" s="36" t="s">
        <v>15156</v>
      </c>
      <c r="Z2768" s="36">
        <v>1</v>
      </c>
      <c r="AA2768" s="36" t="s">
        <v>821</v>
      </c>
      <c r="AB2768" s="36">
        <v>1</v>
      </c>
      <c r="AC2768" s="36"/>
      <c r="AD2768" s="36"/>
      <c r="AE2768" s="36">
        <f t="shared" si="46"/>
        <v>1</v>
      </c>
    </row>
    <row r="2769" spans="1:31" customFormat="1" ht="67.5">
      <c r="A2769" s="36">
        <v>2768</v>
      </c>
      <c r="B2769" s="36" t="s">
        <v>14216</v>
      </c>
      <c r="C2769" s="36" t="s">
        <v>14840</v>
      </c>
      <c r="D2769" s="36" t="s">
        <v>15157</v>
      </c>
      <c r="E2769" s="36" t="s">
        <v>28</v>
      </c>
      <c r="F2769" s="36" t="s">
        <v>45</v>
      </c>
      <c r="G2769" s="36">
        <v>0</v>
      </c>
      <c r="H2769" s="36" t="s">
        <v>82</v>
      </c>
      <c r="I2769" s="36" t="s">
        <v>15158</v>
      </c>
      <c r="J2769" s="36" t="s">
        <v>15159</v>
      </c>
      <c r="K2769" s="36" t="s">
        <v>33</v>
      </c>
      <c r="L2769" s="72" t="s">
        <v>15160</v>
      </c>
      <c r="M2769" s="36" t="s">
        <v>15161</v>
      </c>
      <c r="N2769" s="36" t="s">
        <v>49</v>
      </c>
      <c r="O2769" s="36"/>
      <c r="P2769" s="36" t="s">
        <v>50</v>
      </c>
      <c r="Q2769" s="36"/>
      <c r="R2769" s="36"/>
      <c r="S2769" s="36" t="s">
        <v>51</v>
      </c>
      <c r="T2769" s="36" t="s">
        <v>38</v>
      </c>
      <c r="U2769" s="36" t="s">
        <v>39</v>
      </c>
      <c r="V2769" s="36" t="s">
        <v>38</v>
      </c>
      <c r="W2769" s="36" t="s">
        <v>15006</v>
      </c>
      <c r="X2769" s="36">
        <v>1</v>
      </c>
      <c r="Y2769" s="36" t="s">
        <v>15162</v>
      </c>
      <c r="Z2769" s="36">
        <v>1</v>
      </c>
      <c r="AA2769" s="36" t="s">
        <v>821</v>
      </c>
      <c r="AB2769" s="36">
        <v>1</v>
      </c>
      <c r="AC2769" s="36"/>
      <c r="AD2769" s="36"/>
      <c r="AE2769" s="36">
        <f t="shared" si="46"/>
        <v>1</v>
      </c>
    </row>
    <row r="2770" spans="1:31" customFormat="1" ht="67.5">
      <c r="A2770" s="36">
        <v>2769</v>
      </c>
      <c r="B2770" s="36" t="s">
        <v>14216</v>
      </c>
      <c r="C2770" s="36" t="s">
        <v>14840</v>
      </c>
      <c r="D2770" s="36" t="s">
        <v>15163</v>
      </c>
      <c r="E2770" s="36" t="s">
        <v>28</v>
      </c>
      <c r="F2770" s="36" t="s">
        <v>45</v>
      </c>
      <c r="G2770" s="36">
        <v>0</v>
      </c>
      <c r="H2770" s="36" t="s">
        <v>82</v>
      </c>
      <c r="I2770" s="36" t="s">
        <v>15164</v>
      </c>
      <c r="J2770" s="36" t="s">
        <v>15165</v>
      </c>
      <c r="K2770" s="36" t="s">
        <v>33</v>
      </c>
      <c r="L2770" s="72" t="s">
        <v>15166</v>
      </c>
      <c r="M2770" s="36" t="s">
        <v>15167</v>
      </c>
      <c r="N2770" s="36" t="s">
        <v>36</v>
      </c>
      <c r="O2770" s="36"/>
      <c r="P2770" s="36"/>
      <c r="Q2770" s="36"/>
      <c r="R2770" s="36"/>
      <c r="S2770" s="36" t="s">
        <v>37</v>
      </c>
      <c r="T2770" s="36" t="s">
        <v>38</v>
      </c>
      <c r="U2770" s="36" t="s">
        <v>39</v>
      </c>
      <c r="V2770" s="36" t="s">
        <v>38</v>
      </c>
      <c r="W2770" s="36" t="s">
        <v>15036</v>
      </c>
      <c r="X2770" s="36">
        <v>1</v>
      </c>
      <c r="Y2770" s="36" t="s">
        <v>15162</v>
      </c>
      <c r="Z2770" s="36">
        <v>1</v>
      </c>
      <c r="AA2770" s="36" t="s">
        <v>821</v>
      </c>
      <c r="AB2770" s="36">
        <v>1</v>
      </c>
      <c r="AC2770" s="36"/>
      <c r="AD2770" s="36"/>
      <c r="AE2770" s="36">
        <f t="shared" si="46"/>
        <v>0</v>
      </c>
    </row>
    <row r="2771" spans="1:31" customFormat="1" ht="67.5">
      <c r="A2771" s="36">
        <v>2770</v>
      </c>
      <c r="B2771" s="36" t="s">
        <v>14216</v>
      </c>
      <c r="C2771" s="36" t="s">
        <v>14840</v>
      </c>
      <c r="D2771" s="36" t="s">
        <v>15168</v>
      </c>
      <c r="E2771" s="36" t="s">
        <v>28</v>
      </c>
      <c r="F2771" s="36" t="s">
        <v>45</v>
      </c>
      <c r="G2771" s="36">
        <v>0</v>
      </c>
      <c r="H2771" s="36" t="s">
        <v>82</v>
      </c>
      <c r="I2771" s="36" t="s">
        <v>15164</v>
      </c>
      <c r="J2771" s="36" t="s">
        <v>15169</v>
      </c>
      <c r="K2771" s="36" t="s">
        <v>33</v>
      </c>
      <c r="L2771" s="72" t="s">
        <v>15170</v>
      </c>
      <c r="M2771" s="36" t="s">
        <v>15171</v>
      </c>
      <c r="N2771" s="36" t="s">
        <v>36</v>
      </c>
      <c r="O2771" s="36"/>
      <c r="P2771" s="36"/>
      <c r="Q2771" s="36"/>
      <c r="R2771" s="36"/>
      <c r="S2771" s="36" t="s">
        <v>37</v>
      </c>
      <c r="T2771" s="36" t="s">
        <v>38</v>
      </c>
      <c r="U2771" s="36" t="s">
        <v>39</v>
      </c>
      <c r="V2771" s="36" t="s">
        <v>38</v>
      </c>
      <c r="W2771" s="36" t="s">
        <v>15036</v>
      </c>
      <c r="X2771" s="36">
        <v>1</v>
      </c>
      <c r="Y2771" s="36" t="s">
        <v>15162</v>
      </c>
      <c r="Z2771" s="36">
        <v>1</v>
      </c>
      <c r="AA2771" s="36" t="s">
        <v>821</v>
      </c>
      <c r="AB2771" s="36">
        <v>1</v>
      </c>
      <c r="AC2771" s="36"/>
      <c r="AD2771" s="36"/>
      <c r="AE2771" s="36">
        <f t="shared" si="46"/>
        <v>0</v>
      </c>
    </row>
    <row r="2772" spans="1:31" customFormat="1" ht="108">
      <c r="A2772" s="36">
        <v>2771</v>
      </c>
      <c r="B2772" s="36" t="s">
        <v>14216</v>
      </c>
      <c r="C2772" s="36" t="s">
        <v>14840</v>
      </c>
      <c r="D2772" s="36" t="s">
        <v>15172</v>
      </c>
      <c r="E2772" s="36" t="s">
        <v>28</v>
      </c>
      <c r="F2772" s="36" t="s">
        <v>45</v>
      </c>
      <c r="G2772" s="36">
        <v>0</v>
      </c>
      <c r="H2772" s="36" t="s">
        <v>82</v>
      </c>
      <c r="I2772" s="36" t="s">
        <v>15173</v>
      </c>
      <c r="J2772" s="36" t="s">
        <v>15174</v>
      </c>
      <c r="K2772" s="36" t="s">
        <v>33</v>
      </c>
      <c r="L2772" s="72" t="s">
        <v>15175</v>
      </c>
      <c r="M2772" s="36" t="s">
        <v>15176</v>
      </c>
      <c r="N2772" s="36" t="s">
        <v>36</v>
      </c>
      <c r="O2772" s="36"/>
      <c r="P2772" s="36"/>
      <c r="Q2772" s="36"/>
      <c r="R2772" s="36"/>
      <c r="S2772" s="36" t="s">
        <v>37</v>
      </c>
      <c r="T2772" s="36" t="s">
        <v>38</v>
      </c>
      <c r="U2772" s="36" t="s">
        <v>39</v>
      </c>
      <c r="V2772" s="36" t="s">
        <v>38</v>
      </c>
      <c r="W2772" s="36" t="s">
        <v>15177</v>
      </c>
      <c r="X2772" s="36">
        <v>1</v>
      </c>
      <c r="Y2772" s="36" t="s">
        <v>15178</v>
      </c>
      <c r="Z2772" s="36">
        <v>1</v>
      </c>
      <c r="AA2772" s="36" t="s">
        <v>821</v>
      </c>
      <c r="AB2772" s="36">
        <v>1</v>
      </c>
      <c r="AC2772" s="36"/>
      <c r="AD2772" s="36"/>
      <c r="AE2772" s="36">
        <f t="shared" si="46"/>
        <v>0</v>
      </c>
    </row>
    <row r="2773" spans="1:31" customFormat="1" ht="108">
      <c r="A2773" s="36">
        <v>2772</v>
      </c>
      <c r="B2773" s="36" t="s">
        <v>14216</v>
      </c>
      <c r="C2773" s="36" t="s">
        <v>14840</v>
      </c>
      <c r="D2773" s="36" t="s">
        <v>15179</v>
      </c>
      <c r="E2773" s="36" t="s">
        <v>28</v>
      </c>
      <c r="F2773" s="36" t="s">
        <v>45</v>
      </c>
      <c r="G2773" s="36">
        <v>0</v>
      </c>
      <c r="H2773" s="36" t="s">
        <v>82</v>
      </c>
      <c r="I2773" s="36" t="s">
        <v>15180</v>
      </c>
      <c r="J2773" s="36" t="s">
        <v>15181</v>
      </c>
      <c r="K2773" s="36" t="s">
        <v>33</v>
      </c>
      <c r="L2773" s="72" t="s">
        <v>15182</v>
      </c>
      <c r="M2773" s="36" t="s">
        <v>15183</v>
      </c>
      <c r="N2773" s="36" t="s">
        <v>36</v>
      </c>
      <c r="O2773" s="36"/>
      <c r="P2773" s="36"/>
      <c r="Q2773" s="36"/>
      <c r="R2773" s="36"/>
      <c r="S2773" s="36" t="s">
        <v>37</v>
      </c>
      <c r="T2773" s="36" t="s">
        <v>38</v>
      </c>
      <c r="U2773" s="36" t="s">
        <v>39</v>
      </c>
      <c r="V2773" s="36" t="s">
        <v>38</v>
      </c>
      <c r="W2773" s="36" t="s">
        <v>15144</v>
      </c>
      <c r="X2773" s="36">
        <v>1</v>
      </c>
      <c r="Y2773" s="36" t="s">
        <v>15184</v>
      </c>
      <c r="Z2773" s="36">
        <v>1</v>
      </c>
      <c r="AA2773" s="36" t="s">
        <v>821</v>
      </c>
      <c r="AB2773" s="36">
        <v>1</v>
      </c>
      <c r="AC2773" s="36"/>
      <c r="AD2773" s="36"/>
      <c r="AE2773" s="36">
        <f t="shared" si="46"/>
        <v>0</v>
      </c>
    </row>
    <row r="2774" spans="1:31" customFormat="1" ht="81">
      <c r="A2774" s="36">
        <v>2773</v>
      </c>
      <c r="B2774" s="36" t="s">
        <v>14216</v>
      </c>
      <c r="C2774" s="36" t="s">
        <v>14840</v>
      </c>
      <c r="D2774" s="36" t="s">
        <v>15185</v>
      </c>
      <c r="E2774" s="36" t="s">
        <v>28</v>
      </c>
      <c r="F2774" s="36" t="s">
        <v>45</v>
      </c>
      <c r="G2774" s="36">
        <v>0</v>
      </c>
      <c r="H2774" s="36" t="s">
        <v>82</v>
      </c>
      <c r="I2774" s="36" t="s">
        <v>15186</v>
      </c>
      <c r="J2774" s="36" t="s">
        <v>15187</v>
      </c>
      <c r="K2774" s="36" t="s">
        <v>106</v>
      </c>
      <c r="L2774" s="72"/>
      <c r="M2774" s="36"/>
      <c r="N2774" s="36"/>
      <c r="O2774" s="36"/>
      <c r="P2774" s="36"/>
      <c r="Q2774" s="36"/>
      <c r="R2774" s="36"/>
      <c r="S2774" s="36"/>
      <c r="T2774" s="36"/>
      <c r="U2774" s="36"/>
      <c r="V2774" s="36"/>
      <c r="W2774" s="36"/>
      <c r="X2774" s="36"/>
      <c r="Y2774" s="36"/>
      <c r="Z2774" s="36"/>
      <c r="AA2774" s="36"/>
      <c r="AB2774" s="36"/>
      <c r="AC2774" s="36"/>
      <c r="AD2774" s="36"/>
      <c r="AE2774" s="36">
        <f t="shared" si="46"/>
        <v>0</v>
      </c>
    </row>
    <row r="2775" spans="1:31" customFormat="1" ht="81">
      <c r="A2775" s="36">
        <v>2774</v>
      </c>
      <c r="B2775" s="36" t="s">
        <v>14216</v>
      </c>
      <c r="C2775" s="36" t="s">
        <v>14840</v>
      </c>
      <c r="D2775" s="36" t="s">
        <v>15188</v>
      </c>
      <c r="E2775" s="36" t="s">
        <v>28</v>
      </c>
      <c r="F2775" s="36" t="s">
        <v>45</v>
      </c>
      <c r="G2775" s="36">
        <v>0</v>
      </c>
      <c r="H2775" s="36" t="s">
        <v>82</v>
      </c>
      <c r="I2775" s="36" t="s">
        <v>15189</v>
      </c>
      <c r="J2775" s="36" t="s">
        <v>15190</v>
      </c>
      <c r="K2775" s="36" t="s">
        <v>33</v>
      </c>
      <c r="L2775" s="72" t="s">
        <v>15191</v>
      </c>
      <c r="M2775" s="36" t="s">
        <v>15192</v>
      </c>
      <c r="N2775" s="36" t="s">
        <v>49</v>
      </c>
      <c r="O2775" s="36"/>
      <c r="P2775" s="36" t="s">
        <v>50</v>
      </c>
      <c r="Q2775" s="36"/>
      <c r="R2775" s="36"/>
      <c r="S2775" s="36" t="s">
        <v>51</v>
      </c>
      <c r="T2775" s="36" t="s">
        <v>38</v>
      </c>
      <c r="U2775" s="36" t="s">
        <v>39</v>
      </c>
      <c r="V2775" s="36" t="s">
        <v>38</v>
      </c>
      <c r="W2775" s="36" t="s">
        <v>15006</v>
      </c>
      <c r="X2775" s="36">
        <v>1</v>
      </c>
      <c r="Y2775" s="36" t="s">
        <v>15193</v>
      </c>
      <c r="Z2775" s="36">
        <v>1</v>
      </c>
      <c r="AA2775" s="36" t="s">
        <v>821</v>
      </c>
      <c r="AB2775" s="36">
        <v>1</v>
      </c>
      <c r="AC2775" s="36"/>
      <c r="AD2775" s="36"/>
      <c r="AE2775" s="36">
        <f t="shared" si="46"/>
        <v>1</v>
      </c>
    </row>
    <row r="2776" spans="1:31" customFormat="1" ht="81">
      <c r="A2776" s="36">
        <v>2775</v>
      </c>
      <c r="B2776" s="36" t="s">
        <v>14216</v>
      </c>
      <c r="C2776" s="36" t="s">
        <v>14840</v>
      </c>
      <c r="D2776" s="36" t="s">
        <v>15194</v>
      </c>
      <c r="E2776" s="36" t="s">
        <v>28</v>
      </c>
      <c r="F2776" s="36" t="s">
        <v>45</v>
      </c>
      <c r="G2776" s="36">
        <v>0</v>
      </c>
      <c r="H2776" s="36" t="s">
        <v>82</v>
      </c>
      <c r="I2776" s="36" t="s">
        <v>15195</v>
      </c>
      <c r="J2776" s="36" t="s">
        <v>15196</v>
      </c>
      <c r="K2776" s="36" t="s">
        <v>106</v>
      </c>
      <c r="L2776" s="72"/>
      <c r="M2776" s="36"/>
      <c r="N2776" s="36"/>
      <c r="O2776" s="36"/>
      <c r="P2776" s="36"/>
      <c r="Q2776" s="36"/>
      <c r="R2776" s="36"/>
      <c r="S2776" s="36"/>
      <c r="T2776" s="36"/>
      <c r="U2776" s="36"/>
      <c r="V2776" s="36"/>
      <c r="W2776" s="36"/>
      <c r="X2776" s="36"/>
      <c r="Y2776" s="36"/>
      <c r="Z2776" s="36"/>
      <c r="AA2776" s="36"/>
      <c r="AB2776" s="36"/>
      <c r="AC2776" s="36"/>
      <c r="AD2776" s="36"/>
      <c r="AE2776" s="36">
        <f t="shared" si="46"/>
        <v>0</v>
      </c>
    </row>
    <row r="2777" spans="1:31" customFormat="1" ht="94.5">
      <c r="A2777" s="36">
        <v>2776</v>
      </c>
      <c r="B2777" s="36" t="s">
        <v>14216</v>
      </c>
      <c r="C2777" s="36" t="s">
        <v>14840</v>
      </c>
      <c r="D2777" s="36" t="s">
        <v>15197</v>
      </c>
      <c r="E2777" s="36" t="s">
        <v>28</v>
      </c>
      <c r="F2777" s="36" t="s">
        <v>45</v>
      </c>
      <c r="G2777" s="36">
        <v>0</v>
      </c>
      <c r="H2777" s="36" t="s">
        <v>82</v>
      </c>
      <c r="I2777" s="36" t="s">
        <v>15198</v>
      </c>
      <c r="J2777" s="36" t="s">
        <v>15199</v>
      </c>
      <c r="K2777" s="36" t="s">
        <v>33</v>
      </c>
      <c r="L2777" s="72" t="s">
        <v>15200</v>
      </c>
      <c r="M2777" s="36" t="s">
        <v>15201</v>
      </c>
      <c r="N2777" s="36" t="s">
        <v>36</v>
      </c>
      <c r="O2777" s="36"/>
      <c r="P2777" s="36"/>
      <c r="Q2777" s="36"/>
      <c r="R2777" s="36"/>
      <c r="S2777" s="36" t="s">
        <v>37</v>
      </c>
      <c r="T2777" s="36" t="s">
        <v>38</v>
      </c>
      <c r="U2777" s="36" t="s">
        <v>39</v>
      </c>
      <c r="V2777" s="36" t="s">
        <v>38</v>
      </c>
      <c r="W2777" s="36" t="s">
        <v>38</v>
      </c>
      <c r="X2777" s="36">
        <v>2</v>
      </c>
      <c r="Y2777" s="36" t="s">
        <v>15178</v>
      </c>
      <c r="Z2777" s="36">
        <v>1</v>
      </c>
      <c r="AA2777" s="36" t="s">
        <v>821</v>
      </c>
      <c r="AB2777" s="36">
        <v>1</v>
      </c>
      <c r="AC2777" s="36"/>
      <c r="AD2777" s="36"/>
      <c r="AE2777" s="36">
        <f t="shared" si="46"/>
        <v>0</v>
      </c>
    </row>
    <row r="2778" spans="1:31" customFormat="1" ht="81">
      <c r="A2778" s="36">
        <v>2777</v>
      </c>
      <c r="B2778" s="36" t="s">
        <v>14216</v>
      </c>
      <c r="C2778" s="36" t="s">
        <v>14840</v>
      </c>
      <c r="D2778" s="36" t="s">
        <v>15202</v>
      </c>
      <c r="E2778" s="36" t="s">
        <v>28</v>
      </c>
      <c r="F2778" s="36" t="s">
        <v>45</v>
      </c>
      <c r="G2778" s="36">
        <v>0</v>
      </c>
      <c r="H2778" s="36" t="s">
        <v>82</v>
      </c>
      <c r="I2778" s="36" t="s">
        <v>15203</v>
      </c>
      <c r="J2778" s="36" t="s">
        <v>15204</v>
      </c>
      <c r="K2778" s="36" t="s">
        <v>33</v>
      </c>
      <c r="L2778" s="72" t="s">
        <v>15205</v>
      </c>
      <c r="M2778" s="36" t="s">
        <v>15206</v>
      </c>
      <c r="N2778" s="72" t="s">
        <v>49</v>
      </c>
      <c r="O2778" s="36"/>
      <c r="P2778" s="36"/>
      <c r="Q2778" s="36"/>
      <c r="R2778" s="36" t="s">
        <v>50</v>
      </c>
      <c r="S2778" s="36" t="s">
        <v>51</v>
      </c>
      <c r="T2778" s="36" t="s">
        <v>38</v>
      </c>
      <c r="U2778" s="36" t="s">
        <v>39</v>
      </c>
      <c r="V2778" s="36" t="s">
        <v>38</v>
      </c>
      <c r="W2778" s="36" t="s">
        <v>15006</v>
      </c>
      <c r="X2778" s="36">
        <v>1</v>
      </c>
      <c r="Y2778" s="36" t="s">
        <v>15184</v>
      </c>
      <c r="Z2778" s="36">
        <v>1</v>
      </c>
      <c r="AA2778" s="36" t="s">
        <v>821</v>
      </c>
      <c r="AB2778" s="36">
        <v>1</v>
      </c>
      <c r="AC2778" s="36"/>
      <c r="AD2778" s="36"/>
      <c r="AE2778" s="36">
        <f t="shared" si="46"/>
        <v>1</v>
      </c>
    </row>
    <row r="2779" spans="1:31" customFormat="1" ht="81">
      <c r="A2779" s="36">
        <v>2778</v>
      </c>
      <c r="B2779" s="36" t="s">
        <v>14216</v>
      </c>
      <c r="C2779" s="36" t="s">
        <v>14840</v>
      </c>
      <c r="D2779" s="36" t="s">
        <v>15207</v>
      </c>
      <c r="E2779" s="36" t="s">
        <v>28</v>
      </c>
      <c r="F2779" s="36" t="s">
        <v>45</v>
      </c>
      <c r="G2779" s="36">
        <v>0</v>
      </c>
      <c r="H2779" s="36" t="s">
        <v>82</v>
      </c>
      <c r="I2779" s="36" t="s">
        <v>15203</v>
      </c>
      <c r="J2779" s="36" t="s">
        <v>15208</v>
      </c>
      <c r="K2779" s="36" t="s">
        <v>33</v>
      </c>
      <c r="L2779" s="72" t="s">
        <v>15209</v>
      </c>
      <c r="M2779" s="36" t="s">
        <v>15210</v>
      </c>
      <c r="N2779" s="72" t="s">
        <v>49</v>
      </c>
      <c r="O2779" s="36"/>
      <c r="P2779" s="36"/>
      <c r="Q2779" s="36"/>
      <c r="R2779" s="36" t="s">
        <v>50</v>
      </c>
      <c r="S2779" s="36" t="s">
        <v>51</v>
      </c>
      <c r="T2779" s="36" t="s">
        <v>38</v>
      </c>
      <c r="U2779" s="36" t="s">
        <v>39</v>
      </c>
      <c r="V2779" s="36" t="s">
        <v>38</v>
      </c>
      <c r="W2779" s="36" t="s">
        <v>15006</v>
      </c>
      <c r="X2779" s="36">
        <v>1</v>
      </c>
      <c r="Y2779" s="36" t="s">
        <v>15184</v>
      </c>
      <c r="Z2779" s="36">
        <v>1</v>
      </c>
      <c r="AA2779" s="36" t="s">
        <v>821</v>
      </c>
      <c r="AB2779" s="36">
        <v>1</v>
      </c>
      <c r="AC2779" s="36"/>
      <c r="AD2779" s="36"/>
      <c r="AE2779" s="36">
        <f t="shared" si="46"/>
        <v>1</v>
      </c>
    </row>
    <row r="2780" spans="1:31" customFormat="1" ht="81">
      <c r="A2780" s="36">
        <v>2779</v>
      </c>
      <c r="B2780" s="36" t="s">
        <v>14216</v>
      </c>
      <c r="C2780" s="36" t="s">
        <v>14840</v>
      </c>
      <c r="D2780" s="36" t="s">
        <v>15211</v>
      </c>
      <c r="E2780" s="36" t="s">
        <v>28</v>
      </c>
      <c r="F2780" s="36" t="s">
        <v>45</v>
      </c>
      <c r="G2780" s="36">
        <v>0</v>
      </c>
      <c r="H2780" s="36" t="s">
        <v>82</v>
      </c>
      <c r="I2780" s="36" t="s">
        <v>15203</v>
      </c>
      <c r="J2780" s="36" t="s">
        <v>15212</v>
      </c>
      <c r="K2780" s="36" t="s">
        <v>33</v>
      </c>
      <c r="L2780" s="72" t="s">
        <v>15213</v>
      </c>
      <c r="M2780" s="36" t="s">
        <v>15214</v>
      </c>
      <c r="N2780" s="72" t="s">
        <v>49</v>
      </c>
      <c r="O2780" s="36"/>
      <c r="P2780" s="36"/>
      <c r="Q2780" s="36"/>
      <c r="R2780" s="36" t="s">
        <v>50</v>
      </c>
      <c r="S2780" s="36" t="s">
        <v>51</v>
      </c>
      <c r="T2780" s="36" t="s">
        <v>38</v>
      </c>
      <c r="U2780" s="36" t="s">
        <v>39</v>
      </c>
      <c r="V2780" s="36" t="s">
        <v>38</v>
      </c>
      <c r="W2780" s="36" t="s">
        <v>15006</v>
      </c>
      <c r="X2780" s="36">
        <v>1</v>
      </c>
      <c r="Y2780" s="36" t="s">
        <v>15184</v>
      </c>
      <c r="Z2780" s="36">
        <v>1</v>
      </c>
      <c r="AA2780" s="36" t="s">
        <v>821</v>
      </c>
      <c r="AB2780" s="36">
        <v>1</v>
      </c>
      <c r="AC2780" s="36"/>
      <c r="AD2780" s="36"/>
      <c r="AE2780" s="36">
        <f t="shared" si="46"/>
        <v>1</v>
      </c>
    </row>
    <row r="2781" spans="1:31" customFormat="1" ht="94.5">
      <c r="A2781" s="36">
        <v>2780</v>
      </c>
      <c r="B2781" s="36" t="s">
        <v>14216</v>
      </c>
      <c r="C2781" s="36" t="s">
        <v>14840</v>
      </c>
      <c r="D2781" s="36" t="s">
        <v>15215</v>
      </c>
      <c r="E2781" s="36" t="s">
        <v>28</v>
      </c>
      <c r="F2781" s="36" t="s">
        <v>45</v>
      </c>
      <c r="G2781" s="36">
        <v>0</v>
      </c>
      <c r="H2781" s="36" t="s">
        <v>82</v>
      </c>
      <c r="I2781" s="36" t="s">
        <v>15216</v>
      </c>
      <c r="J2781" s="36" t="s">
        <v>15217</v>
      </c>
      <c r="K2781" s="36" t="s">
        <v>33</v>
      </c>
      <c r="L2781" s="72" t="s">
        <v>15218</v>
      </c>
      <c r="M2781" s="36" t="s">
        <v>15219</v>
      </c>
      <c r="N2781" s="72" t="s">
        <v>49</v>
      </c>
      <c r="O2781" s="36"/>
      <c r="P2781" s="36"/>
      <c r="Q2781" s="36"/>
      <c r="R2781" s="36" t="s">
        <v>50</v>
      </c>
      <c r="S2781" s="36" t="s">
        <v>51</v>
      </c>
      <c r="T2781" s="36" t="s">
        <v>38</v>
      </c>
      <c r="U2781" s="36" t="s">
        <v>39</v>
      </c>
      <c r="V2781" s="36" t="s">
        <v>38</v>
      </c>
      <c r="W2781" s="36" t="s">
        <v>15220</v>
      </c>
      <c r="X2781" s="36">
        <v>1</v>
      </c>
      <c r="Y2781" s="36" t="s">
        <v>15221</v>
      </c>
      <c r="Z2781" s="36">
        <v>1</v>
      </c>
      <c r="AA2781" s="36" t="s">
        <v>821</v>
      </c>
      <c r="AB2781" s="36">
        <v>1</v>
      </c>
      <c r="AC2781" s="36"/>
      <c r="AD2781" s="36"/>
      <c r="AE2781" s="36">
        <f t="shared" si="46"/>
        <v>1</v>
      </c>
    </row>
    <row r="2782" spans="1:31" customFormat="1" ht="81">
      <c r="A2782" s="36">
        <v>2781</v>
      </c>
      <c r="B2782" s="36" t="s">
        <v>14216</v>
      </c>
      <c r="C2782" s="36" t="s">
        <v>14840</v>
      </c>
      <c r="D2782" s="36" t="s">
        <v>15222</v>
      </c>
      <c r="E2782" s="36" t="s">
        <v>28</v>
      </c>
      <c r="F2782" s="36" t="s">
        <v>45</v>
      </c>
      <c r="G2782" s="36">
        <v>0</v>
      </c>
      <c r="H2782" s="36" t="s">
        <v>82</v>
      </c>
      <c r="I2782" s="36" t="s">
        <v>15223</v>
      </c>
      <c r="J2782" s="36" t="s">
        <v>15224</v>
      </c>
      <c r="K2782" s="36" t="s">
        <v>106</v>
      </c>
      <c r="L2782" s="72"/>
      <c r="M2782" s="36"/>
      <c r="N2782" s="36"/>
      <c r="O2782" s="36"/>
      <c r="P2782" s="36"/>
      <c r="Q2782" s="36"/>
      <c r="R2782" s="36"/>
      <c r="S2782" s="36"/>
      <c r="T2782" s="36"/>
      <c r="U2782" s="36"/>
      <c r="V2782" s="36"/>
      <c r="W2782" s="36"/>
      <c r="X2782" s="36"/>
      <c r="Y2782" s="36"/>
      <c r="Z2782" s="36"/>
      <c r="AA2782" s="36"/>
      <c r="AB2782" s="36"/>
      <c r="AC2782" s="36"/>
      <c r="AD2782" s="36"/>
      <c r="AE2782" s="36">
        <f t="shared" si="46"/>
        <v>0</v>
      </c>
    </row>
    <row r="2783" spans="1:31" customFormat="1" ht="94.5">
      <c r="A2783" s="36">
        <v>2782</v>
      </c>
      <c r="B2783" s="36" t="s">
        <v>14216</v>
      </c>
      <c r="C2783" s="36" t="s">
        <v>14840</v>
      </c>
      <c r="D2783" s="36" t="s">
        <v>15225</v>
      </c>
      <c r="E2783" s="36" t="s">
        <v>28</v>
      </c>
      <c r="F2783" s="36" t="s">
        <v>45</v>
      </c>
      <c r="G2783" s="36">
        <v>0</v>
      </c>
      <c r="H2783" s="36" t="s">
        <v>82</v>
      </c>
      <c r="I2783" s="36" t="s">
        <v>15226</v>
      </c>
      <c r="J2783" s="36" t="s">
        <v>15227</v>
      </c>
      <c r="K2783" s="36" t="s">
        <v>106</v>
      </c>
      <c r="L2783" s="72"/>
      <c r="M2783" s="36"/>
      <c r="N2783" s="36"/>
      <c r="O2783" s="36"/>
      <c r="P2783" s="36"/>
      <c r="Q2783" s="36"/>
      <c r="R2783" s="36"/>
      <c r="S2783" s="36"/>
      <c r="T2783" s="36"/>
      <c r="U2783" s="36"/>
      <c r="V2783" s="36"/>
      <c r="W2783" s="36"/>
      <c r="X2783" s="36"/>
      <c r="Y2783" s="36"/>
      <c r="Z2783" s="36"/>
      <c r="AA2783" s="36"/>
      <c r="AB2783" s="36"/>
      <c r="AC2783" s="36"/>
      <c r="AD2783" s="36"/>
      <c r="AE2783" s="36">
        <f t="shared" si="46"/>
        <v>0</v>
      </c>
    </row>
    <row r="2784" spans="1:31" customFormat="1" ht="81">
      <c r="A2784" s="36">
        <v>2783</v>
      </c>
      <c r="B2784" s="36" t="s">
        <v>14216</v>
      </c>
      <c r="C2784" s="36" t="s">
        <v>14840</v>
      </c>
      <c r="D2784" s="36" t="s">
        <v>15228</v>
      </c>
      <c r="E2784" s="36" t="s">
        <v>28</v>
      </c>
      <c r="F2784" s="36" t="s">
        <v>45</v>
      </c>
      <c r="G2784" s="36">
        <v>0</v>
      </c>
      <c r="H2784" s="36" t="s">
        <v>82</v>
      </c>
      <c r="I2784" s="36" t="s">
        <v>15229</v>
      </c>
      <c r="J2784" s="36" t="s">
        <v>15230</v>
      </c>
      <c r="K2784" s="36" t="s">
        <v>106</v>
      </c>
      <c r="L2784" s="72"/>
      <c r="M2784" s="36"/>
      <c r="N2784" s="36"/>
      <c r="O2784" s="36"/>
      <c r="P2784" s="36"/>
      <c r="Q2784" s="36"/>
      <c r="R2784" s="36"/>
      <c r="S2784" s="36"/>
      <c r="T2784" s="36"/>
      <c r="U2784" s="36"/>
      <c r="V2784" s="36"/>
      <c r="W2784" s="36"/>
      <c r="X2784" s="36"/>
      <c r="Y2784" s="36"/>
      <c r="Z2784" s="36"/>
      <c r="AA2784" s="36"/>
      <c r="AB2784" s="36"/>
      <c r="AC2784" s="36"/>
      <c r="AD2784" s="36"/>
      <c r="AE2784" s="36">
        <f t="shared" si="46"/>
        <v>0</v>
      </c>
    </row>
    <row r="2785" spans="1:31" customFormat="1" ht="81">
      <c r="A2785" s="36">
        <v>2784</v>
      </c>
      <c r="B2785" s="36" t="s">
        <v>14216</v>
      </c>
      <c r="C2785" s="36" t="s">
        <v>14840</v>
      </c>
      <c r="D2785" s="36" t="s">
        <v>15231</v>
      </c>
      <c r="E2785" s="36" t="s">
        <v>28</v>
      </c>
      <c r="F2785" s="36" t="s">
        <v>45</v>
      </c>
      <c r="G2785" s="36">
        <v>0</v>
      </c>
      <c r="H2785" s="36" t="s">
        <v>82</v>
      </c>
      <c r="I2785" s="36" t="s">
        <v>15232</v>
      </c>
      <c r="J2785" s="36" t="s">
        <v>15233</v>
      </c>
      <c r="K2785" s="36" t="s">
        <v>33</v>
      </c>
      <c r="L2785" s="72" t="s">
        <v>15234</v>
      </c>
      <c r="M2785" s="36" t="s">
        <v>15235</v>
      </c>
      <c r="N2785" s="36" t="s">
        <v>49</v>
      </c>
      <c r="O2785" s="36"/>
      <c r="P2785" s="36" t="s">
        <v>50</v>
      </c>
      <c r="Q2785" s="36"/>
      <c r="R2785" s="36"/>
      <c r="S2785" s="36" t="s">
        <v>51</v>
      </c>
      <c r="T2785" s="36" t="s">
        <v>38</v>
      </c>
      <c r="U2785" s="36" t="s">
        <v>39</v>
      </c>
      <c r="V2785" s="36" t="s">
        <v>38</v>
      </c>
      <c r="W2785" s="36" t="s">
        <v>14916</v>
      </c>
      <c r="X2785" s="36">
        <v>1</v>
      </c>
      <c r="Y2785" s="36" t="s">
        <v>15236</v>
      </c>
      <c r="Z2785" s="36">
        <v>1</v>
      </c>
      <c r="AA2785" s="36" t="s">
        <v>821</v>
      </c>
      <c r="AB2785" s="36">
        <v>1</v>
      </c>
      <c r="AC2785" s="36"/>
      <c r="AD2785" s="36"/>
      <c r="AE2785" s="36">
        <f t="shared" si="46"/>
        <v>1</v>
      </c>
    </row>
    <row r="2786" spans="1:31" customFormat="1" ht="81">
      <c r="A2786" s="36">
        <v>2785</v>
      </c>
      <c r="B2786" s="36" t="s">
        <v>14216</v>
      </c>
      <c r="C2786" s="36" t="s">
        <v>14840</v>
      </c>
      <c r="D2786" s="36" t="s">
        <v>15237</v>
      </c>
      <c r="E2786" s="36" t="s">
        <v>28</v>
      </c>
      <c r="F2786" s="36" t="s">
        <v>45</v>
      </c>
      <c r="G2786" s="36">
        <v>0</v>
      </c>
      <c r="H2786" s="36" t="s">
        <v>82</v>
      </c>
      <c r="I2786" s="36" t="s">
        <v>15238</v>
      </c>
      <c r="J2786" s="36" t="s">
        <v>15239</v>
      </c>
      <c r="K2786" s="36" t="s">
        <v>33</v>
      </c>
      <c r="L2786" s="72" t="s">
        <v>15240</v>
      </c>
      <c r="M2786" s="36" t="s">
        <v>15241</v>
      </c>
      <c r="N2786" s="36" t="s">
        <v>36</v>
      </c>
      <c r="O2786" s="36"/>
      <c r="P2786" s="36"/>
      <c r="Q2786" s="36"/>
      <c r="R2786" s="36"/>
      <c r="S2786" s="36" t="s">
        <v>37</v>
      </c>
      <c r="T2786" s="36" t="s">
        <v>38</v>
      </c>
      <c r="U2786" s="36" t="s">
        <v>39</v>
      </c>
      <c r="V2786" s="36" t="s">
        <v>39</v>
      </c>
      <c r="W2786" s="36" t="s">
        <v>14916</v>
      </c>
      <c r="X2786" s="36">
        <v>1</v>
      </c>
      <c r="Y2786" s="36" t="s">
        <v>15242</v>
      </c>
      <c r="Z2786" s="36">
        <v>1</v>
      </c>
      <c r="AA2786" s="36" t="s">
        <v>821</v>
      </c>
      <c r="AB2786" s="36">
        <v>1</v>
      </c>
      <c r="AC2786" s="36"/>
      <c r="AD2786" s="36"/>
      <c r="AE2786" s="36">
        <f t="shared" si="46"/>
        <v>0</v>
      </c>
    </row>
    <row r="2787" spans="1:31" customFormat="1" ht="81">
      <c r="A2787" s="36">
        <v>2786</v>
      </c>
      <c r="B2787" s="36" t="s">
        <v>14216</v>
      </c>
      <c r="C2787" s="36" t="s">
        <v>14840</v>
      </c>
      <c r="D2787" s="36" t="s">
        <v>15243</v>
      </c>
      <c r="E2787" s="36" t="s">
        <v>28</v>
      </c>
      <c r="F2787" s="36" t="s">
        <v>45</v>
      </c>
      <c r="G2787" s="36">
        <v>0</v>
      </c>
      <c r="H2787" s="36" t="s">
        <v>82</v>
      </c>
      <c r="I2787" s="36" t="s">
        <v>15244</v>
      </c>
      <c r="J2787" s="36" t="s">
        <v>15245</v>
      </c>
      <c r="K2787" s="36" t="s">
        <v>33</v>
      </c>
      <c r="L2787" s="72" t="s">
        <v>15246</v>
      </c>
      <c r="M2787" s="36" t="s">
        <v>15247</v>
      </c>
      <c r="N2787" s="36" t="s">
        <v>36</v>
      </c>
      <c r="O2787" s="36"/>
      <c r="P2787" s="36"/>
      <c r="Q2787" s="36"/>
      <c r="R2787" s="36"/>
      <c r="S2787" s="36" t="s">
        <v>37</v>
      </c>
      <c r="T2787" s="36" t="s">
        <v>38</v>
      </c>
      <c r="U2787" s="36" t="s">
        <v>39</v>
      </c>
      <c r="V2787" s="36" t="s">
        <v>38</v>
      </c>
      <c r="W2787" s="36" t="s">
        <v>14916</v>
      </c>
      <c r="X2787" s="36">
        <v>1</v>
      </c>
      <c r="Y2787" s="36" t="s">
        <v>15248</v>
      </c>
      <c r="Z2787" s="36">
        <v>1</v>
      </c>
      <c r="AA2787" s="36" t="s">
        <v>821</v>
      </c>
      <c r="AB2787" s="36">
        <v>1</v>
      </c>
      <c r="AC2787" s="36"/>
      <c r="AD2787" s="36"/>
      <c r="AE2787" s="36">
        <f t="shared" si="46"/>
        <v>0</v>
      </c>
    </row>
    <row r="2788" spans="1:31" customFormat="1" ht="67.5">
      <c r="A2788" s="36">
        <v>2787</v>
      </c>
      <c r="B2788" s="36" t="s">
        <v>14216</v>
      </c>
      <c r="C2788" s="36" t="s">
        <v>14840</v>
      </c>
      <c r="D2788" s="36" t="s">
        <v>15249</v>
      </c>
      <c r="E2788" s="36" t="s">
        <v>28</v>
      </c>
      <c r="F2788" s="36" t="s">
        <v>45</v>
      </c>
      <c r="G2788" s="36">
        <v>0</v>
      </c>
      <c r="H2788" s="36" t="s">
        <v>82</v>
      </c>
      <c r="I2788" s="36" t="s">
        <v>15250</v>
      </c>
      <c r="J2788" s="36" t="s">
        <v>15251</v>
      </c>
      <c r="K2788" s="36" t="s">
        <v>33</v>
      </c>
      <c r="L2788" s="72" t="s">
        <v>15252</v>
      </c>
      <c r="M2788" s="36" t="s">
        <v>15253</v>
      </c>
      <c r="N2788" s="36" t="s">
        <v>49</v>
      </c>
      <c r="O2788" s="36"/>
      <c r="P2788" s="36" t="s">
        <v>50</v>
      </c>
      <c r="Q2788" s="36"/>
      <c r="R2788" s="36"/>
      <c r="S2788" s="36" t="s">
        <v>51</v>
      </c>
      <c r="T2788" s="36" t="s">
        <v>38</v>
      </c>
      <c r="U2788" s="36" t="s">
        <v>39</v>
      </c>
      <c r="V2788" s="36" t="s">
        <v>38</v>
      </c>
      <c r="W2788" s="36" t="s">
        <v>14916</v>
      </c>
      <c r="X2788" s="36">
        <v>1</v>
      </c>
      <c r="Y2788" s="36" t="s">
        <v>15254</v>
      </c>
      <c r="Z2788" s="36">
        <v>1</v>
      </c>
      <c r="AA2788" s="36" t="s">
        <v>821</v>
      </c>
      <c r="AB2788" s="36">
        <v>1</v>
      </c>
      <c r="AC2788" s="36"/>
      <c r="AD2788" s="36"/>
      <c r="AE2788" s="36">
        <f t="shared" si="46"/>
        <v>1</v>
      </c>
    </row>
    <row r="2789" spans="1:31" customFormat="1" ht="81">
      <c r="A2789" s="36">
        <v>2788</v>
      </c>
      <c r="B2789" s="36" t="s">
        <v>14216</v>
      </c>
      <c r="C2789" s="36" t="s">
        <v>14840</v>
      </c>
      <c r="D2789" s="36" t="s">
        <v>15255</v>
      </c>
      <c r="E2789" s="36" t="s">
        <v>28</v>
      </c>
      <c r="F2789" s="36" t="s">
        <v>45</v>
      </c>
      <c r="G2789" s="36">
        <v>0</v>
      </c>
      <c r="H2789" s="36" t="s">
        <v>82</v>
      </c>
      <c r="I2789" s="36" t="s">
        <v>15256</v>
      </c>
      <c r="J2789" s="36" t="s">
        <v>15257</v>
      </c>
      <c r="K2789" s="36" t="s">
        <v>33</v>
      </c>
      <c r="L2789" s="72" t="s">
        <v>15258</v>
      </c>
      <c r="M2789" s="36" t="s">
        <v>15259</v>
      </c>
      <c r="N2789" s="36" t="s">
        <v>36</v>
      </c>
      <c r="O2789" s="36"/>
      <c r="P2789" s="36"/>
      <c r="Q2789" s="36"/>
      <c r="R2789" s="36"/>
      <c r="S2789" s="36" t="s">
        <v>37</v>
      </c>
      <c r="T2789" s="36" t="s">
        <v>38</v>
      </c>
      <c r="U2789" s="36" t="s">
        <v>38</v>
      </c>
      <c r="V2789" s="36" t="s">
        <v>38</v>
      </c>
      <c r="W2789" s="36" t="s">
        <v>38</v>
      </c>
      <c r="X2789" s="36">
        <v>2</v>
      </c>
      <c r="Y2789" s="36" t="s">
        <v>15260</v>
      </c>
      <c r="Z2789" s="36">
        <v>1</v>
      </c>
      <c r="AA2789" s="36" t="s">
        <v>821</v>
      </c>
      <c r="AB2789" s="36">
        <v>1</v>
      </c>
      <c r="AC2789" s="36"/>
      <c r="AD2789" s="36"/>
      <c r="AE2789" s="36">
        <f t="shared" si="46"/>
        <v>0</v>
      </c>
    </row>
    <row r="2790" spans="1:31" customFormat="1" ht="81">
      <c r="A2790" s="36">
        <v>2789</v>
      </c>
      <c r="B2790" s="36" t="s">
        <v>14216</v>
      </c>
      <c r="C2790" s="36" t="s">
        <v>14840</v>
      </c>
      <c r="D2790" s="36" t="s">
        <v>15261</v>
      </c>
      <c r="E2790" s="36" t="s">
        <v>28</v>
      </c>
      <c r="F2790" s="36" t="s">
        <v>45</v>
      </c>
      <c r="G2790" s="36">
        <v>0</v>
      </c>
      <c r="H2790" s="36" t="s">
        <v>82</v>
      </c>
      <c r="I2790" s="36" t="s">
        <v>15262</v>
      </c>
      <c r="J2790" s="36" t="s">
        <v>15263</v>
      </c>
      <c r="K2790" s="36" t="s">
        <v>106</v>
      </c>
      <c r="L2790" s="72"/>
      <c r="M2790" s="36"/>
      <c r="N2790" s="36"/>
      <c r="O2790" s="36"/>
      <c r="P2790" s="36"/>
      <c r="Q2790" s="36"/>
      <c r="R2790" s="36"/>
      <c r="S2790" s="36"/>
      <c r="T2790" s="36"/>
      <c r="U2790" s="36"/>
      <c r="V2790" s="36"/>
      <c r="W2790" s="36"/>
      <c r="X2790" s="36"/>
      <c r="Y2790" s="36"/>
      <c r="Z2790" s="36"/>
      <c r="AA2790" s="36"/>
      <c r="AB2790" s="36"/>
      <c r="AC2790" s="36"/>
      <c r="AD2790" s="36"/>
      <c r="AE2790" s="36">
        <f t="shared" si="46"/>
        <v>0</v>
      </c>
    </row>
    <row r="2791" spans="1:31" customFormat="1" ht="81">
      <c r="A2791" s="36">
        <v>2790</v>
      </c>
      <c r="B2791" s="36" t="s">
        <v>14216</v>
      </c>
      <c r="C2791" s="36" t="s">
        <v>14840</v>
      </c>
      <c r="D2791" s="36" t="s">
        <v>15264</v>
      </c>
      <c r="E2791" s="36" t="s">
        <v>28</v>
      </c>
      <c r="F2791" s="36" t="s">
        <v>45</v>
      </c>
      <c r="G2791" s="36">
        <v>0</v>
      </c>
      <c r="H2791" s="36" t="s">
        <v>82</v>
      </c>
      <c r="I2791" s="36" t="s">
        <v>15265</v>
      </c>
      <c r="J2791" s="36" t="s">
        <v>15266</v>
      </c>
      <c r="K2791" s="36" t="s">
        <v>33</v>
      </c>
      <c r="L2791" s="72" t="s">
        <v>15267</v>
      </c>
      <c r="M2791" s="36" t="s">
        <v>15268</v>
      </c>
      <c r="N2791" s="36" t="s">
        <v>36</v>
      </c>
      <c r="O2791" s="36"/>
      <c r="P2791" s="36"/>
      <c r="Q2791" s="36"/>
      <c r="R2791" s="36"/>
      <c r="S2791" s="36" t="s">
        <v>37</v>
      </c>
      <c r="T2791" s="36" t="s">
        <v>38</v>
      </c>
      <c r="U2791" s="36" t="s">
        <v>38</v>
      </c>
      <c r="V2791" s="36" t="s">
        <v>38</v>
      </c>
      <c r="W2791" s="36" t="s">
        <v>14916</v>
      </c>
      <c r="X2791" s="36">
        <v>1</v>
      </c>
      <c r="Y2791" s="36" t="s">
        <v>15269</v>
      </c>
      <c r="Z2791" s="36">
        <v>1</v>
      </c>
      <c r="AA2791" s="36" t="s">
        <v>821</v>
      </c>
      <c r="AB2791" s="36">
        <v>1</v>
      </c>
      <c r="AC2791" s="36"/>
      <c r="AD2791" s="36"/>
      <c r="AE2791" s="36">
        <f t="shared" si="46"/>
        <v>0</v>
      </c>
    </row>
    <row r="2792" spans="1:31" customFormat="1" ht="94.5">
      <c r="A2792" s="36">
        <v>2791</v>
      </c>
      <c r="B2792" s="36" t="s">
        <v>14216</v>
      </c>
      <c r="C2792" s="36" t="s">
        <v>14840</v>
      </c>
      <c r="D2792" s="36" t="s">
        <v>15270</v>
      </c>
      <c r="E2792" s="36" t="s">
        <v>28</v>
      </c>
      <c r="F2792" s="36" t="s">
        <v>45</v>
      </c>
      <c r="G2792" s="36">
        <v>0</v>
      </c>
      <c r="H2792" s="36" t="s">
        <v>82</v>
      </c>
      <c r="I2792" s="36" t="s">
        <v>15271</v>
      </c>
      <c r="J2792" s="36" t="s">
        <v>15272</v>
      </c>
      <c r="K2792" s="36" t="s">
        <v>33</v>
      </c>
      <c r="L2792" s="72" t="s">
        <v>15240</v>
      </c>
      <c r="M2792" s="36" t="s">
        <v>15273</v>
      </c>
      <c r="N2792" s="36" t="s">
        <v>36</v>
      </c>
      <c r="O2792" s="36"/>
      <c r="P2792" s="36"/>
      <c r="Q2792" s="36"/>
      <c r="R2792" s="36"/>
      <c r="S2792" s="36" t="s">
        <v>37</v>
      </c>
      <c r="T2792" s="36" t="s">
        <v>38</v>
      </c>
      <c r="U2792" s="36" t="s">
        <v>39</v>
      </c>
      <c r="V2792" s="36" t="s">
        <v>38</v>
      </c>
      <c r="W2792" s="36" t="s">
        <v>14916</v>
      </c>
      <c r="X2792" s="36">
        <v>1</v>
      </c>
      <c r="Y2792" s="36" t="s">
        <v>15274</v>
      </c>
      <c r="Z2792" s="36">
        <v>1</v>
      </c>
      <c r="AA2792" s="36" t="s">
        <v>821</v>
      </c>
      <c r="AB2792" s="36">
        <v>1</v>
      </c>
      <c r="AC2792" s="36"/>
      <c r="AD2792" s="36"/>
      <c r="AE2792" s="36">
        <f t="shared" si="46"/>
        <v>0</v>
      </c>
    </row>
    <row r="2793" spans="1:31" customFormat="1" ht="94.5">
      <c r="A2793" s="36">
        <v>2792</v>
      </c>
      <c r="B2793" s="36" t="s">
        <v>14216</v>
      </c>
      <c r="C2793" s="36" t="s">
        <v>14840</v>
      </c>
      <c r="D2793" s="36" t="s">
        <v>15275</v>
      </c>
      <c r="E2793" s="36" t="s">
        <v>28</v>
      </c>
      <c r="F2793" s="36" t="s">
        <v>45</v>
      </c>
      <c r="G2793" s="36">
        <v>0</v>
      </c>
      <c r="H2793" s="36" t="s">
        <v>82</v>
      </c>
      <c r="I2793" s="36" t="s">
        <v>15276</v>
      </c>
      <c r="J2793" s="36" t="s">
        <v>15277</v>
      </c>
      <c r="K2793" s="36" t="s">
        <v>33</v>
      </c>
      <c r="L2793" s="72" t="s">
        <v>15278</v>
      </c>
      <c r="M2793" s="36" t="s">
        <v>15279</v>
      </c>
      <c r="N2793" s="36" t="s">
        <v>36</v>
      </c>
      <c r="O2793" s="36"/>
      <c r="P2793" s="36"/>
      <c r="Q2793" s="36"/>
      <c r="R2793" s="36"/>
      <c r="S2793" s="36" t="s">
        <v>51</v>
      </c>
      <c r="T2793" s="36" t="s">
        <v>38</v>
      </c>
      <c r="U2793" s="36" t="s">
        <v>39</v>
      </c>
      <c r="V2793" s="36" t="s">
        <v>39</v>
      </c>
      <c r="W2793" s="36" t="s">
        <v>15280</v>
      </c>
      <c r="X2793" s="36">
        <v>1</v>
      </c>
      <c r="Y2793" s="36" t="s">
        <v>15281</v>
      </c>
      <c r="Z2793" s="36">
        <v>1</v>
      </c>
      <c r="AA2793" s="36" t="s">
        <v>821</v>
      </c>
      <c r="AB2793" s="36">
        <v>1</v>
      </c>
      <c r="AC2793" s="36"/>
      <c r="AD2793" s="36"/>
      <c r="AE2793" s="36">
        <f t="shared" si="46"/>
        <v>0</v>
      </c>
    </row>
    <row r="2794" spans="1:31" customFormat="1" ht="81">
      <c r="A2794" s="36">
        <v>2793</v>
      </c>
      <c r="B2794" s="36" t="s">
        <v>14216</v>
      </c>
      <c r="C2794" s="36" t="s">
        <v>14840</v>
      </c>
      <c r="D2794" s="36" t="s">
        <v>9098</v>
      </c>
      <c r="E2794" s="36" t="s">
        <v>28</v>
      </c>
      <c r="F2794" s="36" t="s">
        <v>45</v>
      </c>
      <c r="G2794" s="36">
        <v>0</v>
      </c>
      <c r="H2794" s="36" t="s">
        <v>82</v>
      </c>
      <c r="I2794" s="36" t="s">
        <v>15282</v>
      </c>
      <c r="J2794" s="36" t="s">
        <v>15283</v>
      </c>
      <c r="K2794" s="36" t="s">
        <v>33</v>
      </c>
      <c r="L2794" s="72" t="s">
        <v>15284</v>
      </c>
      <c r="M2794" s="36" t="s">
        <v>15285</v>
      </c>
      <c r="N2794" s="72" t="s">
        <v>49</v>
      </c>
      <c r="O2794" s="36"/>
      <c r="P2794" s="36"/>
      <c r="Q2794" s="36"/>
      <c r="R2794" s="36" t="s">
        <v>50</v>
      </c>
      <c r="S2794" s="36" t="s">
        <v>51</v>
      </c>
      <c r="T2794" s="36" t="s">
        <v>38</v>
      </c>
      <c r="U2794" s="36" t="s">
        <v>39</v>
      </c>
      <c r="V2794" s="36" t="s">
        <v>38</v>
      </c>
      <c r="W2794" s="36" t="s">
        <v>14916</v>
      </c>
      <c r="X2794" s="36">
        <v>1</v>
      </c>
      <c r="Y2794" s="36" t="s">
        <v>15286</v>
      </c>
      <c r="Z2794" s="36">
        <v>1</v>
      </c>
      <c r="AA2794" s="36" t="s">
        <v>821</v>
      </c>
      <c r="AB2794" s="36">
        <v>1</v>
      </c>
      <c r="AC2794" s="36"/>
      <c r="AD2794" s="36"/>
      <c r="AE2794" s="36">
        <f t="shared" si="46"/>
        <v>1</v>
      </c>
    </row>
    <row r="2795" spans="1:31" customFormat="1" ht="94.5">
      <c r="A2795" s="36">
        <v>2794</v>
      </c>
      <c r="B2795" s="36" t="s">
        <v>14216</v>
      </c>
      <c r="C2795" s="36" t="s">
        <v>14840</v>
      </c>
      <c r="D2795" s="36" t="s">
        <v>15287</v>
      </c>
      <c r="E2795" s="36" t="s">
        <v>28</v>
      </c>
      <c r="F2795" s="36" t="s">
        <v>45</v>
      </c>
      <c r="G2795" s="36">
        <v>0</v>
      </c>
      <c r="H2795" s="36" t="s">
        <v>30</v>
      </c>
      <c r="I2795" s="36" t="s">
        <v>15288</v>
      </c>
      <c r="J2795" s="36" t="s">
        <v>15289</v>
      </c>
      <c r="K2795" s="36" t="s">
        <v>33</v>
      </c>
      <c r="L2795" s="72" t="s">
        <v>15290</v>
      </c>
      <c r="M2795" s="36" t="s">
        <v>15291</v>
      </c>
      <c r="N2795" s="36" t="s">
        <v>49</v>
      </c>
      <c r="O2795" s="36"/>
      <c r="P2795" s="36" t="s">
        <v>50</v>
      </c>
      <c r="Q2795" s="36"/>
      <c r="R2795" s="36"/>
      <c r="S2795" s="36" t="s">
        <v>51</v>
      </c>
      <c r="T2795" s="36" t="s">
        <v>38</v>
      </c>
      <c r="U2795" s="36" t="s">
        <v>39</v>
      </c>
      <c r="V2795" s="36" t="s">
        <v>38</v>
      </c>
      <c r="W2795" s="36" t="s">
        <v>14916</v>
      </c>
      <c r="X2795" s="36">
        <v>1</v>
      </c>
      <c r="Y2795" s="36" t="s">
        <v>15292</v>
      </c>
      <c r="Z2795" s="36">
        <v>1</v>
      </c>
      <c r="AA2795" s="36" t="s">
        <v>821</v>
      </c>
      <c r="AB2795" s="36">
        <v>1</v>
      </c>
      <c r="AC2795" s="36"/>
      <c r="AD2795" s="36"/>
      <c r="AE2795" s="36">
        <f t="shared" si="46"/>
        <v>1</v>
      </c>
    </row>
    <row r="2796" spans="1:31" customFormat="1" ht="108">
      <c r="A2796" s="36">
        <v>2795</v>
      </c>
      <c r="B2796" s="36" t="s">
        <v>14216</v>
      </c>
      <c r="C2796" s="36" t="s">
        <v>14840</v>
      </c>
      <c r="D2796" s="36" t="s">
        <v>15293</v>
      </c>
      <c r="E2796" s="36" t="s">
        <v>28</v>
      </c>
      <c r="F2796" s="36" t="s">
        <v>45</v>
      </c>
      <c r="G2796" s="36">
        <v>0</v>
      </c>
      <c r="H2796" s="36" t="s">
        <v>30</v>
      </c>
      <c r="I2796" s="36" t="s">
        <v>15294</v>
      </c>
      <c r="J2796" s="36" t="s">
        <v>15295</v>
      </c>
      <c r="K2796" s="36" t="s">
        <v>33</v>
      </c>
      <c r="L2796" s="72" t="s">
        <v>15296</v>
      </c>
      <c r="M2796" s="36" t="s">
        <v>15297</v>
      </c>
      <c r="N2796" s="36" t="s">
        <v>36</v>
      </c>
      <c r="O2796" s="36"/>
      <c r="P2796" s="36"/>
      <c r="Q2796" s="36"/>
      <c r="R2796" s="36"/>
      <c r="S2796" s="36" t="s">
        <v>37</v>
      </c>
      <c r="T2796" s="36" t="s">
        <v>38</v>
      </c>
      <c r="U2796" s="36" t="s">
        <v>39</v>
      </c>
      <c r="V2796" s="36" t="s">
        <v>38</v>
      </c>
      <c r="W2796" s="36" t="s">
        <v>14916</v>
      </c>
      <c r="X2796" s="36">
        <v>1</v>
      </c>
      <c r="Y2796" s="36" t="s">
        <v>15298</v>
      </c>
      <c r="Z2796" s="36">
        <v>1</v>
      </c>
      <c r="AA2796" s="36" t="s">
        <v>821</v>
      </c>
      <c r="AB2796" s="36">
        <v>1</v>
      </c>
      <c r="AC2796" s="36"/>
      <c r="AD2796" s="36"/>
      <c r="AE2796" s="36">
        <f t="shared" si="46"/>
        <v>0</v>
      </c>
    </row>
    <row r="2797" spans="1:31" customFormat="1" ht="94.5">
      <c r="A2797" s="36">
        <v>2796</v>
      </c>
      <c r="B2797" s="36" t="s">
        <v>14216</v>
      </c>
      <c r="C2797" s="36" t="s">
        <v>14840</v>
      </c>
      <c r="D2797" s="36" t="s">
        <v>15299</v>
      </c>
      <c r="E2797" s="36" t="s">
        <v>28</v>
      </c>
      <c r="F2797" s="36" t="s">
        <v>45</v>
      </c>
      <c r="G2797" s="36">
        <v>0</v>
      </c>
      <c r="H2797" s="36" t="s">
        <v>82</v>
      </c>
      <c r="I2797" s="36" t="s">
        <v>15300</v>
      </c>
      <c r="J2797" s="36" t="s">
        <v>15301</v>
      </c>
      <c r="K2797" s="36" t="s">
        <v>106</v>
      </c>
      <c r="L2797" s="72"/>
      <c r="M2797" s="36"/>
      <c r="N2797" s="36"/>
      <c r="O2797" s="36"/>
      <c r="P2797" s="36"/>
      <c r="Q2797" s="36"/>
      <c r="R2797" s="36"/>
      <c r="S2797" s="36"/>
      <c r="T2797" s="36"/>
      <c r="U2797" s="36"/>
      <c r="V2797" s="36"/>
      <c r="W2797" s="36"/>
      <c r="X2797" s="36"/>
      <c r="Y2797" s="36"/>
      <c r="Z2797" s="36"/>
      <c r="AA2797" s="36"/>
      <c r="AB2797" s="36"/>
      <c r="AC2797" s="36"/>
      <c r="AD2797" s="36"/>
      <c r="AE2797" s="36">
        <f t="shared" si="46"/>
        <v>0</v>
      </c>
    </row>
    <row r="2798" spans="1:31" customFormat="1" ht="94.5">
      <c r="A2798" s="36">
        <v>2797</v>
      </c>
      <c r="B2798" s="36" t="s">
        <v>14216</v>
      </c>
      <c r="C2798" s="36" t="s">
        <v>14840</v>
      </c>
      <c r="D2798" s="36" t="s">
        <v>11877</v>
      </c>
      <c r="E2798" s="36" t="s">
        <v>28</v>
      </c>
      <c r="F2798" s="36" t="s">
        <v>45</v>
      </c>
      <c r="G2798" s="36">
        <v>0</v>
      </c>
      <c r="H2798" s="36" t="s">
        <v>82</v>
      </c>
      <c r="I2798" s="36" t="s">
        <v>15302</v>
      </c>
      <c r="J2798" s="36" t="s">
        <v>15303</v>
      </c>
      <c r="K2798" s="36" t="s">
        <v>33</v>
      </c>
      <c r="L2798" s="72" t="s">
        <v>15304</v>
      </c>
      <c r="M2798" s="36" t="s">
        <v>15305</v>
      </c>
      <c r="N2798" s="36" t="s">
        <v>49</v>
      </c>
      <c r="O2798" s="36"/>
      <c r="P2798" s="36" t="s">
        <v>50</v>
      </c>
      <c r="Q2798" s="36"/>
      <c r="R2798" s="36"/>
      <c r="S2798" s="36" t="s">
        <v>51</v>
      </c>
      <c r="T2798" s="36" t="s">
        <v>38</v>
      </c>
      <c r="U2798" s="36" t="s">
        <v>39</v>
      </c>
      <c r="V2798" s="36" t="s">
        <v>38</v>
      </c>
      <c r="W2798" s="36" t="s">
        <v>14916</v>
      </c>
      <c r="X2798" s="36">
        <v>1</v>
      </c>
      <c r="Y2798" s="36" t="s">
        <v>15091</v>
      </c>
      <c r="Z2798" s="36">
        <v>1</v>
      </c>
      <c r="AA2798" s="36" t="s">
        <v>821</v>
      </c>
      <c r="AB2798" s="36">
        <v>1</v>
      </c>
      <c r="AC2798" s="36"/>
      <c r="AD2798" s="36"/>
      <c r="AE2798" s="36">
        <f t="shared" si="46"/>
        <v>1</v>
      </c>
    </row>
    <row r="2799" spans="1:31" customFormat="1" ht="81">
      <c r="A2799" s="36">
        <v>2798</v>
      </c>
      <c r="B2799" s="36" t="s">
        <v>14216</v>
      </c>
      <c r="C2799" s="36" t="s">
        <v>14840</v>
      </c>
      <c r="D2799" s="36" t="s">
        <v>15306</v>
      </c>
      <c r="E2799" s="36" t="s">
        <v>28</v>
      </c>
      <c r="F2799" s="36" t="s">
        <v>45</v>
      </c>
      <c r="G2799" s="36">
        <v>0</v>
      </c>
      <c r="H2799" s="36" t="s">
        <v>82</v>
      </c>
      <c r="I2799" s="36" t="s">
        <v>15307</v>
      </c>
      <c r="J2799" s="36" t="s">
        <v>15308</v>
      </c>
      <c r="K2799" s="36" t="s">
        <v>33</v>
      </c>
      <c r="L2799" s="72" t="s">
        <v>15309</v>
      </c>
      <c r="M2799" s="36" t="s">
        <v>15310</v>
      </c>
      <c r="N2799" s="36" t="s">
        <v>36</v>
      </c>
      <c r="O2799" s="36"/>
      <c r="P2799" s="36"/>
      <c r="Q2799" s="36"/>
      <c r="R2799" s="36"/>
      <c r="S2799" s="36" t="s">
        <v>37</v>
      </c>
      <c r="T2799" s="36" t="s">
        <v>38</v>
      </c>
      <c r="U2799" s="36" t="s">
        <v>39</v>
      </c>
      <c r="V2799" s="36" t="s">
        <v>38</v>
      </c>
      <c r="W2799" s="36" t="s">
        <v>14897</v>
      </c>
      <c r="X2799" s="36">
        <v>1</v>
      </c>
      <c r="Y2799" s="36" t="s">
        <v>4081</v>
      </c>
      <c r="Z2799" s="36">
        <v>1</v>
      </c>
      <c r="AA2799" s="36" t="s">
        <v>821</v>
      </c>
      <c r="AB2799" s="36">
        <v>1</v>
      </c>
      <c r="AC2799" s="36"/>
      <c r="AD2799" s="36"/>
      <c r="AE2799" s="36">
        <f t="shared" si="46"/>
        <v>0</v>
      </c>
    </row>
    <row r="2800" spans="1:31" customFormat="1" ht="81">
      <c r="A2800" s="36">
        <v>2799</v>
      </c>
      <c r="B2800" s="36" t="s">
        <v>14216</v>
      </c>
      <c r="C2800" s="36" t="s">
        <v>14840</v>
      </c>
      <c r="D2800" s="36" t="s">
        <v>15311</v>
      </c>
      <c r="E2800" s="36" t="s">
        <v>28</v>
      </c>
      <c r="F2800" s="36" t="s">
        <v>45</v>
      </c>
      <c r="G2800" s="36">
        <v>0</v>
      </c>
      <c r="H2800" s="36" t="s">
        <v>82</v>
      </c>
      <c r="I2800" s="36" t="s">
        <v>15312</v>
      </c>
      <c r="J2800" s="36" t="s">
        <v>15313</v>
      </c>
      <c r="K2800" s="36" t="s">
        <v>106</v>
      </c>
      <c r="L2800" s="72"/>
      <c r="M2800" s="36"/>
      <c r="N2800" s="36"/>
      <c r="O2800" s="36"/>
      <c r="P2800" s="36"/>
      <c r="Q2800" s="36"/>
      <c r="R2800" s="36"/>
      <c r="S2800" s="36"/>
      <c r="T2800" s="36"/>
      <c r="U2800" s="36"/>
      <c r="V2800" s="36"/>
      <c r="W2800" s="36"/>
      <c r="X2800" s="36"/>
      <c r="Y2800" s="36"/>
      <c r="Z2800" s="36"/>
      <c r="AA2800" s="36"/>
      <c r="AB2800" s="36"/>
      <c r="AC2800" s="36"/>
      <c r="AD2800" s="36"/>
      <c r="AE2800" s="36">
        <f t="shared" si="46"/>
        <v>0</v>
      </c>
    </row>
    <row r="2801" spans="1:31" customFormat="1" ht="108">
      <c r="A2801" s="36">
        <v>2800</v>
      </c>
      <c r="B2801" s="36" t="s">
        <v>14216</v>
      </c>
      <c r="C2801" s="36" t="s">
        <v>14840</v>
      </c>
      <c r="D2801" s="36" t="s">
        <v>15314</v>
      </c>
      <c r="E2801" s="36" t="s">
        <v>28</v>
      </c>
      <c r="F2801" s="36" t="s">
        <v>45</v>
      </c>
      <c r="G2801" s="36">
        <v>0</v>
      </c>
      <c r="H2801" s="36" t="s">
        <v>82</v>
      </c>
      <c r="I2801" s="36" t="s">
        <v>15315</v>
      </c>
      <c r="J2801" s="36" t="s">
        <v>15316</v>
      </c>
      <c r="K2801" s="36" t="s">
        <v>106</v>
      </c>
      <c r="L2801" s="72"/>
      <c r="M2801" s="36"/>
      <c r="N2801" s="36"/>
      <c r="O2801" s="36"/>
      <c r="P2801" s="36"/>
      <c r="Q2801" s="36"/>
      <c r="R2801" s="36"/>
      <c r="S2801" s="36"/>
      <c r="T2801" s="36"/>
      <c r="U2801" s="36"/>
      <c r="V2801" s="36"/>
      <c r="W2801" s="36"/>
      <c r="X2801" s="36"/>
      <c r="Y2801" s="36"/>
      <c r="Z2801" s="36"/>
      <c r="AA2801" s="36"/>
      <c r="AB2801" s="36"/>
      <c r="AC2801" s="36"/>
      <c r="AD2801" s="36"/>
      <c r="AE2801" s="36">
        <f t="shared" si="46"/>
        <v>0</v>
      </c>
    </row>
    <row r="2802" spans="1:31" customFormat="1" ht="94.5">
      <c r="A2802" s="36">
        <v>2801</v>
      </c>
      <c r="B2802" s="36" t="s">
        <v>14216</v>
      </c>
      <c r="C2802" s="36" t="s">
        <v>14840</v>
      </c>
      <c r="D2802" s="36" t="s">
        <v>15317</v>
      </c>
      <c r="E2802" s="36" t="s">
        <v>28</v>
      </c>
      <c r="F2802" s="36" t="s">
        <v>45</v>
      </c>
      <c r="G2802" s="36">
        <v>0</v>
      </c>
      <c r="H2802" s="36" t="s">
        <v>82</v>
      </c>
      <c r="I2802" s="36" t="s">
        <v>15318</v>
      </c>
      <c r="J2802" s="36" t="s">
        <v>15319</v>
      </c>
      <c r="K2802" s="36" t="s">
        <v>106</v>
      </c>
      <c r="L2802" s="72"/>
      <c r="M2802" s="36"/>
      <c r="N2802" s="36"/>
      <c r="O2802" s="36"/>
      <c r="P2802" s="36"/>
      <c r="Q2802" s="36"/>
      <c r="R2802" s="36"/>
      <c r="S2802" s="36"/>
      <c r="T2802" s="36"/>
      <c r="U2802" s="36"/>
      <c r="V2802" s="36"/>
      <c r="W2802" s="36"/>
      <c r="X2802" s="36"/>
      <c r="Y2802" s="36"/>
      <c r="Z2802" s="36"/>
      <c r="AA2802" s="36"/>
      <c r="AB2802" s="36"/>
      <c r="AC2802" s="36"/>
      <c r="AD2802" s="36"/>
      <c r="AE2802" s="36">
        <f t="shared" si="46"/>
        <v>0</v>
      </c>
    </row>
    <row r="2803" spans="1:31" customFormat="1" ht="108">
      <c r="A2803" s="36">
        <v>2802</v>
      </c>
      <c r="B2803" s="36" t="s">
        <v>14216</v>
      </c>
      <c r="C2803" s="36" t="s">
        <v>14840</v>
      </c>
      <c r="D2803" s="36" t="s">
        <v>15320</v>
      </c>
      <c r="E2803" s="36" t="s">
        <v>28</v>
      </c>
      <c r="F2803" s="36" t="s">
        <v>45</v>
      </c>
      <c r="G2803" s="36">
        <v>0</v>
      </c>
      <c r="H2803" s="36" t="s">
        <v>82</v>
      </c>
      <c r="I2803" s="36" t="s">
        <v>15321</v>
      </c>
      <c r="J2803" s="36" t="s">
        <v>15322</v>
      </c>
      <c r="K2803" s="36" t="s">
        <v>33</v>
      </c>
      <c r="L2803" s="72" t="s">
        <v>15323</v>
      </c>
      <c r="M2803" s="36" t="s">
        <v>15324</v>
      </c>
      <c r="N2803" s="36" t="s">
        <v>49</v>
      </c>
      <c r="O2803" s="36"/>
      <c r="P2803" s="36" t="s">
        <v>50</v>
      </c>
      <c r="Q2803" s="36"/>
      <c r="R2803" s="36"/>
      <c r="S2803" s="36" t="s">
        <v>51</v>
      </c>
      <c r="T2803" s="36" t="s">
        <v>38</v>
      </c>
      <c r="U2803" s="36" t="s">
        <v>39</v>
      </c>
      <c r="V2803" s="36" t="s">
        <v>38</v>
      </c>
      <c r="W2803" s="36" t="s">
        <v>14916</v>
      </c>
      <c r="X2803" s="36">
        <v>1</v>
      </c>
      <c r="Y2803" s="36" t="s">
        <v>15325</v>
      </c>
      <c r="Z2803" s="36">
        <v>1</v>
      </c>
      <c r="AA2803" s="36" t="s">
        <v>821</v>
      </c>
      <c r="AB2803" s="36">
        <v>1</v>
      </c>
      <c r="AC2803" s="36"/>
      <c r="AD2803" s="36"/>
      <c r="AE2803" s="36">
        <f t="shared" si="46"/>
        <v>1</v>
      </c>
    </row>
    <row r="2804" spans="1:31" customFormat="1" ht="94.5">
      <c r="A2804" s="36">
        <v>2803</v>
      </c>
      <c r="B2804" s="36" t="s">
        <v>14216</v>
      </c>
      <c r="C2804" s="36" t="s">
        <v>14840</v>
      </c>
      <c r="D2804" s="36" t="s">
        <v>15326</v>
      </c>
      <c r="E2804" s="36" t="s">
        <v>28</v>
      </c>
      <c r="F2804" s="36" t="s">
        <v>45</v>
      </c>
      <c r="G2804" s="36">
        <v>0</v>
      </c>
      <c r="H2804" s="36" t="s">
        <v>82</v>
      </c>
      <c r="I2804" s="36" t="s">
        <v>15327</v>
      </c>
      <c r="J2804" s="36" t="s">
        <v>15328</v>
      </c>
      <c r="K2804" s="36" t="s">
        <v>33</v>
      </c>
      <c r="L2804" s="72" t="s">
        <v>15329</v>
      </c>
      <c r="M2804" s="36" t="s">
        <v>15330</v>
      </c>
      <c r="N2804" s="36" t="s">
        <v>49</v>
      </c>
      <c r="O2804" s="36"/>
      <c r="P2804" s="36" t="s">
        <v>50</v>
      </c>
      <c r="Q2804" s="36"/>
      <c r="R2804" s="36"/>
      <c r="S2804" s="36" t="s">
        <v>51</v>
      </c>
      <c r="T2804" s="36" t="s">
        <v>38</v>
      </c>
      <c r="U2804" s="36" t="s">
        <v>39</v>
      </c>
      <c r="V2804" s="36" t="s">
        <v>38</v>
      </c>
      <c r="W2804" s="36" t="s">
        <v>15331</v>
      </c>
      <c r="X2804" s="36">
        <v>1</v>
      </c>
      <c r="Y2804" s="36" t="s">
        <v>15332</v>
      </c>
      <c r="Z2804" s="36">
        <v>1</v>
      </c>
      <c r="AA2804" s="36" t="s">
        <v>821</v>
      </c>
      <c r="AB2804" s="36">
        <v>1</v>
      </c>
      <c r="AC2804" s="36"/>
      <c r="AD2804" s="36"/>
      <c r="AE2804" s="36">
        <f t="shared" si="46"/>
        <v>1</v>
      </c>
    </row>
    <row r="2805" spans="1:31" customFormat="1" ht="94.5">
      <c r="A2805" s="36">
        <v>2804</v>
      </c>
      <c r="B2805" s="36" t="s">
        <v>14216</v>
      </c>
      <c r="C2805" s="36" t="s">
        <v>14840</v>
      </c>
      <c r="D2805" s="36" t="s">
        <v>15333</v>
      </c>
      <c r="E2805" s="36" t="s">
        <v>28</v>
      </c>
      <c r="F2805" s="36" t="s">
        <v>45</v>
      </c>
      <c r="G2805" s="36">
        <v>0</v>
      </c>
      <c r="H2805" s="36" t="s">
        <v>82</v>
      </c>
      <c r="I2805" s="36" t="s">
        <v>15334</v>
      </c>
      <c r="J2805" s="36" t="s">
        <v>15335</v>
      </c>
      <c r="K2805" s="36" t="s">
        <v>106</v>
      </c>
      <c r="L2805" s="72"/>
      <c r="M2805" s="36"/>
      <c r="N2805" s="36"/>
      <c r="O2805" s="36"/>
      <c r="P2805" s="36"/>
      <c r="Q2805" s="36"/>
      <c r="R2805" s="36"/>
      <c r="S2805" s="36"/>
      <c r="T2805" s="36"/>
      <c r="U2805" s="36"/>
      <c r="V2805" s="36"/>
      <c r="W2805" s="36"/>
      <c r="X2805" s="36"/>
      <c r="Y2805" s="36"/>
      <c r="Z2805" s="36"/>
      <c r="AA2805" s="36"/>
      <c r="AB2805" s="36"/>
      <c r="AC2805" s="36"/>
      <c r="AD2805" s="36"/>
      <c r="AE2805" s="36">
        <f t="shared" si="46"/>
        <v>0</v>
      </c>
    </row>
    <row r="2806" spans="1:31" customFormat="1" ht="108">
      <c r="A2806" s="36">
        <v>2805</v>
      </c>
      <c r="B2806" s="36" t="s">
        <v>14216</v>
      </c>
      <c r="C2806" s="36" t="s">
        <v>14840</v>
      </c>
      <c r="D2806" s="36" t="s">
        <v>15336</v>
      </c>
      <c r="E2806" s="36" t="s">
        <v>28</v>
      </c>
      <c r="F2806" s="36" t="s">
        <v>45</v>
      </c>
      <c r="G2806" s="36">
        <v>0</v>
      </c>
      <c r="H2806" s="36" t="s">
        <v>82</v>
      </c>
      <c r="I2806" s="36" t="s">
        <v>15337</v>
      </c>
      <c r="J2806" s="36" t="s">
        <v>15338</v>
      </c>
      <c r="K2806" s="36" t="s">
        <v>33</v>
      </c>
      <c r="L2806" s="72" t="s">
        <v>15339</v>
      </c>
      <c r="M2806" s="36" t="s">
        <v>15340</v>
      </c>
      <c r="N2806" s="36" t="s">
        <v>36</v>
      </c>
      <c r="O2806" s="36"/>
      <c r="P2806" s="36"/>
      <c r="Q2806" s="36"/>
      <c r="R2806" s="36"/>
      <c r="S2806" s="36" t="s">
        <v>37</v>
      </c>
      <c r="T2806" s="36" t="s">
        <v>38</v>
      </c>
      <c r="U2806" s="36" t="s">
        <v>39</v>
      </c>
      <c r="V2806" s="36" t="s">
        <v>38</v>
      </c>
      <c r="W2806" s="36" t="s">
        <v>14916</v>
      </c>
      <c r="X2806" s="36">
        <v>1</v>
      </c>
      <c r="Y2806" s="36" t="s">
        <v>15341</v>
      </c>
      <c r="Z2806" s="36">
        <v>1</v>
      </c>
      <c r="AA2806" s="36" t="s">
        <v>821</v>
      </c>
      <c r="AB2806" s="36">
        <v>1</v>
      </c>
      <c r="AC2806" s="36"/>
      <c r="AD2806" s="36"/>
      <c r="AE2806" s="36">
        <f t="shared" si="46"/>
        <v>0</v>
      </c>
    </row>
    <row r="2807" spans="1:31" customFormat="1" ht="81">
      <c r="A2807" s="36">
        <v>2806</v>
      </c>
      <c r="B2807" s="36" t="s">
        <v>14216</v>
      </c>
      <c r="C2807" s="36" t="s">
        <v>14840</v>
      </c>
      <c r="D2807" s="36" t="s">
        <v>15342</v>
      </c>
      <c r="E2807" s="36" t="s">
        <v>28</v>
      </c>
      <c r="F2807" s="36" t="s">
        <v>45</v>
      </c>
      <c r="G2807" s="36">
        <v>0</v>
      </c>
      <c r="H2807" s="36" t="s">
        <v>82</v>
      </c>
      <c r="I2807" s="36" t="s">
        <v>15343</v>
      </c>
      <c r="J2807" s="36" t="s">
        <v>15344</v>
      </c>
      <c r="K2807" s="36" t="s">
        <v>33</v>
      </c>
      <c r="L2807" s="72" t="s">
        <v>15345</v>
      </c>
      <c r="M2807" s="36" t="s">
        <v>15346</v>
      </c>
      <c r="N2807" s="36" t="s">
        <v>49</v>
      </c>
      <c r="O2807" s="36"/>
      <c r="P2807" s="36" t="s">
        <v>50</v>
      </c>
      <c r="Q2807" s="36"/>
      <c r="R2807" s="36"/>
      <c r="S2807" s="36" t="s">
        <v>51</v>
      </c>
      <c r="T2807" s="36" t="s">
        <v>38</v>
      </c>
      <c r="U2807" s="36" t="s">
        <v>39</v>
      </c>
      <c r="V2807" s="36" t="s">
        <v>38</v>
      </c>
      <c r="W2807" s="36" t="s">
        <v>15331</v>
      </c>
      <c r="X2807" s="36">
        <v>1</v>
      </c>
      <c r="Y2807" s="36" t="s">
        <v>15347</v>
      </c>
      <c r="Z2807" s="36">
        <v>1</v>
      </c>
      <c r="AA2807" s="36" t="s">
        <v>821</v>
      </c>
      <c r="AB2807" s="36">
        <v>1</v>
      </c>
      <c r="AC2807" s="36"/>
      <c r="AD2807" s="36"/>
      <c r="AE2807" s="36">
        <f t="shared" si="46"/>
        <v>1</v>
      </c>
    </row>
    <row r="2808" spans="1:31" customFormat="1" ht="67.5">
      <c r="A2808" s="36">
        <v>2807</v>
      </c>
      <c r="B2808" s="36" t="s">
        <v>14216</v>
      </c>
      <c r="C2808" s="36" t="s">
        <v>14840</v>
      </c>
      <c r="D2808" s="36" t="s">
        <v>15348</v>
      </c>
      <c r="E2808" s="36" t="s">
        <v>28</v>
      </c>
      <c r="F2808" s="36" t="s">
        <v>45</v>
      </c>
      <c r="G2808" s="36">
        <v>0</v>
      </c>
      <c r="H2808" s="36" t="s">
        <v>82</v>
      </c>
      <c r="I2808" s="36" t="s">
        <v>15349</v>
      </c>
      <c r="J2808" s="36" t="s">
        <v>15350</v>
      </c>
      <c r="K2808" s="36" t="s">
        <v>33</v>
      </c>
      <c r="L2808" s="72" t="s">
        <v>15351</v>
      </c>
      <c r="M2808" s="36" t="s">
        <v>15352</v>
      </c>
      <c r="N2808" s="36" t="s">
        <v>49</v>
      </c>
      <c r="O2808" s="36"/>
      <c r="P2808" s="36"/>
      <c r="Q2808" s="36"/>
      <c r="R2808" s="36" t="s">
        <v>50</v>
      </c>
      <c r="S2808" s="36" t="s">
        <v>51</v>
      </c>
      <c r="T2808" s="36" t="s">
        <v>38</v>
      </c>
      <c r="U2808" s="36" t="s">
        <v>39</v>
      </c>
      <c r="V2808" s="36" t="s">
        <v>38</v>
      </c>
      <c r="W2808" s="36" t="s">
        <v>15331</v>
      </c>
      <c r="X2808" s="36">
        <v>1</v>
      </c>
      <c r="Y2808" s="36" t="s">
        <v>15353</v>
      </c>
      <c r="Z2808" s="36">
        <v>1</v>
      </c>
      <c r="AA2808" s="36" t="s">
        <v>821</v>
      </c>
      <c r="AB2808" s="36">
        <v>1</v>
      </c>
      <c r="AC2808" s="36"/>
      <c r="AD2808" s="36"/>
      <c r="AE2808" s="36">
        <f t="shared" si="46"/>
        <v>1</v>
      </c>
    </row>
    <row r="2809" spans="1:31" customFormat="1" ht="94.5">
      <c r="A2809" s="36">
        <v>2808</v>
      </c>
      <c r="B2809" s="36" t="s">
        <v>14216</v>
      </c>
      <c r="C2809" s="36" t="s">
        <v>14840</v>
      </c>
      <c r="D2809" s="36" t="s">
        <v>15354</v>
      </c>
      <c r="E2809" s="36" t="s">
        <v>28</v>
      </c>
      <c r="F2809" s="36" t="s">
        <v>45</v>
      </c>
      <c r="G2809" s="36">
        <v>0</v>
      </c>
      <c r="H2809" s="36" t="s">
        <v>82</v>
      </c>
      <c r="I2809" s="36" t="s">
        <v>15355</v>
      </c>
      <c r="J2809" s="36" t="s">
        <v>15356</v>
      </c>
      <c r="K2809" s="36" t="s">
        <v>33</v>
      </c>
      <c r="L2809" s="72" t="s">
        <v>15357</v>
      </c>
      <c r="M2809" s="36" t="s">
        <v>15358</v>
      </c>
      <c r="N2809" s="36" t="s">
        <v>36</v>
      </c>
      <c r="O2809" s="36"/>
      <c r="P2809" s="36"/>
      <c r="Q2809" s="36"/>
      <c r="R2809" s="36"/>
      <c r="S2809" s="36" t="s">
        <v>51</v>
      </c>
      <c r="T2809" s="36" t="s">
        <v>38</v>
      </c>
      <c r="U2809" s="36" t="s">
        <v>39</v>
      </c>
      <c r="V2809" s="36" t="s">
        <v>39</v>
      </c>
      <c r="W2809" s="36" t="s">
        <v>14999</v>
      </c>
      <c r="X2809" s="36">
        <v>1</v>
      </c>
      <c r="Y2809" s="36" t="s">
        <v>15359</v>
      </c>
      <c r="Z2809" s="36">
        <v>1</v>
      </c>
      <c r="AA2809" s="36" t="s">
        <v>821</v>
      </c>
      <c r="AB2809" s="36">
        <v>1</v>
      </c>
      <c r="AC2809" s="36"/>
      <c r="AD2809" s="36"/>
      <c r="AE2809" s="36">
        <f t="shared" si="46"/>
        <v>0</v>
      </c>
    </row>
    <row r="2810" spans="1:31" customFormat="1" ht="67.5">
      <c r="A2810" s="36">
        <v>2809</v>
      </c>
      <c r="B2810" s="36" t="s">
        <v>14216</v>
      </c>
      <c r="C2810" s="36" t="s">
        <v>14840</v>
      </c>
      <c r="D2810" s="36" t="s">
        <v>15360</v>
      </c>
      <c r="E2810" s="36" t="s">
        <v>28</v>
      </c>
      <c r="F2810" s="36" t="s">
        <v>45</v>
      </c>
      <c r="G2810" s="36">
        <v>0</v>
      </c>
      <c r="H2810" s="36" t="s">
        <v>82</v>
      </c>
      <c r="I2810" s="36" t="s">
        <v>15361</v>
      </c>
      <c r="J2810" s="36" t="s">
        <v>15362</v>
      </c>
      <c r="K2810" s="36" t="s">
        <v>106</v>
      </c>
      <c r="L2810" s="72"/>
      <c r="M2810" s="36"/>
      <c r="N2810" s="36"/>
      <c r="O2810" s="36"/>
      <c r="P2810" s="36"/>
      <c r="Q2810" s="36"/>
      <c r="R2810" s="36"/>
      <c r="S2810" s="36"/>
      <c r="T2810" s="36"/>
      <c r="U2810" s="36"/>
      <c r="V2810" s="36"/>
      <c r="W2810" s="36"/>
      <c r="X2810" s="36"/>
      <c r="Y2810" s="36"/>
      <c r="Z2810" s="36"/>
      <c r="AA2810" s="36"/>
      <c r="AB2810" s="36"/>
      <c r="AC2810" s="36"/>
      <c r="AD2810" s="36"/>
      <c r="AE2810" s="36">
        <f t="shared" si="46"/>
        <v>0</v>
      </c>
    </row>
    <row r="2811" spans="1:31" customFormat="1" ht="81">
      <c r="A2811" s="36">
        <v>2810</v>
      </c>
      <c r="B2811" s="36" t="s">
        <v>14216</v>
      </c>
      <c r="C2811" s="36" t="s">
        <v>14840</v>
      </c>
      <c r="D2811" s="36" t="s">
        <v>15363</v>
      </c>
      <c r="E2811" s="36" t="s">
        <v>28</v>
      </c>
      <c r="F2811" s="36" t="s">
        <v>45</v>
      </c>
      <c r="G2811" s="36">
        <v>0</v>
      </c>
      <c r="H2811" s="36" t="s">
        <v>82</v>
      </c>
      <c r="I2811" s="36" t="s">
        <v>15364</v>
      </c>
      <c r="J2811" s="36" t="s">
        <v>15365</v>
      </c>
      <c r="K2811" s="36" t="s">
        <v>33</v>
      </c>
      <c r="L2811" s="72" t="s">
        <v>15366</v>
      </c>
      <c r="M2811" s="36" t="s">
        <v>15367</v>
      </c>
      <c r="N2811" s="36" t="s">
        <v>36</v>
      </c>
      <c r="O2811" s="36"/>
      <c r="P2811" s="36"/>
      <c r="Q2811" s="36"/>
      <c r="R2811" s="36"/>
      <c r="S2811" s="36" t="s">
        <v>37</v>
      </c>
      <c r="T2811" s="36" t="s">
        <v>38</v>
      </c>
      <c r="U2811" s="36" t="s">
        <v>39</v>
      </c>
      <c r="V2811" s="36" t="s">
        <v>38</v>
      </c>
      <c r="W2811" s="36" t="s">
        <v>38</v>
      </c>
      <c r="X2811" s="36">
        <v>2</v>
      </c>
      <c r="Y2811" s="36" t="s">
        <v>15368</v>
      </c>
      <c r="Z2811" s="36">
        <v>1</v>
      </c>
      <c r="AA2811" s="36" t="s">
        <v>821</v>
      </c>
      <c r="AB2811" s="36">
        <v>1</v>
      </c>
      <c r="AC2811" s="36"/>
      <c r="AD2811" s="36"/>
      <c r="AE2811" s="36">
        <f t="shared" si="46"/>
        <v>0</v>
      </c>
    </row>
    <row r="2812" spans="1:31" customFormat="1" ht="81">
      <c r="A2812" s="36">
        <v>2811</v>
      </c>
      <c r="B2812" s="36" t="s">
        <v>14216</v>
      </c>
      <c r="C2812" s="36" t="s">
        <v>14840</v>
      </c>
      <c r="D2812" s="36" t="s">
        <v>15369</v>
      </c>
      <c r="E2812" s="36" t="s">
        <v>28</v>
      </c>
      <c r="F2812" s="36" t="s">
        <v>45</v>
      </c>
      <c r="G2812" s="36">
        <v>0</v>
      </c>
      <c r="H2812" s="36" t="s">
        <v>82</v>
      </c>
      <c r="I2812" s="36" t="s">
        <v>15370</v>
      </c>
      <c r="J2812" s="36" t="s">
        <v>15371</v>
      </c>
      <c r="K2812" s="36" t="s">
        <v>33</v>
      </c>
      <c r="L2812" s="72" t="s">
        <v>15372</v>
      </c>
      <c r="M2812" s="36" t="s">
        <v>15373</v>
      </c>
      <c r="N2812" s="36" t="s">
        <v>36</v>
      </c>
      <c r="O2812" s="36"/>
      <c r="P2812" s="36"/>
      <c r="Q2812" s="36"/>
      <c r="R2812" s="36"/>
      <c r="S2812" s="36" t="s">
        <v>51</v>
      </c>
      <c r="T2812" s="36" t="s">
        <v>38</v>
      </c>
      <c r="U2812" s="36" t="s">
        <v>39</v>
      </c>
      <c r="V2812" s="36" t="s">
        <v>38</v>
      </c>
      <c r="W2812" s="36" t="s">
        <v>14999</v>
      </c>
      <c r="X2812" s="36">
        <v>1</v>
      </c>
      <c r="Y2812" s="36" t="s">
        <v>15374</v>
      </c>
      <c r="Z2812" s="36">
        <v>1</v>
      </c>
      <c r="AA2812" s="36" t="s">
        <v>821</v>
      </c>
      <c r="AB2812" s="36">
        <v>1</v>
      </c>
      <c r="AC2812" s="36"/>
      <c r="AD2812" s="36"/>
      <c r="AE2812" s="36">
        <f t="shared" si="46"/>
        <v>0</v>
      </c>
    </row>
    <row r="2813" spans="1:31" customFormat="1" ht="81">
      <c r="A2813" s="36">
        <v>2812</v>
      </c>
      <c r="B2813" s="36" t="s">
        <v>14216</v>
      </c>
      <c r="C2813" s="36" t="s">
        <v>14840</v>
      </c>
      <c r="D2813" s="36" t="s">
        <v>15375</v>
      </c>
      <c r="E2813" s="36" t="s">
        <v>28</v>
      </c>
      <c r="F2813" s="36" t="s">
        <v>45</v>
      </c>
      <c r="G2813" s="36">
        <v>0</v>
      </c>
      <c r="H2813" s="36" t="s">
        <v>82</v>
      </c>
      <c r="I2813" s="36" t="s">
        <v>15376</v>
      </c>
      <c r="J2813" s="36" t="s">
        <v>15377</v>
      </c>
      <c r="K2813" s="36" t="s">
        <v>33</v>
      </c>
      <c r="L2813" s="72" t="s">
        <v>15378</v>
      </c>
      <c r="M2813" s="36" t="s">
        <v>15379</v>
      </c>
      <c r="N2813" s="36" t="s">
        <v>36</v>
      </c>
      <c r="O2813" s="36"/>
      <c r="P2813" s="36"/>
      <c r="Q2813" s="36"/>
      <c r="R2813" s="36"/>
      <c r="S2813" s="36" t="s">
        <v>37</v>
      </c>
      <c r="T2813" s="36" t="s">
        <v>38</v>
      </c>
      <c r="U2813" s="36" t="s">
        <v>39</v>
      </c>
      <c r="V2813" s="36" t="s">
        <v>39</v>
      </c>
      <c r="W2813" s="36" t="s">
        <v>15380</v>
      </c>
      <c r="X2813" s="36">
        <v>1</v>
      </c>
      <c r="Y2813" s="36" t="s">
        <v>15381</v>
      </c>
      <c r="Z2813" s="36">
        <v>1</v>
      </c>
      <c r="AA2813" s="36" t="s">
        <v>821</v>
      </c>
      <c r="AB2813" s="36">
        <v>1</v>
      </c>
      <c r="AC2813" s="36"/>
      <c r="AD2813" s="36"/>
      <c r="AE2813" s="36">
        <f t="shared" si="46"/>
        <v>0</v>
      </c>
    </row>
    <row r="2814" spans="1:31" customFormat="1" ht="94.5">
      <c r="A2814" s="36">
        <v>2813</v>
      </c>
      <c r="B2814" s="36" t="s">
        <v>14216</v>
      </c>
      <c r="C2814" s="36" t="s">
        <v>14840</v>
      </c>
      <c r="D2814" s="36" t="s">
        <v>15382</v>
      </c>
      <c r="E2814" s="36" t="s">
        <v>28</v>
      </c>
      <c r="F2814" s="36" t="s">
        <v>45</v>
      </c>
      <c r="G2814" s="36">
        <v>0</v>
      </c>
      <c r="H2814" s="36" t="s">
        <v>82</v>
      </c>
      <c r="I2814" s="36" t="s">
        <v>15383</v>
      </c>
      <c r="J2814" s="36" t="s">
        <v>15384</v>
      </c>
      <c r="K2814" s="36" t="s">
        <v>33</v>
      </c>
      <c r="L2814" s="72" t="s">
        <v>15385</v>
      </c>
      <c r="M2814" s="36" t="s">
        <v>15386</v>
      </c>
      <c r="N2814" s="36" t="s">
        <v>36</v>
      </c>
      <c r="O2814" s="36"/>
      <c r="P2814" s="36"/>
      <c r="Q2814" s="36"/>
      <c r="R2814" s="36"/>
      <c r="S2814" s="36" t="s">
        <v>51</v>
      </c>
      <c r="T2814" s="36" t="s">
        <v>38</v>
      </c>
      <c r="U2814" s="36" t="s">
        <v>39</v>
      </c>
      <c r="V2814" s="36" t="s">
        <v>39</v>
      </c>
      <c r="W2814" s="36" t="s">
        <v>15387</v>
      </c>
      <c r="X2814" s="36">
        <v>1</v>
      </c>
      <c r="Y2814" s="36" t="s">
        <v>15388</v>
      </c>
      <c r="Z2814" s="36">
        <v>1</v>
      </c>
      <c r="AA2814" s="36" t="s">
        <v>52</v>
      </c>
      <c r="AB2814" s="36">
        <v>3</v>
      </c>
      <c r="AC2814" s="36"/>
      <c r="AD2814" s="36"/>
      <c r="AE2814" s="36">
        <f t="shared" si="46"/>
        <v>0</v>
      </c>
    </row>
    <row r="2815" spans="1:31" customFormat="1" ht="81">
      <c r="A2815" s="36">
        <v>2814</v>
      </c>
      <c r="B2815" s="36" t="s">
        <v>14216</v>
      </c>
      <c r="C2815" s="36" t="s">
        <v>14840</v>
      </c>
      <c r="D2815" s="36" t="s">
        <v>15389</v>
      </c>
      <c r="E2815" s="36" t="s">
        <v>28</v>
      </c>
      <c r="F2815" s="36" t="s">
        <v>45</v>
      </c>
      <c r="G2815" s="36">
        <v>0</v>
      </c>
      <c r="H2815" s="36" t="s">
        <v>82</v>
      </c>
      <c r="I2815" s="36" t="s">
        <v>15390</v>
      </c>
      <c r="J2815" s="36" t="s">
        <v>15391</v>
      </c>
      <c r="K2815" s="36" t="s">
        <v>33</v>
      </c>
      <c r="L2815" s="72" t="s">
        <v>15392</v>
      </c>
      <c r="M2815" s="36" t="s">
        <v>15393</v>
      </c>
      <c r="N2815" s="36" t="s">
        <v>36</v>
      </c>
      <c r="O2815" s="36"/>
      <c r="P2815" s="36"/>
      <c r="Q2815" s="36"/>
      <c r="R2815" s="36"/>
      <c r="S2815" s="36" t="s">
        <v>51</v>
      </c>
      <c r="T2815" s="36" t="s">
        <v>38</v>
      </c>
      <c r="U2815" s="36" t="s">
        <v>39</v>
      </c>
      <c r="V2815" s="36" t="s">
        <v>39</v>
      </c>
      <c r="W2815" s="36" t="s">
        <v>14999</v>
      </c>
      <c r="X2815" s="36">
        <v>1</v>
      </c>
      <c r="Y2815" s="36" t="s">
        <v>15394</v>
      </c>
      <c r="Z2815" s="36">
        <v>1</v>
      </c>
      <c r="AA2815" s="36" t="s">
        <v>821</v>
      </c>
      <c r="AB2815" s="36">
        <v>1</v>
      </c>
      <c r="AC2815" s="36"/>
      <c r="AD2815" s="36"/>
      <c r="AE2815" s="36">
        <f t="shared" si="46"/>
        <v>0</v>
      </c>
    </row>
    <row r="2816" spans="1:31" customFormat="1" ht="81">
      <c r="A2816" s="36">
        <v>2815</v>
      </c>
      <c r="B2816" s="36" t="s">
        <v>14216</v>
      </c>
      <c r="C2816" s="36" t="s">
        <v>14840</v>
      </c>
      <c r="D2816" s="36" t="s">
        <v>15395</v>
      </c>
      <c r="E2816" s="36" t="s">
        <v>28</v>
      </c>
      <c r="F2816" s="36" t="s">
        <v>45</v>
      </c>
      <c r="G2816" s="36">
        <v>0</v>
      </c>
      <c r="H2816" s="36" t="s">
        <v>82</v>
      </c>
      <c r="I2816" s="36" t="s">
        <v>15396</v>
      </c>
      <c r="J2816" s="36" t="s">
        <v>15397</v>
      </c>
      <c r="K2816" s="36" t="s">
        <v>106</v>
      </c>
      <c r="L2816" s="72"/>
      <c r="M2816" s="36"/>
      <c r="N2816" s="36"/>
      <c r="O2816" s="36"/>
      <c r="P2816" s="36"/>
      <c r="Q2816" s="36"/>
      <c r="R2816" s="36"/>
      <c r="S2816" s="36"/>
      <c r="T2816" s="36"/>
      <c r="U2816" s="36"/>
      <c r="V2816" s="36"/>
      <c r="W2816" s="36"/>
      <c r="X2816" s="36"/>
      <c r="Y2816" s="36"/>
      <c r="Z2816" s="36"/>
      <c r="AA2816" s="36"/>
      <c r="AB2816" s="36"/>
      <c r="AC2816" s="36"/>
      <c r="AD2816" s="36"/>
      <c r="AE2816" s="36">
        <f t="shared" si="46"/>
        <v>0</v>
      </c>
    </row>
    <row r="2817" spans="1:31" customFormat="1" ht="81">
      <c r="A2817" s="36">
        <v>2816</v>
      </c>
      <c r="B2817" s="36" t="s">
        <v>14216</v>
      </c>
      <c r="C2817" s="36" t="s">
        <v>14840</v>
      </c>
      <c r="D2817" s="36" t="s">
        <v>15398</v>
      </c>
      <c r="E2817" s="36" t="s">
        <v>28</v>
      </c>
      <c r="F2817" s="36" t="s">
        <v>45</v>
      </c>
      <c r="G2817" s="36">
        <v>0</v>
      </c>
      <c r="H2817" s="36" t="s">
        <v>82</v>
      </c>
      <c r="I2817" s="36" t="s">
        <v>15399</v>
      </c>
      <c r="J2817" s="36" t="s">
        <v>15400</v>
      </c>
      <c r="K2817" s="36" t="s">
        <v>106</v>
      </c>
      <c r="L2817" s="72"/>
      <c r="M2817" s="36"/>
      <c r="N2817" s="36"/>
      <c r="O2817" s="36"/>
      <c r="P2817" s="36"/>
      <c r="Q2817" s="36"/>
      <c r="R2817" s="36"/>
      <c r="S2817" s="36"/>
      <c r="T2817" s="36"/>
      <c r="U2817" s="36"/>
      <c r="V2817" s="36"/>
      <c r="W2817" s="36"/>
      <c r="X2817" s="36"/>
      <c r="Y2817" s="36"/>
      <c r="Z2817" s="36"/>
      <c r="AA2817" s="36"/>
      <c r="AB2817" s="36"/>
      <c r="AC2817" s="36"/>
      <c r="AD2817" s="36"/>
      <c r="AE2817" s="36">
        <f t="shared" si="46"/>
        <v>0</v>
      </c>
    </row>
    <row r="2818" spans="1:31" customFormat="1" ht="94.5">
      <c r="A2818" s="36">
        <v>2817</v>
      </c>
      <c r="B2818" s="36" t="s">
        <v>14216</v>
      </c>
      <c r="C2818" s="36" t="s">
        <v>14840</v>
      </c>
      <c r="D2818" s="36" t="s">
        <v>15401</v>
      </c>
      <c r="E2818" s="36" t="s">
        <v>28</v>
      </c>
      <c r="F2818" s="36" t="s">
        <v>45</v>
      </c>
      <c r="G2818" s="36">
        <v>0</v>
      </c>
      <c r="H2818" s="36" t="s">
        <v>82</v>
      </c>
      <c r="I2818" s="36" t="s">
        <v>15402</v>
      </c>
      <c r="J2818" s="36" t="s">
        <v>15403</v>
      </c>
      <c r="K2818" s="36" t="s">
        <v>33</v>
      </c>
      <c r="L2818" s="72" t="s">
        <v>15404</v>
      </c>
      <c r="M2818" s="36" t="s">
        <v>15405</v>
      </c>
      <c r="N2818" s="36" t="s">
        <v>36</v>
      </c>
      <c r="O2818" s="36"/>
      <c r="P2818" s="36"/>
      <c r="Q2818" s="36"/>
      <c r="R2818" s="36"/>
      <c r="S2818" s="36" t="s">
        <v>37</v>
      </c>
      <c r="T2818" s="36" t="s">
        <v>38</v>
      </c>
      <c r="U2818" s="36" t="s">
        <v>39</v>
      </c>
      <c r="V2818" s="36" t="s">
        <v>38</v>
      </c>
      <c r="W2818" s="36" t="s">
        <v>38</v>
      </c>
      <c r="X2818" s="36">
        <v>2</v>
      </c>
      <c r="Y2818" s="36" t="s">
        <v>15406</v>
      </c>
      <c r="Z2818" s="36">
        <v>1</v>
      </c>
      <c r="AA2818" s="36" t="s">
        <v>821</v>
      </c>
      <c r="AB2818" s="36">
        <v>1</v>
      </c>
      <c r="AC2818" s="36"/>
      <c r="AD2818" s="36"/>
      <c r="AE2818" s="36">
        <f t="shared" si="46"/>
        <v>0</v>
      </c>
    </row>
    <row r="2819" spans="1:31" customFormat="1" ht="81">
      <c r="A2819" s="36">
        <v>2818</v>
      </c>
      <c r="B2819" s="36" t="s">
        <v>14216</v>
      </c>
      <c r="C2819" s="36" t="s">
        <v>14840</v>
      </c>
      <c r="D2819" s="36" t="s">
        <v>15407</v>
      </c>
      <c r="E2819" s="36" t="s">
        <v>28</v>
      </c>
      <c r="F2819" s="36" t="s">
        <v>45</v>
      </c>
      <c r="G2819" s="36">
        <v>0</v>
      </c>
      <c r="H2819" s="36" t="s">
        <v>82</v>
      </c>
      <c r="I2819" s="36" t="s">
        <v>15408</v>
      </c>
      <c r="J2819" s="36" t="s">
        <v>15409</v>
      </c>
      <c r="K2819" s="36" t="s">
        <v>33</v>
      </c>
      <c r="L2819" s="72" t="s">
        <v>15410</v>
      </c>
      <c r="M2819" s="36" t="s">
        <v>15411</v>
      </c>
      <c r="N2819" s="36" t="s">
        <v>36</v>
      </c>
      <c r="O2819" s="36"/>
      <c r="P2819" s="36"/>
      <c r="Q2819" s="36"/>
      <c r="R2819" s="36"/>
      <c r="S2819" s="36" t="s">
        <v>51</v>
      </c>
      <c r="T2819" s="36" t="s">
        <v>38</v>
      </c>
      <c r="U2819" s="36" t="s">
        <v>39</v>
      </c>
      <c r="V2819" s="36" t="s">
        <v>38</v>
      </c>
      <c r="W2819" s="36" t="s">
        <v>15412</v>
      </c>
      <c r="X2819" s="36">
        <v>1</v>
      </c>
      <c r="Y2819" s="36" t="s">
        <v>15413</v>
      </c>
      <c r="Z2819" s="36">
        <v>1</v>
      </c>
      <c r="AA2819" s="36" t="s">
        <v>821</v>
      </c>
      <c r="AB2819" s="36">
        <v>1</v>
      </c>
      <c r="AC2819" s="36"/>
      <c r="AD2819" s="36"/>
      <c r="AE2819" s="36">
        <f t="shared" si="46"/>
        <v>0</v>
      </c>
    </row>
    <row r="2820" spans="1:31" customFormat="1" ht="81">
      <c r="A2820" s="36">
        <v>2819</v>
      </c>
      <c r="B2820" s="36" t="s">
        <v>14216</v>
      </c>
      <c r="C2820" s="36" t="s">
        <v>14840</v>
      </c>
      <c r="D2820" s="36" t="s">
        <v>15414</v>
      </c>
      <c r="E2820" s="36" t="s">
        <v>28</v>
      </c>
      <c r="F2820" s="36" t="s">
        <v>45</v>
      </c>
      <c r="G2820" s="36">
        <v>0</v>
      </c>
      <c r="H2820" s="36" t="s">
        <v>82</v>
      </c>
      <c r="I2820" s="36" t="s">
        <v>15415</v>
      </c>
      <c r="J2820" s="36" t="s">
        <v>15416</v>
      </c>
      <c r="K2820" s="36" t="s">
        <v>106</v>
      </c>
      <c r="L2820" s="72"/>
      <c r="M2820" s="36"/>
      <c r="N2820" s="36"/>
      <c r="O2820" s="36"/>
      <c r="P2820" s="36"/>
      <c r="Q2820" s="36"/>
      <c r="R2820" s="36"/>
      <c r="S2820" s="36"/>
      <c r="T2820" s="36"/>
      <c r="U2820" s="36"/>
      <c r="V2820" s="36"/>
      <c r="W2820" s="36"/>
      <c r="X2820" s="36"/>
      <c r="Y2820" s="36"/>
      <c r="Z2820" s="36"/>
      <c r="AA2820" s="36"/>
      <c r="AB2820" s="36"/>
      <c r="AC2820" s="36"/>
      <c r="AD2820" s="36"/>
      <c r="AE2820" s="36">
        <f t="shared" si="46"/>
        <v>0</v>
      </c>
    </row>
    <row r="2821" spans="1:31" customFormat="1" ht="94.5">
      <c r="A2821" s="36">
        <v>2820</v>
      </c>
      <c r="B2821" s="36" t="s">
        <v>14216</v>
      </c>
      <c r="C2821" s="36" t="s">
        <v>14840</v>
      </c>
      <c r="D2821" s="36" t="s">
        <v>15417</v>
      </c>
      <c r="E2821" s="36" t="s">
        <v>28</v>
      </c>
      <c r="F2821" s="36" t="s">
        <v>45</v>
      </c>
      <c r="G2821" s="36">
        <v>0</v>
      </c>
      <c r="H2821" s="36" t="s">
        <v>82</v>
      </c>
      <c r="I2821" s="36" t="s">
        <v>15418</v>
      </c>
      <c r="J2821" s="36" t="s">
        <v>15419</v>
      </c>
      <c r="K2821" s="36" t="s">
        <v>33</v>
      </c>
      <c r="L2821" s="72" t="s">
        <v>15420</v>
      </c>
      <c r="M2821" s="36" t="s">
        <v>15421</v>
      </c>
      <c r="N2821" s="36" t="s">
        <v>49</v>
      </c>
      <c r="O2821" s="36"/>
      <c r="P2821" s="36" t="s">
        <v>50</v>
      </c>
      <c r="Q2821" s="36"/>
      <c r="R2821" s="36"/>
      <c r="S2821" s="36" t="s">
        <v>51</v>
      </c>
      <c r="T2821" s="36" t="s">
        <v>38</v>
      </c>
      <c r="U2821" s="36" t="s">
        <v>39</v>
      </c>
      <c r="V2821" s="36" t="s">
        <v>38</v>
      </c>
      <c r="W2821" s="36" t="s">
        <v>15412</v>
      </c>
      <c r="X2821" s="36">
        <v>1</v>
      </c>
      <c r="Y2821" s="36" t="s">
        <v>15422</v>
      </c>
      <c r="Z2821" s="36">
        <v>1</v>
      </c>
      <c r="AA2821" s="36" t="s">
        <v>821</v>
      </c>
      <c r="AB2821" s="36">
        <v>1</v>
      </c>
      <c r="AC2821" s="36"/>
      <c r="AD2821" s="36"/>
      <c r="AE2821" s="36">
        <f t="shared" si="46"/>
        <v>1</v>
      </c>
    </row>
    <row r="2822" spans="1:31" customFormat="1" ht="108">
      <c r="A2822" s="36">
        <v>2821</v>
      </c>
      <c r="B2822" s="36" t="s">
        <v>14216</v>
      </c>
      <c r="C2822" s="36" t="s">
        <v>14840</v>
      </c>
      <c r="D2822" s="36" t="s">
        <v>15423</v>
      </c>
      <c r="E2822" s="36" t="s">
        <v>28</v>
      </c>
      <c r="F2822" s="36" t="s">
        <v>45</v>
      </c>
      <c r="G2822" s="36">
        <v>0</v>
      </c>
      <c r="H2822" s="36" t="s">
        <v>645</v>
      </c>
      <c r="I2822" s="36" t="s">
        <v>15424</v>
      </c>
      <c r="J2822" s="36" t="s">
        <v>15425</v>
      </c>
      <c r="K2822" s="36" t="s">
        <v>33</v>
      </c>
      <c r="L2822" s="72" t="s">
        <v>15426</v>
      </c>
      <c r="M2822" s="36" t="s">
        <v>15427</v>
      </c>
      <c r="N2822" s="36" t="s">
        <v>49</v>
      </c>
      <c r="O2822" s="36"/>
      <c r="P2822" s="36" t="s">
        <v>50</v>
      </c>
      <c r="Q2822" s="36"/>
      <c r="R2822" s="36"/>
      <c r="S2822" s="36" t="s">
        <v>51</v>
      </c>
      <c r="T2822" s="36" t="s">
        <v>38</v>
      </c>
      <c r="U2822" s="36" t="s">
        <v>39</v>
      </c>
      <c r="V2822" s="36" t="s">
        <v>38</v>
      </c>
      <c r="W2822" s="36" t="s">
        <v>15412</v>
      </c>
      <c r="X2822" s="36">
        <v>1</v>
      </c>
      <c r="Y2822" s="36" t="s">
        <v>15428</v>
      </c>
      <c r="Z2822" s="36">
        <v>1</v>
      </c>
      <c r="AA2822" s="36" t="s">
        <v>821</v>
      </c>
      <c r="AB2822" s="36">
        <v>1</v>
      </c>
      <c r="AC2822" s="36" t="s">
        <v>14872</v>
      </c>
      <c r="AD2822" s="36"/>
      <c r="AE2822" s="36">
        <f t="shared" si="46"/>
        <v>1</v>
      </c>
    </row>
    <row r="2823" spans="1:31" customFormat="1" ht="94.5">
      <c r="A2823" s="36">
        <v>2822</v>
      </c>
      <c r="B2823" s="36" t="s">
        <v>14216</v>
      </c>
      <c r="C2823" s="36" t="s">
        <v>14840</v>
      </c>
      <c r="D2823" s="36" t="s">
        <v>4873</v>
      </c>
      <c r="E2823" s="36" t="s">
        <v>28</v>
      </c>
      <c r="F2823" s="36" t="s">
        <v>45</v>
      </c>
      <c r="G2823" s="36">
        <v>0</v>
      </c>
      <c r="H2823" s="36" t="s">
        <v>82</v>
      </c>
      <c r="I2823" s="36" t="s">
        <v>15429</v>
      </c>
      <c r="J2823" s="36" t="s">
        <v>15430</v>
      </c>
      <c r="K2823" s="36" t="s">
        <v>33</v>
      </c>
      <c r="L2823" s="72" t="s">
        <v>15431</v>
      </c>
      <c r="M2823" s="36" t="s">
        <v>15432</v>
      </c>
      <c r="N2823" s="36" t="s">
        <v>49</v>
      </c>
      <c r="O2823" s="36"/>
      <c r="P2823" s="36" t="s">
        <v>50</v>
      </c>
      <c r="Q2823" s="36"/>
      <c r="R2823" s="36"/>
      <c r="S2823" s="36" t="s">
        <v>51</v>
      </c>
      <c r="T2823" s="36" t="s">
        <v>38</v>
      </c>
      <c r="U2823" s="36" t="s">
        <v>39</v>
      </c>
      <c r="V2823" s="36" t="s">
        <v>38</v>
      </c>
      <c r="W2823" s="36" t="s">
        <v>15412</v>
      </c>
      <c r="X2823" s="36">
        <v>1</v>
      </c>
      <c r="Y2823" s="36" t="s">
        <v>15433</v>
      </c>
      <c r="Z2823" s="36">
        <v>1</v>
      </c>
      <c r="AA2823" s="36" t="s">
        <v>821</v>
      </c>
      <c r="AB2823" s="36">
        <v>1</v>
      </c>
      <c r="AC2823" s="36"/>
      <c r="AD2823" s="36"/>
      <c r="AE2823" s="36">
        <f t="shared" si="46"/>
        <v>1</v>
      </c>
    </row>
    <row r="2824" spans="1:31" customFormat="1" ht="81">
      <c r="A2824" s="36">
        <v>2823</v>
      </c>
      <c r="B2824" s="36" t="s">
        <v>14216</v>
      </c>
      <c r="C2824" s="36" t="s">
        <v>14840</v>
      </c>
      <c r="D2824" s="36" t="s">
        <v>15434</v>
      </c>
      <c r="E2824" s="36" t="s">
        <v>28</v>
      </c>
      <c r="F2824" s="36" t="s">
        <v>45</v>
      </c>
      <c r="G2824" s="36">
        <v>0</v>
      </c>
      <c r="H2824" s="36" t="s">
        <v>82</v>
      </c>
      <c r="I2824" s="36" t="s">
        <v>15435</v>
      </c>
      <c r="J2824" s="36" t="s">
        <v>15436</v>
      </c>
      <c r="K2824" s="36" t="s">
        <v>33</v>
      </c>
      <c r="L2824" s="72" t="s">
        <v>15437</v>
      </c>
      <c r="M2824" s="36" t="s">
        <v>15438</v>
      </c>
      <c r="N2824" s="36" t="s">
        <v>49</v>
      </c>
      <c r="O2824" s="36"/>
      <c r="P2824" s="36" t="s">
        <v>50</v>
      </c>
      <c r="Q2824" s="36"/>
      <c r="R2824" s="36"/>
      <c r="S2824" s="36" t="s">
        <v>51</v>
      </c>
      <c r="T2824" s="36" t="s">
        <v>38</v>
      </c>
      <c r="U2824" s="36" t="s">
        <v>39</v>
      </c>
      <c r="V2824" s="36" t="s">
        <v>38</v>
      </c>
      <c r="W2824" s="36" t="s">
        <v>15412</v>
      </c>
      <c r="X2824" s="36">
        <v>1</v>
      </c>
      <c r="Y2824" s="36" t="s">
        <v>15439</v>
      </c>
      <c r="Z2824" s="36">
        <v>1</v>
      </c>
      <c r="AA2824" s="36" t="s">
        <v>821</v>
      </c>
      <c r="AB2824" s="36">
        <v>1</v>
      </c>
      <c r="AC2824" s="36"/>
      <c r="AD2824" s="36"/>
      <c r="AE2824" s="36">
        <f t="shared" ref="AE2824:AE2886" si="47">COUNTIFS(O2824:R2824,"√")</f>
        <v>1</v>
      </c>
    </row>
    <row r="2825" spans="1:31" customFormat="1" ht="81">
      <c r="A2825" s="36">
        <v>2824</v>
      </c>
      <c r="B2825" s="36" t="s">
        <v>14216</v>
      </c>
      <c r="C2825" s="36" t="s">
        <v>14840</v>
      </c>
      <c r="D2825" s="36" t="s">
        <v>15440</v>
      </c>
      <c r="E2825" s="36" t="s">
        <v>28</v>
      </c>
      <c r="F2825" s="36" t="s">
        <v>45</v>
      </c>
      <c r="G2825" s="36">
        <v>0</v>
      </c>
      <c r="H2825" s="36" t="s">
        <v>82</v>
      </c>
      <c r="I2825" s="36" t="s">
        <v>15429</v>
      </c>
      <c r="J2825" s="36" t="s">
        <v>15441</v>
      </c>
      <c r="K2825" s="36" t="s">
        <v>33</v>
      </c>
      <c r="L2825" s="72" t="s">
        <v>15442</v>
      </c>
      <c r="M2825" s="36" t="s">
        <v>15443</v>
      </c>
      <c r="N2825" s="36" t="s">
        <v>49</v>
      </c>
      <c r="O2825" s="36"/>
      <c r="P2825" s="36" t="s">
        <v>50</v>
      </c>
      <c r="Q2825" s="36"/>
      <c r="R2825" s="36"/>
      <c r="S2825" s="36" t="s">
        <v>51</v>
      </c>
      <c r="T2825" s="36" t="s">
        <v>38</v>
      </c>
      <c r="U2825" s="36" t="s">
        <v>39</v>
      </c>
      <c r="V2825" s="36" t="s">
        <v>38</v>
      </c>
      <c r="W2825" s="36" t="s">
        <v>15412</v>
      </c>
      <c r="X2825" s="36">
        <v>1</v>
      </c>
      <c r="Y2825" s="36" t="s">
        <v>15433</v>
      </c>
      <c r="Z2825" s="36">
        <v>1</v>
      </c>
      <c r="AA2825" s="36" t="s">
        <v>821</v>
      </c>
      <c r="AB2825" s="36">
        <v>1</v>
      </c>
      <c r="AC2825" s="36"/>
      <c r="AD2825" s="36"/>
      <c r="AE2825" s="36">
        <f t="shared" si="47"/>
        <v>1</v>
      </c>
    </row>
    <row r="2826" spans="1:31" customFormat="1" ht="81">
      <c r="A2826" s="36">
        <v>2825</v>
      </c>
      <c r="B2826" s="36" t="s">
        <v>14216</v>
      </c>
      <c r="C2826" s="36" t="s">
        <v>14840</v>
      </c>
      <c r="D2826" s="36" t="s">
        <v>15444</v>
      </c>
      <c r="E2826" s="36" t="s">
        <v>28</v>
      </c>
      <c r="F2826" s="36" t="s">
        <v>45</v>
      </c>
      <c r="G2826" s="36">
        <v>0</v>
      </c>
      <c r="H2826" s="36" t="s">
        <v>82</v>
      </c>
      <c r="I2826" s="36" t="s">
        <v>15445</v>
      </c>
      <c r="J2826" s="36" t="s">
        <v>15446</v>
      </c>
      <c r="K2826" s="36" t="s">
        <v>106</v>
      </c>
      <c r="L2826" s="72"/>
      <c r="M2826" s="36"/>
      <c r="N2826" s="36"/>
      <c r="O2826" s="36"/>
      <c r="P2826" s="36"/>
      <c r="Q2826" s="36"/>
      <c r="R2826" s="36"/>
      <c r="S2826" s="36"/>
      <c r="T2826" s="36"/>
      <c r="U2826" s="36"/>
      <c r="V2826" s="36"/>
      <c r="W2826" s="36"/>
      <c r="X2826" s="36"/>
      <c r="Y2826" s="36"/>
      <c r="Z2826" s="36"/>
      <c r="AA2826" s="36"/>
      <c r="AB2826" s="36"/>
      <c r="AC2826" s="36"/>
      <c r="AD2826" s="36"/>
      <c r="AE2826" s="36">
        <f t="shared" si="47"/>
        <v>0</v>
      </c>
    </row>
    <row r="2827" spans="1:31" customFormat="1" ht="81">
      <c r="A2827" s="36">
        <v>2826</v>
      </c>
      <c r="B2827" s="36" t="s">
        <v>14216</v>
      </c>
      <c r="C2827" s="36" t="s">
        <v>14840</v>
      </c>
      <c r="D2827" s="36" t="s">
        <v>15447</v>
      </c>
      <c r="E2827" s="36" t="s">
        <v>28</v>
      </c>
      <c r="F2827" s="36" t="s">
        <v>45</v>
      </c>
      <c r="G2827" s="36">
        <v>0</v>
      </c>
      <c r="H2827" s="36" t="s">
        <v>82</v>
      </c>
      <c r="I2827" s="36" t="s">
        <v>15445</v>
      </c>
      <c r="J2827" s="36" t="s">
        <v>15448</v>
      </c>
      <c r="K2827" s="36" t="s">
        <v>106</v>
      </c>
      <c r="L2827" s="72"/>
      <c r="M2827" s="36"/>
      <c r="N2827" s="36"/>
      <c r="O2827" s="36"/>
      <c r="P2827" s="36"/>
      <c r="Q2827" s="36"/>
      <c r="R2827" s="36"/>
      <c r="S2827" s="36"/>
      <c r="T2827" s="36"/>
      <c r="U2827" s="36"/>
      <c r="V2827" s="36"/>
      <c r="W2827" s="36"/>
      <c r="X2827" s="36"/>
      <c r="Y2827" s="36"/>
      <c r="Z2827" s="36"/>
      <c r="AA2827" s="36"/>
      <c r="AB2827" s="36"/>
      <c r="AC2827" s="36"/>
      <c r="AD2827" s="36"/>
      <c r="AE2827" s="36">
        <f t="shared" si="47"/>
        <v>0</v>
      </c>
    </row>
    <row r="2828" spans="1:31" customFormat="1" ht="81">
      <c r="A2828" s="36">
        <v>2827</v>
      </c>
      <c r="B2828" s="36" t="s">
        <v>14216</v>
      </c>
      <c r="C2828" s="36" t="s">
        <v>14840</v>
      </c>
      <c r="D2828" s="36" t="s">
        <v>15449</v>
      </c>
      <c r="E2828" s="36" t="s">
        <v>28</v>
      </c>
      <c r="F2828" s="36" t="s">
        <v>45</v>
      </c>
      <c r="G2828" s="36">
        <v>0</v>
      </c>
      <c r="H2828" s="36" t="s">
        <v>82</v>
      </c>
      <c r="I2828" s="36" t="s">
        <v>15450</v>
      </c>
      <c r="J2828" s="36" t="s">
        <v>15451</v>
      </c>
      <c r="K2828" s="36" t="s">
        <v>33</v>
      </c>
      <c r="L2828" s="72" t="s">
        <v>15452</v>
      </c>
      <c r="M2828" s="36" t="s">
        <v>15453</v>
      </c>
      <c r="N2828" s="36" t="s">
        <v>49</v>
      </c>
      <c r="O2828" s="36"/>
      <c r="P2828" s="36" t="s">
        <v>50</v>
      </c>
      <c r="Q2828" s="36"/>
      <c r="R2828" s="36"/>
      <c r="S2828" s="36" t="s">
        <v>51</v>
      </c>
      <c r="T2828" s="36" t="s">
        <v>38</v>
      </c>
      <c r="U2828" s="36" t="s">
        <v>39</v>
      </c>
      <c r="V2828" s="36" t="s">
        <v>38</v>
      </c>
      <c r="W2828" s="36" t="s">
        <v>15412</v>
      </c>
      <c r="X2828" s="36">
        <v>1</v>
      </c>
      <c r="Y2828" s="36" t="s">
        <v>15454</v>
      </c>
      <c r="Z2828" s="36">
        <v>1</v>
      </c>
      <c r="AA2828" s="36" t="s">
        <v>821</v>
      </c>
      <c r="AB2828" s="36">
        <v>1</v>
      </c>
      <c r="AC2828" s="36"/>
      <c r="AD2828" s="36"/>
      <c r="AE2828" s="36">
        <f t="shared" si="47"/>
        <v>1</v>
      </c>
    </row>
    <row r="2829" spans="1:31" customFormat="1" ht="81">
      <c r="A2829" s="36">
        <v>2828</v>
      </c>
      <c r="B2829" s="36" t="s">
        <v>14216</v>
      </c>
      <c r="C2829" s="36" t="s">
        <v>14840</v>
      </c>
      <c r="D2829" s="36" t="s">
        <v>15455</v>
      </c>
      <c r="E2829" s="36" t="s">
        <v>28</v>
      </c>
      <c r="F2829" s="36" t="s">
        <v>45</v>
      </c>
      <c r="G2829" s="36">
        <v>0</v>
      </c>
      <c r="H2829" s="36" t="s">
        <v>82</v>
      </c>
      <c r="I2829" s="36" t="s">
        <v>15456</v>
      </c>
      <c r="J2829" s="36" t="s">
        <v>15457</v>
      </c>
      <c r="K2829" s="36" t="s">
        <v>33</v>
      </c>
      <c r="L2829" s="72" t="s">
        <v>15458</v>
      </c>
      <c r="M2829" s="36" t="s">
        <v>15459</v>
      </c>
      <c r="N2829" s="36" t="s">
        <v>49</v>
      </c>
      <c r="O2829" s="36"/>
      <c r="P2829" s="36" t="s">
        <v>50</v>
      </c>
      <c r="Q2829" s="36"/>
      <c r="R2829" s="36"/>
      <c r="S2829" s="36" t="s">
        <v>51</v>
      </c>
      <c r="T2829" s="36" t="s">
        <v>38</v>
      </c>
      <c r="U2829" s="36" t="s">
        <v>39</v>
      </c>
      <c r="V2829" s="36" t="s">
        <v>38</v>
      </c>
      <c r="W2829" s="36" t="s">
        <v>15412</v>
      </c>
      <c r="X2829" s="36">
        <v>1</v>
      </c>
      <c r="Y2829" s="36" t="s">
        <v>15460</v>
      </c>
      <c r="Z2829" s="36">
        <v>1</v>
      </c>
      <c r="AA2829" s="36" t="s">
        <v>821</v>
      </c>
      <c r="AB2829" s="36">
        <v>1</v>
      </c>
      <c r="AC2829" s="36"/>
      <c r="AD2829" s="36"/>
      <c r="AE2829" s="36">
        <f t="shared" si="47"/>
        <v>1</v>
      </c>
    </row>
    <row r="2830" spans="1:31" customFormat="1" ht="81">
      <c r="A2830" s="36">
        <v>2829</v>
      </c>
      <c r="B2830" s="36" t="s">
        <v>14216</v>
      </c>
      <c r="C2830" s="36" t="s">
        <v>14840</v>
      </c>
      <c r="D2830" s="36" t="s">
        <v>15461</v>
      </c>
      <c r="E2830" s="36" t="s">
        <v>28</v>
      </c>
      <c r="F2830" s="36" t="s">
        <v>45</v>
      </c>
      <c r="G2830" s="36">
        <v>0</v>
      </c>
      <c r="H2830" s="36" t="s">
        <v>82</v>
      </c>
      <c r="I2830" s="36" t="s">
        <v>15462</v>
      </c>
      <c r="J2830" s="36" t="s">
        <v>15463</v>
      </c>
      <c r="K2830" s="36" t="s">
        <v>33</v>
      </c>
      <c r="L2830" s="72" t="s">
        <v>15464</v>
      </c>
      <c r="M2830" s="36" t="s">
        <v>15465</v>
      </c>
      <c r="N2830" s="36" t="s">
        <v>49</v>
      </c>
      <c r="O2830" s="36"/>
      <c r="P2830" s="36" t="s">
        <v>50</v>
      </c>
      <c r="Q2830" s="36"/>
      <c r="R2830" s="36"/>
      <c r="S2830" s="36" t="s">
        <v>51</v>
      </c>
      <c r="T2830" s="36" t="s">
        <v>38</v>
      </c>
      <c r="U2830" s="36" t="s">
        <v>39</v>
      </c>
      <c r="V2830" s="36" t="s">
        <v>38</v>
      </c>
      <c r="W2830" s="36" t="s">
        <v>15412</v>
      </c>
      <c r="X2830" s="36">
        <v>1</v>
      </c>
      <c r="Y2830" s="36" t="s">
        <v>15466</v>
      </c>
      <c r="Z2830" s="36">
        <v>1</v>
      </c>
      <c r="AA2830" s="36" t="s">
        <v>821</v>
      </c>
      <c r="AB2830" s="36">
        <v>1</v>
      </c>
      <c r="AC2830" s="36"/>
      <c r="AD2830" s="36"/>
      <c r="AE2830" s="36">
        <f t="shared" si="47"/>
        <v>1</v>
      </c>
    </row>
    <row r="2831" spans="1:31" customFormat="1" ht="94.5">
      <c r="A2831" s="36">
        <v>2830</v>
      </c>
      <c r="B2831" s="36" t="s">
        <v>14216</v>
      </c>
      <c r="C2831" s="36" t="s">
        <v>14840</v>
      </c>
      <c r="D2831" s="36" t="s">
        <v>15467</v>
      </c>
      <c r="E2831" s="36" t="s">
        <v>28</v>
      </c>
      <c r="F2831" s="36" t="s">
        <v>45</v>
      </c>
      <c r="G2831" s="36">
        <v>0</v>
      </c>
      <c r="H2831" s="36" t="s">
        <v>82</v>
      </c>
      <c r="I2831" s="36" t="s">
        <v>15468</v>
      </c>
      <c r="J2831" s="36" t="s">
        <v>15469</v>
      </c>
      <c r="K2831" s="36" t="s">
        <v>33</v>
      </c>
      <c r="L2831" s="72" t="s">
        <v>15470</v>
      </c>
      <c r="M2831" s="36" t="s">
        <v>15471</v>
      </c>
      <c r="N2831" s="36" t="s">
        <v>49</v>
      </c>
      <c r="O2831" s="36"/>
      <c r="P2831" s="36" t="s">
        <v>50</v>
      </c>
      <c r="Q2831" s="36"/>
      <c r="R2831" s="36"/>
      <c r="S2831" s="36" t="s">
        <v>51</v>
      </c>
      <c r="T2831" s="36" t="s">
        <v>38</v>
      </c>
      <c r="U2831" s="36" t="s">
        <v>39</v>
      </c>
      <c r="V2831" s="36" t="s">
        <v>38</v>
      </c>
      <c r="W2831" s="36" t="s">
        <v>14916</v>
      </c>
      <c r="X2831" s="36">
        <v>1</v>
      </c>
      <c r="Y2831" s="36" t="s">
        <v>15472</v>
      </c>
      <c r="Z2831" s="36">
        <v>1</v>
      </c>
      <c r="AA2831" s="36" t="s">
        <v>821</v>
      </c>
      <c r="AB2831" s="36">
        <v>1</v>
      </c>
      <c r="AC2831" s="36"/>
      <c r="AD2831" s="36"/>
      <c r="AE2831" s="36">
        <f t="shared" si="47"/>
        <v>1</v>
      </c>
    </row>
    <row r="2832" spans="1:31" customFormat="1" ht="81">
      <c r="A2832" s="36">
        <v>2831</v>
      </c>
      <c r="B2832" s="36" t="s">
        <v>14216</v>
      </c>
      <c r="C2832" s="36" t="s">
        <v>14840</v>
      </c>
      <c r="D2832" s="36" t="s">
        <v>15473</v>
      </c>
      <c r="E2832" s="36" t="s">
        <v>28</v>
      </c>
      <c r="F2832" s="36" t="s">
        <v>45</v>
      </c>
      <c r="G2832" s="36">
        <v>0</v>
      </c>
      <c r="H2832" s="36" t="s">
        <v>82</v>
      </c>
      <c r="I2832" s="36" t="s">
        <v>15474</v>
      </c>
      <c r="J2832" s="36" t="s">
        <v>15475</v>
      </c>
      <c r="K2832" s="36" t="s">
        <v>33</v>
      </c>
      <c r="L2832" s="72" t="s">
        <v>15476</v>
      </c>
      <c r="M2832" s="36" t="s">
        <v>15477</v>
      </c>
      <c r="N2832" s="36" t="s">
        <v>49</v>
      </c>
      <c r="O2832" s="36"/>
      <c r="P2832" s="36" t="s">
        <v>50</v>
      </c>
      <c r="Q2832" s="36"/>
      <c r="R2832" s="36"/>
      <c r="S2832" s="36" t="s">
        <v>51</v>
      </c>
      <c r="T2832" s="36" t="s">
        <v>38</v>
      </c>
      <c r="U2832" s="36" t="s">
        <v>39</v>
      </c>
      <c r="V2832" s="36" t="s">
        <v>38</v>
      </c>
      <c r="W2832" s="36" t="s">
        <v>14916</v>
      </c>
      <c r="X2832" s="36">
        <v>1</v>
      </c>
      <c r="Y2832" s="36" t="s">
        <v>15478</v>
      </c>
      <c r="Z2832" s="36">
        <v>1</v>
      </c>
      <c r="AA2832" s="36" t="s">
        <v>821</v>
      </c>
      <c r="AB2832" s="36">
        <v>1</v>
      </c>
      <c r="AC2832" s="36"/>
      <c r="AD2832" s="36"/>
      <c r="AE2832" s="36">
        <f t="shared" si="47"/>
        <v>1</v>
      </c>
    </row>
    <row r="2833" spans="1:31" customFormat="1" ht="94.5">
      <c r="A2833" s="36">
        <v>2832</v>
      </c>
      <c r="B2833" s="36" t="s">
        <v>14216</v>
      </c>
      <c r="C2833" s="36" t="s">
        <v>14840</v>
      </c>
      <c r="D2833" s="36" t="s">
        <v>15479</v>
      </c>
      <c r="E2833" s="36" t="s">
        <v>28</v>
      </c>
      <c r="F2833" s="36" t="s">
        <v>45</v>
      </c>
      <c r="G2833" s="36">
        <v>0</v>
      </c>
      <c r="H2833" s="36" t="s">
        <v>82</v>
      </c>
      <c r="I2833" s="36" t="s">
        <v>15480</v>
      </c>
      <c r="J2833" s="36" t="s">
        <v>15481</v>
      </c>
      <c r="K2833" s="36" t="s">
        <v>33</v>
      </c>
      <c r="L2833" s="72" t="s">
        <v>15482</v>
      </c>
      <c r="M2833" s="36" t="s">
        <v>15483</v>
      </c>
      <c r="N2833" s="36" t="s">
        <v>36</v>
      </c>
      <c r="O2833" s="36"/>
      <c r="P2833" s="36"/>
      <c r="Q2833" s="36"/>
      <c r="R2833" s="36"/>
      <c r="S2833" s="36" t="s">
        <v>37</v>
      </c>
      <c r="T2833" s="36" t="s">
        <v>38</v>
      </c>
      <c r="U2833" s="36" t="s">
        <v>39</v>
      </c>
      <c r="V2833" s="36" t="s">
        <v>38</v>
      </c>
      <c r="W2833" s="36" t="s">
        <v>38</v>
      </c>
      <c r="X2833" s="36">
        <v>2</v>
      </c>
      <c r="Y2833" s="36" t="s">
        <v>15484</v>
      </c>
      <c r="Z2833" s="36">
        <v>1</v>
      </c>
      <c r="AA2833" s="36" t="s">
        <v>821</v>
      </c>
      <c r="AB2833" s="36">
        <v>1</v>
      </c>
      <c r="AC2833" s="36"/>
      <c r="AD2833" s="36"/>
      <c r="AE2833" s="36">
        <f t="shared" si="47"/>
        <v>0</v>
      </c>
    </row>
    <row r="2834" spans="1:31" customFormat="1" ht="94.5">
      <c r="A2834" s="36">
        <v>2833</v>
      </c>
      <c r="B2834" s="36" t="s">
        <v>14216</v>
      </c>
      <c r="C2834" s="36" t="s">
        <v>14840</v>
      </c>
      <c r="D2834" s="36" t="s">
        <v>15485</v>
      </c>
      <c r="E2834" s="36" t="s">
        <v>28</v>
      </c>
      <c r="F2834" s="36" t="s">
        <v>45</v>
      </c>
      <c r="G2834" s="36">
        <v>0</v>
      </c>
      <c r="H2834" s="36" t="s">
        <v>82</v>
      </c>
      <c r="I2834" s="36" t="s">
        <v>15486</v>
      </c>
      <c r="J2834" s="36" t="s">
        <v>15487</v>
      </c>
      <c r="K2834" s="36" t="s">
        <v>33</v>
      </c>
      <c r="L2834" s="72" t="s">
        <v>15488</v>
      </c>
      <c r="M2834" s="36" t="s">
        <v>15489</v>
      </c>
      <c r="N2834" s="36" t="s">
        <v>49</v>
      </c>
      <c r="O2834" s="36"/>
      <c r="P2834" s="36" t="s">
        <v>50</v>
      </c>
      <c r="Q2834" s="36"/>
      <c r="R2834" s="36"/>
      <c r="S2834" s="36" t="s">
        <v>51</v>
      </c>
      <c r="T2834" s="36" t="s">
        <v>38</v>
      </c>
      <c r="U2834" s="36" t="s">
        <v>39</v>
      </c>
      <c r="V2834" s="36" t="s">
        <v>38</v>
      </c>
      <c r="W2834" s="36" t="s">
        <v>14916</v>
      </c>
      <c r="X2834" s="36">
        <v>1</v>
      </c>
      <c r="Y2834" s="36" t="s">
        <v>15490</v>
      </c>
      <c r="Z2834" s="36">
        <v>1</v>
      </c>
      <c r="AA2834" s="36" t="s">
        <v>821</v>
      </c>
      <c r="AB2834" s="36">
        <v>1</v>
      </c>
      <c r="AC2834" s="36"/>
      <c r="AD2834" s="36"/>
      <c r="AE2834" s="36">
        <f t="shared" si="47"/>
        <v>1</v>
      </c>
    </row>
    <row r="2835" spans="1:31" customFormat="1" ht="94.5">
      <c r="A2835" s="36">
        <v>2834</v>
      </c>
      <c r="B2835" s="36" t="s">
        <v>14216</v>
      </c>
      <c r="C2835" s="36" t="s">
        <v>14840</v>
      </c>
      <c r="D2835" s="36" t="s">
        <v>15491</v>
      </c>
      <c r="E2835" s="36" t="s">
        <v>28</v>
      </c>
      <c r="F2835" s="36" t="s">
        <v>45</v>
      </c>
      <c r="G2835" s="36">
        <v>0</v>
      </c>
      <c r="H2835" s="36" t="s">
        <v>82</v>
      </c>
      <c r="I2835" s="36" t="s">
        <v>15492</v>
      </c>
      <c r="J2835" s="36" t="s">
        <v>15493</v>
      </c>
      <c r="K2835" s="36" t="s">
        <v>33</v>
      </c>
      <c r="L2835" s="72" t="s">
        <v>15494</v>
      </c>
      <c r="M2835" s="36" t="s">
        <v>15495</v>
      </c>
      <c r="N2835" s="36" t="s">
        <v>36</v>
      </c>
      <c r="O2835" s="36"/>
      <c r="P2835" s="36"/>
      <c r="Q2835" s="36"/>
      <c r="R2835" s="36"/>
      <c r="S2835" s="36" t="s">
        <v>37</v>
      </c>
      <c r="T2835" s="36" t="s">
        <v>38</v>
      </c>
      <c r="U2835" s="36" t="s">
        <v>39</v>
      </c>
      <c r="V2835" s="36" t="s">
        <v>38</v>
      </c>
      <c r="W2835" s="36" t="s">
        <v>38</v>
      </c>
      <c r="X2835" s="36">
        <v>2</v>
      </c>
      <c r="Y2835" s="36" t="s">
        <v>15496</v>
      </c>
      <c r="Z2835" s="36">
        <v>1</v>
      </c>
      <c r="AA2835" s="36" t="s">
        <v>821</v>
      </c>
      <c r="AB2835" s="36">
        <v>1</v>
      </c>
      <c r="AC2835" s="36"/>
      <c r="AD2835" s="36"/>
      <c r="AE2835" s="36">
        <f t="shared" si="47"/>
        <v>0</v>
      </c>
    </row>
    <row r="2836" spans="1:31" customFormat="1" ht="94.5">
      <c r="A2836" s="36">
        <v>2835</v>
      </c>
      <c r="B2836" s="36" t="s">
        <v>14216</v>
      </c>
      <c r="C2836" s="36" t="s">
        <v>14840</v>
      </c>
      <c r="D2836" s="36" t="s">
        <v>15497</v>
      </c>
      <c r="E2836" s="36" t="s">
        <v>28</v>
      </c>
      <c r="F2836" s="36" t="s">
        <v>45</v>
      </c>
      <c r="G2836" s="36">
        <v>0</v>
      </c>
      <c r="H2836" s="36" t="s">
        <v>82</v>
      </c>
      <c r="I2836" s="36" t="s">
        <v>15498</v>
      </c>
      <c r="J2836" s="36" t="s">
        <v>15499</v>
      </c>
      <c r="K2836" s="36" t="s">
        <v>33</v>
      </c>
      <c r="L2836" s="72" t="s">
        <v>15500</v>
      </c>
      <c r="M2836" s="36" t="s">
        <v>15501</v>
      </c>
      <c r="N2836" s="36" t="s">
        <v>49</v>
      </c>
      <c r="O2836" s="36"/>
      <c r="P2836" s="36" t="s">
        <v>50</v>
      </c>
      <c r="Q2836" s="36"/>
      <c r="R2836" s="36"/>
      <c r="S2836" s="36" t="s">
        <v>51</v>
      </c>
      <c r="T2836" s="36" t="s">
        <v>38</v>
      </c>
      <c r="U2836" s="36" t="s">
        <v>39</v>
      </c>
      <c r="V2836" s="36" t="s">
        <v>38</v>
      </c>
      <c r="W2836" s="36" t="s">
        <v>14916</v>
      </c>
      <c r="X2836" s="36">
        <v>1</v>
      </c>
      <c r="Y2836" s="36" t="s">
        <v>15502</v>
      </c>
      <c r="Z2836" s="36">
        <v>1</v>
      </c>
      <c r="AA2836" s="36" t="s">
        <v>821</v>
      </c>
      <c r="AB2836" s="36">
        <v>1</v>
      </c>
      <c r="AC2836" s="36"/>
      <c r="AD2836" s="36"/>
      <c r="AE2836" s="36">
        <f t="shared" si="47"/>
        <v>1</v>
      </c>
    </row>
    <row r="2837" spans="1:31" customFormat="1" ht="94.5">
      <c r="A2837" s="36">
        <v>2836</v>
      </c>
      <c r="B2837" s="36" t="s">
        <v>14216</v>
      </c>
      <c r="C2837" s="36" t="s">
        <v>14840</v>
      </c>
      <c r="D2837" s="36" t="s">
        <v>15503</v>
      </c>
      <c r="E2837" s="36" t="s">
        <v>28</v>
      </c>
      <c r="F2837" s="36" t="s">
        <v>45</v>
      </c>
      <c r="G2837" s="36">
        <v>0</v>
      </c>
      <c r="H2837" s="36" t="s">
        <v>108</v>
      </c>
      <c r="I2837" s="36" t="s">
        <v>15504</v>
      </c>
      <c r="J2837" s="36" t="s">
        <v>15505</v>
      </c>
      <c r="K2837" s="36" t="s">
        <v>33</v>
      </c>
      <c r="L2837" s="72" t="s">
        <v>15506</v>
      </c>
      <c r="M2837" s="36" t="s">
        <v>15507</v>
      </c>
      <c r="N2837" s="36" t="s">
        <v>36</v>
      </c>
      <c r="O2837" s="36"/>
      <c r="P2837" s="36"/>
      <c r="Q2837" s="36"/>
      <c r="R2837" s="36"/>
      <c r="S2837" s="36" t="s">
        <v>51</v>
      </c>
      <c r="T2837" s="36" t="s">
        <v>38</v>
      </c>
      <c r="U2837" s="36" t="s">
        <v>39</v>
      </c>
      <c r="V2837" s="36" t="s">
        <v>38</v>
      </c>
      <c r="W2837" s="36" t="s">
        <v>14916</v>
      </c>
      <c r="X2837" s="36">
        <v>1</v>
      </c>
      <c r="Y2837" s="36" t="s">
        <v>15508</v>
      </c>
      <c r="Z2837" s="36">
        <v>1</v>
      </c>
      <c r="AA2837" s="36" t="s">
        <v>821</v>
      </c>
      <c r="AB2837" s="36">
        <v>1</v>
      </c>
      <c r="AC2837" s="36"/>
      <c r="AD2837" s="36"/>
      <c r="AE2837" s="36">
        <f t="shared" si="47"/>
        <v>0</v>
      </c>
    </row>
    <row r="2838" spans="1:31" customFormat="1" ht="94.5">
      <c r="A2838" s="36">
        <v>2837</v>
      </c>
      <c r="B2838" s="36" t="s">
        <v>14216</v>
      </c>
      <c r="C2838" s="36" t="s">
        <v>14840</v>
      </c>
      <c r="D2838" s="36" t="s">
        <v>15509</v>
      </c>
      <c r="E2838" s="36" t="s">
        <v>28</v>
      </c>
      <c r="F2838" s="36" t="s">
        <v>45</v>
      </c>
      <c r="G2838" s="36">
        <v>0</v>
      </c>
      <c r="H2838" s="36" t="s">
        <v>108</v>
      </c>
      <c r="I2838" s="36" t="s">
        <v>15510</v>
      </c>
      <c r="J2838" s="36" t="s">
        <v>15511</v>
      </c>
      <c r="K2838" s="36" t="s">
        <v>33</v>
      </c>
      <c r="L2838" s="72" t="s">
        <v>15512</v>
      </c>
      <c r="M2838" s="36" t="s">
        <v>15513</v>
      </c>
      <c r="N2838" s="36" t="s">
        <v>36</v>
      </c>
      <c r="O2838" s="36"/>
      <c r="P2838" s="36"/>
      <c r="Q2838" s="36"/>
      <c r="R2838" s="36"/>
      <c r="S2838" s="36" t="s">
        <v>37</v>
      </c>
      <c r="T2838" s="36" t="s">
        <v>38</v>
      </c>
      <c r="U2838" s="36" t="s">
        <v>39</v>
      </c>
      <c r="V2838" s="36" t="s">
        <v>38</v>
      </c>
      <c r="W2838" s="36" t="s">
        <v>14916</v>
      </c>
      <c r="X2838" s="36">
        <v>1</v>
      </c>
      <c r="Y2838" s="36" t="s">
        <v>15514</v>
      </c>
      <c r="Z2838" s="36">
        <v>1</v>
      </c>
      <c r="AA2838" s="36" t="s">
        <v>821</v>
      </c>
      <c r="AB2838" s="36">
        <v>1</v>
      </c>
      <c r="AC2838" s="36"/>
      <c r="AD2838" s="36"/>
      <c r="AE2838" s="36">
        <f t="shared" si="47"/>
        <v>0</v>
      </c>
    </row>
    <row r="2839" spans="1:31" customFormat="1" ht="94.5">
      <c r="A2839" s="36">
        <v>2838</v>
      </c>
      <c r="B2839" s="36" t="s">
        <v>14216</v>
      </c>
      <c r="C2839" s="36" t="s">
        <v>14840</v>
      </c>
      <c r="D2839" s="36" t="s">
        <v>15515</v>
      </c>
      <c r="E2839" s="36" t="s">
        <v>28</v>
      </c>
      <c r="F2839" s="36" t="s">
        <v>45</v>
      </c>
      <c r="G2839" s="36">
        <v>0</v>
      </c>
      <c r="H2839" s="36" t="s">
        <v>82</v>
      </c>
      <c r="I2839" s="36" t="s">
        <v>15516</v>
      </c>
      <c r="J2839" s="36" t="s">
        <v>15517</v>
      </c>
      <c r="K2839" s="36" t="s">
        <v>106</v>
      </c>
      <c r="L2839" s="72"/>
      <c r="M2839" s="36"/>
      <c r="N2839" s="36"/>
      <c r="O2839" s="36"/>
      <c r="P2839" s="36"/>
      <c r="Q2839" s="36"/>
      <c r="R2839" s="36"/>
      <c r="S2839" s="36"/>
      <c r="T2839" s="36"/>
      <c r="U2839" s="36"/>
      <c r="V2839" s="36"/>
      <c r="W2839" s="36"/>
      <c r="X2839" s="36"/>
      <c r="Y2839" s="36"/>
      <c r="Z2839" s="36"/>
      <c r="AA2839" s="36"/>
      <c r="AB2839" s="36"/>
      <c r="AC2839" s="36"/>
      <c r="AD2839" s="36"/>
      <c r="AE2839" s="36">
        <f t="shared" si="47"/>
        <v>0</v>
      </c>
    </row>
    <row r="2840" spans="1:31" customFormat="1" ht="81">
      <c r="A2840" s="36">
        <v>2839</v>
      </c>
      <c r="B2840" s="36" t="s">
        <v>14216</v>
      </c>
      <c r="C2840" s="36" t="s">
        <v>14840</v>
      </c>
      <c r="D2840" s="36" t="s">
        <v>15518</v>
      </c>
      <c r="E2840" s="36" t="s">
        <v>28</v>
      </c>
      <c r="F2840" s="36" t="s">
        <v>45</v>
      </c>
      <c r="G2840" s="36">
        <v>0</v>
      </c>
      <c r="H2840" s="36" t="s">
        <v>82</v>
      </c>
      <c r="I2840" s="36" t="s">
        <v>15519</v>
      </c>
      <c r="J2840" s="36" t="s">
        <v>15520</v>
      </c>
      <c r="K2840" s="36" t="s">
        <v>33</v>
      </c>
      <c r="L2840" s="72" t="s">
        <v>15521</v>
      </c>
      <c r="M2840" s="36" t="s">
        <v>15522</v>
      </c>
      <c r="N2840" s="36" t="s">
        <v>36</v>
      </c>
      <c r="O2840" s="36"/>
      <c r="P2840" s="36"/>
      <c r="Q2840" s="36"/>
      <c r="R2840" s="36"/>
      <c r="S2840" s="36" t="s">
        <v>37</v>
      </c>
      <c r="T2840" s="36" t="s">
        <v>38</v>
      </c>
      <c r="U2840" s="36" t="s">
        <v>39</v>
      </c>
      <c r="V2840" s="36" t="s">
        <v>38</v>
      </c>
      <c r="W2840" s="36" t="s">
        <v>14916</v>
      </c>
      <c r="X2840" s="36">
        <v>1</v>
      </c>
      <c r="Y2840" s="36" t="s">
        <v>15523</v>
      </c>
      <c r="Z2840" s="36">
        <v>1</v>
      </c>
      <c r="AA2840" s="36" t="s">
        <v>821</v>
      </c>
      <c r="AB2840" s="36">
        <v>1</v>
      </c>
      <c r="AC2840" s="36"/>
      <c r="AD2840" s="36"/>
      <c r="AE2840" s="36">
        <f t="shared" si="47"/>
        <v>0</v>
      </c>
    </row>
    <row r="2841" spans="1:31" customFormat="1" ht="81">
      <c r="A2841" s="36">
        <v>2840</v>
      </c>
      <c r="B2841" s="36" t="s">
        <v>14216</v>
      </c>
      <c r="C2841" s="36" t="s">
        <v>14840</v>
      </c>
      <c r="D2841" s="36" t="s">
        <v>15524</v>
      </c>
      <c r="E2841" s="36" t="s">
        <v>28</v>
      </c>
      <c r="F2841" s="36" t="s">
        <v>45</v>
      </c>
      <c r="G2841" s="36">
        <v>0</v>
      </c>
      <c r="H2841" s="36" t="s">
        <v>82</v>
      </c>
      <c r="I2841" s="36" t="s">
        <v>15525</v>
      </c>
      <c r="J2841" s="36" t="s">
        <v>15526</v>
      </c>
      <c r="K2841" s="36" t="s">
        <v>106</v>
      </c>
      <c r="L2841" s="72"/>
      <c r="M2841" s="36"/>
      <c r="N2841" s="36"/>
      <c r="O2841" s="36"/>
      <c r="P2841" s="36"/>
      <c r="Q2841" s="36"/>
      <c r="R2841" s="36"/>
      <c r="S2841" s="36"/>
      <c r="T2841" s="36"/>
      <c r="U2841" s="36"/>
      <c r="V2841" s="36"/>
      <c r="W2841" s="36"/>
      <c r="X2841" s="36"/>
      <c r="Y2841" s="36"/>
      <c r="Z2841" s="36"/>
      <c r="AA2841" s="36"/>
      <c r="AB2841" s="36"/>
      <c r="AC2841" s="36"/>
      <c r="AD2841" s="36"/>
      <c r="AE2841" s="36">
        <f t="shared" si="47"/>
        <v>0</v>
      </c>
    </row>
    <row r="2842" spans="1:31" customFormat="1" ht="67.5">
      <c r="A2842" s="36">
        <v>2841</v>
      </c>
      <c r="B2842" s="36" t="s">
        <v>14216</v>
      </c>
      <c r="C2842" s="36" t="s">
        <v>14840</v>
      </c>
      <c r="D2842" s="36" t="s">
        <v>15527</v>
      </c>
      <c r="E2842" s="36" t="s">
        <v>28</v>
      </c>
      <c r="F2842" s="36" t="s">
        <v>45</v>
      </c>
      <c r="G2842" s="36">
        <v>0</v>
      </c>
      <c r="H2842" s="36" t="s">
        <v>645</v>
      </c>
      <c r="I2842" s="36" t="s">
        <v>15528</v>
      </c>
      <c r="J2842" s="36" t="s">
        <v>15529</v>
      </c>
      <c r="K2842" s="36" t="s">
        <v>33</v>
      </c>
      <c r="L2842" s="72" t="s">
        <v>15530</v>
      </c>
      <c r="M2842" s="36" t="s">
        <v>15531</v>
      </c>
      <c r="N2842" s="36" t="s">
        <v>49</v>
      </c>
      <c r="O2842" s="36"/>
      <c r="P2842" s="36" t="s">
        <v>50</v>
      </c>
      <c r="Q2842" s="36"/>
      <c r="R2842" s="36"/>
      <c r="S2842" s="36" t="s">
        <v>51</v>
      </c>
      <c r="T2842" s="36" t="s">
        <v>38</v>
      </c>
      <c r="U2842" s="36" t="s">
        <v>39</v>
      </c>
      <c r="V2842" s="36" t="s">
        <v>38</v>
      </c>
      <c r="W2842" s="36" t="s">
        <v>14916</v>
      </c>
      <c r="X2842" s="36">
        <v>1</v>
      </c>
      <c r="Y2842" s="36" t="s">
        <v>15532</v>
      </c>
      <c r="Z2842" s="36">
        <v>1</v>
      </c>
      <c r="AA2842" s="36" t="s">
        <v>821</v>
      </c>
      <c r="AB2842" s="36">
        <v>1</v>
      </c>
      <c r="AC2842" s="36"/>
      <c r="AD2842" s="36"/>
      <c r="AE2842" s="36">
        <f t="shared" si="47"/>
        <v>1</v>
      </c>
    </row>
    <row r="2843" spans="1:31" customFormat="1" ht="67.5">
      <c r="A2843" s="36">
        <v>2842</v>
      </c>
      <c r="B2843" s="36" t="s">
        <v>14216</v>
      </c>
      <c r="C2843" s="36" t="s">
        <v>14840</v>
      </c>
      <c r="D2843" s="36" t="s">
        <v>10465</v>
      </c>
      <c r="E2843" s="36" t="s">
        <v>28</v>
      </c>
      <c r="F2843" s="36" t="s">
        <v>45</v>
      </c>
      <c r="G2843" s="36">
        <v>0</v>
      </c>
      <c r="H2843" s="36" t="s">
        <v>82</v>
      </c>
      <c r="I2843" s="36" t="s">
        <v>15533</v>
      </c>
      <c r="J2843" s="36" t="s">
        <v>15534</v>
      </c>
      <c r="K2843" s="36" t="s">
        <v>106</v>
      </c>
      <c r="L2843" s="72"/>
      <c r="M2843" s="36"/>
      <c r="N2843" s="36"/>
      <c r="O2843" s="36"/>
      <c r="P2843" s="36"/>
      <c r="Q2843" s="36"/>
      <c r="R2843" s="36"/>
      <c r="S2843" s="36"/>
      <c r="T2843" s="36"/>
      <c r="U2843" s="36"/>
      <c r="V2843" s="36"/>
      <c r="W2843" s="36"/>
      <c r="X2843" s="36"/>
      <c r="Y2843" s="36"/>
      <c r="Z2843" s="36"/>
      <c r="AA2843" s="36"/>
      <c r="AB2843" s="36"/>
      <c r="AC2843" s="36"/>
      <c r="AD2843" s="36"/>
      <c r="AE2843" s="36">
        <f t="shared" si="47"/>
        <v>0</v>
      </c>
    </row>
    <row r="2844" spans="1:31" customFormat="1" ht="67.5">
      <c r="A2844" s="36">
        <v>2843</v>
      </c>
      <c r="B2844" s="36" t="s">
        <v>14216</v>
      </c>
      <c r="C2844" s="36" t="s">
        <v>14840</v>
      </c>
      <c r="D2844" s="36" t="s">
        <v>15535</v>
      </c>
      <c r="E2844" s="36" t="s">
        <v>28</v>
      </c>
      <c r="F2844" s="36" t="s">
        <v>45</v>
      </c>
      <c r="G2844" s="36">
        <v>0</v>
      </c>
      <c r="H2844" s="36" t="s">
        <v>82</v>
      </c>
      <c r="I2844" s="36" t="s">
        <v>15536</v>
      </c>
      <c r="J2844" s="36" t="s">
        <v>15537</v>
      </c>
      <c r="K2844" s="36" t="s">
        <v>33</v>
      </c>
      <c r="L2844" s="72" t="s">
        <v>15538</v>
      </c>
      <c r="M2844" s="36" t="s">
        <v>15539</v>
      </c>
      <c r="N2844" s="36" t="s">
        <v>49</v>
      </c>
      <c r="O2844" s="36"/>
      <c r="P2844" s="36" t="s">
        <v>50</v>
      </c>
      <c r="Q2844" s="36"/>
      <c r="R2844" s="36"/>
      <c r="S2844" s="36" t="s">
        <v>51</v>
      </c>
      <c r="T2844" s="36" t="s">
        <v>38</v>
      </c>
      <c r="U2844" s="36" t="s">
        <v>39</v>
      </c>
      <c r="V2844" s="36" t="s">
        <v>38</v>
      </c>
      <c r="W2844" s="36" t="s">
        <v>14916</v>
      </c>
      <c r="X2844" s="36">
        <v>1</v>
      </c>
      <c r="Y2844" s="36" t="s">
        <v>15540</v>
      </c>
      <c r="Z2844" s="36">
        <v>1</v>
      </c>
      <c r="AA2844" s="36" t="s">
        <v>821</v>
      </c>
      <c r="AB2844" s="36">
        <v>1</v>
      </c>
      <c r="AC2844" s="36"/>
      <c r="AD2844" s="36"/>
      <c r="AE2844" s="36">
        <f t="shared" si="47"/>
        <v>1</v>
      </c>
    </row>
    <row r="2845" spans="1:31" customFormat="1" ht="81">
      <c r="A2845" s="36">
        <v>2844</v>
      </c>
      <c r="B2845" s="36" t="s">
        <v>14216</v>
      </c>
      <c r="C2845" s="36" t="s">
        <v>14840</v>
      </c>
      <c r="D2845" s="36" t="s">
        <v>15541</v>
      </c>
      <c r="E2845" s="36" t="s">
        <v>28</v>
      </c>
      <c r="F2845" s="36" t="s">
        <v>45</v>
      </c>
      <c r="G2845" s="36">
        <v>0</v>
      </c>
      <c r="H2845" s="36" t="s">
        <v>82</v>
      </c>
      <c r="I2845" s="36" t="s">
        <v>15542</v>
      </c>
      <c r="J2845" s="36" t="s">
        <v>15543</v>
      </c>
      <c r="K2845" s="36" t="s">
        <v>33</v>
      </c>
      <c r="L2845" s="72" t="s">
        <v>15544</v>
      </c>
      <c r="M2845" s="36" t="s">
        <v>15545</v>
      </c>
      <c r="N2845" s="36" t="s">
        <v>36</v>
      </c>
      <c r="O2845" s="36"/>
      <c r="P2845" s="36"/>
      <c r="Q2845" s="36"/>
      <c r="R2845" s="36"/>
      <c r="S2845" s="36" t="s">
        <v>37</v>
      </c>
      <c r="T2845" s="36" t="s">
        <v>38</v>
      </c>
      <c r="U2845" s="36" t="s">
        <v>39</v>
      </c>
      <c r="V2845" s="36" t="s">
        <v>38</v>
      </c>
      <c r="W2845" s="36" t="s">
        <v>14916</v>
      </c>
      <c r="X2845" s="36">
        <v>1</v>
      </c>
      <c r="Y2845" s="36" t="s">
        <v>15546</v>
      </c>
      <c r="Z2845" s="36">
        <v>1</v>
      </c>
      <c r="AA2845" s="36" t="s">
        <v>821</v>
      </c>
      <c r="AB2845" s="36">
        <v>1</v>
      </c>
      <c r="AC2845" s="36"/>
      <c r="AD2845" s="36"/>
      <c r="AE2845" s="36">
        <f t="shared" si="47"/>
        <v>0</v>
      </c>
    </row>
    <row r="2846" spans="1:31" customFormat="1" ht="67.5">
      <c r="A2846" s="36">
        <v>2845</v>
      </c>
      <c r="B2846" s="36" t="s">
        <v>14216</v>
      </c>
      <c r="C2846" s="36" t="s">
        <v>14840</v>
      </c>
      <c r="D2846" s="36" t="s">
        <v>15547</v>
      </c>
      <c r="E2846" s="36" t="s">
        <v>28</v>
      </c>
      <c r="F2846" s="36" t="s">
        <v>45</v>
      </c>
      <c r="G2846" s="36">
        <v>0</v>
      </c>
      <c r="H2846" s="36" t="s">
        <v>82</v>
      </c>
      <c r="I2846" s="36" t="s">
        <v>15548</v>
      </c>
      <c r="J2846" s="36" t="s">
        <v>15549</v>
      </c>
      <c r="K2846" s="36" t="s">
        <v>33</v>
      </c>
      <c r="L2846" s="72" t="s">
        <v>15550</v>
      </c>
      <c r="M2846" s="36" t="s">
        <v>15551</v>
      </c>
      <c r="N2846" s="36" t="s">
        <v>49</v>
      </c>
      <c r="O2846" s="36"/>
      <c r="P2846" s="36" t="s">
        <v>50</v>
      </c>
      <c r="Q2846" s="36"/>
      <c r="R2846" s="36"/>
      <c r="S2846" s="36" t="s">
        <v>51</v>
      </c>
      <c r="T2846" s="36" t="s">
        <v>38</v>
      </c>
      <c r="U2846" s="36" t="s">
        <v>39</v>
      </c>
      <c r="V2846" s="36" t="s">
        <v>38</v>
      </c>
      <c r="W2846" s="36" t="s">
        <v>14916</v>
      </c>
      <c r="X2846" s="36">
        <v>1</v>
      </c>
      <c r="Y2846" s="36" t="s">
        <v>15552</v>
      </c>
      <c r="Z2846" s="36">
        <v>1</v>
      </c>
      <c r="AA2846" s="36" t="s">
        <v>821</v>
      </c>
      <c r="AB2846" s="36">
        <v>1</v>
      </c>
      <c r="AC2846" s="36"/>
      <c r="AD2846" s="36"/>
      <c r="AE2846" s="36">
        <f t="shared" si="47"/>
        <v>1</v>
      </c>
    </row>
    <row r="2847" spans="1:31" customFormat="1" ht="67.5">
      <c r="A2847" s="36">
        <v>2846</v>
      </c>
      <c r="B2847" s="36" t="s">
        <v>14216</v>
      </c>
      <c r="C2847" s="36" t="s">
        <v>14840</v>
      </c>
      <c r="D2847" s="36" t="s">
        <v>15553</v>
      </c>
      <c r="E2847" s="36" t="s">
        <v>28</v>
      </c>
      <c r="F2847" s="36" t="s">
        <v>45</v>
      </c>
      <c r="G2847" s="36">
        <v>0</v>
      </c>
      <c r="H2847" s="36" t="s">
        <v>82</v>
      </c>
      <c r="I2847" s="36" t="s">
        <v>15554</v>
      </c>
      <c r="J2847" s="36" t="s">
        <v>15555</v>
      </c>
      <c r="K2847" s="36" t="s">
        <v>33</v>
      </c>
      <c r="L2847" s="72" t="s">
        <v>15556</v>
      </c>
      <c r="M2847" s="36" t="s">
        <v>15557</v>
      </c>
      <c r="N2847" s="36" t="s">
        <v>49</v>
      </c>
      <c r="O2847" s="36"/>
      <c r="P2847" s="36" t="s">
        <v>50</v>
      </c>
      <c r="Q2847" s="36"/>
      <c r="R2847" s="36"/>
      <c r="S2847" s="36" t="s">
        <v>51</v>
      </c>
      <c r="T2847" s="36" t="s">
        <v>38</v>
      </c>
      <c r="U2847" s="36" t="s">
        <v>39</v>
      </c>
      <c r="V2847" s="36" t="s">
        <v>38</v>
      </c>
      <c r="W2847" s="36" t="s">
        <v>14916</v>
      </c>
      <c r="X2847" s="36">
        <v>1</v>
      </c>
      <c r="Y2847" s="36" t="s">
        <v>15558</v>
      </c>
      <c r="Z2847" s="36">
        <v>1</v>
      </c>
      <c r="AA2847" s="36" t="s">
        <v>821</v>
      </c>
      <c r="AB2847" s="36">
        <v>1</v>
      </c>
      <c r="AC2847" s="36"/>
      <c r="AD2847" s="36"/>
      <c r="AE2847" s="36">
        <f t="shared" si="47"/>
        <v>1</v>
      </c>
    </row>
    <row r="2848" spans="1:31" customFormat="1" ht="67.5">
      <c r="A2848" s="36">
        <v>2847</v>
      </c>
      <c r="B2848" s="36" t="s">
        <v>14216</v>
      </c>
      <c r="C2848" s="36" t="s">
        <v>14840</v>
      </c>
      <c r="D2848" s="36" t="s">
        <v>15559</v>
      </c>
      <c r="E2848" s="36" t="s">
        <v>28</v>
      </c>
      <c r="F2848" s="36" t="s">
        <v>45</v>
      </c>
      <c r="G2848" s="36">
        <v>0</v>
      </c>
      <c r="H2848" s="36" t="s">
        <v>82</v>
      </c>
      <c r="I2848" s="36" t="s">
        <v>15560</v>
      </c>
      <c r="J2848" s="36" t="s">
        <v>15561</v>
      </c>
      <c r="K2848" s="36" t="s">
        <v>33</v>
      </c>
      <c r="L2848" s="72" t="s">
        <v>15562</v>
      </c>
      <c r="M2848" s="36" t="s">
        <v>15563</v>
      </c>
      <c r="N2848" s="36" t="s">
        <v>49</v>
      </c>
      <c r="O2848" s="36"/>
      <c r="P2848" s="36" t="s">
        <v>50</v>
      </c>
      <c r="Q2848" s="36"/>
      <c r="R2848" s="36"/>
      <c r="S2848" s="36" t="s">
        <v>51</v>
      </c>
      <c r="T2848" s="36" t="s">
        <v>38</v>
      </c>
      <c r="U2848" s="36" t="s">
        <v>39</v>
      </c>
      <c r="V2848" s="36" t="s">
        <v>38</v>
      </c>
      <c r="W2848" s="36" t="s">
        <v>14897</v>
      </c>
      <c r="X2848" s="36">
        <v>1</v>
      </c>
      <c r="Y2848" s="36" t="s">
        <v>15564</v>
      </c>
      <c r="Z2848" s="36">
        <v>1</v>
      </c>
      <c r="AA2848" s="36" t="s">
        <v>821</v>
      </c>
      <c r="AB2848" s="36">
        <v>1</v>
      </c>
      <c r="AC2848" s="36"/>
      <c r="AD2848" s="36"/>
      <c r="AE2848" s="36">
        <f t="shared" si="47"/>
        <v>1</v>
      </c>
    </row>
    <row r="2849" spans="1:31" customFormat="1" ht="67.5">
      <c r="A2849" s="36">
        <v>2848</v>
      </c>
      <c r="B2849" s="36" t="s">
        <v>14216</v>
      </c>
      <c r="C2849" s="36" t="s">
        <v>14840</v>
      </c>
      <c r="D2849" s="36" t="s">
        <v>15565</v>
      </c>
      <c r="E2849" s="36" t="s">
        <v>28</v>
      </c>
      <c r="F2849" s="36" t="s">
        <v>45</v>
      </c>
      <c r="G2849" s="36">
        <v>0</v>
      </c>
      <c r="H2849" s="36" t="s">
        <v>82</v>
      </c>
      <c r="I2849" s="36" t="s">
        <v>15566</v>
      </c>
      <c r="J2849" s="36" t="s">
        <v>15567</v>
      </c>
      <c r="K2849" s="36" t="s">
        <v>33</v>
      </c>
      <c r="L2849" s="72" t="s">
        <v>15568</v>
      </c>
      <c r="M2849" s="36" t="s">
        <v>15569</v>
      </c>
      <c r="N2849" s="36" t="s">
        <v>49</v>
      </c>
      <c r="O2849" s="36"/>
      <c r="P2849" s="36" t="s">
        <v>50</v>
      </c>
      <c r="Q2849" s="36"/>
      <c r="R2849" s="36"/>
      <c r="S2849" s="36" t="s">
        <v>51</v>
      </c>
      <c r="T2849" s="36" t="s">
        <v>38</v>
      </c>
      <c r="U2849" s="36" t="s">
        <v>39</v>
      </c>
      <c r="V2849" s="36" t="s">
        <v>38</v>
      </c>
      <c r="W2849" s="36" t="s">
        <v>14897</v>
      </c>
      <c r="X2849" s="36">
        <v>1</v>
      </c>
      <c r="Y2849" s="36" t="s">
        <v>15570</v>
      </c>
      <c r="Z2849" s="36">
        <v>1</v>
      </c>
      <c r="AA2849" s="36" t="s">
        <v>821</v>
      </c>
      <c r="AB2849" s="36">
        <v>1</v>
      </c>
      <c r="AC2849" s="36"/>
      <c r="AD2849" s="36"/>
      <c r="AE2849" s="36">
        <f t="shared" si="47"/>
        <v>1</v>
      </c>
    </row>
    <row r="2850" spans="1:31" customFormat="1" ht="67.5">
      <c r="A2850" s="36">
        <v>2849</v>
      </c>
      <c r="B2850" s="36" t="s">
        <v>14216</v>
      </c>
      <c r="C2850" s="36" t="s">
        <v>14840</v>
      </c>
      <c r="D2850" s="36" t="s">
        <v>15571</v>
      </c>
      <c r="E2850" s="36" t="s">
        <v>28</v>
      </c>
      <c r="F2850" s="36" t="s">
        <v>45</v>
      </c>
      <c r="G2850" s="36">
        <v>0</v>
      </c>
      <c r="H2850" s="36" t="s">
        <v>82</v>
      </c>
      <c r="I2850" s="36" t="s">
        <v>15572</v>
      </c>
      <c r="J2850" s="36" t="s">
        <v>15573</v>
      </c>
      <c r="K2850" s="36" t="s">
        <v>106</v>
      </c>
      <c r="L2850" s="72"/>
      <c r="M2850" s="36"/>
      <c r="N2850" s="36"/>
      <c r="O2850" s="36"/>
      <c r="P2850" s="36"/>
      <c r="Q2850" s="36"/>
      <c r="R2850" s="36"/>
      <c r="S2850" s="36"/>
      <c r="T2850" s="36"/>
      <c r="U2850" s="36"/>
      <c r="V2850" s="36"/>
      <c r="W2850" s="36"/>
      <c r="X2850" s="36"/>
      <c r="Y2850" s="36"/>
      <c r="Z2850" s="36"/>
      <c r="AA2850" s="36"/>
      <c r="AB2850" s="36"/>
      <c r="AC2850" s="36"/>
      <c r="AD2850" s="36"/>
      <c r="AE2850" s="36">
        <f t="shared" si="47"/>
        <v>0</v>
      </c>
    </row>
    <row r="2851" spans="1:31" customFormat="1" ht="81">
      <c r="A2851" s="36">
        <v>2850</v>
      </c>
      <c r="B2851" s="36" t="s">
        <v>14216</v>
      </c>
      <c r="C2851" s="36" t="s">
        <v>14840</v>
      </c>
      <c r="D2851" s="36" t="s">
        <v>15574</v>
      </c>
      <c r="E2851" s="36" t="s">
        <v>28</v>
      </c>
      <c r="F2851" s="36" t="s">
        <v>45</v>
      </c>
      <c r="G2851" s="36">
        <v>0</v>
      </c>
      <c r="H2851" s="36" t="s">
        <v>82</v>
      </c>
      <c r="I2851" s="36" t="s">
        <v>15575</v>
      </c>
      <c r="J2851" s="36" t="s">
        <v>15576</v>
      </c>
      <c r="K2851" s="36" t="s">
        <v>33</v>
      </c>
      <c r="L2851" s="72" t="s">
        <v>15577</v>
      </c>
      <c r="M2851" s="36" t="s">
        <v>15578</v>
      </c>
      <c r="N2851" s="36" t="s">
        <v>36</v>
      </c>
      <c r="O2851" s="36"/>
      <c r="P2851" s="36"/>
      <c r="Q2851" s="36"/>
      <c r="R2851" s="36"/>
      <c r="S2851" s="36" t="s">
        <v>37</v>
      </c>
      <c r="T2851" s="36" t="s">
        <v>38</v>
      </c>
      <c r="U2851" s="36" t="s">
        <v>39</v>
      </c>
      <c r="V2851" s="36" t="s">
        <v>38</v>
      </c>
      <c r="W2851" s="36" t="s">
        <v>14916</v>
      </c>
      <c r="X2851" s="36">
        <v>1</v>
      </c>
      <c r="Y2851" s="36" t="s">
        <v>15579</v>
      </c>
      <c r="Z2851" s="36">
        <v>1</v>
      </c>
      <c r="AA2851" s="36" t="s">
        <v>821</v>
      </c>
      <c r="AB2851" s="36">
        <v>1</v>
      </c>
      <c r="AC2851" s="36"/>
      <c r="AD2851" s="36"/>
      <c r="AE2851" s="36">
        <f t="shared" si="47"/>
        <v>0</v>
      </c>
    </row>
    <row r="2852" spans="1:31" customFormat="1" ht="54">
      <c r="A2852" s="36">
        <v>2851</v>
      </c>
      <c r="B2852" s="36" t="s">
        <v>14216</v>
      </c>
      <c r="C2852" s="36" t="s">
        <v>14840</v>
      </c>
      <c r="D2852" s="36" t="s">
        <v>15580</v>
      </c>
      <c r="E2852" s="36" t="s">
        <v>28</v>
      </c>
      <c r="F2852" s="36" t="s">
        <v>45</v>
      </c>
      <c r="G2852" s="36">
        <v>0</v>
      </c>
      <c r="H2852" s="36" t="s">
        <v>82</v>
      </c>
      <c r="I2852" s="36" t="s">
        <v>15581</v>
      </c>
      <c r="J2852" s="36" t="s">
        <v>15582</v>
      </c>
      <c r="K2852" s="36" t="s">
        <v>33</v>
      </c>
      <c r="L2852" s="72" t="s">
        <v>15583</v>
      </c>
      <c r="M2852" s="36" t="s">
        <v>15584</v>
      </c>
      <c r="N2852" s="36" t="s">
        <v>36</v>
      </c>
      <c r="O2852" s="36"/>
      <c r="P2852" s="36"/>
      <c r="Q2852" s="36"/>
      <c r="R2852" s="36"/>
      <c r="S2852" s="36" t="s">
        <v>37</v>
      </c>
      <c r="T2852" s="36" t="s">
        <v>38</v>
      </c>
      <c r="U2852" s="36" t="s">
        <v>39</v>
      </c>
      <c r="V2852" s="36" t="s">
        <v>38</v>
      </c>
      <c r="W2852" s="36" t="s">
        <v>14916</v>
      </c>
      <c r="X2852" s="36">
        <v>1</v>
      </c>
      <c r="Y2852" s="36" t="s">
        <v>15585</v>
      </c>
      <c r="Z2852" s="36">
        <v>1</v>
      </c>
      <c r="AA2852" s="36" t="s">
        <v>821</v>
      </c>
      <c r="AB2852" s="36">
        <v>1</v>
      </c>
      <c r="AC2852" s="36"/>
      <c r="AD2852" s="36"/>
      <c r="AE2852" s="36">
        <f t="shared" si="47"/>
        <v>0</v>
      </c>
    </row>
    <row r="2853" spans="1:31" customFormat="1" ht="67.5">
      <c r="A2853" s="36">
        <v>2852</v>
      </c>
      <c r="B2853" s="36" t="s">
        <v>14216</v>
      </c>
      <c r="C2853" s="36" t="s">
        <v>14840</v>
      </c>
      <c r="D2853" s="36" t="s">
        <v>15586</v>
      </c>
      <c r="E2853" s="36" t="s">
        <v>28</v>
      </c>
      <c r="F2853" s="36" t="s">
        <v>45</v>
      </c>
      <c r="G2853" s="36">
        <v>0</v>
      </c>
      <c r="H2853" s="36" t="s">
        <v>82</v>
      </c>
      <c r="I2853" s="36" t="s">
        <v>15587</v>
      </c>
      <c r="J2853" s="36" t="s">
        <v>15588</v>
      </c>
      <c r="K2853" s="36" t="s">
        <v>106</v>
      </c>
      <c r="L2853" s="72"/>
      <c r="M2853" s="36"/>
      <c r="N2853" s="36"/>
      <c r="O2853" s="36"/>
      <c r="P2853" s="36"/>
      <c r="Q2853" s="36"/>
      <c r="R2853" s="36"/>
      <c r="S2853" s="36"/>
      <c r="T2853" s="36"/>
      <c r="U2853" s="36"/>
      <c r="V2853" s="36"/>
      <c r="W2853" s="36"/>
      <c r="X2853" s="36"/>
      <c r="Y2853" s="36"/>
      <c r="Z2853" s="36"/>
      <c r="AA2853" s="36"/>
      <c r="AB2853" s="36"/>
      <c r="AC2853" s="36"/>
      <c r="AD2853" s="36"/>
      <c r="AE2853" s="36">
        <f t="shared" si="47"/>
        <v>0</v>
      </c>
    </row>
    <row r="2854" spans="1:31" customFormat="1" ht="67.5">
      <c r="A2854" s="36">
        <v>2853</v>
      </c>
      <c r="B2854" s="36" t="s">
        <v>14216</v>
      </c>
      <c r="C2854" s="36" t="s">
        <v>14840</v>
      </c>
      <c r="D2854" s="36" t="s">
        <v>15589</v>
      </c>
      <c r="E2854" s="36" t="s">
        <v>28</v>
      </c>
      <c r="F2854" s="36" t="s">
        <v>45</v>
      </c>
      <c r="G2854" s="36">
        <v>0</v>
      </c>
      <c r="H2854" s="36" t="s">
        <v>82</v>
      </c>
      <c r="I2854" s="36" t="s">
        <v>15590</v>
      </c>
      <c r="J2854" s="36" t="s">
        <v>15591</v>
      </c>
      <c r="K2854" s="36" t="s">
        <v>33</v>
      </c>
      <c r="L2854" s="72" t="s">
        <v>15592</v>
      </c>
      <c r="M2854" s="36" t="s">
        <v>15593</v>
      </c>
      <c r="N2854" s="36" t="s">
        <v>49</v>
      </c>
      <c r="O2854" s="36"/>
      <c r="P2854" s="36" t="s">
        <v>50</v>
      </c>
      <c r="Q2854" s="36"/>
      <c r="R2854" s="36"/>
      <c r="S2854" s="36" t="s">
        <v>51</v>
      </c>
      <c r="T2854" s="36" t="s">
        <v>38</v>
      </c>
      <c r="U2854" s="36" t="s">
        <v>39</v>
      </c>
      <c r="V2854" s="36" t="s">
        <v>38</v>
      </c>
      <c r="W2854" s="36" t="s">
        <v>14897</v>
      </c>
      <c r="X2854" s="36">
        <v>1</v>
      </c>
      <c r="Y2854" s="36" t="s">
        <v>15594</v>
      </c>
      <c r="Z2854" s="36">
        <v>1</v>
      </c>
      <c r="AA2854" s="36" t="s">
        <v>821</v>
      </c>
      <c r="AB2854" s="36">
        <v>1</v>
      </c>
      <c r="AC2854" s="36"/>
      <c r="AD2854" s="36"/>
      <c r="AE2854" s="36">
        <f t="shared" si="47"/>
        <v>1</v>
      </c>
    </row>
    <row r="2855" spans="1:31" customFormat="1" ht="94.5">
      <c r="A2855" s="36">
        <v>2854</v>
      </c>
      <c r="B2855" s="36" t="s">
        <v>14216</v>
      </c>
      <c r="C2855" s="36" t="s">
        <v>14840</v>
      </c>
      <c r="D2855" s="36" t="s">
        <v>15595</v>
      </c>
      <c r="E2855" s="36" t="s">
        <v>28</v>
      </c>
      <c r="F2855" s="36" t="s">
        <v>45</v>
      </c>
      <c r="G2855" s="36">
        <v>0</v>
      </c>
      <c r="H2855" s="36" t="s">
        <v>82</v>
      </c>
      <c r="I2855" s="36" t="s">
        <v>15596</v>
      </c>
      <c r="J2855" s="36" t="s">
        <v>15597</v>
      </c>
      <c r="K2855" s="36" t="s">
        <v>106</v>
      </c>
      <c r="L2855" s="72"/>
      <c r="M2855" s="36"/>
      <c r="N2855" s="36"/>
      <c r="O2855" s="36"/>
      <c r="P2855" s="36"/>
      <c r="Q2855" s="36"/>
      <c r="R2855" s="36"/>
      <c r="S2855" s="36"/>
      <c r="T2855" s="36"/>
      <c r="U2855" s="36"/>
      <c r="V2855" s="36"/>
      <c r="W2855" s="36"/>
      <c r="X2855" s="36"/>
      <c r="Y2855" s="36"/>
      <c r="Z2855" s="36"/>
      <c r="AA2855" s="36"/>
      <c r="AB2855" s="36"/>
      <c r="AC2855" s="36"/>
      <c r="AD2855" s="36"/>
      <c r="AE2855" s="36">
        <f t="shared" si="47"/>
        <v>0</v>
      </c>
    </row>
    <row r="2856" spans="1:31" customFormat="1" ht="67.5">
      <c r="A2856" s="36">
        <v>2855</v>
      </c>
      <c r="B2856" s="36" t="s">
        <v>14216</v>
      </c>
      <c r="C2856" s="36" t="s">
        <v>14840</v>
      </c>
      <c r="D2856" s="36" t="s">
        <v>15598</v>
      </c>
      <c r="E2856" s="36" t="s">
        <v>28</v>
      </c>
      <c r="F2856" s="36" t="s">
        <v>45</v>
      </c>
      <c r="G2856" s="36">
        <v>0</v>
      </c>
      <c r="H2856" s="36" t="s">
        <v>82</v>
      </c>
      <c r="I2856" s="36" t="s">
        <v>15599</v>
      </c>
      <c r="J2856" s="36" t="s">
        <v>15600</v>
      </c>
      <c r="K2856" s="36" t="s">
        <v>106</v>
      </c>
      <c r="L2856" s="72"/>
      <c r="M2856" s="36"/>
      <c r="N2856" s="36"/>
      <c r="O2856" s="36"/>
      <c r="P2856" s="36"/>
      <c r="Q2856" s="36"/>
      <c r="R2856" s="36"/>
      <c r="S2856" s="36"/>
      <c r="T2856" s="36"/>
      <c r="U2856" s="36"/>
      <c r="V2856" s="36"/>
      <c r="W2856" s="36"/>
      <c r="X2856" s="36"/>
      <c r="Y2856" s="36"/>
      <c r="Z2856" s="36"/>
      <c r="AA2856" s="36"/>
      <c r="AB2856" s="36"/>
      <c r="AC2856" s="36"/>
      <c r="AD2856" s="36"/>
      <c r="AE2856" s="36">
        <f t="shared" si="47"/>
        <v>0</v>
      </c>
    </row>
    <row r="2857" spans="1:31" customFormat="1" ht="81">
      <c r="A2857" s="36">
        <v>2856</v>
      </c>
      <c r="B2857" s="36" t="s">
        <v>14216</v>
      </c>
      <c r="C2857" s="36" t="s">
        <v>14840</v>
      </c>
      <c r="D2857" s="36" t="s">
        <v>15601</v>
      </c>
      <c r="E2857" s="36" t="s">
        <v>28</v>
      </c>
      <c r="F2857" s="36" t="s">
        <v>45</v>
      </c>
      <c r="G2857" s="36">
        <v>0</v>
      </c>
      <c r="H2857" s="36" t="s">
        <v>82</v>
      </c>
      <c r="I2857" s="36" t="s">
        <v>15602</v>
      </c>
      <c r="J2857" s="36" t="s">
        <v>15603</v>
      </c>
      <c r="K2857" s="36" t="s">
        <v>106</v>
      </c>
      <c r="L2857" s="72"/>
      <c r="M2857" s="36"/>
      <c r="N2857" s="36"/>
      <c r="O2857" s="36"/>
      <c r="P2857" s="36"/>
      <c r="Q2857" s="36"/>
      <c r="R2857" s="36"/>
      <c r="S2857" s="36"/>
      <c r="T2857" s="36"/>
      <c r="U2857" s="36"/>
      <c r="V2857" s="36"/>
      <c r="W2857" s="36"/>
      <c r="X2857" s="36"/>
      <c r="Y2857" s="36"/>
      <c r="Z2857" s="36"/>
      <c r="AA2857" s="36"/>
      <c r="AB2857" s="36"/>
      <c r="AC2857" s="36"/>
      <c r="AD2857" s="36"/>
      <c r="AE2857" s="36">
        <f t="shared" si="47"/>
        <v>0</v>
      </c>
    </row>
    <row r="2858" spans="1:31" customFormat="1" ht="81">
      <c r="A2858" s="36">
        <v>2857</v>
      </c>
      <c r="B2858" s="36" t="s">
        <v>14216</v>
      </c>
      <c r="C2858" s="36" t="s">
        <v>14840</v>
      </c>
      <c r="D2858" s="36" t="s">
        <v>15604</v>
      </c>
      <c r="E2858" s="36" t="s">
        <v>28</v>
      </c>
      <c r="F2858" s="36" t="s">
        <v>45</v>
      </c>
      <c r="G2858" s="36">
        <v>0</v>
      </c>
      <c r="H2858" s="36" t="s">
        <v>82</v>
      </c>
      <c r="I2858" s="36" t="s">
        <v>15605</v>
      </c>
      <c r="J2858" s="36" t="s">
        <v>15606</v>
      </c>
      <c r="K2858" s="36" t="s">
        <v>33</v>
      </c>
      <c r="L2858" s="72" t="s">
        <v>15607</v>
      </c>
      <c r="M2858" s="36" t="s">
        <v>15608</v>
      </c>
      <c r="N2858" s="36" t="s">
        <v>36</v>
      </c>
      <c r="O2858" s="36"/>
      <c r="P2858" s="36"/>
      <c r="Q2858" s="36"/>
      <c r="R2858" s="36"/>
      <c r="S2858" s="36" t="s">
        <v>37</v>
      </c>
      <c r="T2858" s="36" t="s">
        <v>38</v>
      </c>
      <c r="U2858" s="36" t="s">
        <v>39</v>
      </c>
      <c r="V2858" s="36" t="s">
        <v>39</v>
      </c>
      <c r="W2858" s="36" t="s">
        <v>14999</v>
      </c>
      <c r="X2858" s="36">
        <v>1</v>
      </c>
      <c r="Y2858" s="36" t="s">
        <v>15609</v>
      </c>
      <c r="Z2858" s="36">
        <v>1</v>
      </c>
      <c r="AA2858" s="36" t="s">
        <v>821</v>
      </c>
      <c r="AB2858" s="36">
        <v>1</v>
      </c>
      <c r="AC2858" s="36"/>
      <c r="AD2858" s="36"/>
      <c r="AE2858" s="36">
        <f t="shared" si="47"/>
        <v>0</v>
      </c>
    </row>
    <row r="2859" spans="1:31" customFormat="1" ht="81">
      <c r="A2859" s="36">
        <v>2858</v>
      </c>
      <c r="B2859" s="36" t="s">
        <v>14216</v>
      </c>
      <c r="C2859" s="36" t="s">
        <v>14840</v>
      </c>
      <c r="D2859" s="36" t="s">
        <v>15610</v>
      </c>
      <c r="E2859" s="36" t="s">
        <v>28</v>
      </c>
      <c r="F2859" s="36" t="s">
        <v>45</v>
      </c>
      <c r="G2859" s="36">
        <v>0</v>
      </c>
      <c r="H2859" s="36" t="s">
        <v>82</v>
      </c>
      <c r="I2859" s="36" t="s">
        <v>15611</v>
      </c>
      <c r="J2859" s="36" t="s">
        <v>15612</v>
      </c>
      <c r="K2859" s="36" t="s">
        <v>33</v>
      </c>
      <c r="L2859" s="72" t="s">
        <v>15613</v>
      </c>
      <c r="M2859" s="36" t="s">
        <v>15614</v>
      </c>
      <c r="N2859" s="36" t="s">
        <v>49</v>
      </c>
      <c r="O2859" s="36"/>
      <c r="P2859" s="36" t="s">
        <v>50</v>
      </c>
      <c r="Q2859" s="36"/>
      <c r="R2859" s="36"/>
      <c r="S2859" s="36" t="s">
        <v>51</v>
      </c>
      <c r="T2859" s="36" t="s">
        <v>38</v>
      </c>
      <c r="U2859" s="36" t="s">
        <v>39</v>
      </c>
      <c r="V2859" s="36" t="s">
        <v>38</v>
      </c>
      <c r="W2859" s="36" t="s">
        <v>15006</v>
      </c>
      <c r="X2859" s="36">
        <v>1</v>
      </c>
      <c r="Y2859" s="36" t="s">
        <v>15609</v>
      </c>
      <c r="Z2859" s="36">
        <v>1</v>
      </c>
      <c r="AA2859" s="36" t="s">
        <v>821</v>
      </c>
      <c r="AB2859" s="36">
        <v>1</v>
      </c>
      <c r="AC2859" s="36"/>
      <c r="AD2859" s="36"/>
      <c r="AE2859" s="36">
        <f t="shared" si="47"/>
        <v>1</v>
      </c>
    </row>
    <row r="2860" spans="1:31" customFormat="1" ht="81">
      <c r="A2860" s="36">
        <v>2859</v>
      </c>
      <c r="B2860" s="36" t="s">
        <v>14216</v>
      </c>
      <c r="C2860" s="36" t="s">
        <v>14840</v>
      </c>
      <c r="D2860" s="36" t="s">
        <v>15615</v>
      </c>
      <c r="E2860" s="36" t="s">
        <v>28</v>
      </c>
      <c r="F2860" s="36" t="s">
        <v>45</v>
      </c>
      <c r="G2860" s="36">
        <v>0</v>
      </c>
      <c r="H2860" s="36" t="s">
        <v>82</v>
      </c>
      <c r="I2860" s="36" t="s">
        <v>15616</v>
      </c>
      <c r="J2860" s="36" t="s">
        <v>15617</v>
      </c>
      <c r="K2860" s="36" t="s">
        <v>33</v>
      </c>
      <c r="L2860" s="72" t="s">
        <v>15618</v>
      </c>
      <c r="M2860" s="36" t="s">
        <v>15619</v>
      </c>
      <c r="N2860" s="36" t="s">
        <v>49</v>
      </c>
      <c r="O2860" s="36"/>
      <c r="P2860" s="36" t="s">
        <v>50</v>
      </c>
      <c r="Q2860" s="36"/>
      <c r="R2860" s="36"/>
      <c r="S2860" s="36" t="s">
        <v>51</v>
      </c>
      <c r="T2860" s="36" t="s">
        <v>38</v>
      </c>
      <c r="U2860" s="36" t="s">
        <v>39</v>
      </c>
      <c r="V2860" s="36" t="s">
        <v>39</v>
      </c>
      <c r="W2860" s="36" t="s">
        <v>14999</v>
      </c>
      <c r="X2860" s="36">
        <v>1</v>
      </c>
      <c r="Y2860" s="36" t="s">
        <v>15620</v>
      </c>
      <c r="Z2860" s="36">
        <v>1</v>
      </c>
      <c r="AA2860" s="36" t="s">
        <v>821</v>
      </c>
      <c r="AB2860" s="36">
        <v>1</v>
      </c>
      <c r="AC2860" s="36"/>
      <c r="AD2860" s="36"/>
      <c r="AE2860" s="36">
        <f t="shared" si="47"/>
        <v>1</v>
      </c>
    </row>
    <row r="2861" spans="1:31" customFormat="1" ht="81">
      <c r="A2861" s="36">
        <v>2860</v>
      </c>
      <c r="B2861" s="36" t="s">
        <v>14216</v>
      </c>
      <c r="C2861" s="36" t="s">
        <v>14840</v>
      </c>
      <c r="D2861" s="36" t="s">
        <v>15621</v>
      </c>
      <c r="E2861" s="36" t="s">
        <v>28</v>
      </c>
      <c r="F2861" s="36" t="s">
        <v>45</v>
      </c>
      <c r="G2861" s="36">
        <v>0</v>
      </c>
      <c r="H2861" s="36" t="s">
        <v>82</v>
      </c>
      <c r="I2861" s="36" t="s">
        <v>15622</v>
      </c>
      <c r="J2861" s="36" t="s">
        <v>15623</v>
      </c>
      <c r="K2861" s="36" t="s">
        <v>106</v>
      </c>
      <c r="L2861" s="72"/>
      <c r="M2861" s="36"/>
      <c r="N2861" s="36"/>
      <c r="O2861" s="36"/>
      <c r="P2861" s="36"/>
      <c r="Q2861" s="36"/>
      <c r="R2861" s="36"/>
      <c r="S2861" s="36"/>
      <c r="T2861" s="36"/>
      <c r="U2861" s="36"/>
      <c r="V2861" s="36"/>
      <c r="W2861" s="36"/>
      <c r="X2861" s="36"/>
      <c r="Y2861" s="36"/>
      <c r="Z2861" s="36"/>
      <c r="AA2861" s="36"/>
      <c r="AB2861" s="36"/>
      <c r="AC2861" s="36"/>
      <c r="AD2861" s="36"/>
      <c r="AE2861" s="36">
        <f t="shared" si="47"/>
        <v>0</v>
      </c>
    </row>
    <row r="2862" spans="1:31" customFormat="1" ht="81">
      <c r="A2862" s="36">
        <v>2861</v>
      </c>
      <c r="B2862" s="36" t="s">
        <v>14216</v>
      </c>
      <c r="C2862" s="36" t="s">
        <v>14840</v>
      </c>
      <c r="D2862" s="36" t="s">
        <v>15624</v>
      </c>
      <c r="E2862" s="36" t="s">
        <v>28</v>
      </c>
      <c r="F2862" s="36" t="s">
        <v>45</v>
      </c>
      <c r="G2862" s="36">
        <v>0</v>
      </c>
      <c r="H2862" s="36" t="s">
        <v>82</v>
      </c>
      <c r="I2862" s="36" t="s">
        <v>15616</v>
      </c>
      <c r="J2862" s="36" t="s">
        <v>15625</v>
      </c>
      <c r="K2862" s="36" t="s">
        <v>33</v>
      </c>
      <c r="L2862" s="72" t="s">
        <v>15626</v>
      </c>
      <c r="M2862" s="36" t="s">
        <v>15627</v>
      </c>
      <c r="N2862" s="36" t="s">
        <v>49</v>
      </c>
      <c r="O2862" s="36"/>
      <c r="P2862" s="36" t="s">
        <v>50</v>
      </c>
      <c r="Q2862" s="36"/>
      <c r="R2862" s="36"/>
      <c r="S2862" s="36" t="s">
        <v>51</v>
      </c>
      <c r="T2862" s="36" t="s">
        <v>38</v>
      </c>
      <c r="U2862" s="36" t="s">
        <v>39</v>
      </c>
      <c r="V2862" s="36" t="s">
        <v>39</v>
      </c>
      <c r="W2862" s="36" t="s">
        <v>14999</v>
      </c>
      <c r="X2862" s="36">
        <v>1</v>
      </c>
      <c r="Y2862" s="36" t="s">
        <v>15620</v>
      </c>
      <c r="Z2862" s="36">
        <v>1</v>
      </c>
      <c r="AA2862" s="36" t="s">
        <v>821</v>
      </c>
      <c r="AB2862" s="36">
        <v>1</v>
      </c>
      <c r="AC2862" s="36"/>
      <c r="AD2862" s="36"/>
      <c r="AE2862" s="36">
        <f t="shared" si="47"/>
        <v>1</v>
      </c>
    </row>
    <row r="2863" spans="1:31" customFormat="1" ht="94.5">
      <c r="A2863" s="36">
        <v>2862</v>
      </c>
      <c r="B2863" s="36" t="s">
        <v>14216</v>
      </c>
      <c r="C2863" s="36" t="s">
        <v>14840</v>
      </c>
      <c r="D2863" s="36" t="s">
        <v>15628</v>
      </c>
      <c r="E2863" s="36" t="s">
        <v>28</v>
      </c>
      <c r="F2863" s="36" t="s">
        <v>45</v>
      </c>
      <c r="G2863" s="36">
        <v>0</v>
      </c>
      <c r="H2863" s="36" t="s">
        <v>82</v>
      </c>
      <c r="I2863" s="36" t="s">
        <v>15629</v>
      </c>
      <c r="J2863" s="36" t="s">
        <v>15630</v>
      </c>
      <c r="K2863" s="36" t="s">
        <v>33</v>
      </c>
      <c r="L2863" s="72" t="s">
        <v>15631</v>
      </c>
      <c r="M2863" s="36" t="s">
        <v>15632</v>
      </c>
      <c r="N2863" s="36" t="s">
        <v>49</v>
      </c>
      <c r="O2863" s="36"/>
      <c r="P2863" s="36" t="s">
        <v>50</v>
      </c>
      <c r="Q2863" s="36"/>
      <c r="R2863" s="36"/>
      <c r="S2863" s="36" t="s">
        <v>51</v>
      </c>
      <c r="T2863" s="36" t="s">
        <v>38</v>
      </c>
      <c r="U2863" s="36" t="s">
        <v>39</v>
      </c>
      <c r="V2863" s="36" t="s">
        <v>39</v>
      </c>
      <c r="W2863" s="36" t="s">
        <v>14999</v>
      </c>
      <c r="X2863" s="36">
        <v>1</v>
      </c>
      <c r="Y2863" s="36" t="s">
        <v>15633</v>
      </c>
      <c r="Z2863" s="36">
        <v>1</v>
      </c>
      <c r="AA2863" s="36" t="s">
        <v>821</v>
      </c>
      <c r="AB2863" s="36">
        <v>1</v>
      </c>
      <c r="AC2863" s="36"/>
      <c r="AD2863" s="36"/>
      <c r="AE2863" s="36">
        <f t="shared" si="47"/>
        <v>1</v>
      </c>
    </row>
    <row r="2864" spans="1:31" customFormat="1" ht="108">
      <c r="A2864" s="36">
        <v>2863</v>
      </c>
      <c r="B2864" s="36" t="s">
        <v>14216</v>
      </c>
      <c r="C2864" s="36" t="s">
        <v>14840</v>
      </c>
      <c r="D2864" s="36" t="s">
        <v>15634</v>
      </c>
      <c r="E2864" s="36" t="s">
        <v>28</v>
      </c>
      <c r="F2864" s="36" t="s">
        <v>45</v>
      </c>
      <c r="G2864" s="36">
        <v>0</v>
      </c>
      <c r="H2864" s="36" t="s">
        <v>82</v>
      </c>
      <c r="I2864" s="36" t="s">
        <v>15635</v>
      </c>
      <c r="J2864" s="36" t="s">
        <v>15636</v>
      </c>
      <c r="K2864" s="36" t="s">
        <v>33</v>
      </c>
      <c r="L2864" s="72" t="s">
        <v>15637</v>
      </c>
      <c r="M2864" s="36" t="s">
        <v>15638</v>
      </c>
      <c r="N2864" s="36" t="s">
        <v>49</v>
      </c>
      <c r="O2864" s="36"/>
      <c r="P2864" s="36" t="s">
        <v>50</v>
      </c>
      <c r="Q2864" s="36"/>
      <c r="R2864" s="36"/>
      <c r="S2864" s="36" t="s">
        <v>51</v>
      </c>
      <c r="T2864" s="36" t="s">
        <v>38</v>
      </c>
      <c r="U2864" s="36" t="s">
        <v>39</v>
      </c>
      <c r="V2864" s="36" t="s">
        <v>38</v>
      </c>
      <c r="W2864" s="36" t="s">
        <v>15006</v>
      </c>
      <c r="X2864" s="36">
        <v>1</v>
      </c>
      <c r="Y2864" s="36" t="s">
        <v>15633</v>
      </c>
      <c r="Z2864" s="36">
        <v>1</v>
      </c>
      <c r="AA2864" s="36" t="s">
        <v>821</v>
      </c>
      <c r="AB2864" s="36">
        <v>1</v>
      </c>
      <c r="AC2864" s="36"/>
      <c r="AD2864" s="36"/>
      <c r="AE2864" s="36">
        <f t="shared" si="47"/>
        <v>1</v>
      </c>
    </row>
    <row r="2865" spans="1:31" customFormat="1" ht="94.5">
      <c r="A2865" s="36">
        <v>2864</v>
      </c>
      <c r="B2865" s="36" t="s">
        <v>14216</v>
      </c>
      <c r="C2865" s="36" t="s">
        <v>14840</v>
      </c>
      <c r="D2865" s="36" t="s">
        <v>15639</v>
      </c>
      <c r="E2865" s="36" t="s">
        <v>28</v>
      </c>
      <c r="F2865" s="36" t="s">
        <v>45</v>
      </c>
      <c r="G2865" s="36">
        <v>0</v>
      </c>
      <c r="H2865" s="36" t="s">
        <v>82</v>
      </c>
      <c r="I2865" s="36" t="s">
        <v>15640</v>
      </c>
      <c r="J2865" s="36" t="s">
        <v>15641</v>
      </c>
      <c r="K2865" s="36" t="s">
        <v>33</v>
      </c>
      <c r="L2865" s="72" t="s">
        <v>15642</v>
      </c>
      <c r="M2865" s="36" t="s">
        <v>15643</v>
      </c>
      <c r="N2865" s="36" t="s">
        <v>49</v>
      </c>
      <c r="O2865" s="36"/>
      <c r="P2865" s="36" t="s">
        <v>50</v>
      </c>
      <c r="Q2865" s="36"/>
      <c r="R2865" s="36"/>
      <c r="S2865" s="36" t="s">
        <v>51</v>
      </c>
      <c r="T2865" s="36" t="s">
        <v>38</v>
      </c>
      <c r="U2865" s="36" t="s">
        <v>39</v>
      </c>
      <c r="V2865" s="36" t="s">
        <v>38</v>
      </c>
      <c r="W2865" s="36" t="s">
        <v>15006</v>
      </c>
      <c r="X2865" s="36">
        <v>1</v>
      </c>
      <c r="Y2865" s="36" t="s">
        <v>15644</v>
      </c>
      <c r="Z2865" s="36">
        <v>1</v>
      </c>
      <c r="AA2865" s="36" t="s">
        <v>821</v>
      </c>
      <c r="AB2865" s="36">
        <v>1</v>
      </c>
      <c r="AC2865" s="36" t="s">
        <v>15645</v>
      </c>
      <c r="AD2865" s="36"/>
      <c r="AE2865" s="36">
        <f t="shared" si="47"/>
        <v>1</v>
      </c>
    </row>
    <row r="2866" spans="1:31" customFormat="1" ht="67.5">
      <c r="A2866" s="36">
        <v>2865</v>
      </c>
      <c r="B2866" s="36" t="s">
        <v>14216</v>
      </c>
      <c r="C2866" s="36" t="s">
        <v>14840</v>
      </c>
      <c r="D2866" s="36" t="s">
        <v>6370</v>
      </c>
      <c r="E2866" s="36" t="s">
        <v>28</v>
      </c>
      <c r="F2866" s="36" t="s">
        <v>45</v>
      </c>
      <c r="G2866" s="36">
        <v>0</v>
      </c>
      <c r="H2866" s="36" t="s">
        <v>82</v>
      </c>
      <c r="I2866" s="36" t="s">
        <v>15646</v>
      </c>
      <c r="J2866" s="36" t="s">
        <v>15647</v>
      </c>
      <c r="K2866" s="36" t="s">
        <v>106</v>
      </c>
      <c r="L2866" s="72"/>
      <c r="M2866" s="36"/>
      <c r="N2866" s="36"/>
      <c r="O2866" s="36"/>
      <c r="P2866" s="36"/>
      <c r="Q2866" s="36"/>
      <c r="R2866" s="36"/>
      <c r="S2866" s="36"/>
      <c r="T2866" s="36"/>
      <c r="U2866" s="36"/>
      <c r="V2866" s="36"/>
      <c r="W2866" s="36"/>
      <c r="X2866" s="36"/>
      <c r="Y2866" s="36"/>
      <c r="Z2866" s="36"/>
      <c r="AA2866" s="36"/>
      <c r="AB2866" s="36"/>
      <c r="AC2866" s="36"/>
      <c r="AD2866" s="36"/>
      <c r="AE2866" s="36">
        <f t="shared" si="47"/>
        <v>0</v>
      </c>
    </row>
    <row r="2867" spans="1:31" customFormat="1" ht="94.5">
      <c r="A2867" s="36">
        <v>2866</v>
      </c>
      <c r="B2867" s="36" t="s">
        <v>14216</v>
      </c>
      <c r="C2867" s="36" t="s">
        <v>14840</v>
      </c>
      <c r="D2867" s="36" t="s">
        <v>15648</v>
      </c>
      <c r="E2867" s="36" t="s">
        <v>28</v>
      </c>
      <c r="F2867" s="36" t="s">
        <v>45</v>
      </c>
      <c r="G2867" s="36">
        <v>0</v>
      </c>
      <c r="H2867" s="36" t="s">
        <v>814</v>
      </c>
      <c r="I2867" s="36" t="s">
        <v>15649</v>
      </c>
      <c r="J2867" s="36" t="s">
        <v>15650</v>
      </c>
      <c r="K2867" s="36" t="s">
        <v>33</v>
      </c>
      <c r="L2867" s="72" t="s">
        <v>15651</v>
      </c>
      <c r="M2867" s="36" t="s">
        <v>15652</v>
      </c>
      <c r="N2867" s="36" t="s">
        <v>36</v>
      </c>
      <c r="O2867" s="36"/>
      <c r="P2867" s="36"/>
      <c r="Q2867" s="36"/>
      <c r="R2867" s="36"/>
      <c r="S2867" s="36" t="s">
        <v>37</v>
      </c>
      <c r="T2867" s="36" t="s">
        <v>38</v>
      </c>
      <c r="U2867" s="36" t="s">
        <v>39</v>
      </c>
      <c r="V2867" s="36" t="s">
        <v>39</v>
      </c>
      <c r="W2867" s="36" t="s">
        <v>15653</v>
      </c>
      <c r="X2867" s="36">
        <v>1</v>
      </c>
      <c r="Y2867" s="36" t="s">
        <v>15374</v>
      </c>
      <c r="Z2867" s="36">
        <v>1</v>
      </c>
      <c r="AA2867" s="36" t="s">
        <v>821</v>
      </c>
      <c r="AB2867" s="36">
        <v>1</v>
      </c>
      <c r="AC2867" s="36"/>
      <c r="AD2867" s="36"/>
      <c r="AE2867" s="36">
        <f t="shared" si="47"/>
        <v>0</v>
      </c>
    </row>
    <row r="2868" spans="1:31" customFormat="1" ht="81">
      <c r="A2868" s="36">
        <v>2867</v>
      </c>
      <c r="B2868" s="36" t="s">
        <v>14216</v>
      </c>
      <c r="C2868" s="36" t="s">
        <v>14840</v>
      </c>
      <c r="D2868" s="36" t="s">
        <v>15654</v>
      </c>
      <c r="E2868" s="36" t="s">
        <v>28</v>
      </c>
      <c r="F2868" s="36" t="s">
        <v>45</v>
      </c>
      <c r="G2868" s="36">
        <v>0</v>
      </c>
      <c r="H2868" s="36" t="s">
        <v>82</v>
      </c>
      <c r="I2868" s="36" t="s">
        <v>15655</v>
      </c>
      <c r="J2868" s="36" t="s">
        <v>15656</v>
      </c>
      <c r="K2868" s="36" t="s">
        <v>33</v>
      </c>
      <c r="L2868" s="72" t="s">
        <v>15657</v>
      </c>
      <c r="M2868" s="36" t="s">
        <v>15658</v>
      </c>
      <c r="N2868" s="36" t="s">
        <v>49</v>
      </c>
      <c r="O2868" s="36"/>
      <c r="P2868" s="36" t="s">
        <v>50</v>
      </c>
      <c r="Q2868" s="36"/>
      <c r="R2868" s="36"/>
      <c r="S2868" s="36" t="s">
        <v>51</v>
      </c>
      <c r="T2868" s="36" t="s">
        <v>38</v>
      </c>
      <c r="U2868" s="36" t="s">
        <v>39</v>
      </c>
      <c r="V2868" s="36" t="s">
        <v>38</v>
      </c>
      <c r="W2868" s="36" t="s">
        <v>14897</v>
      </c>
      <c r="X2868" s="36">
        <v>1</v>
      </c>
      <c r="Y2868" s="36" t="s">
        <v>15659</v>
      </c>
      <c r="Z2868" s="36">
        <v>1</v>
      </c>
      <c r="AA2868" s="36" t="s">
        <v>821</v>
      </c>
      <c r="AB2868" s="36">
        <v>1</v>
      </c>
      <c r="AC2868" s="36"/>
      <c r="AD2868" s="36"/>
      <c r="AE2868" s="36">
        <f t="shared" si="47"/>
        <v>1</v>
      </c>
    </row>
    <row r="2869" spans="1:31" customFormat="1" ht="81">
      <c r="A2869" s="36">
        <v>2868</v>
      </c>
      <c r="B2869" s="36" t="s">
        <v>14216</v>
      </c>
      <c r="C2869" s="36" t="s">
        <v>14840</v>
      </c>
      <c r="D2869" s="36" t="s">
        <v>15660</v>
      </c>
      <c r="E2869" s="36" t="s">
        <v>28</v>
      </c>
      <c r="F2869" s="36" t="s">
        <v>45</v>
      </c>
      <c r="G2869" s="36">
        <v>0</v>
      </c>
      <c r="H2869" s="36" t="s">
        <v>82</v>
      </c>
      <c r="I2869" s="36" t="s">
        <v>15661</v>
      </c>
      <c r="J2869" s="36" t="s">
        <v>15662</v>
      </c>
      <c r="K2869" s="36" t="s">
        <v>33</v>
      </c>
      <c r="L2869" s="72" t="s">
        <v>15663</v>
      </c>
      <c r="M2869" s="36" t="s">
        <v>15664</v>
      </c>
      <c r="N2869" s="36" t="s">
        <v>36</v>
      </c>
      <c r="O2869" s="36"/>
      <c r="P2869" s="36"/>
      <c r="Q2869" s="36"/>
      <c r="R2869" s="36"/>
      <c r="S2869" s="36" t="s">
        <v>37</v>
      </c>
      <c r="T2869" s="36" t="s">
        <v>38</v>
      </c>
      <c r="U2869" s="36" t="s">
        <v>39</v>
      </c>
      <c r="V2869" s="36" t="s">
        <v>38</v>
      </c>
      <c r="W2869" s="36" t="s">
        <v>14897</v>
      </c>
      <c r="X2869" s="36">
        <v>1</v>
      </c>
      <c r="Y2869" s="36" t="s">
        <v>15665</v>
      </c>
      <c r="Z2869" s="36">
        <v>1</v>
      </c>
      <c r="AA2869" s="36" t="s">
        <v>821</v>
      </c>
      <c r="AB2869" s="36">
        <v>1</v>
      </c>
      <c r="AC2869" s="36"/>
      <c r="AD2869" s="36"/>
      <c r="AE2869" s="36">
        <f t="shared" si="47"/>
        <v>0</v>
      </c>
    </row>
    <row r="2870" spans="1:31" customFormat="1" ht="81">
      <c r="A2870" s="36">
        <v>2869</v>
      </c>
      <c r="B2870" s="36" t="s">
        <v>14216</v>
      </c>
      <c r="C2870" s="36" t="s">
        <v>14840</v>
      </c>
      <c r="D2870" s="36" t="s">
        <v>15666</v>
      </c>
      <c r="E2870" s="36" t="s">
        <v>28</v>
      </c>
      <c r="F2870" s="36" t="s">
        <v>45</v>
      </c>
      <c r="G2870" s="36">
        <v>0</v>
      </c>
      <c r="H2870" s="36" t="s">
        <v>82</v>
      </c>
      <c r="I2870" s="36" t="s">
        <v>15667</v>
      </c>
      <c r="J2870" s="36" t="s">
        <v>15668</v>
      </c>
      <c r="K2870" s="36" t="s">
        <v>33</v>
      </c>
      <c r="L2870" s="72" t="s">
        <v>15669</v>
      </c>
      <c r="M2870" s="36" t="s">
        <v>15670</v>
      </c>
      <c r="N2870" s="36" t="s">
        <v>36</v>
      </c>
      <c r="O2870" s="36"/>
      <c r="P2870" s="36"/>
      <c r="Q2870" s="36"/>
      <c r="R2870" s="36"/>
      <c r="S2870" s="36" t="s">
        <v>51</v>
      </c>
      <c r="T2870" s="36" t="s">
        <v>38</v>
      </c>
      <c r="U2870" s="36" t="s">
        <v>39</v>
      </c>
      <c r="V2870" s="36" t="s">
        <v>38</v>
      </c>
      <c r="W2870" s="36" t="s">
        <v>14916</v>
      </c>
      <c r="X2870" s="36">
        <v>1</v>
      </c>
      <c r="Y2870" s="36" t="s">
        <v>15665</v>
      </c>
      <c r="Z2870" s="36">
        <v>1</v>
      </c>
      <c r="AA2870" s="36" t="s">
        <v>821</v>
      </c>
      <c r="AB2870" s="36">
        <v>1</v>
      </c>
      <c r="AC2870" s="36"/>
      <c r="AD2870" s="36"/>
      <c r="AE2870" s="36">
        <f t="shared" si="47"/>
        <v>0</v>
      </c>
    </row>
    <row r="2871" spans="1:31" customFormat="1" ht="81">
      <c r="A2871" s="36">
        <v>2870</v>
      </c>
      <c r="B2871" s="36" t="s">
        <v>14216</v>
      </c>
      <c r="C2871" s="36" t="s">
        <v>14840</v>
      </c>
      <c r="D2871" s="36" t="s">
        <v>15671</v>
      </c>
      <c r="E2871" s="36" t="s">
        <v>28</v>
      </c>
      <c r="F2871" s="36" t="s">
        <v>45</v>
      </c>
      <c r="G2871" s="36">
        <v>0</v>
      </c>
      <c r="H2871" s="36" t="s">
        <v>82</v>
      </c>
      <c r="I2871" s="36" t="s">
        <v>15672</v>
      </c>
      <c r="J2871" s="36" t="s">
        <v>15673</v>
      </c>
      <c r="K2871" s="36" t="s">
        <v>33</v>
      </c>
      <c r="L2871" s="72" t="s">
        <v>15674</v>
      </c>
      <c r="M2871" s="36" t="s">
        <v>15675</v>
      </c>
      <c r="N2871" s="36" t="s">
        <v>49</v>
      </c>
      <c r="O2871" s="36"/>
      <c r="P2871" s="36" t="s">
        <v>50</v>
      </c>
      <c r="Q2871" s="36"/>
      <c r="R2871" s="36"/>
      <c r="S2871" s="36" t="s">
        <v>51</v>
      </c>
      <c r="T2871" s="36" t="s">
        <v>38</v>
      </c>
      <c r="U2871" s="36" t="s">
        <v>39</v>
      </c>
      <c r="V2871" s="36" t="s">
        <v>38</v>
      </c>
      <c r="W2871" s="36" t="s">
        <v>14916</v>
      </c>
      <c r="X2871" s="36">
        <v>1</v>
      </c>
      <c r="Y2871" s="36" t="s">
        <v>15676</v>
      </c>
      <c r="Z2871" s="36">
        <v>1</v>
      </c>
      <c r="AA2871" s="36" t="s">
        <v>821</v>
      </c>
      <c r="AB2871" s="36">
        <v>1</v>
      </c>
      <c r="AC2871" s="36"/>
      <c r="AD2871" s="36"/>
      <c r="AE2871" s="36">
        <f t="shared" si="47"/>
        <v>1</v>
      </c>
    </row>
    <row r="2872" spans="1:31" customFormat="1" ht="81">
      <c r="A2872" s="36">
        <v>2871</v>
      </c>
      <c r="B2872" s="36" t="s">
        <v>14216</v>
      </c>
      <c r="C2872" s="36" t="s">
        <v>14840</v>
      </c>
      <c r="D2872" s="36" t="s">
        <v>15677</v>
      </c>
      <c r="E2872" s="36" t="s">
        <v>28</v>
      </c>
      <c r="F2872" s="36" t="s">
        <v>45</v>
      </c>
      <c r="G2872" s="36">
        <v>0</v>
      </c>
      <c r="H2872" s="36" t="s">
        <v>82</v>
      </c>
      <c r="I2872" s="36" t="s">
        <v>15678</v>
      </c>
      <c r="J2872" s="36" t="s">
        <v>15679</v>
      </c>
      <c r="K2872" s="36" t="s">
        <v>106</v>
      </c>
      <c r="L2872" s="72"/>
      <c r="M2872" s="36"/>
      <c r="N2872" s="36"/>
      <c r="O2872" s="36"/>
      <c r="P2872" s="36"/>
      <c r="Q2872" s="36"/>
      <c r="R2872" s="36"/>
      <c r="S2872" s="36"/>
      <c r="T2872" s="36"/>
      <c r="U2872" s="36"/>
      <c r="V2872" s="36"/>
      <c r="W2872" s="36"/>
      <c r="X2872" s="36"/>
      <c r="Y2872" s="36"/>
      <c r="Z2872" s="36"/>
      <c r="AA2872" s="36"/>
      <c r="AB2872" s="36"/>
      <c r="AC2872" s="36"/>
      <c r="AD2872" s="36"/>
      <c r="AE2872" s="36">
        <f t="shared" si="47"/>
        <v>0</v>
      </c>
    </row>
    <row r="2873" spans="1:31" customFormat="1" ht="81">
      <c r="A2873" s="36">
        <v>2872</v>
      </c>
      <c r="B2873" s="36" t="s">
        <v>14216</v>
      </c>
      <c r="C2873" s="36" t="s">
        <v>14840</v>
      </c>
      <c r="D2873" s="36" t="s">
        <v>15680</v>
      </c>
      <c r="E2873" s="36" t="s">
        <v>28</v>
      </c>
      <c r="F2873" s="36" t="s">
        <v>45</v>
      </c>
      <c r="G2873" s="36">
        <v>0</v>
      </c>
      <c r="H2873" s="36" t="s">
        <v>82</v>
      </c>
      <c r="I2873" s="36" t="s">
        <v>15681</v>
      </c>
      <c r="J2873" s="36" t="s">
        <v>15682</v>
      </c>
      <c r="K2873" s="36" t="s">
        <v>33</v>
      </c>
      <c r="L2873" s="72" t="s">
        <v>15683</v>
      </c>
      <c r="M2873" s="36" t="s">
        <v>15684</v>
      </c>
      <c r="N2873" s="36" t="s">
        <v>49</v>
      </c>
      <c r="O2873" s="36"/>
      <c r="P2873" s="36" t="s">
        <v>50</v>
      </c>
      <c r="Q2873" s="36"/>
      <c r="R2873" s="36"/>
      <c r="S2873" s="36" t="s">
        <v>51</v>
      </c>
      <c r="T2873" s="36" t="s">
        <v>38</v>
      </c>
      <c r="U2873" s="36" t="s">
        <v>38</v>
      </c>
      <c r="V2873" s="36" t="s">
        <v>38</v>
      </c>
      <c r="W2873" s="36" t="s">
        <v>38</v>
      </c>
      <c r="X2873" s="36">
        <v>2</v>
      </c>
      <c r="Y2873" s="36" t="s">
        <v>15685</v>
      </c>
      <c r="Z2873" s="36">
        <v>1</v>
      </c>
      <c r="AA2873" s="36" t="s">
        <v>821</v>
      </c>
      <c r="AB2873" s="36">
        <v>1</v>
      </c>
      <c r="AC2873" s="36"/>
      <c r="AD2873" s="36"/>
      <c r="AE2873" s="36">
        <f t="shared" si="47"/>
        <v>1</v>
      </c>
    </row>
    <row r="2874" spans="1:31" customFormat="1" ht="81">
      <c r="A2874" s="36">
        <v>2873</v>
      </c>
      <c r="B2874" s="36" t="s">
        <v>14216</v>
      </c>
      <c r="C2874" s="36" t="s">
        <v>14840</v>
      </c>
      <c r="D2874" s="36" t="s">
        <v>15686</v>
      </c>
      <c r="E2874" s="36" t="s">
        <v>28</v>
      </c>
      <c r="F2874" s="36" t="s">
        <v>45</v>
      </c>
      <c r="G2874" s="36">
        <v>0</v>
      </c>
      <c r="H2874" s="36" t="s">
        <v>82</v>
      </c>
      <c r="I2874" s="36" t="s">
        <v>15687</v>
      </c>
      <c r="J2874" s="36" t="s">
        <v>15688</v>
      </c>
      <c r="K2874" s="36" t="s">
        <v>33</v>
      </c>
      <c r="L2874" s="72" t="s">
        <v>15689</v>
      </c>
      <c r="M2874" s="36" t="s">
        <v>15690</v>
      </c>
      <c r="N2874" s="36" t="s">
        <v>49</v>
      </c>
      <c r="O2874" s="36"/>
      <c r="P2874" s="36" t="s">
        <v>50</v>
      </c>
      <c r="Q2874" s="36"/>
      <c r="R2874" s="36"/>
      <c r="S2874" s="36" t="s">
        <v>51</v>
      </c>
      <c r="T2874" s="36" t="s">
        <v>38</v>
      </c>
      <c r="U2874" s="36" t="s">
        <v>39</v>
      </c>
      <c r="V2874" s="36" t="s">
        <v>38</v>
      </c>
      <c r="W2874" s="36" t="s">
        <v>14897</v>
      </c>
      <c r="X2874" s="36">
        <v>1</v>
      </c>
      <c r="Y2874" s="36" t="s">
        <v>15691</v>
      </c>
      <c r="Z2874" s="36">
        <v>1</v>
      </c>
      <c r="AA2874" s="36" t="s">
        <v>821</v>
      </c>
      <c r="AB2874" s="36">
        <v>1</v>
      </c>
      <c r="AC2874" s="36"/>
      <c r="AD2874" s="36"/>
      <c r="AE2874" s="36">
        <f t="shared" si="47"/>
        <v>1</v>
      </c>
    </row>
    <row r="2875" spans="1:31" customFormat="1" ht="81">
      <c r="A2875" s="36">
        <v>2874</v>
      </c>
      <c r="B2875" s="36" t="s">
        <v>14216</v>
      </c>
      <c r="C2875" s="36" t="s">
        <v>14840</v>
      </c>
      <c r="D2875" s="36" t="s">
        <v>15692</v>
      </c>
      <c r="E2875" s="36" t="s">
        <v>28</v>
      </c>
      <c r="F2875" s="36" t="s">
        <v>45</v>
      </c>
      <c r="G2875" s="36">
        <v>0</v>
      </c>
      <c r="H2875" s="36" t="s">
        <v>82</v>
      </c>
      <c r="I2875" s="36" t="s">
        <v>15693</v>
      </c>
      <c r="J2875" s="36" t="s">
        <v>15694</v>
      </c>
      <c r="K2875" s="36" t="s">
        <v>33</v>
      </c>
      <c r="L2875" s="72" t="s">
        <v>15695</v>
      </c>
      <c r="M2875" s="36" t="s">
        <v>15696</v>
      </c>
      <c r="N2875" s="36" t="s">
        <v>36</v>
      </c>
      <c r="O2875" s="36"/>
      <c r="P2875" s="36"/>
      <c r="Q2875" s="36"/>
      <c r="R2875" s="36"/>
      <c r="S2875" s="36" t="s">
        <v>37</v>
      </c>
      <c r="T2875" s="36" t="s">
        <v>38</v>
      </c>
      <c r="U2875" s="36" t="s">
        <v>39</v>
      </c>
      <c r="V2875" s="36" t="s">
        <v>38</v>
      </c>
      <c r="W2875" s="36" t="s">
        <v>38</v>
      </c>
      <c r="X2875" s="36">
        <v>2</v>
      </c>
      <c r="Y2875" s="36" t="s">
        <v>15374</v>
      </c>
      <c r="Z2875" s="36">
        <v>1</v>
      </c>
      <c r="AA2875" s="36" t="s">
        <v>821</v>
      </c>
      <c r="AB2875" s="36">
        <v>1</v>
      </c>
      <c r="AC2875" s="36"/>
      <c r="AD2875" s="36"/>
      <c r="AE2875" s="36">
        <f t="shared" si="47"/>
        <v>0</v>
      </c>
    </row>
    <row r="2876" spans="1:31" customFormat="1" ht="81">
      <c r="A2876" s="36">
        <v>2875</v>
      </c>
      <c r="B2876" s="36" t="s">
        <v>14216</v>
      </c>
      <c r="C2876" s="36" t="s">
        <v>14840</v>
      </c>
      <c r="D2876" s="36" t="s">
        <v>15697</v>
      </c>
      <c r="E2876" s="36" t="s">
        <v>28</v>
      </c>
      <c r="F2876" s="36" t="s">
        <v>45</v>
      </c>
      <c r="G2876" s="36">
        <v>0</v>
      </c>
      <c r="H2876" s="36" t="s">
        <v>82</v>
      </c>
      <c r="I2876" s="36" t="s">
        <v>15698</v>
      </c>
      <c r="J2876" s="36" t="s">
        <v>15699</v>
      </c>
      <c r="K2876" s="36" t="s">
        <v>33</v>
      </c>
      <c r="L2876" s="72" t="s">
        <v>15700</v>
      </c>
      <c r="M2876" s="36" t="s">
        <v>15701</v>
      </c>
      <c r="N2876" s="36" t="s">
        <v>36</v>
      </c>
      <c r="O2876" s="36"/>
      <c r="P2876" s="36"/>
      <c r="Q2876" s="36"/>
      <c r="R2876" s="36"/>
      <c r="S2876" s="36" t="s">
        <v>37</v>
      </c>
      <c r="T2876" s="36" t="s">
        <v>38</v>
      </c>
      <c r="U2876" s="36" t="s">
        <v>39</v>
      </c>
      <c r="V2876" s="36" t="s">
        <v>39</v>
      </c>
      <c r="W2876" s="36" t="s">
        <v>15702</v>
      </c>
      <c r="X2876" s="36">
        <v>1</v>
      </c>
      <c r="Y2876" s="36" t="s">
        <v>15703</v>
      </c>
      <c r="Z2876" s="36">
        <v>1</v>
      </c>
      <c r="AA2876" s="36" t="s">
        <v>821</v>
      </c>
      <c r="AB2876" s="36">
        <v>1</v>
      </c>
      <c r="AC2876" s="36"/>
      <c r="AD2876" s="36"/>
      <c r="AE2876" s="36">
        <f t="shared" si="47"/>
        <v>0</v>
      </c>
    </row>
    <row r="2877" spans="1:31" customFormat="1" ht="81">
      <c r="A2877" s="36">
        <v>2876</v>
      </c>
      <c r="B2877" s="36" t="s">
        <v>14216</v>
      </c>
      <c r="C2877" s="36" t="s">
        <v>14840</v>
      </c>
      <c r="D2877" s="36" t="s">
        <v>15704</v>
      </c>
      <c r="E2877" s="36" t="s">
        <v>28</v>
      </c>
      <c r="F2877" s="36" t="s">
        <v>45</v>
      </c>
      <c r="G2877" s="36">
        <v>0</v>
      </c>
      <c r="H2877" s="36" t="s">
        <v>82</v>
      </c>
      <c r="I2877" s="36" t="s">
        <v>15705</v>
      </c>
      <c r="J2877" s="36" t="s">
        <v>15706</v>
      </c>
      <c r="K2877" s="36" t="s">
        <v>33</v>
      </c>
      <c r="L2877" s="72" t="s">
        <v>15707</v>
      </c>
      <c r="M2877" s="36" t="s">
        <v>15708</v>
      </c>
      <c r="N2877" s="36" t="s">
        <v>36</v>
      </c>
      <c r="O2877" s="36"/>
      <c r="P2877" s="36"/>
      <c r="Q2877" s="36"/>
      <c r="R2877" s="36"/>
      <c r="S2877" s="36" t="s">
        <v>37</v>
      </c>
      <c r="T2877" s="36" t="s">
        <v>38</v>
      </c>
      <c r="U2877" s="36" t="s">
        <v>39</v>
      </c>
      <c r="V2877" s="36" t="s">
        <v>39</v>
      </c>
      <c r="W2877" s="36" t="s">
        <v>14999</v>
      </c>
      <c r="X2877" s="36">
        <v>1</v>
      </c>
      <c r="Y2877" s="36" t="s">
        <v>15709</v>
      </c>
      <c r="Z2877" s="36">
        <v>1</v>
      </c>
      <c r="AA2877" s="36" t="s">
        <v>821</v>
      </c>
      <c r="AB2877" s="36">
        <v>1</v>
      </c>
      <c r="AC2877" s="36"/>
      <c r="AD2877" s="36"/>
      <c r="AE2877" s="36">
        <f t="shared" si="47"/>
        <v>0</v>
      </c>
    </row>
    <row r="2878" spans="1:31" customFormat="1" ht="81">
      <c r="A2878" s="36">
        <v>2877</v>
      </c>
      <c r="B2878" s="36" t="s">
        <v>14216</v>
      </c>
      <c r="C2878" s="36" t="s">
        <v>14840</v>
      </c>
      <c r="D2878" s="36" t="s">
        <v>15710</v>
      </c>
      <c r="E2878" s="36" t="s">
        <v>28</v>
      </c>
      <c r="F2878" s="36" t="s">
        <v>45</v>
      </c>
      <c r="G2878" s="36">
        <v>0</v>
      </c>
      <c r="H2878" s="36" t="s">
        <v>82</v>
      </c>
      <c r="I2878" s="36" t="s">
        <v>15711</v>
      </c>
      <c r="J2878" s="36" t="s">
        <v>15712</v>
      </c>
      <c r="K2878" s="36" t="s">
        <v>106</v>
      </c>
      <c r="L2878" s="72"/>
      <c r="M2878" s="36"/>
      <c r="N2878" s="36"/>
      <c r="O2878" s="36"/>
      <c r="P2878" s="36"/>
      <c r="Q2878" s="36"/>
      <c r="R2878" s="36"/>
      <c r="S2878" s="36"/>
      <c r="T2878" s="36"/>
      <c r="U2878" s="36"/>
      <c r="V2878" s="36"/>
      <c r="W2878" s="36"/>
      <c r="X2878" s="36"/>
      <c r="Y2878" s="36"/>
      <c r="Z2878" s="36"/>
      <c r="AA2878" s="36"/>
      <c r="AB2878" s="36"/>
      <c r="AC2878" s="36"/>
      <c r="AD2878" s="36"/>
      <c r="AE2878" s="36">
        <f t="shared" si="47"/>
        <v>0</v>
      </c>
    </row>
    <row r="2879" spans="1:31" customFormat="1" ht="81">
      <c r="A2879" s="36">
        <v>2878</v>
      </c>
      <c r="B2879" s="36" t="s">
        <v>14216</v>
      </c>
      <c r="C2879" s="36" t="s">
        <v>14840</v>
      </c>
      <c r="D2879" s="36" t="s">
        <v>15713</v>
      </c>
      <c r="E2879" s="36" t="s">
        <v>28</v>
      </c>
      <c r="F2879" s="36" t="s">
        <v>45</v>
      </c>
      <c r="G2879" s="36">
        <v>0</v>
      </c>
      <c r="H2879" s="36" t="s">
        <v>82</v>
      </c>
      <c r="I2879" s="36" t="s">
        <v>15714</v>
      </c>
      <c r="J2879" s="36" t="s">
        <v>15715</v>
      </c>
      <c r="K2879" s="36" t="s">
        <v>33</v>
      </c>
      <c r="L2879" s="72" t="s">
        <v>15716</v>
      </c>
      <c r="M2879" s="36" t="s">
        <v>15717</v>
      </c>
      <c r="N2879" s="36" t="s">
        <v>36</v>
      </c>
      <c r="O2879" s="36"/>
      <c r="P2879" s="36"/>
      <c r="Q2879" s="36"/>
      <c r="R2879" s="36"/>
      <c r="S2879" s="36" t="s">
        <v>37</v>
      </c>
      <c r="T2879" s="36" t="s">
        <v>38</v>
      </c>
      <c r="U2879" s="36" t="s">
        <v>39</v>
      </c>
      <c r="V2879" s="36" t="s">
        <v>39</v>
      </c>
      <c r="W2879" s="36" t="s">
        <v>15653</v>
      </c>
      <c r="X2879" s="36">
        <v>1</v>
      </c>
      <c r="Y2879" s="36" t="s">
        <v>15374</v>
      </c>
      <c r="Z2879" s="36">
        <v>1</v>
      </c>
      <c r="AA2879" s="36" t="s">
        <v>821</v>
      </c>
      <c r="AB2879" s="36">
        <v>1</v>
      </c>
      <c r="AC2879" s="36"/>
      <c r="AD2879" s="36"/>
      <c r="AE2879" s="36">
        <f t="shared" si="47"/>
        <v>0</v>
      </c>
    </row>
    <row r="2880" spans="1:31" customFormat="1" ht="81">
      <c r="A2880" s="36">
        <v>2879</v>
      </c>
      <c r="B2880" s="36" t="s">
        <v>14216</v>
      </c>
      <c r="C2880" s="36" t="s">
        <v>14840</v>
      </c>
      <c r="D2880" s="36" t="s">
        <v>15718</v>
      </c>
      <c r="E2880" s="36" t="s">
        <v>28</v>
      </c>
      <c r="F2880" s="36" t="s">
        <v>45</v>
      </c>
      <c r="G2880" s="36">
        <v>0</v>
      </c>
      <c r="H2880" s="36" t="s">
        <v>82</v>
      </c>
      <c r="I2880" s="36" t="s">
        <v>15719</v>
      </c>
      <c r="J2880" s="36" t="s">
        <v>15720</v>
      </c>
      <c r="K2880" s="36" t="s">
        <v>33</v>
      </c>
      <c r="L2880" s="72" t="s">
        <v>15721</v>
      </c>
      <c r="M2880" s="36" t="s">
        <v>15722</v>
      </c>
      <c r="N2880" s="36" t="s">
        <v>36</v>
      </c>
      <c r="O2880" s="36"/>
      <c r="P2880" s="36"/>
      <c r="Q2880" s="36"/>
      <c r="R2880" s="36"/>
      <c r="S2880" s="36" t="s">
        <v>51</v>
      </c>
      <c r="T2880" s="36" t="s">
        <v>38</v>
      </c>
      <c r="U2880" s="36" t="s">
        <v>39</v>
      </c>
      <c r="V2880" s="36" t="s">
        <v>39</v>
      </c>
      <c r="W2880" s="36" t="s">
        <v>14999</v>
      </c>
      <c r="X2880" s="36">
        <v>1</v>
      </c>
      <c r="Y2880" s="36" t="s">
        <v>15723</v>
      </c>
      <c r="Z2880" s="36">
        <v>1</v>
      </c>
      <c r="AA2880" s="36" t="s">
        <v>821</v>
      </c>
      <c r="AB2880" s="36">
        <v>1</v>
      </c>
      <c r="AC2880" s="36"/>
      <c r="AD2880" s="36"/>
      <c r="AE2880" s="36">
        <f t="shared" si="47"/>
        <v>0</v>
      </c>
    </row>
    <row r="2881" spans="1:31" customFormat="1" ht="81">
      <c r="A2881" s="36">
        <v>2880</v>
      </c>
      <c r="B2881" s="36" t="s">
        <v>14216</v>
      </c>
      <c r="C2881" s="36" t="s">
        <v>14840</v>
      </c>
      <c r="D2881" s="36" t="s">
        <v>15724</v>
      </c>
      <c r="E2881" s="36" t="s">
        <v>28</v>
      </c>
      <c r="F2881" s="36" t="s">
        <v>45</v>
      </c>
      <c r="G2881" s="36">
        <v>0</v>
      </c>
      <c r="H2881" s="36" t="s">
        <v>82</v>
      </c>
      <c r="I2881" s="36" t="s">
        <v>15725</v>
      </c>
      <c r="J2881" s="36" t="s">
        <v>15726</v>
      </c>
      <c r="K2881" s="36" t="s">
        <v>33</v>
      </c>
      <c r="L2881" s="72" t="s">
        <v>15727</v>
      </c>
      <c r="M2881" s="36" t="s">
        <v>15728</v>
      </c>
      <c r="N2881" s="36" t="s">
        <v>49</v>
      </c>
      <c r="O2881" s="36"/>
      <c r="P2881" s="36" t="s">
        <v>50</v>
      </c>
      <c r="Q2881" s="36"/>
      <c r="R2881" s="36"/>
      <c r="S2881" s="36" t="s">
        <v>51</v>
      </c>
      <c r="T2881" s="36" t="s">
        <v>38</v>
      </c>
      <c r="U2881" s="36" t="s">
        <v>39</v>
      </c>
      <c r="V2881" s="36" t="s">
        <v>38</v>
      </c>
      <c r="W2881" s="36" t="s">
        <v>38</v>
      </c>
      <c r="X2881" s="36">
        <v>2</v>
      </c>
      <c r="Y2881" s="36" t="s">
        <v>15723</v>
      </c>
      <c r="Z2881" s="36">
        <v>1</v>
      </c>
      <c r="AA2881" s="36" t="s">
        <v>821</v>
      </c>
      <c r="AB2881" s="36">
        <v>1</v>
      </c>
      <c r="AC2881" s="36"/>
      <c r="AD2881" s="36"/>
      <c r="AE2881" s="36">
        <f t="shared" si="47"/>
        <v>1</v>
      </c>
    </row>
    <row r="2882" spans="1:31" customFormat="1" ht="81">
      <c r="A2882" s="36">
        <v>2881</v>
      </c>
      <c r="B2882" s="36" t="s">
        <v>14216</v>
      </c>
      <c r="C2882" s="36" t="s">
        <v>14840</v>
      </c>
      <c r="D2882" s="36" t="s">
        <v>15729</v>
      </c>
      <c r="E2882" s="36" t="s">
        <v>28</v>
      </c>
      <c r="F2882" s="36" t="s">
        <v>45</v>
      </c>
      <c r="G2882" s="36">
        <v>0</v>
      </c>
      <c r="H2882" s="36" t="s">
        <v>82</v>
      </c>
      <c r="I2882" s="36" t="s">
        <v>15730</v>
      </c>
      <c r="J2882" s="36" t="s">
        <v>15731</v>
      </c>
      <c r="K2882" s="36" t="s">
        <v>33</v>
      </c>
      <c r="L2882" s="72" t="s">
        <v>15732</v>
      </c>
      <c r="M2882" s="36" t="s">
        <v>15733</v>
      </c>
      <c r="N2882" s="36" t="s">
        <v>36</v>
      </c>
      <c r="O2882" s="36"/>
      <c r="P2882" s="36"/>
      <c r="Q2882" s="36"/>
      <c r="R2882" s="36"/>
      <c r="S2882" s="36" t="s">
        <v>51</v>
      </c>
      <c r="T2882" s="36" t="s">
        <v>38</v>
      </c>
      <c r="U2882" s="36" t="s">
        <v>39</v>
      </c>
      <c r="V2882" s="36" t="s">
        <v>38</v>
      </c>
      <c r="W2882" s="36" t="s">
        <v>38</v>
      </c>
      <c r="X2882" s="36">
        <v>2</v>
      </c>
      <c r="Y2882" s="36" t="s">
        <v>15734</v>
      </c>
      <c r="Z2882" s="36">
        <v>1</v>
      </c>
      <c r="AA2882" s="36" t="s">
        <v>821</v>
      </c>
      <c r="AB2882" s="36">
        <v>1</v>
      </c>
      <c r="AC2882" s="36"/>
      <c r="AD2882" s="36"/>
      <c r="AE2882" s="36">
        <f t="shared" si="47"/>
        <v>0</v>
      </c>
    </row>
    <row r="2883" spans="1:31" customFormat="1" ht="67.5">
      <c r="A2883" s="36">
        <v>2882</v>
      </c>
      <c r="B2883" s="36" t="s">
        <v>14216</v>
      </c>
      <c r="C2883" s="36" t="s">
        <v>14840</v>
      </c>
      <c r="D2883" s="36" t="s">
        <v>15735</v>
      </c>
      <c r="E2883" s="36" t="s">
        <v>28</v>
      </c>
      <c r="F2883" s="36" t="s">
        <v>45</v>
      </c>
      <c r="G2883" s="36">
        <v>0</v>
      </c>
      <c r="H2883" s="36" t="s">
        <v>82</v>
      </c>
      <c r="I2883" s="36" t="s">
        <v>15736</v>
      </c>
      <c r="J2883" s="36" t="s">
        <v>15737</v>
      </c>
      <c r="K2883" s="36" t="s">
        <v>33</v>
      </c>
      <c r="L2883" s="72" t="s">
        <v>15738</v>
      </c>
      <c r="M2883" s="36" t="s">
        <v>15739</v>
      </c>
      <c r="N2883" s="36" t="s">
        <v>36</v>
      </c>
      <c r="O2883" s="36"/>
      <c r="P2883" s="36"/>
      <c r="Q2883" s="36"/>
      <c r="R2883" s="36"/>
      <c r="S2883" s="36" t="s">
        <v>37</v>
      </c>
      <c r="T2883" s="36" t="s">
        <v>38</v>
      </c>
      <c r="U2883" s="36" t="s">
        <v>39</v>
      </c>
      <c r="V2883" s="36" t="s">
        <v>38</v>
      </c>
      <c r="W2883" s="36" t="s">
        <v>15740</v>
      </c>
      <c r="X2883" s="36">
        <v>1</v>
      </c>
      <c r="Y2883" s="36" t="s">
        <v>15741</v>
      </c>
      <c r="Z2883" s="36">
        <v>1</v>
      </c>
      <c r="AA2883" s="36" t="s">
        <v>821</v>
      </c>
      <c r="AB2883" s="36">
        <v>1</v>
      </c>
      <c r="AC2883" s="36"/>
      <c r="AD2883" s="36"/>
      <c r="AE2883" s="36">
        <f t="shared" si="47"/>
        <v>0</v>
      </c>
    </row>
    <row r="2884" spans="1:31" customFormat="1" ht="67.5">
      <c r="A2884" s="36">
        <v>2883</v>
      </c>
      <c r="B2884" s="36" t="s">
        <v>14216</v>
      </c>
      <c r="C2884" s="36" t="s">
        <v>14840</v>
      </c>
      <c r="D2884" s="36" t="s">
        <v>15742</v>
      </c>
      <c r="E2884" s="36" t="s">
        <v>28</v>
      </c>
      <c r="F2884" s="36" t="s">
        <v>45</v>
      </c>
      <c r="G2884" s="36">
        <v>0</v>
      </c>
      <c r="H2884" s="36" t="s">
        <v>82</v>
      </c>
      <c r="I2884" s="36" t="s">
        <v>15743</v>
      </c>
      <c r="J2884" s="36" t="s">
        <v>15744</v>
      </c>
      <c r="K2884" s="36" t="s">
        <v>33</v>
      </c>
      <c r="L2884" s="72" t="s">
        <v>15745</v>
      </c>
      <c r="M2884" s="36" t="s">
        <v>15746</v>
      </c>
      <c r="N2884" s="36" t="s">
        <v>49</v>
      </c>
      <c r="O2884" s="36"/>
      <c r="P2884" s="36" t="s">
        <v>50</v>
      </c>
      <c r="Q2884" s="36"/>
      <c r="R2884" s="36"/>
      <c r="S2884" s="36" t="s">
        <v>51</v>
      </c>
      <c r="T2884" s="36" t="s">
        <v>38</v>
      </c>
      <c r="U2884" s="36" t="s">
        <v>39</v>
      </c>
      <c r="V2884" s="36" t="s">
        <v>38</v>
      </c>
      <c r="W2884" s="36" t="s">
        <v>14897</v>
      </c>
      <c r="X2884" s="36">
        <v>1</v>
      </c>
      <c r="Y2884" s="36" t="s">
        <v>15747</v>
      </c>
      <c r="Z2884" s="36">
        <v>1</v>
      </c>
      <c r="AA2884" s="36" t="s">
        <v>821</v>
      </c>
      <c r="AB2884" s="36">
        <v>1</v>
      </c>
      <c r="AC2884" s="36"/>
      <c r="AD2884" s="36"/>
      <c r="AE2884" s="36">
        <f t="shared" si="47"/>
        <v>1</v>
      </c>
    </row>
    <row r="2885" spans="1:31" customFormat="1" ht="67.5">
      <c r="A2885" s="36">
        <v>2884</v>
      </c>
      <c r="B2885" s="36" t="s">
        <v>14216</v>
      </c>
      <c r="C2885" s="36" t="s">
        <v>14840</v>
      </c>
      <c r="D2885" s="36" t="s">
        <v>15748</v>
      </c>
      <c r="E2885" s="36" t="s">
        <v>28</v>
      </c>
      <c r="F2885" s="36" t="s">
        <v>45</v>
      </c>
      <c r="G2885" s="36">
        <v>0</v>
      </c>
      <c r="H2885" s="36" t="s">
        <v>82</v>
      </c>
      <c r="I2885" s="36" t="s">
        <v>15743</v>
      </c>
      <c r="J2885" s="36" t="s">
        <v>15749</v>
      </c>
      <c r="K2885" s="36" t="s">
        <v>33</v>
      </c>
      <c r="L2885" s="72" t="s">
        <v>15750</v>
      </c>
      <c r="M2885" s="36" t="s">
        <v>15751</v>
      </c>
      <c r="N2885" s="36" t="s">
        <v>49</v>
      </c>
      <c r="O2885" s="36"/>
      <c r="P2885" s="36" t="s">
        <v>50</v>
      </c>
      <c r="Q2885" s="36"/>
      <c r="R2885" s="36"/>
      <c r="S2885" s="36" t="s">
        <v>51</v>
      </c>
      <c r="T2885" s="36" t="s">
        <v>38</v>
      </c>
      <c r="U2885" s="36" t="s">
        <v>39</v>
      </c>
      <c r="V2885" s="36" t="s">
        <v>38</v>
      </c>
      <c r="W2885" s="36" t="s">
        <v>14897</v>
      </c>
      <c r="X2885" s="36">
        <v>1</v>
      </c>
      <c r="Y2885" s="36" t="s">
        <v>15747</v>
      </c>
      <c r="Z2885" s="36">
        <v>1</v>
      </c>
      <c r="AA2885" s="36" t="s">
        <v>821</v>
      </c>
      <c r="AB2885" s="36">
        <v>1</v>
      </c>
      <c r="AC2885" s="36"/>
      <c r="AD2885" s="36"/>
      <c r="AE2885" s="36">
        <f t="shared" si="47"/>
        <v>1</v>
      </c>
    </row>
    <row r="2886" spans="1:31" customFormat="1" ht="81">
      <c r="A2886" s="36">
        <v>2885</v>
      </c>
      <c r="B2886" s="36" t="s">
        <v>14216</v>
      </c>
      <c r="C2886" s="36" t="s">
        <v>14840</v>
      </c>
      <c r="D2886" s="36" t="s">
        <v>15752</v>
      </c>
      <c r="E2886" s="36" t="s">
        <v>28</v>
      </c>
      <c r="F2886" s="36" t="s">
        <v>45</v>
      </c>
      <c r="G2886" s="36">
        <v>0</v>
      </c>
      <c r="H2886" s="36" t="s">
        <v>82</v>
      </c>
      <c r="I2886" s="36" t="s">
        <v>15753</v>
      </c>
      <c r="J2886" s="36" t="s">
        <v>15754</v>
      </c>
      <c r="K2886" s="36" t="s">
        <v>33</v>
      </c>
      <c r="L2886" s="72" t="s">
        <v>15755</v>
      </c>
      <c r="M2886" s="36" t="s">
        <v>15756</v>
      </c>
      <c r="N2886" s="36" t="s">
        <v>49</v>
      </c>
      <c r="O2886" s="36"/>
      <c r="P2886" s="36" t="s">
        <v>50</v>
      </c>
      <c r="Q2886" s="36"/>
      <c r="R2886" s="36"/>
      <c r="S2886" s="36" t="s">
        <v>51</v>
      </c>
      <c r="T2886" s="36" t="s">
        <v>38</v>
      </c>
      <c r="U2886" s="36" t="s">
        <v>39</v>
      </c>
      <c r="V2886" s="36" t="s">
        <v>38</v>
      </c>
      <c r="W2886" s="36" t="s">
        <v>14897</v>
      </c>
      <c r="X2886" s="36">
        <v>1</v>
      </c>
      <c r="Y2886" s="36" t="s">
        <v>15757</v>
      </c>
      <c r="Z2886" s="36">
        <v>1</v>
      </c>
      <c r="AA2886" s="36" t="s">
        <v>821</v>
      </c>
      <c r="AB2886" s="36">
        <v>1</v>
      </c>
      <c r="AC2886" s="36"/>
      <c r="AD2886" s="36"/>
      <c r="AE2886" s="36">
        <f t="shared" si="47"/>
        <v>1</v>
      </c>
    </row>
    <row r="2887" spans="1:31" customFormat="1" ht="106.15" customHeight="1">
      <c r="A2887" s="36">
        <v>2886</v>
      </c>
      <c r="B2887" s="36" t="s">
        <v>14216</v>
      </c>
      <c r="C2887" s="36" t="s">
        <v>14840</v>
      </c>
      <c r="D2887" s="36" t="s">
        <v>15758</v>
      </c>
      <c r="E2887" s="36" t="s">
        <v>28</v>
      </c>
      <c r="F2887" s="36" t="s">
        <v>2866</v>
      </c>
      <c r="G2887" s="20">
        <v>5</v>
      </c>
      <c r="H2887" s="36" t="s">
        <v>645</v>
      </c>
      <c r="I2887" s="36" t="s">
        <v>15759</v>
      </c>
      <c r="J2887" s="36" t="s">
        <v>15760</v>
      </c>
      <c r="K2887" s="36" t="s">
        <v>33</v>
      </c>
      <c r="L2887" s="72" t="s">
        <v>15761</v>
      </c>
      <c r="M2887" s="36" t="s">
        <v>15762</v>
      </c>
      <c r="N2887" s="36" t="s">
        <v>49</v>
      </c>
      <c r="O2887" s="36"/>
      <c r="P2887" s="80"/>
      <c r="Q2887" s="36"/>
      <c r="R2887" s="80" t="s">
        <v>50</v>
      </c>
      <c r="S2887" s="36" t="s">
        <v>37</v>
      </c>
      <c r="T2887" s="36" t="s">
        <v>38</v>
      </c>
      <c r="U2887" s="36" t="s">
        <v>38</v>
      </c>
      <c r="V2887" s="36" t="s">
        <v>38</v>
      </c>
      <c r="W2887" s="36" t="s">
        <v>15763</v>
      </c>
      <c r="X2887" s="20">
        <v>1</v>
      </c>
      <c r="Y2887" s="36" t="s">
        <v>15764</v>
      </c>
      <c r="Z2887" s="20">
        <v>1</v>
      </c>
      <c r="AA2887" s="36" t="s">
        <v>821</v>
      </c>
      <c r="AB2887" s="20">
        <v>1</v>
      </c>
      <c r="AC2887" s="20"/>
      <c r="AD2887" s="20"/>
      <c r="AE2887" s="20">
        <v>1</v>
      </c>
    </row>
    <row r="2888" spans="1:31" s="27" customFormat="1" ht="67.5">
      <c r="A2888" s="36">
        <v>2887</v>
      </c>
      <c r="B2888" s="36" t="s">
        <v>14216</v>
      </c>
      <c r="C2888" s="36" t="s">
        <v>14840</v>
      </c>
      <c r="D2888" s="36" t="s">
        <v>15765</v>
      </c>
      <c r="E2888" s="36" t="s">
        <v>28</v>
      </c>
      <c r="F2888" s="36" t="s">
        <v>45</v>
      </c>
      <c r="G2888" s="27">
        <v>0</v>
      </c>
      <c r="H2888" s="36" t="s">
        <v>82</v>
      </c>
      <c r="I2888" s="36" t="s">
        <v>15766</v>
      </c>
      <c r="J2888" s="36" t="s">
        <v>15767</v>
      </c>
      <c r="K2888" s="36" t="s">
        <v>33</v>
      </c>
      <c r="L2888" s="72" t="s">
        <v>15768</v>
      </c>
      <c r="M2888" s="36" t="s">
        <v>15769</v>
      </c>
      <c r="N2888" s="36" t="s">
        <v>36</v>
      </c>
      <c r="O2888" s="36"/>
      <c r="P2888" s="36"/>
      <c r="Q2888" s="36"/>
      <c r="R2888" s="36"/>
      <c r="S2888" s="36" t="s">
        <v>37</v>
      </c>
      <c r="T2888" s="36" t="s">
        <v>38</v>
      </c>
      <c r="U2888" s="36" t="s">
        <v>39</v>
      </c>
      <c r="V2888" s="36" t="s">
        <v>38</v>
      </c>
      <c r="W2888" s="36" t="s">
        <v>15740</v>
      </c>
      <c r="X2888" s="36">
        <v>1</v>
      </c>
      <c r="Y2888" s="36" t="s">
        <v>15770</v>
      </c>
      <c r="Z2888" s="36">
        <v>1</v>
      </c>
      <c r="AA2888" s="36" t="s">
        <v>821</v>
      </c>
      <c r="AB2888" s="36">
        <v>1</v>
      </c>
      <c r="AD2888" s="36">
        <f>COUNTIFS(O2888:R2888,"√")</f>
        <v>0</v>
      </c>
      <c r="AE2888" s="81"/>
    </row>
    <row r="2889" spans="1:31" customFormat="1" ht="94.5">
      <c r="A2889" s="36">
        <v>2888</v>
      </c>
      <c r="B2889" s="36" t="s">
        <v>14216</v>
      </c>
      <c r="C2889" s="36" t="s">
        <v>14840</v>
      </c>
      <c r="D2889" s="36" t="s">
        <v>15771</v>
      </c>
      <c r="E2889" s="36" t="s">
        <v>28</v>
      </c>
      <c r="F2889" s="36" t="s">
        <v>45</v>
      </c>
      <c r="G2889" s="20">
        <v>0</v>
      </c>
      <c r="H2889" s="36" t="s">
        <v>82</v>
      </c>
      <c r="I2889" s="36" t="s">
        <v>15711</v>
      </c>
      <c r="J2889" s="36" t="s">
        <v>15772</v>
      </c>
      <c r="K2889" s="20" t="s">
        <v>33</v>
      </c>
      <c r="L2889" s="72" t="s">
        <v>15773</v>
      </c>
      <c r="M2889" s="20" t="s">
        <v>15774</v>
      </c>
      <c r="N2889" s="20" t="s">
        <v>36</v>
      </c>
      <c r="O2889" s="20"/>
      <c r="P2889" s="20"/>
      <c r="Q2889" s="20"/>
      <c r="R2889" s="20"/>
      <c r="S2889" s="20" t="s">
        <v>37</v>
      </c>
      <c r="T2889" s="36" t="s">
        <v>38</v>
      </c>
      <c r="U2889" s="36" t="s">
        <v>39</v>
      </c>
      <c r="V2889" s="36" t="s">
        <v>38</v>
      </c>
      <c r="W2889" s="20"/>
      <c r="X2889" s="20">
        <v>2</v>
      </c>
      <c r="Y2889" s="20" t="s">
        <v>15775</v>
      </c>
      <c r="Z2889" s="20">
        <v>1</v>
      </c>
      <c r="AA2889" s="20" t="s">
        <v>821</v>
      </c>
      <c r="AB2889" s="20">
        <v>1</v>
      </c>
      <c r="AC2889" s="20"/>
      <c r="AD2889" s="20"/>
      <c r="AE2889" s="20">
        <v>0</v>
      </c>
    </row>
    <row r="2890" spans="1:31" s="27" customFormat="1" ht="135">
      <c r="A2890" s="36">
        <v>2889</v>
      </c>
      <c r="B2890" s="36" t="s">
        <v>14216</v>
      </c>
      <c r="C2890" s="36" t="s">
        <v>15776</v>
      </c>
      <c r="D2890" s="36" t="s">
        <v>15777</v>
      </c>
      <c r="E2890" s="36" t="s">
        <v>28</v>
      </c>
      <c r="F2890" s="36" t="s">
        <v>45</v>
      </c>
      <c r="G2890" s="27">
        <v>0</v>
      </c>
      <c r="H2890" s="36" t="s">
        <v>42</v>
      </c>
      <c r="I2890" s="36" t="s">
        <v>15778</v>
      </c>
      <c r="J2890" s="36" t="s">
        <v>15779</v>
      </c>
      <c r="K2890" s="36" t="s">
        <v>33</v>
      </c>
      <c r="L2890" s="72" t="s">
        <v>15780</v>
      </c>
      <c r="M2890" s="36" t="s">
        <v>15781</v>
      </c>
      <c r="N2890" s="36" t="s">
        <v>49</v>
      </c>
      <c r="O2890" s="36" t="s">
        <v>50</v>
      </c>
      <c r="P2890" s="36" t="s">
        <v>50</v>
      </c>
      <c r="Q2890" s="36"/>
      <c r="R2890" s="36"/>
      <c r="S2890" s="36" t="s">
        <v>51</v>
      </c>
      <c r="T2890" s="36" t="s">
        <v>38</v>
      </c>
      <c r="U2890" s="36" t="s">
        <v>39</v>
      </c>
      <c r="V2890" s="36" t="s">
        <v>38</v>
      </c>
      <c r="W2890" s="36" t="s">
        <v>15782</v>
      </c>
      <c r="X2890" s="36">
        <v>1</v>
      </c>
      <c r="Y2890" s="36" t="s">
        <v>52</v>
      </c>
      <c r="Z2890" s="36">
        <v>3</v>
      </c>
      <c r="AA2890" s="36" t="s">
        <v>52</v>
      </c>
      <c r="AB2890" s="36">
        <v>3</v>
      </c>
      <c r="AC2890" s="36"/>
      <c r="AE2890" s="36">
        <f>COUNTIFS(O2890:R2890,"√")</f>
        <v>2</v>
      </c>
    </row>
    <row r="2891" spans="1:31" customFormat="1" ht="135">
      <c r="A2891" s="36">
        <v>2890</v>
      </c>
      <c r="B2891" s="36" t="s">
        <v>14216</v>
      </c>
      <c r="C2891" s="36" t="s">
        <v>15776</v>
      </c>
      <c r="D2891" s="36" t="s">
        <v>15783</v>
      </c>
      <c r="E2891" s="36" t="s">
        <v>28</v>
      </c>
      <c r="F2891" s="36" t="s">
        <v>45</v>
      </c>
      <c r="G2891" s="36">
        <v>0</v>
      </c>
      <c r="H2891" s="36" t="s">
        <v>42</v>
      </c>
      <c r="I2891" s="36" t="s">
        <v>15784</v>
      </c>
      <c r="J2891" s="36" t="s">
        <v>15785</v>
      </c>
      <c r="K2891" s="36" t="s">
        <v>33</v>
      </c>
      <c r="L2891" s="72" t="s">
        <v>15786</v>
      </c>
      <c r="M2891" s="36" t="s">
        <v>15787</v>
      </c>
      <c r="N2891" s="36" t="s">
        <v>49</v>
      </c>
      <c r="O2891" s="36" t="s">
        <v>50</v>
      </c>
      <c r="P2891" s="36" t="s">
        <v>50</v>
      </c>
      <c r="Q2891" s="36"/>
      <c r="R2891" s="36"/>
      <c r="S2891" s="36" t="s">
        <v>51</v>
      </c>
      <c r="T2891" s="36" t="s">
        <v>38</v>
      </c>
      <c r="U2891" s="36" t="s">
        <v>39</v>
      </c>
      <c r="V2891" s="36" t="s">
        <v>38</v>
      </c>
      <c r="W2891" s="36" t="s">
        <v>15788</v>
      </c>
      <c r="X2891" s="36">
        <v>1</v>
      </c>
      <c r="Y2891" s="36" t="s">
        <v>52</v>
      </c>
      <c r="Z2891" s="36">
        <v>3</v>
      </c>
      <c r="AA2891" s="36" t="s">
        <v>52</v>
      </c>
      <c r="AB2891" s="36">
        <v>3</v>
      </c>
      <c r="AC2891" s="36"/>
      <c r="AD2891" s="36"/>
      <c r="AE2891" s="36">
        <f t="shared" ref="AE2891:AE2953" si="48">COUNTIFS(O2891:R2891,"√")</f>
        <v>2</v>
      </c>
    </row>
    <row r="2892" spans="1:31" customFormat="1" ht="94.5">
      <c r="A2892" s="36">
        <v>2891</v>
      </c>
      <c r="B2892" s="36" t="s">
        <v>14216</v>
      </c>
      <c r="C2892" s="36" t="s">
        <v>15776</v>
      </c>
      <c r="D2892" s="36" t="s">
        <v>15789</v>
      </c>
      <c r="E2892" s="36" t="s">
        <v>28</v>
      </c>
      <c r="F2892" s="36" t="s">
        <v>45</v>
      </c>
      <c r="G2892" s="36">
        <v>0</v>
      </c>
      <c r="H2892" s="36" t="s">
        <v>82</v>
      </c>
      <c r="I2892" s="36" t="s">
        <v>15790</v>
      </c>
      <c r="J2892" s="36" t="s">
        <v>15791</v>
      </c>
      <c r="K2892" s="36" t="s">
        <v>33</v>
      </c>
      <c r="L2892" s="72" t="s">
        <v>15792</v>
      </c>
      <c r="M2892" s="36" t="s">
        <v>15793</v>
      </c>
      <c r="N2892" s="36" t="s">
        <v>49</v>
      </c>
      <c r="O2892" s="36" t="s">
        <v>50</v>
      </c>
      <c r="P2892" s="36" t="s">
        <v>50</v>
      </c>
      <c r="Q2892" s="36"/>
      <c r="R2892" s="36"/>
      <c r="S2892" s="36" t="s">
        <v>37</v>
      </c>
      <c r="T2892" s="36" t="s">
        <v>38</v>
      </c>
      <c r="U2892" s="36" t="s">
        <v>39</v>
      </c>
      <c r="V2892" s="36" t="s">
        <v>38</v>
      </c>
      <c r="W2892" s="36" t="s">
        <v>15794</v>
      </c>
      <c r="X2892" s="36">
        <v>1</v>
      </c>
      <c r="Y2892" s="36" t="s">
        <v>52</v>
      </c>
      <c r="Z2892" s="36">
        <v>3</v>
      </c>
      <c r="AA2892" s="36" t="s">
        <v>52</v>
      </c>
      <c r="AB2892" s="36">
        <v>3</v>
      </c>
      <c r="AC2892" s="36"/>
      <c r="AD2892" s="36"/>
      <c r="AE2892" s="36">
        <f t="shared" si="48"/>
        <v>2</v>
      </c>
    </row>
    <row r="2893" spans="1:31" customFormat="1" ht="121.5">
      <c r="A2893" s="36">
        <v>2892</v>
      </c>
      <c r="B2893" s="36" t="s">
        <v>14216</v>
      </c>
      <c r="C2893" s="36" t="s">
        <v>15776</v>
      </c>
      <c r="D2893" s="36" t="s">
        <v>15795</v>
      </c>
      <c r="E2893" s="36" t="s">
        <v>28</v>
      </c>
      <c r="F2893" s="36" t="s">
        <v>45</v>
      </c>
      <c r="G2893" s="36">
        <v>0</v>
      </c>
      <c r="H2893" s="36" t="s">
        <v>30</v>
      </c>
      <c r="I2893" s="36" t="s">
        <v>15796</v>
      </c>
      <c r="J2893" s="36" t="s">
        <v>15797</v>
      </c>
      <c r="K2893" s="36" t="s">
        <v>33</v>
      </c>
      <c r="L2893" s="72" t="s">
        <v>15798</v>
      </c>
      <c r="M2893" s="36" t="s">
        <v>15799</v>
      </c>
      <c r="N2893" s="36" t="s">
        <v>49</v>
      </c>
      <c r="O2893" s="36" t="s">
        <v>50</v>
      </c>
      <c r="P2893" s="36" t="s">
        <v>50</v>
      </c>
      <c r="Q2893" s="36"/>
      <c r="R2893" s="36"/>
      <c r="S2893" s="36" t="s">
        <v>51</v>
      </c>
      <c r="T2893" s="36" t="s">
        <v>38</v>
      </c>
      <c r="U2893" s="36" t="s">
        <v>39</v>
      </c>
      <c r="V2893" s="36" t="s">
        <v>38</v>
      </c>
      <c r="W2893" s="36" t="s">
        <v>15800</v>
      </c>
      <c r="X2893" s="36">
        <v>1</v>
      </c>
      <c r="Y2893" s="36" t="s">
        <v>52</v>
      </c>
      <c r="Z2893" s="36">
        <v>3</v>
      </c>
      <c r="AA2893" s="36" t="s">
        <v>52</v>
      </c>
      <c r="AB2893" s="36">
        <v>3</v>
      </c>
      <c r="AC2893" s="36" t="s">
        <v>15801</v>
      </c>
      <c r="AD2893" s="36"/>
      <c r="AE2893" s="36">
        <f t="shared" si="48"/>
        <v>2</v>
      </c>
    </row>
    <row r="2894" spans="1:31" customFormat="1" ht="81">
      <c r="A2894" s="36">
        <v>2893</v>
      </c>
      <c r="B2894" s="36" t="s">
        <v>14216</v>
      </c>
      <c r="C2894" s="36" t="s">
        <v>15776</v>
      </c>
      <c r="D2894" s="36" t="s">
        <v>15802</v>
      </c>
      <c r="E2894" s="36" t="s">
        <v>28</v>
      </c>
      <c r="F2894" s="36" t="s">
        <v>45</v>
      </c>
      <c r="G2894" s="36">
        <v>0</v>
      </c>
      <c r="H2894" s="36" t="s">
        <v>82</v>
      </c>
      <c r="I2894" s="36" t="s">
        <v>15803</v>
      </c>
      <c r="J2894" s="36" t="s">
        <v>15804</v>
      </c>
      <c r="K2894" s="36" t="s">
        <v>33</v>
      </c>
      <c r="L2894" s="72" t="s">
        <v>15805</v>
      </c>
      <c r="M2894" s="36" t="s">
        <v>15806</v>
      </c>
      <c r="N2894" s="36" t="s">
        <v>49</v>
      </c>
      <c r="O2894" s="36" t="s">
        <v>50</v>
      </c>
      <c r="P2894" s="36" t="s">
        <v>50</v>
      </c>
      <c r="Q2894" s="36"/>
      <c r="R2894" s="36"/>
      <c r="S2894" s="36" t="s">
        <v>51</v>
      </c>
      <c r="T2894" s="36" t="s">
        <v>38</v>
      </c>
      <c r="U2894" s="36" t="s">
        <v>39</v>
      </c>
      <c r="V2894" s="36" t="s">
        <v>38</v>
      </c>
      <c r="W2894" s="36" t="s">
        <v>15807</v>
      </c>
      <c r="X2894" s="36">
        <v>1</v>
      </c>
      <c r="Y2894" s="36" t="s">
        <v>52</v>
      </c>
      <c r="Z2894" s="36">
        <v>3</v>
      </c>
      <c r="AA2894" s="36" t="s">
        <v>52</v>
      </c>
      <c r="AB2894" s="36">
        <v>3</v>
      </c>
      <c r="AC2894" s="36"/>
      <c r="AD2894" s="36"/>
      <c r="AE2894" s="36">
        <f t="shared" si="48"/>
        <v>2</v>
      </c>
    </row>
    <row r="2895" spans="1:31" customFormat="1" ht="148.5">
      <c r="A2895" s="36">
        <v>2894</v>
      </c>
      <c r="B2895" s="36" t="s">
        <v>14216</v>
      </c>
      <c r="C2895" s="36" t="s">
        <v>15776</v>
      </c>
      <c r="D2895" s="36" t="s">
        <v>15808</v>
      </c>
      <c r="E2895" s="36" t="s">
        <v>28</v>
      </c>
      <c r="F2895" s="36" t="s">
        <v>45</v>
      </c>
      <c r="G2895" s="36">
        <v>0</v>
      </c>
      <c r="H2895" s="36" t="s">
        <v>42</v>
      </c>
      <c r="I2895" s="36" t="s">
        <v>15809</v>
      </c>
      <c r="J2895" s="36" t="s">
        <v>15810</v>
      </c>
      <c r="K2895" s="36" t="s">
        <v>33</v>
      </c>
      <c r="L2895" s="72" t="s">
        <v>15811</v>
      </c>
      <c r="M2895" s="36" t="s">
        <v>15812</v>
      </c>
      <c r="N2895" s="36" t="s">
        <v>49</v>
      </c>
      <c r="O2895" s="36" t="s">
        <v>50</v>
      </c>
      <c r="P2895" s="36" t="s">
        <v>50</v>
      </c>
      <c r="Q2895" s="36"/>
      <c r="R2895" s="36"/>
      <c r="S2895" s="36" t="s">
        <v>51</v>
      </c>
      <c r="T2895" s="36" t="s">
        <v>38</v>
      </c>
      <c r="U2895" s="36" t="s">
        <v>39</v>
      </c>
      <c r="V2895" s="36" t="s">
        <v>38</v>
      </c>
      <c r="W2895" s="36" t="s">
        <v>15813</v>
      </c>
      <c r="X2895" s="36">
        <v>1</v>
      </c>
      <c r="Y2895" s="36" t="s">
        <v>52</v>
      </c>
      <c r="Z2895" s="36">
        <v>3</v>
      </c>
      <c r="AA2895" s="36" t="s">
        <v>52</v>
      </c>
      <c r="AB2895" s="36">
        <v>3</v>
      </c>
      <c r="AC2895" s="36"/>
      <c r="AD2895" s="36"/>
      <c r="AE2895" s="36">
        <f t="shared" si="48"/>
        <v>2</v>
      </c>
    </row>
    <row r="2896" spans="1:31" customFormat="1" ht="216">
      <c r="A2896" s="36">
        <v>2895</v>
      </c>
      <c r="B2896" s="36" t="s">
        <v>15814</v>
      </c>
      <c r="C2896" s="36" t="s">
        <v>15815</v>
      </c>
      <c r="D2896" s="36" t="s">
        <v>15816</v>
      </c>
      <c r="E2896" s="36"/>
      <c r="F2896" s="36" t="s">
        <v>45</v>
      </c>
      <c r="G2896" s="36">
        <v>0</v>
      </c>
      <c r="H2896" s="36" t="s">
        <v>30</v>
      </c>
      <c r="I2896" s="36" t="s">
        <v>15817</v>
      </c>
      <c r="J2896" s="36" t="s">
        <v>15818</v>
      </c>
      <c r="K2896" s="36" t="s">
        <v>106</v>
      </c>
      <c r="L2896" s="72"/>
      <c r="M2896" s="36"/>
      <c r="N2896" s="36"/>
      <c r="O2896" s="36"/>
      <c r="P2896" s="36"/>
      <c r="Q2896" s="36"/>
      <c r="R2896" s="36"/>
      <c r="S2896" s="36"/>
      <c r="T2896" s="36"/>
      <c r="U2896" s="36"/>
      <c r="V2896" s="36"/>
      <c r="W2896" s="36"/>
      <c r="X2896" s="36"/>
      <c r="Y2896" s="36"/>
      <c r="Z2896" s="36"/>
      <c r="AA2896" s="36"/>
      <c r="AB2896" s="36"/>
      <c r="AC2896" s="36"/>
      <c r="AD2896" s="36"/>
      <c r="AE2896" s="36">
        <f t="shared" si="48"/>
        <v>0</v>
      </c>
    </row>
    <row r="2897" spans="1:31" customFormat="1" ht="94.5">
      <c r="A2897" s="36">
        <v>2896</v>
      </c>
      <c r="B2897" s="36" t="s">
        <v>15814</v>
      </c>
      <c r="C2897" s="36" t="s">
        <v>15815</v>
      </c>
      <c r="D2897" s="36" t="s">
        <v>15819</v>
      </c>
      <c r="E2897" s="36"/>
      <c r="F2897" s="36" t="s">
        <v>45</v>
      </c>
      <c r="G2897" s="36">
        <v>0</v>
      </c>
      <c r="H2897" s="36" t="s">
        <v>30</v>
      </c>
      <c r="I2897" s="36" t="s">
        <v>15820</v>
      </c>
      <c r="J2897" s="36" t="s">
        <v>15821</v>
      </c>
      <c r="K2897" s="36" t="s">
        <v>106</v>
      </c>
      <c r="L2897" s="72"/>
      <c r="M2897" s="36"/>
      <c r="N2897" s="36"/>
      <c r="O2897" s="36"/>
      <c r="P2897" s="36"/>
      <c r="Q2897" s="36"/>
      <c r="R2897" s="36"/>
      <c r="S2897" s="36"/>
      <c r="T2897" s="36"/>
      <c r="U2897" s="36"/>
      <c r="V2897" s="36"/>
      <c r="W2897" s="36"/>
      <c r="X2897" s="36"/>
      <c r="Y2897" s="36"/>
      <c r="Z2897" s="36"/>
      <c r="AA2897" s="36"/>
      <c r="AB2897" s="36"/>
      <c r="AC2897" s="36"/>
      <c r="AD2897" s="36"/>
      <c r="AE2897" s="36">
        <f t="shared" si="48"/>
        <v>0</v>
      </c>
    </row>
    <row r="2898" spans="1:31" customFormat="1" ht="94.5">
      <c r="A2898" s="36">
        <v>2897</v>
      </c>
      <c r="B2898" s="36" t="s">
        <v>15814</v>
      </c>
      <c r="C2898" s="36" t="s">
        <v>15815</v>
      </c>
      <c r="D2898" s="36" t="s">
        <v>15822</v>
      </c>
      <c r="E2898" s="36"/>
      <c r="F2898" s="36" t="s">
        <v>45</v>
      </c>
      <c r="G2898" s="36">
        <v>0</v>
      </c>
      <c r="H2898" s="36" t="s">
        <v>30</v>
      </c>
      <c r="I2898" s="36" t="s">
        <v>15823</v>
      </c>
      <c r="J2898" s="36" t="s">
        <v>15824</v>
      </c>
      <c r="K2898" s="36" t="s">
        <v>33</v>
      </c>
      <c r="L2898" s="72" t="s">
        <v>15825</v>
      </c>
      <c r="M2898" s="36" t="s">
        <v>15826</v>
      </c>
      <c r="N2898" s="36" t="s">
        <v>36</v>
      </c>
      <c r="O2898" s="36"/>
      <c r="P2898" s="36"/>
      <c r="Q2898" s="36"/>
      <c r="R2898" s="36"/>
      <c r="S2898" s="36" t="s">
        <v>37</v>
      </c>
      <c r="T2898" s="36" t="s">
        <v>38</v>
      </c>
      <c r="U2898" s="36" t="s">
        <v>39</v>
      </c>
      <c r="V2898" s="36" t="s">
        <v>39</v>
      </c>
      <c r="W2898" s="36" t="s">
        <v>15827</v>
      </c>
      <c r="X2898" s="36">
        <v>2</v>
      </c>
      <c r="Y2898" s="36" t="s">
        <v>15828</v>
      </c>
      <c r="Z2898" s="36">
        <v>4</v>
      </c>
      <c r="AA2898" s="36" t="s">
        <v>15829</v>
      </c>
      <c r="AB2898" s="36">
        <v>5</v>
      </c>
      <c r="AC2898" s="36"/>
      <c r="AD2898" s="36"/>
      <c r="AE2898" s="36">
        <f t="shared" si="48"/>
        <v>0</v>
      </c>
    </row>
    <row r="2899" spans="1:31" customFormat="1" ht="94.5">
      <c r="A2899" s="36">
        <v>2898</v>
      </c>
      <c r="B2899" s="36" t="s">
        <v>15814</v>
      </c>
      <c r="C2899" s="36" t="s">
        <v>15815</v>
      </c>
      <c r="D2899" s="36" t="s">
        <v>15830</v>
      </c>
      <c r="E2899" s="36"/>
      <c r="F2899" s="36" t="s">
        <v>45</v>
      </c>
      <c r="G2899" s="36">
        <v>0</v>
      </c>
      <c r="H2899" s="36" t="s">
        <v>30</v>
      </c>
      <c r="I2899" s="36" t="s">
        <v>15831</v>
      </c>
      <c r="J2899" s="36" t="s">
        <v>15832</v>
      </c>
      <c r="K2899" s="36" t="s">
        <v>33</v>
      </c>
      <c r="L2899" s="72" t="s">
        <v>15825</v>
      </c>
      <c r="M2899" s="36" t="s">
        <v>15833</v>
      </c>
      <c r="N2899" s="36" t="s">
        <v>36</v>
      </c>
      <c r="O2899" s="36"/>
      <c r="P2899" s="36"/>
      <c r="Q2899" s="36"/>
      <c r="R2899" s="36"/>
      <c r="S2899" s="36" t="s">
        <v>37</v>
      </c>
      <c r="T2899" s="36" t="s">
        <v>38</v>
      </c>
      <c r="U2899" s="36" t="s">
        <v>39</v>
      </c>
      <c r="V2899" s="36" t="s">
        <v>38</v>
      </c>
      <c r="W2899" s="36" t="s">
        <v>15827</v>
      </c>
      <c r="X2899" s="36">
        <v>2</v>
      </c>
      <c r="Y2899" s="36" t="s">
        <v>15834</v>
      </c>
      <c r="Z2899" s="36">
        <v>4</v>
      </c>
      <c r="AA2899" s="36" t="s">
        <v>15835</v>
      </c>
      <c r="AB2899" s="36">
        <v>4</v>
      </c>
      <c r="AC2899" s="36"/>
      <c r="AD2899" s="36"/>
      <c r="AE2899" s="36">
        <f t="shared" si="48"/>
        <v>0</v>
      </c>
    </row>
    <row r="2900" spans="1:31" customFormat="1" ht="135">
      <c r="A2900" s="36">
        <v>2899</v>
      </c>
      <c r="B2900" s="36" t="s">
        <v>15814</v>
      </c>
      <c r="C2900" s="36" t="s">
        <v>15815</v>
      </c>
      <c r="D2900" s="36" t="s">
        <v>15836</v>
      </c>
      <c r="E2900" s="36"/>
      <c r="F2900" s="36" t="s">
        <v>45</v>
      </c>
      <c r="G2900" s="36">
        <v>0</v>
      </c>
      <c r="H2900" s="36" t="s">
        <v>30</v>
      </c>
      <c r="I2900" s="36" t="s">
        <v>15837</v>
      </c>
      <c r="J2900" s="36" t="s">
        <v>15838</v>
      </c>
      <c r="K2900" s="36" t="s">
        <v>106</v>
      </c>
      <c r="L2900" s="72"/>
      <c r="M2900" s="36"/>
      <c r="N2900" s="36"/>
      <c r="O2900" s="36"/>
      <c r="P2900" s="36"/>
      <c r="Q2900" s="36"/>
      <c r="R2900" s="36"/>
      <c r="S2900" s="36"/>
      <c r="T2900" s="36"/>
      <c r="U2900" s="36"/>
      <c r="V2900" s="36"/>
      <c r="W2900" s="36"/>
      <c r="X2900" s="36"/>
      <c r="Y2900" s="36"/>
      <c r="Z2900" s="36"/>
      <c r="AA2900" s="36"/>
      <c r="AB2900" s="36"/>
      <c r="AC2900" s="36"/>
      <c r="AD2900" s="36"/>
      <c r="AE2900" s="36">
        <f t="shared" si="48"/>
        <v>0</v>
      </c>
    </row>
    <row r="2901" spans="1:31" customFormat="1" ht="94.5">
      <c r="A2901" s="36">
        <v>2900</v>
      </c>
      <c r="B2901" s="36" t="s">
        <v>15814</v>
      </c>
      <c r="C2901" s="36" t="s">
        <v>15815</v>
      </c>
      <c r="D2901" s="36" t="s">
        <v>15839</v>
      </c>
      <c r="E2901" s="36"/>
      <c r="F2901" s="36" t="s">
        <v>45</v>
      </c>
      <c r="G2901" s="36">
        <v>0</v>
      </c>
      <c r="H2901" s="36" t="s">
        <v>30</v>
      </c>
      <c r="I2901" s="36" t="s">
        <v>15840</v>
      </c>
      <c r="J2901" s="36" t="s">
        <v>15841</v>
      </c>
      <c r="K2901" s="36" t="s">
        <v>33</v>
      </c>
      <c r="L2901" s="72" t="s">
        <v>15842</v>
      </c>
      <c r="M2901" s="36" t="s">
        <v>15843</v>
      </c>
      <c r="N2901" s="36" t="s">
        <v>36</v>
      </c>
      <c r="O2901" s="36"/>
      <c r="P2901" s="36"/>
      <c r="Q2901" s="36"/>
      <c r="R2901" s="36"/>
      <c r="S2901" s="36" t="s">
        <v>37</v>
      </c>
      <c r="T2901" s="36" t="s">
        <v>38</v>
      </c>
      <c r="U2901" s="36" t="s">
        <v>39</v>
      </c>
      <c r="V2901" s="36" t="s">
        <v>38</v>
      </c>
      <c r="W2901" s="36" t="s">
        <v>15827</v>
      </c>
      <c r="X2901" s="36">
        <v>2</v>
      </c>
      <c r="Y2901" s="36" t="s">
        <v>15844</v>
      </c>
      <c r="Z2901" s="36">
        <v>4</v>
      </c>
      <c r="AA2901" s="36" t="s">
        <v>15845</v>
      </c>
      <c r="AB2901" s="36">
        <v>4</v>
      </c>
      <c r="AC2901" s="36"/>
      <c r="AD2901" s="36"/>
      <c r="AE2901" s="36">
        <f t="shared" si="48"/>
        <v>0</v>
      </c>
    </row>
    <row r="2902" spans="1:31" customFormat="1" ht="216">
      <c r="A2902" s="36">
        <v>2901</v>
      </c>
      <c r="B2902" s="36" t="s">
        <v>15814</v>
      </c>
      <c r="C2902" s="36" t="s">
        <v>15815</v>
      </c>
      <c r="D2902" s="36" t="s">
        <v>15846</v>
      </c>
      <c r="E2902" s="36"/>
      <c r="F2902" s="36" t="s">
        <v>45</v>
      </c>
      <c r="G2902" s="36">
        <v>0</v>
      </c>
      <c r="H2902" s="36" t="s">
        <v>30</v>
      </c>
      <c r="I2902" s="36" t="s">
        <v>15847</v>
      </c>
      <c r="J2902" s="36" t="s">
        <v>15848</v>
      </c>
      <c r="K2902" s="36" t="s">
        <v>33</v>
      </c>
      <c r="L2902" s="72" t="s">
        <v>15849</v>
      </c>
      <c r="M2902" s="36" t="s">
        <v>15850</v>
      </c>
      <c r="N2902" s="36" t="s">
        <v>36</v>
      </c>
      <c r="O2902" s="36"/>
      <c r="P2902" s="36"/>
      <c r="Q2902" s="36"/>
      <c r="R2902" s="36"/>
      <c r="S2902" s="36" t="s">
        <v>37</v>
      </c>
      <c r="T2902" s="36" t="s">
        <v>38</v>
      </c>
      <c r="U2902" s="36" t="s">
        <v>39</v>
      </c>
      <c r="V2902" s="36" t="s">
        <v>38</v>
      </c>
      <c r="W2902" s="36" t="s">
        <v>15827</v>
      </c>
      <c r="X2902" s="36">
        <v>2</v>
      </c>
      <c r="Y2902" s="36" t="s">
        <v>15851</v>
      </c>
      <c r="Z2902" s="36">
        <v>4</v>
      </c>
      <c r="AA2902" s="36" t="s">
        <v>15852</v>
      </c>
      <c r="AB2902" s="36">
        <v>4</v>
      </c>
      <c r="AC2902" s="36"/>
      <c r="AD2902" s="36"/>
      <c r="AE2902" s="36">
        <f t="shared" si="48"/>
        <v>0</v>
      </c>
    </row>
    <row r="2903" spans="1:31" customFormat="1" ht="148.5">
      <c r="A2903" s="36">
        <v>2902</v>
      </c>
      <c r="B2903" s="36" t="s">
        <v>15814</v>
      </c>
      <c r="C2903" s="36" t="s">
        <v>15815</v>
      </c>
      <c r="D2903" s="36" t="s">
        <v>15853</v>
      </c>
      <c r="E2903" s="36"/>
      <c r="F2903" s="36" t="s">
        <v>45</v>
      </c>
      <c r="G2903" s="36">
        <v>0</v>
      </c>
      <c r="H2903" s="36" t="s">
        <v>30</v>
      </c>
      <c r="I2903" s="36" t="s">
        <v>15854</v>
      </c>
      <c r="J2903" s="36" t="s">
        <v>15855</v>
      </c>
      <c r="K2903" s="36" t="s">
        <v>33</v>
      </c>
      <c r="L2903" s="72" t="s">
        <v>15856</v>
      </c>
      <c r="M2903" s="36" t="s">
        <v>15857</v>
      </c>
      <c r="N2903" s="36" t="s">
        <v>36</v>
      </c>
      <c r="O2903" s="36"/>
      <c r="P2903" s="36"/>
      <c r="Q2903" s="36"/>
      <c r="R2903" s="36"/>
      <c r="S2903" s="36" t="s">
        <v>37</v>
      </c>
      <c r="T2903" s="36" t="s">
        <v>39</v>
      </c>
      <c r="U2903" s="36" t="s">
        <v>39</v>
      </c>
      <c r="V2903" s="36" t="s">
        <v>38</v>
      </c>
      <c r="W2903" s="36" t="s">
        <v>15827</v>
      </c>
      <c r="X2903" s="36">
        <v>2</v>
      </c>
      <c r="Y2903" s="36" t="s">
        <v>15858</v>
      </c>
      <c r="Z2903" s="36">
        <v>4</v>
      </c>
      <c r="AA2903" s="36" t="s">
        <v>15859</v>
      </c>
      <c r="AB2903" s="36">
        <v>4</v>
      </c>
      <c r="AC2903" s="36"/>
      <c r="AD2903" s="36"/>
      <c r="AE2903" s="36">
        <f t="shared" si="48"/>
        <v>0</v>
      </c>
    </row>
    <row r="2904" spans="1:31" customFormat="1" ht="135">
      <c r="A2904" s="36">
        <v>2903</v>
      </c>
      <c r="B2904" s="36" t="s">
        <v>15814</v>
      </c>
      <c r="C2904" s="36" t="s">
        <v>15815</v>
      </c>
      <c r="D2904" s="36" t="s">
        <v>15860</v>
      </c>
      <c r="E2904" s="36"/>
      <c r="F2904" s="36" t="s">
        <v>45</v>
      </c>
      <c r="G2904" s="36">
        <v>0</v>
      </c>
      <c r="H2904" s="36" t="s">
        <v>30</v>
      </c>
      <c r="I2904" s="36" t="s">
        <v>15861</v>
      </c>
      <c r="J2904" s="36" t="s">
        <v>15862</v>
      </c>
      <c r="K2904" s="36" t="s">
        <v>106</v>
      </c>
      <c r="L2904" s="72"/>
      <c r="M2904" s="36"/>
      <c r="N2904" s="36"/>
      <c r="O2904" s="36"/>
      <c r="P2904" s="36"/>
      <c r="Q2904" s="36"/>
      <c r="R2904" s="36"/>
      <c r="S2904" s="36"/>
      <c r="T2904" s="36"/>
      <c r="U2904" s="36"/>
      <c r="V2904" s="36"/>
      <c r="W2904" s="36"/>
      <c r="X2904" s="36"/>
      <c r="Y2904" s="36"/>
      <c r="Z2904" s="36"/>
      <c r="AA2904" s="36"/>
      <c r="AB2904" s="36"/>
      <c r="AC2904" s="36"/>
      <c r="AD2904" s="36"/>
      <c r="AE2904" s="36">
        <f t="shared" si="48"/>
        <v>0</v>
      </c>
    </row>
    <row r="2905" spans="1:31" customFormat="1" ht="202.5">
      <c r="A2905" s="36">
        <v>2904</v>
      </c>
      <c r="B2905" s="36" t="s">
        <v>15814</v>
      </c>
      <c r="C2905" s="36" t="s">
        <v>15815</v>
      </c>
      <c r="D2905" s="36" t="s">
        <v>15863</v>
      </c>
      <c r="E2905" s="36" t="s">
        <v>15864</v>
      </c>
      <c r="F2905" s="36" t="s">
        <v>126</v>
      </c>
      <c r="G2905" s="36">
        <v>2</v>
      </c>
      <c r="H2905" s="36" t="s">
        <v>30</v>
      </c>
      <c r="I2905" s="36" t="s">
        <v>15865</v>
      </c>
      <c r="J2905" s="36" t="s">
        <v>15866</v>
      </c>
      <c r="K2905" s="36" t="s">
        <v>33</v>
      </c>
      <c r="L2905" s="72" t="s">
        <v>15867</v>
      </c>
      <c r="M2905" s="36" t="s">
        <v>15868</v>
      </c>
      <c r="N2905" s="36" t="s">
        <v>36</v>
      </c>
      <c r="O2905" s="36"/>
      <c r="P2905" s="36"/>
      <c r="Q2905" s="36"/>
      <c r="R2905" s="36"/>
      <c r="S2905" s="36" t="s">
        <v>51</v>
      </c>
      <c r="T2905" s="36" t="s">
        <v>38</v>
      </c>
      <c r="U2905" s="36" t="s">
        <v>39</v>
      </c>
      <c r="V2905" s="36" t="s">
        <v>39</v>
      </c>
      <c r="W2905" s="36" t="s">
        <v>15827</v>
      </c>
      <c r="X2905" s="36">
        <v>2</v>
      </c>
      <c r="Y2905" s="36" t="s">
        <v>15869</v>
      </c>
      <c r="Z2905" s="36">
        <v>4</v>
      </c>
      <c r="AA2905" s="36" t="s">
        <v>15870</v>
      </c>
      <c r="AB2905" s="36">
        <v>4</v>
      </c>
      <c r="AC2905" s="36"/>
      <c r="AD2905" s="36"/>
      <c r="AE2905" s="36">
        <f t="shared" si="48"/>
        <v>0</v>
      </c>
    </row>
    <row r="2906" spans="1:31" customFormat="1" ht="148.5">
      <c r="A2906" s="36">
        <v>2905</v>
      </c>
      <c r="B2906" s="36" t="s">
        <v>15814</v>
      </c>
      <c r="C2906" s="36" t="s">
        <v>15815</v>
      </c>
      <c r="D2906" s="36" t="s">
        <v>15871</v>
      </c>
      <c r="E2906" s="36"/>
      <c r="F2906" s="36" t="s">
        <v>45</v>
      </c>
      <c r="G2906" s="36">
        <v>0</v>
      </c>
      <c r="H2906" s="36" t="s">
        <v>30</v>
      </c>
      <c r="I2906" s="36" t="s">
        <v>15872</v>
      </c>
      <c r="J2906" s="36" t="s">
        <v>15873</v>
      </c>
      <c r="K2906" s="36" t="s">
        <v>33</v>
      </c>
      <c r="L2906" s="72" t="s">
        <v>15874</v>
      </c>
      <c r="M2906" s="36" t="s">
        <v>15875</v>
      </c>
      <c r="N2906" s="36" t="s">
        <v>49</v>
      </c>
      <c r="O2906" s="36"/>
      <c r="P2906" s="36"/>
      <c r="Q2906" s="36"/>
      <c r="R2906" s="36" t="s">
        <v>50</v>
      </c>
      <c r="S2906" s="36" t="s">
        <v>37</v>
      </c>
      <c r="T2906" s="36" t="s">
        <v>38</v>
      </c>
      <c r="U2906" s="36" t="s">
        <v>39</v>
      </c>
      <c r="V2906" s="36" t="s">
        <v>38</v>
      </c>
      <c r="W2906" s="36" t="s">
        <v>15827</v>
      </c>
      <c r="X2906" s="36">
        <v>2</v>
      </c>
      <c r="Y2906" s="36" t="s">
        <v>15876</v>
      </c>
      <c r="Z2906" s="36">
        <v>1</v>
      </c>
      <c r="AA2906" s="36" t="s">
        <v>15877</v>
      </c>
      <c r="AB2906" s="36">
        <v>4</v>
      </c>
      <c r="AC2906" s="36"/>
      <c r="AD2906" s="36"/>
      <c r="AE2906" s="36">
        <f t="shared" si="48"/>
        <v>1</v>
      </c>
    </row>
    <row r="2907" spans="1:31" customFormat="1" ht="121.5">
      <c r="A2907" s="36">
        <v>2906</v>
      </c>
      <c r="B2907" s="36" t="s">
        <v>15814</v>
      </c>
      <c r="C2907" s="36" t="s">
        <v>15815</v>
      </c>
      <c r="D2907" s="36" t="s">
        <v>15878</v>
      </c>
      <c r="E2907" s="36"/>
      <c r="F2907" s="36" t="s">
        <v>45</v>
      </c>
      <c r="G2907" s="36">
        <v>0</v>
      </c>
      <c r="H2907" s="36" t="s">
        <v>30</v>
      </c>
      <c r="I2907" s="36" t="s">
        <v>15879</v>
      </c>
      <c r="J2907" s="36" t="s">
        <v>15880</v>
      </c>
      <c r="K2907" s="36" t="s">
        <v>33</v>
      </c>
      <c r="L2907" s="72" t="s">
        <v>15881</v>
      </c>
      <c r="M2907" s="36" t="s">
        <v>15882</v>
      </c>
      <c r="N2907" s="36" t="s">
        <v>36</v>
      </c>
      <c r="O2907" s="36"/>
      <c r="P2907" s="36"/>
      <c r="Q2907" s="36"/>
      <c r="R2907" s="36"/>
      <c r="S2907" s="36" t="s">
        <v>37</v>
      </c>
      <c r="T2907" s="36" t="s">
        <v>39</v>
      </c>
      <c r="U2907" s="36" t="s">
        <v>39</v>
      </c>
      <c r="V2907" s="36" t="s">
        <v>38</v>
      </c>
      <c r="W2907" s="36" t="s">
        <v>15827</v>
      </c>
      <c r="X2907" s="36">
        <v>2</v>
      </c>
      <c r="Y2907" s="36" t="s">
        <v>15883</v>
      </c>
      <c r="Z2907" s="36">
        <v>4</v>
      </c>
      <c r="AA2907" s="36" t="s">
        <v>15884</v>
      </c>
      <c r="AB2907" s="36">
        <v>4</v>
      </c>
      <c r="AC2907" s="36"/>
      <c r="AD2907" s="36"/>
      <c r="AE2907" s="36">
        <f t="shared" si="48"/>
        <v>0</v>
      </c>
    </row>
    <row r="2908" spans="1:31" customFormat="1" ht="135">
      <c r="A2908" s="36">
        <v>2907</v>
      </c>
      <c r="B2908" s="36" t="s">
        <v>15814</v>
      </c>
      <c r="C2908" s="36" t="s">
        <v>15815</v>
      </c>
      <c r="D2908" s="36" t="s">
        <v>15885</v>
      </c>
      <c r="E2908" s="36"/>
      <c r="F2908" s="36" t="s">
        <v>45</v>
      </c>
      <c r="G2908" s="36">
        <v>0</v>
      </c>
      <c r="H2908" s="36" t="s">
        <v>30</v>
      </c>
      <c r="I2908" s="36" t="s">
        <v>15886</v>
      </c>
      <c r="J2908" s="36" t="s">
        <v>15887</v>
      </c>
      <c r="K2908" s="36" t="s">
        <v>33</v>
      </c>
      <c r="L2908" s="72" t="s">
        <v>15888</v>
      </c>
      <c r="M2908" s="36" t="s">
        <v>15889</v>
      </c>
      <c r="N2908" s="36" t="s">
        <v>36</v>
      </c>
      <c r="O2908" s="36"/>
      <c r="P2908" s="36"/>
      <c r="Q2908" s="36"/>
      <c r="R2908" s="36"/>
      <c r="S2908" s="36" t="s">
        <v>37</v>
      </c>
      <c r="T2908" s="36" t="s">
        <v>39</v>
      </c>
      <c r="U2908" s="36" t="s">
        <v>39</v>
      </c>
      <c r="V2908" s="36" t="s">
        <v>38</v>
      </c>
      <c r="W2908" s="36" t="s">
        <v>15827</v>
      </c>
      <c r="X2908" s="36">
        <v>2</v>
      </c>
      <c r="Y2908" s="36" t="s">
        <v>15890</v>
      </c>
      <c r="Z2908" s="36">
        <v>4</v>
      </c>
      <c r="AA2908" s="36" t="s">
        <v>15891</v>
      </c>
      <c r="AB2908" s="36">
        <v>4</v>
      </c>
      <c r="AC2908" s="36"/>
      <c r="AD2908" s="36"/>
      <c r="AE2908" s="36">
        <f t="shared" si="48"/>
        <v>0</v>
      </c>
    </row>
    <row r="2909" spans="1:31" customFormat="1" ht="135">
      <c r="A2909" s="36">
        <v>2908</v>
      </c>
      <c r="B2909" s="36" t="s">
        <v>15814</v>
      </c>
      <c r="C2909" s="36" t="s">
        <v>15815</v>
      </c>
      <c r="D2909" s="36" t="s">
        <v>15892</v>
      </c>
      <c r="E2909" s="36"/>
      <c r="F2909" s="36" t="s">
        <v>45</v>
      </c>
      <c r="G2909" s="36">
        <v>0</v>
      </c>
      <c r="H2909" s="36" t="s">
        <v>30</v>
      </c>
      <c r="I2909" s="36" t="s">
        <v>15893</v>
      </c>
      <c r="J2909" s="36" t="s">
        <v>15894</v>
      </c>
      <c r="K2909" s="36" t="s">
        <v>33</v>
      </c>
      <c r="L2909" s="72" t="s">
        <v>15895</v>
      </c>
      <c r="M2909" s="36" t="s">
        <v>15896</v>
      </c>
      <c r="N2909" s="36" t="s">
        <v>36</v>
      </c>
      <c r="O2909" s="36"/>
      <c r="P2909" s="36"/>
      <c r="Q2909" s="36"/>
      <c r="R2909" s="36"/>
      <c r="S2909" s="36" t="s">
        <v>37</v>
      </c>
      <c r="T2909" s="36" t="s">
        <v>38</v>
      </c>
      <c r="U2909" s="36" t="s">
        <v>39</v>
      </c>
      <c r="V2909" s="36" t="s">
        <v>39</v>
      </c>
      <c r="W2909" s="36" t="s">
        <v>15827</v>
      </c>
      <c r="X2909" s="36">
        <v>2</v>
      </c>
      <c r="Y2909" s="36" t="s">
        <v>15897</v>
      </c>
      <c r="Z2909" s="36">
        <v>4</v>
      </c>
      <c r="AA2909" s="36" t="s">
        <v>15898</v>
      </c>
      <c r="AB2909" s="36">
        <v>4</v>
      </c>
      <c r="AC2909" s="36"/>
      <c r="AD2909" s="36"/>
      <c r="AE2909" s="36">
        <f t="shared" si="48"/>
        <v>0</v>
      </c>
    </row>
    <row r="2910" spans="1:31" customFormat="1" ht="162">
      <c r="A2910" s="36">
        <v>2909</v>
      </c>
      <c r="B2910" s="36" t="s">
        <v>15814</v>
      </c>
      <c r="C2910" s="36" t="s">
        <v>15815</v>
      </c>
      <c r="D2910" s="36" t="s">
        <v>15899</v>
      </c>
      <c r="E2910" s="36"/>
      <c r="F2910" s="36" t="s">
        <v>45</v>
      </c>
      <c r="G2910" s="36">
        <v>0</v>
      </c>
      <c r="H2910" s="36" t="s">
        <v>30</v>
      </c>
      <c r="I2910" s="36" t="s">
        <v>15900</v>
      </c>
      <c r="J2910" s="36" t="s">
        <v>15901</v>
      </c>
      <c r="K2910" s="36" t="s">
        <v>33</v>
      </c>
      <c r="L2910" s="72" t="s">
        <v>15902</v>
      </c>
      <c r="M2910" s="36" t="s">
        <v>15903</v>
      </c>
      <c r="N2910" s="36" t="s">
        <v>36</v>
      </c>
      <c r="O2910" s="36"/>
      <c r="P2910" s="36"/>
      <c r="Q2910" s="36"/>
      <c r="R2910" s="36"/>
      <c r="S2910" s="36" t="s">
        <v>37</v>
      </c>
      <c r="T2910" s="36" t="s">
        <v>38</v>
      </c>
      <c r="U2910" s="36" t="s">
        <v>39</v>
      </c>
      <c r="V2910" s="36" t="s">
        <v>38</v>
      </c>
      <c r="W2910" s="36" t="s">
        <v>15827</v>
      </c>
      <c r="X2910" s="36">
        <v>2</v>
      </c>
      <c r="Y2910" s="36" t="s">
        <v>15904</v>
      </c>
      <c r="Z2910" s="36">
        <v>4</v>
      </c>
      <c r="AA2910" s="36" t="s">
        <v>15905</v>
      </c>
      <c r="AB2910" s="36">
        <v>4</v>
      </c>
      <c r="AC2910" s="36"/>
      <c r="AD2910" s="36"/>
      <c r="AE2910" s="36">
        <f t="shared" si="48"/>
        <v>0</v>
      </c>
    </row>
    <row r="2911" spans="1:31" customFormat="1" ht="162">
      <c r="A2911" s="36">
        <v>2910</v>
      </c>
      <c r="B2911" s="36" t="s">
        <v>15814</v>
      </c>
      <c r="C2911" s="36" t="s">
        <v>15815</v>
      </c>
      <c r="D2911" s="36" t="s">
        <v>15906</v>
      </c>
      <c r="E2911" s="36"/>
      <c r="F2911" s="36" t="s">
        <v>45</v>
      </c>
      <c r="G2911" s="36">
        <v>0</v>
      </c>
      <c r="H2911" s="36" t="s">
        <v>30</v>
      </c>
      <c r="I2911" s="36" t="s">
        <v>15907</v>
      </c>
      <c r="J2911" s="36" t="s">
        <v>15908</v>
      </c>
      <c r="K2911" s="36" t="s">
        <v>106</v>
      </c>
      <c r="L2911" s="72"/>
      <c r="M2911" s="36"/>
      <c r="N2911" s="36"/>
      <c r="O2911" s="36"/>
      <c r="P2911" s="36"/>
      <c r="Q2911" s="36"/>
      <c r="R2911" s="36"/>
      <c r="S2911" s="36"/>
      <c r="T2911" s="36"/>
      <c r="U2911" s="36"/>
      <c r="V2911" s="36"/>
      <c r="W2911" s="36"/>
      <c r="X2911" s="36"/>
      <c r="Y2911" s="36"/>
      <c r="Z2911" s="36"/>
      <c r="AA2911" s="36"/>
      <c r="AB2911" s="36"/>
      <c r="AC2911" s="36"/>
      <c r="AD2911" s="36"/>
      <c r="AE2911" s="36">
        <f t="shared" si="48"/>
        <v>0</v>
      </c>
    </row>
    <row r="2912" spans="1:31" customFormat="1" ht="175.5">
      <c r="A2912" s="36">
        <v>2911</v>
      </c>
      <c r="B2912" s="36" t="s">
        <v>15814</v>
      </c>
      <c r="C2912" s="36" t="s">
        <v>15815</v>
      </c>
      <c r="D2912" s="36" t="s">
        <v>15909</v>
      </c>
      <c r="E2912" s="36" t="s">
        <v>15909</v>
      </c>
      <c r="F2912" s="36" t="s">
        <v>126</v>
      </c>
      <c r="G2912" s="36">
        <v>2</v>
      </c>
      <c r="H2912" s="36" t="s">
        <v>82</v>
      </c>
      <c r="I2912" s="36" t="s">
        <v>15910</v>
      </c>
      <c r="J2912" s="36" t="s">
        <v>15911</v>
      </c>
      <c r="K2912" s="36" t="s">
        <v>33</v>
      </c>
      <c r="L2912" s="72" t="s">
        <v>15912</v>
      </c>
      <c r="M2912" s="36" t="s">
        <v>15913</v>
      </c>
      <c r="N2912" s="36" t="s">
        <v>49</v>
      </c>
      <c r="O2912" s="36"/>
      <c r="P2912" s="36"/>
      <c r="Q2912" s="36" t="s">
        <v>50</v>
      </c>
      <c r="R2912" s="36"/>
      <c r="S2912" s="36" t="s">
        <v>51</v>
      </c>
      <c r="T2912" s="36" t="s">
        <v>38</v>
      </c>
      <c r="U2912" s="36" t="s">
        <v>39</v>
      </c>
      <c r="V2912" s="36" t="s">
        <v>38</v>
      </c>
      <c r="W2912" s="36" t="s">
        <v>15827</v>
      </c>
      <c r="X2912" s="36">
        <v>2</v>
      </c>
      <c r="Y2912" s="36" t="s">
        <v>15914</v>
      </c>
      <c r="Z2912" s="36">
        <v>4</v>
      </c>
      <c r="AA2912" s="36" t="s">
        <v>15909</v>
      </c>
      <c r="AB2912" s="36">
        <v>4</v>
      </c>
      <c r="AC2912" s="36"/>
      <c r="AD2912" s="36"/>
      <c r="AE2912" s="36">
        <f t="shared" si="48"/>
        <v>1</v>
      </c>
    </row>
    <row r="2913" spans="1:31" customFormat="1" ht="108">
      <c r="A2913" s="36">
        <v>2912</v>
      </c>
      <c r="B2913" s="36" t="s">
        <v>15814</v>
      </c>
      <c r="C2913" s="36" t="s">
        <v>15815</v>
      </c>
      <c r="D2913" s="36" t="s">
        <v>15915</v>
      </c>
      <c r="E2913" s="36"/>
      <c r="F2913" s="36" t="s">
        <v>45</v>
      </c>
      <c r="G2913" s="36">
        <v>0</v>
      </c>
      <c r="H2913" s="36" t="s">
        <v>54</v>
      </c>
      <c r="I2913" s="36" t="s">
        <v>15916</v>
      </c>
      <c r="J2913" s="36" t="s">
        <v>15917</v>
      </c>
      <c r="K2913" s="36" t="s">
        <v>33</v>
      </c>
      <c r="L2913" s="72" t="s">
        <v>15918</v>
      </c>
      <c r="M2913" s="36" t="s">
        <v>15919</v>
      </c>
      <c r="N2913" s="36" t="s">
        <v>36</v>
      </c>
      <c r="O2913" s="36"/>
      <c r="P2913" s="36"/>
      <c r="Q2913" s="36"/>
      <c r="R2913" s="36"/>
      <c r="S2913" s="36" t="s">
        <v>37</v>
      </c>
      <c r="T2913" s="36" t="s">
        <v>38</v>
      </c>
      <c r="U2913" s="36" t="s">
        <v>39</v>
      </c>
      <c r="V2913" s="36" t="s">
        <v>38</v>
      </c>
      <c r="W2913" s="36" t="s">
        <v>15827</v>
      </c>
      <c r="X2913" s="36">
        <v>2</v>
      </c>
      <c r="Y2913" s="36" t="s">
        <v>15920</v>
      </c>
      <c r="Z2913" s="36">
        <v>1</v>
      </c>
      <c r="AA2913" s="36" t="s">
        <v>15921</v>
      </c>
      <c r="AB2913" s="36">
        <v>1</v>
      </c>
      <c r="AC2913" s="36"/>
      <c r="AD2913" s="36"/>
      <c r="AE2913" s="36">
        <f t="shared" si="48"/>
        <v>0</v>
      </c>
    </row>
    <row r="2914" spans="1:31" customFormat="1" ht="202.5">
      <c r="A2914" s="36">
        <v>2913</v>
      </c>
      <c r="B2914" s="36" t="s">
        <v>15814</v>
      </c>
      <c r="C2914" s="36" t="s">
        <v>15922</v>
      </c>
      <c r="D2914" s="36" t="s">
        <v>15923</v>
      </c>
      <c r="E2914" s="36"/>
      <c r="F2914" s="36" t="s">
        <v>5099</v>
      </c>
      <c r="G2914" s="36">
        <v>6</v>
      </c>
      <c r="H2914" s="36" t="s">
        <v>4608</v>
      </c>
      <c r="I2914" s="36" t="s">
        <v>15924</v>
      </c>
      <c r="J2914" s="36" t="s">
        <v>15925</v>
      </c>
      <c r="K2914" s="36" t="s">
        <v>33</v>
      </c>
      <c r="L2914" s="72" t="s">
        <v>15926</v>
      </c>
      <c r="M2914" s="36" t="s">
        <v>15927</v>
      </c>
      <c r="N2914" s="36" t="s">
        <v>49</v>
      </c>
      <c r="O2914" s="36"/>
      <c r="P2914" s="36" t="s">
        <v>50</v>
      </c>
      <c r="Q2914" s="36"/>
      <c r="R2914" s="36"/>
      <c r="S2914" s="36" t="s">
        <v>37</v>
      </c>
      <c r="T2914" s="36" t="s">
        <v>38</v>
      </c>
      <c r="U2914" s="36" t="s">
        <v>39</v>
      </c>
      <c r="V2914" s="36" t="s">
        <v>38</v>
      </c>
      <c r="W2914" s="36" t="s">
        <v>15928</v>
      </c>
      <c r="X2914" s="36">
        <v>2</v>
      </c>
      <c r="Y2914" s="36" t="s">
        <v>15929</v>
      </c>
      <c r="Z2914" s="36">
        <v>4</v>
      </c>
      <c r="AA2914" s="36" t="s">
        <v>821</v>
      </c>
      <c r="AB2914" s="36">
        <v>4</v>
      </c>
      <c r="AC2914" s="36" t="s">
        <v>15930</v>
      </c>
      <c r="AD2914" s="36"/>
      <c r="AE2914" s="36">
        <f t="shared" si="48"/>
        <v>1</v>
      </c>
    </row>
    <row r="2915" spans="1:31" customFormat="1" ht="121.5">
      <c r="A2915" s="36">
        <v>2914</v>
      </c>
      <c r="B2915" s="36" t="s">
        <v>15814</v>
      </c>
      <c r="C2915" s="36" t="s">
        <v>15922</v>
      </c>
      <c r="D2915" s="36" t="s">
        <v>15931</v>
      </c>
      <c r="E2915" s="36"/>
      <c r="F2915" s="36" t="s">
        <v>45</v>
      </c>
      <c r="G2915" s="36">
        <v>0</v>
      </c>
      <c r="H2915" s="36" t="s">
        <v>54</v>
      </c>
      <c r="I2915" s="36" t="s">
        <v>15932</v>
      </c>
      <c r="J2915" s="36" t="s">
        <v>15933</v>
      </c>
      <c r="K2915" s="36" t="s">
        <v>33</v>
      </c>
      <c r="L2915" s="72" t="s">
        <v>15934</v>
      </c>
      <c r="M2915" s="36" t="s">
        <v>15935</v>
      </c>
      <c r="N2915" s="36" t="s">
        <v>49</v>
      </c>
      <c r="O2915" s="36"/>
      <c r="P2915" s="36" t="s">
        <v>50</v>
      </c>
      <c r="Q2915" s="36"/>
      <c r="R2915" s="36"/>
      <c r="S2915" s="36" t="s">
        <v>51</v>
      </c>
      <c r="T2915" s="36" t="s">
        <v>38</v>
      </c>
      <c r="U2915" s="36" t="s">
        <v>39</v>
      </c>
      <c r="V2915" s="36" t="s">
        <v>38</v>
      </c>
      <c r="W2915" s="36" t="s">
        <v>15936</v>
      </c>
      <c r="X2915" s="36">
        <v>2</v>
      </c>
      <c r="Y2915" s="36" t="s">
        <v>15937</v>
      </c>
      <c r="Z2915" s="36">
        <v>2</v>
      </c>
      <c r="AA2915" s="36" t="s">
        <v>15937</v>
      </c>
      <c r="AB2915" s="36">
        <v>2</v>
      </c>
      <c r="AC2915" s="36"/>
      <c r="AD2915" s="36"/>
      <c r="AE2915" s="36">
        <f t="shared" si="48"/>
        <v>1</v>
      </c>
    </row>
    <row r="2916" spans="1:31" customFormat="1" ht="108">
      <c r="A2916" s="36">
        <v>2915</v>
      </c>
      <c r="B2916" s="36" t="s">
        <v>15814</v>
      </c>
      <c r="C2916" s="36" t="s">
        <v>15922</v>
      </c>
      <c r="D2916" s="36" t="s">
        <v>15938</v>
      </c>
      <c r="E2916" s="36"/>
      <c r="F2916" s="36" t="s">
        <v>45</v>
      </c>
      <c r="G2916" s="36">
        <v>0</v>
      </c>
      <c r="H2916" s="36" t="s">
        <v>814</v>
      </c>
      <c r="I2916" s="36" t="s">
        <v>15939</v>
      </c>
      <c r="J2916" s="36" t="s">
        <v>15940</v>
      </c>
      <c r="K2916" s="36" t="s">
        <v>33</v>
      </c>
      <c r="L2916" s="72" t="s">
        <v>15941</v>
      </c>
      <c r="M2916" s="36" t="s">
        <v>15940</v>
      </c>
      <c r="N2916" s="36" t="s">
        <v>49</v>
      </c>
      <c r="O2916" s="36"/>
      <c r="P2916" s="36" t="s">
        <v>50</v>
      </c>
      <c r="Q2916" s="36"/>
      <c r="R2916" s="36"/>
      <c r="S2916" s="36" t="s">
        <v>51</v>
      </c>
      <c r="T2916" s="36" t="s">
        <v>38</v>
      </c>
      <c r="U2916" s="36" t="s">
        <v>39</v>
      </c>
      <c r="V2916" s="36" t="s">
        <v>38</v>
      </c>
      <c r="W2916" s="36" t="s">
        <v>15942</v>
      </c>
      <c r="X2916" s="36">
        <v>2</v>
      </c>
      <c r="Y2916" s="36" t="s">
        <v>38</v>
      </c>
      <c r="Z2916" s="36">
        <v>3</v>
      </c>
      <c r="AA2916" s="36" t="s">
        <v>821</v>
      </c>
      <c r="AB2916" s="36">
        <v>4</v>
      </c>
      <c r="AC2916" s="36"/>
      <c r="AD2916" s="36"/>
      <c r="AE2916" s="36">
        <f t="shared" si="48"/>
        <v>1</v>
      </c>
    </row>
    <row r="2917" spans="1:31" customFormat="1" ht="108">
      <c r="A2917" s="36">
        <v>2916</v>
      </c>
      <c r="B2917" s="36" t="s">
        <v>15814</v>
      </c>
      <c r="C2917" s="36" t="s">
        <v>15943</v>
      </c>
      <c r="D2917" s="36" t="s">
        <v>15944</v>
      </c>
      <c r="E2917" s="36" t="s">
        <v>28</v>
      </c>
      <c r="F2917" s="36" t="s">
        <v>45</v>
      </c>
      <c r="G2917" s="36">
        <v>0</v>
      </c>
      <c r="H2917" s="36" t="s">
        <v>30</v>
      </c>
      <c r="I2917" s="36" t="s">
        <v>15945</v>
      </c>
      <c r="J2917" s="36" t="s">
        <v>15946</v>
      </c>
      <c r="K2917" s="36" t="s">
        <v>106</v>
      </c>
      <c r="L2917" s="72"/>
      <c r="M2917" s="36"/>
      <c r="N2917" s="36"/>
      <c r="O2917" s="36"/>
      <c r="P2917" s="36"/>
      <c r="Q2917" s="36"/>
      <c r="R2917" s="36"/>
      <c r="S2917" s="36"/>
      <c r="T2917" s="36"/>
      <c r="U2917" s="36"/>
      <c r="V2917" s="36"/>
      <c r="W2917" s="36"/>
      <c r="X2917" s="36"/>
      <c r="Y2917" s="36"/>
      <c r="Z2917" s="36"/>
      <c r="AA2917" s="36"/>
      <c r="AB2917" s="36"/>
      <c r="AC2917" s="36"/>
      <c r="AD2917" s="36"/>
      <c r="AE2917" s="36">
        <f t="shared" si="48"/>
        <v>0</v>
      </c>
    </row>
    <row r="2918" spans="1:31" customFormat="1" ht="67.5">
      <c r="A2918" s="36">
        <v>2917</v>
      </c>
      <c r="B2918" s="36" t="s">
        <v>15814</v>
      </c>
      <c r="C2918" s="36" t="s">
        <v>15815</v>
      </c>
      <c r="D2918" s="36" t="s">
        <v>15947</v>
      </c>
      <c r="E2918" s="36" t="s">
        <v>15948</v>
      </c>
      <c r="F2918" s="36" t="s">
        <v>126</v>
      </c>
      <c r="G2918" s="36">
        <v>2</v>
      </c>
      <c r="H2918" s="36" t="s">
        <v>42</v>
      </c>
      <c r="I2918" s="36" t="s">
        <v>15949</v>
      </c>
      <c r="J2918" s="36" t="s">
        <v>15950</v>
      </c>
      <c r="K2918" s="36" t="s">
        <v>33</v>
      </c>
      <c r="L2918" s="72" t="s">
        <v>15951</v>
      </c>
      <c r="M2918" s="36" t="s">
        <v>15950</v>
      </c>
      <c r="N2918" s="36" t="s">
        <v>49</v>
      </c>
      <c r="O2918" s="36"/>
      <c r="P2918" s="36" t="s">
        <v>50</v>
      </c>
      <c r="Q2918" s="36"/>
      <c r="R2918" s="36"/>
      <c r="S2918" s="36" t="s">
        <v>51</v>
      </c>
      <c r="T2918" s="36" t="s">
        <v>38</v>
      </c>
      <c r="U2918" s="36" t="s">
        <v>39</v>
      </c>
      <c r="V2918" s="36" t="s">
        <v>38</v>
      </c>
      <c r="W2918" s="36" t="s">
        <v>15952</v>
      </c>
      <c r="X2918" s="36">
        <v>1</v>
      </c>
      <c r="Y2918" s="36" t="s">
        <v>15953</v>
      </c>
      <c r="Z2918" s="36">
        <v>1</v>
      </c>
      <c r="AA2918" s="36" t="s">
        <v>15954</v>
      </c>
      <c r="AB2918" s="36">
        <v>1</v>
      </c>
      <c r="AC2918" s="36"/>
      <c r="AD2918" s="36"/>
      <c r="AE2918" s="36">
        <f t="shared" si="48"/>
        <v>1</v>
      </c>
    </row>
    <row r="2919" spans="1:31" customFormat="1" ht="121.5">
      <c r="A2919" s="36">
        <v>2918</v>
      </c>
      <c r="B2919" s="36" t="s">
        <v>15814</v>
      </c>
      <c r="C2919" s="36" t="s">
        <v>15815</v>
      </c>
      <c r="D2919" s="36" t="s">
        <v>15955</v>
      </c>
      <c r="E2919" s="36"/>
      <c r="F2919" s="36" t="s">
        <v>45</v>
      </c>
      <c r="G2919" s="36">
        <v>0</v>
      </c>
      <c r="H2919" s="36" t="s">
        <v>30</v>
      </c>
      <c r="I2919" s="36" t="s">
        <v>15956</v>
      </c>
      <c r="J2919" s="36" t="s">
        <v>15957</v>
      </c>
      <c r="K2919" s="36" t="s">
        <v>106</v>
      </c>
      <c r="L2919" s="72"/>
      <c r="M2919" s="36"/>
      <c r="N2919" s="36"/>
      <c r="O2919" s="36"/>
      <c r="P2919" s="36"/>
      <c r="Q2919" s="36"/>
      <c r="R2919" s="36"/>
      <c r="S2919" s="36"/>
      <c r="T2919" s="36"/>
      <c r="U2919" s="36"/>
      <c r="V2919" s="36"/>
      <c r="W2919" s="36"/>
      <c r="X2919" s="36"/>
      <c r="Y2919" s="36"/>
      <c r="Z2919" s="36"/>
      <c r="AA2919" s="36"/>
      <c r="AB2919" s="36"/>
      <c r="AC2919" s="36"/>
      <c r="AD2919" s="36"/>
      <c r="AE2919" s="36">
        <f t="shared" si="48"/>
        <v>0</v>
      </c>
    </row>
    <row r="2920" spans="1:31" customFormat="1" ht="121.5">
      <c r="A2920" s="36">
        <v>2919</v>
      </c>
      <c r="B2920" s="36" t="s">
        <v>15814</v>
      </c>
      <c r="C2920" s="36" t="s">
        <v>15815</v>
      </c>
      <c r="D2920" s="36" t="s">
        <v>15958</v>
      </c>
      <c r="E2920" s="36" t="s">
        <v>15948</v>
      </c>
      <c r="F2920" s="36" t="s">
        <v>126</v>
      </c>
      <c r="G2920" s="36">
        <v>2</v>
      </c>
      <c r="H2920" s="36" t="s">
        <v>133</v>
      </c>
      <c r="I2920" s="36" t="s">
        <v>15959</v>
      </c>
      <c r="J2920" s="36" t="s">
        <v>15960</v>
      </c>
      <c r="K2920" s="36" t="s">
        <v>33</v>
      </c>
      <c r="L2920" s="72" t="s">
        <v>15961</v>
      </c>
      <c r="M2920" s="36" t="s">
        <v>15960</v>
      </c>
      <c r="N2920" s="36" t="s">
        <v>49</v>
      </c>
      <c r="O2920" s="36"/>
      <c r="P2920" s="36" t="s">
        <v>50</v>
      </c>
      <c r="Q2920" s="36"/>
      <c r="R2920" s="36"/>
      <c r="S2920" s="36" t="s">
        <v>51</v>
      </c>
      <c r="T2920" s="36" t="s">
        <v>38</v>
      </c>
      <c r="U2920" s="36" t="s">
        <v>39</v>
      </c>
      <c r="V2920" s="36" t="s">
        <v>39</v>
      </c>
      <c r="W2920" s="36" t="s">
        <v>15952</v>
      </c>
      <c r="X2920" s="36">
        <v>1</v>
      </c>
      <c r="Y2920" s="36" t="s">
        <v>15962</v>
      </c>
      <c r="Z2920" s="36">
        <v>1</v>
      </c>
      <c r="AA2920" s="36" t="s">
        <v>15963</v>
      </c>
      <c r="AB2920" s="36">
        <v>1</v>
      </c>
      <c r="AC2920" s="36"/>
      <c r="AD2920" s="36"/>
      <c r="AE2920" s="36">
        <f t="shared" si="48"/>
        <v>1</v>
      </c>
    </row>
    <row r="2921" spans="1:31" customFormat="1" ht="189">
      <c r="A2921" s="36">
        <v>2920</v>
      </c>
      <c r="B2921" s="36" t="s">
        <v>15814</v>
      </c>
      <c r="C2921" s="36" t="s">
        <v>15815</v>
      </c>
      <c r="D2921" s="36" t="s">
        <v>15964</v>
      </c>
      <c r="E2921" s="36" t="s">
        <v>15965</v>
      </c>
      <c r="F2921" s="36" t="s">
        <v>2866</v>
      </c>
      <c r="G2921" s="36">
        <v>5</v>
      </c>
      <c r="H2921" s="36" t="s">
        <v>82</v>
      </c>
      <c r="I2921" s="36" t="s">
        <v>15966</v>
      </c>
      <c r="J2921" s="36" t="s">
        <v>15967</v>
      </c>
      <c r="K2921" s="36" t="s">
        <v>33</v>
      </c>
      <c r="L2921" s="72" t="s">
        <v>15968</v>
      </c>
      <c r="M2921" s="36" t="s">
        <v>15969</v>
      </c>
      <c r="N2921" s="36" t="s">
        <v>49</v>
      </c>
      <c r="O2921" s="36"/>
      <c r="P2921" s="36" t="s">
        <v>50</v>
      </c>
      <c r="Q2921" s="36"/>
      <c r="R2921" s="36"/>
      <c r="S2921" s="36" t="s">
        <v>51</v>
      </c>
      <c r="T2921" s="36" t="s">
        <v>38</v>
      </c>
      <c r="U2921" s="36" t="s">
        <v>39</v>
      </c>
      <c r="V2921" s="36" t="s">
        <v>38</v>
      </c>
      <c r="W2921" s="36" t="s">
        <v>15827</v>
      </c>
      <c r="X2921" s="36">
        <v>2</v>
      </c>
      <c r="Y2921" s="36" t="s">
        <v>15970</v>
      </c>
      <c r="Z2921" s="36">
        <v>4</v>
      </c>
      <c r="AA2921" s="36" t="s">
        <v>15971</v>
      </c>
      <c r="AB2921" s="36">
        <v>4</v>
      </c>
      <c r="AC2921" s="36"/>
      <c r="AD2921" s="36"/>
      <c r="AE2921" s="36">
        <f t="shared" si="48"/>
        <v>1</v>
      </c>
    </row>
    <row r="2922" spans="1:31" customFormat="1" ht="108">
      <c r="A2922" s="36">
        <v>2921</v>
      </c>
      <c r="B2922" s="36" t="s">
        <v>15814</v>
      </c>
      <c r="C2922" s="36" t="s">
        <v>15815</v>
      </c>
      <c r="D2922" s="36" t="s">
        <v>15972</v>
      </c>
      <c r="E2922" s="36" t="s">
        <v>15948</v>
      </c>
      <c r="F2922" s="36" t="s">
        <v>126</v>
      </c>
      <c r="G2922" s="36">
        <v>2</v>
      </c>
      <c r="H2922" s="36" t="s">
        <v>82</v>
      </c>
      <c r="I2922" s="36" t="s">
        <v>15973</v>
      </c>
      <c r="J2922" s="36" t="s">
        <v>15974</v>
      </c>
      <c r="K2922" s="36" t="s">
        <v>33</v>
      </c>
      <c r="L2922" s="72" t="s">
        <v>15975</v>
      </c>
      <c r="M2922" s="36" t="s">
        <v>15974</v>
      </c>
      <c r="N2922" s="36" t="s">
        <v>49</v>
      </c>
      <c r="O2922" s="36"/>
      <c r="P2922" s="36"/>
      <c r="Q2922" s="36"/>
      <c r="R2922" s="36" t="s">
        <v>50</v>
      </c>
      <c r="S2922" s="36" t="s">
        <v>51</v>
      </c>
      <c r="T2922" s="36" t="s">
        <v>38</v>
      </c>
      <c r="U2922" s="36" t="s">
        <v>39</v>
      </c>
      <c r="V2922" s="36" t="s">
        <v>39</v>
      </c>
      <c r="W2922" s="36" t="s">
        <v>15976</v>
      </c>
      <c r="X2922" s="36">
        <v>1</v>
      </c>
      <c r="Y2922" s="36" t="s">
        <v>15977</v>
      </c>
      <c r="Z2922" s="36">
        <v>2</v>
      </c>
      <c r="AA2922" s="36" t="s">
        <v>15978</v>
      </c>
      <c r="AB2922" s="36">
        <v>1</v>
      </c>
      <c r="AC2922" s="36"/>
      <c r="AD2922" s="36"/>
      <c r="AE2922" s="36">
        <f t="shared" si="48"/>
        <v>1</v>
      </c>
    </row>
    <row r="2923" spans="1:31" customFormat="1" ht="81">
      <c r="A2923" s="36">
        <v>2922</v>
      </c>
      <c r="B2923" s="36" t="s">
        <v>15814</v>
      </c>
      <c r="C2923" s="36" t="s">
        <v>15815</v>
      </c>
      <c r="D2923" s="36" t="s">
        <v>15979</v>
      </c>
      <c r="E2923" s="36"/>
      <c r="F2923" s="36" t="s">
        <v>45</v>
      </c>
      <c r="G2923" s="36">
        <v>0</v>
      </c>
      <c r="H2923" s="36" t="s">
        <v>82</v>
      </c>
      <c r="I2923" s="36" t="s">
        <v>15980</v>
      </c>
      <c r="J2923" s="36" t="s">
        <v>15981</v>
      </c>
      <c r="K2923" s="36" t="s">
        <v>33</v>
      </c>
      <c r="L2923" s="72" t="s">
        <v>15982</v>
      </c>
      <c r="M2923" s="36" t="s">
        <v>15983</v>
      </c>
      <c r="N2923" s="36" t="s">
        <v>49</v>
      </c>
      <c r="O2923" s="36"/>
      <c r="P2923" s="36" t="s">
        <v>50</v>
      </c>
      <c r="Q2923" s="36" t="s">
        <v>50</v>
      </c>
      <c r="R2923" s="36"/>
      <c r="S2923" s="36" t="s">
        <v>51</v>
      </c>
      <c r="T2923" s="36" t="s">
        <v>38</v>
      </c>
      <c r="U2923" s="36" t="s">
        <v>39</v>
      </c>
      <c r="V2923" s="36" t="s">
        <v>38</v>
      </c>
      <c r="W2923" s="36" t="s">
        <v>15827</v>
      </c>
      <c r="X2923" s="36">
        <v>2</v>
      </c>
      <c r="Y2923" s="36" t="s">
        <v>15978</v>
      </c>
      <c r="Z2923" s="36">
        <v>1</v>
      </c>
      <c r="AA2923" s="36" t="s">
        <v>15984</v>
      </c>
      <c r="AB2923" s="36">
        <v>5</v>
      </c>
      <c r="AC2923" s="36"/>
      <c r="AD2923" s="36"/>
      <c r="AE2923" s="36">
        <f t="shared" si="48"/>
        <v>2</v>
      </c>
    </row>
    <row r="2924" spans="1:31" customFormat="1" ht="135">
      <c r="A2924" s="36">
        <v>2923</v>
      </c>
      <c r="B2924" s="36" t="s">
        <v>15814</v>
      </c>
      <c r="C2924" s="36" t="s">
        <v>15815</v>
      </c>
      <c r="D2924" s="36" t="s">
        <v>15985</v>
      </c>
      <c r="E2924" s="36"/>
      <c r="F2924" s="36" t="s">
        <v>45</v>
      </c>
      <c r="G2924" s="36">
        <v>0</v>
      </c>
      <c r="H2924" s="36" t="s">
        <v>82</v>
      </c>
      <c r="I2924" s="36" t="s">
        <v>15986</v>
      </c>
      <c r="J2924" s="36" t="s">
        <v>15987</v>
      </c>
      <c r="K2924" s="36" t="s">
        <v>106</v>
      </c>
      <c r="L2924" s="72"/>
      <c r="M2924" s="36"/>
      <c r="N2924" s="36"/>
      <c r="O2924" s="36"/>
      <c r="P2924" s="36"/>
      <c r="Q2924" s="36"/>
      <c r="R2924" s="36"/>
      <c r="S2924" s="36"/>
      <c r="T2924" s="36"/>
      <c r="U2924" s="36"/>
      <c r="V2924" s="36"/>
      <c r="W2924" s="36"/>
      <c r="X2924" s="36"/>
      <c r="Y2924" s="36"/>
      <c r="Z2924" s="36"/>
      <c r="AA2924" s="36"/>
      <c r="AB2924" s="36"/>
      <c r="AC2924" s="36"/>
      <c r="AD2924" s="36"/>
      <c r="AE2924" s="36">
        <f t="shared" si="48"/>
        <v>0</v>
      </c>
    </row>
    <row r="2925" spans="1:31" customFormat="1" ht="175.5">
      <c r="A2925" s="36">
        <v>2924</v>
      </c>
      <c r="B2925" s="36" t="s">
        <v>15814</v>
      </c>
      <c r="C2925" s="36" t="s">
        <v>15815</v>
      </c>
      <c r="D2925" s="36" t="s">
        <v>15988</v>
      </c>
      <c r="E2925" s="36"/>
      <c r="F2925" s="36" t="s">
        <v>45</v>
      </c>
      <c r="G2925" s="36">
        <v>0</v>
      </c>
      <c r="H2925" s="36" t="s">
        <v>82</v>
      </c>
      <c r="I2925" s="36" t="s">
        <v>15989</v>
      </c>
      <c r="J2925" s="36" t="s">
        <v>15990</v>
      </c>
      <c r="K2925" s="36" t="s">
        <v>33</v>
      </c>
      <c r="L2925" s="72" t="s">
        <v>15991</v>
      </c>
      <c r="M2925" s="36" t="s">
        <v>15992</v>
      </c>
      <c r="N2925" s="36" t="s">
        <v>49</v>
      </c>
      <c r="O2925" s="36"/>
      <c r="P2925" s="36" t="s">
        <v>50</v>
      </c>
      <c r="Q2925" s="36"/>
      <c r="R2925" s="36"/>
      <c r="S2925" s="36" t="s">
        <v>51</v>
      </c>
      <c r="T2925" s="36" t="s">
        <v>38</v>
      </c>
      <c r="U2925" s="36" t="s">
        <v>39</v>
      </c>
      <c r="V2925" s="36" t="s">
        <v>38</v>
      </c>
      <c r="W2925" s="36" t="s">
        <v>15827</v>
      </c>
      <c r="X2925" s="36">
        <v>2</v>
      </c>
      <c r="Y2925" s="36" t="s">
        <v>15978</v>
      </c>
      <c r="Z2925" s="36">
        <v>1</v>
      </c>
      <c r="AA2925" s="36" t="s">
        <v>15993</v>
      </c>
      <c r="AB2925" s="36">
        <v>5</v>
      </c>
      <c r="AC2925" s="36"/>
      <c r="AD2925" s="36"/>
      <c r="AE2925" s="36">
        <f t="shared" si="48"/>
        <v>1</v>
      </c>
    </row>
    <row r="2926" spans="1:31" customFormat="1" ht="94.5">
      <c r="A2926" s="36">
        <v>2925</v>
      </c>
      <c r="B2926" s="36" t="s">
        <v>15814</v>
      </c>
      <c r="C2926" s="36" t="s">
        <v>15815</v>
      </c>
      <c r="D2926" s="36" t="s">
        <v>15994</v>
      </c>
      <c r="E2926" s="36"/>
      <c r="F2926" s="36" t="s">
        <v>45</v>
      </c>
      <c r="G2926" s="36">
        <v>0</v>
      </c>
      <c r="H2926" s="36" t="s">
        <v>42</v>
      </c>
      <c r="I2926" s="36" t="s">
        <v>15995</v>
      </c>
      <c r="J2926" s="36" t="s">
        <v>15996</v>
      </c>
      <c r="K2926" s="36" t="s">
        <v>33</v>
      </c>
      <c r="L2926" s="72" t="s">
        <v>15997</v>
      </c>
      <c r="M2926" s="36" t="s">
        <v>15996</v>
      </c>
      <c r="N2926" s="36" t="s">
        <v>36</v>
      </c>
      <c r="O2926" s="36"/>
      <c r="P2926" s="36"/>
      <c r="Q2926" s="36"/>
      <c r="R2926" s="36"/>
      <c r="S2926" s="36" t="s">
        <v>51</v>
      </c>
      <c r="T2926" s="36" t="s">
        <v>38</v>
      </c>
      <c r="U2926" s="36" t="s">
        <v>39</v>
      </c>
      <c r="V2926" s="36" t="s">
        <v>38</v>
      </c>
      <c r="W2926" s="36" t="s">
        <v>15827</v>
      </c>
      <c r="X2926" s="36">
        <v>2</v>
      </c>
      <c r="Y2926" s="36" t="s">
        <v>15998</v>
      </c>
      <c r="Z2926" s="36">
        <v>1</v>
      </c>
      <c r="AA2926" s="36" t="s">
        <v>15999</v>
      </c>
      <c r="AB2926" s="36">
        <v>1</v>
      </c>
      <c r="AC2926" s="36"/>
      <c r="AD2926" s="36"/>
      <c r="AE2926" s="36">
        <f t="shared" si="48"/>
        <v>0</v>
      </c>
    </row>
    <row r="2927" spans="1:31" customFormat="1" ht="94.5">
      <c r="A2927" s="36">
        <v>2926</v>
      </c>
      <c r="B2927" s="36" t="s">
        <v>15814</v>
      </c>
      <c r="C2927" s="36" t="s">
        <v>15815</v>
      </c>
      <c r="D2927" s="36" t="s">
        <v>16000</v>
      </c>
      <c r="E2927" s="36"/>
      <c r="F2927" s="36" t="s">
        <v>45</v>
      </c>
      <c r="G2927" s="36">
        <v>0</v>
      </c>
      <c r="H2927" s="36" t="s">
        <v>42</v>
      </c>
      <c r="I2927" s="36" t="s">
        <v>16001</v>
      </c>
      <c r="J2927" s="36" t="s">
        <v>16002</v>
      </c>
      <c r="K2927" s="36" t="s">
        <v>33</v>
      </c>
      <c r="L2927" s="72" t="s">
        <v>16003</v>
      </c>
      <c r="M2927" s="36" t="s">
        <v>16004</v>
      </c>
      <c r="N2927" s="36" t="s">
        <v>36</v>
      </c>
      <c r="O2927" s="36"/>
      <c r="P2927" s="36"/>
      <c r="Q2927" s="36"/>
      <c r="R2927" s="36"/>
      <c r="S2927" s="36" t="s">
        <v>51</v>
      </c>
      <c r="T2927" s="36" t="s">
        <v>38</v>
      </c>
      <c r="U2927" s="36" t="s">
        <v>39</v>
      </c>
      <c r="V2927" s="36" t="s">
        <v>38</v>
      </c>
      <c r="W2927" s="36" t="s">
        <v>15827</v>
      </c>
      <c r="X2927" s="36">
        <v>2</v>
      </c>
      <c r="Y2927" s="36" t="s">
        <v>15977</v>
      </c>
      <c r="Z2927" s="36">
        <v>2</v>
      </c>
      <c r="AA2927" s="36" t="s">
        <v>16005</v>
      </c>
      <c r="AB2927" s="36">
        <v>1</v>
      </c>
      <c r="AC2927" s="36"/>
      <c r="AD2927" s="36"/>
      <c r="AE2927" s="36">
        <f t="shared" si="48"/>
        <v>0</v>
      </c>
    </row>
    <row r="2928" spans="1:31" customFormat="1" ht="108">
      <c r="A2928" s="36">
        <v>2927</v>
      </c>
      <c r="B2928" s="36" t="s">
        <v>15814</v>
      </c>
      <c r="C2928" s="36" t="s">
        <v>15815</v>
      </c>
      <c r="D2928" s="36" t="s">
        <v>16006</v>
      </c>
      <c r="E2928" s="36"/>
      <c r="F2928" s="36" t="s">
        <v>45</v>
      </c>
      <c r="G2928" s="36">
        <v>0</v>
      </c>
      <c r="H2928" s="36" t="s">
        <v>82</v>
      </c>
      <c r="I2928" s="36" t="s">
        <v>16007</v>
      </c>
      <c r="J2928" s="36" t="s">
        <v>16008</v>
      </c>
      <c r="K2928" s="36" t="s">
        <v>33</v>
      </c>
      <c r="L2928" s="72" t="s">
        <v>16009</v>
      </c>
      <c r="M2928" s="36" t="s">
        <v>16010</v>
      </c>
      <c r="N2928" s="36" t="s">
        <v>49</v>
      </c>
      <c r="O2928" s="36"/>
      <c r="P2928" s="36" t="s">
        <v>50</v>
      </c>
      <c r="Q2928" s="36"/>
      <c r="R2928" s="36"/>
      <c r="S2928" s="36" t="s">
        <v>51</v>
      </c>
      <c r="T2928" s="36" t="s">
        <v>38</v>
      </c>
      <c r="U2928" s="36" t="s">
        <v>39</v>
      </c>
      <c r="V2928" s="36" t="s">
        <v>38</v>
      </c>
      <c r="W2928" s="36" t="s">
        <v>15827</v>
      </c>
      <c r="X2928" s="36">
        <v>2</v>
      </c>
      <c r="Y2928" s="36" t="s">
        <v>16011</v>
      </c>
      <c r="Z2928" s="36">
        <v>4</v>
      </c>
      <c r="AA2928" s="36" t="s">
        <v>16012</v>
      </c>
      <c r="AB2928" s="36">
        <v>4</v>
      </c>
      <c r="AC2928" s="36"/>
      <c r="AD2928" s="36"/>
      <c r="AE2928" s="36">
        <f t="shared" si="48"/>
        <v>1</v>
      </c>
    </row>
    <row r="2929" spans="1:31" customFormat="1" ht="94.5">
      <c r="A2929" s="36">
        <v>2928</v>
      </c>
      <c r="B2929" s="36" t="s">
        <v>15814</v>
      </c>
      <c r="C2929" s="36" t="s">
        <v>15815</v>
      </c>
      <c r="D2929" s="36" t="s">
        <v>16013</v>
      </c>
      <c r="E2929" s="36" t="s">
        <v>16014</v>
      </c>
      <c r="F2929" s="36" t="s">
        <v>2866</v>
      </c>
      <c r="G2929" s="36">
        <v>5</v>
      </c>
      <c r="H2929" s="36" t="s">
        <v>6175</v>
      </c>
      <c r="I2929" s="36" t="s">
        <v>16015</v>
      </c>
      <c r="J2929" s="36" t="s">
        <v>16016</v>
      </c>
      <c r="K2929" s="36" t="s">
        <v>33</v>
      </c>
      <c r="L2929" s="72" t="s">
        <v>16017</v>
      </c>
      <c r="M2929" s="36" t="s">
        <v>16018</v>
      </c>
      <c r="N2929" s="36" t="s">
        <v>49</v>
      </c>
      <c r="O2929" s="36"/>
      <c r="P2929" s="36"/>
      <c r="Q2929" s="36"/>
      <c r="R2929" s="36" t="s">
        <v>50</v>
      </c>
      <c r="S2929" s="36" t="s">
        <v>51</v>
      </c>
      <c r="T2929" s="36" t="s">
        <v>38</v>
      </c>
      <c r="U2929" s="36" t="s">
        <v>39</v>
      </c>
      <c r="V2929" s="36" t="s">
        <v>38</v>
      </c>
      <c r="W2929" s="36" t="s">
        <v>4939</v>
      </c>
      <c r="X2929" s="36">
        <v>1</v>
      </c>
      <c r="Y2929" s="36" t="s">
        <v>15977</v>
      </c>
      <c r="Z2929" s="36">
        <v>1</v>
      </c>
      <c r="AA2929" s="36" t="s">
        <v>16019</v>
      </c>
      <c r="AB2929" s="36">
        <v>1</v>
      </c>
      <c r="AC2929" s="36"/>
      <c r="AD2929" s="36"/>
      <c r="AE2929" s="36">
        <f t="shared" si="48"/>
        <v>1</v>
      </c>
    </row>
    <row r="2930" spans="1:31" customFormat="1" ht="135">
      <c r="A2930" s="36">
        <v>2929</v>
      </c>
      <c r="B2930" s="36" t="s">
        <v>15814</v>
      </c>
      <c r="C2930" s="36" t="s">
        <v>15815</v>
      </c>
      <c r="D2930" s="36" t="s">
        <v>16020</v>
      </c>
      <c r="E2930" s="36"/>
      <c r="F2930" s="36" t="s">
        <v>45</v>
      </c>
      <c r="G2930" s="36">
        <v>0</v>
      </c>
      <c r="H2930" s="36" t="s">
        <v>30</v>
      </c>
      <c r="I2930" s="36" t="s">
        <v>16021</v>
      </c>
      <c r="J2930" s="36" t="s">
        <v>16022</v>
      </c>
      <c r="K2930" s="36" t="s">
        <v>33</v>
      </c>
      <c r="L2930" s="72" t="s">
        <v>16023</v>
      </c>
      <c r="M2930" s="36" t="s">
        <v>16024</v>
      </c>
      <c r="N2930" s="36" t="s">
        <v>49</v>
      </c>
      <c r="O2930" s="36"/>
      <c r="P2930" s="36" t="s">
        <v>50</v>
      </c>
      <c r="Q2930" s="36"/>
      <c r="R2930" s="36"/>
      <c r="S2930" s="36" t="s">
        <v>51</v>
      </c>
      <c r="T2930" s="36" t="s">
        <v>38</v>
      </c>
      <c r="U2930" s="36" t="s">
        <v>39</v>
      </c>
      <c r="V2930" s="36" t="s">
        <v>38</v>
      </c>
      <c r="W2930" s="36" t="s">
        <v>15827</v>
      </c>
      <c r="X2930" s="36">
        <v>2</v>
      </c>
      <c r="Y2930" s="36" t="s">
        <v>15828</v>
      </c>
      <c r="Z2930" s="36">
        <v>4</v>
      </c>
      <c r="AA2930" s="36" t="s">
        <v>16025</v>
      </c>
      <c r="AB2930" s="36">
        <v>5</v>
      </c>
      <c r="AC2930" s="36"/>
      <c r="AD2930" s="36"/>
      <c r="AE2930" s="36">
        <f t="shared" si="48"/>
        <v>1</v>
      </c>
    </row>
    <row r="2931" spans="1:31" customFormat="1" ht="216">
      <c r="A2931" s="36">
        <v>2930</v>
      </c>
      <c r="B2931" s="36" t="s">
        <v>15814</v>
      </c>
      <c r="C2931" s="36" t="s">
        <v>15815</v>
      </c>
      <c r="D2931" s="36" t="s">
        <v>16026</v>
      </c>
      <c r="E2931" s="36" t="s">
        <v>16027</v>
      </c>
      <c r="F2931" s="36" t="s">
        <v>2866</v>
      </c>
      <c r="G2931" s="36">
        <v>5</v>
      </c>
      <c r="H2931" s="36" t="s">
        <v>82</v>
      </c>
      <c r="I2931" s="36" t="s">
        <v>16028</v>
      </c>
      <c r="J2931" s="36" t="s">
        <v>16029</v>
      </c>
      <c r="K2931" s="36" t="s">
        <v>33</v>
      </c>
      <c r="L2931" s="72" t="s">
        <v>16030</v>
      </c>
      <c r="M2931" s="36" t="s">
        <v>16031</v>
      </c>
      <c r="N2931" s="36" t="s">
        <v>49</v>
      </c>
      <c r="O2931" s="36"/>
      <c r="P2931" s="36" t="s">
        <v>50</v>
      </c>
      <c r="Q2931" s="36"/>
      <c r="R2931" s="36"/>
      <c r="S2931" s="36" t="s">
        <v>51</v>
      </c>
      <c r="T2931" s="36" t="s">
        <v>38</v>
      </c>
      <c r="U2931" s="36" t="s">
        <v>39</v>
      </c>
      <c r="V2931" s="36" t="s">
        <v>38</v>
      </c>
      <c r="W2931" s="36" t="s">
        <v>15827</v>
      </c>
      <c r="X2931" s="36">
        <v>2</v>
      </c>
      <c r="Y2931" s="36" t="s">
        <v>16019</v>
      </c>
      <c r="Z2931" s="36">
        <v>1</v>
      </c>
      <c r="AA2931" s="36" t="s">
        <v>16032</v>
      </c>
      <c r="AB2931" s="36">
        <v>4</v>
      </c>
      <c r="AC2931" s="36"/>
      <c r="AD2931" s="36"/>
      <c r="AE2931" s="36">
        <f t="shared" si="48"/>
        <v>1</v>
      </c>
    </row>
    <row r="2932" spans="1:31" customFormat="1" ht="229.5">
      <c r="A2932" s="36">
        <v>2931</v>
      </c>
      <c r="B2932" s="36" t="s">
        <v>15814</v>
      </c>
      <c r="C2932" s="36" t="s">
        <v>15815</v>
      </c>
      <c r="D2932" s="36" t="s">
        <v>16033</v>
      </c>
      <c r="E2932" s="36"/>
      <c r="F2932" s="36" t="s">
        <v>45</v>
      </c>
      <c r="G2932" s="36">
        <v>0</v>
      </c>
      <c r="H2932" s="36" t="s">
        <v>30</v>
      </c>
      <c r="I2932" s="36" t="s">
        <v>16034</v>
      </c>
      <c r="J2932" s="36" t="s">
        <v>16035</v>
      </c>
      <c r="K2932" s="36" t="s">
        <v>33</v>
      </c>
      <c r="L2932" s="72" t="s">
        <v>16036</v>
      </c>
      <c r="M2932" s="36" t="s">
        <v>16037</v>
      </c>
      <c r="N2932" s="36" t="s">
        <v>49</v>
      </c>
      <c r="O2932" s="36"/>
      <c r="P2932" s="36" t="s">
        <v>50</v>
      </c>
      <c r="Q2932" s="36"/>
      <c r="R2932" s="36"/>
      <c r="S2932" s="36" t="s">
        <v>51</v>
      </c>
      <c r="T2932" s="36" t="s">
        <v>38</v>
      </c>
      <c r="U2932" s="36" t="s">
        <v>39</v>
      </c>
      <c r="V2932" s="36" t="s">
        <v>38</v>
      </c>
      <c r="W2932" s="36" t="s">
        <v>15827</v>
      </c>
      <c r="X2932" s="36">
        <v>2</v>
      </c>
      <c r="Y2932" s="36" t="s">
        <v>16038</v>
      </c>
      <c r="Z2932" s="36">
        <v>4</v>
      </c>
      <c r="AA2932" s="36" t="s">
        <v>16039</v>
      </c>
      <c r="AB2932" s="36">
        <v>4</v>
      </c>
      <c r="AC2932" s="36"/>
      <c r="AD2932" s="36"/>
      <c r="AE2932" s="36">
        <f t="shared" si="48"/>
        <v>1</v>
      </c>
    </row>
    <row r="2933" spans="1:31" customFormat="1" ht="121.5">
      <c r="A2933" s="36">
        <v>2932</v>
      </c>
      <c r="B2933" s="36" t="s">
        <v>15814</v>
      </c>
      <c r="C2933" s="36" t="s">
        <v>15815</v>
      </c>
      <c r="D2933" s="36" t="s">
        <v>16040</v>
      </c>
      <c r="E2933" s="36" t="s">
        <v>16040</v>
      </c>
      <c r="F2933" s="36" t="s">
        <v>126</v>
      </c>
      <c r="G2933" s="36">
        <v>2</v>
      </c>
      <c r="H2933" s="36" t="s">
        <v>645</v>
      </c>
      <c r="I2933" s="36" t="s">
        <v>16041</v>
      </c>
      <c r="J2933" s="36" t="s">
        <v>16042</v>
      </c>
      <c r="K2933" s="36" t="s">
        <v>33</v>
      </c>
      <c r="L2933" s="72" t="s">
        <v>16043</v>
      </c>
      <c r="M2933" s="36" t="s">
        <v>16042</v>
      </c>
      <c r="N2933" s="36" t="s">
        <v>49</v>
      </c>
      <c r="O2933" s="36"/>
      <c r="P2933" s="36"/>
      <c r="Q2933" s="36"/>
      <c r="R2933" s="36" t="s">
        <v>50</v>
      </c>
      <c r="S2933" s="36" t="s">
        <v>37</v>
      </c>
      <c r="T2933" s="36" t="s">
        <v>39</v>
      </c>
      <c r="U2933" s="36" t="s">
        <v>39</v>
      </c>
      <c r="V2933" s="36" t="s">
        <v>39</v>
      </c>
      <c r="W2933" s="36" t="s">
        <v>15952</v>
      </c>
      <c r="X2933" s="36">
        <v>1</v>
      </c>
      <c r="Y2933" s="36" t="s">
        <v>16044</v>
      </c>
      <c r="Z2933" s="36">
        <v>1</v>
      </c>
      <c r="AA2933" s="36" t="s">
        <v>16045</v>
      </c>
      <c r="AB2933" s="36">
        <v>1</v>
      </c>
      <c r="AC2933" s="36"/>
      <c r="AD2933" s="36"/>
      <c r="AE2933" s="36">
        <f t="shared" si="48"/>
        <v>1</v>
      </c>
    </row>
    <row r="2934" spans="1:31" customFormat="1" ht="243">
      <c r="A2934" s="36">
        <v>2933</v>
      </c>
      <c r="B2934" s="36" t="s">
        <v>15814</v>
      </c>
      <c r="C2934" s="36" t="s">
        <v>15815</v>
      </c>
      <c r="D2934" s="36" t="s">
        <v>16046</v>
      </c>
      <c r="E2934" s="36"/>
      <c r="F2934" s="36" t="s">
        <v>16047</v>
      </c>
      <c r="G2934" s="36">
        <v>6</v>
      </c>
      <c r="H2934" s="36" t="s">
        <v>108</v>
      </c>
      <c r="I2934" s="36" t="s">
        <v>16048</v>
      </c>
      <c r="J2934" s="36" t="s">
        <v>16049</v>
      </c>
      <c r="K2934" s="36" t="s">
        <v>33</v>
      </c>
      <c r="L2934" s="72" t="s">
        <v>16050</v>
      </c>
      <c r="M2934" s="36" t="s">
        <v>16049</v>
      </c>
      <c r="N2934" s="36" t="s">
        <v>49</v>
      </c>
      <c r="O2934" s="36"/>
      <c r="P2934" s="36"/>
      <c r="Q2934" s="36"/>
      <c r="R2934" s="36" t="s">
        <v>50</v>
      </c>
      <c r="S2934" s="36" t="s">
        <v>51</v>
      </c>
      <c r="T2934" s="36" t="s">
        <v>38</v>
      </c>
      <c r="U2934" s="36" t="s">
        <v>38</v>
      </c>
      <c r="V2934" s="36" t="s">
        <v>38</v>
      </c>
      <c r="W2934" s="36" t="s">
        <v>16051</v>
      </c>
      <c r="X2934" s="36">
        <v>1</v>
      </c>
      <c r="Y2934" s="36" t="s">
        <v>16052</v>
      </c>
      <c r="Z2934" s="36">
        <v>4</v>
      </c>
      <c r="AA2934" s="36" t="s">
        <v>16053</v>
      </c>
      <c r="AB2934" s="36">
        <v>4</v>
      </c>
      <c r="AC2934" s="36"/>
      <c r="AD2934" s="36"/>
      <c r="AE2934" s="36">
        <f t="shared" si="48"/>
        <v>1</v>
      </c>
    </row>
    <row r="2935" spans="1:31" customFormat="1" ht="162">
      <c r="A2935" s="36">
        <v>2934</v>
      </c>
      <c r="B2935" s="36" t="s">
        <v>15814</v>
      </c>
      <c r="C2935" s="36" t="s">
        <v>15815</v>
      </c>
      <c r="D2935" s="36" t="s">
        <v>16054</v>
      </c>
      <c r="E2935" s="36"/>
      <c r="F2935" s="36" t="s">
        <v>45</v>
      </c>
      <c r="G2935" s="36">
        <v>0</v>
      </c>
      <c r="H2935" s="36" t="s">
        <v>108</v>
      </c>
      <c r="I2935" s="36" t="s">
        <v>16055</v>
      </c>
      <c r="J2935" s="36" t="s">
        <v>16056</v>
      </c>
      <c r="K2935" s="36" t="s">
        <v>33</v>
      </c>
      <c r="L2935" s="72" t="s">
        <v>16057</v>
      </c>
      <c r="M2935" s="36" t="s">
        <v>16056</v>
      </c>
      <c r="N2935" s="36" t="s">
        <v>36</v>
      </c>
      <c r="O2935" s="36"/>
      <c r="P2935" s="36"/>
      <c r="Q2935" s="36"/>
      <c r="R2935" s="36"/>
      <c r="S2935" s="36" t="s">
        <v>37</v>
      </c>
      <c r="T2935" s="36" t="s">
        <v>39</v>
      </c>
      <c r="U2935" s="36" t="s">
        <v>39</v>
      </c>
      <c r="V2935" s="36" t="s">
        <v>38</v>
      </c>
      <c r="W2935" s="36" t="s">
        <v>15827</v>
      </c>
      <c r="X2935" s="36">
        <v>2</v>
      </c>
      <c r="Y2935" s="36" t="s">
        <v>15962</v>
      </c>
      <c r="Z2935" s="36">
        <v>1</v>
      </c>
      <c r="AA2935" s="36" t="s">
        <v>16058</v>
      </c>
      <c r="AB2935" s="36">
        <v>1</v>
      </c>
      <c r="AC2935" s="36"/>
      <c r="AD2935" s="36"/>
      <c r="AE2935" s="36">
        <f t="shared" si="48"/>
        <v>0</v>
      </c>
    </row>
    <row r="2936" spans="1:31" customFormat="1" ht="94.5">
      <c r="A2936" s="36">
        <v>2935</v>
      </c>
      <c r="B2936" s="36" t="s">
        <v>15814</v>
      </c>
      <c r="C2936" s="36" t="s">
        <v>15815</v>
      </c>
      <c r="D2936" s="36" t="s">
        <v>16059</v>
      </c>
      <c r="E2936" s="36"/>
      <c r="F2936" s="36" t="s">
        <v>45</v>
      </c>
      <c r="G2936" s="36">
        <v>0</v>
      </c>
      <c r="H2936" s="36" t="s">
        <v>42</v>
      </c>
      <c r="I2936" s="36" t="s">
        <v>16060</v>
      </c>
      <c r="J2936" s="36" t="s">
        <v>16061</v>
      </c>
      <c r="K2936" s="36" t="s">
        <v>33</v>
      </c>
      <c r="L2936" s="72" t="s">
        <v>16062</v>
      </c>
      <c r="M2936" s="36" t="s">
        <v>16063</v>
      </c>
      <c r="N2936" s="36" t="s">
        <v>49</v>
      </c>
      <c r="O2936" s="36"/>
      <c r="P2936" s="36"/>
      <c r="Q2936" s="36"/>
      <c r="R2936" s="36" t="s">
        <v>50</v>
      </c>
      <c r="S2936" s="36" t="s">
        <v>37</v>
      </c>
      <c r="T2936" s="36" t="s">
        <v>38</v>
      </c>
      <c r="U2936" s="36" t="s">
        <v>39</v>
      </c>
      <c r="V2936" s="36" t="s">
        <v>39</v>
      </c>
      <c r="W2936" s="36" t="s">
        <v>15827</v>
      </c>
      <c r="X2936" s="36">
        <v>2</v>
      </c>
      <c r="Y2936" s="36" t="s">
        <v>15977</v>
      </c>
      <c r="Z2936" s="36">
        <v>2</v>
      </c>
      <c r="AA2936" s="36" t="s">
        <v>16064</v>
      </c>
      <c r="AB2936" s="36">
        <v>1</v>
      </c>
      <c r="AC2936" s="36"/>
      <c r="AD2936" s="36"/>
      <c r="AE2936" s="36">
        <f t="shared" si="48"/>
        <v>1</v>
      </c>
    </row>
    <row r="2937" spans="1:31" customFormat="1" ht="148.5">
      <c r="A2937" s="36">
        <v>2936</v>
      </c>
      <c r="B2937" s="36" t="s">
        <v>15814</v>
      </c>
      <c r="C2937" s="36" t="s">
        <v>15815</v>
      </c>
      <c r="D2937" s="36" t="s">
        <v>16065</v>
      </c>
      <c r="E2937" s="36"/>
      <c r="F2937" s="36" t="s">
        <v>45</v>
      </c>
      <c r="G2937" s="36">
        <v>0</v>
      </c>
      <c r="H2937" s="36" t="s">
        <v>30</v>
      </c>
      <c r="I2937" s="36" t="s">
        <v>16066</v>
      </c>
      <c r="J2937" s="36" t="s">
        <v>16067</v>
      </c>
      <c r="K2937" s="36" t="s">
        <v>33</v>
      </c>
      <c r="L2937" s="72" t="s">
        <v>16068</v>
      </c>
      <c r="M2937" s="36" t="s">
        <v>16069</v>
      </c>
      <c r="N2937" s="36" t="s">
        <v>36</v>
      </c>
      <c r="O2937" s="36"/>
      <c r="P2937" s="36"/>
      <c r="Q2937" s="36"/>
      <c r="R2937" s="36"/>
      <c r="S2937" s="36" t="s">
        <v>37</v>
      </c>
      <c r="T2937" s="36" t="s">
        <v>38</v>
      </c>
      <c r="U2937" s="36" t="s">
        <v>39</v>
      </c>
      <c r="V2937" s="36" t="s">
        <v>38</v>
      </c>
      <c r="W2937" s="36" t="s">
        <v>15827</v>
      </c>
      <c r="X2937" s="36">
        <v>2</v>
      </c>
      <c r="Y2937" s="36" t="s">
        <v>15851</v>
      </c>
      <c r="Z2937" s="36">
        <v>4</v>
      </c>
      <c r="AA2937" s="36" t="s">
        <v>16070</v>
      </c>
      <c r="AB2937" s="36">
        <v>4</v>
      </c>
      <c r="AC2937" s="36"/>
      <c r="AD2937" s="36"/>
      <c r="AE2937" s="36">
        <f t="shared" si="48"/>
        <v>0</v>
      </c>
    </row>
    <row r="2938" spans="1:31" customFormat="1" ht="148.5">
      <c r="A2938" s="36">
        <v>2937</v>
      </c>
      <c r="B2938" s="36" t="s">
        <v>15814</v>
      </c>
      <c r="C2938" s="36" t="s">
        <v>15815</v>
      </c>
      <c r="D2938" s="36" t="s">
        <v>16071</v>
      </c>
      <c r="E2938" s="36"/>
      <c r="F2938" s="36" t="s">
        <v>45</v>
      </c>
      <c r="G2938" s="36">
        <v>0</v>
      </c>
      <c r="H2938" s="36" t="s">
        <v>82</v>
      </c>
      <c r="I2938" s="36" t="s">
        <v>16072</v>
      </c>
      <c r="J2938" s="36" t="s">
        <v>16073</v>
      </c>
      <c r="K2938" s="36" t="s">
        <v>33</v>
      </c>
      <c r="L2938" s="72" t="s">
        <v>16074</v>
      </c>
      <c r="M2938" s="36" t="s">
        <v>16075</v>
      </c>
      <c r="N2938" s="36" t="s">
        <v>36</v>
      </c>
      <c r="O2938" s="36"/>
      <c r="P2938" s="36"/>
      <c r="Q2938" s="36"/>
      <c r="R2938" s="36"/>
      <c r="S2938" s="36" t="s">
        <v>37</v>
      </c>
      <c r="T2938" s="36" t="s">
        <v>38</v>
      </c>
      <c r="U2938" s="36" t="s">
        <v>39</v>
      </c>
      <c r="V2938" s="36" t="s">
        <v>38</v>
      </c>
      <c r="W2938" s="36" t="s">
        <v>15827</v>
      </c>
      <c r="X2938" s="36">
        <v>2</v>
      </c>
      <c r="Y2938" s="36" t="s">
        <v>16076</v>
      </c>
      <c r="Z2938" s="36">
        <v>1</v>
      </c>
      <c r="AA2938" s="36" t="s">
        <v>16077</v>
      </c>
      <c r="AB2938" s="36">
        <v>4</v>
      </c>
      <c r="AC2938" s="36"/>
      <c r="AD2938" s="36"/>
      <c r="AE2938" s="36">
        <f t="shared" si="48"/>
        <v>0</v>
      </c>
    </row>
    <row r="2939" spans="1:31" customFormat="1" ht="81">
      <c r="A2939" s="36">
        <v>2938</v>
      </c>
      <c r="B2939" s="36" t="s">
        <v>15814</v>
      </c>
      <c r="C2939" s="36" t="s">
        <v>15815</v>
      </c>
      <c r="D2939" s="36" t="s">
        <v>16078</v>
      </c>
      <c r="E2939" s="36"/>
      <c r="F2939" s="36" t="s">
        <v>45</v>
      </c>
      <c r="G2939" s="36">
        <v>0</v>
      </c>
      <c r="H2939" s="36" t="s">
        <v>42</v>
      </c>
      <c r="I2939" s="36" t="s">
        <v>16079</v>
      </c>
      <c r="J2939" s="36" t="s">
        <v>16080</v>
      </c>
      <c r="K2939" s="36" t="s">
        <v>33</v>
      </c>
      <c r="L2939" s="72" t="s">
        <v>16081</v>
      </c>
      <c r="M2939" s="36" t="s">
        <v>16080</v>
      </c>
      <c r="N2939" s="36" t="s">
        <v>36</v>
      </c>
      <c r="O2939" s="36"/>
      <c r="P2939" s="36"/>
      <c r="Q2939" s="36"/>
      <c r="R2939" s="36"/>
      <c r="S2939" s="36" t="s">
        <v>37</v>
      </c>
      <c r="T2939" s="36" t="s">
        <v>38</v>
      </c>
      <c r="U2939" s="36" t="s">
        <v>39</v>
      </c>
      <c r="V2939" s="36" t="s">
        <v>39</v>
      </c>
      <c r="W2939" s="36" t="s">
        <v>15827</v>
      </c>
      <c r="X2939" s="36">
        <v>2</v>
      </c>
      <c r="Y2939" s="36" t="s">
        <v>16005</v>
      </c>
      <c r="Z2939" s="36">
        <v>1</v>
      </c>
      <c r="AA2939" s="36" t="s">
        <v>16082</v>
      </c>
      <c r="AB2939" s="36">
        <v>1</v>
      </c>
      <c r="AC2939" s="36"/>
      <c r="AD2939" s="36"/>
      <c r="AE2939" s="36">
        <f t="shared" si="48"/>
        <v>0</v>
      </c>
    </row>
    <row r="2940" spans="1:31" customFormat="1" ht="94.5">
      <c r="A2940" s="36">
        <v>2939</v>
      </c>
      <c r="B2940" s="36" t="s">
        <v>15814</v>
      </c>
      <c r="C2940" s="36" t="s">
        <v>15815</v>
      </c>
      <c r="D2940" s="36" t="s">
        <v>16083</v>
      </c>
      <c r="E2940" s="36"/>
      <c r="F2940" s="36" t="s">
        <v>45</v>
      </c>
      <c r="G2940" s="36">
        <v>0</v>
      </c>
      <c r="H2940" s="36" t="s">
        <v>42</v>
      </c>
      <c r="I2940" s="36" t="s">
        <v>16084</v>
      </c>
      <c r="J2940" s="36" t="s">
        <v>16085</v>
      </c>
      <c r="K2940" s="36" t="s">
        <v>33</v>
      </c>
      <c r="L2940" s="72" t="s">
        <v>16086</v>
      </c>
      <c r="M2940" s="36" t="s">
        <v>16087</v>
      </c>
      <c r="N2940" s="36" t="s">
        <v>36</v>
      </c>
      <c r="O2940" s="36"/>
      <c r="P2940" s="36"/>
      <c r="Q2940" s="36"/>
      <c r="R2940" s="36"/>
      <c r="S2940" s="36" t="s">
        <v>37</v>
      </c>
      <c r="T2940" s="36" t="s">
        <v>38</v>
      </c>
      <c r="U2940" s="36" t="s">
        <v>39</v>
      </c>
      <c r="V2940" s="36" t="s">
        <v>38</v>
      </c>
      <c r="W2940" s="36" t="s">
        <v>15827</v>
      </c>
      <c r="X2940" s="36">
        <v>2</v>
      </c>
      <c r="Y2940" s="36" t="s">
        <v>16005</v>
      </c>
      <c r="Z2940" s="36">
        <v>1</v>
      </c>
      <c r="AA2940" s="36" t="s">
        <v>16082</v>
      </c>
      <c r="AB2940" s="36">
        <v>1</v>
      </c>
      <c r="AC2940" s="36"/>
      <c r="AD2940" s="36"/>
      <c r="AE2940" s="36">
        <f t="shared" si="48"/>
        <v>0</v>
      </c>
    </row>
    <row r="2941" spans="1:31" customFormat="1" ht="94.5">
      <c r="A2941" s="36">
        <v>2940</v>
      </c>
      <c r="B2941" s="36" t="s">
        <v>15814</v>
      </c>
      <c r="C2941" s="36" t="s">
        <v>15815</v>
      </c>
      <c r="D2941" s="36" t="s">
        <v>16088</v>
      </c>
      <c r="E2941" s="36"/>
      <c r="F2941" s="36" t="s">
        <v>45</v>
      </c>
      <c r="G2941" s="36">
        <v>0</v>
      </c>
      <c r="H2941" s="36" t="s">
        <v>54</v>
      </c>
      <c r="I2941" s="36" t="s">
        <v>16089</v>
      </c>
      <c r="J2941" s="36" t="s">
        <v>16090</v>
      </c>
      <c r="K2941" s="36" t="s">
        <v>33</v>
      </c>
      <c r="L2941" s="72" t="s">
        <v>16091</v>
      </c>
      <c r="M2941" s="36" t="s">
        <v>16092</v>
      </c>
      <c r="N2941" s="36" t="s">
        <v>36</v>
      </c>
      <c r="O2941" s="36"/>
      <c r="P2941" s="36"/>
      <c r="Q2941" s="36"/>
      <c r="R2941" s="36"/>
      <c r="S2941" s="36" t="s">
        <v>37</v>
      </c>
      <c r="T2941" s="36" t="s">
        <v>38</v>
      </c>
      <c r="U2941" s="36" t="s">
        <v>39</v>
      </c>
      <c r="V2941" s="36" t="s">
        <v>38</v>
      </c>
      <c r="W2941" s="36" t="s">
        <v>15827</v>
      </c>
      <c r="X2941" s="36">
        <v>2</v>
      </c>
      <c r="Y2941" s="36" t="s">
        <v>15834</v>
      </c>
      <c r="Z2941" s="36">
        <v>4</v>
      </c>
      <c r="AA2941" s="36" t="s">
        <v>16093</v>
      </c>
      <c r="AB2941" s="36">
        <v>4</v>
      </c>
      <c r="AC2941" s="36"/>
      <c r="AD2941" s="36"/>
      <c r="AE2941" s="36">
        <f t="shared" si="48"/>
        <v>0</v>
      </c>
    </row>
    <row r="2942" spans="1:31" customFormat="1" ht="135">
      <c r="A2942" s="36">
        <v>2941</v>
      </c>
      <c r="B2942" s="36" t="s">
        <v>15814</v>
      </c>
      <c r="C2942" s="36" t="s">
        <v>15815</v>
      </c>
      <c r="D2942" s="36" t="s">
        <v>16094</v>
      </c>
      <c r="E2942" s="36"/>
      <c r="F2942" s="36" t="s">
        <v>45</v>
      </c>
      <c r="G2942" s="36">
        <v>0</v>
      </c>
      <c r="H2942" s="36" t="s">
        <v>30</v>
      </c>
      <c r="I2942" s="36" t="s">
        <v>16095</v>
      </c>
      <c r="J2942" s="36" t="s">
        <v>16096</v>
      </c>
      <c r="K2942" s="36" t="s">
        <v>106</v>
      </c>
      <c r="L2942" s="72"/>
      <c r="M2942" s="36"/>
      <c r="N2942" s="36"/>
      <c r="O2942" s="36"/>
      <c r="P2942" s="36"/>
      <c r="Q2942" s="36"/>
      <c r="R2942" s="36"/>
      <c r="S2942" s="36"/>
      <c r="T2942" s="36"/>
      <c r="U2942" s="36"/>
      <c r="V2942" s="36"/>
      <c r="W2942" s="36"/>
      <c r="X2942" s="36"/>
      <c r="Y2942" s="36"/>
      <c r="Z2942" s="36"/>
      <c r="AA2942" s="36"/>
      <c r="AB2942" s="36"/>
      <c r="AC2942" s="36"/>
      <c r="AD2942" s="36"/>
      <c r="AE2942" s="36">
        <f t="shared" si="48"/>
        <v>0</v>
      </c>
    </row>
    <row r="2943" spans="1:31" customFormat="1" ht="162">
      <c r="A2943" s="36">
        <v>2942</v>
      </c>
      <c r="B2943" s="36" t="s">
        <v>15814</v>
      </c>
      <c r="C2943" s="36" t="s">
        <v>15815</v>
      </c>
      <c r="D2943" s="36" t="s">
        <v>16097</v>
      </c>
      <c r="E2943" s="36" t="s">
        <v>15948</v>
      </c>
      <c r="F2943" s="36" t="s">
        <v>126</v>
      </c>
      <c r="G2943" s="36">
        <v>2</v>
      </c>
      <c r="H2943" s="36" t="s">
        <v>133</v>
      </c>
      <c r="I2943" s="36" t="s">
        <v>16098</v>
      </c>
      <c r="J2943" s="36" t="s">
        <v>16099</v>
      </c>
      <c r="K2943" s="36" t="s">
        <v>33</v>
      </c>
      <c r="L2943" s="72" t="s">
        <v>16100</v>
      </c>
      <c r="M2943" s="36" t="s">
        <v>16099</v>
      </c>
      <c r="N2943" s="36" t="s">
        <v>49</v>
      </c>
      <c r="O2943" s="36"/>
      <c r="P2943" s="36"/>
      <c r="Q2943" s="36"/>
      <c r="R2943" s="36" t="s">
        <v>50</v>
      </c>
      <c r="S2943" s="36" t="s">
        <v>37</v>
      </c>
      <c r="T2943" s="36" t="s">
        <v>38</v>
      </c>
      <c r="U2943" s="36" t="s">
        <v>39</v>
      </c>
      <c r="V2943" s="36" t="s">
        <v>39</v>
      </c>
      <c r="W2943" s="36" t="s">
        <v>15976</v>
      </c>
      <c r="X2943" s="36">
        <v>1</v>
      </c>
      <c r="Y2943" s="36" t="s">
        <v>16101</v>
      </c>
      <c r="Z2943" s="36">
        <v>1</v>
      </c>
      <c r="AA2943" s="36" t="s">
        <v>16102</v>
      </c>
      <c r="AB2943" s="36">
        <v>1</v>
      </c>
      <c r="AC2943" s="36"/>
      <c r="AD2943" s="36"/>
      <c r="AE2943" s="36">
        <f t="shared" si="48"/>
        <v>1</v>
      </c>
    </row>
    <row r="2944" spans="1:31" customFormat="1" ht="94.5">
      <c r="A2944" s="36">
        <v>2943</v>
      </c>
      <c r="B2944" s="36" t="s">
        <v>15814</v>
      </c>
      <c r="C2944" s="36" t="s">
        <v>15815</v>
      </c>
      <c r="D2944" s="36" t="s">
        <v>16103</v>
      </c>
      <c r="E2944" s="36"/>
      <c r="F2944" s="36" t="s">
        <v>45</v>
      </c>
      <c r="G2944" s="36">
        <v>0</v>
      </c>
      <c r="H2944" s="36" t="s">
        <v>42</v>
      </c>
      <c r="I2944" s="36" t="s">
        <v>16104</v>
      </c>
      <c r="J2944" s="36" t="s">
        <v>16105</v>
      </c>
      <c r="K2944" s="36" t="s">
        <v>33</v>
      </c>
      <c r="L2944" s="72" t="s">
        <v>16106</v>
      </c>
      <c r="M2944" s="36" t="s">
        <v>16105</v>
      </c>
      <c r="N2944" s="36" t="s">
        <v>49</v>
      </c>
      <c r="O2944" s="36"/>
      <c r="P2944" s="36"/>
      <c r="Q2944" s="36"/>
      <c r="R2944" s="36" t="s">
        <v>50</v>
      </c>
      <c r="S2944" s="36" t="s">
        <v>37</v>
      </c>
      <c r="T2944" s="36" t="s">
        <v>38</v>
      </c>
      <c r="U2944" s="36" t="s">
        <v>38</v>
      </c>
      <c r="V2944" s="36" t="s">
        <v>39</v>
      </c>
      <c r="W2944" s="36" t="s">
        <v>16107</v>
      </c>
      <c r="X2944" s="36">
        <v>1</v>
      </c>
      <c r="Y2944" s="36" t="s">
        <v>16108</v>
      </c>
      <c r="Z2944" s="36">
        <v>4</v>
      </c>
      <c r="AA2944" s="36" t="s">
        <v>16109</v>
      </c>
      <c r="AB2944" s="36">
        <v>4</v>
      </c>
      <c r="AC2944" s="36"/>
      <c r="AD2944" s="36"/>
      <c r="AE2944" s="36">
        <f t="shared" si="48"/>
        <v>1</v>
      </c>
    </row>
    <row r="2945" spans="1:31" customFormat="1" ht="135">
      <c r="A2945" s="36">
        <v>2944</v>
      </c>
      <c r="B2945" s="36" t="s">
        <v>15814</v>
      </c>
      <c r="C2945" s="36" t="s">
        <v>15815</v>
      </c>
      <c r="D2945" s="36" t="s">
        <v>16110</v>
      </c>
      <c r="E2945" s="36"/>
      <c r="F2945" s="36" t="s">
        <v>45</v>
      </c>
      <c r="G2945" s="36">
        <v>0</v>
      </c>
      <c r="H2945" s="36" t="s">
        <v>42</v>
      </c>
      <c r="I2945" s="36" t="s">
        <v>16111</v>
      </c>
      <c r="J2945" s="36" t="s">
        <v>16112</v>
      </c>
      <c r="K2945" s="36" t="s">
        <v>33</v>
      </c>
      <c r="L2945" s="72" t="s">
        <v>16113</v>
      </c>
      <c r="M2945" s="36" t="s">
        <v>16112</v>
      </c>
      <c r="N2945" s="36" t="s">
        <v>49</v>
      </c>
      <c r="O2945" s="36"/>
      <c r="P2945" s="36"/>
      <c r="Q2945" s="36"/>
      <c r="R2945" s="36" t="s">
        <v>50</v>
      </c>
      <c r="S2945" s="36" t="s">
        <v>37</v>
      </c>
      <c r="T2945" s="36" t="s">
        <v>38</v>
      </c>
      <c r="U2945" s="36" t="s">
        <v>39</v>
      </c>
      <c r="V2945" s="36" t="s">
        <v>38</v>
      </c>
      <c r="W2945" s="36" t="s">
        <v>16107</v>
      </c>
      <c r="X2945" s="36">
        <v>1</v>
      </c>
      <c r="Y2945" s="36" t="s">
        <v>16108</v>
      </c>
      <c r="Z2945" s="36">
        <v>4</v>
      </c>
      <c r="AA2945" s="36" t="s">
        <v>16109</v>
      </c>
      <c r="AB2945" s="36">
        <v>4</v>
      </c>
      <c r="AC2945" s="36"/>
      <c r="AD2945" s="36"/>
      <c r="AE2945" s="36">
        <f t="shared" si="48"/>
        <v>1</v>
      </c>
    </row>
    <row r="2946" spans="1:31" customFormat="1" ht="148.5">
      <c r="A2946" s="36">
        <v>2945</v>
      </c>
      <c r="B2946" s="36" t="s">
        <v>15814</v>
      </c>
      <c r="C2946" s="36" t="s">
        <v>15815</v>
      </c>
      <c r="D2946" s="36" t="s">
        <v>16114</v>
      </c>
      <c r="E2946" s="36"/>
      <c r="F2946" s="36" t="s">
        <v>45</v>
      </c>
      <c r="G2946" s="36">
        <v>0</v>
      </c>
      <c r="H2946" s="36" t="s">
        <v>82</v>
      </c>
      <c r="I2946" s="36" t="s">
        <v>16115</v>
      </c>
      <c r="J2946" s="36" t="s">
        <v>16116</v>
      </c>
      <c r="K2946" s="36" t="s">
        <v>33</v>
      </c>
      <c r="L2946" s="72" t="s">
        <v>16117</v>
      </c>
      <c r="M2946" s="36" t="s">
        <v>16118</v>
      </c>
      <c r="N2946" s="36" t="s">
        <v>36</v>
      </c>
      <c r="O2946" s="36"/>
      <c r="P2946" s="36"/>
      <c r="Q2946" s="36"/>
      <c r="R2946" s="36"/>
      <c r="S2946" s="36" t="s">
        <v>37</v>
      </c>
      <c r="T2946" s="36" t="s">
        <v>38</v>
      </c>
      <c r="U2946" s="36" t="s">
        <v>39</v>
      </c>
      <c r="V2946" s="36" t="s">
        <v>38</v>
      </c>
      <c r="W2946" s="36" t="s">
        <v>15827</v>
      </c>
      <c r="X2946" s="36">
        <v>2</v>
      </c>
      <c r="Y2946" s="36" t="s">
        <v>16119</v>
      </c>
      <c r="Z2946" s="36">
        <v>4</v>
      </c>
      <c r="AA2946" s="72" t="s">
        <v>16120</v>
      </c>
      <c r="AB2946" s="36">
        <v>4</v>
      </c>
      <c r="AC2946" s="36"/>
      <c r="AD2946" s="36"/>
      <c r="AE2946" s="36">
        <f t="shared" si="48"/>
        <v>0</v>
      </c>
    </row>
    <row r="2947" spans="1:31" customFormat="1" ht="81">
      <c r="A2947" s="36">
        <v>2946</v>
      </c>
      <c r="B2947" s="36" t="s">
        <v>15814</v>
      </c>
      <c r="C2947" s="36" t="s">
        <v>15815</v>
      </c>
      <c r="D2947" s="36" t="s">
        <v>16121</v>
      </c>
      <c r="E2947" s="36" t="s">
        <v>15948</v>
      </c>
      <c r="F2947" s="36" t="s">
        <v>126</v>
      </c>
      <c r="G2947" s="36">
        <v>2</v>
      </c>
      <c r="H2947" s="36" t="s">
        <v>6175</v>
      </c>
      <c r="I2947" s="36" t="s">
        <v>16122</v>
      </c>
      <c r="J2947" s="36" t="s">
        <v>16123</v>
      </c>
      <c r="K2947" s="36" t="s">
        <v>33</v>
      </c>
      <c r="L2947" s="72" t="s">
        <v>16124</v>
      </c>
      <c r="M2947" s="36" t="s">
        <v>16123</v>
      </c>
      <c r="N2947" s="36" t="s">
        <v>49</v>
      </c>
      <c r="O2947" s="36"/>
      <c r="P2947" s="36"/>
      <c r="Q2947" s="36"/>
      <c r="R2947" s="36" t="s">
        <v>50</v>
      </c>
      <c r="S2947" s="36" t="s">
        <v>51</v>
      </c>
      <c r="T2947" s="36" t="s">
        <v>38</v>
      </c>
      <c r="U2947" s="36" t="s">
        <v>39</v>
      </c>
      <c r="V2947" s="36" t="s">
        <v>39</v>
      </c>
      <c r="W2947" s="36" t="s">
        <v>4939</v>
      </c>
      <c r="X2947" s="36">
        <v>1</v>
      </c>
      <c r="Y2947" s="36" t="s">
        <v>16108</v>
      </c>
      <c r="Z2947" s="36">
        <v>4</v>
      </c>
      <c r="AA2947" s="36" t="s">
        <v>16125</v>
      </c>
      <c r="AB2947" s="36">
        <v>4</v>
      </c>
      <c r="AC2947" s="36"/>
      <c r="AD2947" s="36"/>
      <c r="AE2947" s="36">
        <f t="shared" si="48"/>
        <v>1</v>
      </c>
    </row>
    <row r="2948" spans="1:31" customFormat="1" ht="108">
      <c r="A2948" s="36">
        <v>2947</v>
      </c>
      <c r="B2948" s="36" t="s">
        <v>15814</v>
      </c>
      <c r="C2948" s="36" t="s">
        <v>15815</v>
      </c>
      <c r="D2948" s="36" t="s">
        <v>16126</v>
      </c>
      <c r="E2948" s="36" t="s">
        <v>15948</v>
      </c>
      <c r="F2948" s="36" t="s">
        <v>126</v>
      </c>
      <c r="G2948" s="36">
        <v>2</v>
      </c>
      <c r="H2948" s="36" t="s">
        <v>82</v>
      </c>
      <c r="I2948" s="36" t="s">
        <v>16127</v>
      </c>
      <c r="J2948" s="36" t="s">
        <v>16128</v>
      </c>
      <c r="K2948" s="36" t="s">
        <v>33</v>
      </c>
      <c r="L2948" s="72" t="s">
        <v>16129</v>
      </c>
      <c r="M2948" s="36" t="s">
        <v>16128</v>
      </c>
      <c r="N2948" s="36" t="s">
        <v>49</v>
      </c>
      <c r="O2948" s="36"/>
      <c r="P2948" s="36"/>
      <c r="Q2948" s="36"/>
      <c r="R2948" s="36" t="s">
        <v>50</v>
      </c>
      <c r="S2948" s="36" t="s">
        <v>51</v>
      </c>
      <c r="T2948" s="36" t="s">
        <v>38</v>
      </c>
      <c r="U2948" s="36" t="s">
        <v>39</v>
      </c>
      <c r="V2948" s="36" t="s">
        <v>39</v>
      </c>
      <c r="W2948" s="36" t="s">
        <v>16107</v>
      </c>
      <c r="X2948" s="36">
        <v>1</v>
      </c>
      <c r="Y2948" s="36" t="s">
        <v>16108</v>
      </c>
      <c r="Z2948" s="36">
        <v>4</v>
      </c>
      <c r="AA2948" s="36" t="s">
        <v>16125</v>
      </c>
      <c r="AB2948" s="36">
        <v>4</v>
      </c>
      <c r="AC2948" s="36"/>
      <c r="AD2948" s="36"/>
      <c r="AE2948" s="36">
        <f t="shared" si="48"/>
        <v>1</v>
      </c>
    </row>
    <row r="2949" spans="1:31" customFormat="1" ht="121.5">
      <c r="A2949" s="36">
        <v>2948</v>
      </c>
      <c r="B2949" s="36" t="s">
        <v>15814</v>
      </c>
      <c r="C2949" s="36" t="s">
        <v>15815</v>
      </c>
      <c r="D2949" s="36" t="s">
        <v>16130</v>
      </c>
      <c r="E2949" s="36"/>
      <c r="F2949" s="36" t="s">
        <v>45</v>
      </c>
      <c r="G2949" s="36">
        <v>0</v>
      </c>
      <c r="H2949" s="36" t="s">
        <v>42</v>
      </c>
      <c r="I2949" s="36" t="s">
        <v>16131</v>
      </c>
      <c r="J2949" s="36" t="s">
        <v>16132</v>
      </c>
      <c r="K2949" s="36" t="s">
        <v>33</v>
      </c>
      <c r="L2949" s="72" t="s">
        <v>16133</v>
      </c>
      <c r="M2949" s="36" t="s">
        <v>16132</v>
      </c>
      <c r="N2949" s="36" t="s">
        <v>36</v>
      </c>
      <c r="O2949" s="36"/>
      <c r="P2949" s="36"/>
      <c r="Q2949" s="36"/>
      <c r="R2949" s="36"/>
      <c r="S2949" s="36" t="s">
        <v>37</v>
      </c>
      <c r="T2949" s="36" t="s">
        <v>38</v>
      </c>
      <c r="U2949" s="36" t="s">
        <v>39</v>
      </c>
      <c r="V2949" s="36" t="s">
        <v>39</v>
      </c>
      <c r="W2949" s="36" t="s">
        <v>15827</v>
      </c>
      <c r="X2949" s="36">
        <v>2</v>
      </c>
      <c r="Y2949" s="36" t="s">
        <v>16108</v>
      </c>
      <c r="Z2949" s="36">
        <v>4</v>
      </c>
      <c r="AA2949" s="36" t="s">
        <v>16125</v>
      </c>
      <c r="AB2949" s="36">
        <v>4</v>
      </c>
      <c r="AC2949" s="36"/>
      <c r="AD2949" s="36"/>
      <c r="AE2949" s="36">
        <f t="shared" si="48"/>
        <v>0</v>
      </c>
    </row>
    <row r="2950" spans="1:31" customFormat="1" ht="202.5">
      <c r="A2950" s="36">
        <v>2949</v>
      </c>
      <c r="B2950" s="36" t="s">
        <v>15814</v>
      </c>
      <c r="C2950" s="36" t="s">
        <v>15815</v>
      </c>
      <c r="D2950" s="36" t="s">
        <v>16134</v>
      </c>
      <c r="E2950" s="36" t="s">
        <v>16134</v>
      </c>
      <c r="F2950" s="36" t="s">
        <v>2866</v>
      </c>
      <c r="G2950" s="36">
        <v>5</v>
      </c>
      <c r="H2950" s="36" t="s">
        <v>82</v>
      </c>
      <c r="I2950" s="36" t="s">
        <v>16135</v>
      </c>
      <c r="J2950" s="36" t="s">
        <v>16136</v>
      </c>
      <c r="K2950" s="36" t="s">
        <v>33</v>
      </c>
      <c r="L2950" s="72" t="s">
        <v>16137</v>
      </c>
      <c r="M2950" s="36" t="s">
        <v>16138</v>
      </c>
      <c r="N2950" s="36" t="s">
        <v>49</v>
      </c>
      <c r="O2950" s="36"/>
      <c r="P2950" s="36" t="s">
        <v>50</v>
      </c>
      <c r="Q2950" s="36"/>
      <c r="R2950" s="36"/>
      <c r="S2950" s="36" t="s">
        <v>51</v>
      </c>
      <c r="T2950" s="36" t="s">
        <v>38</v>
      </c>
      <c r="U2950" s="36" t="s">
        <v>39</v>
      </c>
      <c r="V2950" s="36" t="s">
        <v>38</v>
      </c>
      <c r="W2950" s="36" t="s">
        <v>15952</v>
      </c>
      <c r="X2950" s="36">
        <v>1</v>
      </c>
      <c r="Y2950" s="36" t="s">
        <v>16139</v>
      </c>
      <c r="Z2950" s="36">
        <v>4</v>
      </c>
      <c r="AA2950" s="36" t="s">
        <v>16140</v>
      </c>
      <c r="AB2950" s="36">
        <v>4</v>
      </c>
      <c r="AC2950" s="36"/>
      <c r="AD2950" s="36"/>
      <c r="AE2950" s="36">
        <f t="shared" si="48"/>
        <v>1</v>
      </c>
    </row>
    <row r="2951" spans="1:31" customFormat="1" ht="81">
      <c r="A2951" s="36">
        <v>2950</v>
      </c>
      <c r="B2951" s="36" t="s">
        <v>15814</v>
      </c>
      <c r="C2951" s="36" t="s">
        <v>15815</v>
      </c>
      <c r="D2951" s="36" t="s">
        <v>16141</v>
      </c>
      <c r="E2951" s="36"/>
      <c r="F2951" s="36" t="s">
        <v>45</v>
      </c>
      <c r="G2951" s="36">
        <v>0</v>
      </c>
      <c r="H2951" s="36" t="s">
        <v>42</v>
      </c>
      <c r="I2951" s="36" t="s">
        <v>16142</v>
      </c>
      <c r="J2951" s="36" t="s">
        <v>16143</v>
      </c>
      <c r="K2951" s="36" t="s">
        <v>33</v>
      </c>
      <c r="L2951" s="72" t="s">
        <v>16144</v>
      </c>
      <c r="M2951" s="36" t="s">
        <v>16143</v>
      </c>
      <c r="N2951" s="36" t="s">
        <v>36</v>
      </c>
      <c r="O2951" s="36"/>
      <c r="P2951" s="36"/>
      <c r="Q2951" s="36"/>
      <c r="R2951" s="36"/>
      <c r="S2951" s="36" t="s">
        <v>37</v>
      </c>
      <c r="T2951" s="36" t="s">
        <v>38</v>
      </c>
      <c r="U2951" s="36" t="s">
        <v>39</v>
      </c>
      <c r="V2951" s="36" t="s">
        <v>38</v>
      </c>
      <c r="W2951" s="36" t="s">
        <v>15827</v>
      </c>
      <c r="X2951" s="36">
        <v>2</v>
      </c>
      <c r="Y2951" s="36" t="s">
        <v>16145</v>
      </c>
      <c r="Z2951" s="36">
        <v>1</v>
      </c>
      <c r="AA2951" s="36" t="s">
        <v>16146</v>
      </c>
      <c r="AB2951" s="36">
        <v>1</v>
      </c>
      <c r="AC2951" s="36"/>
      <c r="AD2951" s="36"/>
      <c r="AE2951" s="36">
        <f t="shared" si="48"/>
        <v>0</v>
      </c>
    </row>
    <row r="2952" spans="1:31" customFormat="1" ht="162">
      <c r="A2952" s="36">
        <v>2951</v>
      </c>
      <c r="B2952" s="36" t="s">
        <v>15814</v>
      </c>
      <c r="C2952" s="36" t="s">
        <v>15815</v>
      </c>
      <c r="D2952" s="36" t="s">
        <v>16147</v>
      </c>
      <c r="E2952" s="36" t="s">
        <v>16147</v>
      </c>
      <c r="F2952" s="36" t="s">
        <v>2866</v>
      </c>
      <c r="G2952" s="36">
        <v>5</v>
      </c>
      <c r="H2952" s="36" t="s">
        <v>30</v>
      </c>
      <c r="I2952" s="36" t="s">
        <v>16148</v>
      </c>
      <c r="J2952" s="36" t="s">
        <v>16149</v>
      </c>
      <c r="K2952" s="36" t="s">
        <v>33</v>
      </c>
      <c r="L2952" s="72" t="s">
        <v>16150</v>
      </c>
      <c r="M2952" s="36" t="s">
        <v>16151</v>
      </c>
      <c r="N2952" s="36" t="s">
        <v>36</v>
      </c>
      <c r="O2952" s="36"/>
      <c r="P2952" s="36"/>
      <c r="Q2952" s="36"/>
      <c r="R2952" s="36"/>
      <c r="S2952" s="36" t="s">
        <v>37</v>
      </c>
      <c r="T2952" s="36" t="s">
        <v>38</v>
      </c>
      <c r="U2952" s="36" t="s">
        <v>39</v>
      </c>
      <c r="V2952" s="36" t="s">
        <v>38</v>
      </c>
      <c r="W2952" s="36" t="s">
        <v>15827</v>
      </c>
      <c r="X2952" s="36">
        <v>2</v>
      </c>
      <c r="Y2952" s="36" t="s">
        <v>15876</v>
      </c>
      <c r="Z2952" s="36">
        <v>1</v>
      </c>
      <c r="AA2952" s="36" t="s">
        <v>16152</v>
      </c>
      <c r="AB2952" s="36">
        <v>4</v>
      </c>
      <c r="AC2952" s="36" t="s">
        <v>16153</v>
      </c>
      <c r="AD2952" s="36"/>
      <c r="AE2952" s="36">
        <f t="shared" si="48"/>
        <v>0</v>
      </c>
    </row>
    <row r="2953" spans="1:31" customFormat="1" ht="108">
      <c r="A2953" s="36">
        <v>2952</v>
      </c>
      <c r="B2953" s="36" t="s">
        <v>15814</v>
      </c>
      <c r="C2953" s="36" t="s">
        <v>15815</v>
      </c>
      <c r="D2953" s="36" t="s">
        <v>16154</v>
      </c>
      <c r="E2953" s="36"/>
      <c r="F2953" s="36" t="s">
        <v>45</v>
      </c>
      <c r="G2953" s="36">
        <v>0</v>
      </c>
      <c r="H2953" s="36" t="s">
        <v>30</v>
      </c>
      <c r="I2953" s="36" t="s">
        <v>16155</v>
      </c>
      <c r="J2953" s="36" t="s">
        <v>16156</v>
      </c>
      <c r="K2953" s="36" t="s">
        <v>33</v>
      </c>
      <c r="L2953" s="72" t="s">
        <v>16157</v>
      </c>
      <c r="M2953" s="36" t="s">
        <v>16158</v>
      </c>
      <c r="N2953" s="36" t="s">
        <v>36</v>
      </c>
      <c r="O2953" s="36"/>
      <c r="P2953" s="36"/>
      <c r="Q2953" s="36"/>
      <c r="R2953" s="36"/>
      <c r="S2953" s="36" t="s">
        <v>37</v>
      </c>
      <c r="T2953" s="36" t="s">
        <v>38</v>
      </c>
      <c r="U2953" s="36" t="s">
        <v>39</v>
      </c>
      <c r="V2953" s="36" t="s">
        <v>38</v>
      </c>
      <c r="W2953" s="36" t="s">
        <v>15827</v>
      </c>
      <c r="X2953" s="36">
        <v>2</v>
      </c>
      <c r="Y2953" s="36" t="s">
        <v>16159</v>
      </c>
      <c r="Z2953" s="36">
        <v>1</v>
      </c>
      <c r="AA2953" s="36" t="s">
        <v>16160</v>
      </c>
      <c r="AB2953" s="36">
        <v>4</v>
      </c>
      <c r="AC2953" s="36"/>
      <c r="AD2953" s="36"/>
      <c r="AE2953" s="36">
        <f t="shared" si="48"/>
        <v>0</v>
      </c>
    </row>
    <row r="2954" spans="1:31" customFormat="1" ht="364.5">
      <c r="A2954" s="36">
        <v>2953</v>
      </c>
      <c r="B2954" s="36" t="s">
        <v>15814</v>
      </c>
      <c r="C2954" s="36" t="s">
        <v>15815</v>
      </c>
      <c r="D2954" s="36" t="s">
        <v>16161</v>
      </c>
      <c r="E2954" s="36" t="s">
        <v>16161</v>
      </c>
      <c r="F2954" s="36" t="s">
        <v>126</v>
      </c>
      <c r="G2954" s="36">
        <v>2</v>
      </c>
      <c r="H2954" s="36" t="s">
        <v>30</v>
      </c>
      <c r="I2954" s="36" t="s">
        <v>16162</v>
      </c>
      <c r="J2954" s="36" t="s">
        <v>16163</v>
      </c>
      <c r="K2954" s="36" t="s">
        <v>33</v>
      </c>
      <c r="L2954" s="72" t="s">
        <v>16164</v>
      </c>
      <c r="M2954" s="36" t="s">
        <v>16165</v>
      </c>
      <c r="N2954" s="36" t="s">
        <v>36</v>
      </c>
      <c r="O2954" s="36"/>
      <c r="P2954" s="36"/>
      <c r="Q2954" s="36"/>
      <c r="R2954" s="36"/>
      <c r="S2954" s="36" t="s">
        <v>37</v>
      </c>
      <c r="T2954" s="36" t="s">
        <v>38</v>
      </c>
      <c r="U2954" s="36" t="s">
        <v>39</v>
      </c>
      <c r="V2954" s="36" t="s">
        <v>38</v>
      </c>
      <c r="W2954" s="36" t="s">
        <v>15827</v>
      </c>
      <c r="X2954" s="36">
        <v>2</v>
      </c>
      <c r="Y2954" s="36" t="s">
        <v>16159</v>
      </c>
      <c r="Z2954" s="36">
        <v>1</v>
      </c>
      <c r="AA2954" s="36" t="s">
        <v>16166</v>
      </c>
      <c r="AB2954" s="36">
        <v>4</v>
      </c>
      <c r="AC2954" s="36"/>
      <c r="AD2954" s="36"/>
      <c r="AE2954" s="36">
        <f t="shared" ref="AE2954:AE3017" si="49">COUNTIFS(O2954:R2954,"√")</f>
        <v>0</v>
      </c>
    </row>
    <row r="2955" spans="1:31" customFormat="1" ht="108">
      <c r="A2955" s="36">
        <v>2954</v>
      </c>
      <c r="B2955" s="36" t="s">
        <v>15814</v>
      </c>
      <c r="C2955" s="36" t="s">
        <v>15815</v>
      </c>
      <c r="D2955" s="36" t="s">
        <v>16167</v>
      </c>
      <c r="E2955" s="36"/>
      <c r="F2955" s="36" t="s">
        <v>45</v>
      </c>
      <c r="G2955" s="36">
        <v>0</v>
      </c>
      <c r="H2955" s="36" t="s">
        <v>42</v>
      </c>
      <c r="I2955" s="36" t="s">
        <v>16168</v>
      </c>
      <c r="J2955" s="36" t="s">
        <v>16169</v>
      </c>
      <c r="K2955" s="36" t="s">
        <v>33</v>
      </c>
      <c r="L2955" s="72" t="s">
        <v>16170</v>
      </c>
      <c r="M2955" s="36" t="s">
        <v>16169</v>
      </c>
      <c r="N2955" s="36" t="s">
        <v>49</v>
      </c>
      <c r="O2955" s="36"/>
      <c r="P2955" s="36" t="s">
        <v>50</v>
      </c>
      <c r="Q2955" s="36"/>
      <c r="R2955" s="36"/>
      <c r="S2955" s="36" t="s">
        <v>37</v>
      </c>
      <c r="T2955" s="36" t="s">
        <v>38</v>
      </c>
      <c r="U2955" s="36" t="s">
        <v>39</v>
      </c>
      <c r="V2955" s="36" t="s">
        <v>38</v>
      </c>
      <c r="W2955" s="36" t="s">
        <v>15827</v>
      </c>
      <c r="X2955" s="36">
        <v>2</v>
      </c>
      <c r="Y2955" s="36" t="s">
        <v>16171</v>
      </c>
      <c r="Z2955" s="36">
        <v>1</v>
      </c>
      <c r="AA2955" s="36" t="s">
        <v>16172</v>
      </c>
      <c r="AB2955" s="36">
        <v>1</v>
      </c>
      <c r="AC2955" s="36"/>
      <c r="AD2955" s="36"/>
      <c r="AE2955" s="36">
        <f t="shared" si="49"/>
        <v>1</v>
      </c>
    </row>
    <row r="2956" spans="1:31" customFormat="1" ht="175.5">
      <c r="A2956" s="36">
        <v>2955</v>
      </c>
      <c r="B2956" s="36" t="s">
        <v>15814</v>
      </c>
      <c r="C2956" s="36" t="s">
        <v>15815</v>
      </c>
      <c r="D2956" s="36" t="s">
        <v>16173</v>
      </c>
      <c r="E2956" s="36"/>
      <c r="F2956" s="36" t="s">
        <v>45</v>
      </c>
      <c r="G2956" s="36">
        <v>0</v>
      </c>
      <c r="H2956" s="36" t="s">
        <v>30</v>
      </c>
      <c r="I2956" s="36" t="s">
        <v>16174</v>
      </c>
      <c r="J2956" s="36" t="s">
        <v>16175</v>
      </c>
      <c r="K2956" s="36" t="s">
        <v>33</v>
      </c>
      <c r="L2956" s="72" t="s">
        <v>16176</v>
      </c>
      <c r="M2956" s="36" t="s">
        <v>16177</v>
      </c>
      <c r="N2956" s="36" t="s">
        <v>36</v>
      </c>
      <c r="O2956" s="36"/>
      <c r="P2956" s="36"/>
      <c r="Q2956" s="36"/>
      <c r="R2956" s="36"/>
      <c r="S2956" s="36" t="s">
        <v>37</v>
      </c>
      <c r="T2956" s="36" t="s">
        <v>38</v>
      </c>
      <c r="U2956" s="36" t="s">
        <v>39</v>
      </c>
      <c r="V2956" s="36" t="s">
        <v>38</v>
      </c>
      <c r="W2956" s="36" t="s">
        <v>15827</v>
      </c>
      <c r="X2956" s="36">
        <v>2</v>
      </c>
      <c r="Y2956" s="36" t="s">
        <v>16178</v>
      </c>
      <c r="Z2956" s="36">
        <v>1</v>
      </c>
      <c r="AA2956" s="36" t="s">
        <v>16179</v>
      </c>
      <c r="AB2956" s="36">
        <v>4</v>
      </c>
      <c r="AC2956" s="36"/>
      <c r="AD2956" s="36"/>
      <c r="AE2956" s="36">
        <f t="shared" si="49"/>
        <v>0</v>
      </c>
    </row>
    <row r="2957" spans="1:31" customFormat="1" ht="175.5">
      <c r="A2957" s="36">
        <v>2956</v>
      </c>
      <c r="B2957" s="36" t="s">
        <v>15814</v>
      </c>
      <c r="C2957" s="36" t="s">
        <v>15815</v>
      </c>
      <c r="D2957" s="36" t="s">
        <v>16180</v>
      </c>
      <c r="E2957" s="36" t="s">
        <v>16180</v>
      </c>
      <c r="F2957" s="36" t="s">
        <v>2866</v>
      </c>
      <c r="G2957" s="36">
        <v>5</v>
      </c>
      <c r="H2957" s="36" t="s">
        <v>82</v>
      </c>
      <c r="I2957" s="36" t="s">
        <v>16181</v>
      </c>
      <c r="J2957" s="36" t="s">
        <v>16182</v>
      </c>
      <c r="K2957" s="36" t="s">
        <v>33</v>
      </c>
      <c r="L2957" s="72" t="s">
        <v>16183</v>
      </c>
      <c r="M2957" s="36" t="s">
        <v>16184</v>
      </c>
      <c r="N2957" s="36" t="s">
        <v>49</v>
      </c>
      <c r="O2957" s="36" t="s">
        <v>50</v>
      </c>
      <c r="P2957" s="36" t="s">
        <v>50</v>
      </c>
      <c r="Q2957" s="36"/>
      <c r="R2957" s="36"/>
      <c r="S2957" s="36" t="s">
        <v>51</v>
      </c>
      <c r="T2957" s="36" t="s">
        <v>38</v>
      </c>
      <c r="U2957" s="36" t="s">
        <v>39</v>
      </c>
      <c r="V2957" s="36" t="s">
        <v>38</v>
      </c>
      <c r="W2957" s="36" t="s">
        <v>15827</v>
      </c>
      <c r="X2957" s="36">
        <v>2</v>
      </c>
      <c r="Y2957" s="36" t="s">
        <v>16171</v>
      </c>
      <c r="Z2957" s="36">
        <v>1</v>
      </c>
      <c r="AA2957" s="36" t="s">
        <v>16185</v>
      </c>
      <c r="AB2957" s="36">
        <v>5</v>
      </c>
      <c r="AC2957" s="36" t="s">
        <v>16153</v>
      </c>
      <c r="AD2957" s="36"/>
      <c r="AE2957" s="36">
        <f t="shared" si="49"/>
        <v>2</v>
      </c>
    </row>
    <row r="2958" spans="1:31" customFormat="1" ht="162">
      <c r="A2958" s="36">
        <v>2957</v>
      </c>
      <c r="B2958" s="36" t="s">
        <v>15814</v>
      </c>
      <c r="C2958" s="36" t="s">
        <v>15815</v>
      </c>
      <c r="D2958" s="36" t="s">
        <v>16186</v>
      </c>
      <c r="E2958" s="36"/>
      <c r="F2958" s="36" t="s">
        <v>45</v>
      </c>
      <c r="G2958" s="36">
        <v>0</v>
      </c>
      <c r="H2958" s="36" t="s">
        <v>30</v>
      </c>
      <c r="I2958" s="36" t="s">
        <v>16187</v>
      </c>
      <c r="J2958" s="36" t="s">
        <v>16188</v>
      </c>
      <c r="K2958" s="36" t="s">
        <v>106</v>
      </c>
      <c r="L2958" s="72"/>
      <c r="M2958" s="36"/>
      <c r="N2958" s="36"/>
      <c r="O2958" s="36"/>
      <c r="P2958" s="36"/>
      <c r="Q2958" s="36"/>
      <c r="R2958" s="36"/>
      <c r="S2958" s="36"/>
      <c r="T2958" s="36"/>
      <c r="U2958" s="36"/>
      <c r="V2958" s="36"/>
      <c r="W2958" s="36"/>
      <c r="X2958" s="36"/>
      <c r="Y2958" s="36"/>
      <c r="Z2958" s="36"/>
      <c r="AA2958" s="36"/>
      <c r="AB2958" s="36"/>
      <c r="AC2958" s="36"/>
      <c r="AD2958" s="36"/>
      <c r="AE2958" s="36">
        <f t="shared" si="49"/>
        <v>0</v>
      </c>
    </row>
    <row r="2959" spans="1:31" customFormat="1" ht="121.5">
      <c r="A2959" s="36">
        <v>2958</v>
      </c>
      <c r="B2959" s="36" t="s">
        <v>15814</v>
      </c>
      <c r="C2959" s="36" t="s">
        <v>15815</v>
      </c>
      <c r="D2959" s="36" t="s">
        <v>16189</v>
      </c>
      <c r="E2959" s="36"/>
      <c r="F2959" s="36" t="s">
        <v>45</v>
      </c>
      <c r="G2959" s="36">
        <v>0</v>
      </c>
      <c r="H2959" s="36" t="s">
        <v>30</v>
      </c>
      <c r="I2959" s="36" t="s">
        <v>16190</v>
      </c>
      <c r="J2959" s="36" t="s">
        <v>16191</v>
      </c>
      <c r="K2959" s="36" t="s">
        <v>33</v>
      </c>
      <c r="L2959" s="72" t="s">
        <v>16192</v>
      </c>
      <c r="M2959" s="36" t="s">
        <v>16193</v>
      </c>
      <c r="N2959" s="36" t="s">
        <v>36</v>
      </c>
      <c r="O2959" s="36"/>
      <c r="P2959" s="36"/>
      <c r="Q2959" s="36"/>
      <c r="R2959" s="36"/>
      <c r="S2959" s="36" t="s">
        <v>37</v>
      </c>
      <c r="T2959" s="36" t="s">
        <v>38</v>
      </c>
      <c r="U2959" s="36" t="s">
        <v>39</v>
      </c>
      <c r="V2959" s="36" t="s">
        <v>38</v>
      </c>
      <c r="W2959" s="36" t="s">
        <v>15827</v>
      </c>
      <c r="X2959" s="36">
        <v>2</v>
      </c>
      <c r="Y2959" s="36" t="s">
        <v>15883</v>
      </c>
      <c r="Z2959" s="36">
        <v>4</v>
      </c>
      <c r="AA2959" s="36" t="s">
        <v>16194</v>
      </c>
      <c r="AB2959" s="36">
        <v>4</v>
      </c>
      <c r="AC2959" s="36"/>
      <c r="AD2959" s="36"/>
      <c r="AE2959" s="36">
        <f t="shared" si="49"/>
        <v>0</v>
      </c>
    </row>
    <row r="2960" spans="1:31" customFormat="1" ht="175.5">
      <c r="A2960" s="36">
        <v>2959</v>
      </c>
      <c r="B2960" s="36" t="s">
        <v>15814</v>
      </c>
      <c r="C2960" s="36" t="s">
        <v>15815</v>
      </c>
      <c r="D2960" s="36" t="s">
        <v>16195</v>
      </c>
      <c r="E2960" s="36"/>
      <c r="F2960" s="36" t="s">
        <v>45</v>
      </c>
      <c r="G2960" s="36">
        <v>0</v>
      </c>
      <c r="H2960" s="36" t="s">
        <v>30</v>
      </c>
      <c r="I2960" s="36" t="s">
        <v>16196</v>
      </c>
      <c r="J2960" s="36" t="s">
        <v>16197</v>
      </c>
      <c r="K2960" s="36" t="s">
        <v>106</v>
      </c>
      <c r="L2960" s="72"/>
      <c r="M2960" s="36"/>
      <c r="N2960" s="36"/>
      <c r="O2960" s="36"/>
      <c r="P2960" s="36"/>
      <c r="Q2960" s="36"/>
      <c r="R2960" s="36"/>
      <c r="S2960" s="36"/>
      <c r="T2960" s="36"/>
      <c r="U2960" s="36"/>
      <c r="V2960" s="36"/>
      <c r="W2960" s="36"/>
      <c r="X2960" s="36"/>
      <c r="Y2960" s="36"/>
      <c r="Z2960" s="36"/>
      <c r="AA2960" s="36"/>
      <c r="AB2960" s="36"/>
      <c r="AC2960" s="36"/>
      <c r="AD2960" s="36"/>
      <c r="AE2960" s="36">
        <f t="shared" si="49"/>
        <v>0</v>
      </c>
    </row>
    <row r="2961" spans="1:31" customFormat="1" ht="121.5">
      <c r="A2961" s="36">
        <v>2960</v>
      </c>
      <c r="B2961" s="36" t="s">
        <v>15814</v>
      </c>
      <c r="C2961" s="36" t="s">
        <v>15815</v>
      </c>
      <c r="D2961" s="36" t="s">
        <v>16198</v>
      </c>
      <c r="E2961" s="36"/>
      <c r="F2961" s="36" t="s">
        <v>45</v>
      </c>
      <c r="G2961" s="36">
        <v>0</v>
      </c>
      <c r="H2961" s="36" t="s">
        <v>30</v>
      </c>
      <c r="I2961" s="36" t="s">
        <v>16199</v>
      </c>
      <c r="J2961" s="36" t="s">
        <v>16200</v>
      </c>
      <c r="K2961" s="36" t="s">
        <v>106</v>
      </c>
      <c r="L2961" s="72"/>
      <c r="M2961" s="36"/>
      <c r="N2961" s="36"/>
      <c r="O2961" s="36"/>
      <c r="P2961" s="36"/>
      <c r="Q2961" s="36"/>
      <c r="R2961" s="36"/>
      <c r="S2961" s="36"/>
      <c r="T2961" s="36"/>
      <c r="U2961" s="36"/>
      <c r="V2961" s="36"/>
      <c r="W2961" s="36"/>
      <c r="X2961" s="36"/>
      <c r="Y2961" s="36"/>
      <c r="Z2961" s="36"/>
      <c r="AA2961" s="36"/>
      <c r="AB2961" s="36"/>
      <c r="AC2961" s="36"/>
      <c r="AD2961" s="36"/>
      <c r="AE2961" s="36">
        <f t="shared" si="49"/>
        <v>0</v>
      </c>
    </row>
    <row r="2962" spans="1:31" customFormat="1" ht="94.5">
      <c r="A2962" s="36">
        <v>2961</v>
      </c>
      <c r="B2962" s="36" t="s">
        <v>15814</v>
      </c>
      <c r="C2962" s="36" t="s">
        <v>15815</v>
      </c>
      <c r="D2962" s="36" t="s">
        <v>16201</v>
      </c>
      <c r="E2962" s="36"/>
      <c r="F2962" s="36" t="s">
        <v>45</v>
      </c>
      <c r="G2962" s="36">
        <v>0</v>
      </c>
      <c r="H2962" s="36" t="s">
        <v>42</v>
      </c>
      <c r="I2962" s="36" t="s">
        <v>16202</v>
      </c>
      <c r="J2962" s="36" t="s">
        <v>16203</v>
      </c>
      <c r="K2962" s="36" t="s">
        <v>33</v>
      </c>
      <c r="L2962" s="72" t="s">
        <v>16204</v>
      </c>
      <c r="M2962" s="36" t="s">
        <v>16205</v>
      </c>
      <c r="N2962" s="36" t="s">
        <v>36</v>
      </c>
      <c r="O2962" s="36"/>
      <c r="P2962" s="36"/>
      <c r="Q2962" s="36"/>
      <c r="R2962" s="36"/>
      <c r="S2962" s="36" t="s">
        <v>51</v>
      </c>
      <c r="T2962" s="36" t="s">
        <v>38</v>
      </c>
      <c r="U2962" s="36" t="s">
        <v>39</v>
      </c>
      <c r="V2962" s="36" t="s">
        <v>38</v>
      </c>
      <c r="W2962" s="36" t="s">
        <v>15827</v>
      </c>
      <c r="X2962" s="36">
        <v>2</v>
      </c>
      <c r="Y2962" s="36" t="s">
        <v>16206</v>
      </c>
      <c r="Z2962" s="36">
        <v>1</v>
      </c>
      <c r="AA2962" s="36" t="s">
        <v>16207</v>
      </c>
      <c r="AB2962" s="36">
        <v>1</v>
      </c>
      <c r="AC2962" s="36"/>
      <c r="AD2962" s="36"/>
      <c r="AE2962" s="36">
        <f t="shared" si="49"/>
        <v>0</v>
      </c>
    </row>
    <row r="2963" spans="1:31" customFormat="1" ht="81">
      <c r="A2963" s="36">
        <v>2962</v>
      </c>
      <c r="B2963" s="36" t="s">
        <v>15814</v>
      </c>
      <c r="C2963" s="36" t="s">
        <v>15815</v>
      </c>
      <c r="D2963" s="36" t="s">
        <v>16208</v>
      </c>
      <c r="E2963" s="36"/>
      <c r="F2963" s="36" t="s">
        <v>45</v>
      </c>
      <c r="G2963" s="36">
        <v>0</v>
      </c>
      <c r="H2963" s="36" t="s">
        <v>42</v>
      </c>
      <c r="I2963" s="36" t="s">
        <v>16209</v>
      </c>
      <c r="J2963" s="36" t="s">
        <v>16210</v>
      </c>
      <c r="K2963" s="36" t="s">
        <v>33</v>
      </c>
      <c r="L2963" s="72" t="s">
        <v>16211</v>
      </c>
      <c r="M2963" s="36" t="s">
        <v>16212</v>
      </c>
      <c r="N2963" s="36" t="s">
        <v>36</v>
      </c>
      <c r="O2963" s="36"/>
      <c r="P2963" s="36"/>
      <c r="Q2963" s="36"/>
      <c r="R2963" s="36"/>
      <c r="S2963" s="36" t="s">
        <v>37</v>
      </c>
      <c r="T2963" s="36" t="s">
        <v>38</v>
      </c>
      <c r="U2963" s="36" t="s">
        <v>39</v>
      </c>
      <c r="V2963" s="36" t="s">
        <v>39</v>
      </c>
      <c r="W2963" s="36" t="s">
        <v>15827</v>
      </c>
      <c r="X2963" s="36">
        <v>2</v>
      </c>
      <c r="Y2963" s="36" t="s">
        <v>16213</v>
      </c>
      <c r="Z2963" s="36">
        <v>1</v>
      </c>
      <c r="AA2963" s="36" t="s">
        <v>16214</v>
      </c>
      <c r="AB2963" s="36">
        <v>1</v>
      </c>
      <c r="AC2963" s="36"/>
      <c r="AD2963" s="36"/>
      <c r="AE2963" s="36">
        <f t="shared" si="49"/>
        <v>0</v>
      </c>
    </row>
    <row r="2964" spans="1:31" customFormat="1" ht="162">
      <c r="A2964" s="36">
        <v>2963</v>
      </c>
      <c r="B2964" s="36" t="s">
        <v>15814</v>
      </c>
      <c r="C2964" s="36" t="s">
        <v>15815</v>
      </c>
      <c r="D2964" s="36" t="s">
        <v>16215</v>
      </c>
      <c r="E2964" s="36"/>
      <c r="F2964" s="36" t="s">
        <v>45</v>
      </c>
      <c r="G2964" s="36">
        <v>0</v>
      </c>
      <c r="H2964" s="36" t="s">
        <v>82</v>
      </c>
      <c r="I2964" s="36" t="s">
        <v>16216</v>
      </c>
      <c r="J2964" s="36" t="s">
        <v>16217</v>
      </c>
      <c r="K2964" s="36" t="s">
        <v>106</v>
      </c>
      <c r="L2964" s="72"/>
      <c r="M2964" s="36"/>
      <c r="N2964" s="36"/>
      <c r="O2964" s="36"/>
      <c r="P2964" s="36"/>
      <c r="Q2964" s="36"/>
      <c r="R2964" s="36"/>
      <c r="S2964" s="36"/>
      <c r="T2964" s="36"/>
      <c r="U2964" s="36"/>
      <c r="V2964" s="36"/>
      <c r="W2964" s="36"/>
      <c r="X2964" s="36"/>
      <c r="Y2964" s="36"/>
      <c r="Z2964" s="36"/>
      <c r="AA2964" s="36"/>
      <c r="AB2964" s="36"/>
      <c r="AC2964" s="36"/>
      <c r="AD2964" s="36"/>
      <c r="AE2964" s="36">
        <f t="shared" si="49"/>
        <v>0</v>
      </c>
    </row>
    <row r="2965" spans="1:31" customFormat="1" ht="108">
      <c r="A2965" s="36">
        <v>2964</v>
      </c>
      <c r="B2965" s="36" t="s">
        <v>15814</v>
      </c>
      <c r="C2965" s="36" t="s">
        <v>15815</v>
      </c>
      <c r="D2965" s="36" t="s">
        <v>16218</v>
      </c>
      <c r="E2965" s="36"/>
      <c r="F2965" s="36" t="s">
        <v>45</v>
      </c>
      <c r="G2965" s="36">
        <v>0</v>
      </c>
      <c r="H2965" s="36" t="s">
        <v>42</v>
      </c>
      <c r="I2965" s="36" t="s">
        <v>16219</v>
      </c>
      <c r="J2965" s="36" t="s">
        <v>16220</v>
      </c>
      <c r="K2965" s="36" t="s">
        <v>33</v>
      </c>
      <c r="L2965" s="72" t="s">
        <v>16221</v>
      </c>
      <c r="M2965" s="36" t="s">
        <v>16220</v>
      </c>
      <c r="N2965" s="36" t="s">
        <v>36</v>
      </c>
      <c r="O2965" s="36"/>
      <c r="P2965" s="36"/>
      <c r="Q2965" s="36"/>
      <c r="R2965" s="36"/>
      <c r="S2965" s="36" t="s">
        <v>37</v>
      </c>
      <c r="T2965" s="36" t="s">
        <v>38</v>
      </c>
      <c r="U2965" s="36" t="s">
        <v>39</v>
      </c>
      <c r="V2965" s="36" t="s">
        <v>38</v>
      </c>
      <c r="W2965" s="36" t="s">
        <v>15827</v>
      </c>
      <c r="X2965" s="36">
        <v>2</v>
      </c>
      <c r="Y2965" s="36" t="s">
        <v>16222</v>
      </c>
      <c r="Z2965" s="36">
        <v>1</v>
      </c>
      <c r="AA2965" s="36" t="s">
        <v>16223</v>
      </c>
      <c r="AB2965" s="36">
        <v>1</v>
      </c>
      <c r="AC2965" s="36"/>
      <c r="AD2965" s="36"/>
      <c r="AE2965" s="36">
        <f t="shared" si="49"/>
        <v>0</v>
      </c>
    </row>
    <row r="2966" spans="1:31" customFormat="1" ht="94.5">
      <c r="A2966" s="36">
        <v>2965</v>
      </c>
      <c r="B2966" s="36" t="s">
        <v>15814</v>
      </c>
      <c r="C2966" s="36" t="s">
        <v>15815</v>
      </c>
      <c r="D2966" s="36" t="s">
        <v>16224</v>
      </c>
      <c r="E2966" s="36"/>
      <c r="F2966" s="36" t="s">
        <v>45</v>
      </c>
      <c r="G2966" s="36">
        <v>0</v>
      </c>
      <c r="H2966" s="36" t="s">
        <v>42</v>
      </c>
      <c r="I2966" s="36" t="s">
        <v>16225</v>
      </c>
      <c r="J2966" s="36" t="s">
        <v>16226</v>
      </c>
      <c r="K2966" s="36" t="s">
        <v>33</v>
      </c>
      <c r="L2966" s="72" t="s">
        <v>16227</v>
      </c>
      <c r="M2966" s="36" t="s">
        <v>16226</v>
      </c>
      <c r="N2966" s="36" t="s">
        <v>36</v>
      </c>
      <c r="O2966" s="36"/>
      <c r="P2966" s="36"/>
      <c r="Q2966" s="36"/>
      <c r="R2966" s="36"/>
      <c r="S2966" s="36" t="s">
        <v>37</v>
      </c>
      <c r="T2966" s="36" t="s">
        <v>38</v>
      </c>
      <c r="U2966" s="36" t="s">
        <v>39</v>
      </c>
      <c r="V2966" s="36" t="s">
        <v>38</v>
      </c>
      <c r="W2966" s="36" t="s">
        <v>15827</v>
      </c>
      <c r="X2966" s="36">
        <v>2</v>
      </c>
      <c r="Y2966" s="36" t="s">
        <v>16222</v>
      </c>
      <c r="Z2966" s="36">
        <v>1</v>
      </c>
      <c r="AA2966" s="36" t="s">
        <v>16228</v>
      </c>
      <c r="AB2966" s="36">
        <v>1</v>
      </c>
      <c r="AC2966" s="36"/>
      <c r="AD2966" s="36"/>
      <c r="AE2966" s="36">
        <f t="shared" si="49"/>
        <v>0</v>
      </c>
    </row>
    <row r="2967" spans="1:31" customFormat="1" ht="94.5">
      <c r="A2967" s="36">
        <v>2966</v>
      </c>
      <c r="B2967" s="36" t="s">
        <v>15814</v>
      </c>
      <c r="C2967" s="36" t="s">
        <v>15815</v>
      </c>
      <c r="D2967" s="36" t="s">
        <v>16229</v>
      </c>
      <c r="E2967" s="36"/>
      <c r="F2967" s="36" t="s">
        <v>45</v>
      </c>
      <c r="G2967" s="36">
        <v>0</v>
      </c>
      <c r="H2967" s="36" t="s">
        <v>42</v>
      </c>
      <c r="I2967" s="36" t="s">
        <v>16230</v>
      </c>
      <c r="J2967" s="36" t="s">
        <v>16231</v>
      </c>
      <c r="K2967" s="36" t="s">
        <v>33</v>
      </c>
      <c r="L2967" s="72" t="s">
        <v>16232</v>
      </c>
      <c r="M2967" s="36" t="s">
        <v>16231</v>
      </c>
      <c r="N2967" s="36" t="s">
        <v>49</v>
      </c>
      <c r="O2967" s="36"/>
      <c r="P2967" s="36" t="s">
        <v>50</v>
      </c>
      <c r="Q2967" s="36"/>
      <c r="R2967" s="36"/>
      <c r="S2967" s="36" t="s">
        <v>51</v>
      </c>
      <c r="T2967" s="36" t="s">
        <v>38</v>
      </c>
      <c r="U2967" s="36" t="s">
        <v>38</v>
      </c>
      <c r="V2967" s="36" t="s">
        <v>39</v>
      </c>
      <c r="W2967" s="36" t="s">
        <v>15827</v>
      </c>
      <c r="X2967" s="36">
        <v>2</v>
      </c>
      <c r="Y2967" s="36" t="s">
        <v>16233</v>
      </c>
      <c r="Z2967" s="36">
        <v>4</v>
      </c>
      <c r="AA2967" s="36" t="s">
        <v>16234</v>
      </c>
      <c r="AB2967" s="36">
        <v>5</v>
      </c>
      <c r="AC2967" s="36"/>
      <c r="AD2967" s="36"/>
      <c r="AE2967" s="36">
        <f t="shared" si="49"/>
        <v>1</v>
      </c>
    </row>
    <row r="2968" spans="1:31" customFormat="1" ht="94.5">
      <c r="A2968" s="36">
        <v>2967</v>
      </c>
      <c r="B2968" s="36" t="s">
        <v>15814</v>
      </c>
      <c r="C2968" s="36" t="s">
        <v>15815</v>
      </c>
      <c r="D2968" s="36" t="s">
        <v>16235</v>
      </c>
      <c r="E2968" s="36"/>
      <c r="F2968" s="36" t="s">
        <v>45</v>
      </c>
      <c r="G2968" s="36">
        <v>0</v>
      </c>
      <c r="H2968" s="36" t="s">
        <v>42</v>
      </c>
      <c r="I2968" s="36" t="s">
        <v>16236</v>
      </c>
      <c r="J2968" s="36" t="s">
        <v>16237</v>
      </c>
      <c r="K2968" s="36" t="s">
        <v>106</v>
      </c>
      <c r="L2968" s="72"/>
      <c r="M2968" s="36"/>
      <c r="N2968" s="36"/>
      <c r="O2968" s="36"/>
      <c r="P2968" s="36"/>
      <c r="Q2968" s="36"/>
      <c r="R2968" s="36"/>
      <c r="S2968" s="36"/>
      <c r="T2968" s="36"/>
      <c r="U2968" s="36"/>
      <c r="V2968" s="36"/>
      <c r="W2968" s="36"/>
      <c r="X2968" s="36"/>
      <c r="Y2968" s="36"/>
      <c r="Z2968" s="36"/>
      <c r="AA2968" s="36"/>
      <c r="AB2968" s="36"/>
      <c r="AC2968" s="36"/>
      <c r="AD2968" s="36"/>
      <c r="AE2968" s="36">
        <f t="shared" si="49"/>
        <v>0</v>
      </c>
    </row>
    <row r="2969" spans="1:31" customFormat="1" ht="202.5">
      <c r="A2969" s="36">
        <v>2968</v>
      </c>
      <c r="B2969" s="36" t="s">
        <v>15814</v>
      </c>
      <c r="C2969" s="36" t="s">
        <v>15815</v>
      </c>
      <c r="D2969" s="36" t="s">
        <v>16238</v>
      </c>
      <c r="E2969" s="36" t="s">
        <v>16239</v>
      </c>
      <c r="F2969" s="36" t="s">
        <v>2866</v>
      </c>
      <c r="G2969" s="36">
        <v>5</v>
      </c>
      <c r="H2969" s="36" t="s">
        <v>82</v>
      </c>
      <c r="I2969" s="36" t="s">
        <v>16240</v>
      </c>
      <c r="J2969" s="36" t="s">
        <v>16241</v>
      </c>
      <c r="K2969" s="36" t="s">
        <v>33</v>
      </c>
      <c r="L2969" s="72" t="s">
        <v>16242</v>
      </c>
      <c r="M2969" s="36" t="s">
        <v>16243</v>
      </c>
      <c r="N2969" s="36" t="s">
        <v>49</v>
      </c>
      <c r="O2969" s="36"/>
      <c r="P2969" s="36" t="s">
        <v>50</v>
      </c>
      <c r="Q2969" s="36"/>
      <c r="R2969" s="36"/>
      <c r="S2969" s="36" t="s">
        <v>51</v>
      </c>
      <c r="T2969" s="36" t="s">
        <v>38</v>
      </c>
      <c r="U2969" s="36" t="s">
        <v>39</v>
      </c>
      <c r="V2969" s="36" t="s">
        <v>39</v>
      </c>
      <c r="W2969" s="36" t="s">
        <v>15827</v>
      </c>
      <c r="X2969" s="36">
        <v>2</v>
      </c>
      <c r="Y2969" s="36" t="s">
        <v>15869</v>
      </c>
      <c r="Z2969" s="36">
        <v>4</v>
      </c>
      <c r="AA2969" s="36" t="s">
        <v>15870</v>
      </c>
      <c r="AB2969" s="36">
        <v>4</v>
      </c>
      <c r="AC2969" s="36"/>
      <c r="AD2969" s="36"/>
      <c r="AE2969" s="36">
        <f t="shared" si="49"/>
        <v>1</v>
      </c>
    </row>
    <row r="2970" spans="1:31" customFormat="1" ht="121.5">
      <c r="A2970" s="36">
        <v>2969</v>
      </c>
      <c r="B2970" s="36" t="s">
        <v>15814</v>
      </c>
      <c r="C2970" s="36" t="s">
        <v>15815</v>
      </c>
      <c r="D2970" s="36" t="s">
        <v>16244</v>
      </c>
      <c r="E2970" s="36"/>
      <c r="F2970" s="36" t="s">
        <v>45</v>
      </c>
      <c r="G2970" s="36">
        <v>0</v>
      </c>
      <c r="H2970" s="36" t="s">
        <v>42</v>
      </c>
      <c r="I2970" s="36" t="s">
        <v>16245</v>
      </c>
      <c r="J2970" s="36" t="s">
        <v>16246</v>
      </c>
      <c r="K2970" s="36" t="s">
        <v>106</v>
      </c>
      <c r="L2970" s="72"/>
      <c r="M2970" s="36"/>
      <c r="N2970" s="36"/>
      <c r="O2970" s="36"/>
      <c r="P2970" s="36"/>
      <c r="Q2970" s="36"/>
      <c r="R2970" s="36"/>
      <c r="S2970" s="36"/>
      <c r="T2970" s="36"/>
      <c r="U2970" s="36"/>
      <c r="V2970" s="36"/>
      <c r="W2970" s="36"/>
      <c r="X2970" s="36"/>
      <c r="Y2970" s="36"/>
      <c r="Z2970" s="36"/>
      <c r="AA2970" s="36"/>
      <c r="AB2970" s="36"/>
      <c r="AC2970" s="36"/>
      <c r="AD2970" s="36"/>
      <c r="AE2970" s="36">
        <f t="shared" si="49"/>
        <v>0</v>
      </c>
    </row>
    <row r="2971" spans="1:31" customFormat="1" ht="81">
      <c r="A2971" s="36">
        <v>2970</v>
      </c>
      <c r="B2971" s="36" t="s">
        <v>15814</v>
      </c>
      <c r="C2971" s="36" t="s">
        <v>15815</v>
      </c>
      <c r="D2971" s="36" t="s">
        <v>16247</v>
      </c>
      <c r="E2971" s="36"/>
      <c r="F2971" s="36" t="s">
        <v>45</v>
      </c>
      <c r="G2971" s="36">
        <v>0</v>
      </c>
      <c r="H2971" s="36" t="s">
        <v>42</v>
      </c>
      <c r="I2971" s="36" t="s">
        <v>16248</v>
      </c>
      <c r="J2971" s="36" t="s">
        <v>16249</v>
      </c>
      <c r="K2971" s="36" t="s">
        <v>33</v>
      </c>
      <c r="L2971" s="72" t="s">
        <v>16250</v>
      </c>
      <c r="M2971" s="36" t="s">
        <v>16251</v>
      </c>
      <c r="N2971" s="36" t="s">
        <v>36</v>
      </c>
      <c r="O2971" s="36"/>
      <c r="P2971" s="36"/>
      <c r="Q2971" s="36"/>
      <c r="R2971" s="36"/>
      <c r="S2971" s="36" t="s">
        <v>37</v>
      </c>
      <c r="T2971" s="36" t="s">
        <v>38</v>
      </c>
      <c r="U2971" s="36" t="s">
        <v>39</v>
      </c>
      <c r="V2971" s="36" t="s">
        <v>39</v>
      </c>
      <c r="W2971" s="36" t="s">
        <v>15827</v>
      </c>
      <c r="X2971" s="36">
        <v>2</v>
      </c>
      <c r="Y2971" s="36" t="s">
        <v>16252</v>
      </c>
      <c r="Z2971" s="36">
        <v>1</v>
      </c>
      <c r="AA2971" s="36" t="s">
        <v>16253</v>
      </c>
      <c r="AB2971" s="36">
        <v>1</v>
      </c>
      <c r="AC2971" s="36"/>
      <c r="AD2971" s="36"/>
      <c r="AE2971" s="36">
        <f t="shared" si="49"/>
        <v>0</v>
      </c>
    </row>
    <row r="2972" spans="1:31" customFormat="1" ht="94.5">
      <c r="A2972" s="36">
        <v>2971</v>
      </c>
      <c r="B2972" s="36" t="s">
        <v>15814</v>
      </c>
      <c r="C2972" s="36" t="s">
        <v>15815</v>
      </c>
      <c r="D2972" s="36" t="s">
        <v>16254</v>
      </c>
      <c r="E2972" s="36"/>
      <c r="F2972" s="36" t="s">
        <v>45</v>
      </c>
      <c r="G2972" s="36">
        <v>0</v>
      </c>
      <c r="H2972" s="36" t="s">
        <v>82</v>
      </c>
      <c r="I2972" s="36" t="s">
        <v>16255</v>
      </c>
      <c r="J2972" s="36" t="s">
        <v>16256</v>
      </c>
      <c r="K2972" s="36" t="s">
        <v>33</v>
      </c>
      <c r="L2972" s="72" t="s">
        <v>16257</v>
      </c>
      <c r="M2972" s="36" t="s">
        <v>16258</v>
      </c>
      <c r="N2972" s="36" t="s">
        <v>36</v>
      </c>
      <c r="O2972" s="36"/>
      <c r="P2972" s="36"/>
      <c r="Q2972" s="36"/>
      <c r="R2972" s="36"/>
      <c r="S2972" s="36" t="s">
        <v>51</v>
      </c>
      <c r="T2972" s="36" t="s">
        <v>38</v>
      </c>
      <c r="U2972" s="36" t="s">
        <v>39</v>
      </c>
      <c r="V2972" s="36" t="s">
        <v>39</v>
      </c>
      <c r="W2972" s="36" t="s">
        <v>15952</v>
      </c>
      <c r="X2972" s="36">
        <v>1</v>
      </c>
      <c r="Y2972" s="36" t="s">
        <v>16259</v>
      </c>
      <c r="Z2972" s="36">
        <v>4</v>
      </c>
      <c r="AA2972" s="36" t="s">
        <v>16260</v>
      </c>
      <c r="AB2972" s="36">
        <v>4</v>
      </c>
      <c r="AC2972" s="36"/>
      <c r="AD2972" s="36"/>
      <c r="AE2972" s="36">
        <f t="shared" si="49"/>
        <v>0</v>
      </c>
    </row>
    <row r="2973" spans="1:31" customFormat="1" ht="81">
      <c r="A2973" s="36">
        <v>2972</v>
      </c>
      <c r="B2973" s="36" t="s">
        <v>15814</v>
      </c>
      <c r="C2973" s="36" t="s">
        <v>15815</v>
      </c>
      <c r="D2973" s="36" t="s">
        <v>16261</v>
      </c>
      <c r="E2973" s="36"/>
      <c r="F2973" s="36" t="s">
        <v>45</v>
      </c>
      <c r="G2973" s="36">
        <v>0</v>
      </c>
      <c r="H2973" s="36" t="s">
        <v>645</v>
      </c>
      <c r="I2973" s="36" t="s">
        <v>16262</v>
      </c>
      <c r="J2973" s="36" t="s">
        <v>16263</v>
      </c>
      <c r="K2973" s="36" t="s">
        <v>33</v>
      </c>
      <c r="L2973" s="72" t="s">
        <v>16264</v>
      </c>
      <c r="M2973" s="36" t="s">
        <v>16263</v>
      </c>
      <c r="N2973" s="36" t="s">
        <v>49</v>
      </c>
      <c r="O2973" s="36"/>
      <c r="P2973" s="36"/>
      <c r="Q2973" s="36"/>
      <c r="R2973" s="36" t="s">
        <v>50</v>
      </c>
      <c r="S2973" s="36" t="s">
        <v>51</v>
      </c>
      <c r="T2973" s="36" t="s">
        <v>38</v>
      </c>
      <c r="U2973" s="36" t="s">
        <v>39</v>
      </c>
      <c r="V2973" s="36" t="s">
        <v>39</v>
      </c>
      <c r="W2973" s="36" t="s">
        <v>15952</v>
      </c>
      <c r="X2973" s="36">
        <v>1</v>
      </c>
      <c r="Y2973" s="36" t="s">
        <v>16265</v>
      </c>
      <c r="Z2973" s="36">
        <v>4</v>
      </c>
      <c r="AA2973" s="36" t="s">
        <v>16266</v>
      </c>
      <c r="AB2973" s="36">
        <v>4</v>
      </c>
      <c r="AC2973" s="36"/>
      <c r="AD2973" s="36"/>
      <c r="AE2973" s="36">
        <f t="shared" si="49"/>
        <v>1</v>
      </c>
    </row>
    <row r="2974" spans="1:31" customFormat="1" ht="81">
      <c r="A2974" s="36">
        <v>2973</v>
      </c>
      <c r="B2974" s="36" t="s">
        <v>15814</v>
      </c>
      <c r="C2974" s="36" t="s">
        <v>15815</v>
      </c>
      <c r="D2974" s="36" t="s">
        <v>16267</v>
      </c>
      <c r="E2974" s="36"/>
      <c r="F2974" s="36" t="s">
        <v>45</v>
      </c>
      <c r="G2974" s="36">
        <v>0</v>
      </c>
      <c r="H2974" s="36" t="s">
        <v>645</v>
      </c>
      <c r="I2974" s="36" t="s">
        <v>16268</v>
      </c>
      <c r="J2974" s="36" t="s">
        <v>16269</v>
      </c>
      <c r="K2974" s="36" t="s">
        <v>33</v>
      </c>
      <c r="L2974" s="72" t="s">
        <v>16270</v>
      </c>
      <c r="M2974" s="36" t="s">
        <v>16269</v>
      </c>
      <c r="N2974" s="36" t="s">
        <v>49</v>
      </c>
      <c r="O2974" s="36"/>
      <c r="P2974" s="36"/>
      <c r="Q2974" s="36"/>
      <c r="R2974" s="36" t="s">
        <v>50</v>
      </c>
      <c r="S2974" s="36" t="s">
        <v>51</v>
      </c>
      <c r="T2974" s="36" t="s">
        <v>38</v>
      </c>
      <c r="U2974" s="36" t="s">
        <v>39</v>
      </c>
      <c r="V2974" s="36" t="s">
        <v>39</v>
      </c>
      <c r="W2974" s="36" t="s">
        <v>15952</v>
      </c>
      <c r="X2974" s="36">
        <v>1</v>
      </c>
      <c r="Y2974" s="36" t="s">
        <v>16265</v>
      </c>
      <c r="Z2974" s="36">
        <v>4</v>
      </c>
      <c r="AA2974" s="36" t="s">
        <v>16271</v>
      </c>
      <c r="AB2974" s="36">
        <v>4</v>
      </c>
      <c r="AC2974" s="36"/>
      <c r="AD2974" s="36"/>
      <c r="AE2974" s="36">
        <f t="shared" si="49"/>
        <v>1</v>
      </c>
    </row>
    <row r="2975" spans="1:31" customFormat="1" ht="81">
      <c r="A2975" s="36">
        <v>2974</v>
      </c>
      <c r="B2975" s="36" t="s">
        <v>15814</v>
      </c>
      <c r="C2975" s="36" t="s">
        <v>15815</v>
      </c>
      <c r="D2975" s="36" t="s">
        <v>16272</v>
      </c>
      <c r="E2975" s="36"/>
      <c r="F2975" s="36" t="s">
        <v>45</v>
      </c>
      <c r="G2975" s="36">
        <v>0</v>
      </c>
      <c r="H2975" s="36" t="s">
        <v>82</v>
      </c>
      <c r="I2975" s="36" t="s">
        <v>16273</v>
      </c>
      <c r="J2975" s="36" t="s">
        <v>16274</v>
      </c>
      <c r="K2975" s="36" t="s">
        <v>33</v>
      </c>
      <c r="L2975" s="72" t="s">
        <v>16275</v>
      </c>
      <c r="M2975" s="36" t="s">
        <v>16274</v>
      </c>
      <c r="N2975" s="36" t="s">
        <v>49</v>
      </c>
      <c r="O2975" s="36"/>
      <c r="P2975" s="36" t="s">
        <v>50</v>
      </c>
      <c r="Q2975" s="36"/>
      <c r="R2975" s="36"/>
      <c r="S2975" s="36" t="s">
        <v>51</v>
      </c>
      <c r="T2975" s="36" t="s">
        <v>38</v>
      </c>
      <c r="U2975" s="36" t="s">
        <v>39</v>
      </c>
      <c r="V2975" s="36" t="s">
        <v>38</v>
      </c>
      <c r="W2975" s="36" t="s">
        <v>15827</v>
      </c>
      <c r="X2975" s="36">
        <v>2</v>
      </c>
      <c r="Y2975" s="36" t="s">
        <v>16276</v>
      </c>
      <c r="Z2975" s="36">
        <v>1</v>
      </c>
      <c r="AA2975" s="36" t="s">
        <v>16277</v>
      </c>
      <c r="AB2975" s="36">
        <v>4</v>
      </c>
      <c r="AC2975" s="36"/>
      <c r="AD2975" s="36"/>
      <c r="AE2975" s="36">
        <f t="shared" si="49"/>
        <v>1</v>
      </c>
    </row>
    <row r="2976" spans="1:31" customFormat="1" ht="94.5">
      <c r="A2976" s="36">
        <v>2975</v>
      </c>
      <c r="B2976" s="36" t="s">
        <v>15814</v>
      </c>
      <c r="C2976" s="36" t="s">
        <v>15815</v>
      </c>
      <c r="D2976" s="36" t="s">
        <v>16278</v>
      </c>
      <c r="E2976" s="36"/>
      <c r="F2976" s="36" t="s">
        <v>45</v>
      </c>
      <c r="G2976" s="36">
        <v>0</v>
      </c>
      <c r="H2976" s="36" t="s">
        <v>82</v>
      </c>
      <c r="I2976" s="36" t="s">
        <v>16279</v>
      </c>
      <c r="J2976" s="36" t="s">
        <v>16280</v>
      </c>
      <c r="K2976" s="36" t="s">
        <v>33</v>
      </c>
      <c r="L2976" s="72" t="s">
        <v>16281</v>
      </c>
      <c r="M2976" s="36" t="s">
        <v>16280</v>
      </c>
      <c r="N2976" s="36" t="s">
        <v>49</v>
      </c>
      <c r="O2976" s="36"/>
      <c r="P2976" s="36" t="s">
        <v>50</v>
      </c>
      <c r="Q2976" s="36"/>
      <c r="R2976" s="36"/>
      <c r="S2976" s="36" t="s">
        <v>51</v>
      </c>
      <c r="T2976" s="36" t="s">
        <v>38</v>
      </c>
      <c r="U2976" s="36" t="s">
        <v>39</v>
      </c>
      <c r="V2976" s="36" t="s">
        <v>38</v>
      </c>
      <c r="W2976" s="36" t="s">
        <v>4939</v>
      </c>
      <c r="X2976" s="36">
        <v>1</v>
      </c>
      <c r="Y2976" s="36" t="s">
        <v>16282</v>
      </c>
      <c r="Z2976" s="36">
        <v>1</v>
      </c>
      <c r="AA2976" s="36" t="s">
        <v>16283</v>
      </c>
      <c r="AB2976" s="36">
        <v>1</v>
      </c>
      <c r="AC2976" s="36"/>
      <c r="AD2976" s="36"/>
      <c r="AE2976" s="36">
        <f t="shared" si="49"/>
        <v>1</v>
      </c>
    </row>
    <row r="2977" spans="1:31" customFormat="1" ht="121.5">
      <c r="A2977" s="36">
        <v>2976</v>
      </c>
      <c r="B2977" s="36" t="s">
        <v>15814</v>
      </c>
      <c r="C2977" s="36" t="s">
        <v>15815</v>
      </c>
      <c r="D2977" s="36" t="s">
        <v>16284</v>
      </c>
      <c r="E2977" s="36"/>
      <c r="F2977" s="36" t="s">
        <v>45</v>
      </c>
      <c r="G2977" s="36">
        <v>0</v>
      </c>
      <c r="H2977" s="36" t="s">
        <v>42</v>
      </c>
      <c r="I2977" s="36" t="s">
        <v>16285</v>
      </c>
      <c r="J2977" s="36" t="s">
        <v>16286</v>
      </c>
      <c r="K2977" s="36" t="s">
        <v>33</v>
      </c>
      <c r="L2977" s="72" t="s">
        <v>16287</v>
      </c>
      <c r="M2977" s="36" t="s">
        <v>16286</v>
      </c>
      <c r="N2977" s="36" t="s">
        <v>49</v>
      </c>
      <c r="O2977" s="36" t="s">
        <v>50</v>
      </c>
      <c r="P2977" s="36" t="s">
        <v>50</v>
      </c>
      <c r="Q2977" s="36" t="s">
        <v>50</v>
      </c>
      <c r="R2977" s="36"/>
      <c r="S2977" s="36" t="s">
        <v>51</v>
      </c>
      <c r="T2977" s="36" t="s">
        <v>38</v>
      </c>
      <c r="U2977" s="36" t="s">
        <v>39</v>
      </c>
      <c r="V2977" s="36" t="s">
        <v>38</v>
      </c>
      <c r="W2977" s="36" t="s">
        <v>15952</v>
      </c>
      <c r="X2977" s="36">
        <v>1</v>
      </c>
      <c r="Y2977" s="36" t="s">
        <v>14645</v>
      </c>
      <c r="Z2977" s="36">
        <v>1</v>
      </c>
      <c r="AA2977" s="36" t="s">
        <v>16288</v>
      </c>
      <c r="AB2977" s="36">
        <v>1</v>
      </c>
      <c r="AC2977" s="36"/>
      <c r="AD2977" s="36"/>
      <c r="AE2977" s="36">
        <f t="shared" si="49"/>
        <v>3</v>
      </c>
    </row>
    <row r="2978" spans="1:31" customFormat="1" ht="94.5">
      <c r="A2978" s="36">
        <v>2977</v>
      </c>
      <c r="B2978" s="36" t="s">
        <v>15814</v>
      </c>
      <c r="C2978" s="36" t="s">
        <v>15815</v>
      </c>
      <c r="D2978" s="36" t="s">
        <v>16289</v>
      </c>
      <c r="E2978" s="36"/>
      <c r="F2978" s="36" t="s">
        <v>45</v>
      </c>
      <c r="G2978" s="36">
        <v>0</v>
      </c>
      <c r="H2978" s="36" t="s">
        <v>42</v>
      </c>
      <c r="I2978" s="36" t="s">
        <v>16290</v>
      </c>
      <c r="J2978" s="36" t="s">
        <v>16291</v>
      </c>
      <c r="K2978" s="36" t="s">
        <v>33</v>
      </c>
      <c r="L2978" s="72" t="s">
        <v>16292</v>
      </c>
      <c r="M2978" s="36" t="s">
        <v>16291</v>
      </c>
      <c r="N2978" s="36" t="s">
        <v>49</v>
      </c>
      <c r="O2978" s="36"/>
      <c r="P2978" s="36" t="s">
        <v>50</v>
      </c>
      <c r="Q2978" s="36"/>
      <c r="R2978" s="36"/>
      <c r="S2978" s="36" t="s">
        <v>51</v>
      </c>
      <c r="T2978" s="36" t="s">
        <v>38</v>
      </c>
      <c r="U2978" s="36" t="s">
        <v>39</v>
      </c>
      <c r="V2978" s="36" t="s">
        <v>38</v>
      </c>
      <c r="W2978" s="36" t="s">
        <v>15827</v>
      </c>
      <c r="X2978" s="36">
        <v>2</v>
      </c>
      <c r="Y2978" s="36" t="s">
        <v>16293</v>
      </c>
      <c r="Z2978" s="36">
        <v>1</v>
      </c>
      <c r="AA2978" s="36" t="s">
        <v>16294</v>
      </c>
      <c r="AB2978" s="36">
        <v>1</v>
      </c>
      <c r="AC2978" s="36"/>
      <c r="AD2978" s="36"/>
      <c r="AE2978" s="36">
        <f t="shared" si="49"/>
        <v>1</v>
      </c>
    </row>
    <row r="2979" spans="1:31" customFormat="1" ht="81">
      <c r="A2979" s="36">
        <v>2978</v>
      </c>
      <c r="B2979" s="36" t="s">
        <v>15814</v>
      </c>
      <c r="C2979" s="36" t="s">
        <v>15815</v>
      </c>
      <c r="D2979" s="36" t="s">
        <v>16295</v>
      </c>
      <c r="E2979" s="36"/>
      <c r="F2979" s="36" t="s">
        <v>45</v>
      </c>
      <c r="G2979" s="36">
        <v>0</v>
      </c>
      <c r="H2979" s="36" t="s">
        <v>42</v>
      </c>
      <c r="I2979" s="36" t="s">
        <v>16296</v>
      </c>
      <c r="J2979" s="36" t="s">
        <v>16297</v>
      </c>
      <c r="K2979" s="36" t="s">
        <v>33</v>
      </c>
      <c r="L2979" s="72" t="s">
        <v>15918</v>
      </c>
      <c r="M2979" s="36" t="s">
        <v>16298</v>
      </c>
      <c r="N2979" s="36" t="s">
        <v>36</v>
      </c>
      <c r="O2979" s="36"/>
      <c r="P2979" s="36"/>
      <c r="Q2979" s="36"/>
      <c r="R2979" s="36"/>
      <c r="S2979" s="36" t="s">
        <v>37</v>
      </c>
      <c r="T2979" s="36" t="s">
        <v>38</v>
      </c>
      <c r="U2979" s="36" t="s">
        <v>39</v>
      </c>
      <c r="V2979" s="36" t="s">
        <v>38</v>
      </c>
      <c r="W2979" s="36" t="s">
        <v>15827</v>
      </c>
      <c r="X2979" s="36">
        <v>2</v>
      </c>
      <c r="Y2979" s="36" t="s">
        <v>16299</v>
      </c>
      <c r="Z2979" s="36">
        <v>1</v>
      </c>
      <c r="AA2979" s="36" t="s">
        <v>16300</v>
      </c>
      <c r="AB2979" s="36">
        <v>1</v>
      </c>
      <c r="AC2979" s="36"/>
      <c r="AD2979" s="36"/>
      <c r="AE2979" s="36">
        <f t="shared" si="49"/>
        <v>0</v>
      </c>
    </row>
    <row r="2980" spans="1:31" customFormat="1" ht="54">
      <c r="A2980" s="36">
        <v>2979</v>
      </c>
      <c r="B2980" s="36" t="s">
        <v>15814</v>
      </c>
      <c r="C2980" s="36" t="s">
        <v>15815</v>
      </c>
      <c r="D2980" s="36" t="s">
        <v>16301</v>
      </c>
      <c r="E2980" s="36"/>
      <c r="F2980" s="36" t="s">
        <v>45</v>
      </c>
      <c r="G2980" s="36">
        <v>0</v>
      </c>
      <c r="H2980" s="36" t="s">
        <v>42</v>
      </c>
      <c r="I2980" s="36" t="s">
        <v>16302</v>
      </c>
      <c r="J2980" s="36" t="s">
        <v>16303</v>
      </c>
      <c r="K2980" s="36" t="s">
        <v>33</v>
      </c>
      <c r="L2980" s="72" t="s">
        <v>16304</v>
      </c>
      <c r="M2980" s="36" t="s">
        <v>16303</v>
      </c>
      <c r="N2980" s="36" t="s">
        <v>36</v>
      </c>
      <c r="O2980" s="36"/>
      <c r="P2980" s="36"/>
      <c r="Q2980" s="36"/>
      <c r="R2980" s="36"/>
      <c r="S2980" s="36" t="s">
        <v>38</v>
      </c>
      <c r="T2980" s="36" t="s">
        <v>39</v>
      </c>
      <c r="U2980" s="36" t="s">
        <v>38</v>
      </c>
      <c r="V2980" s="36" t="s">
        <v>38</v>
      </c>
      <c r="W2980" s="36" t="s">
        <v>15827</v>
      </c>
      <c r="X2980" s="36">
        <v>2</v>
      </c>
      <c r="Y2980" s="36" t="s">
        <v>16305</v>
      </c>
      <c r="Z2980" s="36">
        <v>1</v>
      </c>
      <c r="AA2980" s="36" t="s">
        <v>16306</v>
      </c>
      <c r="AB2980" s="36">
        <v>1</v>
      </c>
      <c r="AC2980" s="36"/>
      <c r="AD2980" s="36"/>
      <c r="AE2980" s="36">
        <f t="shared" si="49"/>
        <v>0</v>
      </c>
    </row>
    <row r="2981" spans="1:31" customFormat="1" ht="54">
      <c r="A2981" s="36">
        <v>2980</v>
      </c>
      <c r="B2981" s="36" t="s">
        <v>15814</v>
      </c>
      <c r="C2981" s="36" t="s">
        <v>15815</v>
      </c>
      <c r="D2981" s="36" t="s">
        <v>16307</v>
      </c>
      <c r="E2981" s="36"/>
      <c r="F2981" s="36" t="s">
        <v>45</v>
      </c>
      <c r="G2981" s="36">
        <v>0</v>
      </c>
      <c r="H2981" s="36" t="s">
        <v>42</v>
      </c>
      <c r="I2981" s="36" t="s">
        <v>16302</v>
      </c>
      <c r="J2981" s="36" t="s">
        <v>16308</v>
      </c>
      <c r="K2981" s="36" t="s">
        <v>106</v>
      </c>
      <c r="L2981" s="72"/>
      <c r="M2981" s="36"/>
      <c r="N2981" s="36"/>
      <c r="O2981" s="36"/>
      <c r="P2981" s="36"/>
      <c r="Q2981" s="36"/>
      <c r="R2981" s="36"/>
      <c r="S2981" s="36"/>
      <c r="T2981" s="36"/>
      <c r="U2981" s="36"/>
      <c r="V2981" s="36"/>
      <c r="W2981" s="36"/>
      <c r="X2981" s="36"/>
      <c r="Y2981" s="36"/>
      <c r="Z2981" s="36"/>
      <c r="AA2981" s="36"/>
      <c r="AB2981" s="36"/>
      <c r="AC2981" s="36"/>
      <c r="AD2981" s="36"/>
      <c r="AE2981" s="36">
        <f t="shared" si="49"/>
        <v>0</v>
      </c>
    </row>
    <row r="2982" spans="1:31" customFormat="1" ht="81">
      <c r="A2982" s="36">
        <v>2981</v>
      </c>
      <c r="B2982" s="36" t="s">
        <v>15814</v>
      </c>
      <c r="C2982" s="36" t="s">
        <v>15815</v>
      </c>
      <c r="D2982" s="36" t="s">
        <v>16309</v>
      </c>
      <c r="E2982" s="36"/>
      <c r="F2982" s="36" t="s">
        <v>45</v>
      </c>
      <c r="G2982" s="36">
        <v>0</v>
      </c>
      <c r="H2982" s="36" t="s">
        <v>82</v>
      </c>
      <c r="I2982" s="36" t="s">
        <v>16310</v>
      </c>
      <c r="J2982" s="36" t="s">
        <v>16311</v>
      </c>
      <c r="K2982" s="36" t="s">
        <v>33</v>
      </c>
      <c r="L2982" s="72" t="s">
        <v>16312</v>
      </c>
      <c r="M2982" s="36" t="s">
        <v>16311</v>
      </c>
      <c r="N2982" s="36" t="s">
        <v>49</v>
      </c>
      <c r="O2982" s="36" t="s">
        <v>50</v>
      </c>
      <c r="P2982" s="36" t="s">
        <v>50</v>
      </c>
      <c r="Q2982" s="36" t="s">
        <v>50</v>
      </c>
      <c r="R2982" s="36"/>
      <c r="S2982" s="36" t="s">
        <v>51</v>
      </c>
      <c r="T2982" s="36" t="s">
        <v>38</v>
      </c>
      <c r="U2982" s="36" t="s">
        <v>39</v>
      </c>
      <c r="V2982" s="36" t="s">
        <v>38</v>
      </c>
      <c r="W2982" s="36" t="s">
        <v>16051</v>
      </c>
      <c r="X2982" s="36">
        <v>1</v>
      </c>
      <c r="Y2982" s="36" t="s">
        <v>16313</v>
      </c>
      <c r="Z2982" s="36">
        <v>1</v>
      </c>
      <c r="AA2982" s="36" t="s">
        <v>16314</v>
      </c>
      <c r="AB2982" s="36">
        <v>1</v>
      </c>
      <c r="AC2982" s="36"/>
      <c r="AD2982" s="36"/>
      <c r="AE2982" s="36">
        <f t="shared" si="49"/>
        <v>3</v>
      </c>
    </row>
    <row r="2983" spans="1:31" customFormat="1" ht="108">
      <c r="A2983" s="36">
        <v>2982</v>
      </c>
      <c r="B2983" s="36" t="s">
        <v>15814</v>
      </c>
      <c r="C2983" s="36" t="s">
        <v>15815</v>
      </c>
      <c r="D2983" s="36" t="s">
        <v>16315</v>
      </c>
      <c r="E2983" s="36"/>
      <c r="F2983" s="36" t="s">
        <v>45</v>
      </c>
      <c r="G2983" s="36">
        <v>0</v>
      </c>
      <c r="H2983" s="36" t="s">
        <v>42</v>
      </c>
      <c r="I2983" s="36" t="s">
        <v>16316</v>
      </c>
      <c r="J2983" s="36" t="s">
        <v>16317</v>
      </c>
      <c r="K2983" s="36" t="s">
        <v>33</v>
      </c>
      <c r="L2983" s="72" t="s">
        <v>15951</v>
      </c>
      <c r="M2983" s="36" t="s">
        <v>16318</v>
      </c>
      <c r="N2983" s="36" t="s">
        <v>36</v>
      </c>
      <c r="O2983" s="36"/>
      <c r="P2983" s="36"/>
      <c r="Q2983" s="36"/>
      <c r="R2983" s="36"/>
      <c r="S2983" s="36" t="s">
        <v>37</v>
      </c>
      <c r="T2983" s="36" t="s">
        <v>38</v>
      </c>
      <c r="U2983" s="36" t="s">
        <v>38</v>
      </c>
      <c r="V2983" s="36" t="s">
        <v>38</v>
      </c>
      <c r="W2983" s="36" t="s">
        <v>15827</v>
      </c>
      <c r="X2983" s="36">
        <v>2</v>
      </c>
      <c r="Y2983" s="36" t="s">
        <v>16319</v>
      </c>
      <c r="Z2983" s="36">
        <v>1</v>
      </c>
      <c r="AA2983" s="36" t="s">
        <v>16320</v>
      </c>
      <c r="AB2983" s="36">
        <v>1</v>
      </c>
      <c r="AC2983" s="36"/>
      <c r="AD2983" s="36"/>
      <c r="AE2983" s="36">
        <f t="shared" si="49"/>
        <v>0</v>
      </c>
    </row>
    <row r="2984" spans="1:31" customFormat="1" ht="81">
      <c r="A2984" s="36">
        <v>2983</v>
      </c>
      <c r="B2984" s="36" t="s">
        <v>15814</v>
      </c>
      <c r="C2984" s="36" t="s">
        <v>15815</v>
      </c>
      <c r="D2984" s="36" t="s">
        <v>16321</v>
      </c>
      <c r="E2984" s="36"/>
      <c r="F2984" s="36" t="s">
        <v>45</v>
      </c>
      <c r="G2984" s="36">
        <v>0</v>
      </c>
      <c r="H2984" s="36" t="s">
        <v>82</v>
      </c>
      <c r="I2984" s="36" t="s">
        <v>16322</v>
      </c>
      <c r="J2984" s="36" t="s">
        <v>16323</v>
      </c>
      <c r="K2984" s="36" t="s">
        <v>106</v>
      </c>
      <c r="L2984" s="72"/>
      <c r="M2984" s="36"/>
      <c r="N2984" s="36"/>
      <c r="O2984" s="36"/>
      <c r="P2984" s="36"/>
      <c r="Q2984" s="36"/>
      <c r="R2984" s="36"/>
      <c r="S2984" s="36"/>
      <c r="T2984" s="36"/>
      <c r="U2984" s="36"/>
      <c r="V2984" s="36"/>
      <c r="W2984" s="36"/>
      <c r="X2984" s="36"/>
      <c r="Y2984" s="36"/>
      <c r="Z2984" s="36"/>
      <c r="AA2984" s="36"/>
      <c r="AB2984" s="36"/>
      <c r="AC2984" s="36"/>
      <c r="AD2984" s="36"/>
      <c r="AE2984" s="36">
        <f t="shared" si="49"/>
        <v>0</v>
      </c>
    </row>
    <row r="2985" spans="1:31" customFormat="1" ht="94.5">
      <c r="A2985" s="36">
        <v>2984</v>
      </c>
      <c r="B2985" s="36" t="s">
        <v>15814</v>
      </c>
      <c r="C2985" s="36" t="s">
        <v>15815</v>
      </c>
      <c r="D2985" s="36" t="s">
        <v>16324</v>
      </c>
      <c r="E2985" s="36"/>
      <c r="F2985" s="36" t="s">
        <v>45</v>
      </c>
      <c r="G2985" s="36">
        <v>0</v>
      </c>
      <c r="H2985" s="36" t="s">
        <v>42</v>
      </c>
      <c r="I2985" s="36" t="s">
        <v>16325</v>
      </c>
      <c r="J2985" s="36" t="s">
        <v>16326</v>
      </c>
      <c r="K2985" s="36" t="s">
        <v>33</v>
      </c>
      <c r="L2985" s="72" t="s">
        <v>16327</v>
      </c>
      <c r="M2985" s="36" t="s">
        <v>16326</v>
      </c>
      <c r="N2985" s="36" t="s">
        <v>49</v>
      </c>
      <c r="O2985" s="36"/>
      <c r="P2985" s="36" t="s">
        <v>50</v>
      </c>
      <c r="Q2985" s="36"/>
      <c r="R2985" s="36"/>
      <c r="S2985" s="36" t="s">
        <v>51</v>
      </c>
      <c r="T2985" s="36" t="s">
        <v>38</v>
      </c>
      <c r="U2985" s="36" t="s">
        <v>39</v>
      </c>
      <c r="V2985" s="36" t="s">
        <v>38</v>
      </c>
      <c r="W2985" s="36" t="s">
        <v>15952</v>
      </c>
      <c r="X2985" s="36">
        <v>1</v>
      </c>
      <c r="Y2985" s="36" t="s">
        <v>16328</v>
      </c>
      <c r="Z2985" s="36">
        <v>1</v>
      </c>
      <c r="AA2985" s="36" t="s">
        <v>16329</v>
      </c>
      <c r="AB2985" s="36">
        <v>1</v>
      </c>
      <c r="AC2985" s="36"/>
      <c r="AD2985" s="36"/>
      <c r="AE2985" s="36">
        <f t="shared" si="49"/>
        <v>1</v>
      </c>
    </row>
    <row r="2986" spans="1:31" customFormat="1" ht="94.5">
      <c r="A2986" s="36">
        <v>2985</v>
      </c>
      <c r="B2986" s="36" t="s">
        <v>15814</v>
      </c>
      <c r="C2986" s="36" t="s">
        <v>15815</v>
      </c>
      <c r="D2986" s="36" t="s">
        <v>16330</v>
      </c>
      <c r="E2986" s="36"/>
      <c r="F2986" s="36" t="s">
        <v>45</v>
      </c>
      <c r="G2986" s="36">
        <v>0</v>
      </c>
      <c r="H2986" s="36" t="s">
        <v>108</v>
      </c>
      <c r="I2986" s="36" t="s">
        <v>16331</v>
      </c>
      <c r="J2986" s="36" t="s">
        <v>16332</v>
      </c>
      <c r="K2986" s="36" t="s">
        <v>33</v>
      </c>
      <c r="L2986" s="72" t="s">
        <v>16333</v>
      </c>
      <c r="M2986" s="36" t="s">
        <v>16332</v>
      </c>
      <c r="N2986" s="36" t="s">
        <v>49</v>
      </c>
      <c r="O2986" s="36"/>
      <c r="P2986" s="36" t="s">
        <v>50</v>
      </c>
      <c r="Q2986" s="36"/>
      <c r="R2986" s="36"/>
      <c r="S2986" s="36" t="s">
        <v>51</v>
      </c>
      <c r="T2986" s="36" t="s">
        <v>38</v>
      </c>
      <c r="U2986" s="36" t="s">
        <v>39</v>
      </c>
      <c r="V2986" s="36" t="s">
        <v>38</v>
      </c>
      <c r="W2986" s="36" t="s">
        <v>15827</v>
      </c>
      <c r="X2986" s="36">
        <v>2</v>
      </c>
      <c r="Y2986" s="36" t="s">
        <v>16334</v>
      </c>
      <c r="Z2986" s="36">
        <v>1</v>
      </c>
      <c r="AA2986" s="36" t="s">
        <v>16335</v>
      </c>
      <c r="AB2986" s="36">
        <v>1</v>
      </c>
      <c r="AC2986" s="36"/>
      <c r="AD2986" s="36"/>
      <c r="AE2986" s="36">
        <f t="shared" si="49"/>
        <v>1</v>
      </c>
    </row>
    <row r="2987" spans="1:31" customFormat="1" ht="81">
      <c r="A2987" s="36">
        <v>2986</v>
      </c>
      <c r="B2987" s="36" t="s">
        <v>15814</v>
      </c>
      <c r="C2987" s="36" t="s">
        <v>15815</v>
      </c>
      <c r="D2987" s="36" t="s">
        <v>16336</v>
      </c>
      <c r="E2987" s="36"/>
      <c r="F2987" s="36" t="s">
        <v>45</v>
      </c>
      <c r="G2987" s="36">
        <v>0</v>
      </c>
      <c r="H2987" s="36" t="s">
        <v>42</v>
      </c>
      <c r="I2987" s="36" t="s">
        <v>16337</v>
      </c>
      <c r="J2987" s="36" t="s">
        <v>16338</v>
      </c>
      <c r="K2987" s="36" t="s">
        <v>106</v>
      </c>
      <c r="L2987" s="72"/>
      <c r="M2987" s="36"/>
      <c r="N2987" s="36"/>
      <c r="O2987" s="36"/>
      <c r="P2987" s="36"/>
      <c r="Q2987" s="36"/>
      <c r="R2987" s="36"/>
      <c r="S2987" s="36"/>
      <c r="T2987" s="36"/>
      <c r="U2987" s="36"/>
      <c r="V2987" s="36"/>
      <c r="W2987" s="36"/>
      <c r="X2987" s="36"/>
      <c r="Y2987" s="36"/>
      <c r="Z2987" s="36"/>
      <c r="AA2987" s="36"/>
      <c r="AB2987" s="36"/>
      <c r="AC2987" s="36"/>
      <c r="AD2987" s="36"/>
      <c r="AE2987" s="36">
        <f t="shared" si="49"/>
        <v>0</v>
      </c>
    </row>
    <row r="2988" spans="1:31" customFormat="1" ht="94.5">
      <c r="A2988" s="36">
        <v>2987</v>
      </c>
      <c r="B2988" s="36" t="s">
        <v>15814</v>
      </c>
      <c r="C2988" s="36" t="s">
        <v>15815</v>
      </c>
      <c r="D2988" s="36" t="s">
        <v>16339</v>
      </c>
      <c r="E2988" s="36"/>
      <c r="F2988" s="36" t="s">
        <v>45</v>
      </c>
      <c r="G2988" s="36">
        <v>0</v>
      </c>
      <c r="H2988" s="36" t="s">
        <v>82</v>
      </c>
      <c r="I2988" s="36" t="s">
        <v>16340</v>
      </c>
      <c r="J2988" s="36" t="s">
        <v>16341</v>
      </c>
      <c r="K2988" s="36" t="s">
        <v>106</v>
      </c>
      <c r="L2988" s="72"/>
      <c r="M2988" s="36"/>
      <c r="N2988" s="36"/>
      <c r="O2988" s="36"/>
      <c r="P2988" s="36"/>
      <c r="Q2988" s="36"/>
      <c r="R2988" s="36"/>
      <c r="S2988" s="36"/>
      <c r="T2988" s="36"/>
      <c r="U2988" s="36"/>
      <c r="V2988" s="36"/>
      <c r="W2988" s="36"/>
      <c r="X2988" s="36"/>
      <c r="Y2988" s="36"/>
      <c r="Z2988" s="36"/>
      <c r="AA2988" s="36"/>
      <c r="AB2988" s="36"/>
      <c r="AC2988" s="36"/>
      <c r="AD2988" s="36"/>
      <c r="AE2988" s="36">
        <f t="shared" si="49"/>
        <v>0</v>
      </c>
    </row>
    <row r="2989" spans="1:31" customFormat="1" ht="135">
      <c r="A2989" s="36">
        <v>2988</v>
      </c>
      <c r="B2989" s="36" t="s">
        <v>15814</v>
      </c>
      <c r="C2989" s="36" t="s">
        <v>15815</v>
      </c>
      <c r="D2989" s="36" t="s">
        <v>16342</v>
      </c>
      <c r="E2989" s="36"/>
      <c r="F2989" s="36" t="s">
        <v>45</v>
      </c>
      <c r="G2989" s="36">
        <v>0</v>
      </c>
      <c r="H2989" s="36" t="s">
        <v>82</v>
      </c>
      <c r="I2989" s="36" t="s">
        <v>16343</v>
      </c>
      <c r="J2989" s="36" t="s">
        <v>16344</v>
      </c>
      <c r="K2989" s="36" t="s">
        <v>106</v>
      </c>
      <c r="L2989" s="72"/>
      <c r="M2989" s="36"/>
      <c r="N2989" s="36"/>
      <c r="O2989" s="36"/>
      <c r="P2989" s="36"/>
      <c r="Q2989" s="36"/>
      <c r="R2989" s="36"/>
      <c r="S2989" s="36"/>
      <c r="T2989" s="36"/>
      <c r="U2989" s="36"/>
      <c r="V2989" s="36"/>
      <c r="W2989" s="36"/>
      <c r="X2989" s="36"/>
      <c r="Y2989" s="36"/>
      <c r="Z2989" s="36"/>
      <c r="AA2989" s="36"/>
      <c r="AB2989" s="36"/>
      <c r="AC2989" s="36"/>
      <c r="AD2989" s="36"/>
      <c r="AE2989" s="36">
        <f t="shared" si="49"/>
        <v>0</v>
      </c>
    </row>
    <row r="2990" spans="1:31" customFormat="1" ht="175.5">
      <c r="A2990" s="36">
        <v>2989</v>
      </c>
      <c r="B2990" s="36" t="s">
        <v>15814</v>
      </c>
      <c r="C2990" s="36" t="s">
        <v>15815</v>
      </c>
      <c r="D2990" s="36" t="s">
        <v>16345</v>
      </c>
      <c r="E2990" s="36"/>
      <c r="F2990" s="36" t="s">
        <v>45</v>
      </c>
      <c r="G2990" s="36">
        <v>0</v>
      </c>
      <c r="H2990" s="36" t="s">
        <v>82</v>
      </c>
      <c r="I2990" s="36" t="s">
        <v>16346</v>
      </c>
      <c r="J2990" s="36" t="s">
        <v>16347</v>
      </c>
      <c r="K2990" s="36" t="s">
        <v>106</v>
      </c>
      <c r="L2990" s="72"/>
      <c r="M2990" s="36"/>
      <c r="N2990" s="36"/>
      <c r="O2990" s="36"/>
      <c r="P2990" s="36"/>
      <c r="Q2990" s="36"/>
      <c r="R2990" s="36"/>
      <c r="S2990" s="36"/>
      <c r="T2990" s="36"/>
      <c r="U2990" s="36"/>
      <c r="V2990" s="36"/>
      <c r="W2990" s="36"/>
      <c r="X2990" s="36"/>
      <c r="Y2990" s="36"/>
      <c r="Z2990" s="36"/>
      <c r="AA2990" s="36"/>
      <c r="AB2990" s="36"/>
      <c r="AC2990" s="36"/>
      <c r="AD2990" s="36"/>
      <c r="AE2990" s="36">
        <f t="shared" si="49"/>
        <v>0</v>
      </c>
    </row>
    <row r="2991" spans="1:31" customFormat="1" ht="81">
      <c r="A2991" s="36">
        <v>2990</v>
      </c>
      <c r="B2991" s="36" t="s">
        <v>15814</v>
      </c>
      <c r="C2991" s="36" t="s">
        <v>15815</v>
      </c>
      <c r="D2991" s="36" t="s">
        <v>16348</v>
      </c>
      <c r="E2991" s="36"/>
      <c r="F2991" s="36" t="s">
        <v>45</v>
      </c>
      <c r="G2991" s="36">
        <v>0</v>
      </c>
      <c r="H2991" s="36" t="s">
        <v>42</v>
      </c>
      <c r="I2991" s="36" t="s">
        <v>16349</v>
      </c>
      <c r="J2991" s="36" t="s">
        <v>16350</v>
      </c>
      <c r="K2991" s="36" t="s">
        <v>33</v>
      </c>
      <c r="L2991" s="72" t="s">
        <v>16351</v>
      </c>
      <c r="M2991" s="36" t="s">
        <v>16350</v>
      </c>
      <c r="N2991" s="36" t="s">
        <v>49</v>
      </c>
      <c r="O2991" s="36" t="s">
        <v>50</v>
      </c>
      <c r="P2991" s="36" t="s">
        <v>50</v>
      </c>
      <c r="Q2991" s="36"/>
      <c r="R2991" s="36"/>
      <c r="S2991" s="36" t="s">
        <v>37</v>
      </c>
      <c r="T2991" s="36" t="s">
        <v>38</v>
      </c>
      <c r="U2991" s="36" t="s">
        <v>39</v>
      </c>
      <c r="V2991" s="36" t="s">
        <v>38</v>
      </c>
      <c r="W2991" s="36" t="s">
        <v>4939</v>
      </c>
      <c r="X2991" s="36">
        <v>1</v>
      </c>
      <c r="Y2991" s="36" t="s">
        <v>16352</v>
      </c>
      <c r="Z2991" s="36">
        <v>1</v>
      </c>
      <c r="AA2991" s="36" t="s">
        <v>16353</v>
      </c>
      <c r="AB2991" s="36">
        <v>1</v>
      </c>
      <c r="AC2991" s="36"/>
      <c r="AD2991" s="36"/>
      <c r="AE2991" s="36">
        <f t="shared" si="49"/>
        <v>2</v>
      </c>
    </row>
    <row r="2992" spans="1:31" customFormat="1" ht="67.5">
      <c r="A2992" s="36">
        <v>2991</v>
      </c>
      <c r="B2992" s="36" t="s">
        <v>15814</v>
      </c>
      <c r="C2992" s="36" t="s">
        <v>15815</v>
      </c>
      <c r="D2992" s="36" t="s">
        <v>16354</v>
      </c>
      <c r="E2992" s="36"/>
      <c r="F2992" s="36" t="s">
        <v>45</v>
      </c>
      <c r="G2992" s="36">
        <v>0</v>
      </c>
      <c r="H2992" s="36" t="s">
        <v>82</v>
      </c>
      <c r="I2992" s="36" t="s">
        <v>16355</v>
      </c>
      <c r="J2992" s="36" t="s">
        <v>16356</v>
      </c>
      <c r="K2992" s="36" t="s">
        <v>106</v>
      </c>
      <c r="L2992" s="72"/>
      <c r="M2992" s="36"/>
      <c r="N2992" s="36"/>
      <c r="O2992" s="36"/>
      <c r="P2992" s="36"/>
      <c r="Q2992" s="36"/>
      <c r="R2992" s="36"/>
      <c r="S2992" s="36"/>
      <c r="T2992" s="36"/>
      <c r="U2992" s="36"/>
      <c r="V2992" s="36"/>
      <c r="W2992" s="36"/>
      <c r="X2992" s="36"/>
      <c r="Y2992" s="36"/>
      <c r="Z2992" s="36"/>
      <c r="AA2992" s="36"/>
      <c r="AB2992" s="36"/>
      <c r="AC2992" s="36"/>
      <c r="AD2992" s="36"/>
      <c r="AE2992" s="36">
        <f t="shared" si="49"/>
        <v>0</v>
      </c>
    </row>
    <row r="2993" spans="1:31" customFormat="1" ht="94.5">
      <c r="A2993" s="36">
        <v>2992</v>
      </c>
      <c r="B2993" s="36" t="s">
        <v>15814</v>
      </c>
      <c r="C2993" s="36" t="s">
        <v>15815</v>
      </c>
      <c r="D2993" s="36" t="s">
        <v>16357</v>
      </c>
      <c r="E2993" s="36"/>
      <c r="F2993" s="36" t="s">
        <v>45</v>
      </c>
      <c r="G2993" s="36">
        <v>0</v>
      </c>
      <c r="H2993" s="36" t="s">
        <v>645</v>
      </c>
      <c r="I2993" s="36" t="s">
        <v>16358</v>
      </c>
      <c r="J2993" s="36" t="s">
        <v>16359</v>
      </c>
      <c r="K2993" s="36" t="s">
        <v>33</v>
      </c>
      <c r="L2993" s="72" t="s">
        <v>16360</v>
      </c>
      <c r="M2993" s="36" t="s">
        <v>16359</v>
      </c>
      <c r="N2993" s="36" t="s">
        <v>49</v>
      </c>
      <c r="O2993" s="36" t="s">
        <v>50</v>
      </c>
      <c r="P2993" s="36"/>
      <c r="Q2993" s="36"/>
      <c r="R2993" s="36"/>
      <c r="S2993" s="36" t="s">
        <v>51</v>
      </c>
      <c r="T2993" s="36" t="s">
        <v>38</v>
      </c>
      <c r="U2993" s="36" t="s">
        <v>39</v>
      </c>
      <c r="V2993" s="36" t="s">
        <v>39</v>
      </c>
      <c r="W2993" s="36" t="s">
        <v>4939</v>
      </c>
      <c r="X2993" s="36">
        <v>1</v>
      </c>
      <c r="Y2993" s="36" t="s">
        <v>15138</v>
      </c>
      <c r="Z2993" s="36">
        <v>1</v>
      </c>
      <c r="AA2993" s="36" t="s">
        <v>16361</v>
      </c>
      <c r="AB2993" s="36">
        <v>1</v>
      </c>
      <c r="AC2993" s="36"/>
      <c r="AD2993" s="36"/>
      <c r="AE2993" s="36">
        <f t="shared" si="49"/>
        <v>1</v>
      </c>
    </row>
    <row r="2994" spans="1:31" customFormat="1" ht="81">
      <c r="A2994" s="36">
        <v>2993</v>
      </c>
      <c r="B2994" s="36" t="s">
        <v>15814</v>
      </c>
      <c r="C2994" s="36" t="s">
        <v>15815</v>
      </c>
      <c r="D2994" s="36" t="s">
        <v>16362</v>
      </c>
      <c r="E2994" s="36"/>
      <c r="F2994" s="36" t="s">
        <v>45</v>
      </c>
      <c r="G2994" s="36">
        <v>0</v>
      </c>
      <c r="H2994" s="36" t="s">
        <v>82</v>
      </c>
      <c r="I2994" s="36" t="s">
        <v>16363</v>
      </c>
      <c r="J2994" s="36" t="s">
        <v>16364</v>
      </c>
      <c r="K2994" s="36" t="s">
        <v>33</v>
      </c>
      <c r="L2994" s="72" t="s">
        <v>16365</v>
      </c>
      <c r="M2994" s="36" t="s">
        <v>16364</v>
      </c>
      <c r="N2994" s="36" t="s">
        <v>49</v>
      </c>
      <c r="O2994" s="36"/>
      <c r="P2994" s="36" t="s">
        <v>50</v>
      </c>
      <c r="Q2994" s="36" t="s">
        <v>50</v>
      </c>
      <c r="R2994" s="36"/>
      <c r="S2994" s="36" t="s">
        <v>51</v>
      </c>
      <c r="T2994" s="36" t="s">
        <v>38</v>
      </c>
      <c r="U2994" s="36" t="s">
        <v>39</v>
      </c>
      <c r="V2994" s="36" t="s">
        <v>38</v>
      </c>
      <c r="W2994" s="36" t="s">
        <v>4939</v>
      </c>
      <c r="X2994" s="36">
        <v>1</v>
      </c>
      <c r="Y2994" s="36" t="s">
        <v>16366</v>
      </c>
      <c r="Z2994" s="36">
        <v>1</v>
      </c>
      <c r="AA2994" s="36" t="s">
        <v>16367</v>
      </c>
      <c r="AB2994" s="36">
        <v>1</v>
      </c>
      <c r="AC2994" s="36"/>
      <c r="AD2994" s="36"/>
      <c r="AE2994" s="36">
        <f t="shared" si="49"/>
        <v>2</v>
      </c>
    </row>
    <row r="2995" spans="1:31" customFormat="1" ht="108">
      <c r="A2995" s="36">
        <v>2994</v>
      </c>
      <c r="B2995" s="36" t="s">
        <v>15814</v>
      </c>
      <c r="C2995" s="36" t="s">
        <v>15815</v>
      </c>
      <c r="D2995" s="36" t="s">
        <v>16368</v>
      </c>
      <c r="E2995" s="36"/>
      <c r="F2995" s="36" t="s">
        <v>45</v>
      </c>
      <c r="G2995" s="36">
        <v>0</v>
      </c>
      <c r="H2995" s="36" t="s">
        <v>82</v>
      </c>
      <c r="I2995" s="36" t="s">
        <v>16369</v>
      </c>
      <c r="J2995" s="36" t="s">
        <v>16370</v>
      </c>
      <c r="K2995" s="36" t="s">
        <v>106</v>
      </c>
      <c r="L2995" s="72"/>
      <c r="M2995" s="36"/>
      <c r="N2995" s="36"/>
      <c r="O2995" s="36"/>
      <c r="P2995" s="36"/>
      <c r="Q2995" s="36"/>
      <c r="R2995" s="36"/>
      <c r="S2995" s="36"/>
      <c r="T2995" s="36"/>
      <c r="U2995" s="36"/>
      <c r="V2995" s="36"/>
      <c r="W2995" s="36"/>
      <c r="X2995" s="36"/>
      <c r="Y2995" s="36"/>
      <c r="Z2995" s="36"/>
      <c r="AA2995" s="36"/>
      <c r="AB2995" s="36"/>
      <c r="AC2995" s="36"/>
      <c r="AD2995" s="36"/>
      <c r="AE2995" s="36">
        <f t="shared" si="49"/>
        <v>0</v>
      </c>
    </row>
    <row r="2996" spans="1:31" customFormat="1" ht="81">
      <c r="A2996" s="36">
        <v>2995</v>
      </c>
      <c r="B2996" s="36" t="s">
        <v>15814</v>
      </c>
      <c r="C2996" s="36" t="s">
        <v>15815</v>
      </c>
      <c r="D2996" s="36" t="s">
        <v>16371</v>
      </c>
      <c r="E2996" s="36"/>
      <c r="F2996" s="36" t="s">
        <v>45</v>
      </c>
      <c r="G2996" s="36">
        <v>0</v>
      </c>
      <c r="H2996" s="36" t="s">
        <v>82</v>
      </c>
      <c r="I2996" s="36" t="s">
        <v>16372</v>
      </c>
      <c r="J2996" s="36" t="s">
        <v>16373</v>
      </c>
      <c r="K2996" s="36" t="s">
        <v>33</v>
      </c>
      <c r="L2996" s="72" t="s">
        <v>16374</v>
      </c>
      <c r="M2996" s="36" t="s">
        <v>16373</v>
      </c>
      <c r="N2996" s="36" t="s">
        <v>49</v>
      </c>
      <c r="O2996" s="36" t="s">
        <v>50</v>
      </c>
      <c r="P2996" s="36" t="s">
        <v>50</v>
      </c>
      <c r="Q2996" s="36"/>
      <c r="R2996" s="36"/>
      <c r="S2996" s="36" t="s">
        <v>51</v>
      </c>
      <c r="T2996" s="36" t="s">
        <v>38</v>
      </c>
      <c r="U2996" s="36" t="s">
        <v>39</v>
      </c>
      <c r="V2996" s="36" t="s">
        <v>38</v>
      </c>
      <c r="W2996" s="36" t="s">
        <v>4939</v>
      </c>
      <c r="X2996" s="36">
        <v>1</v>
      </c>
      <c r="Y2996" s="36" t="s">
        <v>16375</v>
      </c>
      <c r="Z2996" s="36">
        <v>1</v>
      </c>
      <c r="AA2996" s="36" t="s">
        <v>16376</v>
      </c>
      <c r="AB2996" s="36">
        <v>1</v>
      </c>
      <c r="AC2996" s="36"/>
      <c r="AD2996" s="36"/>
      <c r="AE2996" s="36">
        <f t="shared" si="49"/>
        <v>2</v>
      </c>
    </row>
    <row r="2997" spans="1:31" customFormat="1" ht="81">
      <c r="A2997" s="36">
        <v>2996</v>
      </c>
      <c r="B2997" s="36" t="s">
        <v>15814</v>
      </c>
      <c r="C2997" s="36" t="s">
        <v>15815</v>
      </c>
      <c r="D2997" s="36" t="s">
        <v>16377</v>
      </c>
      <c r="E2997" s="36"/>
      <c r="F2997" s="36" t="s">
        <v>45</v>
      </c>
      <c r="G2997" s="36">
        <v>0</v>
      </c>
      <c r="H2997" s="36" t="s">
        <v>82</v>
      </c>
      <c r="I2997" s="36" t="s">
        <v>16378</v>
      </c>
      <c r="J2997" s="36" t="s">
        <v>16379</v>
      </c>
      <c r="K2997" s="36" t="s">
        <v>106</v>
      </c>
      <c r="L2997" s="72"/>
      <c r="M2997" s="36"/>
      <c r="N2997" s="36"/>
      <c r="O2997" s="36"/>
      <c r="P2997" s="36"/>
      <c r="Q2997" s="36"/>
      <c r="R2997" s="36"/>
      <c r="S2997" s="36"/>
      <c r="T2997" s="36"/>
      <c r="U2997" s="36"/>
      <c r="V2997" s="36"/>
      <c r="W2997" s="36"/>
      <c r="X2997" s="36"/>
      <c r="Y2997" s="36"/>
      <c r="Z2997" s="36"/>
      <c r="AA2997" s="36"/>
      <c r="AB2997" s="36"/>
      <c r="AC2997" s="36"/>
      <c r="AD2997" s="36"/>
      <c r="AE2997" s="36">
        <f t="shared" si="49"/>
        <v>0</v>
      </c>
    </row>
    <row r="2998" spans="1:31" customFormat="1" ht="162">
      <c r="A2998" s="36">
        <v>2997</v>
      </c>
      <c r="B2998" s="36" t="s">
        <v>15814</v>
      </c>
      <c r="C2998" s="36" t="s">
        <v>15815</v>
      </c>
      <c r="D2998" s="36" t="s">
        <v>16380</v>
      </c>
      <c r="E2998" s="36"/>
      <c r="F2998" s="36" t="s">
        <v>45</v>
      </c>
      <c r="G2998" s="36">
        <v>0</v>
      </c>
      <c r="H2998" s="36" t="s">
        <v>82</v>
      </c>
      <c r="I2998" s="36" t="s">
        <v>16381</v>
      </c>
      <c r="J2998" s="36" t="s">
        <v>16382</v>
      </c>
      <c r="K2998" s="36" t="s">
        <v>33</v>
      </c>
      <c r="L2998" s="72" t="s">
        <v>16383</v>
      </c>
      <c r="M2998" s="36" t="s">
        <v>16384</v>
      </c>
      <c r="N2998" s="36" t="s">
        <v>49</v>
      </c>
      <c r="O2998" s="36"/>
      <c r="P2998" s="36" t="s">
        <v>50</v>
      </c>
      <c r="Q2998" s="36"/>
      <c r="R2998" s="36"/>
      <c r="S2998" s="36" t="s">
        <v>37</v>
      </c>
      <c r="T2998" s="36" t="s">
        <v>38</v>
      </c>
      <c r="U2998" s="36" t="s">
        <v>38</v>
      </c>
      <c r="V2998" s="36" t="s">
        <v>38</v>
      </c>
      <c r="W2998" s="36" t="s">
        <v>15827</v>
      </c>
      <c r="X2998" s="36">
        <v>2</v>
      </c>
      <c r="Y2998" s="36" t="s">
        <v>16385</v>
      </c>
      <c r="Z2998" s="36">
        <v>1</v>
      </c>
      <c r="AA2998" s="36" t="s">
        <v>16386</v>
      </c>
      <c r="AB2998" s="36">
        <v>1</v>
      </c>
      <c r="AC2998" s="36"/>
      <c r="AD2998" s="36"/>
      <c r="AE2998" s="36">
        <f t="shared" si="49"/>
        <v>1</v>
      </c>
    </row>
    <row r="2999" spans="1:31" customFormat="1" ht="121.5">
      <c r="A2999" s="36">
        <v>2998</v>
      </c>
      <c r="B2999" s="36" t="s">
        <v>15814</v>
      </c>
      <c r="C2999" s="36" t="s">
        <v>15815</v>
      </c>
      <c r="D2999" s="36" t="s">
        <v>16387</v>
      </c>
      <c r="E2999" s="36"/>
      <c r="F2999" s="36" t="s">
        <v>45</v>
      </c>
      <c r="G2999" s="36">
        <v>0</v>
      </c>
      <c r="H2999" s="36" t="s">
        <v>108</v>
      </c>
      <c r="I2999" s="36" t="s">
        <v>16388</v>
      </c>
      <c r="J2999" s="36" t="s">
        <v>16389</v>
      </c>
      <c r="K2999" s="36" t="s">
        <v>33</v>
      </c>
      <c r="L2999" s="72" t="s">
        <v>16390</v>
      </c>
      <c r="M2999" s="36" t="s">
        <v>16389</v>
      </c>
      <c r="N2999" s="36" t="s">
        <v>49</v>
      </c>
      <c r="O2999" s="36"/>
      <c r="P2999" s="36" t="s">
        <v>50</v>
      </c>
      <c r="Q2999" s="36"/>
      <c r="R2999" s="36"/>
      <c r="S2999" s="36" t="s">
        <v>51</v>
      </c>
      <c r="T2999" s="36" t="s">
        <v>38</v>
      </c>
      <c r="U2999" s="36" t="s">
        <v>39</v>
      </c>
      <c r="V2999" s="36" t="s">
        <v>38</v>
      </c>
      <c r="W2999" s="36" t="s">
        <v>15952</v>
      </c>
      <c r="X2999" s="36">
        <v>1</v>
      </c>
      <c r="Y2999" s="36" t="s">
        <v>16391</v>
      </c>
      <c r="Z2999" s="36">
        <v>1</v>
      </c>
      <c r="AA2999" s="36" t="s">
        <v>16392</v>
      </c>
      <c r="AB2999" s="36">
        <v>1</v>
      </c>
      <c r="AC2999" s="36"/>
      <c r="AD2999" s="36"/>
      <c r="AE2999" s="36">
        <f t="shared" si="49"/>
        <v>1</v>
      </c>
    </row>
    <row r="3000" spans="1:31" customFormat="1" ht="229.5">
      <c r="A3000" s="36">
        <v>2999</v>
      </c>
      <c r="B3000" s="36" t="s">
        <v>15814</v>
      </c>
      <c r="C3000" s="36" t="s">
        <v>15815</v>
      </c>
      <c r="D3000" s="36" t="s">
        <v>16393</v>
      </c>
      <c r="E3000" s="36"/>
      <c r="F3000" s="36" t="s">
        <v>45</v>
      </c>
      <c r="G3000" s="36">
        <v>0</v>
      </c>
      <c r="H3000" s="36" t="s">
        <v>42</v>
      </c>
      <c r="I3000" s="36" t="s">
        <v>16394</v>
      </c>
      <c r="J3000" s="36" t="s">
        <v>16395</v>
      </c>
      <c r="K3000" s="36" t="s">
        <v>33</v>
      </c>
      <c r="L3000" s="72" t="s">
        <v>16396</v>
      </c>
      <c r="M3000" s="36" t="s">
        <v>16397</v>
      </c>
      <c r="N3000" s="36" t="s">
        <v>49</v>
      </c>
      <c r="O3000" s="36" t="s">
        <v>50</v>
      </c>
      <c r="P3000" s="36"/>
      <c r="Q3000" s="36"/>
      <c r="R3000" s="36"/>
      <c r="S3000" s="36" t="s">
        <v>51</v>
      </c>
      <c r="T3000" s="36" t="s">
        <v>38</v>
      </c>
      <c r="U3000" s="36" t="s">
        <v>39</v>
      </c>
      <c r="V3000" s="36" t="s">
        <v>38</v>
      </c>
      <c r="W3000" s="36" t="s">
        <v>4939</v>
      </c>
      <c r="X3000" s="36">
        <v>1</v>
      </c>
      <c r="Y3000" s="36" t="s">
        <v>16398</v>
      </c>
      <c r="Z3000" s="36">
        <v>1</v>
      </c>
      <c r="AA3000" s="36" t="s">
        <v>16399</v>
      </c>
      <c r="AB3000" s="36">
        <v>1</v>
      </c>
      <c r="AC3000" s="36"/>
      <c r="AD3000" s="36"/>
      <c r="AE3000" s="36">
        <f t="shared" si="49"/>
        <v>1</v>
      </c>
    </row>
    <row r="3001" spans="1:31" customFormat="1" ht="229.5">
      <c r="A3001" s="36">
        <v>3000</v>
      </c>
      <c r="B3001" s="36" t="s">
        <v>15814</v>
      </c>
      <c r="C3001" s="36" t="s">
        <v>15815</v>
      </c>
      <c r="D3001" s="36" t="s">
        <v>16400</v>
      </c>
      <c r="E3001" s="36"/>
      <c r="F3001" s="36" t="s">
        <v>45</v>
      </c>
      <c r="G3001" s="36">
        <v>0</v>
      </c>
      <c r="H3001" s="36" t="s">
        <v>82</v>
      </c>
      <c r="I3001" s="36" t="s">
        <v>16401</v>
      </c>
      <c r="J3001" s="36" t="s">
        <v>16402</v>
      </c>
      <c r="K3001" s="36" t="s">
        <v>33</v>
      </c>
      <c r="L3001" s="72" t="s">
        <v>16403</v>
      </c>
      <c r="M3001" s="36" t="s">
        <v>16404</v>
      </c>
      <c r="N3001" s="36" t="s">
        <v>36</v>
      </c>
      <c r="O3001" s="36"/>
      <c r="P3001" s="36"/>
      <c r="Q3001" s="36"/>
      <c r="R3001" s="36"/>
      <c r="S3001" s="36" t="s">
        <v>51</v>
      </c>
      <c r="T3001" s="36" t="s">
        <v>38</v>
      </c>
      <c r="U3001" s="36" t="s">
        <v>38</v>
      </c>
      <c r="V3001" s="36" t="s">
        <v>38</v>
      </c>
      <c r="W3001" s="36" t="s">
        <v>15827</v>
      </c>
      <c r="X3001" s="36">
        <v>2</v>
      </c>
      <c r="Y3001" s="36" t="s">
        <v>16405</v>
      </c>
      <c r="Z3001" s="36">
        <v>1</v>
      </c>
      <c r="AA3001" s="36" t="s">
        <v>16406</v>
      </c>
      <c r="AB3001" s="36">
        <v>5</v>
      </c>
      <c r="AC3001" s="36" t="s">
        <v>16400</v>
      </c>
      <c r="AD3001" s="36"/>
      <c r="AE3001" s="36">
        <f t="shared" si="49"/>
        <v>0</v>
      </c>
    </row>
    <row r="3002" spans="1:31" customFormat="1" ht="175.5">
      <c r="A3002" s="36">
        <v>3001</v>
      </c>
      <c r="B3002" s="36" t="s">
        <v>15814</v>
      </c>
      <c r="C3002" s="36" t="s">
        <v>15815</v>
      </c>
      <c r="D3002" s="36" t="s">
        <v>16407</v>
      </c>
      <c r="E3002" s="36" t="s">
        <v>16407</v>
      </c>
      <c r="F3002" s="36" t="s">
        <v>2866</v>
      </c>
      <c r="G3002" s="36">
        <v>5</v>
      </c>
      <c r="H3002" s="36" t="s">
        <v>82</v>
      </c>
      <c r="I3002" s="36" t="s">
        <v>16408</v>
      </c>
      <c r="J3002" s="36" t="s">
        <v>16409</v>
      </c>
      <c r="K3002" s="36" t="s">
        <v>33</v>
      </c>
      <c r="L3002" s="72" t="s">
        <v>16410</v>
      </c>
      <c r="M3002" s="36" t="s">
        <v>16411</v>
      </c>
      <c r="N3002" s="36" t="s">
        <v>49</v>
      </c>
      <c r="O3002" s="36"/>
      <c r="P3002" s="36" t="s">
        <v>50</v>
      </c>
      <c r="Q3002" s="36"/>
      <c r="R3002" s="36"/>
      <c r="S3002" s="36" t="s">
        <v>51</v>
      </c>
      <c r="T3002" s="36" t="s">
        <v>38</v>
      </c>
      <c r="U3002" s="36" t="s">
        <v>39</v>
      </c>
      <c r="V3002" s="36" t="s">
        <v>38</v>
      </c>
      <c r="W3002" s="36" t="s">
        <v>15827</v>
      </c>
      <c r="X3002" s="36">
        <v>2</v>
      </c>
      <c r="Y3002" s="36" t="s">
        <v>16412</v>
      </c>
      <c r="Z3002" s="36">
        <v>1</v>
      </c>
      <c r="AA3002" s="36" t="s">
        <v>16413</v>
      </c>
      <c r="AB3002" s="36">
        <v>4</v>
      </c>
      <c r="AC3002" s="36"/>
      <c r="AD3002" s="36"/>
      <c r="AE3002" s="36">
        <f t="shared" si="49"/>
        <v>1</v>
      </c>
    </row>
    <row r="3003" spans="1:31" customFormat="1" ht="108">
      <c r="A3003" s="36">
        <v>3002</v>
      </c>
      <c r="B3003" s="36" t="s">
        <v>15814</v>
      </c>
      <c r="C3003" s="36" t="s">
        <v>15815</v>
      </c>
      <c r="D3003" s="36" t="s">
        <v>16414</v>
      </c>
      <c r="E3003" s="36"/>
      <c r="F3003" s="36" t="s">
        <v>45</v>
      </c>
      <c r="G3003" s="36">
        <v>0</v>
      </c>
      <c r="H3003" s="36" t="s">
        <v>82</v>
      </c>
      <c r="I3003" s="36" t="s">
        <v>16415</v>
      </c>
      <c r="J3003" s="36" t="s">
        <v>16416</v>
      </c>
      <c r="K3003" s="36" t="s">
        <v>33</v>
      </c>
      <c r="L3003" s="72" t="s">
        <v>16417</v>
      </c>
      <c r="M3003" s="36" t="s">
        <v>16418</v>
      </c>
      <c r="N3003" s="36" t="s">
        <v>49</v>
      </c>
      <c r="O3003" s="36" t="s">
        <v>50</v>
      </c>
      <c r="P3003" s="36"/>
      <c r="Q3003" s="36"/>
      <c r="R3003" s="36"/>
      <c r="S3003" s="36" t="s">
        <v>51</v>
      </c>
      <c r="T3003" s="36" t="s">
        <v>38</v>
      </c>
      <c r="U3003" s="36" t="s">
        <v>38</v>
      </c>
      <c r="V3003" s="36" t="s">
        <v>38</v>
      </c>
      <c r="W3003" s="36" t="s">
        <v>15827</v>
      </c>
      <c r="X3003" s="36">
        <v>2</v>
      </c>
      <c r="Y3003" s="36" t="s">
        <v>16419</v>
      </c>
      <c r="Z3003" s="36">
        <v>1</v>
      </c>
      <c r="AA3003" s="36" t="s">
        <v>16420</v>
      </c>
      <c r="AB3003" s="36">
        <v>4</v>
      </c>
      <c r="AC3003" s="36"/>
      <c r="AD3003" s="36"/>
      <c r="AE3003" s="36">
        <f t="shared" si="49"/>
        <v>1</v>
      </c>
    </row>
    <row r="3004" spans="1:31" customFormat="1" ht="81">
      <c r="A3004" s="36">
        <v>3003</v>
      </c>
      <c r="B3004" s="36" t="s">
        <v>15814</v>
      </c>
      <c r="C3004" s="36" t="s">
        <v>15815</v>
      </c>
      <c r="D3004" s="36" t="s">
        <v>16421</v>
      </c>
      <c r="E3004" s="36" t="s">
        <v>15948</v>
      </c>
      <c r="F3004" s="36" t="s">
        <v>126</v>
      </c>
      <c r="G3004" s="36">
        <v>2</v>
      </c>
      <c r="H3004" s="36" t="s">
        <v>42</v>
      </c>
      <c r="I3004" s="36" t="s">
        <v>16422</v>
      </c>
      <c r="J3004" s="36" t="s">
        <v>16423</v>
      </c>
      <c r="K3004" s="36" t="s">
        <v>33</v>
      </c>
      <c r="L3004" s="72" t="s">
        <v>15918</v>
      </c>
      <c r="M3004" s="36" t="s">
        <v>16423</v>
      </c>
      <c r="N3004" s="36" t="s">
        <v>49</v>
      </c>
      <c r="O3004" s="36"/>
      <c r="P3004" s="36"/>
      <c r="Q3004" s="36"/>
      <c r="R3004" s="36" t="s">
        <v>50</v>
      </c>
      <c r="S3004" s="36" t="s">
        <v>51</v>
      </c>
      <c r="T3004" s="36" t="s">
        <v>38</v>
      </c>
      <c r="U3004" s="36" t="s">
        <v>39</v>
      </c>
      <c r="V3004" s="36" t="s">
        <v>39</v>
      </c>
      <c r="W3004" s="36" t="s">
        <v>16107</v>
      </c>
      <c r="X3004" s="36">
        <v>1</v>
      </c>
      <c r="Y3004" s="36" t="s">
        <v>16108</v>
      </c>
      <c r="Z3004" s="36">
        <v>1</v>
      </c>
      <c r="AA3004" s="36" t="s">
        <v>16125</v>
      </c>
      <c r="AB3004" s="36">
        <v>4</v>
      </c>
      <c r="AC3004" s="36"/>
      <c r="AD3004" s="36"/>
      <c r="AE3004" s="36">
        <f t="shared" si="49"/>
        <v>1</v>
      </c>
    </row>
    <row r="3005" spans="1:31" customFormat="1" ht="148.5">
      <c r="A3005" s="36">
        <v>3004</v>
      </c>
      <c r="B3005" s="36" t="s">
        <v>15814</v>
      </c>
      <c r="C3005" s="36" t="s">
        <v>15815</v>
      </c>
      <c r="D3005" s="36" t="s">
        <v>16424</v>
      </c>
      <c r="E3005" s="36"/>
      <c r="F3005" s="36" t="s">
        <v>45</v>
      </c>
      <c r="G3005" s="36">
        <v>0</v>
      </c>
      <c r="H3005" s="36" t="s">
        <v>30</v>
      </c>
      <c r="I3005" s="36" t="s">
        <v>16425</v>
      </c>
      <c r="J3005" s="36" t="s">
        <v>16426</v>
      </c>
      <c r="K3005" s="36" t="s">
        <v>33</v>
      </c>
      <c r="L3005" s="72" t="s">
        <v>16427</v>
      </c>
      <c r="M3005" s="36" t="s">
        <v>16428</v>
      </c>
      <c r="N3005" s="36" t="s">
        <v>49</v>
      </c>
      <c r="O3005" s="36" t="s">
        <v>50</v>
      </c>
      <c r="P3005" s="36" t="s">
        <v>50</v>
      </c>
      <c r="Q3005" s="36"/>
      <c r="R3005" s="36"/>
      <c r="S3005" s="36" t="s">
        <v>51</v>
      </c>
      <c r="T3005" s="36" t="s">
        <v>38</v>
      </c>
      <c r="U3005" s="36" t="s">
        <v>39</v>
      </c>
      <c r="V3005" s="36" t="s">
        <v>38</v>
      </c>
      <c r="W3005" s="36" t="s">
        <v>15827</v>
      </c>
      <c r="X3005" s="36">
        <v>2</v>
      </c>
      <c r="Y3005" s="36" t="s">
        <v>16429</v>
      </c>
      <c r="Z3005" s="36">
        <v>1</v>
      </c>
      <c r="AA3005" s="36" t="s">
        <v>16430</v>
      </c>
      <c r="AB3005" s="36">
        <v>5</v>
      </c>
      <c r="AC3005" s="36"/>
      <c r="AD3005" s="36"/>
      <c r="AE3005" s="36">
        <f t="shared" si="49"/>
        <v>2</v>
      </c>
    </row>
    <row r="3006" spans="1:31" customFormat="1" ht="81">
      <c r="A3006" s="36">
        <v>3005</v>
      </c>
      <c r="B3006" s="36" t="s">
        <v>15814</v>
      </c>
      <c r="C3006" s="36" t="s">
        <v>15815</v>
      </c>
      <c r="D3006" s="36" t="s">
        <v>16431</v>
      </c>
      <c r="E3006" s="36"/>
      <c r="F3006" s="36" t="s">
        <v>45</v>
      </c>
      <c r="G3006" s="36">
        <v>0</v>
      </c>
      <c r="H3006" s="36" t="s">
        <v>42</v>
      </c>
      <c r="I3006" s="36" t="s">
        <v>16432</v>
      </c>
      <c r="J3006" s="36" t="s">
        <v>16433</v>
      </c>
      <c r="K3006" s="36" t="s">
        <v>33</v>
      </c>
      <c r="L3006" s="72" t="s">
        <v>16434</v>
      </c>
      <c r="M3006" s="36" t="s">
        <v>16435</v>
      </c>
      <c r="N3006" s="36" t="s">
        <v>49</v>
      </c>
      <c r="O3006" s="36" t="s">
        <v>50</v>
      </c>
      <c r="P3006" s="36" t="s">
        <v>50</v>
      </c>
      <c r="Q3006" s="36"/>
      <c r="R3006" s="36"/>
      <c r="S3006" s="36" t="s">
        <v>51</v>
      </c>
      <c r="T3006" s="36" t="s">
        <v>38</v>
      </c>
      <c r="U3006" s="36" t="s">
        <v>39</v>
      </c>
      <c r="V3006" s="36" t="s">
        <v>38</v>
      </c>
      <c r="W3006" s="36" t="s">
        <v>15827</v>
      </c>
      <c r="X3006" s="36">
        <v>2</v>
      </c>
      <c r="Y3006" s="36" t="s">
        <v>16436</v>
      </c>
      <c r="Z3006" s="36">
        <v>1</v>
      </c>
      <c r="AA3006" s="36" t="s">
        <v>16437</v>
      </c>
      <c r="AB3006" s="36">
        <v>1</v>
      </c>
      <c r="AC3006" s="36"/>
      <c r="AD3006" s="36"/>
      <c r="AE3006" s="36">
        <f t="shared" si="49"/>
        <v>2</v>
      </c>
    </row>
    <row r="3007" spans="1:31" customFormat="1" ht="121.5">
      <c r="A3007" s="36">
        <v>3006</v>
      </c>
      <c r="B3007" s="36" t="s">
        <v>15814</v>
      </c>
      <c r="C3007" s="36" t="s">
        <v>15815</v>
      </c>
      <c r="D3007" s="36" t="s">
        <v>16438</v>
      </c>
      <c r="E3007" s="36"/>
      <c r="F3007" s="36" t="s">
        <v>45</v>
      </c>
      <c r="G3007" s="36">
        <v>0</v>
      </c>
      <c r="H3007" s="36" t="s">
        <v>42</v>
      </c>
      <c r="I3007" s="36" t="s">
        <v>16439</v>
      </c>
      <c r="J3007" s="36" t="s">
        <v>16440</v>
      </c>
      <c r="K3007" s="36" t="s">
        <v>33</v>
      </c>
      <c r="L3007" s="72" t="s">
        <v>16441</v>
      </c>
      <c r="M3007" s="36" t="s">
        <v>16440</v>
      </c>
      <c r="N3007" s="36" t="s">
        <v>49</v>
      </c>
      <c r="O3007" s="36" t="s">
        <v>50</v>
      </c>
      <c r="P3007" s="36" t="s">
        <v>50</v>
      </c>
      <c r="Q3007" s="36"/>
      <c r="R3007" s="36"/>
      <c r="S3007" s="36" t="s">
        <v>51</v>
      </c>
      <c r="T3007" s="36" t="s">
        <v>38</v>
      </c>
      <c r="U3007" s="36" t="s">
        <v>39</v>
      </c>
      <c r="V3007" s="36" t="s">
        <v>38</v>
      </c>
      <c r="W3007" s="36" t="s">
        <v>15952</v>
      </c>
      <c r="X3007" s="36">
        <v>1</v>
      </c>
      <c r="Y3007" s="36" t="s">
        <v>16442</v>
      </c>
      <c r="Z3007" s="36">
        <v>1</v>
      </c>
      <c r="AA3007" s="36" t="s">
        <v>16443</v>
      </c>
      <c r="AB3007" s="36">
        <v>1</v>
      </c>
      <c r="AC3007" s="36"/>
      <c r="AD3007" s="36"/>
      <c r="AE3007" s="36">
        <f t="shared" si="49"/>
        <v>2</v>
      </c>
    </row>
    <row r="3008" spans="1:31" customFormat="1" ht="135">
      <c r="A3008" s="36">
        <v>3007</v>
      </c>
      <c r="B3008" s="36" t="s">
        <v>15814</v>
      </c>
      <c r="C3008" s="36" t="s">
        <v>15922</v>
      </c>
      <c r="D3008" s="36" t="s">
        <v>16444</v>
      </c>
      <c r="E3008" s="36"/>
      <c r="F3008" s="36" t="s">
        <v>45</v>
      </c>
      <c r="G3008" s="36">
        <v>0</v>
      </c>
      <c r="H3008" s="36" t="s">
        <v>108</v>
      </c>
      <c r="I3008" s="36" t="s">
        <v>16445</v>
      </c>
      <c r="J3008" s="36" t="s">
        <v>16446</v>
      </c>
      <c r="K3008" s="36" t="s">
        <v>33</v>
      </c>
      <c r="L3008" s="72" t="s">
        <v>16447</v>
      </c>
      <c r="M3008" s="36" t="s">
        <v>16448</v>
      </c>
      <c r="N3008" s="36" t="s">
        <v>49</v>
      </c>
      <c r="O3008" s="36"/>
      <c r="P3008" s="36" t="s">
        <v>50</v>
      </c>
      <c r="Q3008" s="36"/>
      <c r="R3008" s="36"/>
      <c r="S3008" s="36" t="s">
        <v>51</v>
      </c>
      <c r="T3008" s="36" t="s">
        <v>38</v>
      </c>
      <c r="U3008" s="36" t="s">
        <v>38</v>
      </c>
      <c r="V3008" s="36" t="s">
        <v>39</v>
      </c>
      <c r="W3008" s="36" t="s">
        <v>16449</v>
      </c>
      <c r="X3008" s="36">
        <v>2</v>
      </c>
      <c r="Y3008" s="36" t="s">
        <v>38</v>
      </c>
      <c r="Z3008" s="36">
        <v>3</v>
      </c>
      <c r="AA3008" s="36" t="s">
        <v>821</v>
      </c>
      <c r="AB3008" s="36">
        <v>4</v>
      </c>
      <c r="AC3008" s="36"/>
      <c r="AD3008" s="36"/>
      <c r="AE3008" s="36">
        <f t="shared" si="49"/>
        <v>1</v>
      </c>
    </row>
    <row r="3009" spans="1:31" customFormat="1" ht="121.5">
      <c r="A3009" s="36">
        <v>3008</v>
      </c>
      <c r="B3009" s="36" t="s">
        <v>15814</v>
      </c>
      <c r="C3009" s="36" t="s">
        <v>15922</v>
      </c>
      <c r="D3009" s="36" t="s">
        <v>16450</v>
      </c>
      <c r="E3009" s="36"/>
      <c r="F3009" s="36" t="s">
        <v>45</v>
      </c>
      <c r="G3009" s="36">
        <v>0</v>
      </c>
      <c r="H3009" s="36" t="s">
        <v>42</v>
      </c>
      <c r="I3009" s="36" t="s">
        <v>16451</v>
      </c>
      <c r="J3009" s="36" t="s">
        <v>16452</v>
      </c>
      <c r="K3009" s="36" t="s">
        <v>33</v>
      </c>
      <c r="L3009" s="72" t="s">
        <v>16453</v>
      </c>
      <c r="M3009" s="36" t="s">
        <v>16452</v>
      </c>
      <c r="N3009" s="36" t="s">
        <v>36</v>
      </c>
      <c r="O3009" s="36"/>
      <c r="P3009" s="36"/>
      <c r="Q3009" s="36"/>
      <c r="R3009" s="36"/>
      <c r="S3009" s="36" t="s">
        <v>51</v>
      </c>
      <c r="T3009" s="36" t="s">
        <v>38</v>
      </c>
      <c r="U3009" s="36" t="s">
        <v>38</v>
      </c>
      <c r="V3009" s="36" t="s">
        <v>39</v>
      </c>
      <c r="W3009" s="36" t="s">
        <v>15942</v>
      </c>
      <c r="X3009" s="36">
        <v>2</v>
      </c>
      <c r="Y3009" s="36" t="s">
        <v>38</v>
      </c>
      <c r="Z3009" s="36">
        <v>3</v>
      </c>
      <c r="AA3009" s="36" t="s">
        <v>821</v>
      </c>
      <c r="AB3009" s="36">
        <v>4</v>
      </c>
      <c r="AC3009" s="36"/>
      <c r="AD3009" s="36"/>
      <c r="AE3009" s="36">
        <f t="shared" si="49"/>
        <v>0</v>
      </c>
    </row>
    <row r="3010" spans="1:31" customFormat="1" ht="108">
      <c r="A3010" s="36">
        <v>3009</v>
      </c>
      <c r="B3010" s="36" t="s">
        <v>15814</v>
      </c>
      <c r="C3010" s="36" t="s">
        <v>15922</v>
      </c>
      <c r="D3010" s="36" t="s">
        <v>16454</v>
      </c>
      <c r="E3010" s="36"/>
      <c r="F3010" s="36" t="s">
        <v>5099</v>
      </c>
      <c r="G3010" s="36">
        <v>6</v>
      </c>
      <c r="H3010" s="36" t="s">
        <v>82</v>
      </c>
      <c r="I3010" s="36" t="s">
        <v>16455</v>
      </c>
      <c r="J3010" s="36" t="s">
        <v>16456</v>
      </c>
      <c r="K3010" s="36" t="s">
        <v>33</v>
      </c>
      <c r="L3010" s="72" t="s">
        <v>16457</v>
      </c>
      <c r="M3010" s="36" t="s">
        <v>16456</v>
      </c>
      <c r="N3010" s="36" t="s">
        <v>36</v>
      </c>
      <c r="O3010" s="36"/>
      <c r="P3010" s="36"/>
      <c r="Q3010" s="36"/>
      <c r="R3010" s="36"/>
      <c r="S3010" s="36" t="s">
        <v>51</v>
      </c>
      <c r="T3010" s="36" t="s">
        <v>38</v>
      </c>
      <c r="U3010" s="36" t="s">
        <v>39</v>
      </c>
      <c r="V3010" s="36" t="s">
        <v>38</v>
      </c>
      <c r="W3010" s="36" t="s">
        <v>16458</v>
      </c>
      <c r="X3010" s="36">
        <v>1</v>
      </c>
      <c r="Y3010" s="36" t="s">
        <v>38</v>
      </c>
      <c r="Z3010" s="36">
        <v>3</v>
      </c>
      <c r="AA3010" s="36" t="s">
        <v>821</v>
      </c>
      <c r="AB3010" s="36">
        <v>4</v>
      </c>
      <c r="AC3010" s="36" t="s">
        <v>16459</v>
      </c>
      <c r="AD3010" s="36"/>
      <c r="AE3010" s="36">
        <f t="shared" si="49"/>
        <v>0</v>
      </c>
    </row>
    <row r="3011" spans="1:31" customFormat="1" ht="94.5">
      <c r="A3011" s="36">
        <v>3010</v>
      </c>
      <c r="B3011" s="36" t="s">
        <v>15814</v>
      </c>
      <c r="C3011" s="36" t="s">
        <v>15922</v>
      </c>
      <c r="D3011" s="36" t="s">
        <v>16460</v>
      </c>
      <c r="E3011" s="36"/>
      <c r="F3011" s="36" t="s">
        <v>45</v>
      </c>
      <c r="G3011" s="36">
        <v>0</v>
      </c>
      <c r="H3011" s="36" t="s">
        <v>42</v>
      </c>
      <c r="I3011" s="36" t="s">
        <v>16461</v>
      </c>
      <c r="J3011" s="36" t="s">
        <v>16462</v>
      </c>
      <c r="K3011" s="36" t="s">
        <v>106</v>
      </c>
      <c r="L3011" s="72"/>
      <c r="M3011" s="36"/>
      <c r="N3011" s="36"/>
      <c r="O3011" s="36"/>
      <c r="P3011" s="36"/>
      <c r="Q3011" s="36"/>
      <c r="R3011" s="36"/>
      <c r="S3011" s="36"/>
      <c r="T3011" s="36"/>
      <c r="U3011" s="36"/>
      <c r="V3011" s="36"/>
      <c r="W3011" s="36"/>
      <c r="X3011" s="36"/>
      <c r="Y3011" s="36"/>
      <c r="Z3011" s="36"/>
      <c r="AA3011" s="36"/>
      <c r="AB3011" s="36"/>
      <c r="AC3011" s="36"/>
      <c r="AD3011" s="36"/>
      <c r="AE3011" s="36">
        <f t="shared" si="49"/>
        <v>0</v>
      </c>
    </row>
    <row r="3012" spans="1:31" customFormat="1" ht="94.5">
      <c r="A3012" s="36">
        <v>3011</v>
      </c>
      <c r="B3012" s="36" t="s">
        <v>15814</v>
      </c>
      <c r="C3012" s="36" t="s">
        <v>15922</v>
      </c>
      <c r="D3012" s="36" t="s">
        <v>16463</v>
      </c>
      <c r="E3012" s="36"/>
      <c r="F3012" s="36" t="s">
        <v>16464</v>
      </c>
      <c r="G3012" s="36">
        <v>0</v>
      </c>
      <c r="H3012" s="36" t="s">
        <v>82</v>
      </c>
      <c r="I3012" s="36" t="s">
        <v>16465</v>
      </c>
      <c r="J3012" s="36" t="s">
        <v>16466</v>
      </c>
      <c r="K3012" s="36" t="s">
        <v>106</v>
      </c>
      <c r="L3012" s="72"/>
      <c r="M3012" s="36"/>
      <c r="N3012" s="36"/>
      <c r="O3012" s="36"/>
      <c r="P3012" s="36"/>
      <c r="Q3012" s="36"/>
      <c r="R3012" s="36"/>
      <c r="S3012" s="36"/>
      <c r="T3012" s="36"/>
      <c r="U3012" s="36"/>
      <c r="V3012" s="36"/>
      <c r="W3012" s="36"/>
      <c r="X3012" s="36"/>
      <c r="Y3012" s="36"/>
      <c r="Z3012" s="36"/>
      <c r="AA3012" s="36"/>
      <c r="AB3012" s="36"/>
      <c r="AC3012" s="36"/>
      <c r="AD3012" s="36"/>
      <c r="AE3012" s="36">
        <f t="shared" si="49"/>
        <v>0</v>
      </c>
    </row>
    <row r="3013" spans="1:31" customFormat="1" ht="121.5">
      <c r="A3013" s="36">
        <v>3012</v>
      </c>
      <c r="B3013" s="36" t="s">
        <v>15814</v>
      </c>
      <c r="C3013" s="36" t="s">
        <v>15922</v>
      </c>
      <c r="D3013" s="36" t="s">
        <v>16467</v>
      </c>
      <c r="E3013" s="36"/>
      <c r="F3013" s="36" t="s">
        <v>45</v>
      </c>
      <c r="G3013" s="36">
        <v>0</v>
      </c>
      <c r="H3013" s="36" t="s">
        <v>42</v>
      </c>
      <c r="I3013" s="36" t="s">
        <v>16468</v>
      </c>
      <c r="J3013" s="36" t="s">
        <v>16469</v>
      </c>
      <c r="K3013" s="36" t="s">
        <v>33</v>
      </c>
      <c r="L3013" s="72" t="s">
        <v>16470</v>
      </c>
      <c r="M3013" s="36" t="s">
        <v>16469</v>
      </c>
      <c r="N3013" s="36" t="s">
        <v>49</v>
      </c>
      <c r="O3013" s="36"/>
      <c r="P3013" s="36" t="s">
        <v>50</v>
      </c>
      <c r="Q3013" s="36"/>
      <c r="R3013" s="36"/>
      <c r="S3013" s="36" t="s">
        <v>51</v>
      </c>
      <c r="T3013" s="36" t="s">
        <v>38</v>
      </c>
      <c r="U3013" s="36" t="s">
        <v>39</v>
      </c>
      <c r="V3013" s="36" t="s">
        <v>39</v>
      </c>
      <c r="W3013" s="36" t="s">
        <v>38</v>
      </c>
      <c r="X3013" s="36">
        <v>2</v>
      </c>
      <c r="Y3013" s="36" t="s">
        <v>38</v>
      </c>
      <c r="Z3013" s="36">
        <v>3</v>
      </c>
      <c r="AA3013" s="36" t="s">
        <v>821</v>
      </c>
      <c r="AB3013" s="36">
        <v>4</v>
      </c>
      <c r="AC3013" s="36"/>
      <c r="AD3013" s="36"/>
      <c r="AE3013" s="36">
        <f t="shared" si="49"/>
        <v>1</v>
      </c>
    </row>
    <row r="3014" spans="1:31" customFormat="1" ht="108">
      <c r="A3014" s="36">
        <v>3013</v>
      </c>
      <c r="B3014" s="36" t="s">
        <v>15814</v>
      </c>
      <c r="C3014" s="36" t="s">
        <v>15922</v>
      </c>
      <c r="D3014" s="36" t="s">
        <v>16471</v>
      </c>
      <c r="E3014" s="36"/>
      <c r="F3014" s="36" t="s">
        <v>45</v>
      </c>
      <c r="G3014" s="36">
        <v>0</v>
      </c>
      <c r="H3014" s="36" t="s">
        <v>42</v>
      </c>
      <c r="I3014" s="36" t="s">
        <v>16472</v>
      </c>
      <c r="J3014" s="36" t="s">
        <v>16473</v>
      </c>
      <c r="K3014" s="36" t="s">
        <v>33</v>
      </c>
      <c r="L3014" s="72" t="s">
        <v>16474</v>
      </c>
      <c r="M3014" s="36" t="s">
        <v>16475</v>
      </c>
      <c r="N3014" s="36" t="s">
        <v>49</v>
      </c>
      <c r="O3014" s="36"/>
      <c r="P3014" s="36" t="s">
        <v>50</v>
      </c>
      <c r="Q3014" s="36"/>
      <c r="R3014" s="36"/>
      <c r="S3014" s="36" t="s">
        <v>51</v>
      </c>
      <c r="T3014" s="36" t="s">
        <v>38</v>
      </c>
      <c r="U3014" s="36" t="s">
        <v>39</v>
      </c>
      <c r="V3014" s="36" t="s">
        <v>39</v>
      </c>
      <c r="W3014" s="36" t="s">
        <v>2912</v>
      </c>
      <c r="X3014" s="36">
        <v>1</v>
      </c>
      <c r="Y3014" s="36" t="s">
        <v>52</v>
      </c>
      <c r="Z3014" s="36">
        <v>3</v>
      </c>
      <c r="AA3014" s="36" t="s">
        <v>821</v>
      </c>
      <c r="AB3014" s="36">
        <v>4</v>
      </c>
      <c r="AC3014" s="36"/>
      <c r="AD3014" s="36"/>
      <c r="AE3014" s="36">
        <f t="shared" si="49"/>
        <v>1</v>
      </c>
    </row>
    <row r="3015" spans="1:31" customFormat="1" ht="108">
      <c r="A3015" s="36">
        <v>3014</v>
      </c>
      <c r="B3015" s="36" t="s">
        <v>15814</v>
      </c>
      <c r="C3015" s="36" t="s">
        <v>15922</v>
      </c>
      <c r="D3015" s="36" t="s">
        <v>16476</v>
      </c>
      <c r="E3015" s="36"/>
      <c r="F3015" s="36" t="s">
        <v>45</v>
      </c>
      <c r="G3015" s="36">
        <v>0</v>
      </c>
      <c r="H3015" s="36" t="s">
        <v>82</v>
      </c>
      <c r="I3015" s="36" t="s">
        <v>16477</v>
      </c>
      <c r="J3015" s="36" t="s">
        <v>16478</v>
      </c>
      <c r="K3015" s="36" t="s">
        <v>106</v>
      </c>
      <c r="L3015" s="72"/>
      <c r="M3015" s="36"/>
      <c r="N3015" s="36"/>
      <c r="O3015" s="36"/>
      <c r="P3015" s="36"/>
      <c r="Q3015" s="36"/>
      <c r="R3015" s="36"/>
      <c r="S3015" s="36"/>
      <c r="T3015" s="36"/>
      <c r="U3015" s="36"/>
      <c r="V3015" s="36"/>
      <c r="W3015" s="36"/>
      <c r="X3015" s="36"/>
      <c r="Y3015" s="36"/>
      <c r="Z3015" s="36"/>
      <c r="AA3015" s="36"/>
      <c r="AB3015" s="36"/>
      <c r="AC3015" s="36"/>
      <c r="AD3015" s="36"/>
      <c r="AE3015" s="36">
        <f t="shared" si="49"/>
        <v>0</v>
      </c>
    </row>
    <row r="3016" spans="1:31" customFormat="1" ht="94.5">
      <c r="A3016" s="36">
        <v>3015</v>
      </c>
      <c r="B3016" s="36" t="s">
        <v>15814</v>
      </c>
      <c r="C3016" s="36" t="s">
        <v>15922</v>
      </c>
      <c r="D3016" s="36" t="s">
        <v>16479</v>
      </c>
      <c r="E3016" s="36"/>
      <c r="F3016" s="36" t="s">
        <v>45</v>
      </c>
      <c r="G3016" s="36">
        <v>0</v>
      </c>
      <c r="H3016" s="36" t="s">
        <v>82</v>
      </c>
      <c r="I3016" s="36" t="s">
        <v>16480</v>
      </c>
      <c r="J3016" s="36" t="s">
        <v>16481</v>
      </c>
      <c r="K3016" s="36" t="s">
        <v>106</v>
      </c>
      <c r="L3016" s="72"/>
      <c r="M3016" s="36"/>
      <c r="N3016" s="36"/>
      <c r="O3016" s="36"/>
      <c r="P3016" s="36"/>
      <c r="Q3016" s="36"/>
      <c r="R3016" s="36"/>
      <c r="S3016" s="36"/>
      <c r="T3016" s="36"/>
      <c r="U3016" s="36"/>
      <c r="V3016" s="36"/>
      <c r="W3016" s="36"/>
      <c r="X3016" s="36"/>
      <c r="Y3016" s="36"/>
      <c r="Z3016" s="36"/>
      <c r="AA3016" s="36"/>
      <c r="AB3016" s="36"/>
      <c r="AC3016" s="36"/>
      <c r="AD3016" s="36"/>
      <c r="AE3016" s="36">
        <f t="shared" si="49"/>
        <v>0</v>
      </c>
    </row>
    <row r="3017" spans="1:31" customFormat="1" ht="121.5">
      <c r="A3017" s="36">
        <v>3016</v>
      </c>
      <c r="B3017" s="36" t="s">
        <v>15814</v>
      </c>
      <c r="C3017" s="36" t="s">
        <v>15922</v>
      </c>
      <c r="D3017" s="36" t="s">
        <v>16482</v>
      </c>
      <c r="E3017" s="36"/>
      <c r="F3017" s="36" t="s">
        <v>45</v>
      </c>
      <c r="G3017" s="36">
        <v>0</v>
      </c>
      <c r="H3017" s="36" t="s">
        <v>82</v>
      </c>
      <c r="I3017" s="36" t="s">
        <v>16483</v>
      </c>
      <c r="J3017" s="36" t="s">
        <v>16484</v>
      </c>
      <c r="K3017" s="36" t="s">
        <v>33</v>
      </c>
      <c r="L3017" s="72" t="s">
        <v>16485</v>
      </c>
      <c r="M3017" s="36" t="s">
        <v>16486</v>
      </c>
      <c r="N3017" s="36" t="s">
        <v>49</v>
      </c>
      <c r="O3017" s="36" t="s">
        <v>50</v>
      </c>
      <c r="P3017" s="36" t="s">
        <v>50</v>
      </c>
      <c r="Q3017" s="36" t="s">
        <v>50</v>
      </c>
      <c r="R3017" s="36"/>
      <c r="S3017" s="36" t="s">
        <v>51</v>
      </c>
      <c r="T3017" s="36" t="s">
        <v>38</v>
      </c>
      <c r="U3017" s="36" t="s">
        <v>39</v>
      </c>
      <c r="V3017" s="36" t="s">
        <v>38</v>
      </c>
      <c r="W3017" s="36" t="s">
        <v>16487</v>
      </c>
      <c r="X3017" s="36">
        <v>1</v>
      </c>
      <c r="Y3017" s="36" t="s">
        <v>16488</v>
      </c>
      <c r="Z3017" s="36">
        <v>4</v>
      </c>
      <c r="AA3017" s="36" t="s">
        <v>821</v>
      </c>
      <c r="AB3017" s="36">
        <v>4</v>
      </c>
      <c r="AC3017" s="36"/>
      <c r="AD3017" s="36"/>
      <c r="AE3017" s="36">
        <f t="shared" si="49"/>
        <v>3</v>
      </c>
    </row>
    <row r="3018" spans="1:31" customFormat="1" ht="94.5">
      <c r="A3018" s="36">
        <v>3017</v>
      </c>
      <c r="B3018" s="36" t="s">
        <v>15814</v>
      </c>
      <c r="C3018" s="36" t="s">
        <v>15922</v>
      </c>
      <c r="D3018" s="36" t="s">
        <v>16489</v>
      </c>
      <c r="E3018" s="36"/>
      <c r="F3018" s="36" t="s">
        <v>16464</v>
      </c>
      <c r="G3018" s="36">
        <v>0</v>
      </c>
      <c r="H3018" s="36" t="s">
        <v>42</v>
      </c>
      <c r="I3018" s="36" t="s">
        <v>16490</v>
      </c>
      <c r="J3018" s="36" t="s">
        <v>16491</v>
      </c>
      <c r="K3018" s="36" t="s">
        <v>33</v>
      </c>
      <c r="L3018" s="72" t="s">
        <v>16492</v>
      </c>
      <c r="M3018" s="36" t="s">
        <v>16493</v>
      </c>
      <c r="N3018" s="36" t="s">
        <v>36</v>
      </c>
      <c r="O3018" s="36"/>
      <c r="P3018" s="36"/>
      <c r="Q3018" s="36"/>
      <c r="R3018" s="36"/>
      <c r="S3018" s="36" t="s">
        <v>42</v>
      </c>
      <c r="T3018" s="36" t="s">
        <v>42</v>
      </c>
      <c r="U3018" s="36" t="s">
        <v>39</v>
      </c>
      <c r="V3018" s="36" t="s">
        <v>39</v>
      </c>
      <c r="W3018" s="36" t="s">
        <v>15942</v>
      </c>
      <c r="X3018" s="36">
        <v>2</v>
      </c>
      <c r="Y3018" s="36" t="s">
        <v>16494</v>
      </c>
      <c r="Z3018" s="36">
        <v>4</v>
      </c>
      <c r="AA3018" s="36" t="s">
        <v>821</v>
      </c>
      <c r="AB3018" s="36">
        <v>4</v>
      </c>
      <c r="AC3018" s="36"/>
      <c r="AD3018" s="36"/>
      <c r="AE3018" s="36">
        <f t="shared" ref="AE3018:AE3081" si="50">COUNTIFS(O3018:R3018,"√")</f>
        <v>0</v>
      </c>
    </row>
    <row r="3019" spans="1:31" customFormat="1" ht="108">
      <c r="A3019" s="36">
        <v>3018</v>
      </c>
      <c r="B3019" s="36" t="s">
        <v>15814</v>
      </c>
      <c r="C3019" s="36" t="s">
        <v>15922</v>
      </c>
      <c r="D3019" s="36" t="s">
        <v>16495</v>
      </c>
      <c r="E3019" s="36"/>
      <c r="F3019" s="36" t="s">
        <v>5099</v>
      </c>
      <c r="G3019" s="36">
        <v>6</v>
      </c>
      <c r="H3019" s="36" t="s">
        <v>42</v>
      </c>
      <c r="I3019" s="36" t="s">
        <v>16496</v>
      </c>
      <c r="J3019" s="36" t="s">
        <v>16497</v>
      </c>
      <c r="K3019" s="36" t="s">
        <v>33</v>
      </c>
      <c r="L3019" s="72" t="s">
        <v>16498</v>
      </c>
      <c r="M3019" s="36" t="s">
        <v>16497</v>
      </c>
      <c r="N3019" s="36" t="s">
        <v>49</v>
      </c>
      <c r="O3019" s="36"/>
      <c r="P3019" s="36" t="s">
        <v>50</v>
      </c>
      <c r="Q3019" s="36"/>
      <c r="R3019" s="36"/>
      <c r="S3019" s="36" t="s">
        <v>51</v>
      </c>
      <c r="T3019" s="36" t="s">
        <v>38</v>
      </c>
      <c r="U3019" s="36" t="s">
        <v>39</v>
      </c>
      <c r="V3019" s="36" t="s">
        <v>38</v>
      </c>
      <c r="W3019" s="36" t="s">
        <v>15942</v>
      </c>
      <c r="X3019" s="36">
        <v>2</v>
      </c>
      <c r="Y3019" s="36" t="s">
        <v>38</v>
      </c>
      <c r="Z3019" s="36">
        <v>3</v>
      </c>
      <c r="AA3019" s="36" t="s">
        <v>821</v>
      </c>
      <c r="AB3019" s="36">
        <v>4</v>
      </c>
      <c r="AC3019" s="36" t="s">
        <v>16499</v>
      </c>
      <c r="AD3019" s="36"/>
      <c r="AE3019" s="36">
        <f t="shared" si="50"/>
        <v>1</v>
      </c>
    </row>
    <row r="3020" spans="1:31" customFormat="1" ht="121.5">
      <c r="A3020" s="36">
        <v>3019</v>
      </c>
      <c r="B3020" s="36" t="s">
        <v>15814</v>
      </c>
      <c r="C3020" s="36" t="s">
        <v>15922</v>
      </c>
      <c r="D3020" s="36" t="s">
        <v>16500</v>
      </c>
      <c r="E3020" s="36"/>
      <c r="F3020" s="36" t="s">
        <v>5099</v>
      </c>
      <c r="G3020" s="36">
        <v>6</v>
      </c>
      <c r="H3020" s="36" t="s">
        <v>42</v>
      </c>
      <c r="I3020" s="36" t="s">
        <v>16501</v>
      </c>
      <c r="J3020" s="36" t="s">
        <v>16502</v>
      </c>
      <c r="K3020" s="36" t="s">
        <v>33</v>
      </c>
      <c r="L3020" s="72" t="s">
        <v>16503</v>
      </c>
      <c r="M3020" s="36" t="s">
        <v>16502</v>
      </c>
      <c r="N3020" s="36" t="s">
        <v>49</v>
      </c>
      <c r="O3020" s="36"/>
      <c r="P3020" s="36" t="s">
        <v>50</v>
      </c>
      <c r="Q3020" s="36"/>
      <c r="R3020" s="36"/>
      <c r="S3020" s="36" t="s">
        <v>51</v>
      </c>
      <c r="T3020" s="36" t="s">
        <v>38</v>
      </c>
      <c r="U3020" s="36" t="s">
        <v>39</v>
      </c>
      <c r="V3020" s="36" t="s">
        <v>38</v>
      </c>
      <c r="W3020" s="36" t="s">
        <v>15942</v>
      </c>
      <c r="X3020" s="36">
        <v>2</v>
      </c>
      <c r="Y3020" s="36" t="s">
        <v>38</v>
      </c>
      <c r="Z3020" s="36">
        <v>3</v>
      </c>
      <c r="AA3020" s="36" t="s">
        <v>821</v>
      </c>
      <c r="AB3020" s="36">
        <v>4</v>
      </c>
      <c r="AC3020" s="36" t="s">
        <v>16499</v>
      </c>
      <c r="AD3020" s="36"/>
      <c r="AE3020" s="36">
        <f t="shared" si="50"/>
        <v>1</v>
      </c>
    </row>
    <row r="3021" spans="1:31" customFormat="1" ht="108">
      <c r="A3021" s="36">
        <v>3020</v>
      </c>
      <c r="B3021" s="36" t="s">
        <v>15814</v>
      </c>
      <c r="C3021" s="36" t="s">
        <v>15922</v>
      </c>
      <c r="D3021" s="36" t="s">
        <v>16504</v>
      </c>
      <c r="E3021" s="36"/>
      <c r="F3021" s="36" t="s">
        <v>45</v>
      </c>
      <c r="G3021" s="36">
        <v>0</v>
      </c>
      <c r="H3021" s="36" t="s">
        <v>42</v>
      </c>
      <c r="I3021" s="36" t="s">
        <v>16505</v>
      </c>
      <c r="J3021" s="36" t="s">
        <v>16506</v>
      </c>
      <c r="K3021" s="36" t="s">
        <v>33</v>
      </c>
      <c r="L3021" s="72" t="s">
        <v>16507</v>
      </c>
      <c r="M3021" s="36" t="s">
        <v>16506</v>
      </c>
      <c r="N3021" s="36" t="s">
        <v>49</v>
      </c>
      <c r="O3021" s="36"/>
      <c r="P3021" s="36" t="s">
        <v>50</v>
      </c>
      <c r="Q3021" s="36"/>
      <c r="R3021" s="36"/>
      <c r="S3021" s="36" t="s">
        <v>51</v>
      </c>
      <c r="T3021" s="36" t="s">
        <v>38</v>
      </c>
      <c r="U3021" s="36" t="s">
        <v>39</v>
      </c>
      <c r="V3021" s="36" t="s">
        <v>38</v>
      </c>
      <c r="W3021" s="36" t="s">
        <v>15942</v>
      </c>
      <c r="X3021" s="36">
        <v>2</v>
      </c>
      <c r="Y3021" s="36" t="s">
        <v>38</v>
      </c>
      <c r="Z3021" s="36">
        <v>3</v>
      </c>
      <c r="AA3021" s="36" t="s">
        <v>821</v>
      </c>
      <c r="AB3021" s="36">
        <v>4</v>
      </c>
      <c r="AC3021" s="36"/>
      <c r="AD3021" s="36"/>
      <c r="AE3021" s="36">
        <f t="shared" si="50"/>
        <v>1</v>
      </c>
    </row>
    <row r="3022" spans="1:31" customFormat="1" ht="94.5">
      <c r="A3022" s="36">
        <v>3021</v>
      </c>
      <c r="B3022" s="36" t="s">
        <v>15814</v>
      </c>
      <c r="C3022" s="36" t="s">
        <v>15922</v>
      </c>
      <c r="D3022" s="36" t="s">
        <v>16508</v>
      </c>
      <c r="E3022" s="36"/>
      <c r="F3022" s="36" t="s">
        <v>5099</v>
      </c>
      <c r="G3022" s="36">
        <v>6</v>
      </c>
      <c r="H3022" s="36" t="s">
        <v>82</v>
      </c>
      <c r="I3022" s="36" t="s">
        <v>16509</v>
      </c>
      <c r="J3022" s="36" t="s">
        <v>16510</v>
      </c>
      <c r="K3022" s="36" t="s">
        <v>33</v>
      </c>
      <c r="L3022" s="72" t="s">
        <v>16511</v>
      </c>
      <c r="M3022" s="36" t="s">
        <v>16510</v>
      </c>
      <c r="N3022" s="36" t="s">
        <v>49</v>
      </c>
      <c r="O3022" s="36"/>
      <c r="P3022" s="36" t="s">
        <v>50</v>
      </c>
      <c r="Q3022" s="36"/>
      <c r="R3022" s="36"/>
      <c r="S3022" s="36" t="s">
        <v>51</v>
      </c>
      <c r="T3022" s="36" t="s">
        <v>38</v>
      </c>
      <c r="U3022" s="36" t="s">
        <v>39</v>
      </c>
      <c r="V3022" s="36" t="s">
        <v>38</v>
      </c>
      <c r="W3022" s="36" t="s">
        <v>15942</v>
      </c>
      <c r="X3022" s="36">
        <v>2</v>
      </c>
      <c r="Y3022" s="36" t="s">
        <v>38</v>
      </c>
      <c r="Z3022" s="36">
        <v>3</v>
      </c>
      <c r="AA3022" s="36" t="s">
        <v>821</v>
      </c>
      <c r="AB3022" s="36">
        <v>4</v>
      </c>
      <c r="AC3022" s="36" t="s">
        <v>16499</v>
      </c>
      <c r="AD3022" s="36"/>
      <c r="AE3022" s="36">
        <f t="shared" si="50"/>
        <v>1</v>
      </c>
    </row>
    <row r="3023" spans="1:31" customFormat="1" ht="108">
      <c r="A3023" s="36">
        <v>3022</v>
      </c>
      <c r="B3023" s="36" t="s">
        <v>15814</v>
      </c>
      <c r="C3023" s="36" t="s">
        <v>15922</v>
      </c>
      <c r="D3023" s="36" t="s">
        <v>16512</v>
      </c>
      <c r="E3023" s="36"/>
      <c r="F3023" s="36" t="s">
        <v>45</v>
      </c>
      <c r="G3023" s="36">
        <v>0</v>
      </c>
      <c r="H3023" s="36" t="s">
        <v>42</v>
      </c>
      <c r="I3023" s="36" t="s">
        <v>16513</v>
      </c>
      <c r="J3023" s="36" t="s">
        <v>16514</v>
      </c>
      <c r="K3023" s="36" t="s">
        <v>33</v>
      </c>
      <c r="L3023" s="72" t="s">
        <v>16515</v>
      </c>
      <c r="M3023" s="36" t="s">
        <v>16514</v>
      </c>
      <c r="N3023" s="36" t="s">
        <v>49</v>
      </c>
      <c r="O3023" s="36"/>
      <c r="P3023" s="36" t="s">
        <v>50</v>
      </c>
      <c r="Q3023" s="36"/>
      <c r="R3023" s="36"/>
      <c r="S3023" s="36" t="s">
        <v>51</v>
      </c>
      <c r="T3023" s="36" t="s">
        <v>38</v>
      </c>
      <c r="U3023" s="36" t="s">
        <v>39</v>
      </c>
      <c r="V3023" s="36" t="s">
        <v>38</v>
      </c>
      <c r="W3023" s="36" t="s">
        <v>15942</v>
      </c>
      <c r="X3023" s="36">
        <v>2</v>
      </c>
      <c r="Y3023" s="36" t="s">
        <v>38</v>
      </c>
      <c r="Z3023" s="36">
        <v>3</v>
      </c>
      <c r="AA3023" s="36" t="s">
        <v>821</v>
      </c>
      <c r="AB3023" s="36">
        <v>4</v>
      </c>
      <c r="AC3023" s="36"/>
      <c r="AD3023" s="36"/>
      <c r="AE3023" s="36">
        <f t="shared" si="50"/>
        <v>1</v>
      </c>
    </row>
    <row r="3024" spans="1:31" customFormat="1" ht="121.5">
      <c r="A3024" s="36">
        <v>3023</v>
      </c>
      <c r="B3024" s="36" t="s">
        <v>15814</v>
      </c>
      <c r="C3024" s="36" t="s">
        <v>15922</v>
      </c>
      <c r="D3024" s="36" t="s">
        <v>16516</v>
      </c>
      <c r="E3024" s="36"/>
      <c r="F3024" s="36" t="s">
        <v>5099</v>
      </c>
      <c r="G3024" s="36">
        <v>6</v>
      </c>
      <c r="H3024" s="36" t="s">
        <v>42</v>
      </c>
      <c r="I3024" s="36" t="s">
        <v>16517</v>
      </c>
      <c r="J3024" s="36" t="s">
        <v>16518</v>
      </c>
      <c r="K3024" s="36" t="s">
        <v>33</v>
      </c>
      <c r="L3024" s="72" t="s">
        <v>16519</v>
      </c>
      <c r="M3024" s="36" t="s">
        <v>16520</v>
      </c>
      <c r="N3024" s="36" t="s">
        <v>36</v>
      </c>
      <c r="O3024" s="36"/>
      <c r="P3024" s="36"/>
      <c r="Q3024" s="36"/>
      <c r="R3024" s="36"/>
      <c r="S3024" s="36" t="s">
        <v>37</v>
      </c>
      <c r="T3024" s="36" t="s">
        <v>39</v>
      </c>
      <c r="U3024" s="36" t="s">
        <v>39</v>
      </c>
      <c r="V3024" s="36" t="s">
        <v>38</v>
      </c>
      <c r="W3024" s="36" t="s">
        <v>15942</v>
      </c>
      <c r="X3024" s="36">
        <v>2</v>
      </c>
      <c r="Y3024" s="36" t="s">
        <v>38</v>
      </c>
      <c r="Z3024" s="36">
        <v>3</v>
      </c>
      <c r="AA3024" s="36" t="s">
        <v>821</v>
      </c>
      <c r="AB3024" s="36">
        <v>4</v>
      </c>
      <c r="AC3024" s="36" t="s">
        <v>16459</v>
      </c>
      <c r="AD3024" s="36"/>
      <c r="AE3024" s="36">
        <f t="shared" si="50"/>
        <v>0</v>
      </c>
    </row>
    <row r="3025" spans="1:31" customFormat="1" ht="121.5">
      <c r="A3025" s="36">
        <v>3024</v>
      </c>
      <c r="B3025" s="36" t="s">
        <v>15814</v>
      </c>
      <c r="C3025" s="36" t="s">
        <v>15922</v>
      </c>
      <c r="D3025" s="36" t="s">
        <v>16521</v>
      </c>
      <c r="E3025" s="36"/>
      <c r="F3025" s="36" t="s">
        <v>45</v>
      </c>
      <c r="G3025" s="36">
        <v>0</v>
      </c>
      <c r="H3025" s="36" t="s">
        <v>30</v>
      </c>
      <c r="I3025" s="36" t="s">
        <v>16522</v>
      </c>
      <c r="J3025" s="36" t="s">
        <v>16523</v>
      </c>
      <c r="K3025" s="36" t="s">
        <v>106</v>
      </c>
      <c r="L3025" s="72"/>
      <c r="M3025" s="36"/>
      <c r="N3025" s="36"/>
      <c r="O3025" s="36"/>
      <c r="P3025" s="36"/>
      <c r="Q3025" s="36"/>
      <c r="R3025" s="36"/>
      <c r="S3025" s="36"/>
      <c r="T3025" s="36"/>
      <c r="U3025" s="36"/>
      <c r="V3025" s="36"/>
      <c r="W3025" s="36"/>
      <c r="X3025" s="36"/>
      <c r="Y3025" s="36"/>
      <c r="Z3025" s="36"/>
      <c r="AA3025" s="36"/>
      <c r="AB3025" s="36"/>
      <c r="AC3025" s="36"/>
      <c r="AD3025" s="36"/>
      <c r="AE3025" s="36">
        <f t="shared" si="50"/>
        <v>0</v>
      </c>
    </row>
    <row r="3026" spans="1:31" customFormat="1" ht="94.5">
      <c r="A3026" s="36">
        <v>3025</v>
      </c>
      <c r="B3026" s="36" t="s">
        <v>15814</v>
      </c>
      <c r="C3026" s="36" t="s">
        <v>15922</v>
      </c>
      <c r="D3026" s="36" t="s">
        <v>16524</v>
      </c>
      <c r="E3026" s="36"/>
      <c r="F3026" s="36" t="s">
        <v>5099</v>
      </c>
      <c r="G3026" s="36">
        <v>6</v>
      </c>
      <c r="H3026" s="36" t="s">
        <v>42</v>
      </c>
      <c r="I3026" s="36" t="s">
        <v>16525</v>
      </c>
      <c r="J3026" s="36" t="s">
        <v>16526</v>
      </c>
      <c r="K3026" s="36" t="s">
        <v>33</v>
      </c>
      <c r="L3026" s="72" t="s">
        <v>16527</v>
      </c>
      <c r="M3026" s="36" t="s">
        <v>1714</v>
      </c>
      <c r="N3026" s="36" t="s">
        <v>49</v>
      </c>
      <c r="O3026" s="36"/>
      <c r="P3026" s="36" t="s">
        <v>50</v>
      </c>
      <c r="Q3026" s="36"/>
      <c r="R3026" s="36"/>
      <c r="S3026" s="36" t="s">
        <v>51</v>
      </c>
      <c r="T3026" s="36" t="s">
        <v>38</v>
      </c>
      <c r="U3026" s="36" t="s">
        <v>39</v>
      </c>
      <c r="V3026" s="36" t="s">
        <v>38</v>
      </c>
      <c r="W3026" s="36" t="s">
        <v>38</v>
      </c>
      <c r="X3026" s="36">
        <v>2</v>
      </c>
      <c r="Y3026" s="36" t="s">
        <v>16528</v>
      </c>
      <c r="Z3026" s="36">
        <v>1</v>
      </c>
      <c r="AA3026" s="36" t="s">
        <v>821</v>
      </c>
      <c r="AB3026" s="36">
        <v>1</v>
      </c>
      <c r="AC3026" s="36" t="s">
        <v>16499</v>
      </c>
      <c r="AD3026" s="36"/>
      <c r="AE3026" s="36">
        <f t="shared" si="50"/>
        <v>1</v>
      </c>
    </row>
    <row r="3027" spans="1:31" customFormat="1" ht="94.5">
      <c r="A3027" s="36">
        <v>3026</v>
      </c>
      <c r="B3027" s="36" t="s">
        <v>15814</v>
      </c>
      <c r="C3027" s="36" t="s">
        <v>15922</v>
      </c>
      <c r="D3027" s="36" t="s">
        <v>16529</v>
      </c>
      <c r="E3027" s="36"/>
      <c r="F3027" s="36" t="s">
        <v>45</v>
      </c>
      <c r="G3027" s="36">
        <v>0</v>
      </c>
      <c r="H3027" s="36" t="s">
        <v>42</v>
      </c>
      <c r="I3027" s="36" t="s">
        <v>16530</v>
      </c>
      <c r="J3027" s="36" t="s">
        <v>16531</v>
      </c>
      <c r="K3027" s="36" t="s">
        <v>33</v>
      </c>
      <c r="L3027" s="72" t="s">
        <v>16532</v>
      </c>
      <c r="M3027" s="36" t="s">
        <v>1714</v>
      </c>
      <c r="N3027" s="36" t="s">
        <v>49</v>
      </c>
      <c r="O3027" s="36" t="s">
        <v>50</v>
      </c>
      <c r="P3027" s="36"/>
      <c r="Q3027" s="36"/>
      <c r="R3027" s="36" t="s">
        <v>50</v>
      </c>
      <c r="S3027" s="36" t="s">
        <v>51</v>
      </c>
      <c r="T3027" s="36" t="s">
        <v>38</v>
      </c>
      <c r="U3027" s="36" t="s">
        <v>39</v>
      </c>
      <c r="V3027" s="36" t="s">
        <v>39</v>
      </c>
      <c r="W3027" s="36" t="s">
        <v>138</v>
      </c>
      <c r="X3027" s="36">
        <v>1</v>
      </c>
      <c r="Y3027" s="36" t="s">
        <v>16533</v>
      </c>
      <c r="Z3027" s="36">
        <v>1</v>
      </c>
      <c r="AA3027" s="36" t="s">
        <v>821</v>
      </c>
      <c r="AB3027" s="36">
        <v>1</v>
      </c>
      <c r="AC3027" s="36"/>
      <c r="AD3027" s="36"/>
      <c r="AE3027" s="36">
        <f t="shared" si="50"/>
        <v>2</v>
      </c>
    </row>
    <row r="3028" spans="1:31" customFormat="1" ht="81">
      <c r="A3028" s="36">
        <v>3027</v>
      </c>
      <c r="B3028" s="36" t="s">
        <v>15814</v>
      </c>
      <c r="C3028" s="36" t="s">
        <v>15922</v>
      </c>
      <c r="D3028" s="36" t="s">
        <v>16534</v>
      </c>
      <c r="E3028" s="36"/>
      <c r="F3028" s="36" t="s">
        <v>45</v>
      </c>
      <c r="G3028" s="36">
        <v>0</v>
      </c>
      <c r="H3028" s="36" t="s">
        <v>42</v>
      </c>
      <c r="I3028" s="36" t="s">
        <v>16535</v>
      </c>
      <c r="J3028" s="36" t="s">
        <v>16536</v>
      </c>
      <c r="K3028" s="36" t="s">
        <v>33</v>
      </c>
      <c r="L3028" s="72" t="s">
        <v>16537</v>
      </c>
      <c r="M3028" s="36" t="s">
        <v>1714</v>
      </c>
      <c r="N3028" s="36" t="s">
        <v>36</v>
      </c>
      <c r="O3028" s="36"/>
      <c r="P3028" s="36"/>
      <c r="Q3028" s="36"/>
      <c r="R3028" s="36"/>
      <c r="S3028" s="36" t="s">
        <v>51</v>
      </c>
      <c r="T3028" s="36" t="s">
        <v>38</v>
      </c>
      <c r="U3028" s="36" t="s">
        <v>39</v>
      </c>
      <c r="V3028" s="36" t="s">
        <v>38</v>
      </c>
      <c r="W3028" s="36" t="s">
        <v>38</v>
      </c>
      <c r="X3028" s="36">
        <v>2</v>
      </c>
      <c r="Y3028" s="36" t="s">
        <v>16538</v>
      </c>
      <c r="Z3028" s="36">
        <v>1</v>
      </c>
      <c r="AA3028" s="36" t="s">
        <v>821</v>
      </c>
      <c r="AB3028" s="36">
        <v>1</v>
      </c>
      <c r="AC3028" s="36"/>
      <c r="AD3028" s="36"/>
      <c r="AE3028" s="36">
        <f t="shared" si="50"/>
        <v>0</v>
      </c>
    </row>
    <row r="3029" spans="1:31" customFormat="1" ht="94.5">
      <c r="A3029" s="36">
        <v>3028</v>
      </c>
      <c r="B3029" s="36" t="s">
        <v>15814</v>
      </c>
      <c r="C3029" s="36" t="s">
        <v>15922</v>
      </c>
      <c r="D3029" s="36" t="s">
        <v>16539</v>
      </c>
      <c r="E3029" s="36"/>
      <c r="F3029" s="36" t="s">
        <v>45</v>
      </c>
      <c r="G3029" s="36">
        <v>0</v>
      </c>
      <c r="H3029" s="36" t="s">
        <v>42</v>
      </c>
      <c r="I3029" s="36" t="s">
        <v>16540</v>
      </c>
      <c r="J3029" s="36" t="s">
        <v>16541</v>
      </c>
      <c r="K3029" s="36" t="s">
        <v>106</v>
      </c>
      <c r="L3029" s="72"/>
      <c r="M3029" s="36"/>
      <c r="N3029" s="36"/>
      <c r="O3029" s="36"/>
      <c r="P3029" s="36"/>
      <c r="Q3029" s="36"/>
      <c r="R3029" s="36"/>
      <c r="S3029" s="36"/>
      <c r="T3029" s="36"/>
      <c r="U3029" s="36"/>
      <c r="V3029" s="36"/>
      <c r="W3029" s="36"/>
      <c r="X3029" s="36"/>
      <c r="Y3029" s="36"/>
      <c r="Z3029" s="36"/>
      <c r="AA3029" s="36"/>
      <c r="AB3029" s="36"/>
      <c r="AC3029" s="36"/>
      <c r="AD3029" s="36"/>
      <c r="AE3029" s="36">
        <f t="shared" si="50"/>
        <v>0</v>
      </c>
    </row>
    <row r="3030" spans="1:31" customFormat="1" ht="81">
      <c r="A3030" s="36">
        <v>3029</v>
      </c>
      <c r="B3030" s="36" t="s">
        <v>15814</v>
      </c>
      <c r="C3030" s="36" t="s">
        <v>15922</v>
      </c>
      <c r="D3030" s="36" t="s">
        <v>16542</v>
      </c>
      <c r="E3030" s="36"/>
      <c r="F3030" s="36" t="s">
        <v>45</v>
      </c>
      <c r="G3030" s="36">
        <v>0</v>
      </c>
      <c r="H3030" s="36" t="s">
        <v>42</v>
      </c>
      <c r="I3030" s="36" t="s">
        <v>16543</v>
      </c>
      <c r="J3030" s="36" t="s">
        <v>16544</v>
      </c>
      <c r="K3030" s="36" t="s">
        <v>33</v>
      </c>
      <c r="L3030" s="72" t="s">
        <v>16545</v>
      </c>
      <c r="M3030" s="36" t="s">
        <v>1714</v>
      </c>
      <c r="N3030" s="36" t="s">
        <v>49</v>
      </c>
      <c r="O3030" s="36"/>
      <c r="P3030" s="36" t="s">
        <v>50</v>
      </c>
      <c r="Q3030" s="36"/>
      <c r="R3030" s="36"/>
      <c r="S3030" s="36" t="s">
        <v>51</v>
      </c>
      <c r="T3030" s="36" t="s">
        <v>38</v>
      </c>
      <c r="U3030" s="36" t="s">
        <v>39</v>
      </c>
      <c r="V3030" s="36" t="s">
        <v>38</v>
      </c>
      <c r="W3030" s="36" t="s">
        <v>38</v>
      </c>
      <c r="X3030" s="36">
        <v>2</v>
      </c>
      <c r="Y3030" s="36" t="s">
        <v>38</v>
      </c>
      <c r="Z3030" s="36">
        <v>3</v>
      </c>
      <c r="AA3030" s="36" t="s">
        <v>821</v>
      </c>
      <c r="AB3030" s="36">
        <v>4</v>
      </c>
      <c r="AC3030" s="36"/>
      <c r="AD3030" s="36"/>
      <c r="AE3030" s="36">
        <f t="shared" si="50"/>
        <v>1</v>
      </c>
    </row>
    <row r="3031" spans="1:31" customFormat="1" ht="94.5">
      <c r="A3031" s="36">
        <v>3030</v>
      </c>
      <c r="B3031" s="36" t="s">
        <v>15814</v>
      </c>
      <c r="C3031" s="36" t="s">
        <v>15922</v>
      </c>
      <c r="D3031" s="36" t="s">
        <v>16546</v>
      </c>
      <c r="E3031" s="36" t="s">
        <v>16547</v>
      </c>
      <c r="F3031" s="36" t="s">
        <v>132</v>
      </c>
      <c r="G3031" s="36">
        <v>1</v>
      </c>
      <c r="H3031" s="36" t="s">
        <v>42</v>
      </c>
      <c r="I3031" s="36" t="s">
        <v>16548</v>
      </c>
      <c r="J3031" s="36" t="s">
        <v>16549</v>
      </c>
      <c r="K3031" s="36" t="s">
        <v>33</v>
      </c>
      <c r="L3031" s="72" t="s">
        <v>16550</v>
      </c>
      <c r="M3031" s="36" t="s">
        <v>16551</v>
      </c>
      <c r="N3031" s="36" t="s">
        <v>36</v>
      </c>
      <c r="O3031" s="36"/>
      <c r="P3031" s="36"/>
      <c r="Q3031" s="36"/>
      <c r="R3031" s="36"/>
      <c r="S3031" s="36" t="s">
        <v>51</v>
      </c>
      <c r="T3031" s="36" t="s">
        <v>38</v>
      </c>
      <c r="U3031" s="36" t="s">
        <v>39</v>
      </c>
      <c r="V3031" s="36" t="s">
        <v>38</v>
      </c>
      <c r="W3031" s="36" t="s">
        <v>38</v>
      </c>
      <c r="X3031" s="36">
        <v>2</v>
      </c>
      <c r="Y3031" s="36" t="s">
        <v>38</v>
      </c>
      <c r="Z3031" s="36">
        <v>3</v>
      </c>
      <c r="AA3031" s="36" t="s">
        <v>821</v>
      </c>
      <c r="AB3031" s="36">
        <v>4</v>
      </c>
      <c r="AC3031" s="36"/>
      <c r="AD3031" s="36"/>
      <c r="AE3031" s="36">
        <f t="shared" si="50"/>
        <v>0</v>
      </c>
    </row>
    <row r="3032" spans="1:31" customFormat="1" ht="81">
      <c r="A3032" s="36">
        <v>3031</v>
      </c>
      <c r="B3032" s="36" t="s">
        <v>15814</v>
      </c>
      <c r="C3032" s="36" t="s">
        <v>15922</v>
      </c>
      <c r="D3032" s="36" t="s">
        <v>16552</v>
      </c>
      <c r="E3032" s="36" t="s">
        <v>16547</v>
      </c>
      <c r="F3032" s="36" t="s">
        <v>132</v>
      </c>
      <c r="G3032" s="36">
        <v>1</v>
      </c>
      <c r="H3032" s="36" t="s">
        <v>108</v>
      </c>
      <c r="I3032" s="36" t="s">
        <v>16553</v>
      </c>
      <c r="J3032" s="36" t="s">
        <v>16554</v>
      </c>
      <c r="K3032" s="36" t="s">
        <v>33</v>
      </c>
      <c r="L3032" s="72" t="s">
        <v>16555</v>
      </c>
      <c r="M3032" s="36" t="s">
        <v>1714</v>
      </c>
      <c r="N3032" s="36" t="s">
        <v>49</v>
      </c>
      <c r="O3032" s="36"/>
      <c r="P3032" s="36" t="s">
        <v>50</v>
      </c>
      <c r="Q3032" s="36"/>
      <c r="R3032" s="36"/>
      <c r="S3032" s="36" t="s">
        <v>51</v>
      </c>
      <c r="T3032" s="36" t="s">
        <v>38</v>
      </c>
      <c r="U3032" s="36" t="s">
        <v>39</v>
      </c>
      <c r="V3032" s="36" t="s">
        <v>38</v>
      </c>
      <c r="W3032" s="36" t="s">
        <v>38</v>
      </c>
      <c r="X3032" s="36">
        <v>2</v>
      </c>
      <c r="Y3032" s="36" t="s">
        <v>38</v>
      </c>
      <c r="Z3032" s="36">
        <v>3</v>
      </c>
      <c r="AA3032" s="36" t="s">
        <v>821</v>
      </c>
      <c r="AB3032" s="36">
        <v>4</v>
      </c>
      <c r="AC3032" s="36"/>
      <c r="AD3032" s="36"/>
      <c r="AE3032" s="36">
        <f t="shared" si="50"/>
        <v>1</v>
      </c>
    </row>
    <row r="3033" spans="1:31" customFormat="1" ht="81">
      <c r="A3033" s="36">
        <v>3032</v>
      </c>
      <c r="B3033" s="36" t="s">
        <v>15814</v>
      </c>
      <c r="C3033" s="36" t="s">
        <v>15922</v>
      </c>
      <c r="D3033" s="36" t="s">
        <v>16556</v>
      </c>
      <c r="E3033" s="36" t="s">
        <v>16547</v>
      </c>
      <c r="F3033" s="36" t="s">
        <v>132</v>
      </c>
      <c r="G3033" s="36">
        <v>1</v>
      </c>
      <c r="H3033" s="36" t="s">
        <v>108</v>
      </c>
      <c r="I3033" s="36" t="s">
        <v>16557</v>
      </c>
      <c r="J3033" s="36" t="s">
        <v>16558</v>
      </c>
      <c r="K3033" s="36" t="s">
        <v>33</v>
      </c>
      <c r="L3033" s="72" t="s">
        <v>16559</v>
      </c>
      <c r="M3033" s="36" t="s">
        <v>1714</v>
      </c>
      <c r="N3033" s="36" t="s">
        <v>49</v>
      </c>
      <c r="O3033" s="36"/>
      <c r="P3033" s="36" t="s">
        <v>50</v>
      </c>
      <c r="Q3033" s="36"/>
      <c r="R3033" s="36"/>
      <c r="S3033" s="36" t="s">
        <v>51</v>
      </c>
      <c r="T3033" s="36" t="s">
        <v>38</v>
      </c>
      <c r="U3033" s="36" t="s">
        <v>39</v>
      </c>
      <c r="V3033" s="36" t="s">
        <v>38</v>
      </c>
      <c r="W3033" s="36" t="s">
        <v>38</v>
      </c>
      <c r="X3033" s="36">
        <v>2</v>
      </c>
      <c r="Y3033" s="36" t="s">
        <v>38</v>
      </c>
      <c r="Z3033" s="36">
        <v>3</v>
      </c>
      <c r="AA3033" s="36" t="s">
        <v>821</v>
      </c>
      <c r="AB3033" s="36">
        <v>4</v>
      </c>
      <c r="AC3033" s="36"/>
      <c r="AD3033" s="36"/>
      <c r="AE3033" s="36">
        <f t="shared" si="50"/>
        <v>1</v>
      </c>
    </row>
    <row r="3034" spans="1:31" customFormat="1" ht="148.5">
      <c r="A3034" s="36">
        <v>3033</v>
      </c>
      <c r="B3034" s="36" t="s">
        <v>15814</v>
      </c>
      <c r="C3034" s="36" t="s">
        <v>16560</v>
      </c>
      <c r="D3034" s="36" t="s">
        <v>16561</v>
      </c>
      <c r="E3034" s="36" t="s">
        <v>28</v>
      </c>
      <c r="F3034" s="36" t="s">
        <v>45</v>
      </c>
      <c r="G3034" s="36">
        <v>0</v>
      </c>
      <c r="H3034" s="36" t="s">
        <v>30</v>
      </c>
      <c r="I3034" s="36" t="s">
        <v>16562</v>
      </c>
      <c r="J3034" s="36" t="s">
        <v>16563</v>
      </c>
      <c r="K3034" s="36" t="s">
        <v>33</v>
      </c>
      <c r="L3034" s="72" t="s">
        <v>16564</v>
      </c>
      <c r="M3034" s="36" t="s">
        <v>16565</v>
      </c>
      <c r="N3034" s="36" t="s">
        <v>49</v>
      </c>
      <c r="O3034" s="36"/>
      <c r="P3034" s="36"/>
      <c r="Q3034" s="36" t="s">
        <v>50</v>
      </c>
      <c r="R3034" s="36"/>
      <c r="S3034" s="36" t="s">
        <v>51</v>
      </c>
      <c r="T3034" s="36" t="s">
        <v>38</v>
      </c>
      <c r="U3034" s="36" t="s">
        <v>38</v>
      </c>
      <c r="V3034" s="36" t="s">
        <v>38</v>
      </c>
      <c r="W3034" s="36" t="s">
        <v>16566</v>
      </c>
      <c r="X3034" s="36">
        <v>1</v>
      </c>
      <c r="Y3034" s="36" t="s">
        <v>1715</v>
      </c>
      <c r="Z3034" s="36">
        <v>1</v>
      </c>
      <c r="AA3034" s="36" t="s">
        <v>1715</v>
      </c>
      <c r="AB3034" s="36">
        <v>1</v>
      </c>
      <c r="AC3034" s="36"/>
      <c r="AD3034" s="36"/>
      <c r="AE3034" s="36">
        <f t="shared" si="50"/>
        <v>1</v>
      </c>
    </row>
    <row r="3035" spans="1:31" customFormat="1" ht="135">
      <c r="A3035" s="36">
        <v>3034</v>
      </c>
      <c r="B3035" s="36" t="s">
        <v>15814</v>
      </c>
      <c r="C3035" s="36" t="s">
        <v>15943</v>
      </c>
      <c r="D3035" s="36" t="s">
        <v>16567</v>
      </c>
      <c r="E3035" s="36" t="s">
        <v>28</v>
      </c>
      <c r="F3035" s="36" t="s">
        <v>45</v>
      </c>
      <c r="G3035" s="36">
        <v>0</v>
      </c>
      <c r="H3035" s="36" t="s">
        <v>30</v>
      </c>
      <c r="I3035" s="36" t="s">
        <v>16568</v>
      </c>
      <c r="J3035" s="36" t="s">
        <v>16569</v>
      </c>
      <c r="K3035" s="36" t="s">
        <v>106</v>
      </c>
      <c r="L3035" s="72"/>
      <c r="M3035" s="36"/>
      <c r="N3035" s="36"/>
      <c r="O3035" s="36"/>
      <c r="P3035" s="36"/>
      <c r="Q3035" s="36"/>
      <c r="R3035" s="36"/>
      <c r="S3035" s="36"/>
      <c r="T3035" s="36"/>
      <c r="U3035" s="36"/>
      <c r="V3035" s="36"/>
      <c r="W3035" s="36"/>
      <c r="X3035" s="36"/>
      <c r="Y3035" s="36"/>
      <c r="Z3035" s="36"/>
      <c r="AA3035" s="36"/>
      <c r="AB3035" s="36"/>
      <c r="AC3035" s="36"/>
      <c r="AD3035" s="36"/>
      <c r="AE3035" s="36">
        <f t="shared" si="50"/>
        <v>0</v>
      </c>
    </row>
    <row r="3036" spans="1:31" customFormat="1" ht="81">
      <c r="A3036" s="36">
        <v>3035</v>
      </c>
      <c r="B3036" s="36" t="s">
        <v>15814</v>
      </c>
      <c r="C3036" s="36" t="s">
        <v>15943</v>
      </c>
      <c r="D3036" s="36" t="s">
        <v>16570</v>
      </c>
      <c r="E3036" s="36" t="s">
        <v>28</v>
      </c>
      <c r="F3036" s="36" t="s">
        <v>45</v>
      </c>
      <c r="G3036" s="36">
        <v>0</v>
      </c>
      <c r="H3036" s="36" t="s">
        <v>30</v>
      </c>
      <c r="I3036" s="36" t="s">
        <v>16571</v>
      </c>
      <c r="J3036" s="36" t="s">
        <v>16572</v>
      </c>
      <c r="K3036" s="36" t="s">
        <v>33</v>
      </c>
      <c r="L3036" s="72" t="s">
        <v>16573</v>
      </c>
      <c r="M3036" s="36" t="s">
        <v>16574</v>
      </c>
      <c r="N3036" s="36" t="s">
        <v>49</v>
      </c>
      <c r="O3036" s="36"/>
      <c r="P3036" s="36" t="s">
        <v>50</v>
      </c>
      <c r="Q3036" s="36"/>
      <c r="R3036" s="36"/>
      <c r="S3036" s="36" t="s">
        <v>37</v>
      </c>
      <c r="T3036" s="36" t="s">
        <v>38</v>
      </c>
      <c r="U3036" s="36" t="s">
        <v>39</v>
      </c>
      <c r="V3036" s="36" t="s">
        <v>38</v>
      </c>
      <c r="W3036" s="36" t="s">
        <v>16575</v>
      </c>
      <c r="X3036" s="36">
        <v>1</v>
      </c>
      <c r="Y3036" s="36" t="s">
        <v>16576</v>
      </c>
      <c r="Z3036" s="36">
        <v>1</v>
      </c>
      <c r="AA3036" s="36" t="s">
        <v>4122</v>
      </c>
      <c r="AB3036" s="36">
        <v>1</v>
      </c>
      <c r="AC3036" s="36"/>
      <c r="AD3036" s="36"/>
      <c r="AE3036" s="36">
        <f t="shared" si="50"/>
        <v>1</v>
      </c>
    </row>
    <row r="3037" spans="1:31" customFormat="1" ht="135">
      <c r="A3037" s="36">
        <v>3036</v>
      </c>
      <c r="B3037" s="36" t="s">
        <v>15814</v>
      </c>
      <c r="C3037" s="36" t="s">
        <v>16577</v>
      </c>
      <c r="D3037" s="36" t="s">
        <v>16578</v>
      </c>
      <c r="E3037" s="36" t="s">
        <v>28</v>
      </c>
      <c r="F3037" s="36" t="s">
        <v>2866</v>
      </c>
      <c r="G3037" s="36">
        <v>5</v>
      </c>
      <c r="H3037" s="36" t="s">
        <v>30</v>
      </c>
      <c r="I3037" s="36" t="s">
        <v>16579</v>
      </c>
      <c r="J3037" s="36" t="s">
        <v>16580</v>
      </c>
      <c r="K3037" s="36" t="s">
        <v>33</v>
      </c>
      <c r="L3037" s="72" t="s">
        <v>16581</v>
      </c>
      <c r="M3037" s="36" t="s">
        <v>16582</v>
      </c>
      <c r="N3037" s="36" t="s">
        <v>49</v>
      </c>
      <c r="O3037" s="36"/>
      <c r="P3037" s="36" t="s">
        <v>50</v>
      </c>
      <c r="Q3037" s="36"/>
      <c r="R3037" s="36"/>
      <c r="S3037" s="36" t="s">
        <v>51</v>
      </c>
      <c r="T3037" s="36" t="s">
        <v>38</v>
      </c>
      <c r="U3037" s="36" t="s">
        <v>39</v>
      </c>
      <c r="V3037" s="36" t="s">
        <v>39</v>
      </c>
      <c r="W3037" s="36" t="s">
        <v>16583</v>
      </c>
      <c r="X3037" s="36">
        <v>1</v>
      </c>
      <c r="Y3037" s="36" t="s">
        <v>16584</v>
      </c>
      <c r="Z3037" s="36">
        <v>1</v>
      </c>
      <c r="AA3037" s="36" t="s">
        <v>16584</v>
      </c>
      <c r="AB3037" s="36">
        <v>1</v>
      </c>
      <c r="AC3037" s="36" t="s">
        <v>16585</v>
      </c>
      <c r="AD3037" s="36"/>
      <c r="AE3037" s="36">
        <f t="shared" si="50"/>
        <v>1</v>
      </c>
    </row>
    <row r="3038" spans="1:31" customFormat="1" ht="94.5">
      <c r="A3038" s="36">
        <v>3037</v>
      </c>
      <c r="B3038" s="36" t="s">
        <v>15814</v>
      </c>
      <c r="C3038" s="36" t="s">
        <v>16577</v>
      </c>
      <c r="D3038" s="36" t="s">
        <v>16586</v>
      </c>
      <c r="E3038" s="36" t="s">
        <v>28</v>
      </c>
      <c r="F3038" s="36" t="s">
        <v>45</v>
      </c>
      <c r="G3038" s="36">
        <v>0</v>
      </c>
      <c r="H3038" s="36" t="s">
        <v>54</v>
      </c>
      <c r="I3038" s="36" t="s">
        <v>16587</v>
      </c>
      <c r="J3038" s="36" t="s">
        <v>16588</v>
      </c>
      <c r="K3038" s="36" t="s">
        <v>33</v>
      </c>
      <c r="L3038" s="72" t="s">
        <v>16589</v>
      </c>
      <c r="M3038" s="36" t="s">
        <v>16590</v>
      </c>
      <c r="N3038" s="36" t="s">
        <v>49</v>
      </c>
      <c r="O3038" s="36"/>
      <c r="P3038" s="36" t="s">
        <v>50</v>
      </c>
      <c r="Q3038" s="36"/>
      <c r="R3038" s="36"/>
      <c r="S3038" s="36" t="s">
        <v>51</v>
      </c>
      <c r="T3038" s="36" t="s">
        <v>38</v>
      </c>
      <c r="U3038" s="36" t="s">
        <v>39</v>
      </c>
      <c r="V3038" s="36" t="s">
        <v>38</v>
      </c>
      <c r="W3038" s="36"/>
      <c r="X3038" s="36">
        <v>2</v>
      </c>
      <c r="Y3038" s="36" t="s">
        <v>16591</v>
      </c>
      <c r="Z3038" s="36">
        <v>1</v>
      </c>
      <c r="AA3038" s="36" t="s">
        <v>16591</v>
      </c>
      <c r="AB3038" s="36">
        <v>1</v>
      </c>
      <c r="AC3038" s="36"/>
      <c r="AD3038" s="36"/>
      <c r="AE3038" s="36">
        <f t="shared" si="50"/>
        <v>1</v>
      </c>
    </row>
    <row r="3039" spans="1:31" customFormat="1" ht="108">
      <c r="A3039" s="36">
        <v>3038</v>
      </c>
      <c r="B3039" s="36" t="s">
        <v>15814</v>
      </c>
      <c r="C3039" s="36" t="s">
        <v>16577</v>
      </c>
      <c r="D3039" s="36" t="s">
        <v>16592</v>
      </c>
      <c r="E3039" s="36" t="s">
        <v>28</v>
      </c>
      <c r="F3039" s="36" t="s">
        <v>45</v>
      </c>
      <c r="G3039" s="36">
        <v>0</v>
      </c>
      <c r="H3039" s="36" t="s">
        <v>54</v>
      </c>
      <c r="I3039" s="36" t="s">
        <v>16593</v>
      </c>
      <c r="J3039" s="36" t="s">
        <v>16594</v>
      </c>
      <c r="K3039" s="36" t="s">
        <v>33</v>
      </c>
      <c r="L3039" s="72" t="s">
        <v>16595</v>
      </c>
      <c r="M3039" s="36" t="s">
        <v>16596</v>
      </c>
      <c r="N3039" s="36" t="s">
        <v>36</v>
      </c>
      <c r="O3039" s="36"/>
      <c r="P3039" s="36"/>
      <c r="Q3039" s="36"/>
      <c r="R3039" s="36"/>
      <c r="S3039" s="36" t="s">
        <v>51</v>
      </c>
      <c r="T3039" s="36" t="s">
        <v>38</v>
      </c>
      <c r="U3039" s="36" t="s">
        <v>39</v>
      </c>
      <c r="V3039" s="36" t="s">
        <v>38</v>
      </c>
      <c r="W3039" s="36"/>
      <c r="X3039" s="36">
        <v>2</v>
      </c>
      <c r="Y3039" s="36" t="s">
        <v>16597</v>
      </c>
      <c r="Z3039" s="36">
        <v>1</v>
      </c>
      <c r="AA3039" s="36" t="s">
        <v>16597</v>
      </c>
      <c r="AB3039" s="36">
        <v>1</v>
      </c>
      <c r="AC3039" s="36"/>
      <c r="AD3039" s="36"/>
      <c r="AE3039" s="36">
        <f t="shared" si="50"/>
        <v>0</v>
      </c>
    </row>
    <row r="3040" spans="1:31" customFormat="1" ht="121.5">
      <c r="A3040" s="36">
        <v>3039</v>
      </c>
      <c r="B3040" s="36" t="s">
        <v>15814</v>
      </c>
      <c r="C3040" s="36" t="s">
        <v>16577</v>
      </c>
      <c r="D3040" s="36" t="s">
        <v>16598</v>
      </c>
      <c r="E3040" s="36" t="s">
        <v>28</v>
      </c>
      <c r="F3040" s="36" t="s">
        <v>45</v>
      </c>
      <c r="G3040" s="36">
        <v>0</v>
      </c>
      <c r="H3040" s="36" t="s">
        <v>30</v>
      </c>
      <c r="I3040" s="36" t="s">
        <v>16599</v>
      </c>
      <c r="J3040" s="36" t="s">
        <v>16600</v>
      </c>
      <c r="K3040" s="36" t="s">
        <v>33</v>
      </c>
      <c r="L3040" s="72" t="s">
        <v>16601</v>
      </c>
      <c r="M3040" s="36" t="s">
        <v>16602</v>
      </c>
      <c r="N3040" s="36" t="s">
        <v>49</v>
      </c>
      <c r="O3040" s="36"/>
      <c r="P3040" s="36" t="s">
        <v>50</v>
      </c>
      <c r="Q3040" s="36"/>
      <c r="R3040" s="36"/>
      <c r="S3040" s="36" t="s">
        <v>51</v>
      </c>
      <c r="T3040" s="36" t="s">
        <v>38</v>
      </c>
      <c r="U3040" s="36" t="s">
        <v>39</v>
      </c>
      <c r="V3040" s="36" t="s">
        <v>38</v>
      </c>
      <c r="W3040" s="36"/>
      <c r="X3040" s="36">
        <v>2</v>
      </c>
      <c r="Y3040" s="36" t="s">
        <v>8399</v>
      </c>
      <c r="Z3040" s="36">
        <v>1</v>
      </c>
      <c r="AA3040" s="36" t="s">
        <v>8399</v>
      </c>
      <c r="AB3040" s="36">
        <v>1</v>
      </c>
      <c r="AC3040" s="36"/>
      <c r="AD3040" s="36"/>
      <c r="AE3040" s="36">
        <f t="shared" si="50"/>
        <v>1</v>
      </c>
    </row>
    <row r="3041" spans="1:31" customFormat="1" ht="121.5">
      <c r="A3041" s="36">
        <v>3040</v>
      </c>
      <c r="B3041" s="36" t="s">
        <v>15814</v>
      </c>
      <c r="C3041" s="36" t="s">
        <v>16577</v>
      </c>
      <c r="D3041" s="36" t="s">
        <v>16603</v>
      </c>
      <c r="E3041" s="36" t="s">
        <v>28</v>
      </c>
      <c r="F3041" s="36" t="s">
        <v>45</v>
      </c>
      <c r="G3041" s="36">
        <v>0</v>
      </c>
      <c r="H3041" s="36" t="s">
        <v>54</v>
      </c>
      <c r="I3041" s="36" t="s">
        <v>16604</v>
      </c>
      <c r="J3041" s="36" t="s">
        <v>16605</v>
      </c>
      <c r="K3041" s="36" t="s">
        <v>33</v>
      </c>
      <c r="L3041" s="72" t="s">
        <v>16606</v>
      </c>
      <c r="M3041" s="36" t="s">
        <v>16607</v>
      </c>
      <c r="N3041" s="36" t="s">
        <v>49</v>
      </c>
      <c r="O3041" s="36"/>
      <c r="P3041" s="36"/>
      <c r="Q3041" s="36" t="s">
        <v>50</v>
      </c>
      <c r="R3041" s="36"/>
      <c r="S3041" s="36" t="s">
        <v>37</v>
      </c>
      <c r="T3041" s="36" t="s">
        <v>38</v>
      </c>
      <c r="U3041" s="36" t="s">
        <v>39</v>
      </c>
      <c r="V3041" s="36" t="s">
        <v>38</v>
      </c>
      <c r="W3041" s="36"/>
      <c r="X3041" s="36">
        <v>2</v>
      </c>
      <c r="Y3041" s="36" t="s">
        <v>16608</v>
      </c>
      <c r="Z3041" s="36">
        <v>1</v>
      </c>
      <c r="AA3041" s="36" t="s">
        <v>16608</v>
      </c>
      <c r="AB3041" s="36">
        <v>1</v>
      </c>
      <c r="AC3041" s="36"/>
      <c r="AD3041" s="36"/>
      <c r="AE3041" s="36">
        <f t="shared" si="50"/>
        <v>1</v>
      </c>
    </row>
    <row r="3042" spans="1:31" customFormat="1" ht="94.5">
      <c r="A3042" s="36">
        <v>3041</v>
      </c>
      <c r="B3042" s="36" t="s">
        <v>15814</v>
      </c>
      <c r="C3042" s="36" t="s">
        <v>16577</v>
      </c>
      <c r="D3042" s="36" t="s">
        <v>16609</v>
      </c>
      <c r="E3042" s="36" t="s">
        <v>28</v>
      </c>
      <c r="F3042" s="36" t="s">
        <v>45</v>
      </c>
      <c r="G3042" s="36">
        <v>0</v>
      </c>
      <c r="H3042" s="36" t="s">
        <v>54</v>
      </c>
      <c r="I3042" s="36" t="s">
        <v>16610</v>
      </c>
      <c r="J3042" s="36" t="s">
        <v>16611</v>
      </c>
      <c r="K3042" s="36" t="s">
        <v>33</v>
      </c>
      <c r="L3042" s="72" t="s">
        <v>16612</v>
      </c>
      <c r="M3042" s="36" t="s">
        <v>16613</v>
      </c>
      <c r="N3042" s="36" t="s">
        <v>49</v>
      </c>
      <c r="O3042" s="36"/>
      <c r="P3042" s="36" t="s">
        <v>50</v>
      </c>
      <c r="Q3042" s="36" t="s">
        <v>50</v>
      </c>
      <c r="R3042" s="36"/>
      <c r="S3042" s="36" t="s">
        <v>37</v>
      </c>
      <c r="T3042" s="36" t="s">
        <v>38</v>
      </c>
      <c r="U3042" s="36" t="s">
        <v>39</v>
      </c>
      <c r="V3042" s="36" t="s">
        <v>38</v>
      </c>
      <c r="W3042" s="36"/>
      <c r="X3042" s="36">
        <v>2</v>
      </c>
      <c r="Y3042" s="36" t="s">
        <v>16614</v>
      </c>
      <c r="Z3042" s="36">
        <v>1</v>
      </c>
      <c r="AA3042" s="36" t="s">
        <v>16614</v>
      </c>
      <c r="AB3042" s="36">
        <v>1</v>
      </c>
      <c r="AC3042" s="36"/>
      <c r="AD3042" s="36"/>
      <c r="AE3042" s="36">
        <f t="shared" si="50"/>
        <v>2</v>
      </c>
    </row>
    <row r="3043" spans="1:31" customFormat="1" ht="162">
      <c r="A3043" s="36">
        <v>3042</v>
      </c>
      <c r="B3043" s="36" t="s">
        <v>15814</v>
      </c>
      <c r="C3043" s="36" t="s">
        <v>16577</v>
      </c>
      <c r="D3043" s="36" t="s">
        <v>16615</v>
      </c>
      <c r="E3043" s="36" t="s">
        <v>28</v>
      </c>
      <c r="F3043" s="36" t="s">
        <v>45</v>
      </c>
      <c r="G3043" s="36">
        <v>0</v>
      </c>
      <c r="H3043" s="36" t="s">
        <v>4608</v>
      </c>
      <c r="I3043" s="36" t="s">
        <v>16616</v>
      </c>
      <c r="J3043" s="36" t="s">
        <v>16617</v>
      </c>
      <c r="K3043" s="36" t="s">
        <v>33</v>
      </c>
      <c r="L3043" s="72" t="s">
        <v>16618</v>
      </c>
      <c r="M3043" s="36" t="s">
        <v>16619</v>
      </c>
      <c r="N3043" s="36" t="s">
        <v>49</v>
      </c>
      <c r="O3043" s="36"/>
      <c r="P3043" s="36" t="s">
        <v>50</v>
      </c>
      <c r="Q3043" s="36"/>
      <c r="R3043" s="36"/>
      <c r="S3043" s="36" t="s">
        <v>51</v>
      </c>
      <c r="T3043" s="36" t="s">
        <v>38</v>
      </c>
      <c r="U3043" s="36" t="s">
        <v>39</v>
      </c>
      <c r="V3043" s="36" t="s">
        <v>38</v>
      </c>
      <c r="W3043" s="36"/>
      <c r="X3043" s="36">
        <v>2</v>
      </c>
      <c r="Y3043" s="36" t="s">
        <v>16620</v>
      </c>
      <c r="Z3043" s="36">
        <v>1</v>
      </c>
      <c r="AA3043" s="36" t="s">
        <v>16621</v>
      </c>
      <c r="AB3043" s="36">
        <v>1</v>
      </c>
      <c r="AC3043" s="36"/>
      <c r="AD3043" s="36"/>
      <c r="AE3043" s="36">
        <f t="shared" si="50"/>
        <v>1</v>
      </c>
    </row>
    <row r="3044" spans="1:31" customFormat="1" ht="121.5">
      <c r="A3044" s="36">
        <v>3043</v>
      </c>
      <c r="B3044" s="36" t="s">
        <v>15814</v>
      </c>
      <c r="C3044" s="36" t="s">
        <v>16577</v>
      </c>
      <c r="D3044" s="36" t="s">
        <v>16622</v>
      </c>
      <c r="E3044" s="36" t="s">
        <v>28</v>
      </c>
      <c r="F3044" s="36" t="s">
        <v>45</v>
      </c>
      <c r="G3044" s="36">
        <v>0</v>
      </c>
      <c r="H3044" s="36" t="s">
        <v>814</v>
      </c>
      <c r="I3044" s="36" t="s">
        <v>16623</v>
      </c>
      <c r="J3044" s="36" t="s">
        <v>16624</v>
      </c>
      <c r="K3044" s="36" t="s">
        <v>33</v>
      </c>
      <c r="L3044" s="72" t="s">
        <v>16625</v>
      </c>
      <c r="M3044" s="36" t="s">
        <v>16626</v>
      </c>
      <c r="N3044" s="36" t="s">
        <v>49</v>
      </c>
      <c r="O3044" s="36"/>
      <c r="P3044" s="36" t="s">
        <v>50</v>
      </c>
      <c r="Q3044" s="36"/>
      <c r="R3044" s="36"/>
      <c r="S3044" s="36" t="s">
        <v>51</v>
      </c>
      <c r="T3044" s="36" t="s">
        <v>38</v>
      </c>
      <c r="U3044" s="36" t="s">
        <v>39</v>
      </c>
      <c r="V3044" s="36" t="s">
        <v>39</v>
      </c>
      <c r="W3044" s="36"/>
      <c r="X3044" s="36">
        <v>2</v>
      </c>
      <c r="Y3044" s="36" t="s">
        <v>16627</v>
      </c>
      <c r="Z3044" s="36">
        <v>1</v>
      </c>
      <c r="AA3044" s="36" t="s">
        <v>16627</v>
      </c>
      <c r="AB3044" s="36">
        <v>1</v>
      </c>
      <c r="AC3044" s="36"/>
      <c r="AD3044" s="36"/>
      <c r="AE3044" s="36">
        <f t="shared" si="50"/>
        <v>1</v>
      </c>
    </row>
    <row r="3045" spans="1:31" ht="135">
      <c r="A3045" s="36">
        <v>3044</v>
      </c>
      <c r="B3045" s="36" t="s">
        <v>15814</v>
      </c>
      <c r="C3045" s="36" t="s">
        <v>16628</v>
      </c>
      <c r="D3045" s="36" t="s">
        <v>16629</v>
      </c>
      <c r="E3045" s="36"/>
      <c r="F3045" s="36" t="s">
        <v>45</v>
      </c>
      <c r="G3045" s="36">
        <v>0</v>
      </c>
      <c r="H3045" s="36" t="s">
        <v>30</v>
      </c>
      <c r="I3045" s="36" t="s">
        <v>16630</v>
      </c>
      <c r="J3045" s="36" t="s">
        <v>16631</v>
      </c>
      <c r="K3045" s="36" t="s">
        <v>106</v>
      </c>
      <c r="L3045" s="72"/>
      <c r="M3045" s="36"/>
      <c r="N3045" s="36"/>
      <c r="O3045" s="36"/>
      <c r="P3045" s="36"/>
      <c r="Q3045" s="36"/>
      <c r="R3045" s="36"/>
      <c r="S3045" s="36"/>
      <c r="T3045" s="36"/>
      <c r="U3045" s="36"/>
      <c r="V3045" s="36"/>
      <c r="W3045" s="36"/>
      <c r="X3045" s="36"/>
      <c r="Y3045" s="36"/>
      <c r="Z3045" s="36"/>
      <c r="AA3045" s="36"/>
      <c r="AB3045" s="36"/>
      <c r="AC3045" s="36"/>
      <c r="AD3045" s="36"/>
      <c r="AE3045" s="36">
        <f t="shared" si="50"/>
        <v>0</v>
      </c>
    </row>
    <row r="3046" spans="1:31" customFormat="1" ht="108">
      <c r="A3046" s="36">
        <v>3045</v>
      </c>
      <c r="B3046" s="36" t="s">
        <v>15814</v>
      </c>
      <c r="C3046" s="36" t="s">
        <v>16560</v>
      </c>
      <c r="D3046" s="36" t="s">
        <v>16632</v>
      </c>
      <c r="E3046" s="36" t="s">
        <v>28</v>
      </c>
      <c r="F3046" s="36" t="s">
        <v>45</v>
      </c>
      <c r="G3046" s="36">
        <v>0</v>
      </c>
      <c r="H3046" s="36" t="s">
        <v>82</v>
      </c>
      <c r="I3046" s="36" t="s">
        <v>16633</v>
      </c>
      <c r="J3046" s="36" t="s">
        <v>16634</v>
      </c>
      <c r="K3046" s="36" t="s">
        <v>33</v>
      </c>
      <c r="L3046" s="72" t="s">
        <v>16635</v>
      </c>
      <c r="M3046" s="36" t="s">
        <v>2999</v>
      </c>
      <c r="N3046" s="36" t="s">
        <v>49</v>
      </c>
      <c r="O3046" s="36" t="s">
        <v>50</v>
      </c>
      <c r="P3046" s="36" t="s">
        <v>50</v>
      </c>
      <c r="Q3046" s="36"/>
      <c r="R3046" s="36"/>
      <c r="S3046" s="36" t="s">
        <v>51</v>
      </c>
      <c r="T3046" s="36" t="s">
        <v>38</v>
      </c>
      <c r="U3046" s="36" t="s">
        <v>38</v>
      </c>
      <c r="V3046" s="36" t="s">
        <v>38</v>
      </c>
      <c r="W3046" s="36" t="s">
        <v>7235</v>
      </c>
      <c r="X3046" s="36">
        <v>1</v>
      </c>
      <c r="Y3046" s="36" t="s">
        <v>1715</v>
      </c>
      <c r="Z3046" s="36">
        <v>1</v>
      </c>
      <c r="AA3046" s="36" t="s">
        <v>1715</v>
      </c>
      <c r="AB3046" s="36">
        <v>1</v>
      </c>
      <c r="AC3046" s="36"/>
      <c r="AD3046" s="36"/>
      <c r="AE3046" s="36">
        <f t="shared" si="50"/>
        <v>2</v>
      </c>
    </row>
    <row r="3047" spans="1:31" customFormat="1" ht="108">
      <c r="A3047" s="36">
        <v>3046</v>
      </c>
      <c r="B3047" s="36" t="s">
        <v>15814</v>
      </c>
      <c r="C3047" s="36" t="s">
        <v>16560</v>
      </c>
      <c r="D3047" s="36" t="s">
        <v>16636</v>
      </c>
      <c r="E3047" s="36" t="s">
        <v>28</v>
      </c>
      <c r="F3047" s="36" t="s">
        <v>45</v>
      </c>
      <c r="G3047" s="36">
        <v>0</v>
      </c>
      <c r="H3047" s="36" t="s">
        <v>82</v>
      </c>
      <c r="I3047" s="36" t="s">
        <v>16637</v>
      </c>
      <c r="J3047" s="36" t="s">
        <v>16638</v>
      </c>
      <c r="K3047" s="36" t="s">
        <v>33</v>
      </c>
      <c r="L3047" s="72" t="s">
        <v>16639</v>
      </c>
      <c r="M3047" s="36" t="s">
        <v>2999</v>
      </c>
      <c r="N3047" s="36" t="s">
        <v>49</v>
      </c>
      <c r="O3047" s="36"/>
      <c r="P3047" s="36" t="s">
        <v>50</v>
      </c>
      <c r="Q3047" s="36"/>
      <c r="R3047" s="36"/>
      <c r="S3047" s="36" t="s">
        <v>51</v>
      </c>
      <c r="T3047" s="36" t="s">
        <v>38</v>
      </c>
      <c r="U3047" s="36" t="s">
        <v>39</v>
      </c>
      <c r="V3047" s="36" t="s">
        <v>38</v>
      </c>
      <c r="W3047" s="36" t="s">
        <v>16640</v>
      </c>
      <c r="X3047" s="36">
        <v>1</v>
      </c>
      <c r="Y3047" s="36" t="s">
        <v>1715</v>
      </c>
      <c r="Z3047" s="36">
        <v>1</v>
      </c>
      <c r="AA3047" s="36" t="s">
        <v>1715</v>
      </c>
      <c r="AB3047" s="36">
        <v>1</v>
      </c>
      <c r="AC3047" s="36"/>
      <c r="AD3047" s="36"/>
      <c r="AE3047" s="36">
        <f t="shared" si="50"/>
        <v>1</v>
      </c>
    </row>
    <row r="3048" spans="1:31" customFormat="1" ht="108">
      <c r="A3048" s="36">
        <v>3047</v>
      </c>
      <c r="B3048" s="36" t="s">
        <v>15814</v>
      </c>
      <c r="C3048" s="36" t="s">
        <v>16560</v>
      </c>
      <c r="D3048" s="36" t="s">
        <v>16641</v>
      </c>
      <c r="E3048" s="36" t="s">
        <v>28</v>
      </c>
      <c r="F3048" s="36" t="s">
        <v>45</v>
      </c>
      <c r="G3048" s="36">
        <v>0</v>
      </c>
      <c r="H3048" s="36" t="s">
        <v>82</v>
      </c>
      <c r="I3048" s="36" t="s">
        <v>16642</v>
      </c>
      <c r="J3048" s="36" t="s">
        <v>16643</v>
      </c>
      <c r="K3048" s="36" t="s">
        <v>33</v>
      </c>
      <c r="L3048" s="72" t="s">
        <v>16644</v>
      </c>
      <c r="M3048" s="36" t="s">
        <v>2999</v>
      </c>
      <c r="N3048" s="36" t="s">
        <v>49</v>
      </c>
      <c r="O3048" s="36" t="s">
        <v>50</v>
      </c>
      <c r="P3048" s="36" t="s">
        <v>50</v>
      </c>
      <c r="Q3048" s="36"/>
      <c r="R3048" s="36"/>
      <c r="S3048" s="36" t="s">
        <v>51</v>
      </c>
      <c r="T3048" s="36" t="s">
        <v>38</v>
      </c>
      <c r="U3048" s="36" t="s">
        <v>39</v>
      </c>
      <c r="V3048" s="36" t="s">
        <v>38</v>
      </c>
      <c r="W3048" s="36" t="s">
        <v>16645</v>
      </c>
      <c r="X3048" s="36">
        <v>1</v>
      </c>
      <c r="Y3048" s="36" t="s">
        <v>1715</v>
      </c>
      <c r="Z3048" s="36">
        <v>1</v>
      </c>
      <c r="AA3048" s="36" t="s">
        <v>1715</v>
      </c>
      <c r="AB3048" s="36">
        <v>1</v>
      </c>
      <c r="AC3048" s="36"/>
      <c r="AD3048" s="36"/>
      <c r="AE3048" s="36">
        <f t="shared" si="50"/>
        <v>2</v>
      </c>
    </row>
    <row r="3049" spans="1:31" customFormat="1" ht="148.5">
      <c r="A3049" s="36">
        <v>3048</v>
      </c>
      <c r="B3049" s="36" t="s">
        <v>15814</v>
      </c>
      <c r="C3049" s="36" t="s">
        <v>16560</v>
      </c>
      <c r="D3049" s="36" t="s">
        <v>16646</v>
      </c>
      <c r="E3049" s="36" t="s">
        <v>28</v>
      </c>
      <c r="F3049" s="36" t="s">
        <v>45</v>
      </c>
      <c r="G3049" s="36">
        <v>0</v>
      </c>
      <c r="H3049" s="36" t="s">
        <v>82</v>
      </c>
      <c r="I3049" s="36" t="s">
        <v>16647</v>
      </c>
      <c r="J3049" s="36" t="s">
        <v>16648</v>
      </c>
      <c r="K3049" s="36" t="s">
        <v>33</v>
      </c>
      <c r="L3049" s="72" t="s">
        <v>16649</v>
      </c>
      <c r="M3049" s="36" t="s">
        <v>16650</v>
      </c>
      <c r="N3049" s="36" t="s">
        <v>49</v>
      </c>
      <c r="O3049" s="36"/>
      <c r="P3049" s="36" t="s">
        <v>50</v>
      </c>
      <c r="Q3049" s="36"/>
      <c r="R3049" s="36"/>
      <c r="S3049" s="36" t="s">
        <v>51</v>
      </c>
      <c r="T3049" s="36" t="s">
        <v>38</v>
      </c>
      <c r="U3049" s="36" t="s">
        <v>38</v>
      </c>
      <c r="V3049" s="36" t="s">
        <v>38</v>
      </c>
      <c r="W3049" s="36" t="s">
        <v>16651</v>
      </c>
      <c r="X3049" s="36">
        <v>1</v>
      </c>
      <c r="Y3049" s="36" t="s">
        <v>1715</v>
      </c>
      <c r="Z3049" s="36">
        <v>1</v>
      </c>
      <c r="AA3049" s="36" t="s">
        <v>1715</v>
      </c>
      <c r="AB3049" s="36">
        <v>1</v>
      </c>
      <c r="AC3049" s="36"/>
      <c r="AD3049" s="36"/>
      <c r="AE3049" s="36">
        <f t="shared" si="50"/>
        <v>1</v>
      </c>
    </row>
    <row r="3050" spans="1:31" customFormat="1" ht="94.5">
      <c r="A3050" s="36">
        <v>3049</v>
      </c>
      <c r="B3050" s="36" t="s">
        <v>15814</v>
      </c>
      <c r="C3050" s="36" t="s">
        <v>16560</v>
      </c>
      <c r="D3050" s="36" t="s">
        <v>16652</v>
      </c>
      <c r="E3050" s="36" t="s">
        <v>28</v>
      </c>
      <c r="F3050" s="36" t="s">
        <v>45</v>
      </c>
      <c r="G3050" s="36">
        <v>0</v>
      </c>
      <c r="H3050" s="36" t="s">
        <v>82</v>
      </c>
      <c r="I3050" s="36" t="s">
        <v>16653</v>
      </c>
      <c r="J3050" s="36" t="s">
        <v>16654</v>
      </c>
      <c r="K3050" s="36" t="s">
        <v>33</v>
      </c>
      <c r="L3050" s="72" t="s">
        <v>16655</v>
      </c>
      <c r="M3050" s="36" t="s">
        <v>2999</v>
      </c>
      <c r="N3050" s="36" t="s">
        <v>49</v>
      </c>
      <c r="O3050" s="36" t="s">
        <v>50</v>
      </c>
      <c r="P3050" s="36" t="s">
        <v>50</v>
      </c>
      <c r="Q3050" s="36"/>
      <c r="R3050" s="36"/>
      <c r="S3050" s="36" t="s">
        <v>51</v>
      </c>
      <c r="T3050" s="36" t="s">
        <v>38</v>
      </c>
      <c r="U3050" s="36" t="s">
        <v>39</v>
      </c>
      <c r="V3050" s="36" t="s">
        <v>38</v>
      </c>
      <c r="W3050" s="36" t="s">
        <v>16656</v>
      </c>
      <c r="X3050" s="36">
        <v>1</v>
      </c>
      <c r="Y3050" s="36" t="s">
        <v>52</v>
      </c>
      <c r="Z3050" s="36">
        <v>3</v>
      </c>
      <c r="AA3050" s="36" t="s">
        <v>1715</v>
      </c>
      <c r="AB3050" s="36">
        <v>1</v>
      </c>
      <c r="AC3050" s="36"/>
      <c r="AD3050" s="36"/>
      <c r="AE3050" s="36">
        <f t="shared" si="50"/>
        <v>2</v>
      </c>
    </row>
    <row r="3051" spans="1:31" customFormat="1" ht="121.5">
      <c r="A3051" s="36">
        <v>3050</v>
      </c>
      <c r="B3051" s="36" t="s">
        <v>15814</v>
      </c>
      <c r="C3051" s="36" t="s">
        <v>16560</v>
      </c>
      <c r="D3051" s="36" t="s">
        <v>16657</v>
      </c>
      <c r="E3051" s="36" t="s">
        <v>16657</v>
      </c>
      <c r="F3051" s="36" t="s">
        <v>7590</v>
      </c>
      <c r="G3051" s="36">
        <v>4</v>
      </c>
      <c r="H3051" s="36" t="s">
        <v>82</v>
      </c>
      <c r="I3051" s="36" t="s">
        <v>16658</v>
      </c>
      <c r="J3051" s="36" t="s">
        <v>16659</v>
      </c>
      <c r="K3051" s="36" t="s">
        <v>33</v>
      </c>
      <c r="L3051" s="72" t="s">
        <v>16660</v>
      </c>
      <c r="M3051" s="36" t="s">
        <v>16661</v>
      </c>
      <c r="N3051" s="36" t="s">
        <v>49</v>
      </c>
      <c r="O3051" s="36" t="s">
        <v>50</v>
      </c>
      <c r="P3051" s="36" t="s">
        <v>50</v>
      </c>
      <c r="Q3051" s="36"/>
      <c r="R3051" s="36"/>
      <c r="S3051" s="36" t="s">
        <v>51</v>
      </c>
      <c r="T3051" s="36" t="s">
        <v>38</v>
      </c>
      <c r="U3051" s="36" t="s">
        <v>39</v>
      </c>
      <c r="V3051" s="36" t="s">
        <v>39</v>
      </c>
      <c r="W3051" s="36" t="s">
        <v>16662</v>
      </c>
      <c r="X3051" s="36">
        <v>1</v>
      </c>
      <c r="Y3051" s="36" t="s">
        <v>16663</v>
      </c>
      <c r="Z3051" s="36">
        <v>2</v>
      </c>
      <c r="AA3051" s="36" t="s">
        <v>16657</v>
      </c>
      <c r="AB3051" s="36">
        <v>4</v>
      </c>
      <c r="AC3051" s="36"/>
      <c r="AD3051" s="36"/>
      <c r="AE3051" s="36">
        <f t="shared" si="50"/>
        <v>2</v>
      </c>
    </row>
    <row r="3052" spans="1:31" customFormat="1" ht="94.5">
      <c r="A3052" s="36">
        <v>3051</v>
      </c>
      <c r="B3052" s="36" t="s">
        <v>15814</v>
      </c>
      <c r="C3052" s="36" t="s">
        <v>16560</v>
      </c>
      <c r="D3052" s="36" t="s">
        <v>16664</v>
      </c>
      <c r="E3052" s="36" t="s">
        <v>28</v>
      </c>
      <c r="F3052" s="36" t="s">
        <v>45</v>
      </c>
      <c r="G3052" s="36">
        <v>0</v>
      </c>
      <c r="H3052" s="36" t="s">
        <v>82</v>
      </c>
      <c r="I3052" s="36" t="s">
        <v>16665</v>
      </c>
      <c r="J3052" s="36" t="s">
        <v>16666</v>
      </c>
      <c r="K3052" s="36" t="s">
        <v>33</v>
      </c>
      <c r="L3052" s="72" t="s">
        <v>16667</v>
      </c>
      <c r="M3052" s="36" t="s">
        <v>16668</v>
      </c>
      <c r="N3052" s="36" t="s">
        <v>36</v>
      </c>
      <c r="O3052" s="36"/>
      <c r="P3052" s="36"/>
      <c r="Q3052" s="36"/>
      <c r="R3052" s="36"/>
      <c r="S3052" s="36" t="s">
        <v>37</v>
      </c>
      <c r="T3052" s="36" t="s">
        <v>38</v>
      </c>
      <c r="U3052" s="36" t="s">
        <v>39</v>
      </c>
      <c r="V3052" s="36" t="s">
        <v>38</v>
      </c>
      <c r="W3052" s="36" t="s">
        <v>16669</v>
      </c>
      <c r="X3052" s="36">
        <v>1</v>
      </c>
      <c r="Y3052" s="36" t="s">
        <v>52</v>
      </c>
      <c r="Z3052" s="36">
        <v>3</v>
      </c>
      <c r="AA3052" s="36" t="s">
        <v>1715</v>
      </c>
      <c r="AB3052" s="36">
        <v>1</v>
      </c>
      <c r="AC3052" s="36"/>
      <c r="AD3052" s="36"/>
      <c r="AE3052" s="36">
        <f t="shared" si="50"/>
        <v>0</v>
      </c>
    </row>
    <row r="3053" spans="1:31" customFormat="1" ht="81">
      <c r="A3053" s="36">
        <v>3052</v>
      </c>
      <c r="B3053" s="36" t="s">
        <v>15814</v>
      </c>
      <c r="C3053" s="36" t="s">
        <v>16560</v>
      </c>
      <c r="D3053" s="36" t="s">
        <v>16670</v>
      </c>
      <c r="E3053" s="36" t="s">
        <v>28</v>
      </c>
      <c r="F3053" s="36" t="s">
        <v>45</v>
      </c>
      <c r="G3053" s="36">
        <v>0</v>
      </c>
      <c r="H3053" s="36" t="s">
        <v>82</v>
      </c>
      <c r="I3053" s="36" t="s">
        <v>16671</v>
      </c>
      <c r="J3053" s="36" t="s">
        <v>16672</v>
      </c>
      <c r="K3053" s="36" t="s">
        <v>33</v>
      </c>
      <c r="L3053" s="72" t="s">
        <v>16673</v>
      </c>
      <c r="M3053" s="36" t="s">
        <v>2999</v>
      </c>
      <c r="N3053" s="36" t="s">
        <v>49</v>
      </c>
      <c r="O3053" s="36" t="s">
        <v>50</v>
      </c>
      <c r="P3053" s="36" t="s">
        <v>50</v>
      </c>
      <c r="Q3053" s="36"/>
      <c r="R3053" s="36"/>
      <c r="S3053" s="36" t="s">
        <v>51</v>
      </c>
      <c r="T3053" s="36" t="s">
        <v>38</v>
      </c>
      <c r="U3053" s="36" t="s">
        <v>39</v>
      </c>
      <c r="V3053" s="36" t="s">
        <v>38</v>
      </c>
      <c r="W3053" s="36" t="s">
        <v>16674</v>
      </c>
      <c r="X3053" s="36">
        <v>1</v>
      </c>
      <c r="Y3053" s="36" t="s">
        <v>52</v>
      </c>
      <c r="Z3053" s="36">
        <v>3</v>
      </c>
      <c r="AA3053" s="36" t="s">
        <v>1715</v>
      </c>
      <c r="AB3053" s="36">
        <v>1</v>
      </c>
      <c r="AC3053" s="36"/>
      <c r="AD3053" s="36"/>
      <c r="AE3053" s="36">
        <f t="shared" si="50"/>
        <v>2</v>
      </c>
    </row>
    <row r="3054" spans="1:31" customFormat="1" ht="81">
      <c r="A3054" s="36">
        <v>3053</v>
      </c>
      <c r="B3054" s="36" t="s">
        <v>15814</v>
      </c>
      <c r="C3054" s="36" t="s">
        <v>16560</v>
      </c>
      <c r="D3054" s="36" t="s">
        <v>16675</v>
      </c>
      <c r="E3054" s="36" t="s">
        <v>16675</v>
      </c>
      <c r="F3054" s="36" t="s">
        <v>7590</v>
      </c>
      <c r="G3054" s="36">
        <v>4</v>
      </c>
      <c r="H3054" s="36" t="s">
        <v>82</v>
      </c>
      <c r="I3054" s="36" t="s">
        <v>16676</v>
      </c>
      <c r="J3054" s="36" t="s">
        <v>16677</v>
      </c>
      <c r="K3054" s="36" t="s">
        <v>33</v>
      </c>
      <c r="L3054" s="72" t="s">
        <v>16678</v>
      </c>
      <c r="M3054" s="36" t="s">
        <v>2999</v>
      </c>
      <c r="N3054" s="36" t="s">
        <v>49</v>
      </c>
      <c r="O3054" s="36"/>
      <c r="P3054" s="36" t="s">
        <v>50</v>
      </c>
      <c r="Q3054" s="36"/>
      <c r="R3054" s="36"/>
      <c r="S3054" s="36" t="s">
        <v>51</v>
      </c>
      <c r="T3054" s="36" t="s">
        <v>38</v>
      </c>
      <c r="U3054" s="36" t="s">
        <v>39</v>
      </c>
      <c r="V3054" s="36" t="s">
        <v>38</v>
      </c>
      <c r="W3054" s="36" t="s">
        <v>7235</v>
      </c>
      <c r="X3054" s="36">
        <v>1</v>
      </c>
      <c r="Y3054" s="36" t="s">
        <v>16663</v>
      </c>
      <c r="Z3054" s="36">
        <v>2</v>
      </c>
      <c r="AA3054" s="36" t="s">
        <v>1715</v>
      </c>
      <c r="AB3054" s="36">
        <v>1</v>
      </c>
      <c r="AC3054" s="36" t="s">
        <v>16679</v>
      </c>
      <c r="AD3054" s="36"/>
      <c r="AE3054" s="36">
        <f t="shared" si="50"/>
        <v>1</v>
      </c>
    </row>
    <row r="3055" spans="1:31" customFormat="1" ht="94.5">
      <c r="A3055" s="36">
        <v>3054</v>
      </c>
      <c r="B3055" s="36" t="s">
        <v>15814</v>
      </c>
      <c r="C3055" s="36" t="s">
        <v>16560</v>
      </c>
      <c r="D3055" s="36" t="s">
        <v>16680</v>
      </c>
      <c r="E3055" s="36" t="s">
        <v>28</v>
      </c>
      <c r="F3055" s="36" t="s">
        <v>45</v>
      </c>
      <c r="G3055" s="36">
        <v>0</v>
      </c>
      <c r="H3055" s="36" t="s">
        <v>82</v>
      </c>
      <c r="I3055" s="36" t="s">
        <v>16681</v>
      </c>
      <c r="J3055" s="36" t="s">
        <v>16682</v>
      </c>
      <c r="K3055" s="36" t="s">
        <v>33</v>
      </c>
      <c r="L3055" s="72" t="s">
        <v>16683</v>
      </c>
      <c r="M3055" s="36" t="s">
        <v>2999</v>
      </c>
      <c r="N3055" s="36" t="s">
        <v>49</v>
      </c>
      <c r="O3055" s="36" t="s">
        <v>50</v>
      </c>
      <c r="P3055" s="36" t="s">
        <v>50</v>
      </c>
      <c r="Q3055" s="36"/>
      <c r="R3055" s="36"/>
      <c r="S3055" s="36" t="s">
        <v>51</v>
      </c>
      <c r="T3055" s="36" t="s">
        <v>38</v>
      </c>
      <c r="U3055" s="36" t="s">
        <v>38</v>
      </c>
      <c r="V3055" s="36" t="s">
        <v>38</v>
      </c>
      <c r="W3055" s="36" t="s">
        <v>16684</v>
      </c>
      <c r="X3055" s="36">
        <v>1</v>
      </c>
      <c r="Y3055" s="36" t="s">
        <v>52</v>
      </c>
      <c r="Z3055" s="36">
        <v>3</v>
      </c>
      <c r="AA3055" s="36" t="s">
        <v>1715</v>
      </c>
      <c r="AB3055" s="36">
        <v>1</v>
      </c>
      <c r="AC3055" s="36"/>
      <c r="AD3055" s="36"/>
      <c r="AE3055" s="36">
        <f t="shared" si="50"/>
        <v>2</v>
      </c>
    </row>
    <row r="3056" spans="1:31" customFormat="1" ht="148.5">
      <c r="A3056" s="36">
        <v>3055</v>
      </c>
      <c r="B3056" s="36" t="s">
        <v>15814</v>
      </c>
      <c r="C3056" s="36" t="s">
        <v>16560</v>
      </c>
      <c r="D3056" s="36" t="s">
        <v>16685</v>
      </c>
      <c r="E3056" s="36" t="s">
        <v>28</v>
      </c>
      <c r="F3056" s="36" t="s">
        <v>45</v>
      </c>
      <c r="G3056" s="36">
        <v>0</v>
      </c>
      <c r="H3056" s="36" t="s">
        <v>82</v>
      </c>
      <c r="I3056" s="36" t="s">
        <v>16686</v>
      </c>
      <c r="J3056" s="36" t="s">
        <v>16687</v>
      </c>
      <c r="K3056" s="36" t="s">
        <v>33</v>
      </c>
      <c r="L3056" s="72" t="s">
        <v>16688</v>
      </c>
      <c r="M3056" s="36" t="s">
        <v>16689</v>
      </c>
      <c r="N3056" s="36" t="s">
        <v>49</v>
      </c>
      <c r="O3056" s="36"/>
      <c r="P3056" s="36" t="s">
        <v>50</v>
      </c>
      <c r="Q3056" s="36" t="s">
        <v>50</v>
      </c>
      <c r="R3056" s="36"/>
      <c r="S3056" s="36" t="s">
        <v>51</v>
      </c>
      <c r="T3056" s="36" t="s">
        <v>38</v>
      </c>
      <c r="U3056" s="36" t="s">
        <v>39</v>
      </c>
      <c r="V3056" s="36" t="s">
        <v>38</v>
      </c>
      <c r="W3056" s="36" t="s">
        <v>16690</v>
      </c>
      <c r="X3056" s="36">
        <v>1</v>
      </c>
      <c r="Y3056" s="36" t="s">
        <v>52</v>
      </c>
      <c r="Z3056" s="36">
        <v>3</v>
      </c>
      <c r="AA3056" s="36" t="s">
        <v>1715</v>
      </c>
      <c r="AB3056" s="36">
        <v>1</v>
      </c>
      <c r="AC3056" s="36"/>
      <c r="AD3056" s="36"/>
      <c r="AE3056" s="36">
        <f t="shared" si="50"/>
        <v>2</v>
      </c>
    </row>
    <row r="3057" spans="1:31" customFormat="1" ht="175.5">
      <c r="A3057" s="36">
        <v>3056</v>
      </c>
      <c r="B3057" s="36" t="s">
        <v>15814</v>
      </c>
      <c r="C3057" s="36" t="s">
        <v>16560</v>
      </c>
      <c r="D3057" s="36" t="s">
        <v>16691</v>
      </c>
      <c r="E3057" s="36" t="s">
        <v>16691</v>
      </c>
      <c r="F3057" s="36" t="s">
        <v>2866</v>
      </c>
      <c r="G3057" s="36">
        <v>5</v>
      </c>
      <c r="H3057" s="36" t="s">
        <v>82</v>
      </c>
      <c r="I3057" s="36" t="s">
        <v>16692</v>
      </c>
      <c r="J3057" s="36" t="s">
        <v>16693</v>
      </c>
      <c r="K3057" s="36" t="s">
        <v>33</v>
      </c>
      <c r="L3057" s="72" t="s">
        <v>16694</v>
      </c>
      <c r="M3057" s="36" t="s">
        <v>16695</v>
      </c>
      <c r="N3057" s="36" t="s">
        <v>49</v>
      </c>
      <c r="O3057" s="36"/>
      <c r="P3057" s="36" t="s">
        <v>50</v>
      </c>
      <c r="Q3057" s="36" t="s">
        <v>50</v>
      </c>
      <c r="R3057" s="36"/>
      <c r="S3057" s="36" t="s">
        <v>37</v>
      </c>
      <c r="T3057" s="36" t="s">
        <v>38</v>
      </c>
      <c r="U3057" s="36" t="s">
        <v>38</v>
      </c>
      <c r="V3057" s="36" t="s">
        <v>38</v>
      </c>
      <c r="W3057" s="36" t="s">
        <v>16684</v>
      </c>
      <c r="X3057" s="36">
        <v>1</v>
      </c>
      <c r="Y3057" s="36" t="s">
        <v>16696</v>
      </c>
      <c r="Z3057" s="36">
        <v>2</v>
      </c>
      <c r="AA3057" s="36" t="s">
        <v>1715</v>
      </c>
      <c r="AB3057" s="36">
        <v>1</v>
      </c>
      <c r="AC3057" s="36"/>
      <c r="AD3057" s="36"/>
      <c r="AE3057" s="36">
        <f t="shared" si="50"/>
        <v>2</v>
      </c>
    </row>
    <row r="3058" spans="1:31" customFormat="1" ht="94.5">
      <c r="A3058" s="36">
        <v>3057</v>
      </c>
      <c r="B3058" s="36" t="s">
        <v>15814</v>
      </c>
      <c r="C3058" s="36" t="s">
        <v>16560</v>
      </c>
      <c r="D3058" s="36" t="s">
        <v>16697</v>
      </c>
      <c r="E3058" s="36" t="s">
        <v>28</v>
      </c>
      <c r="F3058" s="36" t="s">
        <v>45</v>
      </c>
      <c r="G3058" s="36">
        <v>0</v>
      </c>
      <c r="H3058" s="36" t="s">
        <v>82</v>
      </c>
      <c r="I3058" s="36" t="s">
        <v>16692</v>
      </c>
      <c r="J3058" s="36" t="s">
        <v>16698</v>
      </c>
      <c r="K3058" s="36" t="s">
        <v>33</v>
      </c>
      <c r="L3058" s="72" t="s">
        <v>16699</v>
      </c>
      <c r="M3058" s="36" t="s">
        <v>16700</v>
      </c>
      <c r="N3058" s="36" t="s">
        <v>49</v>
      </c>
      <c r="O3058" s="36" t="s">
        <v>50</v>
      </c>
      <c r="P3058" s="36"/>
      <c r="Q3058" s="36"/>
      <c r="R3058" s="36"/>
      <c r="S3058" s="36" t="s">
        <v>51</v>
      </c>
      <c r="T3058" s="36" t="s">
        <v>38</v>
      </c>
      <c r="U3058" s="36" t="s">
        <v>39</v>
      </c>
      <c r="V3058" s="36" t="s">
        <v>38</v>
      </c>
      <c r="W3058" s="36" t="s">
        <v>16684</v>
      </c>
      <c r="X3058" s="36">
        <v>1</v>
      </c>
      <c r="Y3058" s="36" t="s">
        <v>52</v>
      </c>
      <c r="Z3058" s="36">
        <v>3</v>
      </c>
      <c r="AA3058" s="36" t="s">
        <v>1715</v>
      </c>
      <c r="AB3058" s="36">
        <v>1</v>
      </c>
      <c r="AC3058" s="36"/>
      <c r="AD3058" s="36"/>
      <c r="AE3058" s="36">
        <f t="shared" si="50"/>
        <v>1</v>
      </c>
    </row>
    <row r="3059" spans="1:31" customFormat="1" ht="108">
      <c r="A3059" s="36">
        <v>3058</v>
      </c>
      <c r="B3059" s="36" t="s">
        <v>15814</v>
      </c>
      <c r="C3059" s="36" t="s">
        <v>16560</v>
      </c>
      <c r="D3059" s="36" t="s">
        <v>16701</v>
      </c>
      <c r="E3059" s="36" t="s">
        <v>16701</v>
      </c>
      <c r="F3059" s="36" t="s">
        <v>7590</v>
      </c>
      <c r="G3059" s="36">
        <v>4</v>
      </c>
      <c r="H3059" s="36" t="s">
        <v>108</v>
      </c>
      <c r="I3059" s="36" t="s">
        <v>16702</v>
      </c>
      <c r="J3059" s="36" t="s">
        <v>16703</v>
      </c>
      <c r="K3059" s="36" t="s">
        <v>33</v>
      </c>
      <c r="L3059" s="72" t="s">
        <v>16704</v>
      </c>
      <c r="M3059" s="36" t="s">
        <v>2999</v>
      </c>
      <c r="N3059" s="36" t="s">
        <v>49</v>
      </c>
      <c r="O3059" s="36"/>
      <c r="P3059" s="36" t="s">
        <v>50</v>
      </c>
      <c r="Q3059" s="36"/>
      <c r="R3059" s="36"/>
      <c r="S3059" s="36" t="s">
        <v>51</v>
      </c>
      <c r="T3059" s="36" t="s">
        <v>38</v>
      </c>
      <c r="U3059" s="36" t="s">
        <v>39</v>
      </c>
      <c r="V3059" s="36" t="s">
        <v>38</v>
      </c>
      <c r="W3059" s="36" t="s">
        <v>16705</v>
      </c>
      <c r="X3059" s="36">
        <v>1</v>
      </c>
      <c r="Y3059" s="36" t="s">
        <v>16706</v>
      </c>
      <c r="Z3059" s="36">
        <v>2</v>
      </c>
      <c r="AA3059" s="36" t="s">
        <v>1715</v>
      </c>
      <c r="AB3059" s="36">
        <v>1</v>
      </c>
      <c r="AC3059" s="36" t="s">
        <v>16707</v>
      </c>
      <c r="AD3059" s="36"/>
      <c r="AE3059" s="36">
        <f t="shared" si="50"/>
        <v>1</v>
      </c>
    </row>
    <row r="3060" spans="1:31" customFormat="1" ht="135">
      <c r="A3060" s="36">
        <v>3059</v>
      </c>
      <c r="B3060" s="36" t="s">
        <v>15814</v>
      </c>
      <c r="C3060" s="36" t="s">
        <v>16560</v>
      </c>
      <c r="D3060" s="36" t="s">
        <v>16708</v>
      </c>
      <c r="E3060" s="36" t="s">
        <v>28</v>
      </c>
      <c r="F3060" s="36" t="s">
        <v>45</v>
      </c>
      <c r="G3060" s="36">
        <v>0</v>
      </c>
      <c r="H3060" s="36" t="s">
        <v>82</v>
      </c>
      <c r="I3060" s="36" t="s">
        <v>16709</v>
      </c>
      <c r="J3060" s="36" t="s">
        <v>16710</v>
      </c>
      <c r="K3060" s="36" t="s">
        <v>33</v>
      </c>
      <c r="L3060" s="72" t="s">
        <v>16711</v>
      </c>
      <c r="M3060" s="36" t="s">
        <v>16712</v>
      </c>
      <c r="N3060" s="36" t="s">
        <v>49</v>
      </c>
      <c r="O3060" s="36"/>
      <c r="P3060" s="36" t="s">
        <v>50</v>
      </c>
      <c r="Q3060" s="36"/>
      <c r="R3060" s="36"/>
      <c r="S3060" s="36" t="s">
        <v>51</v>
      </c>
      <c r="T3060" s="36" t="s">
        <v>38</v>
      </c>
      <c r="U3060" s="36" t="s">
        <v>38</v>
      </c>
      <c r="V3060" s="36" t="s">
        <v>38</v>
      </c>
      <c r="W3060" s="36" t="s">
        <v>16713</v>
      </c>
      <c r="X3060" s="36">
        <v>1</v>
      </c>
      <c r="Y3060" s="36" t="s">
        <v>52</v>
      </c>
      <c r="Z3060" s="36">
        <v>3</v>
      </c>
      <c r="AA3060" s="36" t="s">
        <v>1715</v>
      </c>
      <c r="AB3060" s="36">
        <v>1</v>
      </c>
      <c r="AC3060" s="36"/>
      <c r="AD3060" s="36"/>
      <c r="AE3060" s="36">
        <f t="shared" si="50"/>
        <v>1</v>
      </c>
    </row>
    <row r="3061" spans="1:31" customFormat="1" ht="67.5">
      <c r="A3061" s="36">
        <v>3060</v>
      </c>
      <c r="B3061" s="36" t="s">
        <v>15814</v>
      </c>
      <c r="C3061" s="36" t="s">
        <v>16560</v>
      </c>
      <c r="D3061" s="36" t="s">
        <v>16714</v>
      </c>
      <c r="E3061" s="36" t="s">
        <v>28</v>
      </c>
      <c r="F3061" s="36" t="s">
        <v>45</v>
      </c>
      <c r="G3061" s="36">
        <v>0</v>
      </c>
      <c r="H3061" s="36" t="s">
        <v>108</v>
      </c>
      <c r="I3061" s="36" t="s">
        <v>16715</v>
      </c>
      <c r="J3061" s="36" t="s">
        <v>16716</v>
      </c>
      <c r="K3061" s="36" t="s">
        <v>33</v>
      </c>
      <c r="L3061" s="72" t="s">
        <v>16717</v>
      </c>
      <c r="M3061" s="36" t="s">
        <v>2999</v>
      </c>
      <c r="N3061" s="36" t="s">
        <v>49</v>
      </c>
      <c r="O3061" s="36"/>
      <c r="P3061" s="36" t="s">
        <v>50</v>
      </c>
      <c r="Q3061" s="36"/>
      <c r="R3061" s="36"/>
      <c r="S3061" s="36" t="s">
        <v>51</v>
      </c>
      <c r="T3061" s="36" t="s">
        <v>38</v>
      </c>
      <c r="U3061" s="36" t="s">
        <v>38</v>
      </c>
      <c r="V3061" s="36" t="s">
        <v>38</v>
      </c>
      <c r="W3061" s="36" t="s">
        <v>16718</v>
      </c>
      <c r="X3061" s="36">
        <v>1</v>
      </c>
      <c r="Y3061" s="36" t="s">
        <v>52</v>
      </c>
      <c r="Z3061" s="36">
        <v>3</v>
      </c>
      <c r="AA3061" s="36" t="s">
        <v>1715</v>
      </c>
      <c r="AB3061" s="36">
        <v>1</v>
      </c>
      <c r="AC3061" s="36"/>
      <c r="AD3061" s="36"/>
      <c r="AE3061" s="36">
        <f t="shared" si="50"/>
        <v>1</v>
      </c>
    </row>
    <row r="3062" spans="1:31" customFormat="1" ht="81">
      <c r="A3062" s="36">
        <v>3061</v>
      </c>
      <c r="B3062" s="36" t="s">
        <v>15814</v>
      </c>
      <c r="C3062" s="36" t="s">
        <v>16560</v>
      </c>
      <c r="D3062" s="36" t="s">
        <v>16719</v>
      </c>
      <c r="E3062" s="36" t="s">
        <v>28</v>
      </c>
      <c r="F3062" s="36" t="s">
        <v>45</v>
      </c>
      <c r="G3062" s="36">
        <v>0</v>
      </c>
      <c r="H3062" s="36" t="s">
        <v>82</v>
      </c>
      <c r="I3062" s="36" t="s">
        <v>16720</v>
      </c>
      <c r="J3062" s="36" t="s">
        <v>16721</v>
      </c>
      <c r="K3062" s="36" t="s">
        <v>33</v>
      </c>
      <c r="L3062" s="72" t="s">
        <v>16722</v>
      </c>
      <c r="M3062" s="36" t="s">
        <v>16723</v>
      </c>
      <c r="N3062" s="36" t="s">
        <v>49</v>
      </c>
      <c r="O3062" s="36"/>
      <c r="P3062" s="36" t="s">
        <v>50</v>
      </c>
      <c r="Q3062" s="36"/>
      <c r="R3062" s="36"/>
      <c r="S3062" s="36" t="s">
        <v>37</v>
      </c>
      <c r="T3062" s="36" t="s">
        <v>38</v>
      </c>
      <c r="U3062" s="36" t="s">
        <v>39</v>
      </c>
      <c r="V3062" s="36" t="s">
        <v>38</v>
      </c>
      <c r="W3062" s="36" t="s">
        <v>4958</v>
      </c>
      <c r="X3062" s="36">
        <v>1</v>
      </c>
      <c r="Y3062" s="36" t="s">
        <v>16724</v>
      </c>
      <c r="Z3062" s="36">
        <v>1</v>
      </c>
      <c r="AA3062" s="36" t="s">
        <v>821</v>
      </c>
      <c r="AB3062" s="36">
        <v>1</v>
      </c>
      <c r="AC3062" s="36"/>
      <c r="AD3062" s="36"/>
      <c r="AE3062" s="36">
        <f t="shared" si="50"/>
        <v>1</v>
      </c>
    </row>
    <row r="3063" spans="1:31" customFormat="1" ht="54">
      <c r="A3063" s="36">
        <v>3062</v>
      </c>
      <c r="B3063" s="36" t="s">
        <v>15814</v>
      </c>
      <c r="C3063" s="36" t="s">
        <v>16560</v>
      </c>
      <c r="D3063" s="36" t="s">
        <v>16725</v>
      </c>
      <c r="E3063" s="36" t="s">
        <v>28</v>
      </c>
      <c r="F3063" s="36" t="s">
        <v>45</v>
      </c>
      <c r="G3063" s="36">
        <v>0</v>
      </c>
      <c r="H3063" s="36" t="s">
        <v>82</v>
      </c>
      <c r="I3063" s="36" t="s">
        <v>16726</v>
      </c>
      <c r="J3063" s="36" t="s">
        <v>16727</v>
      </c>
      <c r="K3063" s="36" t="s">
        <v>33</v>
      </c>
      <c r="L3063" s="72" t="s">
        <v>16728</v>
      </c>
      <c r="M3063" s="36" t="s">
        <v>2999</v>
      </c>
      <c r="N3063" s="36" t="s">
        <v>49</v>
      </c>
      <c r="O3063" s="36" t="s">
        <v>50</v>
      </c>
      <c r="P3063" s="36" t="s">
        <v>50</v>
      </c>
      <c r="Q3063" s="36"/>
      <c r="R3063" s="36"/>
      <c r="S3063" s="36" t="s">
        <v>51</v>
      </c>
      <c r="T3063" s="36" t="s">
        <v>38</v>
      </c>
      <c r="U3063" s="36" t="s">
        <v>38</v>
      </c>
      <c r="V3063" s="36" t="s">
        <v>38</v>
      </c>
      <c r="W3063" s="36" t="s">
        <v>16729</v>
      </c>
      <c r="X3063" s="36">
        <v>1</v>
      </c>
      <c r="Y3063" s="36" t="s">
        <v>52</v>
      </c>
      <c r="Z3063" s="36">
        <v>3</v>
      </c>
      <c r="AA3063" s="36" t="s">
        <v>1715</v>
      </c>
      <c r="AB3063" s="36">
        <v>1</v>
      </c>
      <c r="AC3063" s="36"/>
      <c r="AD3063" s="36"/>
      <c r="AE3063" s="36">
        <f t="shared" si="50"/>
        <v>2</v>
      </c>
    </row>
    <row r="3064" spans="1:31" customFormat="1" ht="67.5">
      <c r="A3064" s="36">
        <v>3063</v>
      </c>
      <c r="B3064" s="36" t="s">
        <v>15814</v>
      </c>
      <c r="C3064" s="36" t="s">
        <v>16560</v>
      </c>
      <c r="D3064" s="36" t="s">
        <v>16730</v>
      </c>
      <c r="E3064" s="36" t="s">
        <v>28</v>
      </c>
      <c r="F3064" s="36" t="s">
        <v>45</v>
      </c>
      <c r="G3064" s="36">
        <v>0</v>
      </c>
      <c r="H3064" s="36" t="s">
        <v>82</v>
      </c>
      <c r="I3064" s="36" t="s">
        <v>16731</v>
      </c>
      <c r="J3064" s="36" t="s">
        <v>16732</v>
      </c>
      <c r="K3064" s="36" t="s">
        <v>33</v>
      </c>
      <c r="L3064" s="72" t="s">
        <v>16733</v>
      </c>
      <c r="M3064" s="36" t="s">
        <v>2999</v>
      </c>
      <c r="N3064" s="36" t="s">
        <v>49</v>
      </c>
      <c r="O3064" s="36"/>
      <c r="P3064" s="36" t="s">
        <v>50</v>
      </c>
      <c r="Q3064" s="36" t="s">
        <v>50</v>
      </c>
      <c r="R3064" s="36"/>
      <c r="S3064" s="36" t="s">
        <v>51</v>
      </c>
      <c r="T3064" s="36" t="s">
        <v>38</v>
      </c>
      <c r="U3064" s="36" t="s">
        <v>39</v>
      </c>
      <c r="V3064" s="36" t="s">
        <v>38</v>
      </c>
      <c r="W3064" s="36" t="s">
        <v>16734</v>
      </c>
      <c r="X3064" s="36">
        <v>1</v>
      </c>
      <c r="Y3064" s="36" t="s">
        <v>52</v>
      </c>
      <c r="Z3064" s="36">
        <v>3</v>
      </c>
      <c r="AA3064" s="36" t="s">
        <v>1715</v>
      </c>
      <c r="AB3064" s="36">
        <v>1</v>
      </c>
      <c r="AC3064" s="36"/>
      <c r="AD3064" s="36"/>
      <c r="AE3064" s="36">
        <f t="shared" si="50"/>
        <v>2</v>
      </c>
    </row>
    <row r="3065" spans="1:31" customFormat="1" ht="283.5">
      <c r="A3065" s="36">
        <v>3064</v>
      </c>
      <c r="B3065" s="36" t="s">
        <v>15814</v>
      </c>
      <c r="C3065" s="36" t="s">
        <v>16560</v>
      </c>
      <c r="D3065" s="36" t="s">
        <v>16735</v>
      </c>
      <c r="E3065" s="36" t="s">
        <v>16735</v>
      </c>
      <c r="F3065" s="36" t="s">
        <v>7590</v>
      </c>
      <c r="G3065" s="36">
        <v>4</v>
      </c>
      <c r="H3065" s="36" t="s">
        <v>108</v>
      </c>
      <c r="I3065" s="36" t="s">
        <v>16736</v>
      </c>
      <c r="J3065" s="36" t="s">
        <v>16737</v>
      </c>
      <c r="K3065" s="36" t="s">
        <v>33</v>
      </c>
      <c r="L3065" s="72" t="s">
        <v>16738</v>
      </c>
      <c r="M3065" s="36" t="s">
        <v>16739</v>
      </c>
      <c r="N3065" s="36" t="s">
        <v>36</v>
      </c>
      <c r="O3065" s="36"/>
      <c r="P3065" s="36"/>
      <c r="Q3065" s="36"/>
      <c r="R3065" s="36"/>
      <c r="S3065" s="36" t="s">
        <v>37</v>
      </c>
      <c r="T3065" s="36" t="s">
        <v>38</v>
      </c>
      <c r="U3065" s="36" t="s">
        <v>38</v>
      </c>
      <c r="V3065" s="36" t="s">
        <v>38</v>
      </c>
      <c r="W3065" s="36" t="s">
        <v>16734</v>
      </c>
      <c r="X3065" s="36">
        <v>1</v>
      </c>
      <c r="Y3065" s="36" t="s">
        <v>16740</v>
      </c>
      <c r="Z3065" s="36">
        <v>2</v>
      </c>
      <c r="AA3065" s="36" t="s">
        <v>1715</v>
      </c>
      <c r="AB3065" s="36">
        <v>1</v>
      </c>
      <c r="AC3065" s="36" t="s">
        <v>16741</v>
      </c>
      <c r="AD3065" s="36"/>
      <c r="AE3065" s="36">
        <f t="shared" si="50"/>
        <v>0</v>
      </c>
    </row>
    <row r="3066" spans="1:31" customFormat="1" ht="148.5">
      <c r="A3066" s="36">
        <v>3065</v>
      </c>
      <c r="B3066" s="36" t="s">
        <v>15814</v>
      </c>
      <c r="C3066" s="36" t="s">
        <v>16560</v>
      </c>
      <c r="D3066" s="36" t="s">
        <v>16742</v>
      </c>
      <c r="E3066" s="36" t="s">
        <v>28</v>
      </c>
      <c r="F3066" s="36" t="s">
        <v>45</v>
      </c>
      <c r="G3066" s="36">
        <v>0</v>
      </c>
      <c r="H3066" s="36" t="s">
        <v>82</v>
      </c>
      <c r="I3066" s="36" t="s">
        <v>16743</v>
      </c>
      <c r="J3066" s="36" t="s">
        <v>16744</v>
      </c>
      <c r="K3066" s="36" t="s">
        <v>33</v>
      </c>
      <c r="L3066" s="72" t="s">
        <v>16745</v>
      </c>
      <c r="M3066" s="36" t="s">
        <v>16746</v>
      </c>
      <c r="N3066" s="36" t="s">
        <v>36</v>
      </c>
      <c r="O3066" s="36"/>
      <c r="P3066" s="36"/>
      <c r="Q3066" s="36"/>
      <c r="R3066" s="36"/>
      <c r="S3066" s="36" t="s">
        <v>51</v>
      </c>
      <c r="T3066" s="36" t="s">
        <v>38</v>
      </c>
      <c r="U3066" s="36" t="s">
        <v>38</v>
      </c>
      <c r="V3066" s="36" t="s">
        <v>38</v>
      </c>
      <c r="W3066" s="36" t="s">
        <v>16747</v>
      </c>
      <c r="X3066" s="36">
        <v>1</v>
      </c>
      <c r="Y3066" s="36" t="s">
        <v>52</v>
      </c>
      <c r="Z3066" s="36">
        <v>3</v>
      </c>
      <c r="AA3066" s="36" t="s">
        <v>1715</v>
      </c>
      <c r="AB3066" s="36">
        <v>1</v>
      </c>
      <c r="AC3066" s="36"/>
      <c r="AD3066" s="36"/>
      <c r="AE3066" s="36">
        <f t="shared" si="50"/>
        <v>0</v>
      </c>
    </row>
    <row r="3067" spans="1:31" customFormat="1" ht="135">
      <c r="A3067" s="36">
        <v>3066</v>
      </c>
      <c r="B3067" s="36" t="s">
        <v>15814</v>
      </c>
      <c r="C3067" s="36" t="s">
        <v>16560</v>
      </c>
      <c r="D3067" s="36" t="s">
        <v>16748</v>
      </c>
      <c r="E3067" s="36" t="s">
        <v>28</v>
      </c>
      <c r="F3067" s="36" t="s">
        <v>45</v>
      </c>
      <c r="G3067" s="36">
        <v>0</v>
      </c>
      <c r="H3067" s="36" t="s">
        <v>82</v>
      </c>
      <c r="I3067" s="36" t="s">
        <v>16749</v>
      </c>
      <c r="J3067" s="36" t="s">
        <v>16750</v>
      </c>
      <c r="K3067" s="36" t="s">
        <v>33</v>
      </c>
      <c r="L3067" s="72" t="s">
        <v>16751</v>
      </c>
      <c r="M3067" s="36" t="s">
        <v>16752</v>
      </c>
      <c r="N3067" s="36" t="s">
        <v>36</v>
      </c>
      <c r="O3067" s="36"/>
      <c r="P3067" s="36"/>
      <c r="Q3067" s="36"/>
      <c r="R3067" s="36"/>
      <c r="S3067" s="36" t="s">
        <v>51</v>
      </c>
      <c r="T3067" s="36" t="s">
        <v>38</v>
      </c>
      <c r="U3067" s="36" t="s">
        <v>38</v>
      </c>
      <c r="V3067" s="36" t="s">
        <v>38</v>
      </c>
      <c r="W3067" s="36" t="s">
        <v>16753</v>
      </c>
      <c r="X3067" s="36">
        <v>1</v>
      </c>
      <c r="Y3067" s="36" t="s">
        <v>52</v>
      </c>
      <c r="Z3067" s="36">
        <v>3</v>
      </c>
      <c r="AA3067" s="36" t="s">
        <v>1715</v>
      </c>
      <c r="AB3067" s="36">
        <v>1</v>
      </c>
      <c r="AC3067" s="36"/>
      <c r="AD3067" s="36"/>
      <c r="AE3067" s="36">
        <f t="shared" si="50"/>
        <v>0</v>
      </c>
    </row>
    <row r="3068" spans="1:31" customFormat="1" ht="202.5">
      <c r="A3068" s="36">
        <v>3067</v>
      </c>
      <c r="B3068" s="36" t="s">
        <v>15814</v>
      </c>
      <c r="C3068" s="36" t="s">
        <v>16560</v>
      </c>
      <c r="D3068" s="36" t="s">
        <v>16754</v>
      </c>
      <c r="E3068" s="36" t="s">
        <v>28</v>
      </c>
      <c r="F3068" s="36" t="s">
        <v>45</v>
      </c>
      <c r="G3068" s="36">
        <v>0</v>
      </c>
      <c r="H3068" s="36" t="s">
        <v>82</v>
      </c>
      <c r="I3068" s="36" t="s">
        <v>16755</v>
      </c>
      <c r="J3068" s="36" t="s">
        <v>16756</v>
      </c>
      <c r="K3068" s="36" t="s">
        <v>33</v>
      </c>
      <c r="L3068" s="72" t="s">
        <v>16757</v>
      </c>
      <c r="M3068" s="36" t="s">
        <v>16758</v>
      </c>
      <c r="N3068" s="36" t="s">
        <v>36</v>
      </c>
      <c r="O3068" s="36"/>
      <c r="P3068" s="36"/>
      <c r="Q3068" s="36"/>
      <c r="R3068" s="36"/>
      <c r="S3068" s="36" t="s">
        <v>51</v>
      </c>
      <c r="T3068" s="36" t="s">
        <v>38</v>
      </c>
      <c r="U3068" s="36" t="s">
        <v>38</v>
      </c>
      <c r="V3068" s="36" t="s">
        <v>38</v>
      </c>
      <c r="W3068" s="36" t="s">
        <v>16753</v>
      </c>
      <c r="X3068" s="36">
        <v>1</v>
      </c>
      <c r="Y3068" s="36" t="s">
        <v>52</v>
      </c>
      <c r="Z3068" s="36">
        <v>3</v>
      </c>
      <c r="AA3068" s="36" t="s">
        <v>1715</v>
      </c>
      <c r="AB3068" s="36">
        <v>1</v>
      </c>
      <c r="AC3068" s="36"/>
      <c r="AD3068" s="36"/>
      <c r="AE3068" s="36">
        <f t="shared" si="50"/>
        <v>0</v>
      </c>
    </row>
    <row r="3069" spans="1:31" customFormat="1" ht="108">
      <c r="A3069" s="36">
        <v>3068</v>
      </c>
      <c r="B3069" s="36" t="s">
        <v>15814</v>
      </c>
      <c r="C3069" s="36" t="s">
        <v>16560</v>
      </c>
      <c r="D3069" s="36" t="s">
        <v>16759</v>
      </c>
      <c r="E3069" s="36" t="s">
        <v>16759</v>
      </c>
      <c r="F3069" s="36" t="s">
        <v>7590</v>
      </c>
      <c r="G3069" s="36">
        <v>4</v>
      </c>
      <c r="H3069" s="36" t="s">
        <v>108</v>
      </c>
      <c r="I3069" s="36" t="s">
        <v>16760</v>
      </c>
      <c r="J3069" s="36" t="s">
        <v>16761</v>
      </c>
      <c r="K3069" s="36" t="s">
        <v>33</v>
      </c>
      <c r="L3069" s="72" t="s">
        <v>16762</v>
      </c>
      <c r="M3069" s="36" t="s">
        <v>2999</v>
      </c>
      <c r="N3069" s="36" t="s">
        <v>49</v>
      </c>
      <c r="O3069" s="36"/>
      <c r="P3069" s="36" t="s">
        <v>50</v>
      </c>
      <c r="Q3069" s="36"/>
      <c r="R3069" s="36"/>
      <c r="S3069" s="36" t="s">
        <v>51</v>
      </c>
      <c r="T3069" s="36" t="s">
        <v>38</v>
      </c>
      <c r="U3069" s="36" t="s">
        <v>38</v>
      </c>
      <c r="V3069" s="36" t="s">
        <v>38</v>
      </c>
      <c r="W3069" s="36" t="s">
        <v>16763</v>
      </c>
      <c r="X3069" s="36">
        <v>1</v>
      </c>
      <c r="Y3069" s="36" t="s">
        <v>16764</v>
      </c>
      <c r="Z3069" s="36">
        <v>2</v>
      </c>
      <c r="AA3069" s="36" t="s">
        <v>1715</v>
      </c>
      <c r="AB3069" s="36">
        <v>1</v>
      </c>
      <c r="AC3069" s="36"/>
      <c r="AD3069" s="36"/>
      <c r="AE3069" s="36">
        <f t="shared" si="50"/>
        <v>1</v>
      </c>
    </row>
    <row r="3070" spans="1:31" customFormat="1" ht="162">
      <c r="A3070" s="36">
        <v>3069</v>
      </c>
      <c r="B3070" s="36" t="s">
        <v>15814</v>
      </c>
      <c r="C3070" s="36" t="s">
        <v>16560</v>
      </c>
      <c r="D3070" s="36" t="s">
        <v>16765</v>
      </c>
      <c r="E3070" s="36" t="s">
        <v>28</v>
      </c>
      <c r="F3070" s="36" t="s">
        <v>45</v>
      </c>
      <c r="G3070" s="36">
        <v>0</v>
      </c>
      <c r="H3070" s="36" t="s">
        <v>30</v>
      </c>
      <c r="I3070" s="36" t="s">
        <v>16766</v>
      </c>
      <c r="J3070" s="36" t="s">
        <v>16767</v>
      </c>
      <c r="K3070" s="36" t="s">
        <v>33</v>
      </c>
      <c r="L3070" s="72" t="s">
        <v>16768</v>
      </c>
      <c r="M3070" s="36" t="s">
        <v>16769</v>
      </c>
      <c r="N3070" s="36" t="s">
        <v>49</v>
      </c>
      <c r="O3070" s="36" t="s">
        <v>50</v>
      </c>
      <c r="P3070" s="36" t="s">
        <v>50</v>
      </c>
      <c r="Q3070" s="36"/>
      <c r="R3070" s="36"/>
      <c r="S3070" s="36" t="s">
        <v>51</v>
      </c>
      <c r="T3070" s="36" t="s">
        <v>38</v>
      </c>
      <c r="U3070" s="36" t="s">
        <v>38</v>
      </c>
      <c r="V3070" s="36" t="s">
        <v>38</v>
      </c>
      <c r="W3070" s="36" t="s">
        <v>16753</v>
      </c>
      <c r="X3070" s="36">
        <v>1</v>
      </c>
      <c r="Y3070" s="36" t="s">
        <v>16764</v>
      </c>
      <c r="Z3070" s="36">
        <v>2</v>
      </c>
      <c r="AA3070" s="36" t="s">
        <v>1715</v>
      </c>
      <c r="AB3070" s="36">
        <v>1</v>
      </c>
      <c r="AC3070" s="36"/>
      <c r="AD3070" s="36"/>
      <c r="AE3070" s="36">
        <f t="shared" si="50"/>
        <v>2</v>
      </c>
    </row>
    <row r="3071" spans="1:31" customFormat="1" ht="162">
      <c r="A3071" s="36">
        <v>3070</v>
      </c>
      <c r="B3071" s="36" t="s">
        <v>15814</v>
      </c>
      <c r="C3071" s="36" t="s">
        <v>16560</v>
      </c>
      <c r="D3071" s="36" t="s">
        <v>16770</v>
      </c>
      <c r="E3071" s="36" t="s">
        <v>16770</v>
      </c>
      <c r="F3071" s="36" t="s">
        <v>126</v>
      </c>
      <c r="G3071" s="36">
        <v>2</v>
      </c>
      <c r="H3071" s="36" t="s">
        <v>82</v>
      </c>
      <c r="I3071" s="36" t="s">
        <v>16771</v>
      </c>
      <c r="J3071" s="36" t="s">
        <v>16772</v>
      </c>
      <c r="K3071" s="36" t="s">
        <v>33</v>
      </c>
      <c r="L3071" s="72" t="s">
        <v>16773</v>
      </c>
      <c r="M3071" s="36" t="s">
        <v>16774</v>
      </c>
      <c r="N3071" s="36" t="s">
        <v>36</v>
      </c>
      <c r="O3071" s="36"/>
      <c r="P3071" s="36"/>
      <c r="Q3071" s="36"/>
      <c r="R3071" s="36"/>
      <c r="S3071" s="36" t="s">
        <v>51</v>
      </c>
      <c r="T3071" s="36" t="s">
        <v>38</v>
      </c>
      <c r="U3071" s="36" t="s">
        <v>39</v>
      </c>
      <c r="V3071" s="36" t="s">
        <v>38</v>
      </c>
      <c r="W3071" s="36" t="s">
        <v>16775</v>
      </c>
      <c r="X3071" s="36">
        <v>1</v>
      </c>
      <c r="Y3071" s="36" t="s">
        <v>16764</v>
      </c>
      <c r="Z3071" s="36">
        <v>2</v>
      </c>
      <c r="AA3071" s="36" t="s">
        <v>1715</v>
      </c>
      <c r="AB3071" s="36">
        <v>1</v>
      </c>
      <c r="AC3071" s="36" t="s">
        <v>16776</v>
      </c>
      <c r="AD3071" s="36"/>
      <c r="AE3071" s="36">
        <f t="shared" si="50"/>
        <v>0</v>
      </c>
    </row>
    <row r="3072" spans="1:31" customFormat="1" ht="189">
      <c r="A3072" s="36">
        <v>3071</v>
      </c>
      <c r="B3072" s="36" t="s">
        <v>15814</v>
      </c>
      <c r="C3072" s="36" t="s">
        <v>16560</v>
      </c>
      <c r="D3072" s="36" t="s">
        <v>16777</v>
      </c>
      <c r="E3072" s="36" t="s">
        <v>28</v>
      </c>
      <c r="F3072" s="36" t="s">
        <v>45</v>
      </c>
      <c r="G3072" s="36">
        <v>0</v>
      </c>
      <c r="H3072" s="36" t="s">
        <v>82</v>
      </c>
      <c r="I3072" s="36" t="s">
        <v>16778</v>
      </c>
      <c r="J3072" s="36" t="s">
        <v>16779</v>
      </c>
      <c r="K3072" s="36" t="s">
        <v>33</v>
      </c>
      <c r="L3072" s="72" t="s">
        <v>16780</v>
      </c>
      <c r="M3072" s="36" t="s">
        <v>16781</v>
      </c>
      <c r="N3072" s="36" t="s">
        <v>49</v>
      </c>
      <c r="O3072" s="36"/>
      <c r="P3072" s="36" t="s">
        <v>50</v>
      </c>
      <c r="Q3072" s="36"/>
      <c r="R3072" s="36"/>
      <c r="S3072" s="36" t="s">
        <v>51</v>
      </c>
      <c r="T3072" s="36" t="s">
        <v>38</v>
      </c>
      <c r="U3072" s="36" t="s">
        <v>38</v>
      </c>
      <c r="V3072" s="36" t="s">
        <v>38</v>
      </c>
      <c r="W3072" s="36" t="s">
        <v>4958</v>
      </c>
      <c r="X3072" s="36">
        <v>1</v>
      </c>
      <c r="Y3072" s="36" t="s">
        <v>52</v>
      </c>
      <c r="Z3072" s="36">
        <v>3</v>
      </c>
      <c r="AA3072" s="36" t="s">
        <v>1715</v>
      </c>
      <c r="AB3072" s="36">
        <v>1</v>
      </c>
      <c r="AC3072" s="36"/>
      <c r="AD3072" s="36"/>
      <c r="AE3072" s="36">
        <f t="shared" si="50"/>
        <v>1</v>
      </c>
    </row>
    <row r="3073" spans="1:31" customFormat="1" ht="148.5">
      <c r="A3073" s="36">
        <v>3072</v>
      </c>
      <c r="B3073" s="36" t="s">
        <v>15814</v>
      </c>
      <c r="C3073" s="36" t="s">
        <v>16560</v>
      </c>
      <c r="D3073" s="36" t="s">
        <v>16782</v>
      </c>
      <c r="E3073" s="36" t="s">
        <v>28</v>
      </c>
      <c r="F3073" s="36" t="s">
        <v>45</v>
      </c>
      <c r="G3073" s="36">
        <v>0</v>
      </c>
      <c r="H3073" s="36" t="s">
        <v>82</v>
      </c>
      <c r="I3073" s="36" t="s">
        <v>16783</v>
      </c>
      <c r="J3073" s="36" t="s">
        <v>16784</v>
      </c>
      <c r="K3073" s="36" t="s">
        <v>33</v>
      </c>
      <c r="L3073" s="72" t="s">
        <v>16785</v>
      </c>
      <c r="M3073" s="36" t="s">
        <v>16786</v>
      </c>
      <c r="N3073" s="36" t="s">
        <v>36</v>
      </c>
      <c r="O3073" s="36"/>
      <c r="P3073" s="36"/>
      <c r="Q3073" s="36"/>
      <c r="R3073" s="36"/>
      <c r="S3073" s="36" t="s">
        <v>37</v>
      </c>
      <c r="T3073" s="36" t="s">
        <v>38</v>
      </c>
      <c r="U3073" s="36" t="s">
        <v>38</v>
      </c>
      <c r="V3073" s="36" t="s">
        <v>38</v>
      </c>
      <c r="W3073" s="36" t="s">
        <v>38</v>
      </c>
      <c r="X3073" s="36">
        <v>2</v>
      </c>
      <c r="Y3073" s="36" t="s">
        <v>52</v>
      </c>
      <c r="Z3073" s="36">
        <v>3</v>
      </c>
      <c r="AA3073" s="36" t="s">
        <v>1715</v>
      </c>
      <c r="AB3073" s="36">
        <v>1</v>
      </c>
      <c r="AC3073" s="36"/>
      <c r="AD3073" s="36"/>
      <c r="AE3073" s="36">
        <f t="shared" si="50"/>
        <v>0</v>
      </c>
    </row>
    <row r="3074" spans="1:31" customFormat="1" ht="81">
      <c r="A3074" s="36">
        <v>3073</v>
      </c>
      <c r="B3074" s="36" t="s">
        <v>15814</v>
      </c>
      <c r="C3074" s="36" t="s">
        <v>16560</v>
      </c>
      <c r="D3074" s="36" t="s">
        <v>16787</v>
      </c>
      <c r="E3074" s="36" t="s">
        <v>28</v>
      </c>
      <c r="F3074" s="36" t="s">
        <v>45</v>
      </c>
      <c r="G3074" s="36">
        <v>0</v>
      </c>
      <c r="H3074" s="36" t="s">
        <v>82</v>
      </c>
      <c r="I3074" s="36" t="s">
        <v>16788</v>
      </c>
      <c r="J3074" s="36" t="s">
        <v>16789</v>
      </c>
      <c r="K3074" s="36" t="s">
        <v>33</v>
      </c>
      <c r="L3074" s="72" t="s">
        <v>16790</v>
      </c>
      <c r="M3074" s="36" t="s">
        <v>2999</v>
      </c>
      <c r="N3074" s="36" t="s">
        <v>49</v>
      </c>
      <c r="O3074" s="36"/>
      <c r="P3074" s="36" t="s">
        <v>50</v>
      </c>
      <c r="Q3074" s="36"/>
      <c r="R3074" s="36"/>
      <c r="S3074" s="36" t="s">
        <v>51</v>
      </c>
      <c r="T3074" s="36" t="s">
        <v>38</v>
      </c>
      <c r="U3074" s="36" t="s">
        <v>39</v>
      </c>
      <c r="V3074" s="36" t="s">
        <v>38</v>
      </c>
      <c r="W3074" s="36" t="s">
        <v>16729</v>
      </c>
      <c r="X3074" s="36">
        <v>1</v>
      </c>
      <c r="Y3074" s="36" t="s">
        <v>52</v>
      </c>
      <c r="Z3074" s="36">
        <v>3</v>
      </c>
      <c r="AA3074" s="36" t="s">
        <v>1715</v>
      </c>
      <c r="AB3074" s="36">
        <v>1</v>
      </c>
      <c r="AC3074" s="36"/>
      <c r="AD3074" s="36"/>
      <c r="AE3074" s="36">
        <f t="shared" si="50"/>
        <v>1</v>
      </c>
    </row>
    <row r="3075" spans="1:31" customFormat="1" ht="67.5">
      <c r="A3075" s="36">
        <v>3074</v>
      </c>
      <c r="B3075" s="36" t="s">
        <v>15814</v>
      </c>
      <c r="C3075" s="36" t="s">
        <v>16560</v>
      </c>
      <c r="D3075" s="36" t="s">
        <v>16791</v>
      </c>
      <c r="E3075" s="36" t="s">
        <v>28</v>
      </c>
      <c r="F3075" s="36" t="s">
        <v>45</v>
      </c>
      <c r="G3075" s="36">
        <v>0</v>
      </c>
      <c r="H3075" s="36" t="s">
        <v>108</v>
      </c>
      <c r="I3075" s="36" t="s">
        <v>16792</v>
      </c>
      <c r="J3075" s="36" t="s">
        <v>16793</v>
      </c>
      <c r="K3075" s="36" t="s">
        <v>33</v>
      </c>
      <c r="L3075" s="72" t="s">
        <v>16794</v>
      </c>
      <c r="M3075" s="36" t="s">
        <v>2999</v>
      </c>
      <c r="N3075" s="36" t="s">
        <v>49</v>
      </c>
      <c r="O3075" s="36"/>
      <c r="P3075" s="36" t="s">
        <v>50</v>
      </c>
      <c r="Q3075" s="36"/>
      <c r="R3075" s="36"/>
      <c r="S3075" s="36" t="s">
        <v>51</v>
      </c>
      <c r="T3075" s="36" t="s">
        <v>38</v>
      </c>
      <c r="U3075" s="36" t="s">
        <v>38</v>
      </c>
      <c r="V3075" s="36" t="s">
        <v>38</v>
      </c>
      <c r="W3075" s="36" t="s">
        <v>16795</v>
      </c>
      <c r="X3075" s="36">
        <v>1</v>
      </c>
      <c r="Y3075" s="36" t="s">
        <v>52</v>
      </c>
      <c r="Z3075" s="36">
        <v>3</v>
      </c>
      <c r="AA3075" s="36" t="s">
        <v>1715</v>
      </c>
      <c r="AB3075" s="36">
        <v>1</v>
      </c>
      <c r="AC3075" s="36"/>
      <c r="AD3075" s="36"/>
      <c r="AE3075" s="36">
        <f t="shared" si="50"/>
        <v>1</v>
      </c>
    </row>
    <row r="3076" spans="1:31" customFormat="1" ht="108">
      <c r="A3076" s="36">
        <v>3075</v>
      </c>
      <c r="B3076" s="36" t="s">
        <v>15814</v>
      </c>
      <c r="C3076" s="36" t="s">
        <v>16560</v>
      </c>
      <c r="D3076" s="36" t="s">
        <v>16796</v>
      </c>
      <c r="E3076" s="36" t="s">
        <v>28</v>
      </c>
      <c r="F3076" s="36" t="s">
        <v>45</v>
      </c>
      <c r="G3076" s="36">
        <v>0</v>
      </c>
      <c r="H3076" s="36" t="s">
        <v>82</v>
      </c>
      <c r="I3076" s="36" t="s">
        <v>16797</v>
      </c>
      <c r="J3076" s="36" t="s">
        <v>16798</v>
      </c>
      <c r="K3076" s="36" t="s">
        <v>33</v>
      </c>
      <c r="L3076" s="72" t="s">
        <v>16799</v>
      </c>
      <c r="M3076" s="36" t="s">
        <v>16800</v>
      </c>
      <c r="N3076" s="36" t="s">
        <v>49</v>
      </c>
      <c r="O3076" s="36" t="s">
        <v>50</v>
      </c>
      <c r="P3076" s="36" t="s">
        <v>50</v>
      </c>
      <c r="Q3076" s="36"/>
      <c r="R3076" s="36"/>
      <c r="S3076" s="36" t="s">
        <v>51</v>
      </c>
      <c r="T3076" s="36" t="s">
        <v>38</v>
      </c>
      <c r="U3076" s="36" t="s">
        <v>38</v>
      </c>
      <c r="V3076" s="36" t="s">
        <v>38</v>
      </c>
      <c r="W3076" s="36" t="s">
        <v>38</v>
      </c>
      <c r="X3076" s="36">
        <v>2</v>
      </c>
      <c r="Y3076" s="36" t="s">
        <v>52</v>
      </c>
      <c r="Z3076" s="36">
        <v>3</v>
      </c>
      <c r="AA3076" s="36" t="s">
        <v>1715</v>
      </c>
      <c r="AB3076" s="36">
        <v>1</v>
      </c>
      <c r="AC3076" s="36"/>
      <c r="AD3076" s="36"/>
      <c r="AE3076" s="36">
        <f t="shared" si="50"/>
        <v>2</v>
      </c>
    </row>
    <row r="3077" spans="1:31" customFormat="1" ht="121.5">
      <c r="A3077" s="36">
        <v>3076</v>
      </c>
      <c r="B3077" s="36" t="s">
        <v>15814</v>
      </c>
      <c r="C3077" s="36" t="s">
        <v>16560</v>
      </c>
      <c r="D3077" s="36" t="s">
        <v>16801</v>
      </c>
      <c r="E3077" s="36" t="s">
        <v>28</v>
      </c>
      <c r="F3077" s="36" t="s">
        <v>45</v>
      </c>
      <c r="G3077" s="36">
        <v>0</v>
      </c>
      <c r="H3077" s="36" t="s">
        <v>82</v>
      </c>
      <c r="I3077" s="36" t="s">
        <v>16802</v>
      </c>
      <c r="J3077" s="36" t="s">
        <v>16803</v>
      </c>
      <c r="K3077" s="36" t="s">
        <v>33</v>
      </c>
      <c r="L3077" s="72" t="s">
        <v>16804</v>
      </c>
      <c r="M3077" s="36" t="s">
        <v>16805</v>
      </c>
      <c r="N3077" s="36" t="s">
        <v>49</v>
      </c>
      <c r="O3077" s="36" t="s">
        <v>50</v>
      </c>
      <c r="P3077" s="36" t="s">
        <v>50</v>
      </c>
      <c r="Q3077" s="36"/>
      <c r="R3077" s="36"/>
      <c r="S3077" s="36" t="s">
        <v>51</v>
      </c>
      <c r="T3077" s="36" t="s">
        <v>38</v>
      </c>
      <c r="U3077" s="36" t="s">
        <v>39</v>
      </c>
      <c r="V3077" s="36" t="s">
        <v>38</v>
      </c>
      <c r="W3077" s="36" t="s">
        <v>38</v>
      </c>
      <c r="X3077" s="36">
        <v>2</v>
      </c>
      <c r="Y3077" s="36" t="s">
        <v>52</v>
      </c>
      <c r="Z3077" s="36">
        <v>3</v>
      </c>
      <c r="AA3077" s="36" t="s">
        <v>16806</v>
      </c>
      <c r="AB3077" s="36">
        <v>4</v>
      </c>
      <c r="AC3077" s="36"/>
      <c r="AD3077" s="36"/>
      <c r="AE3077" s="36">
        <f t="shared" si="50"/>
        <v>2</v>
      </c>
    </row>
    <row r="3078" spans="1:31" customFormat="1" ht="67.5">
      <c r="A3078" s="36">
        <v>3077</v>
      </c>
      <c r="B3078" s="36" t="s">
        <v>15814</v>
      </c>
      <c r="C3078" s="36" t="s">
        <v>16560</v>
      </c>
      <c r="D3078" s="36" t="s">
        <v>16807</v>
      </c>
      <c r="E3078" s="36" t="s">
        <v>28</v>
      </c>
      <c r="F3078" s="36" t="s">
        <v>45</v>
      </c>
      <c r="G3078" s="36">
        <v>0</v>
      </c>
      <c r="H3078" s="36" t="s">
        <v>108</v>
      </c>
      <c r="I3078" s="36" t="s">
        <v>16808</v>
      </c>
      <c r="J3078" s="36" t="s">
        <v>16809</v>
      </c>
      <c r="K3078" s="36" t="s">
        <v>33</v>
      </c>
      <c r="L3078" s="72" t="s">
        <v>16810</v>
      </c>
      <c r="M3078" s="36" t="s">
        <v>2999</v>
      </c>
      <c r="N3078" s="36" t="s">
        <v>49</v>
      </c>
      <c r="O3078" s="36"/>
      <c r="P3078" s="36" t="s">
        <v>50</v>
      </c>
      <c r="Q3078" s="36"/>
      <c r="R3078" s="36"/>
      <c r="S3078" s="36" t="s">
        <v>51</v>
      </c>
      <c r="T3078" s="36" t="s">
        <v>38</v>
      </c>
      <c r="U3078" s="36" t="s">
        <v>39</v>
      </c>
      <c r="V3078" s="36" t="s">
        <v>38</v>
      </c>
      <c r="W3078" s="36" t="s">
        <v>16811</v>
      </c>
      <c r="X3078" s="36">
        <v>1</v>
      </c>
      <c r="Y3078" s="36" t="s">
        <v>52</v>
      </c>
      <c r="Z3078" s="36">
        <v>3</v>
      </c>
      <c r="AA3078" s="36" t="s">
        <v>1715</v>
      </c>
      <c r="AB3078" s="36">
        <v>1</v>
      </c>
      <c r="AC3078" s="36"/>
      <c r="AD3078" s="36"/>
      <c r="AE3078" s="36">
        <f t="shared" si="50"/>
        <v>1</v>
      </c>
    </row>
    <row r="3079" spans="1:31" customFormat="1" ht="67.5">
      <c r="A3079" s="36">
        <v>3078</v>
      </c>
      <c r="B3079" s="36" t="s">
        <v>15814</v>
      </c>
      <c r="C3079" s="36" t="s">
        <v>16560</v>
      </c>
      <c r="D3079" s="36" t="s">
        <v>16812</v>
      </c>
      <c r="E3079" s="36" t="s">
        <v>28</v>
      </c>
      <c r="F3079" s="36" t="s">
        <v>45</v>
      </c>
      <c r="G3079" s="36">
        <v>0</v>
      </c>
      <c r="H3079" s="36" t="s">
        <v>82</v>
      </c>
      <c r="I3079" s="36" t="s">
        <v>16813</v>
      </c>
      <c r="J3079" s="36" t="s">
        <v>16814</v>
      </c>
      <c r="K3079" s="36" t="s">
        <v>33</v>
      </c>
      <c r="L3079" s="72" t="s">
        <v>16815</v>
      </c>
      <c r="M3079" s="36" t="s">
        <v>2999</v>
      </c>
      <c r="N3079" s="36" t="s">
        <v>49</v>
      </c>
      <c r="O3079" s="36"/>
      <c r="P3079" s="36"/>
      <c r="Q3079" s="36" t="s">
        <v>50</v>
      </c>
      <c r="R3079" s="36"/>
      <c r="S3079" s="36" t="s">
        <v>51</v>
      </c>
      <c r="T3079" s="36" t="s">
        <v>38</v>
      </c>
      <c r="U3079" s="36" t="s">
        <v>38</v>
      </c>
      <c r="V3079" s="36" t="s">
        <v>38</v>
      </c>
      <c r="W3079" s="36" t="s">
        <v>16816</v>
      </c>
      <c r="X3079" s="36">
        <v>1</v>
      </c>
      <c r="Y3079" s="36" t="s">
        <v>52</v>
      </c>
      <c r="Z3079" s="36">
        <v>3</v>
      </c>
      <c r="AA3079" s="36" t="s">
        <v>1715</v>
      </c>
      <c r="AB3079" s="36">
        <v>1</v>
      </c>
      <c r="AC3079" s="36"/>
      <c r="AD3079" s="36"/>
      <c r="AE3079" s="36">
        <f t="shared" si="50"/>
        <v>1</v>
      </c>
    </row>
    <row r="3080" spans="1:31" customFormat="1" ht="175.5">
      <c r="A3080" s="36">
        <v>3079</v>
      </c>
      <c r="B3080" s="36" t="s">
        <v>15814</v>
      </c>
      <c r="C3080" s="36" t="s">
        <v>16560</v>
      </c>
      <c r="D3080" s="36" t="s">
        <v>16817</v>
      </c>
      <c r="E3080" s="36" t="s">
        <v>28</v>
      </c>
      <c r="F3080" s="36" t="s">
        <v>45</v>
      </c>
      <c r="G3080" s="36">
        <v>0</v>
      </c>
      <c r="H3080" s="36" t="s">
        <v>82</v>
      </c>
      <c r="I3080" s="36" t="s">
        <v>16818</v>
      </c>
      <c r="J3080" s="36" t="s">
        <v>16819</v>
      </c>
      <c r="K3080" s="36" t="s">
        <v>33</v>
      </c>
      <c r="L3080" s="72" t="s">
        <v>16820</v>
      </c>
      <c r="M3080" s="36" t="s">
        <v>16821</v>
      </c>
      <c r="N3080" s="36" t="s">
        <v>49</v>
      </c>
      <c r="O3080" s="36" t="s">
        <v>50</v>
      </c>
      <c r="P3080" s="36" t="s">
        <v>50</v>
      </c>
      <c r="Q3080" s="36" t="s">
        <v>50</v>
      </c>
      <c r="R3080" s="36"/>
      <c r="S3080" s="36" t="s">
        <v>51</v>
      </c>
      <c r="T3080" s="36" t="s">
        <v>38</v>
      </c>
      <c r="U3080" s="36" t="s">
        <v>39</v>
      </c>
      <c r="V3080" s="36" t="s">
        <v>39</v>
      </c>
      <c r="W3080" s="36" t="s">
        <v>16822</v>
      </c>
      <c r="X3080" s="36">
        <v>1</v>
      </c>
      <c r="Y3080" s="36" t="s">
        <v>52</v>
      </c>
      <c r="Z3080" s="36">
        <v>3</v>
      </c>
      <c r="AA3080" s="36" t="s">
        <v>1715</v>
      </c>
      <c r="AB3080" s="36">
        <v>1</v>
      </c>
      <c r="AC3080" s="36"/>
      <c r="AD3080" s="36"/>
      <c r="AE3080" s="36">
        <f t="shared" si="50"/>
        <v>3</v>
      </c>
    </row>
    <row r="3081" spans="1:31" customFormat="1" ht="148.5">
      <c r="A3081" s="36">
        <v>3080</v>
      </c>
      <c r="B3081" s="36" t="s">
        <v>15814</v>
      </c>
      <c r="C3081" s="36" t="s">
        <v>15943</v>
      </c>
      <c r="D3081" s="36" t="s">
        <v>16823</v>
      </c>
      <c r="E3081" s="36" t="s">
        <v>28</v>
      </c>
      <c r="F3081" s="36" t="s">
        <v>45</v>
      </c>
      <c r="G3081" s="36">
        <v>0</v>
      </c>
      <c r="H3081" s="36" t="s">
        <v>82</v>
      </c>
      <c r="I3081" s="36" t="s">
        <v>16824</v>
      </c>
      <c r="J3081" s="36" t="s">
        <v>16825</v>
      </c>
      <c r="K3081" s="36" t="s">
        <v>33</v>
      </c>
      <c r="L3081" s="72" t="s">
        <v>16826</v>
      </c>
      <c r="M3081" s="36" t="s">
        <v>16827</v>
      </c>
      <c r="N3081" s="36" t="s">
        <v>36</v>
      </c>
      <c r="O3081" s="36"/>
      <c r="P3081" s="36"/>
      <c r="Q3081" s="36"/>
      <c r="R3081" s="36"/>
      <c r="S3081" s="36" t="s">
        <v>38</v>
      </c>
      <c r="T3081" s="36" t="s">
        <v>38</v>
      </c>
      <c r="U3081" s="36" t="s">
        <v>39</v>
      </c>
      <c r="V3081" s="36" t="s">
        <v>38</v>
      </c>
      <c r="W3081" s="36" t="s">
        <v>16575</v>
      </c>
      <c r="X3081" s="36">
        <v>1</v>
      </c>
      <c r="Y3081" s="36" t="s">
        <v>845</v>
      </c>
      <c r="Z3081" s="36">
        <v>5</v>
      </c>
      <c r="AA3081" s="36" t="s">
        <v>845</v>
      </c>
      <c r="AB3081" s="36">
        <v>5</v>
      </c>
      <c r="AC3081" s="36"/>
      <c r="AD3081" s="36"/>
      <c r="AE3081" s="36">
        <f t="shared" si="50"/>
        <v>0</v>
      </c>
    </row>
    <row r="3082" spans="1:31" customFormat="1" ht="54">
      <c r="A3082" s="36">
        <v>3081</v>
      </c>
      <c r="B3082" s="36" t="s">
        <v>15814</v>
      </c>
      <c r="C3082" s="36" t="s">
        <v>15943</v>
      </c>
      <c r="D3082" s="36" t="s">
        <v>16828</v>
      </c>
      <c r="E3082" s="36"/>
      <c r="F3082" s="36" t="s">
        <v>45</v>
      </c>
      <c r="G3082" s="36">
        <v>0</v>
      </c>
      <c r="H3082" s="36" t="s">
        <v>42</v>
      </c>
      <c r="I3082" s="36" t="s">
        <v>16829</v>
      </c>
      <c r="J3082" s="36" t="s">
        <v>16830</v>
      </c>
      <c r="K3082" s="36" t="s">
        <v>33</v>
      </c>
      <c r="L3082" s="72" t="s">
        <v>16831</v>
      </c>
      <c r="M3082" s="36" t="s">
        <v>238</v>
      </c>
      <c r="N3082" s="36" t="s">
        <v>49</v>
      </c>
      <c r="O3082" s="36"/>
      <c r="P3082" s="36"/>
      <c r="Q3082" s="36"/>
      <c r="R3082" s="36" t="s">
        <v>50</v>
      </c>
      <c r="S3082" s="36" t="s">
        <v>51</v>
      </c>
      <c r="T3082" s="36" t="s">
        <v>38</v>
      </c>
      <c r="U3082" s="36" t="s">
        <v>39</v>
      </c>
      <c r="V3082" s="36" t="s">
        <v>38</v>
      </c>
      <c r="W3082" s="36" t="s">
        <v>16832</v>
      </c>
      <c r="X3082" s="36">
        <v>1</v>
      </c>
      <c r="Y3082" s="36" t="s">
        <v>52</v>
      </c>
      <c r="Z3082" s="36">
        <v>3</v>
      </c>
      <c r="AA3082" s="36" t="s">
        <v>4122</v>
      </c>
      <c r="AB3082" s="36">
        <v>4</v>
      </c>
      <c r="AC3082" s="36"/>
      <c r="AD3082" s="36"/>
      <c r="AE3082" s="36">
        <f t="shared" ref="AE3082:AE3145" si="51">COUNTIFS(O3082:R3082,"√")</f>
        <v>1</v>
      </c>
    </row>
    <row r="3083" spans="1:31" customFormat="1" ht="54">
      <c r="A3083" s="36">
        <v>3082</v>
      </c>
      <c r="B3083" s="36" t="s">
        <v>15814</v>
      </c>
      <c r="C3083" s="36" t="s">
        <v>15943</v>
      </c>
      <c r="D3083" s="36" t="s">
        <v>16833</v>
      </c>
      <c r="E3083" s="36"/>
      <c r="F3083" s="36" t="s">
        <v>45</v>
      </c>
      <c r="G3083" s="36">
        <v>0</v>
      </c>
      <c r="H3083" s="36" t="s">
        <v>42</v>
      </c>
      <c r="I3083" s="36" t="s">
        <v>16834</v>
      </c>
      <c r="J3083" s="36" t="s">
        <v>16835</v>
      </c>
      <c r="K3083" s="36" t="s">
        <v>33</v>
      </c>
      <c r="L3083" s="72" t="s">
        <v>16836</v>
      </c>
      <c r="M3083" s="36" t="s">
        <v>238</v>
      </c>
      <c r="N3083" s="36" t="s">
        <v>49</v>
      </c>
      <c r="O3083" s="36"/>
      <c r="P3083" s="36" t="s">
        <v>50</v>
      </c>
      <c r="Q3083" s="36"/>
      <c r="R3083" s="36"/>
      <c r="S3083" s="36" t="s">
        <v>37</v>
      </c>
      <c r="T3083" s="36" t="s">
        <v>38</v>
      </c>
      <c r="U3083" s="36" t="s">
        <v>38</v>
      </c>
      <c r="V3083" s="36" t="s">
        <v>38</v>
      </c>
      <c r="W3083" s="36" t="s">
        <v>16837</v>
      </c>
      <c r="X3083" s="36">
        <v>1</v>
      </c>
      <c r="Y3083" s="36" t="s">
        <v>52</v>
      </c>
      <c r="Z3083" s="36">
        <v>3</v>
      </c>
      <c r="AA3083" s="36" t="s">
        <v>4122</v>
      </c>
      <c r="AB3083" s="36">
        <v>4</v>
      </c>
      <c r="AC3083" s="36"/>
      <c r="AD3083" s="36"/>
      <c r="AE3083" s="36">
        <f t="shared" si="51"/>
        <v>1</v>
      </c>
    </row>
    <row r="3084" spans="1:31" customFormat="1" ht="54">
      <c r="A3084" s="36">
        <v>3083</v>
      </c>
      <c r="B3084" s="36" t="s">
        <v>15814</v>
      </c>
      <c r="C3084" s="36" t="s">
        <v>15943</v>
      </c>
      <c r="D3084" s="36" t="s">
        <v>16838</v>
      </c>
      <c r="E3084" s="36"/>
      <c r="F3084" s="36" t="s">
        <v>45</v>
      </c>
      <c r="G3084" s="36">
        <v>0</v>
      </c>
      <c r="H3084" s="36" t="s">
        <v>42</v>
      </c>
      <c r="I3084" s="36" t="s">
        <v>16839</v>
      </c>
      <c r="J3084" s="36" t="s">
        <v>16840</v>
      </c>
      <c r="K3084" s="36" t="s">
        <v>33</v>
      </c>
      <c r="L3084" s="72" t="s">
        <v>16841</v>
      </c>
      <c r="M3084" s="36" t="s">
        <v>5968</v>
      </c>
      <c r="N3084" s="36" t="s">
        <v>49</v>
      </c>
      <c r="O3084" s="36"/>
      <c r="P3084" s="36"/>
      <c r="Q3084" s="36"/>
      <c r="R3084" s="36" t="s">
        <v>50</v>
      </c>
      <c r="S3084" s="36" t="s">
        <v>37</v>
      </c>
      <c r="T3084" s="36" t="s">
        <v>38</v>
      </c>
      <c r="U3084" s="36" t="s">
        <v>38</v>
      </c>
      <c r="V3084" s="36" t="s">
        <v>38</v>
      </c>
      <c r="W3084" s="36" t="s">
        <v>16832</v>
      </c>
      <c r="X3084" s="36">
        <v>1</v>
      </c>
      <c r="Y3084" s="36" t="s">
        <v>52</v>
      </c>
      <c r="Z3084" s="36">
        <v>3</v>
      </c>
      <c r="AA3084" s="36" t="s">
        <v>4122</v>
      </c>
      <c r="AB3084" s="36">
        <v>4</v>
      </c>
      <c r="AC3084" s="36"/>
      <c r="AD3084" s="36"/>
      <c r="AE3084" s="36">
        <f t="shared" si="51"/>
        <v>1</v>
      </c>
    </row>
    <row r="3085" spans="1:31" customFormat="1" ht="121.5">
      <c r="A3085" s="36">
        <v>3084</v>
      </c>
      <c r="B3085" s="36" t="s">
        <v>15814</v>
      </c>
      <c r="C3085" s="36" t="s">
        <v>15943</v>
      </c>
      <c r="D3085" s="36" t="s">
        <v>16842</v>
      </c>
      <c r="E3085" s="36" t="s">
        <v>28</v>
      </c>
      <c r="F3085" s="36" t="s">
        <v>2866</v>
      </c>
      <c r="G3085" s="36">
        <v>5</v>
      </c>
      <c r="H3085" s="36" t="s">
        <v>108</v>
      </c>
      <c r="I3085" s="36" t="s">
        <v>16843</v>
      </c>
      <c r="J3085" s="36" t="s">
        <v>16844</v>
      </c>
      <c r="K3085" s="36" t="s">
        <v>33</v>
      </c>
      <c r="L3085" s="72" t="s">
        <v>16845</v>
      </c>
      <c r="M3085" s="36" t="s">
        <v>16846</v>
      </c>
      <c r="N3085" s="36" t="s">
        <v>49</v>
      </c>
      <c r="O3085" s="36"/>
      <c r="P3085" s="36" t="s">
        <v>50</v>
      </c>
      <c r="Q3085" s="36"/>
      <c r="R3085" s="36"/>
      <c r="S3085" s="36" t="s">
        <v>37</v>
      </c>
      <c r="T3085" s="36" t="s">
        <v>38</v>
      </c>
      <c r="U3085" s="36" t="s">
        <v>39</v>
      </c>
      <c r="V3085" s="36" t="s">
        <v>38</v>
      </c>
      <c r="W3085" s="36" t="s">
        <v>16575</v>
      </c>
      <c r="X3085" s="36">
        <v>1</v>
      </c>
      <c r="Y3085" s="36" t="s">
        <v>16847</v>
      </c>
      <c r="Z3085" s="36">
        <v>1</v>
      </c>
      <c r="AA3085" s="36" t="s">
        <v>4122</v>
      </c>
      <c r="AB3085" s="36">
        <v>1</v>
      </c>
      <c r="AC3085" s="36"/>
      <c r="AD3085" s="36"/>
      <c r="AE3085" s="36">
        <f t="shared" si="51"/>
        <v>1</v>
      </c>
    </row>
    <row r="3086" spans="1:31" customFormat="1" ht="94.5">
      <c r="A3086" s="36">
        <v>3085</v>
      </c>
      <c r="B3086" s="36" t="s">
        <v>15814</v>
      </c>
      <c r="C3086" s="36" t="s">
        <v>15943</v>
      </c>
      <c r="D3086" s="36" t="s">
        <v>16848</v>
      </c>
      <c r="E3086" s="36" t="s">
        <v>28</v>
      </c>
      <c r="F3086" s="36" t="s">
        <v>45</v>
      </c>
      <c r="G3086" s="36">
        <v>0</v>
      </c>
      <c r="H3086" s="36" t="s">
        <v>82</v>
      </c>
      <c r="I3086" s="36" t="s">
        <v>16849</v>
      </c>
      <c r="J3086" s="36" t="s">
        <v>16850</v>
      </c>
      <c r="K3086" s="36" t="s">
        <v>106</v>
      </c>
      <c r="L3086" s="72"/>
      <c r="M3086" s="36"/>
      <c r="N3086" s="36"/>
      <c r="O3086" s="36"/>
      <c r="P3086" s="36"/>
      <c r="Q3086" s="36"/>
      <c r="R3086" s="36"/>
      <c r="S3086" s="36"/>
      <c r="T3086" s="36"/>
      <c r="U3086" s="36"/>
      <c r="V3086" s="36"/>
      <c r="W3086" s="36"/>
      <c r="X3086" s="36"/>
      <c r="Y3086" s="36"/>
      <c r="Z3086" s="36"/>
      <c r="AA3086" s="36"/>
      <c r="AB3086" s="36"/>
      <c r="AC3086" s="36"/>
      <c r="AD3086" s="36"/>
      <c r="AE3086" s="36">
        <f t="shared" si="51"/>
        <v>0</v>
      </c>
    </row>
    <row r="3087" spans="1:31" customFormat="1" ht="81">
      <c r="A3087" s="36">
        <v>3086</v>
      </c>
      <c r="B3087" s="36" t="s">
        <v>15814</v>
      </c>
      <c r="C3087" s="36" t="s">
        <v>15943</v>
      </c>
      <c r="D3087" s="36" t="s">
        <v>16851</v>
      </c>
      <c r="E3087" s="36" t="s">
        <v>28</v>
      </c>
      <c r="F3087" s="36" t="s">
        <v>45</v>
      </c>
      <c r="G3087" s="36">
        <v>0</v>
      </c>
      <c r="H3087" s="36" t="s">
        <v>82</v>
      </c>
      <c r="I3087" s="36" t="s">
        <v>16852</v>
      </c>
      <c r="J3087" s="36" t="s">
        <v>16853</v>
      </c>
      <c r="K3087" s="36" t="s">
        <v>33</v>
      </c>
      <c r="L3087" s="72" t="s">
        <v>16854</v>
      </c>
      <c r="M3087" s="36" t="s">
        <v>16855</v>
      </c>
      <c r="N3087" s="36" t="s">
        <v>49</v>
      </c>
      <c r="O3087" s="36"/>
      <c r="P3087" s="36" t="s">
        <v>50</v>
      </c>
      <c r="Q3087" s="36"/>
      <c r="R3087" s="36"/>
      <c r="S3087" s="36" t="s">
        <v>51</v>
      </c>
      <c r="T3087" s="36" t="s">
        <v>38</v>
      </c>
      <c r="U3087" s="36" t="s">
        <v>39</v>
      </c>
      <c r="V3087" s="36" t="s">
        <v>38</v>
      </c>
      <c r="W3087" s="36"/>
      <c r="X3087" s="36">
        <v>2</v>
      </c>
      <c r="Y3087" s="36" t="s">
        <v>845</v>
      </c>
      <c r="Z3087" s="36">
        <v>5</v>
      </c>
      <c r="AA3087" s="36" t="s">
        <v>845</v>
      </c>
      <c r="AB3087" s="36">
        <v>5</v>
      </c>
      <c r="AC3087" s="36"/>
      <c r="AD3087" s="36"/>
      <c r="AE3087" s="36">
        <f t="shared" si="51"/>
        <v>1</v>
      </c>
    </row>
    <row r="3088" spans="1:31" customFormat="1" ht="81">
      <c r="A3088" s="36">
        <v>3087</v>
      </c>
      <c r="B3088" s="36" t="s">
        <v>15814</v>
      </c>
      <c r="C3088" s="36" t="s">
        <v>15943</v>
      </c>
      <c r="D3088" s="36" t="s">
        <v>16856</v>
      </c>
      <c r="E3088" s="36" t="s">
        <v>28</v>
      </c>
      <c r="F3088" s="36" t="s">
        <v>45</v>
      </c>
      <c r="G3088" s="36">
        <v>0</v>
      </c>
      <c r="H3088" s="36" t="s">
        <v>42</v>
      </c>
      <c r="I3088" s="36" t="s">
        <v>16857</v>
      </c>
      <c r="J3088" s="36" t="s">
        <v>16858</v>
      </c>
      <c r="K3088" s="36" t="s">
        <v>106</v>
      </c>
      <c r="L3088" s="72"/>
      <c r="M3088" s="36"/>
      <c r="N3088" s="36"/>
      <c r="O3088" s="36"/>
      <c r="P3088" s="36"/>
      <c r="Q3088" s="36"/>
      <c r="R3088" s="36"/>
      <c r="S3088" s="36"/>
      <c r="T3088" s="36"/>
      <c r="U3088" s="36"/>
      <c r="V3088" s="36"/>
      <c r="W3088" s="36"/>
      <c r="X3088" s="36"/>
      <c r="Y3088" s="36"/>
      <c r="Z3088" s="36"/>
      <c r="AA3088" s="36"/>
      <c r="AB3088" s="36"/>
      <c r="AC3088" s="36"/>
      <c r="AD3088" s="36"/>
      <c r="AE3088" s="36">
        <f t="shared" si="51"/>
        <v>0</v>
      </c>
    </row>
    <row r="3089" spans="1:31" customFormat="1" ht="162">
      <c r="A3089" s="36">
        <v>3088</v>
      </c>
      <c r="B3089" s="36" t="s">
        <v>15814</v>
      </c>
      <c r="C3089" s="36" t="s">
        <v>15943</v>
      </c>
      <c r="D3089" s="36" t="s">
        <v>16859</v>
      </c>
      <c r="E3089" s="36" t="s">
        <v>28</v>
      </c>
      <c r="F3089" s="36" t="s">
        <v>45</v>
      </c>
      <c r="G3089" s="36">
        <v>0</v>
      </c>
      <c r="H3089" s="36" t="s">
        <v>645</v>
      </c>
      <c r="I3089" s="36" t="s">
        <v>16860</v>
      </c>
      <c r="J3089" s="36" t="s">
        <v>16861</v>
      </c>
      <c r="K3089" s="36" t="s">
        <v>33</v>
      </c>
      <c r="L3089" s="72" t="s">
        <v>16862</v>
      </c>
      <c r="M3089" s="36" t="s">
        <v>16863</v>
      </c>
      <c r="N3089" s="36" t="s">
        <v>49</v>
      </c>
      <c r="O3089" s="36" t="s">
        <v>50</v>
      </c>
      <c r="P3089" s="36"/>
      <c r="Q3089" s="36"/>
      <c r="R3089" s="36"/>
      <c r="S3089" s="36" t="s">
        <v>51</v>
      </c>
      <c r="T3089" s="36" t="s">
        <v>38</v>
      </c>
      <c r="U3089" s="36" t="s">
        <v>39</v>
      </c>
      <c r="V3089" s="36" t="s">
        <v>38</v>
      </c>
      <c r="W3089" s="36" t="s">
        <v>16575</v>
      </c>
      <c r="X3089" s="36">
        <v>1</v>
      </c>
      <c r="Y3089" s="36" t="s">
        <v>16864</v>
      </c>
      <c r="Z3089" s="36">
        <v>1</v>
      </c>
      <c r="AA3089" s="36" t="s">
        <v>4122</v>
      </c>
      <c r="AB3089" s="36">
        <v>1</v>
      </c>
      <c r="AC3089" s="36"/>
      <c r="AD3089" s="36"/>
      <c r="AE3089" s="36">
        <f t="shared" si="51"/>
        <v>1</v>
      </c>
    </row>
    <row r="3090" spans="1:31" customFormat="1" ht="40.5">
      <c r="A3090" s="36">
        <v>3089</v>
      </c>
      <c r="B3090" s="36" t="s">
        <v>15814</v>
      </c>
      <c r="C3090" s="36" t="s">
        <v>15943</v>
      </c>
      <c r="D3090" s="36" t="s">
        <v>16865</v>
      </c>
      <c r="E3090" s="36"/>
      <c r="F3090" s="36" t="s">
        <v>45</v>
      </c>
      <c r="G3090" s="36">
        <v>0</v>
      </c>
      <c r="H3090" s="36" t="s">
        <v>82</v>
      </c>
      <c r="I3090" s="36" t="s">
        <v>16866</v>
      </c>
      <c r="J3090" s="36" t="s">
        <v>16867</v>
      </c>
      <c r="K3090" s="36" t="s">
        <v>33</v>
      </c>
      <c r="L3090" s="72" t="s">
        <v>16868</v>
      </c>
      <c r="M3090" s="36" t="s">
        <v>16869</v>
      </c>
      <c r="N3090" s="36" t="s">
        <v>49</v>
      </c>
      <c r="O3090" s="36"/>
      <c r="P3090" s="36" t="s">
        <v>50</v>
      </c>
      <c r="Q3090" s="36"/>
      <c r="R3090" s="36"/>
      <c r="S3090" s="36" t="s">
        <v>51</v>
      </c>
      <c r="T3090" s="36" t="s">
        <v>38</v>
      </c>
      <c r="U3090" s="36" t="s">
        <v>39</v>
      </c>
      <c r="V3090" s="36" t="s">
        <v>38</v>
      </c>
      <c r="W3090" s="36" t="s">
        <v>16832</v>
      </c>
      <c r="X3090" s="36">
        <v>1</v>
      </c>
      <c r="Y3090" s="36" t="s">
        <v>52</v>
      </c>
      <c r="Z3090" s="36">
        <v>3</v>
      </c>
      <c r="AA3090" s="36" t="s">
        <v>4122</v>
      </c>
      <c r="AB3090" s="36">
        <v>4</v>
      </c>
      <c r="AC3090" s="36"/>
      <c r="AD3090" s="36"/>
      <c r="AE3090" s="36">
        <f t="shared" si="51"/>
        <v>1</v>
      </c>
    </row>
    <row r="3091" spans="1:31" customFormat="1" ht="54">
      <c r="A3091" s="36">
        <v>3090</v>
      </c>
      <c r="B3091" s="36" t="s">
        <v>15814</v>
      </c>
      <c r="C3091" s="36" t="s">
        <v>15943</v>
      </c>
      <c r="D3091" s="36" t="s">
        <v>16870</v>
      </c>
      <c r="E3091" s="36"/>
      <c r="F3091" s="36" t="s">
        <v>45</v>
      </c>
      <c r="G3091" s="36">
        <v>0</v>
      </c>
      <c r="H3091" s="36" t="s">
        <v>82</v>
      </c>
      <c r="I3091" s="36" t="s">
        <v>16871</v>
      </c>
      <c r="J3091" s="36" t="s">
        <v>16872</v>
      </c>
      <c r="K3091" s="36" t="s">
        <v>33</v>
      </c>
      <c r="L3091" s="72" t="s">
        <v>16873</v>
      </c>
      <c r="M3091" s="36" t="s">
        <v>16874</v>
      </c>
      <c r="N3091" s="36" t="s">
        <v>49</v>
      </c>
      <c r="O3091" s="36"/>
      <c r="P3091" s="36" t="s">
        <v>50</v>
      </c>
      <c r="Q3091" s="36"/>
      <c r="R3091" s="36"/>
      <c r="S3091" s="36" t="s">
        <v>51</v>
      </c>
      <c r="T3091" s="36" t="s">
        <v>38</v>
      </c>
      <c r="U3091" s="36" t="s">
        <v>39</v>
      </c>
      <c r="V3091" s="36" t="s">
        <v>39</v>
      </c>
      <c r="W3091" s="36" t="s">
        <v>16832</v>
      </c>
      <c r="X3091" s="36">
        <v>1</v>
      </c>
      <c r="Y3091" s="36" t="s">
        <v>16875</v>
      </c>
      <c r="Z3091" s="36">
        <v>5</v>
      </c>
      <c r="AA3091" s="36" t="s">
        <v>845</v>
      </c>
      <c r="AB3091" s="36">
        <v>5</v>
      </c>
      <c r="AC3091" s="36"/>
      <c r="AD3091" s="36"/>
      <c r="AE3091" s="36">
        <f t="shared" si="51"/>
        <v>1</v>
      </c>
    </row>
    <row r="3092" spans="1:31" customFormat="1" ht="54">
      <c r="A3092" s="36">
        <v>3091</v>
      </c>
      <c r="B3092" s="36" t="s">
        <v>15814</v>
      </c>
      <c r="C3092" s="36" t="s">
        <v>15943</v>
      </c>
      <c r="D3092" s="36" t="s">
        <v>16876</v>
      </c>
      <c r="E3092" s="36"/>
      <c r="F3092" s="36" t="s">
        <v>45</v>
      </c>
      <c r="G3092" s="36">
        <v>0</v>
      </c>
      <c r="H3092" s="36" t="s">
        <v>82</v>
      </c>
      <c r="I3092" s="36" t="s">
        <v>16877</v>
      </c>
      <c r="J3092" s="36" t="s">
        <v>16878</v>
      </c>
      <c r="K3092" s="36" t="s">
        <v>106</v>
      </c>
      <c r="L3092" s="72"/>
      <c r="M3092" s="36"/>
      <c r="N3092" s="36"/>
      <c r="O3092" s="36"/>
      <c r="P3092" s="36"/>
      <c r="Q3092" s="36"/>
      <c r="R3092" s="36"/>
      <c r="S3092" s="36"/>
      <c r="T3092" s="36"/>
      <c r="U3092" s="36"/>
      <c r="V3092" s="36"/>
      <c r="W3092" s="36"/>
      <c r="X3092" s="36"/>
      <c r="Y3092" s="36"/>
      <c r="Z3092" s="36"/>
      <c r="AA3092" s="36"/>
      <c r="AB3092" s="36"/>
      <c r="AC3092" s="36"/>
      <c r="AD3092" s="36"/>
      <c r="AE3092" s="36">
        <f t="shared" si="51"/>
        <v>0</v>
      </c>
    </row>
    <row r="3093" spans="1:31" customFormat="1" ht="54">
      <c r="A3093" s="36">
        <v>3092</v>
      </c>
      <c r="B3093" s="36" t="s">
        <v>15814</v>
      </c>
      <c r="C3093" s="36" t="s">
        <v>15943</v>
      </c>
      <c r="D3093" s="36" t="s">
        <v>16879</v>
      </c>
      <c r="E3093" s="36"/>
      <c r="F3093" s="36" t="s">
        <v>45</v>
      </c>
      <c r="G3093" s="36">
        <v>0</v>
      </c>
      <c r="H3093" s="36" t="s">
        <v>82</v>
      </c>
      <c r="I3093" s="36" t="s">
        <v>16880</v>
      </c>
      <c r="J3093" s="36" t="s">
        <v>16881</v>
      </c>
      <c r="K3093" s="36" t="s">
        <v>33</v>
      </c>
      <c r="L3093" s="72" t="s">
        <v>16882</v>
      </c>
      <c r="M3093" s="36" t="s">
        <v>16883</v>
      </c>
      <c r="N3093" s="36" t="s">
        <v>49</v>
      </c>
      <c r="O3093" s="36"/>
      <c r="P3093" s="36" t="s">
        <v>50</v>
      </c>
      <c r="Q3093" s="36"/>
      <c r="R3093" s="36"/>
      <c r="S3093" s="36" t="s">
        <v>51</v>
      </c>
      <c r="T3093" s="36" t="s">
        <v>38</v>
      </c>
      <c r="U3093" s="36" t="s">
        <v>39</v>
      </c>
      <c r="V3093" s="36" t="s">
        <v>39</v>
      </c>
      <c r="W3093" s="36" t="s">
        <v>16832</v>
      </c>
      <c r="X3093" s="36">
        <v>1</v>
      </c>
      <c r="Y3093" s="36" t="s">
        <v>16884</v>
      </c>
      <c r="Z3093" s="36">
        <v>1</v>
      </c>
      <c r="AA3093" s="36" t="s">
        <v>4122</v>
      </c>
      <c r="AB3093" s="36">
        <v>1</v>
      </c>
      <c r="AC3093" s="36"/>
      <c r="AD3093" s="36"/>
      <c r="AE3093" s="36">
        <f t="shared" si="51"/>
        <v>1</v>
      </c>
    </row>
    <row r="3094" spans="1:31" customFormat="1" ht="54">
      <c r="A3094" s="36">
        <v>3093</v>
      </c>
      <c r="B3094" s="36" t="s">
        <v>15814</v>
      </c>
      <c r="C3094" s="36" t="s">
        <v>15943</v>
      </c>
      <c r="D3094" s="36" t="s">
        <v>16885</v>
      </c>
      <c r="E3094" s="36"/>
      <c r="F3094" s="36" t="s">
        <v>45</v>
      </c>
      <c r="G3094" s="36">
        <v>0</v>
      </c>
      <c r="H3094" s="36" t="s">
        <v>108</v>
      </c>
      <c r="I3094" s="36" t="s">
        <v>16886</v>
      </c>
      <c r="J3094" s="36" t="s">
        <v>16887</v>
      </c>
      <c r="K3094" s="36" t="s">
        <v>33</v>
      </c>
      <c r="L3094" s="72" t="s">
        <v>16888</v>
      </c>
      <c r="M3094" s="36" t="s">
        <v>16889</v>
      </c>
      <c r="N3094" s="36" t="s">
        <v>36</v>
      </c>
      <c r="O3094" s="36"/>
      <c r="P3094" s="36"/>
      <c r="Q3094" s="36"/>
      <c r="R3094" s="36"/>
      <c r="S3094" s="36" t="s">
        <v>51</v>
      </c>
      <c r="T3094" s="36" t="s">
        <v>38</v>
      </c>
      <c r="U3094" s="36" t="s">
        <v>39</v>
      </c>
      <c r="V3094" s="36" t="s">
        <v>39</v>
      </c>
      <c r="W3094" s="36" t="s">
        <v>16832</v>
      </c>
      <c r="X3094" s="36">
        <v>1</v>
      </c>
      <c r="Y3094" s="36" t="s">
        <v>16890</v>
      </c>
      <c r="Z3094" s="36">
        <v>1</v>
      </c>
      <c r="AA3094" s="36" t="s">
        <v>4122</v>
      </c>
      <c r="AB3094" s="36">
        <v>1</v>
      </c>
      <c r="AC3094" s="36"/>
      <c r="AD3094" s="36"/>
      <c r="AE3094" s="36">
        <f t="shared" si="51"/>
        <v>0</v>
      </c>
    </row>
    <row r="3095" spans="1:31" customFormat="1" ht="54">
      <c r="A3095" s="36">
        <v>3094</v>
      </c>
      <c r="B3095" s="36" t="s">
        <v>15814</v>
      </c>
      <c r="C3095" s="36" t="s">
        <v>15943</v>
      </c>
      <c r="D3095" s="36" t="s">
        <v>16891</v>
      </c>
      <c r="E3095" s="36"/>
      <c r="F3095" s="36" t="s">
        <v>45</v>
      </c>
      <c r="G3095" s="36">
        <v>0</v>
      </c>
      <c r="H3095" s="36" t="s">
        <v>82</v>
      </c>
      <c r="I3095" s="36" t="s">
        <v>16892</v>
      </c>
      <c r="J3095" s="36" t="s">
        <v>16893</v>
      </c>
      <c r="K3095" s="36" t="s">
        <v>33</v>
      </c>
      <c r="L3095" s="72" t="s">
        <v>16894</v>
      </c>
      <c r="M3095" s="36" t="s">
        <v>16895</v>
      </c>
      <c r="N3095" s="36" t="s">
        <v>49</v>
      </c>
      <c r="O3095" s="36"/>
      <c r="P3095" s="36" t="s">
        <v>50</v>
      </c>
      <c r="Q3095" s="36"/>
      <c r="R3095" s="36"/>
      <c r="S3095" s="36" t="s">
        <v>37</v>
      </c>
      <c r="T3095" s="36" t="s">
        <v>38</v>
      </c>
      <c r="U3095" s="36" t="s">
        <v>39</v>
      </c>
      <c r="V3095" s="36" t="s">
        <v>39</v>
      </c>
      <c r="W3095" s="36" t="s">
        <v>16832</v>
      </c>
      <c r="X3095" s="36">
        <v>1</v>
      </c>
      <c r="Y3095" s="36" t="s">
        <v>16896</v>
      </c>
      <c r="Z3095" s="36">
        <v>4</v>
      </c>
      <c r="AA3095" s="36" t="s">
        <v>4122</v>
      </c>
      <c r="AB3095" s="36">
        <v>4</v>
      </c>
      <c r="AC3095" s="36"/>
      <c r="AD3095" s="36"/>
      <c r="AE3095" s="36">
        <f t="shared" si="51"/>
        <v>1</v>
      </c>
    </row>
    <row r="3096" spans="1:31" customFormat="1" ht="54">
      <c r="A3096" s="36">
        <v>3095</v>
      </c>
      <c r="B3096" s="36" t="s">
        <v>15814</v>
      </c>
      <c r="C3096" s="36" t="s">
        <v>15943</v>
      </c>
      <c r="D3096" s="36" t="s">
        <v>16897</v>
      </c>
      <c r="E3096" s="36"/>
      <c r="F3096" s="36" t="s">
        <v>5099</v>
      </c>
      <c r="G3096" s="36">
        <v>6</v>
      </c>
      <c r="H3096" s="36" t="s">
        <v>645</v>
      </c>
      <c r="I3096" s="36" t="s">
        <v>16898</v>
      </c>
      <c r="J3096" s="36" t="s">
        <v>16899</v>
      </c>
      <c r="K3096" s="36" t="s">
        <v>33</v>
      </c>
      <c r="L3096" s="72" t="s">
        <v>16900</v>
      </c>
      <c r="M3096" s="36" t="s">
        <v>16901</v>
      </c>
      <c r="N3096" s="36" t="s">
        <v>36</v>
      </c>
      <c r="O3096" s="36"/>
      <c r="P3096" s="36"/>
      <c r="Q3096" s="36"/>
      <c r="R3096" s="36"/>
      <c r="S3096" s="36" t="s">
        <v>37</v>
      </c>
      <c r="T3096" s="36" t="s">
        <v>38</v>
      </c>
      <c r="U3096" s="36" t="s">
        <v>38</v>
      </c>
      <c r="V3096" s="36" t="s">
        <v>38</v>
      </c>
      <c r="W3096" s="36" t="s">
        <v>16902</v>
      </c>
      <c r="X3096" s="36">
        <v>1</v>
      </c>
      <c r="Y3096" s="36" t="s">
        <v>16903</v>
      </c>
      <c r="Z3096" s="36">
        <v>1</v>
      </c>
      <c r="AA3096" s="36" t="s">
        <v>4122</v>
      </c>
      <c r="AB3096" s="36">
        <v>1</v>
      </c>
      <c r="AC3096" s="36"/>
      <c r="AD3096" s="36"/>
      <c r="AE3096" s="36">
        <f t="shared" si="51"/>
        <v>0</v>
      </c>
    </row>
    <row r="3097" spans="1:31" customFormat="1" ht="67.5">
      <c r="A3097" s="36">
        <v>3096</v>
      </c>
      <c r="B3097" s="36" t="s">
        <v>15814</v>
      </c>
      <c r="C3097" s="36" t="s">
        <v>15943</v>
      </c>
      <c r="D3097" s="36" t="s">
        <v>16904</v>
      </c>
      <c r="E3097" s="36"/>
      <c r="F3097" s="36" t="s">
        <v>45</v>
      </c>
      <c r="G3097" s="36">
        <v>0</v>
      </c>
      <c r="H3097" s="36" t="s">
        <v>82</v>
      </c>
      <c r="I3097" s="36" t="s">
        <v>16905</v>
      </c>
      <c r="J3097" s="36" t="s">
        <v>16906</v>
      </c>
      <c r="K3097" s="36" t="s">
        <v>33</v>
      </c>
      <c r="L3097" s="72" t="s">
        <v>16907</v>
      </c>
      <c r="M3097" s="36" t="s">
        <v>16908</v>
      </c>
      <c r="N3097" s="36" t="s">
        <v>49</v>
      </c>
      <c r="O3097" s="36"/>
      <c r="P3097" s="36" t="s">
        <v>50</v>
      </c>
      <c r="Q3097" s="36"/>
      <c r="R3097" s="36"/>
      <c r="S3097" s="36" t="s">
        <v>37</v>
      </c>
      <c r="T3097" s="36" t="s">
        <v>38</v>
      </c>
      <c r="U3097" s="36" t="s">
        <v>38</v>
      </c>
      <c r="V3097" s="36" t="s">
        <v>38</v>
      </c>
      <c r="W3097" s="36" t="s">
        <v>16909</v>
      </c>
      <c r="X3097" s="36">
        <v>1</v>
      </c>
      <c r="Y3097" s="36" t="s">
        <v>16910</v>
      </c>
      <c r="Z3097" s="36">
        <v>1</v>
      </c>
      <c r="AA3097" s="36" t="s">
        <v>4122</v>
      </c>
      <c r="AB3097" s="36">
        <v>1</v>
      </c>
      <c r="AC3097" s="36"/>
      <c r="AD3097" s="36"/>
      <c r="AE3097" s="36">
        <f t="shared" si="51"/>
        <v>1</v>
      </c>
    </row>
    <row r="3098" spans="1:31" customFormat="1" ht="67.5">
      <c r="A3098" s="36">
        <v>3097</v>
      </c>
      <c r="B3098" s="36" t="s">
        <v>15814</v>
      </c>
      <c r="C3098" s="36" t="s">
        <v>15943</v>
      </c>
      <c r="D3098" s="36" t="s">
        <v>16911</v>
      </c>
      <c r="E3098" s="36" t="s">
        <v>28</v>
      </c>
      <c r="F3098" s="36" t="s">
        <v>45</v>
      </c>
      <c r="G3098" s="36">
        <v>0</v>
      </c>
      <c r="H3098" s="36" t="s">
        <v>82</v>
      </c>
      <c r="I3098" s="36" t="s">
        <v>16912</v>
      </c>
      <c r="J3098" s="36" t="s">
        <v>16913</v>
      </c>
      <c r="K3098" s="36" t="s">
        <v>33</v>
      </c>
      <c r="L3098" s="72" t="s">
        <v>16914</v>
      </c>
      <c r="M3098" s="36" t="s">
        <v>16915</v>
      </c>
      <c r="N3098" s="36" t="s">
        <v>36</v>
      </c>
      <c r="O3098" s="36"/>
      <c r="P3098" s="36"/>
      <c r="Q3098" s="36"/>
      <c r="R3098" s="36"/>
      <c r="S3098" s="36" t="s">
        <v>37</v>
      </c>
      <c r="T3098" s="36" t="s">
        <v>38</v>
      </c>
      <c r="U3098" s="36" t="s">
        <v>38</v>
      </c>
      <c r="V3098" s="36" t="s">
        <v>38</v>
      </c>
      <c r="W3098" s="36" t="s">
        <v>16575</v>
      </c>
      <c r="X3098" s="36">
        <v>1</v>
      </c>
      <c r="Y3098" s="36" t="s">
        <v>845</v>
      </c>
      <c r="Z3098" s="36">
        <v>5</v>
      </c>
      <c r="AA3098" s="36" t="s">
        <v>845</v>
      </c>
      <c r="AB3098" s="36">
        <v>5</v>
      </c>
      <c r="AC3098" s="36"/>
      <c r="AD3098" s="36"/>
      <c r="AE3098" s="36">
        <f t="shared" si="51"/>
        <v>0</v>
      </c>
    </row>
    <row r="3099" spans="1:31" customFormat="1" ht="108">
      <c r="A3099" s="36">
        <v>3098</v>
      </c>
      <c r="B3099" s="36" t="s">
        <v>15814</v>
      </c>
      <c r="C3099" s="36" t="s">
        <v>15943</v>
      </c>
      <c r="D3099" s="36" t="s">
        <v>16916</v>
      </c>
      <c r="E3099" s="36" t="s">
        <v>28</v>
      </c>
      <c r="F3099" s="36" t="s">
        <v>45</v>
      </c>
      <c r="G3099" s="36">
        <v>0</v>
      </c>
      <c r="H3099" s="36" t="s">
        <v>82</v>
      </c>
      <c r="I3099" s="36" t="s">
        <v>16917</v>
      </c>
      <c r="J3099" s="36" t="s">
        <v>16918</v>
      </c>
      <c r="K3099" s="36" t="s">
        <v>33</v>
      </c>
      <c r="L3099" s="72" t="s">
        <v>16919</v>
      </c>
      <c r="M3099" s="36" t="s">
        <v>16869</v>
      </c>
      <c r="N3099" s="36" t="s">
        <v>36</v>
      </c>
      <c r="O3099" s="36"/>
      <c r="P3099" s="36"/>
      <c r="Q3099" s="36"/>
      <c r="R3099" s="36"/>
      <c r="S3099" s="36" t="s">
        <v>37</v>
      </c>
      <c r="T3099" s="36" t="s">
        <v>38</v>
      </c>
      <c r="U3099" s="36" t="s">
        <v>38</v>
      </c>
      <c r="V3099" s="36" t="s">
        <v>38</v>
      </c>
      <c r="W3099" s="36" t="s">
        <v>16575</v>
      </c>
      <c r="X3099" s="36">
        <v>1</v>
      </c>
      <c r="Y3099" s="36" t="s">
        <v>845</v>
      </c>
      <c r="Z3099" s="36">
        <v>5</v>
      </c>
      <c r="AA3099" s="36" t="s">
        <v>845</v>
      </c>
      <c r="AB3099" s="36">
        <v>5</v>
      </c>
      <c r="AC3099" s="36"/>
      <c r="AD3099" s="36"/>
      <c r="AE3099" s="36">
        <f t="shared" si="51"/>
        <v>0</v>
      </c>
    </row>
    <row r="3100" spans="1:31" customFormat="1" ht="54">
      <c r="A3100" s="36">
        <v>3099</v>
      </c>
      <c r="B3100" s="36" t="s">
        <v>15814</v>
      </c>
      <c r="C3100" s="36" t="s">
        <v>15943</v>
      </c>
      <c r="D3100" s="36" t="s">
        <v>16920</v>
      </c>
      <c r="E3100" s="36"/>
      <c r="F3100" s="36" t="s">
        <v>45</v>
      </c>
      <c r="G3100" s="36">
        <v>0</v>
      </c>
      <c r="H3100" s="36" t="s">
        <v>42</v>
      </c>
      <c r="I3100" s="36" t="s">
        <v>16921</v>
      </c>
      <c r="J3100" s="36" t="s">
        <v>16922</v>
      </c>
      <c r="K3100" s="36" t="s">
        <v>33</v>
      </c>
      <c r="L3100" s="72" t="s">
        <v>16923</v>
      </c>
      <c r="M3100" s="36" t="s">
        <v>5968</v>
      </c>
      <c r="N3100" s="36" t="s">
        <v>49</v>
      </c>
      <c r="O3100" s="36"/>
      <c r="P3100" s="36" t="s">
        <v>50</v>
      </c>
      <c r="Q3100" s="36"/>
      <c r="R3100" s="36"/>
      <c r="S3100" s="36" t="s">
        <v>51</v>
      </c>
      <c r="T3100" s="36" t="s">
        <v>38</v>
      </c>
      <c r="U3100" s="36" t="s">
        <v>39</v>
      </c>
      <c r="V3100" s="36" t="s">
        <v>38</v>
      </c>
      <c r="W3100" s="36" t="s">
        <v>16924</v>
      </c>
      <c r="X3100" s="36">
        <v>1</v>
      </c>
      <c r="Y3100" s="36" t="s">
        <v>16925</v>
      </c>
      <c r="Z3100" s="36">
        <v>1</v>
      </c>
      <c r="AA3100" s="36" t="s">
        <v>4122</v>
      </c>
      <c r="AB3100" s="36">
        <v>1</v>
      </c>
      <c r="AC3100" s="36"/>
      <c r="AD3100" s="36"/>
      <c r="AE3100" s="36">
        <f t="shared" si="51"/>
        <v>1</v>
      </c>
    </row>
    <row r="3101" spans="1:31" customFormat="1" ht="54">
      <c r="A3101" s="36">
        <v>3100</v>
      </c>
      <c r="B3101" s="36" t="s">
        <v>15814</v>
      </c>
      <c r="C3101" s="36" t="s">
        <v>15943</v>
      </c>
      <c r="D3101" s="36" t="s">
        <v>16926</v>
      </c>
      <c r="E3101" s="36"/>
      <c r="F3101" s="36" t="s">
        <v>45</v>
      </c>
      <c r="G3101" s="36">
        <v>0</v>
      </c>
      <c r="H3101" s="36" t="s">
        <v>42</v>
      </c>
      <c r="I3101" s="36" t="s">
        <v>16927</v>
      </c>
      <c r="J3101" s="36" t="s">
        <v>16928</v>
      </c>
      <c r="K3101" s="36" t="s">
        <v>33</v>
      </c>
      <c r="L3101" s="72" t="s">
        <v>16929</v>
      </c>
      <c r="M3101" s="36" t="s">
        <v>16869</v>
      </c>
      <c r="N3101" s="36" t="s">
        <v>49</v>
      </c>
      <c r="O3101" s="36"/>
      <c r="P3101" s="36" t="s">
        <v>50</v>
      </c>
      <c r="Q3101" s="36"/>
      <c r="R3101" s="36"/>
      <c r="S3101" s="36" t="s">
        <v>51</v>
      </c>
      <c r="T3101" s="36" t="s">
        <v>38</v>
      </c>
      <c r="U3101" s="36" t="s">
        <v>38</v>
      </c>
      <c r="V3101" s="36" t="s">
        <v>38</v>
      </c>
      <c r="W3101" s="36" t="s">
        <v>16924</v>
      </c>
      <c r="X3101" s="36">
        <v>1</v>
      </c>
      <c r="Y3101" s="36" t="s">
        <v>16930</v>
      </c>
      <c r="Z3101" s="36">
        <v>1</v>
      </c>
      <c r="AA3101" s="36" t="s">
        <v>4122</v>
      </c>
      <c r="AB3101" s="36">
        <v>1</v>
      </c>
      <c r="AC3101" s="36"/>
      <c r="AD3101" s="36"/>
      <c r="AE3101" s="36">
        <f t="shared" si="51"/>
        <v>1</v>
      </c>
    </row>
    <row r="3102" spans="1:31" customFormat="1" ht="81">
      <c r="A3102" s="36">
        <v>3101</v>
      </c>
      <c r="B3102" s="36" t="s">
        <v>15814</v>
      </c>
      <c r="C3102" s="36" t="s">
        <v>15943</v>
      </c>
      <c r="D3102" s="36" t="s">
        <v>16931</v>
      </c>
      <c r="E3102" s="36"/>
      <c r="F3102" s="36" t="s">
        <v>5099</v>
      </c>
      <c r="G3102" s="36">
        <v>6</v>
      </c>
      <c r="H3102" s="36" t="s">
        <v>42</v>
      </c>
      <c r="I3102" s="36" t="s">
        <v>16932</v>
      </c>
      <c r="J3102" s="36" t="s">
        <v>16933</v>
      </c>
      <c r="K3102" s="36" t="s">
        <v>33</v>
      </c>
      <c r="L3102" s="72" t="s">
        <v>16934</v>
      </c>
      <c r="M3102" s="36" t="s">
        <v>16935</v>
      </c>
      <c r="N3102" s="36" t="s">
        <v>49</v>
      </c>
      <c r="O3102" s="36"/>
      <c r="P3102" s="36" t="s">
        <v>50</v>
      </c>
      <c r="Q3102" s="36"/>
      <c r="R3102" s="36"/>
      <c r="S3102" s="36" t="s">
        <v>51</v>
      </c>
      <c r="T3102" s="36" t="s">
        <v>38</v>
      </c>
      <c r="U3102" s="36" t="s">
        <v>38</v>
      </c>
      <c r="V3102" s="36" t="s">
        <v>38</v>
      </c>
      <c r="W3102" s="36" t="s">
        <v>16832</v>
      </c>
      <c r="X3102" s="36">
        <v>1</v>
      </c>
      <c r="Y3102" s="36" t="s">
        <v>52</v>
      </c>
      <c r="Z3102" s="36">
        <v>3</v>
      </c>
      <c r="AA3102" s="36" t="s">
        <v>4122</v>
      </c>
      <c r="AB3102" s="36">
        <v>4</v>
      </c>
      <c r="AC3102" s="36"/>
      <c r="AD3102" s="36"/>
      <c r="AE3102" s="36">
        <f t="shared" si="51"/>
        <v>1</v>
      </c>
    </row>
    <row r="3103" spans="1:31" customFormat="1" ht="121.5">
      <c r="A3103" s="36">
        <v>3102</v>
      </c>
      <c r="B3103" s="36" t="s">
        <v>15814</v>
      </c>
      <c r="C3103" s="36" t="s">
        <v>15943</v>
      </c>
      <c r="D3103" s="36" t="s">
        <v>16936</v>
      </c>
      <c r="E3103" s="36" t="s">
        <v>28</v>
      </c>
      <c r="F3103" s="36" t="s">
        <v>45</v>
      </c>
      <c r="G3103" s="36">
        <v>0</v>
      </c>
      <c r="H3103" s="36" t="s">
        <v>82</v>
      </c>
      <c r="I3103" s="36" t="s">
        <v>16937</v>
      </c>
      <c r="J3103" s="36" t="s">
        <v>16938</v>
      </c>
      <c r="K3103" s="36" t="s">
        <v>33</v>
      </c>
      <c r="L3103" s="72" t="s">
        <v>16939</v>
      </c>
      <c r="M3103" s="36" t="s">
        <v>16869</v>
      </c>
      <c r="N3103" s="36" t="s">
        <v>49</v>
      </c>
      <c r="O3103" s="36"/>
      <c r="P3103" s="36" t="s">
        <v>50</v>
      </c>
      <c r="Q3103" s="36"/>
      <c r="R3103" s="36"/>
      <c r="S3103" s="36" t="s">
        <v>51</v>
      </c>
      <c r="T3103" s="36" t="s">
        <v>38</v>
      </c>
      <c r="U3103" s="36" t="s">
        <v>39</v>
      </c>
      <c r="V3103" s="36" t="s">
        <v>38</v>
      </c>
      <c r="W3103" s="36" t="s">
        <v>16575</v>
      </c>
      <c r="X3103" s="36">
        <v>1</v>
      </c>
      <c r="Y3103" s="36" t="s">
        <v>16940</v>
      </c>
      <c r="Z3103" s="36">
        <v>1</v>
      </c>
      <c r="AA3103" s="36" t="s">
        <v>4122</v>
      </c>
      <c r="AB3103" s="36">
        <v>1</v>
      </c>
      <c r="AC3103" s="36"/>
      <c r="AD3103" s="36"/>
      <c r="AE3103" s="36">
        <f t="shared" si="51"/>
        <v>1</v>
      </c>
    </row>
    <row r="3104" spans="1:31" customFormat="1" ht="67.5">
      <c r="A3104" s="36">
        <v>3103</v>
      </c>
      <c r="B3104" s="36" t="s">
        <v>15814</v>
      </c>
      <c r="C3104" s="36" t="s">
        <v>15943</v>
      </c>
      <c r="D3104" s="36" t="s">
        <v>16941</v>
      </c>
      <c r="E3104" s="36"/>
      <c r="F3104" s="36" t="s">
        <v>16942</v>
      </c>
      <c r="G3104" s="36">
        <v>4</v>
      </c>
      <c r="H3104" s="36" t="s">
        <v>645</v>
      </c>
      <c r="I3104" s="36" t="s">
        <v>16943</v>
      </c>
      <c r="J3104" s="36" t="s">
        <v>16944</v>
      </c>
      <c r="K3104" s="36" t="s">
        <v>33</v>
      </c>
      <c r="L3104" s="72" t="s">
        <v>16945</v>
      </c>
      <c r="M3104" s="36" t="s">
        <v>238</v>
      </c>
      <c r="N3104" s="36" t="s">
        <v>49</v>
      </c>
      <c r="O3104" s="36"/>
      <c r="P3104" s="36"/>
      <c r="Q3104" s="36"/>
      <c r="R3104" s="36" t="s">
        <v>50</v>
      </c>
      <c r="S3104" s="36" t="s">
        <v>51</v>
      </c>
      <c r="T3104" s="36" t="s">
        <v>38</v>
      </c>
      <c r="U3104" s="36" t="s">
        <v>39</v>
      </c>
      <c r="V3104" s="36" t="s">
        <v>38</v>
      </c>
      <c r="W3104" s="36" t="s">
        <v>16832</v>
      </c>
      <c r="X3104" s="36">
        <v>1</v>
      </c>
      <c r="Y3104" s="36" t="s">
        <v>52</v>
      </c>
      <c r="Z3104" s="36">
        <v>3</v>
      </c>
      <c r="AA3104" s="36" t="s">
        <v>4122</v>
      </c>
      <c r="AB3104" s="36">
        <v>4</v>
      </c>
      <c r="AC3104" s="36"/>
      <c r="AD3104" s="36"/>
      <c r="AE3104" s="36">
        <f t="shared" si="51"/>
        <v>1</v>
      </c>
    </row>
    <row r="3105" spans="1:31" customFormat="1" ht="81">
      <c r="A3105" s="36">
        <v>3104</v>
      </c>
      <c r="B3105" s="36" t="s">
        <v>15814</v>
      </c>
      <c r="C3105" s="36" t="s">
        <v>15943</v>
      </c>
      <c r="D3105" s="36" t="s">
        <v>16946</v>
      </c>
      <c r="E3105" s="36"/>
      <c r="F3105" s="36" t="s">
        <v>45</v>
      </c>
      <c r="G3105" s="36">
        <v>0</v>
      </c>
      <c r="H3105" s="36" t="s">
        <v>645</v>
      </c>
      <c r="I3105" s="36" t="s">
        <v>16947</v>
      </c>
      <c r="J3105" s="36" t="s">
        <v>16948</v>
      </c>
      <c r="K3105" s="36" t="s">
        <v>33</v>
      </c>
      <c r="L3105" s="72" t="s">
        <v>16949</v>
      </c>
      <c r="M3105" s="36" t="s">
        <v>16950</v>
      </c>
      <c r="N3105" s="36" t="s">
        <v>49</v>
      </c>
      <c r="O3105" s="36" t="s">
        <v>50</v>
      </c>
      <c r="P3105" s="36"/>
      <c r="Q3105" s="36"/>
      <c r="R3105" s="36"/>
      <c r="S3105" s="36" t="s">
        <v>51</v>
      </c>
      <c r="T3105" s="36" t="s">
        <v>38</v>
      </c>
      <c r="U3105" s="36" t="s">
        <v>39</v>
      </c>
      <c r="V3105" s="36" t="s">
        <v>38</v>
      </c>
      <c r="W3105" s="36" t="s">
        <v>16832</v>
      </c>
      <c r="X3105" s="36">
        <v>1</v>
      </c>
      <c r="Y3105" s="36" t="s">
        <v>52</v>
      </c>
      <c r="Z3105" s="36">
        <v>3</v>
      </c>
      <c r="AA3105" s="36" t="s">
        <v>4122</v>
      </c>
      <c r="AB3105" s="36">
        <v>4</v>
      </c>
      <c r="AC3105" s="36"/>
      <c r="AD3105" s="36"/>
      <c r="AE3105" s="36">
        <f t="shared" si="51"/>
        <v>1</v>
      </c>
    </row>
    <row r="3106" spans="1:31" customFormat="1" ht="54">
      <c r="A3106" s="36">
        <v>3105</v>
      </c>
      <c r="B3106" s="36" t="s">
        <v>15814</v>
      </c>
      <c r="C3106" s="36" t="s">
        <v>15943</v>
      </c>
      <c r="D3106" s="36" t="s">
        <v>16951</v>
      </c>
      <c r="E3106" s="36"/>
      <c r="F3106" s="36" t="s">
        <v>45</v>
      </c>
      <c r="G3106" s="36">
        <v>0</v>
      </c>
      <c r="H3106" s="36" t="s">
        <v>82</v>
      </c>
      <c r="I3106" s="36" t="s">
        <v>16952</v>
      </c>
      <c r="J3106" s="36" t="s">
        <v>16953</v>
      </c>
      <c r="K3106" s="36" t="s">
        <v>33</v>
      </c>
      <c r="L3106" s="72" t="s">
        <v>16954</v>
      </c>
      <c r="M3106" s="36" t="s">
        <v>5968</v>
      </c>
      <c r="N3106" s="36" t="s">
        <v>49</v>
      </c>
      <c r="O3106" s="36"/>
      <c r="P3106" s="36" t="s">
        <v>50</v>
      </c>
      <c r="Q3106" s="36"/>
      <c r="R3106" s="36" t="s">
        <v>50</v>
      </c>
      <c r="S3106" s="36" t="s">
        <v>51</v>
      </c>
      <c r="T3106" s="36" t="s">
        <v>38</v>
      </c>
      <c r="U3106" s="36" t="s">
        <v>38</v>
      </c>
      <c r="V3106" s="36" t="s">
        <v>38</v>
      </c>
      <c r="W3106" s="36" t="s">
        <v>16832</v>
      </c>
      <c r="X3106" s="36">
        <v>1</v>
      </c>
      <c r="Y3106" s="36" t="s">
        <v>52</v>
      </c>
      <c r="Z3106" s="36">
        <v>3</v>
      </c>
      <c r="AA3106" s="36" t="s">
        <v>4122</v>
      </c>
      <c r="AB3106" s="36">
        <v>4</v>
      </c>
      <c r="AC3106" s="36"/>
      <c r="AD3106" s="36"/>
      <c r="AE3106" s="36">
        <f t="shared" si="51"/>
        <v>2</v>
      </c>
    </row>
    <row r="3107" spans="1:31" customFormat="1" ht="148.5">
      <c r="A3107" s="36">
        <v>3106</v>
      </c>
      <c r="B3107" s="36" t="s">
        <v>15814</v>
      </c>
      <c r="C3107" s="36" t="s">
        <v>15943</v>
      </c>
      <c r="D3107" s="36" t="s">
        <v>16955</v>
      </c>
      <c r="E3107" s="36" t="s">
        <v>28</v>
      </c>
      <c r="F3107" s="36" t="s">
        <v>45</v>
      </c>
      <c r="G3107" s="36">
        <v>0</v>
      </c>
      <c r="H3107" s="36" t="s">
        <v>82</v>
      </c>
      <c r="I3107" s="36" t="s">
        <v>16956</v>
      </c>
      <c r="J3107" s="36" t="s">
        <v>16957</v>
      </c>
      <c r="K3107" s="36" t="s">
        <v>33</v>
      </c>
      <c r="L3107" s="72" t="s">
        <v>16958</v>
      </c>
      <c r="M3107" s="36" t="s">
        <v>16959</v>
      </c>
      <c r="N3107" s="36" t="s">
        <v>49</v>
      </c>
      <c r="O3107" s="36"/>
      <c r="P3107" s="36" t="s">
        <v>50</v>
      </c>
      <c r="Q3107" s="36"/>
      <c r="R3107" s="36"/>
      <c r="S3107" s="36" t="s">
        <v>51</v>
      </c>
      <c r="T3107" s="36" t="s">
        <v>38</v>
      </c>
      <c r="U3107" s="36" t="s">
        <v>39</v>
      </c>
      <c r="V3107" s="36" t="s">
        <v>38</v>
      </c>
      <c r="W3107" s="36" t="s">
        <v>16575</v>
      </c>
      <c r="X3107" s="36">
        <v>1</v>
      </c>
      <c r="Y3107" s="36" t="s">
        <v>845</v>
      </c>
      <c r="Z3107" s="36">
        <v>5</v>
      </c>
      <c r="AA3107" s="36" t="s">
        <v>845</v>
      </c>
      <c r="AB3107" s="36">
        <v>5</v>
      </c>
      <c r="AC3107" s="36"/>
      <c r="AD3107" s="36"/>
      <c r="AE3107" s="36">
        <f t="shared" si="51"/>
        <v>1</v>
      </c>
    </row>
    <row r="3108" spans="1:31" customFormat="1" ht="67.5">
      <c r="A3108" s="36">
        <v>3107</v>
      </c>
      <c r="B3108" s="36" t="s">
        <v>15814</v>
      </c>
      <c r="C3108" s="36" t="s">
        <v>15943</v>
      </c>
      <c r="D3108" s="36" t="s">
        <v>16960</v>
      </c>
      <c r="E3108" s="36" t="s">
        <v>28</v>
      </c>
      <c r="F3108" s="36" t="s">
        <v>45</v>
      </c>
      <c r="G3108" s="36">
        <v>0</v>
      </c>
      <c r="H3108" s="36" t="s">
        <v>82</v>
      </c>
      <c r="I3108" s="36" t="s">
        <v>16961</v>
      </c>
      <c r="J3108" s="36" t="s">
        <v>16962</v>
      </c>
      <c r="K3108" s="36" t="s">
        <v>33</v>
      </c>
      <c r="L3108" s="72" t="s">
        <v>16963</v>
      </c>
      <c r="M3108" s="36" t="s">
        <v>16964</v>
      </c>
      <c r="N3108" s="36" t="s">
        <v>36</v>
      </c>
      <c r="O3108" s="36"/>
      <c r="P3108" s="36"/>
      <c r="Q3108" s="36"/>
      <c r="R3108" s="36"/>
      <c r="S3108" s="36" t="s">
        <v>38</v>
      </c>
      <c r="T3108" s="36" t="s">
        <v>38</v>
      </c>
      <c r="U3108" s="36" t="s">
        <v>39</v>
      </c>
      <c r="V3108" s="36" t="s">
        <v>38</v>
      </c>
      <c r="W3108" s="36"/>
      <c r="X3108" s="36">
        <v>2</v>
      </c>
      <c r="Y3108" s="36" t="s">
        <v>845</v>
      </c>
      <c r="Z3108" s="36">
        <v>5</v>
      </c>
      <c r="AA3108" s="36" t="s">
        <v>845</v>
      </c>
      <c r="AB3108" s="36">
        <v>5</v>
      </c>
      <c r="AC3108" s="36" t="s">
        <v>16965</v>
      </c>
      <c r="AD3108" s="36"/>
      <c r="AE3108" s="36">
        <f t="shared" si="51"/>
        <v>0</v>
      </c>
    </row>
    <row r="3109" spans="1:31" customFormat="1" ht="81">
      <c r="A3109" s="36">
        <v>3108</v>
      </c>
      <c r="B3109" s="36" t="s">
        <v>15814</v>
      </c>
      <c r="C3109" s="36" t="s">
        <v>15943</v>
      </c>
      <c r="D3109" s="36" t="s">
        <v>16966</v>
      </c>
      <c r="E3109" s="36" t="s">
        <v>28</v>
      </c>
      <c r="F3109" s="36" t="s">
        <v>45</v>
      </c>
      <c r="G3109" s="36">
        <v>0</v>
      </c>
      <c r="H3109" s="36" t="s">
        <v>82</v>
      </c>
      <c r="I3109" s="36" t="s">
        <v>16967</v>
      </c>
      <c r="J3109" s="36" t="s">
        <v>16968</v>
      </c>
      <c r="K3109" s="36" t="s">
        <v>33</v>
      </c>
      <c r="L3109" s="72" t="s">
        <v>16969</v>
      </c>
      <c r="M3109" s="36" t="s">
        <v>16869</v>
      </c>
      <c r="N3109" s="36" t="s">
        <v>49</v>
      </c>
      <c r="O3109" s="36"/>
      <c r="P3109" s="36"/>
      <c r="Q3109" s="36"/>
      <c r="R3109" s="36" t="s">
        <v>50</v>
      </c>
      <c r="S3109" s="36" t="s">
        <v>51</v>
      </c>
      <c r="T3109" s="36" t="s">
        <v>38</v>
      </c>
      <c r="U3109" s="36" t="s">
        <v>39</v>
      </c>
      <c r="V3109" s="36" t="s">
        <v>38</v>
      </c>
      <c r="W3109" s="36" t="s">
        <v>16832</v>
      </c>
      <c r="X3109" s="36">
        <v>1</v>
      </c>
      <c r="Y3109" s="36" t="s">
        <v>16970</v>
      </c>
      <c r="Z3109" s="36">
        <v>1</v>
      </c>
      <c r="AA3109" s="36" t="s">
        <v>4122</v>
      </c>
      <c r="AB3109" s="36">
        <v>1</v>
      </c>
      <c r="AC3109" s="36"/>
      <c r="AD3109" s="36"/>
      <c r="AE3109" s="36">
        <f t="shared" si="51"/>
        <v>1</v>
      </c>
    </row>
    <row r="3110" spans="1:31" customFormat="1" ht="67.5">
      <c r="A3110" s="36">
        <v>3109</v>
      </c>
      <c r="B3110" s="36" t="s">
        <v>15814</v>
      </c>
      <c r="C3110" s="36" t="s">
        <v>15943</v>
      </c>
      <c r="D3110" s="36" t="s">
        <v>16971</v>
      </c>
      <c r="E3110" s="36"/>
      <c r="F3110" s="36" t="s">
        <v>45</v>
      </c>
      <c r="G3110" s="36">
        <v>0</v>
      </c>
      <c r="H3110" s="36" t="s">
        <v>42</v>
      </c>
      <c r="I3110" s="36" t="s">
        <v>16972</v>
      </c>
      <c r="J3110" s="36" t="s">
        <v>16973</v>
      </c>
      <c r="K3110" s="36" t="s">
        <v>33</v>
      </c>
      <c r="L3110" s="72" t="s">
        <v>16974</v>
      </c>
      <c r="M3110" s="36" t="s">
        <v>16975</v>
      </c>
      <c r="N3110" s="36" t="s">
        <v>36</v>
      </c>
      <c r="O3110" s="36"/>
      <c r="P3110" s="36"/>
      <c r="Q3110" s="36"/>
      <c r="R3110" s="36"/>
      <c r="S3110" s="36" t="s">
        <v>38</v>
      </c>
      <c r="T3110" s="36" t="s">
        <v>38</v>
      </c>
      <c r="U3110" s="36" t="s">
        <v>39</v>
      </c>
      <c r="V3110" s="36" t="s">
        <v>39</v>
      </c>
      <c r="W3110" s="36" t="s">
        <v>16832</v>
      </c>
      <c r="X3110" s="36">
        <v>1</v>
      </c>
      <c r="Y3110" s="36" t="s">
        <v>16976</v>
      </c>
      <c r="Z3110" s="36">
        <v>1</v>
      </c>
      <c r="AA3110" s="36" t="s">
        <v>4122</v>
      </c>
      <c r="AB3110" s="36">
        <v>1</v>
      </c>
      <c r="AC3110" s="36"/>
      <c r="AD3110" s="36"/>
      <c r="AE3110" s="36">
        <f t="shared" si="51"/>
        <v>0</v>
      </c>
    </row>
    <row r="3111" spans="1:31" customFormat="1" ht="121.5">
      <c r="A3111" s="36">
        <v>3110</v>
      </c>
      <c r="B3111" s="36" t="s">
        <v>15814</v>
      </c>
      <c r="C3111" s="36" t="s">
        <v>15943</v>
      </c>
      <c r="D3111" s="36" t="s">
        <v>16977</v>
      </c>
      <c r="E3111" s="36" t="s">
        <v>28</v>
      </c>
      <c r="F3111" s="36" t="s">
        <v>2866</v>
      </c>
      <c r="G3111" s="36">
        <v>5</v>
      </c>
      <c r="H3111" s="36" t="s">
        <v>82</v>
      </c>
      <c r="I3111" s="36" t="s">
        <v>16978</v>
      </c>
      <c r="J3111" s="36" t="s">
        <v>16979</v>
      </c>
      <c r="K3111" s="36" t="s">
        <v>33</v>
      </c>
      <c r="L3111" s="72" t="s">
        <v>16980</v>
      </c>
      <c r="M3111" s="36" t="s">
        <v>16869</v>
      </c>
      <c r="N3111" s="36" t="s">
        <v>49</v>
      </c>
      <c r="O3111" s="36" t="s">
        <v>50</v>
      </c>
      <c r="P3111" s="36"/>
      <c r="Q3111" s="36"/>
      <c r="R3111" s="36"/>
      <c r="S3111" s="36" t="s">
        <v>51</v>
      </c>
      <c r="T3111" s="36" t="s">
        <v>38</v>
      </c>
      <c r="U3111" s="36" t="s">
        <v>39</v>
      </c>
      <c r="V3111" s="36" t="s">
        <v>38</v>
      </c>
      <c r="W3111" s="36" t="s">
        <v>16832</v>
      </c>
      <c r="X3111" s="36">
        <v>1</v>
      </c>
      <c r="Y3111" s="36" t="s">
        <v>16981</v>
      </c>
      <c r="Z3111" s="36">
        <v>1</v>
      </c>
      <c r="AA3111" s="36" t="s">
        <v>4122</v>
      </c>
      <c r="AB3111" s="36">
        <v>1</v>
      </c>
      <c r="AC3111" s="36"/>
      <c r="AD3111" s="36"/>
      <c r="AE3111" s="36">
        <f t="shared" si="51"/>
        <v>1</v>
      </c>
    </row>
    <row r="3112" spans="1:31" customFormat="1" ht="108">
      <c r="A3112" s="36">
        <v>3111</v>
      </c>
      <c r="B3112" s="36" t="s">
        <v>15814</v>
      </c>
      <c r="C3112" s="36" t="s">
        <v>15943</v>
      </c>
      <c r="D3112" s="36" t="s">
        <v>16982</v>
      </c>
      <c r="E3112" s="36" t="s">
        <v>28</v>
      </c>
      <c r="F3112" s="36" t="s">
        <v>45</v>
      </c>
      <c r="G3112" s="36">
        <v>0</v>
      </c>
      <c r="H3112" s="36" t="s">
        <v>115</v>
      </c>
      <c r="I3112" s="36" t="s">
        <v>16983</v>
      </c>
      <c r="J3112" s="36" t="s">
        <v>16984</v>
      </c>
      <c r="K3112" s="36" t="s">
        <v>33</v>
      </c>
      <c r="L3112" s="72" t="s">
        <v>16985</v>
      </c>
      <c r="M3112" s="36" t="s">
        <v>16986</v>
      </c>
      <c r="N3112" s="36" t="s">
        <v>49</v>
      </c>
      <c r="O3112" s="36"/>
      <c r="P3112" s="36"/>
      <c r="Q3112" s="36"/>
      <c r="R3112" s="36" t="s">
        <v>50</v>
      </c>
      <c r="S3112" s="36" t="s">
        <v>51</v>
      </c>
      <c r="T3112" s="36" t="s">
        <v>38</v>
      </c>
      <c r="U3112" s="36" t="s">
        <v>39</v>
      </c>
      <c r="V3112" s="36" t="s">
        <v>38</v>
      </c>
      <c r="W3112" s="36" t="s">
        <v>16832</v>
      </c>
      <c r="X3112" s="36">
        <v>1</v>
      </c>
      <c r="Y3112" s="36" t="s">
        <v>16987</v>
      </c>
      <c r="Z3112" s="36">
        <v>1</v>
      </c>
      <c r="AA3112" s="36" t="s">
        <v>4122</v>
      </c>
      <c r="AB3112" s="36">
        <v>1</v>
      </c>
      <c r="AC3112" s="36"/>
      <c r="AD3112" s="36"/>
      <c r="AE3112" s="36">
        <f t="shared" si="51"/>
        <v>1</v>
      </c>
    </row>
    <row r="3113" spans="1:31" customFormat="1" ht="108">
      <c r="A3113" s="36">
        <v>3112</v>
      </c>
      <c r="B3113" s="36" t="s">
        <v>15814</v>
      </c>
      <c r="C3113" s="36" t="s">
        <v>16577</v>
      </c>
      <c r="D3113" s="36" t="s">
        <v>16988</v>
      </c>
      <c r="E3113" s="36" t="s">
        <v>28</v>
      </c>
      <c r="F3113" s="36" t="s">
        <v>45</v>
      </c>
      <c r="G3113" s="36">
        <v>0</v>
      </c>
      <c r="H3113" s="36" t="s">
        <v>82</v>
      </c>
      <c r="I3113" s="36" t="s">
        <v>16989</v>
      </c>
      <c r="J3113" s="36" t="s">
        <v>16990</v>
      </c>
      <c r="K3113" s="36" t="s">
        <v>106</v>
      </c>
      <c r="L3113" s="72"/>
      <c r="M3113" s="36"/>
      <c r="N3113" s="36"/>
      <c r="O3113" s="36"/>
      <c r="P3113" s="36"/>
      <c r="Q3113" s="36"/>
      <c r="R3113" s="36"/>
      <c r="S3113" s="36"/>
      <c r="T3113" s="36"/>
      <c r="U3113" s="36"/>
      <c r="V3113" s="36"/>
      <c r="W3113" s="36"/>
      <c r="X3113" s="36"/>
      <c r="Y3113" s="36"/>
      <c r="Z3113" s="36"/>
      <c r="AA3113" s="36"/>
      <c r="AB3113" s="36"/>
      <c r="AC3113" s="36"/>
      <c r="AD3113" s="36"/>
      <c r="AE3113" s="36">
        <f t="shared" si="51"/>
        <v>0</v>
      </c>
    </row>
    <row r="3114" spans="1:31" customFormat="1" ht="108">
      <c r="A3114" s="36">
        <v>3113</v>
      </c>
      <c r="B3114" s="36" t="s">
        <v>15814</v>
      </c>
      <c r="C3114" s="36" t="s">
        <v>16577</v>
      </c>
      <c r="D3114" s="36" t="s">
        <v>16991</v>
      </c>
      <c r="E3114" s="36" t="s">
        <v>28</v>
      </c>
      <c r="F3114" s="36" t="s">
        <v>45</v>
      </c>
      <c r="G3114" s="36">
        <v>0</v>
      </c>
      <c r="H3114" s="36" t="s">
        <v>30</v>
      </c>
      <c r="I3114" s="36" t="s">
        <v>16992</v>
      </c>
      <c r="J3114" s="36" t="s">
        <v>16993</v>
      </c>
      <c r="K3114" s="36" t="s">
        <v>33</v>
      </c>
      <c r="L3114" s="72" t="s">
        <v>16994</v>
      </c>
      <c r="M3114" s="36" t="s">
        <v>16995</v>
      </c>
      <c r="N3114" s="36" t="s">
        <v>49</v>
      </c>
      <c r="O3114" s="36"/>
      <c r="P3114" s="36" t="s">
        <v>50</v>
      </c>
      <c r="Q3114" s="36"/>
      <c r="R3114" s="36"/>
      <c r="S3114" s="36" t="s">
        <v>51</v>
      </c>
      <c r="T3114" s="36" t="s">
        <v>38</v>
      </c>
      <c r="U3114" s="36" t="s">
        <v>39</v>
      </c>
      <c r="V3114" s="36" t="s">
        <v>38</v>
      </c>
      <c r="W3114" s="36"/>
      <c r="X3114" s="36">
        <v>2</v>
      </c>
      <c r="Y3114" s="36" t="s">
        <v>15579</v>
      </c>
      <c r="Z3114" s="36">
        <v>1</v>
      </c>
      <c r="AA3114" s="36" t="s">
        <v>16996</v>
      </c>
      <c r="AB3114" s="36">
        <v>5</v>
      </c>
      <c r="AC3114" s="36"/>
      <c r="AD3114" s="36"/>
      <c r="AE3114" s="36">
        <f t="shared" si="51"/>
        <v>1</v>
      </c>
    </row>
    <row r="3115" spans="1:31" customFormat="1" ht="81">
      <c r="A3115" s="36">
        <v>3114</v>
      </c>
      <c r="B3115" s="36" t="s">
        <v>15814</v>
      </c>
      <c r="C3115" s="36" t="s">
        <v>16577</v>
      </c>
      <c r="D3115" s="36" t="s">
        <v>16997</v>
      </c>
      <c r="E3115" s="36" t="s">
        <v>28</v>
      </c>
      <c r="F3115" s="36" t="s">
        <v>45</v>
      </c>
      <c r="G3115" s="36">
        <v>0</v>
      </c>
      <c r="H3115" s="36" t="s">
        <v>30</v>
      </c>
      <c r="I3115" s="36" t="s">
        <v>16998</v>
      </c>
      <c r="J3115" s="36" t="s">
        <v>16999</v>
      </c>
      <c r="K3115" s="36" t="s">
        <v>33</v>
      </c>
      <c r="L3115" s="72" t="s">
        <v>17000</v>
      </c>
      <c r="M3115" s="36" t="s">
        <v>17001</v>
      </c>
      <c r="N3115" s="36" t="s">
        <v>49</v>
      </c>
      <c r="O3115" s="36"/>
      <c r="P3115" s="36" t="s">
        <v>50</v>
      </c>
      <c r="Q3115" s="36"/>
      <c r="R3115" s="36"/>
      <c r="S3115" s="36" t="s">
        <v>51</v>
      </c>
      <c r="T3115" s="36" t="s">
        <v>38</v>
      </c>
      <c r="U3115" s="36" t="s">
        <v>39</v>
      </c>
      <c r="V3115" s="36" t="s">
        <v>39</v>
      </c>
      <c r="W3115" s="36"/>
      <c r="X3115" s="36">
        <v>2</v>
      </c>
      <c r="Y3115" s="36" t="s">
        <v>15579</v>
      </c>
      <c r="Z3115" s="36">
        <v>1</v>
      </c>
      <c r="AA3115" s="36" t="s">
        <v>15579</v>
      </c>
      <c r="AB3115" s="36">
        <v>1</v>
      </c>
      <c r="AC3115" s="36"/>
      <c r="AD3115" s="36"/>
      <c r="AE3115" s="36">
        <f t="shared" si="51"/>
        <v>1</v>
      </c>
    </row>
    <row r="3116" spans="1:31" customFormat="1" ht="135">
      <c r="A3116" s="36">
        <v>3115</v>
      </c>
      <c r="B3116" s="36" t="s">
        <v>15814</v>
      </c>
      <c r="C3116" s="36" t="s">
        <v>16577</v>
      </c>
      <c r="D3116" s="36" t="s">
        <v>17002</v>
      </c>
      <c r="E3116" s="36" t="s">
        <v>28</v>
      </c>
      <c r="F3116" s="36" t="s">
        <v>45</v>
      </c>
      <c r="G3116" s="36">
        <v>0</v>
      </c>
      <c r="H3116" s="36" t="s">
        <v>30</v>
      </c>
      <c r="I3116" s="36" t="s">
        <v>17003</v>
      </c>
      <c r="J3116" s="36" t="s">
        <v>17004</v>
      </c>
      <c r="K3116" s="36" t="s">
        <v>33</v>
      </c>
      <c r="L3116" s="72" t="s">
        <v>17005</v>
      </c>
      <c r="M3116" s="36" t="s">
        <v>17006</v>
      </c>
      <c r="N3116" s="36" t="s">
        <v>36</v>
      </c>
      <c r="O3116" s="36"/>
      <c r="P3116" s="36"/>
      <c r="Q3116" s="36"/>
      <c r="R3116" s="36"/>
      <c r="S3116" s="36" t="s">
        <v>51</v>
      </c>
      <c r="T3116" s="36" t="s">
        <v>38</v>
      </c>
      <c r="U3116" s="36" t="s">
        <v>39</v>
      </c>
      <c r="V3116" s="36" t="s">
        <v>39</v>
      </c>
      <c r="W3116" s="36"/>
      <c r="X3116" s="36">
        <v>2</v>
      </c>
      <c r="Y3116" s="36" t="s">
        <v>17007</v>
      </c>
      <c r="Z3116" s="36">
        <v>1</v>
      </c>
      <c r="AA3116" s="36" t="s">
        <v>17008</v>
      </c>
      <c r="AB3116" s="36">
        <v>5</v>
      </c>
      <c r="AC3116" s="36" t="s">
        <v>17009</v>
      </c>
      <c r="AD3116" s="36"/>
      <c r="AE3116" s="36">
        <f t="shared" si="51"/>
        <v>0</v>
      </c>
    </row>
    <row r="3117" spans="1:31" customFormat="1" ht="135">
      <c r="A3117" s="36">
        <v>3116</v>
      </c>
      <c r="B3117" s="36" t="s">
        <v>15814</v>
      </c>
      <c r="C3117" s="36" t="s">
        <v>16577</v>
      </c>
      <c r="D3117" s="36" t="s">
        <v>17010</v>
      </c>
      <c r="E3117" s="36" t="s">
        <v>28</v>
      </c>
      <c r="F3117" s="36" t="s">
        <v>45</v>
      </c>
      <c r="G3117" s="36">
        <v>0</v>
      </c>
      <c r="H3117" s="36" t="s">
        <v>30</v>
      </c>
      <c r="I3117" s="36" t="s">
        <v>17011</v>
      </c>
      <c r="J3117" s="36" t="s">
        <v>17012</v>
      </c>
      <c r="K3117" s="36" t="s">
        <v>33</v>
      </c>
      <c r="L3117" s="72" t="s">
        <v>17013</v>
      </c>
      <c r="M3117" s="36" t="s">
        <v>17014</v>
      </c>
      <c r="N3117" s="36" t="s">
        <v>49</v>
      </c>
      <c r="O3117" s="36"/>
      <c r="P3117" s="36" t="s">
        <v>50</v>
      </c>
      <c r="Q3117" s="36"/>
      <c r="R3117" s="36"/>
      <c r="S3117" s="36" t="s">
        <v>51</v>
      </c>
      <c r="T3117" s="36" t="s">
        <v>38</v>
      </c>
      <c r="U3117" s="36" t="s">
        <v>39</v>
      </c>
      <c r="V3117" s="36" t="s">
        <v>38</v>
      </c>
      <c r="W3117" s="36"/>
      <c r="X3117" s="36">
        <v>2</v>
      </c>
      <c r="Y3117" s="36" t="s">
        <v>17007</v>
      </c>
      <c r="Z3117" s="36">
        <v>1</v>
      </c>
      <c r="AA3117" s="36" t="s">
        <v>17015</v>
      </c>
      <c r="AB3117" s="36">
        <v>5</v>
      </c>
      <c r="AC3117" s="36"/>
      <c r="AD3117" s="36"/>
      <c r="AE3117" s="36">
        <f t="shared" si="51"/>
        <v>1</v>
      </c>
    </row>
    <row r="3118" spans="1:31" customFormat="1" ht="121.5">
      <c r="A3118" s="36">
        <v>3117</v>
      </c>
      <c r="B3118" s="36" t="s">
        <v>15814</v>
      </c>
      <c r="C3118" s="36" t="s">
        <v>16577</v>
      </c>
      <c r="D3118" s="36" t="s">
        <v>17016</v>
      </c>
      <c r="E3118" s="36" t="s">
        <v>28</v>
      </c>
      <c r="F3118" s="36" t="s">
        <v>45</v>
      </c>
      <c r="G3118" s="36">
        <v>0</v>
      </c>
      <c r="H3118" s="36" t="s">
        <v>30</v>
      </c>
      <c r="I3118" s="36" t="s">
        <v>17017</v>
      </c>
      <c r="J3118" s="36" t="s">
        <v>17018</v>
      </c>
      <c r="K3118" s="36" t="s">
        <v>33</v>
      </c>
      <c r="L3118" s="72" t="s">
        <v>17019</v>
      </c>
      <c r="M3118" s="36" t="s">
        <v>17020</v>
      </c>
      <c r="N3118" s="36" t="s">
        <v>49</v>
      </c>
      <c r="O3118" s="36"/>
      <c r="P3118" s="36" t="s">
        <v>50</v>
      </c>
      <c r="Q3118" s="36"/>
      <c r="R3118" s="36"/>
      <c r="S3118" s="36" t="s">
        <v>51</v>
      </c>
      <c r="T3118" s="36" t="s">
        <v>38</v>
      </c>
      <c r="U3118" s="36" t="s">
        <v>39</v>
      </c>
      <c r="V3118" s="36" t="s">
        <v>38</v>
      </c>
      <c r="W3118" s="36"/>
      <c r="X3118" s="36">
        <v>2</v>
      </c>
      <c r="Y3118" s="36" t="s">
        <v>17021</v>
      </c>
      <c r="Z3118" s="36">
        <v>1</v>
      </c>
      <c r="AA3118" s="36" t="s">
        <v>17022</v>
      </c>
      <c r="AB3118" s="36">
        <v>5</v>
      </c>
      <c r="AC3118" s="36" t="s">
        <v>17009</v>
      </c>
      <c r="AD3118" s="36"/>
      <c r="AE3118" s="36">
        <f t="shared" si="51"/>
        <v>1</v>
      </c>
    </row>
    <row r="3119" spans="1:31" customFormat="1" ht="108">
      <c r="A3119" s="36">
        <v>3118</v>
      </c>
      <c r="B3119" s="36" t="s">
        <v>15814</v>
      </c>
      <c r="C3119" s="36" t="s">
        <v>16577</v>
      </c>
      <c r="D3119" s="36" t="s">
        <v>17023</v>
      </c>
      <c r="E3119" s="36" t="s">
        <v>28</v>
      </c>
      <c r="F3119" s="36" t="s">
        <v>45</v>
      </c>
      <c r="G3119" s="36">
        <v>0</v>
      </c>
      <c r="H3119" s="36" t="s">
        <v>82</v>
      </c>
      <c r="I3119" s="36" t="s">
        <v>17024</v>
      </c>
      <c r="J3119" s="36" t="s">
        <v>17025</v>
      </c>
      <c r="K3119" s="36" t="s">
        <v>33</v>
      </c>
      <c r="L3119" s="72" t="s">
        <v>17026</v>
      </c>
      <c r="M3119" s="36" t="s">
        <v>17027</v>
      </c>
      <c r="N3119" s="36" t="s">
        <v>36</v>
      </c>
      <c r="O3119" s="36"/>
      <c r="P3119" s="36"/>
      <c r="Q3119" s="36"/>
      <c r="R3119" s="36"/>
      <c r="S3119" s="36" t="s">
        <v>38</v>
      </c>
      <c r="T3119" s="36" t="s">
        <v>38</v>
      </c>
      <c r="U3119" s="36" t="s">
        <v>39</v>
      </c>
      <c r="V3119" s="36" t="s">
        <v>38</v>
      </c>
      <c r="W3119" s="36"/>
      <c r="X3119" s="36">
        <v>2</v>
      </c>
      <c r="Y3119" s="36" t="s">
        <v>17028</v>
      </c>
      <c r="Z3119" s="36">
        <v>1</v>
      </c>
      <c r="AA3119" s="36" t="s">
        <v>17028</v>
      </c>
      <c r="AB3119" s="36">
        <v>1</v>
      </c>
      <c r="AC3119" s="36" t="s">
        <v>17009</v>
      </c>
      <c r="AD3119" s="36"/>
      <c r="AE3119" s="36">
        <f t="shared" si="51"/>
        <v>0</v>
      </c>
    </row>
    <row r="3120" spans="1:31" customFormat="1" ht="162">
      <c r="A3120" s="36">
        <v>3119</v>
      </c>
      <c r="B3120" s="36" t="s">
        <v>15814</v>
      </c>
      <c r="C3120" s="36" t="s">
        <v>16577</v>
      </c>
      <c r="D3120" s="36" t="s">
        <v>17029</v>
      </c>
      <c r="E3120" s="36" t="s">
        <v>28</v>
      </c>
      <c r="F3120" s="36" t="s">
        <v>2866</v>
      </c>
      <c r="G3120" s="36">
        <v>5</v>
      </c>
      <c r="H3120" s="36" t="s">
        <v>30</v>
      </c>
      <c r="I3120" s="36" t="s">
        <v>17030</v>
      </c>
      <c r="J3120" s="36" t="s">
        <v>17031</v>
      </c>
      <c r="K3120" s="36" t="s">
        <v>33</v>
      </c>
      <c r="L3120" s="72" t="s">
        <v>17032</v>
      </c>
      <c r="M3120" s="36" t="s">
        <v>17033</v>
      </c>
      <c r="N3120" s="36" t="s">
        <v>49</v>
      </c>
      <c r="O3120" s="36"/>
      <c r="P3120" s="36" t="s">
        <v>50</v>
      </c>
      <c r="Q3120" s="36"/>
      <c r="R3120" s="36"/>
      <c r="S3120" s="36" t="s">
        <v>51</v>
      </c>
      <c r="T3120" s="36" t="s">
        <v>38</v>
      </c>
      <c r="U3120" s="36" t="s">
        <v>39</v>
      </c>
      <c r="V3120" s="36" t="s">
        <v>39</v>
      </c>
      <c r="W3120" s="36"/>
      <c r="X3120" s="36">
        <v>2</v>
      </c>
      <c r="Y3120" s="36" t="s">
        <v>17034</v>
      </c>
      <c r="Z3120" s="36">
        <v>1</v>
      </c>
      <c r="AA3120" s="36" t="s">
        <v>17035</v>
      </c>
      <c r="AB3120" s="36">
        <v>5</v>
      </c>
      <c r="AC3120" s="36" t="s">
        <v>17036</v>
      </c>
      <c r="AD3120" s="36"/>
      <c r="AE3120" s="36">
        <f t="shared" si="51"/>
        <v>1</v>
      </c>
    </row>
    <row r="3121" spans="1:31" customFormat="1" ht="229.5">
      <c r="A3121" s="36">
        <v>3120</v>
      </c>
      <c r="B3121" s="36" t="s">
        <v>15814</v>
      </c>
      <c r="C3121" s="36" t="s">
        <v>16577</v>
      </c>
      <c r="D3121" s="36" t="s">
        <v>17037</v>
      </c>
      <c r="E3121" s="36" t="s">
        <v>17038</v>
      </c>
      <c r="F3121" s="36" t="s">
        <v>126</v>
      </c>
      <c r="G3121" s="36">
        <v>2</v>
      </c>
      <c r="H3121" s="36" t="s">
        <v>30</v>
      </c>
      <c r="I3121" s="36" t="s">
        <v>17039</v>
      </c>
      <c r="J3121" s="36" t="s">
        <v>17040</v>
      </c>
      <c r="K3121" s="36" t="s">
        <v>33</v>
      </c>
      <c r="L3121" s="72" t="s">
        <v>17041</v>
      </c>
      <c r="M3121" s="36" t="s">
        <v>17042</v>
      </c>
      <c r="N3121" s="36" t="s">
        <v>49</v>
      </c>
      <c r="O3121" s="36"/>
      <c r="P3121" s="36" t="s">
        <v>50</v>
      </c>
      <c r="Q3121" s="36"/>
      <c r="R3121" s="36"/>
      <c r="S3121" s="36" t="s">
        <v>51</v>
      </c>
      <c r="T3121" s="36" t="s">
        <v>38</v>
      </c>
      <c r="U3121" s="36" t="s">
        <v>39</v>
      </c>
      <c r="V3121" s="36" t="s">
        <v>38</v>
      </c>
      <c r="W3121" s="36"/>
      <c r="X3121" s="36">
        <v>2</v>
      </c>
      <c r="Y3121" s="36" t="s">
        <v>17034</v>
      </c>
      <c r="Z3121" s="36">
        <v>1</v>
      </c>
      <c r="AA3121" s="36" t="s">
        <v>17043</v>
      </c>
      <c r="AB3121" s="36">
        <v>4</v>
      </c>
      <c r="AC3121" s="36" t="s">
        <v>17044</v>
      </c>
      <c r="AD3121" s="36"/>
      <c r="AE3121" s="36">
        <f t="shared" si="51"/>
        <v>1</v>
      </c>
    </row>
    <row r="3122" spans="1:31" customFormat="1" ht="94.5">
      <c r="A3122" s="36">
        <v>3121</v>
      </c>
      <c r="B3122" s="36" t="s">
        <v>15814</v>
      </c>
      <c r="C3122" s="36" t="s">
        <v>16577</v>
      </c>
      <c r="D3122" s="36" t="s">
        <v>17045</v>
      </c>
      <c r="E3122" s="36" t="s">
        <v>28</v>
      </c>
      <c r="F3122" s="36" t="s">
        <v>45</v>
      </c>
      <c r="G3122" s="36">
        <v>0</v>
      </c>
      <c r="H3122" s="36" t="s">
        <v>82</v>
      </c>
      <c r="I3122" s="36" t="s">
        <v>17046</v>
      </c>
      <c r="J3122" s="36" t="s">
        <v>17047</v>
      </c>
      <c r="K3122" s="36" t="s">
        <v>33</v>
      </c>
      <c r="L3122" s="72" t="s">
        <v>17048</v>
      </c>
      <c r="M3122" s="36" t="s">
        <v>17049</v>
      </c>
      <c r="N3122" s="36" t="s">
        <v>49</v>
      </c>
      <c r="O3122" s="36"/>
      <c r="P3122" s="36" t="s">
        <v>50</v>
      </c>
      <c r="Q3122" s="36"/>
      <c r="R3122" s="36"/>
      <c r="S3122" s="36" t="s">
        <v>51</v>
      </c>
      <c r="T3122" s="36" t="s">
        <v>38</v>
      </c>
      <c r="U3122" s="36" t="s">
        <v>39</v>
      </c>
      <c r="V3122" s="36" t="s">
        <v>38</v>
      </c>
      <c r="W3122" s="36"/>
      <c r="X3122" s="36">
        <v>2</v>
      </c>
      <c r="Y3122" s="36" t="s">
        <v>17050</v>
      </c>
      <c r="Z3122" s="36">
        <v>1</v>
      </c>
      <c r="AA3122" s="36" t="s">
        <v>17050</v>
      </c>
      <c r="AB3122" s="36">
        <v>1</v>
      </c>
      <c r="AC3122" s="36"/>
      <c r="AD3122" s="36"/>
      <c r="AE3122" s="36">
        <f t="shared" si="51"/>
        <v>1</v>
      </c>
    </row>
    <row r="3123" spans="1:31" customFormat="1" ht="108">
      <c r="A3123" s="36">
        <v>3122</v>
      </c>
      <c r="B3123" s="36" t="s">
        <v>15814</v>
      </c>
      <c r="C3123" s="36" t="s">
        <v>16577</v>
      </c>
      <c r="D3123" s="36" t="s">
        <v>17051</v>
      </c>
      <c r="E3123" s="36" t="s">
        <v>28</v>
      </c>
      <c r="F3123" s="36" t="s">
        <v>45</v>
      </c>
      <c r="G3123" s="36">
        <v>0</v>
      </c>
      <c r="H3123" s="36" t="s">
        <v>82</v>
      </c>
      <c r="I3123" s="36" t="s">
        <v>17052</v>
      </c>
      <c r="J3123" s="36" t="s">
        <v>17053</v>
      </c>
      <c r="K3123" s="36" t="s">
        <v>33</v>
      </c>
      <c r="L3123" s="72" t="s">
        <v>17054</v>
      </c>
      <c r="M3123" s="36" t="s">
        <v>17055</v>
      </c>
      <c r="N3123" s="36" t="s">
        <v>49</v>
      </c>
      <c r="O3123" s="36"/>
      <c r="P3123" s="36" t="s">
        <v>50</v>
      </c>
      <c r="Q3123" s="36"/>
      <c r="R3123" s="36"/>
      <c r="S3123" s="36" t="s">
        <v>51</v>
      </c>
      <c r="T3123" s="36" t="s">
        <v>38</v>
      </c>
      <c r="U3123" s="36" t="s">
        <v>39</v>
      </c>
      <c r="V3123" s="36" t="s">
        <v>38</v>
      </c>
      <c r="W3123" s="36"/>
      <c r="X3123" s="36">
        <v>2</v>
      </c>
      <c r="Y3123" s="36" t="s">
        <v>17050</v>
      </c>
      <c r="Z3123" s="36">
        <v>1</v>
      </c>
      <c r="AA3123" s="36" t="s">
        <v>17050</v>
      </c>
      <c r="AB3123" s="36">
        <v>1</v>
      </c>
      <c r="AC3123" s="36"/>
      <c r="AD3123" s="36"/>
      <c r="AE3123" s="36">
        <f t="shared" si="51"/>
        <v>1</v>
      </c>
    </row>
    <row r="3124" spans="1:31" customFormat="1" ht="108">
      <c r="A3124" s="36">
        <v>3123</v>
      </c>
      <c r="B3124" s="36" t="s">
        <v>15814</v>
      </c>
      <c r="C3124" s="36" t="s">
        <v>16577</v>
      </c>
      <c r="D3124" s="36" t="s">
        <v>17056</v>
      </c>
      <c r="E3124" s="36" t="s">
        <v>28</v>
      </c>
      <c r="F3124" s="36" t="s">
        <v>45</v>
      </c>
      <c r="G3124" s="36">
        <v>0</v>
      </c>
      <c r="H3124" s="36" t="s">
        <v>82</v>
      </c>
      <c r="I3124" s="36" t="s">
        <v>17057</v>
      </c>
      <c r="J3124" s="36" t="s">
        <v>17058</v>
      </c>
      <c r="K3124" s="36" t="s">
        <v>106</v>
      </c>
      <c r="L3124" s="72"/>
      <c r="M3124" s="36"/>
      <c r="N3124" s="36"/>
      <c r="O3124" s="36"/>
      <c r="P3124" s="36"/>
      <c r="Q3124" s="36"/>
      <c r="R3124" s="36"/>
      <c r="S3124" s="36"/>
      <c r="T3124" s="36"/>
      <c r="U3124" s="36"/>
      <c r="V3124" s="36"/>
      <c r="W3124" s="36"/>
      <c r="X3124" s="36"/>
      <c r="Y3124" s="36"/>
      <c r="Z3124" s="36"/>
      <c r="AA3124" s="36"/>
      <c r="AB3124" s="36"/>
      <c r="AC3124" s="36"/>
      <c r="AD3124" s="36"/>
      <c r="AE3124" s="36">
        <f t="shared" si="51"/>
        <v>0</v>
      </c>
    </row>
    <row r="3125" spans="1:31" customFormat="1" ht="189">
      <c r="A3125" s="36">
        <v>3124</v>
      </c>
      <c r="B3125" s="36" t="s">
        <v>15814</v>
      </c>
      <c r="C3125" s="36" t="s">
        <v>16577</v>
      </c>
      <c r="D3125" s="36" t="s">
        <v>17059</v>
      </c>
      <c r="E3125" s="36" t="s">
        <v>28</v>
      </c>
      <c r="F3125" s="36" t="s">
        <v>2866</v>
      </c>
      <c r="G3125" s="36">
        <v>5</v>
      </c>
      <c r="H3125" s="36" t="s">
        <v>82</v>
      </c>
      <c r="I3125" s="36" t="s">
        <v>17060</v>
      </c>
      <c r="J3125" s="36" t="s">
        <v>17061</v>
      </c>
      <c r="K3125" s="36" t="s">
        <v>33</v>
      </c>
      <c r="L3125" s="72" t="s">
        <v>17062</v>
      </c>
      <c r="M3125" s="36" t="s">
        <v>17063</v>
      </c>
      <c r="N3125" s="36" t="s">
        <v>36</v>
      </c>
      <c r="O3125" s="36"/>
      <c r="P3125" s="36"/>
      <c r="Q3125" s="36"/>
      <c r="R3125" s="36"/>
      <c r="S3125" s="36" t="s">
        <v>51</v>
      </c>
      <c r="T3125" s="36" t="s">
        <v>38</v>
      </c>
      <c r="U3125" s="36" t="s">
        <v>39</v>
      </c>
      <c r="V3125" s="36" t="s">
        <v>39</v>
      </c>
      <c r="W3125" s="36" t="s">
        <v>17064</v>
      </c>
      <c r="X3125" s="36">
        <v>1</v>
      </c>
      <c r="Y3125" s="36" t="s">
        <v>16597</v>
      </c>
      <c r="Z3125" s="36">
        <v>2</v>
      </c>
      <c r="AA3125" s="36" t="s">
        <v>16597</v>
      </c>
      <c r="AB3125" s="36">
        <v>2</v>
      </c>
      <c r="AC3125" s="36" t="s">
        <v>17065</v>
      </c>
      <c r="AD3125" s="36"/>
      <c r="AE3125" s="36">
        <f t="shared" si="51"/>
        <v>0</v>
      </c>
    </row>
    <row r="3126" spans="1:31" customFormat="1" ht="94.5">
      <c r="A3126" s="36">
        <v>3125</v>
      </c>
      <c r="B3126" s="36" t="s">
        <v>15814</v>
      </c>
      <c r="C3126" s="36" t="s">
        <v>16577</v>
      </c>
      <c r="D3126" s="36" t="s">
        <v>17066</v>
      </c>
      <c r="E3126" s="36" t="s">
        <v>28</v>
      </c>
      <c r="F3126" s="36" t="s">
        <v>45</v>
      </c>
      <c r="G3126" s="36">
        <v>0</v>
      </c>
      <c r="H3126" s="36" t="s">
        <v>82</v>
      </c>
      <c r="I3126" s="36" t="s">
        <v>17067</v>
      </c>
      <c r="J3126" s="36" t="s">
        <v>17068</v>
      </c>
      <c r="K3126" s="36" t="s">
        <v>33</v>
      </c>
      <c r="L3126" s="72" t="s">
        <v>17069</v>
      </c>
      <c r="M3126" s="36" t="s">
        <v>17070</v>
      </c>
      <c r="N3126" s="36" t="s">
        <v>49</v>
      </c>
      <c r="O3126" s="36"/>
      <c r="P3126" s="36" t="s">
        <v>50</v>
      </c>
      <c r="Q3126" s="36"/>
      <c r="R3126" s="36"/>
      <c r="S3126" s="36" t="s">
        <v>51</v>
      </c>
      <c r="T3126" s="36" t="s">
        <v>38</v>
      </c>
      <c r="U3126" s="36" t="s">
        <v>39</v>
      </c>
      <c r="V3126" s="36" t="s">
        <v>38</v>
      </c>
      <c r="W3126" s="36"/>
      <c r="X3126" s="36">
        <v>2</v>
      </c>
      <c r="Y3126" s="36" t="s">
        <v>16597</v>
      </c>
      <c r="Z3126" s="36">
        <v>2</v>
      </c>
      <c r="AA3126" s="36" t="s">
        <v>16597</v>
      </c>
      <c r="AB3126" s="36">
        <v>2</v>
      </c>
      <c r="AC3126" s="36"/>
      <c r="AD3126" s="36"/>
      <c r="AE3126" s="36">
        <f t="shared" si="51"/>
        <v>1</v>
      </c>
    </row>
    <row r="3127" spans="1:31" customFormat="1" ht="121.5">
      <c r="A3127" s="36">
        <v>3126</v>
      </c>
      <c r="B3127" s="36" t="s">
        <v>15814</v>
      </c>
      <c r="C3127" s="36" t="s">
        <v>16577</v>
      </c>
      <c r="D3127" s="36" t="s">
        <v>17071</v>
      </c>
      <c r="E3127" s="36" t="s">
        <v>28</v>
      </c>
      <c r="F3127" s="36" t="s">
        <v>45</v>
      </c>
      <c r="G3127" s="36">
        <v>0</v>
      </c>
      <c r="H3127" s="36" t="s">
        <v>82</v>
      </c>
      <c r="I3127" s="36" t="s">
        <v>17072</v>
      </c>
      <c r="J3127" s="36" t="s">
        <v>17073</v>
      </c>
      <c r="K3127" s="36" t="s">
        <v>33</v>
      </c>
      <c r="L3127" s="72" t="s">
        <v>17074</v>
      </c>
      <c r="M3127" s="36" t="s">
        <v>17075</v>
      </c>
      <c r="N3127" s="36" t="s">
        <v>49</v>
      </c>
      <c r="O3127" s="36"/>
      <c r="P3127" s="36" t="s">
        <v>50</v>
      </c>
      <c r="Q3127" s="36"/>
      <c r="R3127" s="36"/>
      <c r="S3127" s="36" t="s">
        <v>51</v>
      </c>
      <c r="T3127" s="36" t="s">
        <v>38</v>
      </c>
      <c r="U3127" s="36" t="s">
        <v>39</v>
      </c>
      <c r="V3127" s="36" t="s">
        <v>38</v>
      </c>
      <c r="W3127" s="36"/>
      <c r="X3127" s="36">
        <v>2</v>
      </c>
      <c r="Y3127" s="36" t="s">
        <v>16591</v>
      </c>
      <c r="Z3127" s="36">
        <v>1</v>
      </c>
      <c r="AA3127" s="36" t="s">
        <v>16591</v>
      </c>
      <c r="AB3127" s="36">
        <v>1</v>
      </c>
      <c r="AC3127" s="36"/>
      <c r="AD3127" s="36"/>
      <c r="AE3127" s="36">
        <f t="shared" si="51"/>
        <v>1</v>
      </c>
    </row>
    <row r="3128" spans="1:31" customFormat="1" ht="108">
      <c r="A3128" s="36">
        <v>3127</v>
      </c>
      <c r="B3128" s="36" t="s">
        <v>15814</v>
      </c>
      <c r="C3128" s="36" t="s">
        <v>16577</v>
      </c>
      <c r="D3128" s="36" t="s">
        <v>17076</v>
      </c>
      <c r="E3128" s="36" t="s">
        <v>28</v>
      </c>
      <c r="F3128" s="36" t="s">
        <v>45</v>
      </c>
      <c r="G3128" s="36">
        <v>0</v>
      </c>
      <c r="H3128" s="36" t="s">
        <v>82</v>
      </c>
      <c r="I3128" s="36" t="s">
        <v>17077</v>
      </c>
      <c r="J3128" s="36" t="s">
        <v>17078</v>
      </c>
      <c r="K3128" s="36" t="s">
        <v>33</v>
      </c>
      <c r="L3128" s="72" t="s">
        <v>17079</v>
      </c>
      <c r="M3128" s="36" t="s">
        <v>17080</v>
      </c>
      <c r="N3128" s="36" t="s">
        <v>49</v>
      </c>
      <c r="O3128" s="36"/>
      <c r="P3128" s="36"/>
      <c r="Q3128" s="36" t="s">
        <v>50</v>
      </c>
      <c r="R3128" s="36"/>
      <c r="S3128" s="36" t="s">
        <v>37</v>
      </c>
      <c r="T3128" s="36" t="s">
        <v>39</v>
      </c>
      <c r="U3128" s="36" t="s">
        <v>39</v>
      </c>
      <c r="V3128" s="36" t="s">
        <v>38</v>
      </c>
      <c r="W3128" s="36"/>
      <c r="X3128" s="36">
        <v>2</v>
      </c>
      <c r="Y3128" s="36" t="s">
        <v>17081</v>
      </c>
      <c r="Z3128" s="36">
        <v>1</v>
      </c>
      <c r="AA3128" s="36" t="s">
        <v>17081</v>
      </c>
      <c r="AB3128" s="36">
        <v>1</v>
      </c>
      <c r="AC3128" s="36"/>
      <c r="AD3128" s="36"/>
      <c r="AE3128" s="36">
        <f t="shared" si="51"/>
        <v>1</v>
      </c>
    </row>
    <row r="3129" spans="1:31" customFormat="1" ht="94.5">
      <c r="A3129" s="36">
        <v>3128</v>
      </c>
      <c r="B3129" s="36" t="s">
        <v>15814</v>
      </c>
      <c r="C3129" s="36" t="s">
        <v>16577</v>
      </c>
      <c r="D3129" s="36" t="s">
        <v>17082</v>
      </c>
      <c r="E3129" s="36" t="s">
        <v>28</v>
      </c>
      <c r="F3129" s="36" t="s">
        <v>45</v>
      </c>
      <c r="G3129" s="36">
        <v>0</v>
      </c>
      <c r="H3129" s="36" t="s">
        <v>82</v>
      </c>
      <c r="I3129" s="36" t="s">
        <v>17083</v>
      </c>
      <c r="J3129" s="36" t="s">
        <v>17084</v>
      </c>
      <c r="K3129" s="36" t="s">
        <v>33</v>
      </c>
      <c r="L3129" s="72" t="s">
        <v>17085</v>
      </c>
      <c r="M3129" s="36" t="s">
        <v>17086</v>
      </c>
      <c r="N3129" s="36" t="s">
        <v>36</v>
      </c>
      <c r="O3129" s="36"/>
      <c r="P3129" s="36"/>
      <c r="Q3129" s="36"/>
      <c r="R3129" s="36"/>
      <c r="S3129" s="36" t="s">
        <v>51</v>
      </c>
      <c r="T3129" s="36" t="s">
        <v>38</v>
      </c>
      <c r="U3129" s="36" t="s">
        <v>39</v>
      </c>
      <c r="V3129" s="36" t="s">
        <v>38</v>
      </c>
      <c r="W3129" s="36"/>
      <c r="X3129" s="36">
        <v>2</v>
      </c>
      <c r="Y3129" s="36" t="s">
        <v>17081</v>
      </c>
      <c r="Z3129" s="36">
        <v>1</v>
      </c>
      <c r="AA3129" s="36" t="s">
        <v>17081</v>
      </c>
      <c r="AB3129" s="36">
        <v>1</v>
      </c>
      <c r="AC3129" s="36"/>
      <c r="AD3129" s="36"/>
      <c r="AE3129" s="36">
        <f t="shared" si="51"/>
        <v>0</v>
      </c>
    </row>
    <row r="3130" spans="1:31" customFormat="1" ht="108">
      <c r="A3130" s="36">
        <v>3129</v>
      </c>
      <c r="B3130" s="36" t="s">
        <v>15814</v>
      </c>
      <c r="C3130" s="36" t="s">
        <v>16577</v>
      </c>
      <c r="D3130" s="36" t="s">
        <v>17087</v>
      </c>
      <c r="E3130" s="36" t="s">
        <v>28</v>
      </c>
      <c r="F3130" s="36" t="s">
        <v>45</v>
      </c>
      <c r="G3130" s="36">
        <v>0</v>
      </c>
      <c r="H3130" s="36" t="s">
        <v>82</v>
      </c>
      <c r="I3130" s="36" t="s">
        <v>17088</v>
      </c>
      <c r="J3130" s="36" t="s">
        <v>17089</v>
      </c>
      <c r="K3130" s="36" t="s">
        <v>33</v>
      </c>
      <c r="L3130" s="72" t="s">
        <v>17090</v>
      </c>
      <c r="M3130" s="36" t="s">
        <v>17091</v>
      </c>
      <c r="N3130" s="36" t="s">
        <v>49</v>
      </c>
      <c r="O3130" s="36"/>
      <c r="P3130" s="36" t="s">
        <v>50</v>
      </c>
      <c r="Q3130" s="36"/>
      <c r="R3130" s="36"/>
      <c r="S3130" s="36" t="s">
        <v>51</v>
      </c>
      <c r="T3130" s="36" t="s">
        <v>38</v>
      </c>
      <c r="U3130" s="36" t="s">
        <v>39</v>
      </c>
      <c r="V3130" s="36" t="s">
        <v>38</v>
      </c>
      <c r="W3130" s="36"/>
      <c r="X3130" s="36">
        <v>2</v>
      </c>
      <c r="Y3130" s="36" t="s">
        <v>17092</v>
      </c>
      <c r="Z3130" s="36">
        <v>1</v>
      </c>
      <c r="AA3130" s="36" t="s">
        <v>17092</v>
      </c>
      <c r="AB3130" s="36">
        <v>1</v>
      </c>
      <c r="AC3130" s="36"/>
      <c r="AD3130" s="36"/>
      <c r="AE3130" s="36">
        <f t="shared" si="51"/>
        <v>1</v>
      </c>
    </row>
    <row r="3131" spans="1:31" customFormat="1" ht="94.5">
      <c r="A3131" s="36">
        <v>3130</v>
      </c>
      <c r="B3131" s="36" t="s">
        <v>15814</v>
      </c>
      <c r="C3131" s="36" t="s">
        <v>16577</v>
      </c>
      <c r="D3131" s="36" t="s">
        <v>17093</v>
      </c>
      <c r="E3131" s="36" t="s">
        <v>28</v>
      </c>
      <c r="F3131" s="36" t="s">
        <v>45</v>
      </c>
      <c r="G3131" s="36">
        <v>0</v>
      </c>
      <c r="H3131" s="36" t="s">
        <v>82</v>
      </c>
      <c r="I3131" s="36" t="s">
        <v>17094</v>
      </c>
      <c r="J3131" s="36" t="s">
        <v>17095</v>
      </c>
      <c r="K3131" s="36" t="s">
        <v>33</v>
      </c>
      <c r="L3131" s="72" t="s">
        <v>17096</v>
      </c>
      <c r="M3131" s="36" t="s">
        <v>17097</v>
      </c>
      <c r="N3131" s="36" t="s">
        <v>49</v>
      </c>
      <c r="O3131" s="36"/>
      <c r="P3131" s="36" t="s">
        <v>50</v>
      </c>
      <c r="Q3131" s="36"/>
      <c r="R3131" s="36"/>
      <c r="S3131" s="36" t="s">
        <v>51</v>
      </c>
      <c r="T3131" s="36" t="s">
        <v>38</v>
      </c>
      <c r="U3131" s="36" t="s">
        <v>39</v>
      </c>
      <c r="V3131" s="36" t="s">
        <v>38</v>
      </c>
      <c r="W3131" s="36"/>
      <c r="X3131" s="36">
        <v>2</v>
      </c>
      <c r="Y3131" s="36" t="s">
        <v>17098</v>
      </c>
      <c r="Z3131" s="36">
        <v>1</v>
      </c>
      <c r="AA3131" s="36" t="s">
        <v>17098</v>
      </c>
      <c r="AB3131" s="36">
        <v>1</v>
      </c>
      <c r="AC3131" s="36"/>
      <c r="AD3131" s="36"/>
      <c r="AE3131" s="36">
        <f t="shared" si="51"/>
        <v>1</v>
      </c>
    </row>
    <row r="3132" spans="1:31" customFormat="1" ht="121.5">
      <c r="A3132" s="36">
        <v>3131</v>
      </c>
      <c r="B3132" s="36" t="s">
        <v>15814</v>
      </c>
      <c r="C3132" s="36" t="s">
        <v>16577</v>
      </c>
      <c r="D3132" s="36" t="s">
        <v>17099</v>
      </c>
      <c r="E3132" s="36" t="s">
        <v>28</v>
      </c>
      <c r="F3132" s="36" t="s">
        <v>45</v>
      </c>
      <c r="G3132" s="36">
        <v>0</v>
      </c>
      <c r="H3132" s="36" t="s">
        <v>82</v>
      </c>
      <c r="I3132" s="36" t="s">
        <v>17100</v>
      </c>
      <c r="J3132" s="36" t="s">
        <v>17101</v>
      </c>
      <c r="K3132" s="36" t="s">
        <v>33</v>
      </c>
      <c r="L3132" s="72" t="s">
        <v>17102</v>
      </c>
      <c r="M3132" s="36" t="s">
        <v>17103</v>
      </c>
      <c r="N3132" s="36" t="s">
        <v>49</v>
      </c>
      <c r="O3132" s="36"/>
      <c r="P3132" s="36" t="s">
        <v>50</v>
      </c>
      <c r="Q3132" s="36"/>
      <c r="R3132" s="36"/>
      <c r="S3132" s="36" t="s">
        <v>51</v>
      </c>
      <c r="T3132" s="36" t="s">
        <v>38</v>
      </c>
      <c r="U3132" s="36" t="s">
        <v>39</v>
      </c>
      <c r="V3132" s="36" t="s">
        <v>38</v>
      </c>
      <c r="W3132" s="36"/>
      <c r="X3132" s="36">
        <v>2</v>
      </c>
      <c r="Y3132" s="36" t="s">
        <v>17104</v>
      </c>
      <c r="Z3132" s="36">
        <v>1</v>
      </c>
      <c r="AA3132" s="36" t="s">
        <v>17104</v>
      </c>
      <c r="AB3132" s="36">
        <v>1</v>
      </c>
      <c r="AC3132" s="36"/>
      <c r="AD3132" s="36"/>
      <c r="AE3132" s="36">
        <f t="shared" si="51"/>
        <v>1</v>
      </c>
    </row>
    <row r="3133" spans="1:31" customFormat="1" ht="108">
      <c r="A3133" s="36">
        <v>3132</v>
      </c>
      <c r="B3133" s="36" t="s">
        <v>15814</v>
      </c>
      <c r="C3133" s="36" t="s">
        <v>16577</v>
      </c>
      <c r="D3133" s="36" t="s">
        <v>17105</v>
      </c>
      <c r="E3133" s="36" t="s">
        <v>28</v>
      </c>
      <c r="F3133" s="36" t="s">
        <v>45</v>
      </c>
      <c r="G3133" s="36">
        <v>0</v>
      </c>
      <c r="H3133" s="36" t="s">
        <v>82</v>
      </c>
      <c r="I3133" s="36" t="s">
        <v>17106</v>
      </c>
      <c r="J3133" s="36" t="s">
        <v>17107</v>
      </c>
      <c r="K3133" s="36" t="s">
        <v>33</v>
      </c>
      <c r="L3133" s="72" t="s">
        <v>17108</v>
      </c>
      <c r="M3133" s="36" t="s">
        <v>17109</v>
      </c>
      <c r="N3133" s="36" t="s">
        <v>36</v>
      </c>
      <c r="O3133" s="36"/>
      <c r="P3133" s="36"/>
      <c r="Q3133" s="36"/>
      <c r="R3133" s="36"/>
      <c r="S3133" s="36" t="s">
        <v>37</v>
      </c>
      <c r="T3133" s="36" t="s">
        <v>38</v>
      </c>
      <c r="U3133" s="36" t="s">
        <v>39</v>
      </c>
      <c r="V3133" s="36" t="s">
        <v>38</v>
      </c>
      <c r="W3133" s="36"/>
      <c r="X3133" s="36">
        <v>2</v>
      </c>
      <c r="Y3133" s="36" t="s">
        <v>17110</v>
      </c>
      <c r="Z3133" s="36">
        <v>1</v>
      </c>
      <c r="AA3133" s="36" t="s">
        <v>17110</v>
      </c>
      <c r="AB3133" s="36">
        <v>1</v>
      </c>
      <c r="AC3133" s="36"/>
      <c r="AD3133" s="36"/>
      <c r="AE3133" s="36">
        <f t="shared" si="51"/>
        <v>0</v>
      </c>
    </row>
    <row r="3134" spans="1:31" customFormat="1" ht="135">
      <c r="A3134" s="36">
        <v>3133</v>
      </c>
      <c r="B3134" s="36" t="s">
        <v>15814</v>
      </c>
      <c r="C3134" s="36" t="s">
        <v>16577</v>
      </c>
      <c r="D3134" s="36" t="s">
        <v>17111</v>
      </c>
      <c r="E3134" s="36" t="s">
        <v>28</v>
      </c>
      <c r="F3134" s="36" t="s">
        <v>45</v>
      </c>
      <c r="G3134" s="36">
        <v>0</v>
      </c>
      <c r="H3134" s="36" t="s">
        <v>82</v>
      </c>
      <c r="I3134" s="36" t="s">
        <v>17112</v>
      </c>
      <c r="J3134" s="36" t="s">
        <v>17113</v>
      </c>
      <c r="K3134" s="36" t="s">
        <v>33</v>
      </c>
      <c r="L3134" s="72" t="s">
        <v>17114</v>
      </c>
      <c r="M3134" s="36" t="s">
        <v>17115</v>
      </c>
      <c r="N3134" s="36" t="s">
        <v>36</v>
      </c>
      <c r="O3134" s="36"/>
      <c r="P3134" s="36"/>
      <c r="Q3134" s="36"/>
      <c r="R3134" s="36"/>
      <c r="S3134" s="36" t="s">
        <v>37</v>
      </c>
      <c r="T3134" s="36" t="s">
        <v>38</v>
      </c>
      <c r="U3134" s="36" t="s">
        <v>39</v>
      </c>
      <c r="V3134" s="36" t="s">
        <v>38</v>
      </c>
      <c r="W3134" s="36"/>
      <c r="X3134" s="36">
        <v>2</v>
      </c>
      <c r="Y3134" s="36" t="s">
        <v>17116</v>
      </c>
      <c r="Z3134" s="36">
        <v>1</v>
      </c>
      <c r="AA3134" s="36" t="s">
        <v>17116</v>
      </c>
      <c r="AB3134" s="36">
        <v>1</v>
      </c>
      <c r="AC3134" s="36"/>
      <c r="AD3134" s="36"/>
      <c r="AE3134" s="36">
        <f t="shared" si="51"/>
        <v>0</v>
      </c>
    </row>
    <row r="3135" spans="1:31" customFormat="1" ht="94.5">
      <c r="A3135" s="36">
        <v>3134</v>
      </c>
      <c r="B3135" s="36" t="s">
        <v>15814</v>
      </c>
      <c r="C3135" s="36" t="s">
        <v>16577</v>
      </c>
      <c r="D3135" s="36" t="s">
        <v>17117</v>
      </c>
      <c r="E3135" s="36" t="s">
        <v>28</v>
      </c>
      <c r="F3135" s="36" t="s">
        <v>45</v>
      </c>
      <c r="G3135" s="36">
        <v>0</v>
      </c>
      <c r="H3135" s="36" t="s">
        <v>82</v>
      </c>
      <c r="I3135" s="36" t="s">
        <v>17118</v>
      </c>
      <c r="J3135" s="36" t="s">
        <v>17119</v>
      </c>
      <c r="K3135" s="36" t="s">
        <v>33</v>
      </c>
      <c r="L3135" s="72" t="s">
        <v>17120</v>
      </c>
      <c r="M3135" s="36" t="s">
        <v>17121</v>
      </c>
      <c r="N3135" s="36" t="s">
        <v>49</v>
      </c>
      <c r="O3135" s="36"/>
      <c r="P3135" s="36" t="s">
        <v>50</v>
      </c>
      <c r="Q3135" s="36" t="s">
        <v>50</v>
      </c>
      <c r="R3135" s="36"/>
      <c r="S3135" s="36" t="s">
        <v>51</v>
      </c>
      <c r="T3135" s="36" t="s">
        <v>38</v>
      </c>
      <c r="U3135" s="36" t="s">
        <v>39</v>
      </c>
      <c r="V3135" s="36" t="s">
        <v>38</v>
      </c>
      <c r="W3135" s="36"/>
      <c r="X3135" s="36">
        <v>2</v>
      </c>
      <c r="Y3135" s="36" t="s">
        <v>17122</v>
      </c>
      <c r="Z3135" s="36">
        <v>1</v>
      </c>
      <c r="AA3135" s="36" t="s">
        <v>17122</v>
      </c>
      <c r="AB3135" s="36">
        <v>1</v>
      </c>
      <c r="AC3135" s="36"/>
      <c r="AD3135" s="36"/>
      <c r="AE3135" s="36">
        <f t="shared" si="51"/>
        <v>2</v>
      </c>
    </row>
    <row r="3136" spans="1:31" customFormat="1" ht="121.5">
      <c r="A3136" s="36">
        <v>3135</v>
      </c>
      <c r="B3136" s="36" t="s">
        <v>15814</v>
      </c>
      <c r="C3136" s="36" t="s">
        <v>16577</v>
      </c>
      <c r="D3136" s="36" t="s">
        <v>17123</v>
      </c>
      <c r="E3136" s="36" t="s">
        <v>28</v>
      </c>
      <c r="F3136" s="36" t="s">
        <v>45</v>
      </c>
      <c r="G3136" s="36">
        <v>0</v>
      </c>
      <c r="H3136" s="36" t="s">
        <v>30</v>
      </c>
      <c r="I3136" s="36" t="s">
        <v>17124</v>
      </c>
      <c r="J3136" s="36" t="s">
        <v>17125</v>
      </c>
      <c r="K3136" s="36" t="s">
        <v>33</v>
      </c>
      <c r="L3136" s="72" t="s">
        <v>17126</v>
      </c>
      <c r="M3136" s="36" t="s">
        <v>17127</v>
      </c>
      <c r="N3136" s="36" t="s">
        <v>49</v>
      </c>
      <c r="O3136" s="36"/>
      <c r="P3136" s="36" t="s">
        <v>50</v>
      </c>
      <c r="Q3136" s="36"/>
      <c r="R3136" s="36"/>
      <c r="S3136" s="36" t="s">
        <v>51</v>
      </c>
      <c r="T3136" s="36" t="s">
        <v>38</v>
      </c>
      <c r="U3136" s="36" t="s">
        <v>39</v>
      </c>
      <c r="V3136" s="36" t="s">
        <v>39</v>
      </c>
      <c r="W3136" s="36"/>
      <c r="X3136" s="36">
        <v>2</v>
      </c>
      <c r="Y3136" s="36" t="s">
        <v>17128</v>
      </c>
      <c r="Z3136" s="36">
        <v>1</v>
      </c>
      <c r="AA3136" s="36" t="s">
        <v>17129</v>
      </c>
      <c r="AB3136" s="36">
        <v>5</v>
      </c>
      <c r="AC3136" s="36" t="s">
        <v>17009</v>
      </c>
      <c r="AD3136" s="36"/>
      <c r="AE3136" s="36">
        <f t="shared" si="51"/>
        <v>1</v>
      </c>
    </row>
    <row r="3137" spans="1:31" customFormat="1" ht="121.5">
      <c r="A3137" s="36">
        <v>3136</v>
      </c>
      <c r="B3137" s="36" t="s">
        <v>15814</v>
      </c>
      <c r="C3137" s="36" t="s">
        <v>16577</v>
      </c>
      <c r="D3137" s="36" t="s">
        <v>17130</v>
      </c>
      <c r="E3137" s="36" t="s">
        <v>28</v>
      </c>
      <c r="F3137" s="36" t="s">
        <v>45</v>
      </c>
      <c r="G3137" s="36">
        <v>0</v>
      </c>
      <c r="H3137" s="36" t="s">
        <v>82</v>
      </c>
      <c r="I3137" s="36" t="s">
        <v>17131</v>
      </c>
      <c r="J3137" s="36" t="s">
        <v>17132</v>
      </c>
      <c r="K3137" s="36" t="s">
        <v>33</v>
      </c>
      <c r="L3137" s="72" t="s">
        <v>17133</v>
      </c>
      <c r="M3137" s="36" t="s">
        <v>17134</v>
      </c>
      <c r="N3137" s="36" t="s">
        <v>49</v>
      </c>
      <c r="O3137" s="36"/>
      <c r="P3137" s="36"/>
      <c r="Q3137" s="36" t="s">
        <v>50</v>
      </c>
      <c r="R3137" s="36"/>
      <c r="S3137" s="36" t="s">
        <v>37</v>
      </c>
      <c r="T3137" s="36" t="s">
        <v>38</v>
      </c>
      <c r="U3137" s="36" t="s">
        <v>39</v>
      </c>
      <c r="V3137" s="36" t="s">
        <v>38</v>
      </c>
      <c r="W3137" s="36"/>
      <c r="X3137" s="36">
        <v>2</v>
      </c>
      <c r="Y3137" s="36" t="s">
        <v>17128</v>
      </c>
      <c r="Z3137" s="36">
        <v>1</v>
      </c>
      <c r="AA3137" s="36" t="s">
        <v>17128</v>
      </c>
      <c r="AB3137" s="36">
        <v>1</v>
      </c>
      <c r="AC3137" s="36"/>
      <c r="AD3137" s="36"/>
      <c r="AE3137" s="36">
        <f t="shared" si="51"/>
        <v>1</v>
      </c>
    </row>
    <row r="3138" spans="1:31" customFormat="1" ht="108">
      <c r="A3138" s="36">
        <v>3137</v>
      </c>
      <c r="B3138" s="36" t="s">
        <v>15814</v>
      </c>
      <c r="C3138" s="36" t="s">
        <v>16577</v>
      </c>
      <c r="D3138" s="36" t="s">
        <v>17135</v>
      </c>
      <c r="E3138" s="36" t="s">
        <v>28</v>
      </c>
      <c r="F3138" s="36" t="s">
        <v>45</v>
      </c>
      <c r="G3138" s="36">
        <v>0</v>
      </c>
      <c r="H3138" s="36" t="s">
        <v>82</v>
      </c>
      <c r="I3138" s="36" t="s">
        <v>17136</v>
      </c>
      <c r="J3138" s="36" t="s">
        <v>17137</v>
      </c>
      <c r="K3138" s="36" t="s">
        <v>33</v>
      </c>
      <c r="L3138" s="72" t="s">
        <v>17138</v>
      </c>
      <c r="M3138" s="36" t="s">
        <v>17139</v>
      </c>
      <c r="N3138" s="36" t="s">
        <v>49</v>
      </c>
      <c r="O3138" s="36"/>
      <c r="P3138" s="36" t="s">
        <v>50</v>
      </c>
      <c r="Q3138" s="36"/>
      <c r="R3138" s="36"/>
      <c r="S3138" s="36" t="s">
        <v>51</v>
      </c>
      <c r="T3138" s="36" t="s">
        <v>38</v>
      </c>
      <c r="U3138" s="36" t="s">
        <v>39</v>
      </c>
      <c r="V3138" s="36" t="s">
        <v>38</v>
      </c>
      <c r="W3138" s="36"/>
      <c r="X3138" s="36">
        <v>2</v>
      </c>
      <c r="Y3138" s="36" t="s">
        <v>17128</v>
      </c>
      <c r="Z3138" s="36">
        <v>1</v>
      </c>
      <c r="AA3138" s="36" t="s">
        <v>17128</v>
      </c>
      <c r="AB3138" s="36">
        <v>1</v>
      </c>
      <c r="AC3138" s="36"/>
      <c r="AD3138" s="36"/>
      <c r="AE3138" s="36">
        <f t="shared" si="51"/>
        <v>1</v>
      </c>
    </row>
    <row r="3139" spans="1:31" customFormat="1" ht="94.5">
      <c r="A3139" s="36">
        <v>3138</v>
      </c>
      <c r="B3139" s="36" t="s">
        <v>15814</v>
      </c>
      <c r="C3139" s="36" t="s">
        <v>16577</v>
      </c>
      <c r="D3139" s="36" t="s">
        <v>17140</v>
      </c>
      <c r="E3139" s="36" t="s">
        <v>28</v>
      </c>
      <c r="F3139" s="36" t="s">
        <v>45</v>
      </c>
      <c r="G3139" s="36">
        <v>0</v>
      </c>
      <c r="H3139" s="36" t="s">
        <v>54</v>
      </c>
      <c r="I3139" s="36" t="s">
        <v>17141</v>
      </c>
      <c r="J3139" s="36" t="s">
        <v>17142</v>
      </c>
      <c r="K3139" s="36" t="s">
        <v>33</v>
      </c>
      <c r="L3139" s="72" t="s">
        <v>17143</v>
      </c>
      <c r="M3139" s="36" t="s">
        <v>17144</v>
      </c>
      <c r="N3139" s="36" t="s">
        <v>49</v>
      </c>
      <c r="O3139" s="36"/>
      <c r="P3139" s="36" t="s">
        <v>50</v>
      </c>
      <c r="Q3139" s="36"/>
      <c r="R3139" s="36"/>
      <c r="S3139" s="36" t="s">
        <v>51</v>
      </c>
      <c r="T3139" s="36" t="s">
        <v>38</v>
      </c>
      <c r="U3139" s="36" t="s">
        <v>38</v>
      </c>
      <c r="V3139" s="36" t="s">
        <v>38</v>
      </c>
      <c r="W3139" s="36"/>
      <c r="X3139" s="36">
        <v>2</v>
      </c>
      <c r="Y3139" s="36" t="s">
        <v>17128</v>
      </c>
      <c r="Z3139" s="36">
        <v>1</v>
      </c>
      <c r="AA3139" s="36" t="s">
        <v>17145</v>
      </c>
      <c r="AB3139" s="36">
        <v>5</v>
      </c>
      <c r="AC3139" s="36" t="s">
        <v>17009</v>
      </c>
      <c r="AD3139" s="36"/>
      <c r="AE3139" s="36">
        <f t="shared" si="51"/>
        <v>1</v>
      </c>
    </row>
    <row r="3140" spans="1:31" customFormat="1" ht="94.5">
      <c r="A3140" s="36">
        <v>3139</v>
      </c>
      <c r="B3140" s="36" t="s">
        <v>15814</v>
      </c>
      <c r="C3140" s="36" t="s">
        <v>16577</v>
      </c>
      <c r="D3140" s="36" t="s">
        <v>17146</v>
      </c>
      <c r="E3140" s="36" t="s">
        <v>28</v>
      </c>
      <c r="F3140" s="36" t="s">
        <v>45</v>
      </c>
      <c r="G3140" s="36">
        <v>0</v>
      </c>
      <c r="H3140" s="36" t="s">
        <v>82</v>
      </c>
      <c r="I3140" s="36" t="s">
        <v>17147</v>
      </c>
      <c r="J3140" s="36" t="s">
        <v>17148</v>
      </c>
      <c r="K3140" s="36" t="s">
        <v>33</v>
      </c>
      <c r="L3140" s="72" t="s">
        <v>17149</v>
      </c>
      <c r="M3140" s="36" t="s">
        <v>17150</v>
      </c>
      <c r="N3140" s="36" t="s">
        <v>49</v>
      </c>
      <c r="O3140" s="36"/>
      <c r="P3140" s="36" t="s">
        <v>50</v>
      </c>
      <c r="Q3140" s="36"/>
      <c r="R3140" s="36"/>
      <c r="S3140" s="36" t="s">
        <v>51</v>
      </c>
      <c r="T3140" s="36" t="s">
        <v>38</v>
      </c>
      <c r="U3140" s="36" t="s">
        <v>39</v>
      </c>
      <c r="V3140" s="36" t="s">
        <v>39</v>
      </c>
      <c r="W3140" s="36"/>
      <c r="X3140" s="36">
        <v>2</v>
      </c>
      <c r="Y3140" s="36" t="s">
        <v>17128</v>
      </c>
      <c r="Z3140" s="36">
        <v>1</v>
      </c>
      <c r="AA3140" s="36" t="s">
        <v>17128</v>
      </c>
      <c r="AB3140" s="36">
        <v>1</v>
      </c>
      <c r="AC3140" s="36"/>
      <c r="AD3140" s="36"/>
      <c r="AE3140" s="36">
        <f t="shared" si="51"/>
        <v>1</v>
      </c>
    </row>
    <row r="3141" spans="1:31" customFormat="1" ht="94.5">
      <c r="A3141" s="36">
        <v>3140</v>
      </c>
      <c r="B3141" s="36" t="s">
        <v>15814</v>
      </c>
      <c r="C3141" s="36" t="s">
        <v>16577</v>
      </c>
      <c r="D3141" s="36" t="s">
        <v>17151</v>
      </c>
      <c r="E3141" s="36" t="s">
        <v>28</v>
      </c>
      <c r="F3141" s="36" t="s">
        <v>45</v>
      </c>
      <c r="G3141" s="36">
        <v>0</v>
      </c>
      <c r="H3141" s="36" t="s">
        <v>82</v>
      </c>
      <c r="I3141" s="36" t="s">
        <v>17152</v>
      </c>
      <c r="J3141" s="36" t="s">
        <v>17153</v>
      </c>
      <c r="K3141" s="36" t="s">
        <v>33</v>
      </c>
      <c r="L3141" s="72" t="s">
        <v>17154</v>
      </c>
      <c r="M3141" s="36" t="s">
        <v>17155</v>
      </c>
      <c r="N3141" s="36" t="s">
        <v>36</v>
      </c>
      <c r="O3141" s="36"/>
      <c r="P3141" s="36"/>
      <c r="Q3141" s="36"/>
      <c r="R3141" s="36"/>
      <c r="S3141" s="36" t="s">
        <v>37</v>
      </c>
      <c r="T3141" s="36" t="s">
        <v>38</v>
      </c>
      <c r="U3141" s="36" t="s">
        <v>38</v>
      </c>
      <c r="V3141" s="36" t="s">
        <v>38</v>
      </c>
      <c r="W3141" s="36"/>
      <c r="X3141" s="36">
        <v>2</v>
      </c>
      <c r="Y3141" s="36" t="s">
        <v>17156</v>
      </c>
      <c r="Z3141" s="36">
        <v>1</v>
      </c>
      <c r="AA3141" s="36" t="s">
        <v>17156</v>
      </c>
      <c r="AB3141" s="36">
        <v>1</v>
      </c>
      <c r="AC3141" s="36"/>
      <c r="AD3141" s="36"/>
      <c r="AE3141" s="36">
        <f t="shared" si="51"/>
        <v>0</v>
      </c>
    </row>
    <row r="3142" spans="1:31" customFormat="1" ht="202.5">
      <c r="A3142" s="36">
        <v>3141</v>
      </c>
      <c r="B3142" s="36" t="s">
        <v>15814</v>
      </c>
      <c r="C3142" s="36" t="s">
        <v>16577</v>
      </c>
      <c r="D3142" s="36" t="s">
        <v>17157</v>
      </c>
      <c r="E3142" s="36" t="s">
        <v>28</v>
      </c>
      <c r="F3142" s="36" t="s">
        <v>2866</v>
      </c>
      <c r="G3142" s="36">
        <v>5</v>
      </c>
      <c r="H3142" s="36" t="s">
        <v>645</v>
      </c>
      <c r="I3142" s="36" t="s">
        <v>17158</v>
      </c>
      <c r="J3142" s="36" t="s">
        <v>17159</v>
      </c>
      <c r="K3142" s="36" t="s">
        <v>33</v>
      </c>
      <c r="L3142" s="72"/>
      <c r="M3142" s="36" t="s">
        <v>17160</v>
      </c>
      <c r="N3142" s="36" t="s">
        <v>49</v>
      </c>
      <c r="O3142" s="36"/>
      <c r="P3142" s="36" t="s">
        <v>50</v>
      </c>
      <c r="Q3142" s="36"/>
      <c r="R3142" s="36"/>
      <c r="S3142" s="36" t="s">
        <v>51</v>
      </c>
      <c r="T3142" s="36" t="s">
        <v>38</v>
      </c>
      <c r="U3142" s="36" t="s">
        <v>39</v>
      </c>
      <c r="V3142" s="36" t="s">
        <v>39</v>
      </c>
      <c r="W3142" s="36"/>
      <c r="X3142" s="36">
        <v>2</v>
      </c>
      <c r="Y3142" s="36" t="s">
        <v>17128</v>
      </c>
      <c r="Z3142" s="36">
        <v>1</v>
      </c>
      <c r="AA3142" s="36" t="s">
        <v>17128</v>
      </c>
      <c r="AB3142" s="36">
        <v>1</v>
      </c>
      <c r="AC3142" s="36" t="s">
        <v>17161</v>
      </c>
      <c r="AD3142" s="36"/>
      <c r="AE3142" s="36">
        <f t="shared" si="51"/>
        <v>1</v>
      </c>
    </row>
    <row r="3143" spans="1:31" customFormat="1" ht="121.5">
      <c r="A3143" s="36">
        <v>3142</v>
      </c>
      <c r="B3143" s="36" t="s">
        <v>15814</v>
      </c>
      <c r="C3143" s="36" t="s">
        <v>16577</v>
      </c>
      <c r="D3143" s="36" t="s">
        <v>17162</v>
      </c>
      <c r="E3143" s="36" t="s">
        <v>28</v>
      </c>
      <c r="F3143" s="36" t="s">
        <v>45</v>
      </c>
      <c r="G3143" s="36">
        <v>0</v>
      </c>
      <c r="H3143" s="36" t="s">
        <v>82</v>
      </c>
      <c r="I3143" s="36" t="s">
        <v>17163</v>
      </c>
      <c r="J3143" s="36" t="s">
        <v>17164</v>
      </c>
      <c r="K3143" s="36" t="s">
        <v>33</v>
      </c>
      <c r="L3143" s="72" t="s">
        <v>17165</v>
      </c>
      <c r="M3143" s="36" t="s">
        <v>17166</v>
      </c>
      <c r="N3143" s="36" t="s">
        <v>36</v>
      </c>
      <c r="O3143" s="36"/>
      <c r="P3143" s="36"/>
      <c r="Q3143" s="36"/>
      <c r="R3143" s="36"/>
      <c r="S3143" s="36" t="s">
        <v>37</v>
      </c>
      <c r="T3143" s="36" t="s">
        <v>38</v>
      </c>
      <c r="U3143" s="36" t="s">
        <v>39</v>
      </c>
      <c r="V3143" s="36" t="s">
        <v>38</v>
      </c>
      <c r="W3143" s="36"/>
      <c r="X3143" s="36">
        <v>2</v>
      </c>
      <c r="Y3143" s="36" t="s">
        <v>17167</v>
      </c>
      <c r="Z3143" s="36">
        <v>1</v>
      </c>
      <c r="AA3143" s="36" t="s">
        <v>17167</v>
      </c>
      <c r="AB3143" s="36">
        <v>1</v>
      </c>
      <c r="AC3143" s="36"/>
      <c r="AD3143" s="36"/>
      <c r="AE3143" s="36">
        <f t="shared" si="51"/>
        <v>0</v>
      </c>
    </row>
    <row r="3144" spans="1:31" customFormat="1" ht="94.5">
      <c r="A3144" s="36">
        <v>3143</v>
      </c>
      <c r="B3144" s="36" t="s">
        <v>15814</v>
      </c>
      <c r="C3144" s="36" t="s">
        <v>16577</v>
      </c>
      <c r="D3144" s="36" t="s">
        <v>17168</v>
      </c>
      <c r="E3144" s="36" t="s">
        <v>28</v>
      </c>
      <c r="F3144" s="36" t="s">
        <v>45</v>
      </c>
      <c r="G3144" s="36">
        <v>0</v>
      </c>
      <c r="H3144" s="36" t="s">
        <v>82</v>
      </c>
      <c r="I3144" s="36" t="s">
        <v>17169</v>
      </c>
      <c r="J3144" s="36" t="s">
        <v>17170</v>
      </c>
      <c r="K3144" s="36" t="s">
        <v>33</v>
      </c>
      <c r="L3144" s="72" t="s">
        <v>17171</v>
      </c>
      <c r="M3144" s="36" t="s">
        <v>17172</v>
      </c>
      <c r="N3144" s="36" t="s">
        <v>49</v>
      </c>
      <c r="O3144" s="36"/>
      <c r="P3144" s="36" t="s">
        <v>50</v>
      </c>
      <c r="Q3144" s="36"/>
      <c r="R3144" s="36"/>
      <c r="S3144" s="36" t="s">
        <v>51</v>
      </c>
      <c r="T3144" s="36" t="s">
        <v>38</v>
      </c>
      <c r="U3144" s="36" t="s">
        <v>39</v>
      </c>
      <c r="V3144" s="36" t="s">
        <v>38</v>
      </c>
      <c r="W3144" s="36"/>
      <c r="X3144" s="36">
        <v>2</v>
      </c>
      <c r="Y3144" s="36" t="s">
        <v>17173</v>
      </c>
      <c r="Z3144" s="36">
        <v>1</v>
      </c>
      <c r="AA3144" s="36" t="s">
        <v>17173</v>
      </c>
      <c r="AB3144" s="36">
        <v>1</v>
      </c>
      <c r="AC3144" s="36"/>
      <c r="AD3144" s="36"/>
      <c r="AE3144" s="36">
        <f t="shared" si="51"/>
        <v>1</v>
      </c>
    </row>
    <row r="3145" spans="1:31" customFormat="1" ht="81">
      <c r="A3145" s="36">
        <v>3144</v>
      </c>
      <c r="B3145" s="36" t="s">
        <v>15814</v>
      </c>
      <c r="C3145" s="36" t="s">
        <v>16577</v>
      </c>
      <c r="D3145" s="36" t="s">
        <v>17174</v>
      </c>
      <c r="E3145" s="36" t="s">
        <v>28</v>
      </c>
      <c r="F3145" s="36" t="s">
        <v>45</v>
      </c>
      <c r="G3145" s="36">
        <v>0</v>
      </c>
      <c r="H3145" s="36" t="s">
        <v>82</v>
      </c>
      <c r="I3145" s="36" t="s">
        <v>17175</v>
      </c>
      <c r="J3145" s="36" t="s">
        <v>17176</v>
      </c>
      <c r="K3145" s="36" t="s">
        <v>33</v>
      </c>
      <c r="L3145" s="72" t="s">
        <v>17177</v>
      </c>
      <c r="M3145" s="36" t="s">
        <v>17178</v>
      </c>
      <c r="N3145" s="36" t="s">
        <v>49</v>
      </c>
      <c r="O3145" s="36"/>
      <c r="P3145" s="36" t="s">
        <v>50</v>
      </c>
      <c r="Q3145" s="36"/>
      <c r="R3145" s="36"/>
      <c r="S3145" s="36" t="s">
        <v>51</v>
      </c>
      <c r="T3145" s="36" t="s">
        <v>38</v>
      </c>
      <c r="U3145" s="36" t="s">
        <v>39</v>
      </c>
      <c r="V3145" s="36" t="s">
        <v>39</v>
      </c>
      <c r="W3145" s="36"/>
      <c r="X3145" s="36">
        <v>2</v>
      </c>
      <c r="Y3145" s="36" t="s">
        <v>16614</v>
      </c>
      <c r="Z3145" s="36">
        <v>1</v>
      </c>
      <c r="AA3145" s="36" t="s">
        <v>16614</v>
      </c>
      <c r="AB3145" s="36">
        <v>1</v>
      </c>
      <c r="AC3145" s="36"/>
      <c r="AD3145" s="36"/>
      <c r="AE3145" s="36">
        <f t="shared" si="51"/>
        <v>1</v>
      </c>
    </row>
    <row r="3146" spans="1:31" customFormat="1" ht="108">
      <c r="A3146" s="36">
        <v>3145</v>
      </c>
      <c r="B3146" s="36" t="s">
        <v>15814</v>
      </c>
      <c r="C3146" s="36" t="s">
        <v>16577</v>
      </c>
      <c r="D3146" s="36" t="s">
        <v>17179</v>
      </c>
      <c r="E3146" s="36" t="s">
        <v>28</v>
      </c>
      <c r="F3146" s="36" t="s">
        <v>45</v>
      </c>
      <c r="G3146" s="36">
        <v>0</v>
      </c>
      <c r="H3146" s="36" t="s">
        <v>82</v>
      </c>
      <c r="I3146" s="36" t="s">
        <v>17180</v>
      </c>
      <c r="J3146" s="36" t="s">
        <v>17181</v>
      </c>
      <c r="K3146" s="36" t="s">
        <v>33</v>
      </c>
      <c r="L3146" s="72" t="s">
        <v>17182</v>
      </c>
      <c r="M3146" s="36" t="s">
        <v>17183</v>
      </c>
      <c r="N3146" s="36" t="s">
        <v>49</v>
      </c>
      <c r="O3146" s="36"/>
      <c r="P3146" s="36" t="s">
        <v>50</v>
      </c>
      <c r="Q3146" s="36"/>
      <c r="R3146" s="36"/>
      <c r="S3146" s="36" t="s">
        <v>51</v>
      </c>
      <c r="T3146" s="36" t="s">
        <v>38</v>
      </c>
      <c r="U3146" s="36" t="s">
        <v>39</v>
      </c>
      <c r="V3146" s="36" t="s">
        <v>38</v>
      </c>
      <c r="W3146" s="36"/>
      <c r="X3146" s="36">
        <v>2</v>
      </c>
      <c r="Y3146" s="36" t="s">
        <v>17184</v>
      </c>
      <c r="Z3146" s="36">
        <v>1</v>
      </c>
      <c r="AA3146" s="36" t="s">
        <v>17184</v>
      </c>
      <c r="AB3146" s="36">
        <v>1</v>
      </c>
      <c r="AC3146" s="36"/>
      <c r="AD3146" s="36"/>
      <c r="AE3146" s="36">
        <f t="shared" ref="AE3146:AE3209" si="52">COUNTIFS(O3146:R3146,"√")</f>
        <v>1</v>
      </c>
    </row>
    <row r="3147" spans="1:31" customFormat="1" ht="108">
      <c r="A3147" s="36">
        <v>3146</v>
      </c>
      <c r="B3147" s="36" t="s">
        <v>15814</v>
      </c>
      <c r="C3147" s="36" t="s">
        <v>16577</v>
      </c>
      <c r="D3147" s="36" t="s">
        <v>17185</v>
      </c>
      <c r="E3147" s="36" t="s">
        <v>28</v>
      </c>
      <c r="F3147" s="36" t="s">
        <v>45</v>
      </c>
      <c r="G3147" s="36">
        <v>0</v>
      </c>
      <c r="H3147" s="36" t="s">
        <v>82</v>
      </c>
      <c r="I3147" s="36" t="s">
        <v>17186</v>
      </c>
      <c r="J3147" s="36" t="s">
        <v>17187</v>
      </c>
      <c r="K3147" s="36" t="s">
        <v>33</v>
      </c>
      <c r="L3147" s="72" t="s">
        <v>17188</v>
      </c>
      <c r="M3147" s="36" t="s">
        <v>17189</v>
      </c>
      <c r="N3147" s="36" t="s">
        <v>49</v>
      </c>
      <c r="O3147" s="36"/>
      <c r="P3147" s="36" t="s">
        <v>50</v>
      </c>
      <c r="Q3147" s="36"/>
      <c r="R3147" s="36"/>
      <c r="S3147" s="36" t="s">
        <v>51</v>
      </c>
      <c r="T3147" s="36" t="s">
        <v>38</v>
      </c>
      <c r="U3147" s="36" t="s">
        <v>39</v>
      </c>
      <c r="V3147" s="36" t="s">
        <v>38</v>
      </c>
      <c r="W3147" s="36"/>
      <c r="X3147" s="36">
        <v>2</v>
      </c>
      <c r="Y3147" s="36" t="s">
        <v>17190</v>
      </c>
      <c r="Z3147" s="36">
        <v>1</v>
      </c>
      <c r="AA3147" s="36" t="s">
        <v>17190</v>
      </c>
      <c r="AB3147" s="36">
        <v>1</v>
      </c>
      <c r="AC3147" s="36"/>
      <c r="AD3147" s="36"/>
      <c r="AE3147" s="36">
        <f t="shared" si="52"/>
        <v>1</v>
      </c>
    </row>
    <row r="3148" spans="1:31" customFormat="1" ht="94.5">
      <c r="A3148" s="36">
        <v>3147</v>
      </c>
      <c r="B3148" s="36" t="s">
        <v>15814</v>
      </c>
      <c r="C3148" s="36" t="s">
        <v>16577</v>
      </c>
      <c r="D3148" s="36" t="s">
        <v>17191</v>
      </c>
      <c r="E3148" s="36" t="s">
        <v>28</v>
      </c>
      <c r="F3148" s="36" t="s">
        <v>45</v>
      </c>
      <c r="G3148" s="36">
        <v>0</v>
      </c>
      <c r="H3148" s="36" t="s">
        <v>82</v>
      </c>
      <c r="I3148" s="36" t="s">
        <v>17192</v>
      </c>
      <c r="J3148" s="36" t="s">
        <v>17193</v>
      </c>
      <c r="K3148" s="36" t="s">
        <v>33</v>
      </c>
      <c r="L3148" s="72" t="s">
        <v>17194</v>
      </c>
      <c r="M3148" s="36" t="s">
        <v>17195</v>
      </c>
      <c r="N3148" s="36" t="s">
        <v>49</v>
      </c>
      <c r="O3148" s="36"/>
      <c r="P3148" s="36"/>
      <c r="Q3148" s="36" t="s">
        <v>50</v>
      </c>
      <c r="R3148" s="36"/>
      <c r="S3148" s="36" t="s">
        <v>51</v>
      </c>
      <c r="T3148" s="36" t="s">
        <v>38</v>
      </c>
      <c r="U3148" s="36" t="s">
        <v>39</v>
      </c>
      <c r="V3148" s="36" t="s">
        <v>39</v>
      </c>
      <c r="W3148" s="36"/>
      <c r="X3148" s="36">
        <v>2</v>
      </c>
      <c r="Y3148" s="36" t="s">
        <v>17196</v>
      </c>
      <c r="Z3148" s="36">
        <v>1</v>
      </c>
      <c r="AA3148" s="36" t="s">
        <v>17196</v>
      </c>
      <c r="AB3148" s="36">
        <v>1</v>
      </c>
      <c r="AC3148" s="36"/>
      <c r="AD3148" s="36"/>
      <c r="AE3148" s="36">
        <f t="shared" si="52"/>
        <v>1</v>
      </c>
    </row>
    <row r="3149" spans="1:31" ht="67.5">
      <c r="A3149" s="36">
        <v>3148</v>
      </c>
      <c r="B3149" s="36" t="s">
        <v>15814</v>
      </c>
      <c r="C3149" s="36" t="s">
        <v>16628</v>
      </c>
      <c r="D3149" s="36" t="s">
        <v>17197</v>
      </c>
      <c r="E3149" s="36"/>
      <c r="F3149" s="36" t="s">
        <v>45</v>
      </c>
      <c r="G3149" s="36">
        <v>0</v>
      </c>
      <c r="H3149" s="36" t="s">
        <v>108</v>
      </c>
      <c r="I3149" s="36" t="s">
        <v>17198</v>
      </c>
      <c r="J3149" s="36" t="s">
        <v>17199</v>
      </c>
      <c r="K3149" s="36" t="s">
        <v>33</v>
      </c>
      <c r="L3149" s="72" t="s">
        <v>17200</v>
      </c>
      <c r="M3149" s="36" t="s">
        <v>17201</v>
      </c>
      <c r="N3149" s="36" t="s">
        <v>36</v>
      </c>
      <c r="O3149" s="36"/>
      <c r="P3149" s="36"/>
      <c r="Q3149" s="36"/>
      <c r="R3149" s="36"/>
      <c r="S3149" s="36" t="s">
        <v>37</v>
      </c>
      <c r="T3149" s="36" t="s">
        <v>38</v>
      </c>
      <c r="U3149" s="36" t="s">
        <v>38</v>
      </c>
      <c r="V3149" s="36" t="s">
        <v>38</v>
      </c>
      <c r="W3149" s="36" t="s">
        <v>17202</v>
      </c>
      <c r="X3149" s="36">
        <v>1</v>
      </c>
      <c r="Y3149" s="36" t="s">
        <v>17203</v>
      </c>
      <c r="Z3149" s="36">
        <v>2</v>
      </c>
      <c r="AA3149" s="36" t="s">
        <v>1715</v>
      </c>
      <c r="AB3149" s="36">
        <v>1</v>
      </c>
      <c r="AC3149" s="36"/>
      <c r="AD3149" s="36"/>
      <c r="AE3149" s="36">
        <f t="shared" si="52"/>
        <v>0</v>
      </c>
    </row>
    <row r="3150" spans="1:31" ht="67.5">
      <c r="A3150" s="36">
        <v>3149</v>
      </c>
      <c r="B3150" s="36" t="s">
        <v>15814</v>
      </c>
      <c r="C3150" s="36" t="s">
        <v>16628</v>
      </c>
      <c r="D3150" s="36" t="s">
        <v>17204</v>
      </c>
      <c r="E3150" s="36"/>
      <c r="F3150" s="36" t="s">
        <v>45</v>
      </c>
      <c r="G3150" s="36">
        <v>0</v>
      </c>
      <c r="H3150" s="36" t="s">
        <v>645</v>
      </c>
      <c r="I3150" s="36" t="s">
        <v>17205</v>
      </c>
      <c r="J3150" s="36" t="s">
        <v>17206</v>
      </c>
      <c r="K3150" s="36" t="s">
        <v>33</v>
      </c>
      <c r="L3150" s="72" t="s">
        <v>17207</v>
      </c>
      <c r="M3150" s="36" t="s">
        <v>17208</v>
      </c>
      <c r="N3150" s="36" t="s">
        <v>49</v>
      </c>
      <c r="O3150" s="36" t="s">
        <v>50</v>
      </c>
      <c r="P3150" s="36" t="s">
        <v>50</v>
      </c>
      <c r="Q3150" s="36"/>
      <c r="R3150" s="36" t="s">
        <v>50</v>
      </c>
      <c r="S3150" s="36" t="s">
        <v>51</v>
      </c>
      <c r="T3150" s="36" t="s">
        <v>38</v>
      </c>
      <c r="U3150" s="36" t="s">
        <v>39</v>
      </c>
      <c r="V3150" s="36" t="s">
        <v>38</v>
      </c>
      <c r="W3150" s="36" t="s">
        <v>17202</v>
      </c>
      <c r="X3150" s="36">
        <v>1</v>
      </c>
      <c r="Y3150" s="36" t="s">
        <v>17209</v>
      </c>
      <c r="Z3150" s="36">
        <v>2</v>
      </c>
      <c r="AA3150" s="36" t="s">
        <v>1715</v>
      </c>
      <c r="AB3150" s="36">
        <v>1</v>
      </c>
      <c r="AC3150" s="36"/>
      <c r="AD3150" s="36"/>
      <c r="AE3150" s="36">
        <f t="shared" si="52"/>
        <v>3</v>
      </c>
    </row>
    <row r="3151" spans="1:31" ht="175.5">
      <c r="A3151" s="36">
        <v>3150</v>
      </c>
      <c r="B3151" s="36" t="s">
        <v>15814</v>
      </c>
      <c r="C3151" s="36" t="s">
        <v>16628</v>
      </c>
      <c r="D3151" s="36" t="s">
        <v>17210</v>
      </c>
      <c r="E3151" s="36"/>
      <c r="F3151" s="36" t="s">
        <v>45</v>
      </c>
      <c r="G3151" s="36">
        <v>0</v>
      </c>
      <c r="H3151" s="36" t="s">
        <v>108</v>
      </c>
      <c r="I3151" s="36" t="s">
        <v>17211</v>
      </c>
      <c r="J3151" s="36" t="s">
        <v>17212</v>
      </c>
      <c r="K3151" s="36" t="s">
        <v>33</v>
      </c>
      <c r="L3151" s="72" t="s">
        <v>17213</v>
      </c>
      <c r="M3151" s="36" t="s">
        <v>17214</v>
      </c>
      <c r="N3151" s="36" t="s">
        <v>36</v>
      </c>
      <c r="O3151" s="36"/>
      <c r="P3151" s="36"/>
      <c r="Q3151" s="36"/>
      <c r="R3151" s="36"/>
      <c r="S3151" s="36" t="s">
        <v>37</v>
      </c>
      <c r="T3151" s="36" t="s">
        <v>38</v>
      </c>
      <c r="U3151" s="36" t="s">
        <v>38</v>
      </c>
      <c r="V3151" s="36" t="s">
        <v>38</v>
      </c>
      <c r="W3151" s="36" t="s">
        <v>38</v>
      </c>
      <c r="X3151" s="36">
        <v>2</v>
      </c>
      <c r="Y3151" s="36" t="s">
        <v>17215</v>
      </c>
      <c r="Z3151" s="36">
        <v>2</v>
      </c>
      <c r="AA3151" s="36" t="s">
        <v>52</v>
      </c>
      <c r="AB3151" s="36">
        <v>3</v>
      </c>
      <c r="AC3151" s="36" t="s">
        <v>17216</v>
      </c>
      <c r="AD3151" s="36"/>
      <c r="AE3151" s="36">
        <f t="shared" si="52"/>
        <v>0</v>
      </c>
    </row>
    <row r="3152" spans="1:31" ht="81">
      <c r="A3152" s="36">
        <v>3151</v>
      </c>
      <c r="B3152" s="36" t="s">
        <v>15814</v>
      </c>
      <c r="C3152" s="36" t="s">
        <v>16628</v>
      </c>
      <c r="D3152" s="36" t="s">
        <v>17217</v>
      </c>
      <c r="E3152" s="36"/>
      <c r="F3152" s="36" t="s">
        <v>45</v>
      </c>
      <c r="G3152" s="36">
        <v>0</v>
      </c>
      <c r="H3152" s="36" t="s">
        <v>82</v>
      </c>
      <c r="I3152" s="36" t="s">
        <v>17218</v>
      </c>
      <c r="J3152" s="36" t="s">
        <v>17219</v>
      </c>
      <c r="K3152" s="36" t="s">
        <v>33</v>
      </c>
      <c r="L3152" s="72" t="s">
        <v>17220</v>
      </c>
      <c r="M3152" s="36" t="s">
        <v>17221</v>
      </c>
      <c r="N3152" s="36" t="s">
        <v>49</v>
      </c>
      <c r="O3152" s="36" t="s">
        <v>50</v>
      </c>
      <c r="P3152" s="36" t="s">
        <v>50</v>
      </c>
      <c r="Q3152" s="36" t="s">
        <v>50</v>
      </c>
      <c r="R3152" s="36"/>
      <c r="S3152" s="36" t="s">
        <v>51</v>
      </c>
      <c r="T3152" s="36" t="s">
        <v>38</v>
      </c>
      <c r="U3152" s="36" t="s">
        <v>39</v>
      </c>
      <c r="V3152" s="36" t="s">
        <v>38</v>
      </c>
      <c r="W3152" s="36" t="s">
        <v>17222</v>
      </c>
      <c r="X3152" s="36">
        <v>1</v>
      </c>
      <c r="Y3152" s="36" t="s">
        <v>17223</v>
      </c>
      <c r="Z3152" s="36">
        <v>2</v>
      </c>
      <c r="AA3152" s="36" t="s">
        <v>52</v>
      </c>
      <c r="AB3152" s="36">
        <v>3</v>
      </c>
      <c r="AC3152" s="36"/>
      <c r="AD3152" s="36"/>
      <c r="AE3152" s="36">
        <f t="shared" si="52"/>
        <v>3</v>
      </c>
    </row>
    <row r="3153" spans="1:31" ht="81">
      <c r="A3153" s="36">
        <v>3152</v>
      </c>
      <c r="B3153" s="36" t="s">
        <v>15814</v>
      </c>
      <c r="C3153" s="36" t="s">
        <v>16628</v>
      </c>
      <c r="D3153" s="36" t="s">
        <v>17224</v>
      </c>
      <c r="E3153" s="36"/>
      <c r="F3153" s="36" t="s">
        <v>45</v>
      </c>
      <c r="G3153" s="36">
        <v>0</v>
      </c>
      <c r="H3153" s="36" t="s">
        <v>645</v>
      </c>
      <c r="I3153" s="36" t="s">
        <v>17225</v>
      </c>
      <c r="J3153" s="36" t="s">
        <v>17226</v>
      </c>
      <c r="K3153" s="36" t="s">
        <v>33</v>
      </c>
      <c r="L3153" s="72" t="s">
        <v>17227</v>
      </c>
      <c r="M3153" s="36" t="s">
        <v>17228</v>
      </c>
      <c r="N3153" s="36" t="s">
        <v>36</v>
      </c>
      <c r="O3153" s="36"/>
      <c r="P3153" s="36"/>
      <c r="Q3153" s="36"/>
      <c r="R3153" s="36"/>
      <c r="S3153" s="36" t="s">
        <v>37</v>
      </c>
      <c r="T3153" s="36" t="s">
        <v>38</v>
      </c>
      <c r="U3153" s="36" t="s">
        <v>38</v>
      </c>
      <c r="V3153" s="36" t="s">
        <v>38</v>
      </c>
      <c r="W3153" s="36" t="s">
        <v>17202</v>
      </c>
      <c r="X3153" s="36">
        <v>1</v>
      </c>
      <c r="Y3153" s="36" t="s">
        <v>17229</v>
      </c>
      <c r="Z3153" s="36">
        <v>2</v>
      </c>
      <c r="AA3153" s="36" t="s">
        <v>1715</v>
      </c>
      <c r="AB3153" s="36">
        <v>1</v>
      </c>
      <c r="AC3153" s="36"/>
      <c r="AD3153" s="36"/>
      <c r="AE3153" s="36">
        <f t="shared" si="52"/>
        <v>0</v>
      </c>
    </row>
    <row r="3154" spans="1:31" ht="67.5">
      <c r="A3154" s="36">
        <v>3153</v>
      </c>
      <c r="B3154" s="36" t="s">
        <v>15814</v>
      </c>
      <c r="C3154" s="36" t="s">
        <v>16628</v>
      </c>
      <c r="D3154" s="36" t="s">
        <v>17230</v>
      </c>
      <c r="E3154" s="36" t="s">
        <v>17231</v>
      </c>
      <c r="F3154" s="36" t="s">
        <v>3588</v>
      </c>
      <c r="G3154" s="36">
        <v>6</v>
      </c>
      <c r="H3154" s="36" t="s">
        <v>108</v>
      </c>
      <c r="I3154" s="36" t="s">
        <v>17232</v>
      </c>
      <c r="J3154" s="36" t="s">
        <v>17233</v>
      </c>
      <c r="K3154" s="36" t="s">
        <v>33</v>
      </c>
      <c r="L3154" s="72" t="s">
        <v>17234</v>
      </c>
      <c r="M3154" s="36" t="s">
        <v>17235</v>
      </c>
      <c r="N3154" s="36" t="s">
        <v>49</v>
      </c>
      <c r="O3154" s="36" t="s">
        <v>50</v>
      </c>
      <c r="P3154" s="36" t="s">
        <v>50</v>
      </c>
      <c r="Q3154" s="36"/>
      <c r="R3154" s="36"/>
      <c r="S3154" s="36" t="s">
        <v>51</v>
      </c>
      <c r="T3154" s="36" t="s">
        <v>38</v>
      </c>
      <c r="U3154" s="36" t="s">
        <v>39</v>
      </c>
      <c r="V3154" s="36" t="s">
        <v>38</v>
      </c>
      <c r="W3154" s="36" t="s">
        <v>17202</v>
      </c>
      <c r="X3154" s="36">
        <v>1</v>
      </c>
      <c r="Y3154" s="36" t="s">
        <v>17236</v>
      </c>
      <c r="Z3154" s="36">
        <v>2</v>
      </c>
      <c r="AA3154" s="36" t="s">
        <v>1715</v>
      </c>
      <c r="AB3154" s="36">
        <v>1</v>
      </c>
      <c r="AC3154" s="36" t="s">
        <v>17237</v>
      </c>
      <c r="AD3154" s="36"/>
      <c r="AE3154" s="36">
        <f t="shared" si="52"/>
        <v>2</v>
      </c>
    </row>
    <row r="3155" spans="1:31" ht="81">
      <c r="A3155" s="36">
        <v>3154</v>
      </c>
      <c r="B3155" s="36" t="s">
        <v>15814</v>
      </c>
      <c r="C3155" s="36" t="s">
        <v>16628</v>
      </c>
      <c r="D3155" s="36" t="s">
        <v>17238</v>
      </c>
      <c r="E3155" s="36"/>
      <c r="F3155" s="36" t="s">
        <v>45</v>
      </c>
      <c r="G3155" s="36">
        <v>0</v>
      </c>
      <c r="H3155" s="36" t="s">
        <v>108</v>
      </c>
      <c r="I3155" s="36" t="s">
        <v>17239</v>
      </c>
      <c r="J3155" s="36" t="s">
        <v>17240</v>
      </c>
      <c r="K3155" s="36" t="s">
        <v>33</v>
      </c>
      <c r="L3155" s="72" t="s">
        <v>17241</v>
      </c>
      <c r="M3155" s="36" t="s">
        <v>17242</v>
      </c>
      <c r="N3155" s="36" t="s">
        <v>49</v>
      </c>
      <c r="O3155" s="36" t="s">
        <v>50</v>
      </c>
      <c r="P3155" s="36" t="s">
        <v>50</v>
      </c>
      <c r="Q3155" s="36"/>
      <c r="R3155" s="36"/>
      <c r="S3155" s="36" t="s">
        <v>51</v>
      </c>
      <c r="T3155" s="36" t="s">
        <v>38</v>
      </c>
      <c r="U3155" s="36" t="s">
        <v>39</v>
      </c>
      <c r="V3155" s="36" t="s">
        <v>38</v>
      </c>
      <c r="W3155" s="36" t="s">
        <v>17202</v>
      </c>
      <c r="X3155" s="36">
        <v>1</v>
      </c>
      <c r="Y3155" s="36" t="s">
        <v>17236</v>
      </c>
      <c r="Z3155" s="36">
        <v>2</v>
      </c>
      <c r="AA3155" s="36" t="s">
        <v>1715</v>
      </c>
      <c r="AB3155" s="36">
        <v>1</v>
      </c>
      <c r="AC3155" s="36"/>
      <c r="AD3155" s="36"/>
      <c r="AE3155" s="36">
        <f t="shared" si="52"/>
        <v>2</v>
      </c>
    </row>
    <row r="3156" spans="1:31" ht="54">
      <c r="A3156" s="36">
        <v>3155</v>
      </c>
      <c r="B3156" s="36" t="s">
        <v>15814</v>
      </c>
      <c r="C3156" s="36" t="s">
        <v>16628</v>
      </c>
      <c r="D3156" s="36" t="s">
        <v>17243</v>
      </c>
      <c r="E3156" s="36"/>
      <c r="F3156" s="36" t="s">
        <v>45</v>
      </c>
      <c r="G3156" s="36">
        <v>0</v>
      </c>
      <c r="H3156" s="36" t="s">
        <v>82</v>
      </c>
      <c r="I3156" s="36" t="s">
        <v>17244</v>
      </c>
      <c r="J3156" s="36" t="s">
        <v>17245</v>
      </c>
      <c r="K3156" s="36" t="s">
        <v>33</v>
      </c>
      <c r="L3156" s="72" t="s">
        <v>17246</v>
      </c>
      <c r="M3156" s="36" t="s">
        <v>17247</v>
      </c>
      <c r="N3156" s="36" t="s">
        <v>49</v>
      </c>
      <c r="O3156" s="36"/>
      <c r="P3156" s="36" t="s">
        <v>50</v>
      </c>
      <c r="Q3156" s="36"/>
      <c r="R3156" s="36"/>
      <c r="S3156" s="36" t="s">
        <v>37</v>
      </c>
      <c r="T3156" s="36" t="s">
        <v>38</v>
      </c>
      <c r="U3156" s="36" t="s">
        <v>38</v>
      </c>
      <c r="V3156" s="36" t="s">
        <v>38</v>
      </c>
      <c r="W3156" s="36" t="s">
        <v>17202</v>
      </c>
      <c r="X3156" s="36">
        <v>1</v>
      </c>
      <c r="Y3156" s="36" t="s">
        <v>17248</v>
      </c>
      <c r="Z3156" s="36">
        <v>2</v>
      </c>
      <c r="AA3156" s="36" t="s">
        <v>1715</v>
      </c>
      <c r="AB3156" s="36">
        <v>1</v>
      </c>
      <c r="AC3156" s="36"/>
      <c r="AD3156" s="36"/>
      <c r="AE3156" s="36">
        <f t="shared" si="52"/>
        <v>1</v>
      </c>
    </row>
    <row r="3157" spans="1:31" ht="148.5">
      <c r="A3157" s="36">
        <v>3156</v>
      </c>
      <c r="B3157" s="36" t="s">
        <v>15814</v>
      </c>
      <c r="C3157" s="36" t="s">
        <v>16628</v>
      </c>
      <c r="D3157" s="36" t="s">
        <v>17249</v>
      </c>
      <c r="E3157" s="36" t="s">
        <v>17250</v>
      </c>
      <c r="F3157" s="36" t="s">
        <v>132</v>
      </c>
      <c r="G3157" s="36">
        <v>1</v>
      </c>
      <c r="H3157" s="36" t="s">
        <v>108</v>
      </c>
      <c r="I3157" s="36" t="s">
        <v>17251</v>
      </c>
      <c r="J3157" s="36" t="s">
        <v>17252</v>
      </c>
      <c r="K3157" s="36" t="s">
        <v>33</v>
      </c>
      <c r="L3157" s="72" t="s">
        <v>17253</v>
      </c>
      <c r="M3157" s="36" t="s">
        <v>17254</v>
      </c>
      <c r="N3157" s="36" t="s">
        <v>49</v>
      </c>
      <c r="O3157" s="36"/>
      <c r="P3157" s="36" t="s">
        <v>50</v>
      </c>
      <c r="Q3157" s="36"/>
      <c r="R3157" s="36"/>
      <c r="S3157" s="36" t="s">
        <v>37</v>
      </c>
      <c r="T3157" s="36" t="s">
        <v>38</v>
      </c>
      <c r="U3157" s="36" t="s">
        <v>38</v>
      </c>
      <c r="V3157" s="36" t="s">
        <v>38</v>
      </c>
      <c r="W3157" s="36" t="s">
        <v>17255</v>
      </c>
      <c r="X3157" s="36">
        <v>1</v>
      </c>
      <c r="Y3157" s="36" t="s">
        <v>17256</v>
      </c>
      <c r="Z3157" s="36">
        <v>2</v>
      </c>
      <c r="AA3157" s="36" t="s">
        <v>1715</v>
      </c>
      <c r="AB3157" s="36">
        <v>1</v>
      </c>
      <c r="AC3157" s="36" t="s">
        <v>17257</v>
      </c>
      <c r="AD3157" s="36"/>
      <c r="AE3157" s="36">
        <f t="shared" si="52"/>
        <v>1</v>
      </c>
    </row>
    <row r="3158" spans="1:31" ht="135">
      <c r="A3158" s="36">
        <v>3157</v>
      </c>
      <c r="B3158" s="36" t="s">
        <v>15814</v>
      </c>
      <c r="C3158" s="36" t="s">
        <v>16628</v>
      </c>
      <c r="D3158" s="36" t="s">
        <v>17258</v>
      </c>
      <c r="E3158" s="36" t="s">
        <v>17250</v>
      </c>
      <c r="F3158" s="36" t="s">
        <v>132</v>
      </c>
      <c r="G3158" s="36">
        <v>1</v>
      </c>
      <c r="H3158" s="36" t="s">
        <v>82</v>
      </c>
      <c r="I3158" s="36" t="s">
        <v>17259</v>
      </c>
      <c r="J3158" s="36" t="s">
        <v>17260</v>
      </c>
      <c r="K3158" s="36" t="s">
        <v>33</v>
      </c>
      <c r="L3158" s="72" t="s">
        <v>17261</v>
      </c>
      <c r="M3158" s="36" t="s">
        <v>17262</v>
      </c>
      <c r="N3158" s="36" t="s">
        <v>49</v>
      </c>
      <c r="O3158" s="36"/>
      <c r="P3158" s="36" t="s">
        <v>50</v>
      </c>
      <c r="Q3158" s="36"/>
      <c r="R3158" s="36"/>
      <c r="S3158" s="36" t="s">
        <v>51</v>
      </c>
      <c r="T3158" s="36" t="s">
        <v>38</v>
      </c>
      <c r="U3158" s="36" t="s">
        <v>39</v>
      </c>
      <c r="V3158" s="36" t="s">
        <v>38</v>
      </c>
      <c r="W3158" s="36" t="s">
        <v>17255</v>
      </c>
      <c r="X3158" s="36">
        <v>1</v>
      </c>
      <c r="Y3158" s="36" t="s">
        <v>17256</v>
      </c>
      <c r="Z3158" s="36">
        <v>2</v>
      </c>
      <c r="AA3158" s="36" t="s">
        <v>1715</v>
      </c>
      <c r="AB3158" s="36">
        <v>1</v>
      </c>
      <c r="AC3158" s="36" t="s">
        <v>17257</v>
      </c>
      <c r="AD3158" s="36"/>
      <c r="AE3158" s="36">
        <f t="shared" si="52"/>
        <v>1</v>
      </c>
    </row>
    <row r="3159" spans="1:31" ht="81">
      <c r="A3159" s="36">
        <v>3158</v>
      </c>
      <c r="B3159" s="36" t="s">
        <v>15814</v>
      </c>
      <c r="C3159" s="36" t="s">
        <v>16628</v>
      </c>
      <c r="D3159" s="36" t="s">
        <v>17263</v>
      </c>
      <c r="E3159" s="36"/>
      <c r="F3159" s="36" t="s">
        <v>45</v>
      </c>
      <c r="G3159" s="36">
        <v>0</v>
      </c>
      <c r="H3159" s="36" t="s">
        <v>82</v>
      </c>
      <c r="I3159" s="36" t="s">
        <v>17264</v>
      </c>
      <c r="J3159" s="36" t="s">
        <v>17265</v>
      </c>
      <c r="K3159" s="36" t="s">
        <v>33</v>
      </c>
      <c r="L3159" s="72" t="s">
        <v>17266</v>
      </c>
      <c r="M3159" s="36" t="s">
        <v>17267</v>
      </c>
      <c r="N3159" s="36" t="s">
        <v>49</v>
      </c>
      <c r="O3159" s="36"/>
      <c r="P3159" s="36" t="s">
        <v>50</v>
      </c>
      <c r="Q3159" s="36"/>
      <c r="R3159" s="36"/>
      <c r="S3159" s="36" t="s">
        <v>37</v>
      </c>
      <c r="T3159" s="36" t="s">
        <v>38</v>
      </c>
      <c r="U3159" s="36" t="s">
        <v>38</v>
      </c>
      <c r="V3159" s="36" t="s">
        <v>38</v>
      </c>
      <c r="W3159" s="36" t="s">
        <v>38</v>
      </c>
      <c r="X3159" s="36">
        <v>2</v>
      </c>
      <c r="Y3159" s="36" t="s">
        <v>17268</v>
      </c>
      <c r="Z3159" s="36">
        <v>2</v>
      </c>
      <c r="AA3159" s="36" t="s">
        <v>52</v>
      </c>
      <c r="AB3159" s="36">
        <v>3</v>
      </c>
      <c r="AC3159" s="36" t="s">
        <v>17269</v>
      </c>
      <c r="AD3159" s="36"/>
      <c r="AE3159" s="36">
        <f t="shared" si="52"/>
        <v>1</v>
      </c>
    </row>
    <row r="3160" spans="1:31" ht="81">
      <c r="A3160" s="36">
        <v>3159</v>
      </c>
      <c r="B3160" s="36" t="s">
        <v>15814</v>
      </c>
      <c r="C3160" s="36" t="s">
        <v>16628</v>
      </c>
      <c r="D3160" s="36" t="s">
        <v>17270</v>
      </c>
      <c r="E3160" s="82" t="s">
        <v>17271</v>
      </c>
      <c r="F3160" s="36" t="s">
        <v>3588</v>
      </c>
      <c r="G3160" s="36">
        <v>6</v>
      </c>
      <c r="H3160" s="36" t="s">
        <v>82</v>
      </c>
      <c r="I3160" s="36" t="s">
        <v>17272</v>
      </c>
      <c r="J3160" s="36" t="s">
        <v>17273</v>
      </c>
      <c r="K3160" s="36" t="s">
        <v>33</v>
      </c>
      <c r="L3160" s="72" t="s">
        <v>17274</v>
      </c>
      <c r="M3160" s="36" t="s">
        <v>17275</v>
      </c>
      <c r="N3160" s="36" t="s">
        <v>49</v>
      </c>
      <c r="O3160" s="36" t="s">
        <v>50</v>
      </c>
      <c r="P3160" s="36" t="s">
        <v>50</v>
      </c>
      <c r="Q3160" s="36"/>
      <c r="R3160" s="36"/>
      <c r="S3160" s="36" t="s">
        <v>51</v>
      </c>
      <c r="T3160" s="36" t="s">
        <v>38</v>
      </c>
      <c r="U3160" s="36" t="s">
        <v>39</v>
      </c>
      <c r="V3160" s="36" t="s">
        <v>39</v>
      </c>
      <c r="W3160" s="36" t="s">
        <v>17202</v>
      </c>
      <c r="X3160" s="36">
        <v>1</v>
      </c>
      <c r="Y3160" s="36" t="s">
        <v>17276</v>
      </c>
      <c r="Z3160" s="36">
        <v>2</v>
      </c>
      <c r="AA3160" s="36" t="s">
        <v>52</v>
      </c>
      <c r="AB3160" s="36">
        <v>3</v>
      </c>
      <c r="AC3160" s="36" t="s">
        <v>17237</v>
      </c>
      <c r="AD3160" s="36"/>
      <c r="AE3160" s="36">
        <f t="shared" si="52"/>
        <v>2</v>
      </c>
    </row>
    <row r="3161" spans="1:31" ht="81">
      <c r="A3161" s="36">
        <v>3160</v>
      </c>
      <c r="B3161" s="36" t="s">
        <v>15814</v>
      </c>
      <c r="C3161" s="36" t="s">
        <v>16628</v>
      </c>
      <c r="D3161" s="36" t="s">
        <v>17277</v>
      </c>
      <c r="E3161" s="36"/>
      <c r="F3161" s="36" t="s">
        <v>45</v>
      </c>
      <c r="G3161" s="36">
        <v>0</v>
      </c>
      <c r="H3161" s="36" t="s">
        <v>108</v>
      </c>
      <c r="I3161" s="36" t="s">
        <v>17278</v>
      </c>
      <c r="J3161" s="36" t="s">
        <v>17279</v>
      </c>
      <c r="K3161" s="36" t="s">
        <v>33</v>
      </c>
      <c r="L3161" s="72" t="s">
        <v>17280</v>
      </c>
      <c r="M3161" s="36" t="s">
        <v>17281</v>
      </c>
      <c r="N3161" s="36" t="s">
        <v>36</v>
      </c>
      <c r="O3161" s="36"/>
      <c r="P3161" s="36"/>
      <c r="Q3161" s="36"/>
      <c r="R3161" s="36"/>
      <c r="S3161" s="36" t="s">
        <v>37</v>
      </c>
      <c r="T3161" s="36" t="s">
        <v>39</v>
      </c>
      <c r="U3161" s="36" t="s">
        <v>39</v>
      </c>
      <c r="V3161" s="36" t="s">
        <v>39</v>
      </c>
      <c r="W3161" s="36" t="s">
        <v>17202</v>
      </c>
      <c r="X3161" s="36">
        <v>1</v>
      </c>
      <c r="Y3161" s="36" t="s">
        <v>17276</v>
      </c>
      <c r="Z3161" s="36">
        <v>2</v>
      </c>
      <c r="AA3161" s="36" t="s">
        <v>52</v>
      </c>
      <c r="AB3161" s="36">
        <v>3</v>
      </c>
      <c r="AC3161" s="36"/>
      <c r="AD3161" s="36"/>
      <c r="AE3161" s="36">
        <f t="shared" si="52"/>
        <v>0</v>
      </c>
    </row>
    <row r="3162" spans="1:31" ht="81">
      <c r="A3162" s="36">
        <v>3161</v>
      </c>
      <c r="B3162" s="36" t="s">
        <v>15814</v>
      </c>
      <c r="C3162" s="36" t="s">
        <v>16628</v>
      </c>
      <c r="D3162" s="36" t="s">
        <v>17282</v>
      </c>
      <c r="E3162" s="36"/>
      <c r="F3162" s="36" t="s">
        <v>45</v>
      </c>
      <c r="G3162" s="36">
        <v>0</v>
      </c>
      <c r="H3162" s="36" t="s">
        <v>108</v>
      </c>
      <c r="I3162" s="36" t="s">
        <v>17283</v>
      </c>
      <c r="J3162" s="36" t="s">
        <v>17284</v>
      </c>
      <c r="K3162" s="36" t="s">
        <v>33</v>
      </c>
      <c r="L3162" s="72" t="s">
        <v>17285</v>
      </c>
      <c r="M3162" s="36" t="s">
        <v>17286</v>
      </c>
      <c r="N3162" s="36" t="s">
        <v>49</v>
      </c>
      <c r="O3162" s="36" t="s">
        <v>50</v>
      </c>
      <c r="P3162" s="36" t="s">
        <v>50</v>
      </c>
      <c r="Q3162" s="36"/>
      <c r="R3162" s="36"/>
      <c r="S3162" s="36" t="s">
        <v>51</v>
      </c>
      <c r="T3162" s="36" t="s">
        <v>38</v>
      </c>
      <c r="U3162" s="36" t="s">
        <v>39</v>
      </c>
      <c r="V3162" s="36" t="s">
        <v>39</v>
      </c>
      <c r="W3162" s="36" t="s">
        <v>17202</v>
      </c>
      <c r="X3162" s="36">
        <v>1</v>
      </c>
      <c r="Y3162" s="36" t="s">
        <v>17276</v>
      </c>
      <c r="Z3162" s="36">
        <v>2</v>
      </c>
      <c r="AA3162" s="36" t="s">
        <v>52</v>
      </c>
      <c r="AB3162" s="36">
        <v>3</v>
      </c>
      <c r="AC3162" s="36"/>
      <c r="AD3162" s="36"/>
      <c r="AE3162" s="36">
        <f t="shared" si="52"/>
        <v>2</v>
      </c>
    </row>
    <row r="3163" spans="1:31" ht="54">
      <c r="A3163" s="36">
        <v>3162</v>
      </c>
      <c r="B3163" s="36" t="s">
        <v>15814</v>
      </c>
      <c r="C3163" s="36" t="s">
        <v>16628</v>
      </c>
      <c r="D3163" s="36" t="s">
        <v>17287</v>
      </c>
      <c r="E3163" s="36"/>
      <c r="F3163" s="36" t="s">
        <v>45</v>
      </c>
      <c r="G3163" s="36">
        <v>0</v>
      </c>
      <c r="H3163" s="36" t="s">
        <v>108</v>
      </c>
      <c r="I3163" s="36" t="s">
        <v>17288</v>
      </c>
      <c r="J3163" s="36" t="s">
        <v>17289</v>
      </c>
      <c r="K3163" s="36" t="s">
        <v>33</v>
      </c>
      <c r="L3163" s="72" t="s">
        <v>17290</v>
      </c>
      <c r="M3163" s="36" t="s">
        <v>17291</v>
      </c>
      <c r="N3163" s="36" t="s">
        <v>49</v>
      </c>
      <c r="O3163" s="36"/>
      <c r="P3163" s="36" t="s">
        <v>50</v>
      </c>
      <c r="Q3163" s="36"/>
      <c r="R3163" s="36"/>
      <c r="S3163" s="36" t="s">
        <v>51</v>
      </c>
      <c r="T3163" s="36" t="s">
        <v>38</v>
      </c>
      <c r="U3163" s="36" t="s">
        <v>39</v>
      </c>
      <c r="V3163" s="36" t="s">
        <v>39</v>
      </c>
      <c r="W3163" s="36" t="s">
        <v>17202</v>
      </c>
      <c r="X3163" s="36">
        <v>1</v>
      </c>
      <c r="Y3163" s="36" t="s">
        <v>17292</v>
      </c>
      <c r="Z3163" s="36">
        <v>2</v>
      </c>
      <c r="AA3163" s="36" t="s">
        <v>52</v>
      </c>
      <c r="AB3163" s="36">
        <v>3</v>
      </c>
      <c r="AC3163" s="36"/>
      <c r="AD3163" s="36"/>
      <c r="AE3163" s="36">
        <f t="shared" si="52"/>
        <v>1</v>
      </c>
    </row>
    <row r="3164" spans="1:31" ht="67.5">
      <c r="A3164" s="36">
        <v>3163</v>
      </c>
      <c r="B3164" s="36" t="s">
        <v>15814</v>
      </c>
      <c r="C3164" s="36" t="s">
        <v>16628</v>
      </c>
      <c r="D3164" s="36" t="s">
        <v>17293</v>
      </c>
      <c r="E3164" s="36"/>
      <c r="F3164" s="36" t="s">
        <v>45</v>
      </c>
      <c r="G3164" s="36">
        <v>0</v>
      </c>
      <c r="H3164" s="36" t="s">
        <v>82</v>
      </c>
      <c r="I3164" s="36" t="s">
        <v>17294</v>
      </c>
      <c r="J3164" s="36" t="s">
        <v>17295</v>
      </c>
      <c r="K3164" s="36" t="s">
        <v>33</v>
      </c>
      <c r="L3164" s="72" t="s">
        <v>17296</v>
      </c>
      <c r="M3164" s="36" t="s">
        <v>17297</v>
      </c>
      <c r="N3164" s="36" t="s">
        <v>49</v>
      </c>
      <c r="O3164" s="36"/>
      <c r="P3164" s="36" t="s">
        <v>50</v>
      </c>
      <c r="Q3164" s="36"/>
      <c r="R3164" s="36"/>
      <c r="S3164" s="36" t="s">
        <v>51</v>
      </c>
      <c r="T3164" s="36" t="s">
        <v>38</v>
      </c>
      <c r="U3164" s="36" t="s">
        <v>39</v>
      </c>
      <c r="V3164" s="36" t="s">
        <v>38</v>
      </c>
      <c r="W3164" s="36" t="s">
        <v>17202</v>
      </c>
      <c r="X3164" s="36">
        <v>1</v>
      </c>
      <c r="Y3164" s="36" t="s">
        <v>17292</v>
      </c>
      <c r="Z3164" s="36">
        <v>2</v>
      </c>
      <c r="AA3164" s="36" t="s">
        <v>52</v>
      </c>
      <c r="AB3164" s="36">
        <v>3</v>
      </c>
      <c r="AC3164" s="36"/>
      <c r="AD3164" s="36"/>
      <c r="AE3164" s="36">
        <f t="shared" si="52"/>
        <v>1</v>
      </c>
    </row>
    <row r="3165" spans="1:31" ht="81">
      <c r="A3165" s="36">
        <v>3164</v>
      </c>
      <c r="B3165" s="36" t="s">
        <v>15814</v>
      </c>
      <c r="C3165" s="36" t="s">
        <v>16628</v>
      </c>
      <c r="D3165" s="36" t="s">
        <v>17298</v>
      </c>
      <c r="E3165" s="36"/>
      <c r="F3165" s="36" t="s">
        <v>45</v>
      </c>
      <c r="G3165" s="36">
        <v>0</v>
      </c>
      <c r="H3165" s="36" t="s">
        <v>82</v>
      </c>
      <c r="I3165" s="36" t="s">
        <v>17299</v>
      </c>
      <c r="J3165" s="36" t="s">
        <v>17300</v>
      </c>
      <c r="K3165" s="36" t="s">
        <v>33</v>
      </c>
      <c r="L3165" s="72" t="s">
        <v>17301</v>
      </c>
      <c r="M3165" s="36" t="s">
        <v>17302</v>
      </c>
      <c r="N3165" s="36" t="s">
        <v>49</v>
      </c>
      <c r="O3165" s="36"/>
      <c r="P3165" s="36" t="s">
        <v>50</v>
      </c>
      <c r="Q3165" s="36"/>
      <c r="R3165" s="36"/>
      <c r="S3165" s="36" t="s">
        <v>51</v>
      </c>
      <c r="T3165" s="36" t="s">
        <v>38</v>
      </c>
      <c r="U3165" s="36" t="s">
        <v>39</v>
      </c>
      <c r="V3165" s="36" t="s">
        <v>38</v>
      </c>
      <c r="W3165" s="36" t="s">
        <v>17202</v>
      </c>
      <c r="X3165" s="36">
        <v>1</v>
      </c>
      <c r="Y3165" s="36" t="s">
        <v>17292</v>
      </c>
      <c r="Z3165" s="36">
        <v>2</v>
      </c>
      <c r="AA3165" s="36" t="s">
        <v>52</v>
      </c>
      <c r="AB3165" s="36">
        <v>3</v>
      </c>
      <c r="AC3165" s="36"/>
      <c r="AD3165" s="36"/>
      <c r="AE3165" s="36">
        <f t="shared" si="52"/>
        <v>1</v>
      </c>
    </row>
    <row r="3166" spans="1:31" ht="67.5">
      <c r="A3166" s="36">
        <v>3165</v>
      </c>
      <c r="B3166" s="36" t="s">
        <v>15814</v>
      </c>
      <c r="C3166" s="36" t="s">
        <v>16628</v>
      </c>
      <c r="D3166" s="36" t="s">
        <v>17303</v>
      </c>
      <c r="E3166" s="36"/>
      <c r="F3166" s="36" t="s">
        <v>45</v>
      </c>
      <c r="G3166" s="36">
        <v>0</v>
      </c>
      <c r="H3166" s="36" t="s">
        <v>108</v>
      </c>
      <c r="I3166" s="36" t="s">
        <v>17304</v>
      </c>
      <c r="J3166" s="36" t="s">
        <v>17305</v>
      </c>
      <c r="K3166" s="36" t="s">
        <v>33</v>
      </c>
      <c r="L3166" s="72" t="s">
        <v>17306</v>
      </c>
      <c r="M3166" s="36" t="s">
        <v>17307</v>
      </c>
      <c r="N3166" s="36" t="s">
        <v>49</v>
      </c>
      <c r="O3166" s="36" t="s">
        <v>50</v>
      </c>
      <c r="P3166" s="36" t="s">
        <v>50</v>
      </c>
      <c r="Q3166" s="36"/>
      <c r="R3166" s="36"/>
      <c r="S3166" s="36" t="s">
        <v>51</v>
      </c>
      <c r="T3166" s="36" t="s">
        <v>38</v>
      </c>
      <c r="U3166" s="36" t="s">
        <v>39</v>
      </c>
      <c r="V3166" s="36" t="s">
        <v>39</v>
      </c>
      <c r="W3166" s="36" t="s">
        <v>17202</v>
      </c>
      <c r="X3166" s="36">
        <v>1</v>
      </c>
      <c r="Y3166" s="36" t="s">
        <v>17308</v>
      </c>
      <c r="Z3166" s="36">
        <v>2</v>
      </c>
      <c r="AA3166" s="36" t="s">
        <v>52</v>
      </c>
      <c r="AB3166" s="36">
        <v>3</v>
      </c>
      <c r="AC3166" s="36"/>
      <c r="AD3166" s="36"/>
      <c r="AE3166" s="36">
        <f t="shared" si="52"/>
        <v>2</v>
      </c>
    </row>
    <row r="3167" spans="1:31" ht="81">
      <c r="A3167" s="36">
        <v>3166</v>
      </c>
      <c r="B3167" s="36" t="s">
        <v>15814</v>
      </c>
      <c r="C3167" s="36" t="s">
        <v>16628</v>
      </c>
      <c r="D3167" s="36" t="s">
        <v>17309</v>
      </c>
      <c r="E3167" s="36"/>
      <c r="F3167" s="36" t="s">
        <v>45</v>
      </c>
      <c r="G3167" s="36">
        <v>0</v>
      </c>
      <c r="H3167" s="36" t="s">
        <v>108</v>
      </c>
      <c r="I3167" s="36" t="s">
        <v>17310</v>
      </c>
      <c r="J3167" s="36" t="s">
        <v>17311</v>
      </c>
      <c r="K3167" s="36" t="s">
        <v>33</v>
      </c>
      <c r="L3167" s="72" t="s">
        <v>17312</v>
      </c>
      <c r="M3167" s="36" t="s">
        <v>17313</v>
      </c>
      <c r="N3167" s="36" t="s">
        <v>49</v>
      </c>
      <c r="O3167" s="36"/>
      <c r="P3167" s="36" t="s">
        <v>50</v>
      </c>
      <c r="Q3167" s="36"/>
      <c r="R3167" s="36"/>
      <c r="S3167" s="36" t="s">
        <v>51</v>
      </c>
      <c r="T3167" s="36" t="s">
        <v>38</v>
      </c>
      <c r="U3167" s="36" t="s">
        <v>39</v>
      </c>
      <c r="V3167" s="36" t="s">
        <v>38</v>
      </c>
      <c r="W3167" s="36" t="s">
        <v>17202</v>
      </c>
      <c r="X3167" s="36">
        <v>1</v>
      </c>
      <c r="Y3167" s="36" t="s">
        <v>17308</v>
      </c>
      <c r="Z3167" s="36">
        <v>2</v>
      </c>
      <c r="AA3167" s="36" t="s">
        <v>1715</v>
      </c>
      <c r="AB3167" s="36">
        <v>1</v>
      </c>
      <c r="AC3167" s="36"/>
      <c r="AD3167" s="36"/>
      <c r="AE3167" s="36">
        <f t="shared" si="52"/>
        <v>1</v>
      </c>
    </row>
    <row r="3168" spans="1:31" ht="81">
      <c r="A3168" s="36">
        <v>3167</v>
      </c>
      <c r="B3168" s="36" t="s">
        <v>15814</v>
      </c>
      <c r="C3168" s="36" t="s">
        <v>16628</v>
      </c>
      <c r="D3168" s="36" t="s">
        <v>17314</v>
      </c>
      <c r="E3168" s="36"/>
      <c r="F3168" s="36" t="s">
        <v>45</v>
      </c>
      <c r="G3168" s="36">
        <v>0</v>
      </c>
      <c r="H3168" s="36" t="s">
        <v>108</v>
      </c>
      <c r="I3168" s="36" t="s">
        <v>17315</v>
      </c>
      <c r="J3168" s="36" t="s">
        <v>17316</v>
      </c>
      <c r="K3168" s="36" t="s">
        <v>33</v>
      </c>
      <c r="L3168" s="72" t="s">
        <v>17317</v>
      </c>
      <c r="M3168" s="36" t="s">
        <v>17318</v>
      </c>
      <c r="N3168" s="36" t="s">
        <v>36</v>
      </c>
      <c r="O3168" s="36"/>
      <c r="P3168" s="36"/>
      <c r="Q3168" s="36"/>
      <c r="R3168" s="36"/>
      <c r="S3168" s="36" t="s">
        <v>37</v>
      </c>
      <c r="T3168" s="36" t="s">
        <v>38</v>
      </c>
      <c r="U3168" s="36" t="s">
        <v>39</v>
      </c>
      <c r="V3168" s="36" t="s">
        <v>39</v>
      </c>
      <c r="W3168" s="36" t="s">
        <v>138</v>
      </c>
      <c r="X3168" s="36">
        <v>1</v>
      </c>
      <c r="Y3168" s="36" t="s">
        <v>17308</v>
      </c>
      <c r="Z3168" s="36">
        <v>2</v>
      </c>
      <c r="AA3168" s="36" t="s">
        <v>1715</v>
      </c>
      <c r="AB3168" s="36">
        <v>1</v>
      </c>
      <c r="AC3168" s="36"/>
      <c r="AD3168" s="36"/>
      <c r="AE3168" s="36">
        <f t="shared" si="52"/>
        <v>0</v>
      </c>
    </row>
    <row r="3169" spans="1:31" ht="81">
      <c r="A3169" s="36">
        <v>3168</v>
      </c>
      <c r="B3169" s="36" t="s">
        <v>15814</v>
      </c>
      <c r="C3169" s="36" t="s">
        <v>16628</v>
      </c>
      <c r="D3169" s="36" t="s">
        <v>17319</v>
      </c>
      <c r="E3169" s="36"/>
      <c r="F3169" s="36" t="s">
        <v>45</v>
      </c>
      <c r="G3169" s="36">
        <v>0</v>
      </c>
      <c r="H3169" s="36" t="s">
        <v>82</v>
      </c>
      <c r="I3169" s="36" t="s">
        <v>17320</v>
      </c>
      <c r="J3169" s="36" t="s">
        <v>17321</v>
      </c>
      <c r="K3169" s="36" t="s">
        <v>106</v>
      </c>
      <c r="L3169" s="72"/>
      <c r="M3169" s="36"/>
      <c r="N3169" s="36"/>
      <c r="O3169" s="36"/>
      <c r="P3169" s="36"/>
      <c r="Q3169" s="36"/>
      <c r="R3169" s="36"/>
      <c r="S3169" s="36"/>
      <c r="T3169" s="36"/>
      <c r="U3169" s="36"/>
      <c r="V3169" s="36"/>
      <c r="W3169" s="36"/>
      <c r="X3169" s="36"/>
      <c r="Y3169" s="36"/>
      <c r="Z3169" s="36"/>
      <c r="AA3169" s="36"/>
      <c r="AB3169" s="36"/>
      <c r="AC3169" s="36"/>
      <c r="AD3169" s="36"/>
      <c r="AE3169" s="36">
        <f t="shared" si="52"/>
        <v>0</v>
      </c>
    </row>
    <row r="3170" spans="1:31" ht="81">
      <c r="A3170" s="36">
        <v>3169</v>
      </c>
      <c r="B3170" s="36" t="s">
        <v>15814</v>
      </c>
      <c r="C3170" s="36" t="s">
        <v>16628</v>
      </c>
      <c r="D3170" s="36" t="s">
        <v>17322</v>
      </c>
      <c r="E3170" s="36"/>
      <c r="F3170" s="36" t="s">
        <v>45</v>
      </c>
      <c r="G3170" s="36">
        <v>0</v>
      </c>
      <c r="H3170" s="36" t="s">
        <v>108</v>
      </c>
      <c r="I3170" s="36" t="s">
        <v>17323</v>
      </c>
      <c r="J3170" s="36" t="s">
        <v>17324</v>
      </c>
      <c r="K3170" s="36" t="s">
        <v>33</v>
      </c>
      <c r="L3170" s="72" t="s">
        <v>17325</v>
      </c>
      <c r="M3170" s="36" t="s">
        <v>17324</v>
      </c>
      <c r="N3170" s="36" t="s">
        <v>49</v>
      </c>
      <c r="O3170" s="36" t="s">
        <v>50</v>
      </c>
      <c r="P3170" s="36"/>
      <c r="Q3170" s="36"/>
      <c r="R3170" s="36"/>
      <c r="S3170" s="36" t="s">
        <v>51</v>
      </c>
      <c r="T3170" s="36" t="s">
        <v>38</v>
      </c>
      <c r="U3170" s="36" t="s">
        <v>39</v>
      </c>
      <c r="V3170" s="36" t="s">
        <v>39</v>
      </c>
      <c r="W3170" s="36" t="s">
        <v>17202</v>
      </c>
      <c r="X3170" s="36">
        <v>1</v>
      </c>
      <c r="Y3170" s="36" t="s">
        <v>17326</v>
      </c>
      <c r="Z3170" s="36">
        <v>2</v>
      </c>
      <c r="AA3170" s="36" t="s">
        <v>52</v>
      </c>
      <c r="AB3170" s="36">
        <v>3</v>
      </c>
      <c r="AC3170" s="36"/>
      <c r="AD3170" s="36"/>
      <c r="AE3170" s="36">
        <f t="shared" si="52"/>
        <v>1</v>
      </c>
    </row>
    <row r="3171" spans="1:31" ht="81">
      <c r="A3171" s="36">
        <v>3170</v>
      </c>
      <c r="B3171" s="36" t="s">
        <v>15814</v>
      </c>
      <c r="C3171" s="36" t="s">
        <v>16628</v>
      </c>
      <c r="D3171" s="36" t="s">
        <v>17327</v>
      </c>
      <c r="E3171" s="36"/>
      <c r="F3171" s="36" t="s">
        <v>45</v>
      </c>
      <c r="G3171" s="36">
        <v>0</v>
      </c>
      <c r="H3171" s="36" t="s">
        <v>133</v>
      </c>
      <c r="I3171" s="36" t="s">
        <v>17328</v>
      </c>
      <c r="J3171" s="36" t="s">
        <v>17329</v>
      </c>
      <c r="K3171" s="36" t="s">
        <v>33</v>
      </c>
      <c r="L3171" s="72" t="s">
        <v>17330</v>
      </c>
      <c r="M3171" s="36" t="s">
        <v>17331</v>
      </c>
      <c r="N3171" s="36" t="s">
        <v>49</v>
      </c>
      <c r="O3171" s="36"/>
      <c r="P3171" s="36" t="s">
        <v>50</v>
      </c>
      <c r="Q3171" s="36"/>
      <c r="R3171" s="36"/>
      <c r="S3171" s="36" t="s">
        <v>51</v>
      </c>
      <c r="T3171" s="36" t="s">
        <v>38</v>
      </c>
      <c r="U3171" s="36" t="s">
        <v>39</v>
      </c>
      <c r="V3171" s="36" t="s">
        <v>39</v>
      </c>
      <c r="W3171" s="36" t="s">
        <v>17202</v>
      </c>
      <c r="X3171" s="36">
        <v>1</v>
      </c>
      <c r="Y3171" s="36" t="s">
        <v>17332</v>
      </c>
      <c r="Z3171" s="36">
        <v>2</v>
      </c>
      <c r="AA3171" s="36" t="s">
        <v>1715</v>
      </c>
      <c r="AB3171" s="36">
        <v>1</v>
      </c>
      <c r="AC3171" s="36"/>
      <c r="AD3171" s="36"/>
      <c r="AE3171" s="36">
        <f t="shared" si="52"/>
        <v>1</v>
      </c>
    </row>
    <row r="3172" spans="1:31" ht="81">
      <c r="A3172" s="36">
        <v>3171</v>
      </c>
      <c r="B3172" s="36" t="s">
        <v>15814</v>
      </c>
      <c r="C3172" s="36" t="s">
        <v>16628</v>
      </c>
      <c r="D3172" s="36" t="s">
        <v>17333</v>
      </c>
      <c r="E3172" s="36"/>
      <c r="F3172" s="36" t="s">
        <v>45</v>
      </c>
      <c r="G3172" s="36">
        <v>0</v>
      </c>
      <c r="H3172" s="36" t="s">
        <v>82</v>
      </c>
      <c r="I3172" s="36" t="s">
        <v>17334</v>
      </c>
      <c r="J3172" s="36" t="s">
        <v>17335</v>
      </c>
      <c r="K3172" s="36" t="s">
        <v>33</v>
      </c>
      <c r="L3172" s="72" t="s">
        <v>17336</v>
      </c>
      <c r="M3172" s="36" t="s">
        <v>17337</v>
      </c>
      <c r="N3172" s="36" t="s">
        <v>49</v>
      </c>
      <c r="O3172" s="36"/>
      <c r="P3172" s="36" t="s">
        <v>50</v>
      </c>
      <c r="Q3172" s="36"/>
      <c r="R3172" s="36"/>
      <c r="S3172" s="36" t="s">
        <v>51</v>
      </c>
      <c r="T3172" s="36" t="s">
        <v>38</v>
      </c>
      <c r="U3172" s="36" t="s">
        <v>39</v>
      </c>
      <c r="V3172" s="36" t="s">
        <v>39</v>
      </c>
      <c r="W3172" s="36" t="s">
        <v>17202</v>
      </c>
      <c r="X3172" s="36">
        <v>1</v>
      </c>
      <c r="Y3172" s="36" t="s">
        <v>17338</v>
      </c>
      <c r="Z3172" s="36">
        <v>2</v>
      </c>
      <c r="AA3172" s="36" t="s">
        <v>52</v>
      </c>
      <c r="AB3172" s="36">
        <v>3</v>
      </c>
      <c r="AC3172" s="36"/>
      <c r="AD3172" s="36"/>
      <c r="AE3172" s="36">
        <f t="shared" si="52"/>
        <v>1</v>
      </c>
    </row>
    <row r="3173" spans="1:31" ht="121.5">
      <c r="A3173" s="36">
        <v>3172</v>
      </c>
      <c r="B3173" s="36" t="s">
        <v>15814</v>
      </c>
      <c r="C3173" s="36" t="s">
        <v>16628</v>
      </c>
      <c r="D3173" s="36" t="s">
        <v>17339</v>
      </c>
      <c r="E3173" s="36"/>
      <c r="F3173" s="36" t="s">
        <v>45</v>
      </c>
      <c r="G3173" s="36">
        <v>0</v>
      </c>
      <c r="H3173" s="36" t="s">
        <v>108</v>
      </c>
      <c r="I3173" s="36" t="s">
        <v>17340</v>
      </c>
      <c r="J3173" s="36" t="s">
        <v>17341</v>
      </c>
      <c r="K3173" s="36" t="s">
        <v>106</v>
      </c>
      <c r="L3173" s="72"/>
      <c r="M3173" s="36"/>
      <c r="N3173" s="36"/>
      <c r="O3173" s="36"/>
      <c r="P3173" s="36"/>
      <c r="Q3173" s="36"/>
      <c r="R3173" s="36"/>
      <c r="S3173" s="36"/>
      <c r="T3173" s="36"/>
      <c r="U3173" s="36"/>
      <c r="V3173" s="36"/>
      <c r="W3173" s="36"/>
      <c r="X3173" s="36"/>
      <c r="Y3173" s="36"/>
      <c r="Z3173" s="36"/>
      <c r="AA3173" s="36"/>
      <c r="AB3173" s="36"/>
      <c r="AC3173" s="36"/>
      <c r="AD3173" s="36"/>
      <c r="AE3173" s="36">
        <f t="shared" si="52"/>
        <v>0</v>
      </c>
    </row>
    <row r="3174" spans="1:31" ht="67.5">
      <c r="A3174" s="36">
        <v>3173</v>
      </c>
      <c r="B3174" s="36" t="s">
        <v>15814</v>
      </c>
      <c r="C3174" s="36" t="s">
        <v>16628</v>
      </c>
      <c r="D3174" s="36" t="s">
        <v>17342</v>
      </c>
      <c r="E3174" s="36"/>
      <c r="F3174" s="36" t="s">
        <v>45</v>
      </c>
      <c r="G3174" s="36">
        <v>0</v>
      </c>
      <c r="H3174" s="36" t="s">
        <v>645</v>
      </c>
      <c r="I3174" s="36" t="s">
        <v>17343</v>
      </c>
      <c r="J3174" s="36" t="s">
        <v>17344</v>
      </c>
      <c r="K3174" s="36" t="s">
        <v>33</v>
      </c>
      <c r="L3174" s="72" t="s">
        <v>17345</v>
      </c>
      <c r="M3174" s="36" t="s">
        <v>17346</v>
      </c>
      <c r="N3174" s="36" t="s">
        <v>36</v>
      </c>
      <c r="O3174" s="36"/>
      <c r="P3174" s="36"/>
      <c r="Q3174" s="36"/>
      <c r="R3174" s="36"/>
      <c r="S3174" s="36" t="s">
        <v>37</v>
      </c>
      <c r="T3174" s="36" t="s">
        <v>38</v>
      </c>
      <c r="U3174" s="36" t="s">
        <v>39</v>
      </c>
      <c r="V3174" s="36" t="s">
        <v>39</v>
      </c>
      <c r="W3174" s="36" t="s">
        <v>17202</v>
      </c>
      <c r="X3174" s="36">
        <v>1</v>
      </c>
      <c r="Y3174" s="36" t="s">
        <v>17209</v>
      </c>
      <c r="Z3174" s="36">
        <v>2</v>
      </c>
      <c r="AA3174" s="36" t="s">
        <v>1715</v>
      </c>
      <c r="AB3174" s="36">
        <v>1</v>
      </c>
      <c r="AC3174" s="36"/>
      <c r="AD3174" s="36"/>
      <c r="AE3174" s="36">
        <f t="shared" si="52"/>
        <v>0</v>
      </c>
    </row>
    <row r="3175" spans="1:31" ht="67.5">
      <c r="A3175" s="36">
        <v>3174</v>
      </c>
      <c r="B3175" s="36" t="s">
        <v>15814</v>
      </c>
      <c r="C3175" s="36" t="s">
        <v>16628</v>
      </c>
      <c r="D3175" s="36" t="s">
        <v>17347</v>
      </c>
      <c r="E3175" s="36"/>
      <c r="F3175" s="36" t="s">
        <v>45</v>
      </c>
      <c r="G3175" s="36">
        <v>0</v>
      </c>
      <c r="H3175" s="36" t="s">
        <v>108</v>
      </c>
      <c r="I3175" s="36" t="s">
        <v>17348</v>
      </c>
      <c r="J3175" s="36" t="s">
        <v>17349</v>
      </c>
      <c r="K3175" s="36" t="s">
        <v>33</v>
      </c>
      <c r="L3175" s="72" t="s">
        <v>17350</v>
      </c>
      <c r="M3175" s="36" t="s">
        <v>17351</v>
      </c>
      <c r="N3175" s="36" t="s">
        <v>49</v>
      </c>
      <c r="O3175" s="36"/>
      <c r="P3175" s="36"/>
      <c r="Q3175" s="36"/>
      <c r="R3175" s="36" t="s">
        <v>50</v>
      </c>
      <c r="S3175" s="36" t="s">
        <v>37</v>
      </c>
      <c r="T3175" s="36" t="s">
        <v>39</v>
      </c>
      <c r="U3175" s="36" t="s">
        <v>39</v>
      </c>
      <c r="V3175" s="36" t="s">
        <v>38</v>
      </c>
      <c r="W3175" s="36" t="s">
        <v>17202</v>
      </c>
      <c r="X3175" s="36">
        <v>1</v>
      </c>
      <c r="Y3175" s="36" t="s">
        <v>17352</v>
      </c>
      <c r="Z3175" s="36">
        <v>2</v>
      </c>
      <c r="AA3175" s="36" t="s">
        <v>1715</v>
      </c>
      <c r="AB3175" s="36">
        <v>1</v>
      </c>
      <c r="AC3175" s="36"/>
      <c r="AD3175" s="36"/>
      <c r="AE3175" s="36">
        <f t="shared" si="52"/>
        <v>1</v>
      </c>
    </row>
    <row r="3176" spans="1:31" ht="54">
      <c r="A3176" s="36">
        <v>3175</v>
      </c>
      <c r="B3176" s="36" t="s">
        <v>15814</v>
      </c>
      <c r="C3176" s="36" t="s">
        <v>16628</v>
      </c>
      <c r="D3176" s="36" t="s">
        <v>17353</v>
      </c>
      <c r="E3176" s="36"/>
      <c r="F3176" s="36" t="s">
        <v>45</v>
      </c>
      <c r="G3176" s="36">
        <v>0</v>
      </c>
      <c r="H3176" s="36" t="s">
        <v>645</v>
      </c>
      <c r="I3176" s="36" t="s">
        <v>17348</v>
      </c>
      <c r="J3176" s="36" t="s">
        <v>17354</v>
      </c>
      <c r="K3176" s="36" t="s">
        <v>33</v>
      </c>
      <c r="L3176" s="72" t="s">
        <v>17355</v>
      </c>
      <c r="M3176" s="36" t="s">
        <v>17356</v>
      </c>
      <c r="N3176" s="36" t="s">
        <v>36</v>
      </c>
      <c r="O3176" s="36"/>
      <c r="P3176" s="36"/>
      <c r="Q3176" s="36"/>
      <c r="R3176" s="36"/>
      <c r="S3176" s="36" t="s">
        <v>37</v>
      </c>
      <c r="T3176" s="36" t="s">
        <v>39</v>
      </c>
      <c r="U3176" s="36" t="s">
        <v>39</v>
      </c>
      <c r="V3176" s="36" t="s">
        <v>39</v>
      </c>
      <c r="W3176" s="36" t="s">
        <v>17202</v>
      </c>
      <c r="X3176" s="36">
        <v>1</v>
      </c>
      <c r="Y3176" s="36" t="s">
        <v>17352</v>
      </c>
      <c r="Z3176" s="36">
        <v>2</v>
      </c>
      <c r="AA3176" s="36" t="s">
        <v>1715</v>
      </c>
      <c r="AB3176" s="36">
        <v>1</v>
      </c>
      <c r="AC3176" s="36"/>
      <c r="AD3176" s="36"/>
      <c r="AE3176" s="36">
        <f t="shared" si="52"/>
        <v>0</v>
      </c>
    </row>
    <row r="3177" spans="1:31" ht="54">
      <c r="A3177" s="36">
        <v>3176</v>
      </c>
      <c r="B3177" s="36" t="s">
        <v>15814</v>
      </c>
      <c r="C3177" s="36" t="s">
        <v>16628</v>
      </c>
      <c r="D3177" s="36" t="s">
        <v>17357</v>
      </c>
      <c r="E3177" s="36"/>
      <c r="F3177" s="36" t="s">
        <v>45</v>
      </c>
      <c r="G3177" s="36">
        <v>0</v>
      </c>
      <c r="H3177" s="36" t="s">
        <v>133</v>
      </c>
      <c r="I3177" s="36" t="s">
        <v>17358</v>
      </c>
      <c r="J3177" s="36" t="s">
        <v>17359</v>
      </c>
      <c r="K3177" s="36" t="s">
        <v>33</v>
      </c>
      <c r="L3177" s="72" t="s">
        <v>17360</v>
      </c>
      <c r="M3177" s="36" t="s">
        <v>17361</v>
      </c>
      <c r="N3177" s="36" t="s">
        <v>36</v>
      </c>
      <c r="O3177" s="36"/>
      <c r="P3177" s="36"/>
      <c r="Q3177" s="36"/>
      <c r="R3177" s="36"/>
      <c r="S3177" s="36" t="s">
        <v>38</v>
      </c>
      <c r="T3177" s="36" t="s">
        <v>39</v>
      </c>
      <c r="U3177" s="36" t="s">
        <v>39</v>
      </c>
      <c r="V3177" s="36" t="s">
        <v>38</v>
      </c>
      <c r="W3177" s="36" t="s">
        <v>38</v>
      </c>
      <c r="X3177" s="36">
        <v>2</v>
      </c>
      <c r="Y3177" s="36" t="s">
        <v>17362</v>
      </c>
      <c r="Z3177" s="36">
        <v>2</v>
      </c>
      <c r="AA3177" s="36" t="s">
        <v>1715</v>
      </c>
      <c r="AB3177" s="36">
        <v>1</v>
      </c>
      <c r="AC3177" s="36" t="s">
        <v>17237</v>
      </c>
      <c r="AD3177" s="36"/>
      <c r="AE3177" s="36">
        <f t="shared" si="52"/>
        <v>0</v>
      </c>
    </row>
    <row r="3178" spans="1:31" ht="81">
      <c r="A3178" s="36">
        <v>3177</v>
      </c>
      <c r="B3178" s="36" t="s">
        <v>15814</v>
      </c>
      <c r="C3178" s="36" t="s">
        <v>16628</v>
      </c>
      <c r="D3178" s="36" t="s">
        <v>17363</v>
      </c>
      <c r="E3178" s="36"/>
      <c r="F3178" s="36" t="s">
        <v>45</v>
      </c>
      <c r="G3178" s="36">
        <v>0</v>
      </c>
      <c r="H3178" s="36" t="s">
        <v>108</v>
      </c>
      <c r="I3178" s="36" t="s">
        <v>17364</v>
      </c>
      <c r="J3178" s="36" t="s">
        <v>17365</v>
      </c>
      <c r="K3178" s="36" t="s">
        <v>33</v>
      </c>
      <c r="L3178" s="72" t="s">
        <v>17366</v>
      </c>
      <c r="M3178" s="36" t="s">
        <v>17367</v>
      </c>
      <c r="N3178" s="36" t="s">
        <v>49</v>
      </c>
      <c r="O3178" s="36" t="s">
        <v>50</v>
      </c>
      <c r="P3178" s="36" t="s">
        <v>50</v>
      </c>
      <c r="Q3178" s="36" t="s">
        <v>50</v>
      </c>
      <c r="R3178" s="36"/>
      <c r="S3178" s="36" t="s">
        <v>51</v>
      </c>
      <c r="T3178" s="36" t="s">
        <v>38</v>
      </c>
      <c r="U3178" s="36" t="s">
        <v>39</v>
      </c>
      <c r="V3178" s="36" t="s">
        <v>39</v>
      </c>
      <c r="W3178" s="36" t="s">
        <v>17202</v>
      </c>
      <c r="X3178" s="36">
        <v>1</v>
      </c>
      <c r="Y3178" s="36" t="s">
        <v>17368</v>
      </c>
      <c r="Z3178" s="36">
        <v>2</v>
      </c>
      <c r="AA3178" s="36" t="s">
        <v>1715</v>
      </c>
      <c r="AB3178" s="36">
        <v>1</v>
      </c>
      <c r="AC3178" s="36"/>
      <c r="AD3178" s="36"/>
      <c r="AE3178" s="36">
        <f t="shared" si="52"/>
        <v>3</v>
      </c>
    </row>
    <row r="3179" spans="1:31" ht="148.5">
      <c r="A3179" s="36">
        <v>3178</v>
      </c>
      <c r="B3179" s="36" t="s">
        <v>15814</v>
      </c>
      <c r="C3179" s="36" t="s">
        <v>16628</v>
      </c>
      <c r="D3179" s="36" t="s">
        <v>17369</v>
      </c>
      <c r="E3179" s="36"/>
      <c r="F3179" s="36" t="s">
        <v>45</v>
      </c>
      <c r="G3179" s="36">
        <v>0</v>
      </c>
      <c r="H3179" s="36" t="s">
        <v>82</v>
      </c>
      <c r="I3179" s="36" t="s">
        <v>17370</v>
      </c>
      <c r="J3179" s="36" t="s">
        <v>17371</v>
      </c>
      <c r="K3179" s="36" t="s">
        <v>33</v>
      </c>
      <c r="L3179" s="72" t="s">
        <v>17372</v>
      </c>
      <c r="M3179" s="36" t="s">
        <v>17373</v>
      </c>
      <c r="N3179" s="36" t="s">
        <v>49</v>
      </c>
      <c r="O3179" s="36"/>
      <c r="P3179" s="36" t="s">
        <v>50</v>
      </c>
      <c r="Q3179" s="36"/>
      <c r="R3179" s="36"/>
      <c r="S3179" s="36" t="s">
        <v>51</v>
      </c>
      <c r="T3179" s="36" t="s">
        <v>38</v>
      </c>
      <c r="U3179" s="36" t="s">
        <v>39</v>
      </c>
      <c r="V3179" s="36" t="s">
        <v>38</v>
      </c>
      <c r="W3179" s="36" t="s">
        <v>38</v>
      </c>
      <c r="X3179" s="36">
        <v>2</v>
      </c>
      <c r="Y3179" s="36" t="s">
        <v>17374</v>
      </c>
      <c r="Z3179" s="36">
        <v>2</v>
      </c>
      <c r="AA3179" s="36" t="s">
        <v>52</v>
      </c>
      <c r="AB3179" s="36">
        <v>3</v>
      </c>
      <c r="AC3179" s="36" t="s">
        <v>17375</v>
      </c>
      <c r="AD3179" s="36"/>
      <c r="AE3179" s="36">
        <f t="shared" si="52"/>
        <v>1</v>
      </c>
    </row>
    <row r="3180" spans="1:31" ht="121.5">
      <c r="A3180" s="36">
        <v>3179</v>
      </c>
      <c r="B3180" s="36" t="s">
        <v>15814</v>
      </c>
      <c r="C3180" s="36" t="s">
        <v>16628</v>
      </c>
      <c r="D3180" s="36" t="s">
        <v>17376</v>
      </c>
      <c r="E3180" s="36"/>
      <c r="F3180" s="36" t="s">
        <v>45</v>
      </c>
      <c r="G3180" s="36">
        <v>0</v>
      </c>
      <c r="H3180" s="36" t="s">
        <v>82</v>
      </c>
      <c r="I3180" s="36" t="s">
        <v>17377</v>
      </c>
      <c r="J3180" s="36" t="s">
        <v>17378</v>
      </c>
      <c r="K3180" s="36" t="s">
        <v>106</v>
      </c>
      <c r="L3180" s="72"/>
      <c r="M3180" s="36"/>
      <c r="N3180" s="36"/>
      <c r="O3180" s="36"/>
      <c r="P3180" s="36"/>
      <c r="Q3180" s="36"/>
      <c r="R3180" s="36"/>
      <c r="S3180" s="36"/>
      <c r="T3180" s="36"/>
      <c r="U3180" s="36"/>
      <c r="V3180" s="36"/>
      <c r="W3180" s="36"/>
      <c r="X3180" s="36"/>
      <c r="Y3180" s="36"/>
      <c r="Z3180" s="36"/>
      <c r="AA3180" s="36"/>
      <c r="AB3180" s="36"/>
      <c r="AC3180" s="36"/>
      <c r="AD3180" s="36"/>
      <c r="AE3180" s="36">
        <f t="shared" si="52"/>
        <v>0</v>
      </c>
    </row>
    <row r="3181" spans="1:31" ht="108">
      <c r="A3181" s="36">
        <v>3180</v>
      </c>
      <c r="B3181" s="36" t="s">
        <v>15814</v>
      </c>
      <c r="C3181" s="36" t="s">
        <v>16628</v>
      </c>
      <c r="D3181" s="36" t="s">
        <v>17379</v>
      </c>
      <c r="E3181" s="36"/>
      <c r="F3181" s="36" t="s">
        <v>45</v>
      </c>
      <c r="G3181" s="36">
        <v>0</v>
      </c>
      <c r="H3181" s="36" t="s">
        <v>82</v>
      </c>
      <c r="I3181" s="36" t="s">
        <v>17380</v>
      </c>
      <c r="J3181" s="36" t="s">
        <v>17381</v>
      </c>
      <c r="K3181" s="36" t="s">
        <v>33</v>
      </c>
      <c r="L3181" s="72" t="s">
        <v>17382</v>
      </c>
      <c r="M3181" s="36" t="s">
        <v>17383</v>
      </c>
      <c r="N3181" s="36" t="s">
        <v>49</v>
      </c>
      <c r="O3181" s="36" t="s">
        <v>50</v>
      </c>
      <c r="P3181" s="36"/>
      <c r="Q3181" s="36"/>
      <c r="R3181" s="36"/>
      <c r="S3181" s="36" t="s">
        <v>51</v>
      </c>
      <c r="T3181" s="36" t="s">
        <v>38</v>
      </c>
      <c r="U3181" s="36" t="s">
        <v>39</v>
      </c>
      <c r="V3181" s="36" t="s">
        <v>39</v>
      </c>
      <c r="W3181" s="36" t="s">
        <v>38</v>
      </c>
      <c r="X3181" s="36">
        <v>2</v>
      </c>
      <c r="Y3181" s="36" t="s">
        <v>17384</v>
      </c>
      <c r="Z3181" s="36">
        <v>2</v>
      </c>
      <c r="AA3181" s="36" t="s">
        <v>52</v>
      </c>
      <c r="AB3181" s="36">
        <v>3</v>
      </c>
      <c r="AC3181" s="36" t="s">
        <v>17385</v>
      </c>
      <c r="AD3181" s="36"/>
      <c r="AE3181" s="36">
        <f t="shared" si="52"/>
        <v>1</v>
      </c>
    </row>
    <row r="3182" spans="1:31" ht="148.5">
      <c r="A3182" s="36">
        <v>3181</v>
      </c>
      <c r="B3182" s="36" t="s">
        <v>15814</v>
      </c>
      <c r="C3182" s="36" t="s">
        <v>16628</v>
      </c>
      <c r="D3182" s="36" t="s">
        <v>17386</v>
      </c>
      <c r="E3182" s="36"/>
      <c r="F3182" s="36" t="s">
        <v>45</v>
      </c>
      <c r="G3182" s="36">
        <v>0</v>
      </c>
      <c r="H3182" s="36" t="s">
        <v>82</v>
      </c>
      <c r="I3182" s="36" t="s">
        <v>17387</v>
      </c>
      <c r="J3182" s="36" t="s">
        <v>17388</v>
      </c>
      <c r="K3182" s="36" t="s">
        <v>33</v>
      </c>
      <c r="L3182" s="72" t="s">
        <v>17389</v>
      </c>
      <c r="M3182" s="36" t="s">
        <v>17390</v>
      </c>
      <c r="N3182" s="36" t="s">
        <v>49</v>
      </c>
      <c r="O3182" s="36"/>
      <c r="P3182" s="36" t="s">
        <v>50</v>
      </c>
      <c r="Q3182" s="36"/>
      <c r="R3182" s="36"/>
      <c r="S3182" s="36" t="s">
        <v>51</v>
      </c>
      <c r="T3182" s="36" t="s">
        <v>38</v>
      </c>
      <c r="U3182" s="36" t="s">
        <v>39</v>
      </c>
      <c r="V3182" s="36" t="s">
        <v>38</v>
      </c>
      <c r="W3182" s="36" t="s">
        <v>17222</v>
      </c>
      <c r="X3182" s="36">
        <v>1</v>
      </c>
      <c r="Y3182" s="36" t="s">
        <v>17391</v>
      </c>
      <c r="Z3182" s="36">
        <v>2</v>
      </c>
      <c r="AA3182" s="36" t="s">
        <v>52</v>
      </c>
      <c r="AB3182" s="36">
        <v>3</v>
      </c>
      <c r="AC3182" s="36"/>
      <c r="AD3182" s="36"/>
      <c r="AE3182" s="36">
        <f t="shared" si="52"/>
        <v>1</v>
      </c>
    </row>
    <row r="3183" spans="1:31" ht="135">
      <c r="A3183" s="36">
        <v>3182</v>
      </c>
      <c r="B3183" s="36" t="s">
        <v>15814</v>
      </c>
      <c r="C3183" s="36" t="s">
        <v>16628</v>
      </c>
      <c r="D3183" s="36" t="s">
        <v>17392</v>
      </c>
      <c r="E3183" s="36"/>
      <c r="F3183" s="36" t="s">
        <v>45</v>
      </c>
      <c r="G3183" s="36">
        <v>0</v>
      </c>
      <c r="H3183" s="36" t="s">
        <v>82</v>
      </c>
      <c r="I3183" s="36" t="s">
        <v>17393</v>
      </c>
      <c r="J3183" s="36" t="s">
        <v>17394</v>
      </c>
      <c r="K3183" s="36" t="s">
        <v>33</v>
      </c>
      <c r="L3183" s="72" t="s">
        <v>17395</v>
      </c>
      <c r="M3183" s="36" t="s">
        <v>17396</v>
      </c>
      <c r="N3183" s="36" t="s">
        <v>49</v>
      </c>
      <c r="O3183" s="36"/>
      <c r="P3183" s="36" t="s">
        <v>50</v>
      </c>
      <c r="Q3183" s="36"/>
      <c r="R3183" s="36"/>
      <c r="S3183" s="36" t="s">
        <v>51</v>
      </c>
      <c r="T3183" s="36" t="s">
        <v>38</v>
      </c>
      <c r="U3183" s="36" t="s">
        <v>39</v>
      </c>
      <c r="V3183" s="36" t="s">
        <v>39</v>
      </c>
      <c r="W3183" s="36" t="s">
        <v>17222</v>
      </c>
      <c r="X3183" s="36">
        <v>1</v>
      </c>
      <c r="Y3183" s="36" t="s">
        <v>17391</v>
      </c>
      <c r="Z3183" s="36">
        <v>2</v>
      </c>
      <c r="AA3183" s="36" t="s">
        <v>52</v>
      </c>
      <c r="AB3183" s="36">
        <v>3</v>
      </c>
      <c r="AC3183" s="36"/>
      <c r="AD3183" s="36"/>
      <c r="AE3183" s="36">
        <f t="shared" si="52"/>
        <v>1</v>
      </c>
    </row>
    <row r="3184" spans="1:31" ht="148.5">
      <c r="A3184" s="36">
        <v>3183</v>
      </c>
      <c r="B3184" s="36" t="s">
        <v>15814</v>
      </c>
      <c r="C3184" s="36" t="s">
        <v>16628</v>
      </c>
      <c r="D3184" s="36" t="s">
        <v>17397</v>
      </c>
      <c r="E3184" s="36"/>
      <c r="F3184" s="36" t="s">
        <v>45</v>
      </c>
      <c r="G3184" s="36">
        <v>0</v>
      </c>
      <c r="H3184" s="36" t="s">
        <v>108</v>
      </c>
      <c r="I3184" s="36" t="s">
        <v>17398</v>
      </c>
      <c r="J3184" s="36" t="s">
        <v>17399</v>
      </c>
      <c r="K3184" s="36" t="s">
        <v>33</v>
      </c>
      <c r="L3184" s="72" t="s">
        <v>17400</v>
      </c>
      <c r="M3184" s="36" t="s">
        <v>17401</v>
      </c>
      <c r="N3184" s="36" t="s">
        <v>49</v>
      </c>
      <c r="O3184" s="36" t="s">
        <v>50</v>
      </c>
      <c r="P3184" s="36" t="s">
        <v>50</v>
      </c>
      <c r="Q3184" s="36"/>
      <c r="R3184" s="36"/>
      <c r="S3184" s="36" t="s">
        <v>51</v>
      </c>
      <c r="T3184" s="36" t="s">
        <v>38</v>
      </c>
      <c r="U3184" s="36" t="s">
        <v>39</v>
      </c>
      <c r="V3184" s="36" t="s">
        <v>38</v>
      </c>
      <c r="W3184" s="36" t="s">
        <v>17222</v>
      </c>
      <c r="X3184" s="36">
        <v>1</v>
      </c>
      <c r="Y3184" s="36" t="s">
        <v>17402</v>
      </c>
      <c r="Z3184" s="36">
        <v>2</v>
      </c>
      <c r="AA3184" s="36" t="s">
        <v>52</v>
      </c>
      <c r="AB3184" s="36">
        <v>3</v>
      </c>
      <c r="AC3184" s="36"/>
      <c r="AD3184" s="36"/>
      <c r="AE3184" s="36">
        <f t="shared" si="52"/>
        <v>2</v>
      </c>
    </row>
    <row r="3185" spans="1:31" ht="162">
      <c r="A3185" s="36">
        <v>3184</v>
      </c>
      <c r="B3185" s="36" t="s">
        <v>15814</v>
      </c>
      <c r="C3185" s="36" t="s">
        <v>16628</v>
      </c>
      <c r="D3185" s="36" t="s">
        <v>17403</v>
      </c>
      <c r="E3185" s="36"/>
      <c r="F3185" s="36" t="s">
        <v>45</v>
      </c>
      <c r="G3185" s="36">
        <v>0</v>
      </c>
      <c r="H3185" s="36" t="s">
        <v>82</v>
      </c>
      <c r="I3185" s="36" t="s">
        <v>17404</v>
      </c>
      <c r="J3185" s="36" t="s">
        <v>17405</v>
      </c>
      <c r="K3185" s="36" t="s">
        <v>106</v>
      </c>
      <c r="L3185" s="72"/>
      <c r="M3185" s="36"/>
      <c r="N3185" s="36"/>
      <c r="O3185" s="36"/>
      <c r="P3185" s="36"/>
      <c r="Q3185" s="36"/>
      <c r="R3185" s="36"/>
      <c r="S3185" s="36"/>
      <c r="T3185" s="36"/>
      <c r="U3185" s="36"/>
      <c r="V3185" s="36"/>
      <c r="W3185" s="36"/>
      <c r="X3185" s="36"/>
      <c r="Y3185" s="36"/>
      <c r="Z3185" s="36"/>
      <c r="AA3185" s="36"/>
      <c r="AB3185" s="36"/>
      <c r="AC3185" s="36"/>
      <c r="AD3185" s="36"/>
      <c r="AE3185" s="36">
        <f t="shared" si="52"/>
        <v>0</v>
      </c>
    </row>
    <row r="3186" spans="1:31" ht="121.5">
      <c r="A3186" s="36">
        <v>3185</v>
      </c>
      <c r="B3186" s="36" t="s">
        <v>15814</v>
      </c>
      <c r="C3186" s="36" t="s">
        <v>16628</v>
      </c>
      <c r="D3186" s="36" t="s">
        <v>17406</v>
      </c>
      <c r="E3186" s="36"/>
      <c r="F3186" s="36" t="s">
        <v>45</v>
      </c>
      <c r="G3186" s="36">
        <v>0</v>
      </c>
      <c r="H3186" s="36" t="s">
        <v>108</v>
      </c>
      <c r="I3186" s="36" t="s">
        <v>17407</v>
      </c>
      <c r="J3186" s="36" t="s">
        <v>17408</v>
      </c>
      <c r="K3186" s="36" t="s">
        <v>33</v>
      </c>
      <c r="L3186" s="72" t="s">
        <v>17409</v>
      </c>
      <c r="M3186" s="36" t="s">
        <v>17410</v>
      </c>
      <c r="N3186" s="36" t="s">
        <v>36</v>
      </c>
      <c r="O3186" s="36"/>
      <c r="P3186" s="36"/>
      <c r="Q3186" s="36"/>
      <c r="R3186" s="36"/>
      <c r="S3186" s="36" t="s">
        <v>37</v>
      </c>
      <c r="T3186" s="36" t="s">
        <v>38</v>
      </c>
      <c r="U3186" s="36" t="s">
        <v>42</v>
      </c>
      <c r="V3186" s="36" t="s">
        <v>42</v>
      </c>
      <c r="W3186" s="36"/>
      <c r="X3186" s="36">
        <v>2</v>
      </c>
      <c r="Y3186" s="36" t="s">
        <v>17411</v>
      </c>
      <c r="Z3186" s="36">
        <v>2</v>
      </c>
      <c r="AA3186" s="36" t="s">
        <v>52</v>
      </c>
      <c r="AB3186" s="36">
        <v>3</v>
      </c>
      <c r="AC3186" s="36"/>
      <c r="AD3186" s="36"/>
      <c r="AE3186" s="36">
        <f t="shared" si="52"/>
        <v>0</v>
      </c>
    </row>
    <row r="3187" spans="1:31" ht="108">
      <c r="A3187" s="36">
        <v>3186</v>
      </c>
      <c r="B3187" s="36" t="s">
        <v>15814</v>
      </c>
      <c r="C3187" s="36" t="s">
        <v>16628</v>
      </c>
      <c r="D3187" s="36" t="s">
        <v>17412</v>
      </c>
      <c r="E3187" s="36"/>
      <c r="F3187" s="36" t="s">
        <v>45</v>
      </c>
      <c r="G3187" s="36">
        <v>0</v>
      </c>
      <c r="H3187" s="36" t="s">
        <v>82</v>
      </c>
      <c r="I3187" s="36" t="s">
        <v>17413</v>
      </c>
      <c r="J3187" s="36" t="s">
        <v>17414</v>
      </c>
      <c r="K3187" s="36" t="s">
        <v>33</v>
      </c>
      <c r="L3187" s="72" t="s">
        <v>17415</v>
      </c>
      <c r="M3187" s="36" t="s">
        <v>17416</v>
      </c>
      <c r="N3187" s="36" t="s">
        <v>49</v>
      </c>
      <c r="O3187" s="36"/>
      <c r="P3187" s="36" t="s">
        <v>50</v>
      </c>
      <c r="Q3187" s="36"/>
      <c r="R3187" s="36"/>
      <c r="S3187" s="36" t="s">
        <v>51</v>
      </c>
      <c r="T3187" s="36" t="s">
        <v>38</v>
      </c>
      <c r="U3187" s="36" t="s">
        <v>39</v>
      </c>
      <c r="V3187" s="36" t="s">
        <v>38</v>
      </c>
      <c r="W3187" s="36" t="s">
        <v>17222</v>
      </c>
      <c r="X3187" s="36">
        <v>1</v>
      </c>
      <c r="Y3187" s="36" t="s">
        <v>17417</v>
      </c>
      <c r="Z3187" s="36">
        <v>2</v>
      </c>
      <c r="AA3187" s="36" t="s">
        <v>52</v>
      </c>
      <c r="AB3187" s="36">
        <v>3</v>
      </c>
      <c r="AC3187" s="36"/>
      <c r="AD3187" s="36"/>
      <c r="AE3187" s="36">
        <f t="shared" si="52"/>
        <v>1</v>
      </c>
    </row>
    <row r="3188" spans="1:31" ht="121.5">
      <c r="A3188" s="36">
        <v>3187</v>
      </c>
      <c r="B3188" s="36" t="s">
        <v>15814</v>
      </c>
      <c r="C3188" s="36" t="s">
        <v>16628</v>
      </c>
      <c r="D3188" s="36" t="s">
        <v>17418</v>
      </c>
      <c r="E3188" s="36"/>
      <c r="F3188" s="36" t="s">
        <v>45</v>
      </c>
      <c r="G3188" s="36">
        <v>0</v>
      </c>
      <c r="H3188" s="36" t="s">
        <v>82</v>
      </c>
      <c r="I3188" s="36" t="s">
        <v>17419</v>
      </c>
      <c r="J3188" s="36" t="s">
        <v>17420</v>
      </c>
      <c r="K3188" s="36" t="s">
        <v>33</v>
      </c>
      <c r="L3188" s="72" t="s">
        <v>17421</v>
      </c>
      <c r="M3188" s="36" t="s">
        <v>17422</v>
      </c>
      <c r="N3188" s="36" t="s">
        <v>49</v>
      </c>
      <c r="O3188" s="36" t="s">
        <v>50</v>
      </c>
      <c r="P3188" s="36" t="s">
        <v>50</v>
      </c>
      <c r="Q3188" s="36"/>
      <c r="R3188" s="36"/>
      <c r="S3188" s="36" t="s">
        <v>51</v>
      </c>
      <c r="T3188" s="36" t="s">
        <v>38</v>
      </c>
      <c r="U3188" s="36" t="s">
        <v>39</v>
      </c>
      <c r="V3188" s="36" t="s">
        <v>39</v>
      </c>
      <c r="W3188" s="36" t="s">
        <v>38</v>
      </c>
      <c r="X3188" s="36">
        <v>2</v>
      </c>
      <c r="Y3188" s="36" t="s">
        <v>17417</v>
      </c>
      <c r="Z3188" s="36">
        <v>2</v>
      </c>
      <c r="AA3188" s="36" t="s">
        <v>52</v>
      </c>
      <c r="AB3188" s="36">
        <v>3</v>
      </c>
      <c r="AC3188" s="36" t="s">
        <v>17423</v>
      </c>
      <c r="AD3188" s="36"/>
      <c r="AE3188" s="36">
        <f t="shared" si="52"/>
        <v>2</v>
      </c>
    </row>
    <row r="3189" spans="1:31" ht="108">
      <c r="A3189" s="36">
        <v>3188</v>
      </c>
      <c r="B3189" s="36" t="s">
        <v>15814</v>
      </c>
      <c r="C3189" s="36" t="s">
        <v>16628</v>
      </c>
      <c r="D3189" s="36" t="s">
        <v>17424</v>
      </c>
      <c r="E3189" s="36"/>
      <c r="F3189" s="36" t="s">
        <v>45</v>
      </c>
      <c r="G3189" s="36">
        <v>0</v>
      </c>
      <c r="H3189" s="36" t="s">
        <v>82</v>
      </c>
      <c r="I3189" s="36" t="s">
        <v>17425</v>
      </c>
      <c r="J3189" s="36" t="s">
        <v>17426</v>
      </c>
      <c r="K3189" s="36" t="s">
        <v>106</v>
      </c>
      <c r="L3189" s="72"/>
      <c r="M3189" s="36"/>
      <c r="N3189" s="36"/>
      <c r="O3189" s="36"/>
      <c r="P3189" s="36"/>
      <c r="Q3189" s="36"/>
      <c r="R3189" s="36"/>
      <c r="S3189" s="36"/>
      <c r="T3189" s="36"/>
      <c r="U3189" s="36"/>
      <c r="V3189" s="36"/>
      <c r="W3189" s="36"/>
      <c r="X3189" s="36"/>
      <c r="Y3189" s="36"/>
      <c r="Z3189" s="36"/>
      <c r="AA3189" s="36"/>
      <c r="AB3189" s="36"/>
      <c r="AC3189" s="36"/>
      <c r="AD3189" s="36"/>
      <c r="AE3189" s="36">
        <f t="shared" si="52"/>
        <v>0</v>
      </c>
    </row>
    <row r="3190" spans="1:31" ht="148.5">
      <c r="A3190" s="36">
        <v>3189</v>
      </c>
      <c r="B3190" s="36" t="s">
        <v>15814</v>
      </c>
      <c r="C3190" s="36" t="s">
        <v>16628</v>
      </c>
      <c r="D3190" s="36" t="s">
        <v>17427</v>
      </c>
      <c r="E3190" s="36" t="s">
        <v>17428</v>
      </c>
      <c r="F3190" s="36" t="s">
        <v>126</v>
      </c>
      <c r="G3190" s="36">
        <v>2</v>
      </c>
      <c r="H3190" s="36" t="s">
        <v>108</v>
      </c>
      <c r="I3190" s="36" t="s">
        <v>17429</v>
      </c>
      <c r="J3190" s="36" t="s">
        <v>17430</v>
      </c>
      <c r="K3190" s="36" t="s">
        <v>33</v>
      </c>
      <c r="L3190" s="72" t="s">
        <v>17431</v>
      </c>
      <c r="M3190" s="36" t="s">
        <v>17432</v>
      </c>
      <c r="N3190" s="36" t="s">
        <v>36</v>
      </c>
      <c r="O3190" s="36"/>
      <c r="P3190" s="36"/>
      <c r="Q3190" s="36"/>
      <c r="R3190" s="36"/>
      <c r="S3190" s="36" t="s">
        <v>38</v>
      </c>
      <c r="T3190" s="36" t="s">
        <v>39</v>
      </c>
      <c r="U3190" s="36" t="s">
        <v>39</v>
      </c>
      <c r="V3190" s="36" t="s">
        <v>38</v>
      </c>
      <c r="W3190" s="36" t="s">
        <v>17433</v>
      </c>
      <c r="X3190" s="36">
        <v>1</v>
      </c>
      <c r="Y3190" s="36" t="s">
        <v>17434</v>
      </c>
      <c r="Z3190" s="36">
        <v>2</v>
      </c>
      <c r="AA3190" s="36" t="s">
        <v>1715</v>
      </c>
      <c r="AB3190" s="36">
        <v>1</v>
      </c>
      <c r="AC3190" s="36" t="s">
        <v>17435</v>
      </c>
      <c r="AD3190" s="36"/>
      <c r="AE3190" s="36">
        <f t="shared" si="52"/>
        <v>0</v>
      </c>
    </row>
    <row r="3191" spans="1:31" ht="162">
      <c r="A3191" s="36">
        <v>3190</v>
      </c>
      <c r="B3191" s="36" t="s">
        <v>15814</v>
      </c>
      <c r="C3191" s="36" t="s">
        <v>16628</v>
      </c>
      <c r="D3191" s="36" t="s">
        <v>17436</v>
      </c>
      <c r="E3191" s="36" t="s">
        <v>17428</v>
      </c>
      <c r="F3191" s="36" t="s">
        <v>126</v>
      </c>
      <c r="G3191" s="36">
        <v>2</v>
      </c>
      <c r="H3191" s="36" t="s">
        <v>108</v>
      </c>
      <c r="I3191" s="36" t="s">
        <v>17437</v>
      </c>
      <c r="J3191" s="36" t="s">
        <v>17438</v>
      </c>
      <c r="K3191" s="36" t="s">
        <v>106</v>
      </c>
      <c r="L3191" s="72"/>
      <c r="M3191" s="36"/>
      <c r="N3191" s="36"/>
      <c r="O3191" s="36"/>
      <c r="P3191" s="36"/>
      <c r="Q3191" s="36"/>
      <c r="R3191" s="36"/>
      <c r="S3191" s="36"/>
      <c r="T3191" s="36"/>
      <c r="U3191" s="36"/>
      <c r="V3191" s="36"/>
      <c r="W3191" s="36"/>
      <c r="X3191" s="36"/>
      <c r="Y3191" s="36"/>
      <c r="Z3191" s="36"/>
      <c r="AA3191" s="36"/>
      <c r="AB3191" s="36"/>
      <c r="AC3191" s="36"/>
      <c r="AD3191" s="36"/>
      <c r="AE3191" s="36">
        <f t="shared" si="52"/>
        <v>0</v>
      </c>
    </row>
    <row r="3192" spans="1:31" ht="67.5">
      <c r="A3192" s="36">
        <v>3191</v>
      </c>
      <c r="B3192" s="36" t="s">
        <v>15814</v>
      </c>
      <c r="C3192" s="36" t="s">
        <v>16628</v>
      </c>
      <c r="D3192" s="36" t="s">
        <v>17439</v>
      </c>
      <c r="E3192" s="36"/>
      <c r="F3192" s="36" t="s">
        <v>45</v>
      </c>
      <c r="G3192" s="36">
        <v>0</v>
      </c>
      <c r="H3192" s="36" t="s">
        <v>645</v>
      </c>
      <c r="I3192" s="36" t="s">
        <v>17440</v>
      </c>
      <c r="J3192" s="36" t="s">
        <v>17441</v>
      </c>
      <c r="K3192" s="36" t="s">
        <v>33</v>
      </c>
      <c r="L3192" s="72" t="s">
        <v>17442</v>
      </c>
      <c r="M3192" s="36" t="s">
        <v>17443</v>
      </c>
      <c r="N3192" s="36" t="s">
        <v>36</v>
      </c>
      <c r="O3192" s="36"/>
      <c r="P3192" s="36"/>
      <c r="Q3192" s="36"/>
      <c r="R3192" s="36"/>
      <c r="S3192" s="36" t="s">
        <v>38</v>
      </c>
      <c r="T3192" s="36" t="s">
        <v>39</v>
      </c>
      <c r="U3192" s="36" t="s">
        <v>39</v>
      </c>
      <c r="V3192" s="36" t="s">
        <v>38</v>
      </c>
      <c r="W3192" s="36" t="s">
        <v>17202</v>
      </c>
      <c r="X3192" s="36">
        <v>1</v>
      </c>
      <c r="Y3192" s="36" t="s">
        <v>17434</v>
      </c>
      <c r="Z3192" s="36">
        <v>2</v>
      </c>
      <c r="AA3192" s="36" t="s">
        <v>1715</v>
      </c>
      <c r="AB3192" s="36">
        <v>1</v>
      </c>
      <c r="AC3192" s="36"/>
      <c r="AD3192" s="36"/>
      <c r="AE3192" s="36">
        <f t="shared" si="52"/>
        <v>0</v>
      </c>
    </row>
    <row r="3193" spans="1:31" ht="175.5">
      <c r="A3193" s="36">
        <v>3192</v>
      </c>
      <c r="B3193" s="36" t="s">
        <v>15814</v>
      </c>
      <c r="C3193" s="36" t="s">
        <v>16628</v>
      </c>
      <c r="D3193" s="36" t="s">
        <v>17444</v>
      </c>
      <c r="E3193" s="36" t="s">
        <v>17445</v>
      </c>
      <c r="F3193" s="36" t="s">
        <v>132</v>
      </c>
      <c r="G3193" s="36">
        <v>1</v>
      </c>
      <c r="H3193" s="36" t="s">
        <v>82</v>
      </c>
      <c r="I3193" s="36" t="s">
        <v>17446</v>
      </c>
      <c r="J3193" s="36" t="s">
        <v>17447</v>
      </c>
      <c r="K3193" s="36" t="s">
        <v>33</v>
      </c>
      <c r="L3193" s="72" t="s">
        <v>17448</v>
      </c>
      <c r="M3193" s="36" t="s">
        <v>17449</v>
      </c>
      <c r="N3193" s="36" t="s">
        <v>49</v>
      </c>
      <c r="O3193" s="36" t="s">
        <v>17450</v>
      </c>
      <c r="P3193" s="36" t="s">
        <v>50</v>
      </c>
      <c r="Q3193" s="36"/>
      <c r="R3193" s="36"/>
      <c r="S3193" s="36" t="s">
        <v>51</v>
      </c>
      <c r="T3193" s="36" t="s">
        <v>38</v>
      </c>
      <c r="U3193" s="36" t="s">
        <v>39</v>
      </c>
      <c r="V3193" s="36" t="s">
        <v>38</v>
      </c>
      <c r="W3193" s="36" t="s">
        <v>17451</v>
      </c>
      <c r="X3193" s="36">
        <v>1</v>
      </c>
      <c r="Y3193" s="36" t="s">
        <v>17452</v>
      </c>
      <c r="Z3193" s="36">
        <v>2</v>
      </c>
      <c r="AA3193" s="36" t="s">
        <v>1715</v>
      </c>
      <c r="AB3193" s="36">
        <v>1</v>
      </c>
      <c r="AC3193" s="36" t="s">
        <v>17453</v>
      </c>
      <c r="AD3193" s="36"/>
      <c r="AE3193" s="36">
        <f t="shared" si="52"/>
        <v>1</v>
      </c>
    </row>
    <row r="3194" spans="1:31" ht="121.5">
      <c r="A3194" s="36">
        <v>3193</v>
      </c>
      <c r="B3194" s="36" t="s">
        <v>15814</v>
      </c>
      <c r="C3194" s="36" t="s">
        <v>16628</v>
      </c>
      <c r="D3194" s="36" t="s">
        <v>17454</v>
      </c>
      <c r="E3194" s="36"/>
      <c r="F3194" s="36" t="s">
        <v>45</v>
      </c>
      <c r="G3194" s="36">
        <v>0</v>
      </c>
      <c r="H3194" s="36" t="s">
        <v>30</v>
      </c>
      <c r="I3194" s="36" t="s">
        <v>17455</v>
      </c>
      <c r="J3194" s="36" t="s">
        <v>17456</v>
      </c>
      <c r="K3194" s="36" t="s">
        <v>33</v>
      </c>
      <c r="L3194" s="72" t="s">
        <v>17457</v>
      </c>
      <c r="M3194" s="36" t="s">
        <v>17458</v>
      </c>
      <c r="N3194" s="36" t="s">
        <v>36</v>
      </c>
      <c r="O3194" s="36"/>
      <c r="P3194" s="36"/>
      <c r="Q3194" s="36"/>
      <c r="R3194" s="36"/>
      <c r="S3194" s="36" t="s">
        <v>51</v>
      </c>
      <c r="T3194" s="36" t="s">
        <v>38</v>
      </c>
      <c r="U3194" s="36" t="s">
        <v>39</v>
      </c>
      <c r="V3194" s="36" t="s">
        <v>38</v>
      </c>
      <c r="W3194" s="36" t="s">
        <v>3611</v>
      </c>
      <c r="X3194" s="36">
        <v>2</v>
      </c>
      <c r="Y3194" s="36" t="s">
        <v>17452</v>
      </c>
      <c r="Z3194" s="36">
        <v>2</v>
      </c>
      <c r="AA3194" s="36" t="s">
        <v>52</v>
      </c>
      <c r="AB3194" s="36">
        <v>3</v>
      </c>
      <c r="AC3194" s="36"/>
      <c r="AD3194" s="36"/>
      <c r="AE3194" s="36">
        <f t="shared" si="52"/>
        <v>0</v>
      </c>
    </row>
    <row r="3195" spans="1:31" ht="189">
      <c r="A3195" s="36">
        <v>3194</v>
      </c>
      <c r="B3195" s="36" t="s">
        <v>15814</v>
      </c>
      <c r="C3195" s="36" t="s">
        <v>16628</v>
      </c>
      <c r="D3195" s="36" t="s">
        <v>17459</v>
      </c>
      <c r="E3195" s="36"/>
      <c r="F3195" s="36" t="s">
        <v>45</v>
      </c>
      <c r="G3195" s="36">
        <v>0</v>
      </c>
      <c r="H3195" s="36" t="s">
        <v>82</v>
      </c>
      <c r="I3195" s="36" t="s">
        <v>17460</v>
      </c>
      <c r="J3195" s="36" t="s">
        <v>17461</v>
      </c>
      <c r="K3195" s="36" t="s">
        <v>33</v>
      </c>
      <c r="L3195" s="72" t="s">
        <v>17462</v>
      </c>
      <c r="M3195" s="36" t="s">
        <v>17463</v>
      </c>
      <c r="N3195" s="36" t="s">
        <v>36</v>
      </c>
      <c r="O3195" s="36"/>
      <c r="P3195" s="36"/>
      <c r="Q3195" s="36"/>
      <c r="R3195" s="36"/>
      <c r="S3195" s="36" t="s">
        <v>37</v>
      </c>
      <c r="T3195" s="36" t="s">
        <v>38</v>
      </c>
      <c r="U3195" s="36" t="s">
        <v>39</v>
      </c>
      <c r="V3195" s="36" t="s">
        <v>38</v>
      </c>
      <c r="W3195" s="36" t="s">
        <v>3611</v>
      </c>
      <c r="X3195" s="36">
        <v>2</v>
      </c>
      <c r="Y3195" s="36" t="s">
        <v>17452</v>
      </c>
      <c r="Z3195" s="36">
        <v>2</v>
      </c>
      <c r="AA3195" s="36" t="s">
        <v>52</v>
      </c>
      <c r="AB3195" s="36">
        <v>3</v>
      </c>
      <c r="AC3195" s="36"/>
      <c r="AD3195" s="36"/>
      <c r="AE3195" s="36">
        <f t="shared" si="52"/>
        <v>0</v>
      </c>
    </row>
    <row r="3196" spans="1:31" ht="108">
      <c r="A3196" s="36">
        <v>3195</v>
      </c>
      <c r="B3196" s="36" t="s">
        <v>15814</v>
      </c>
      <c r="C3196" s="36" t="s">
        <v>16628</v>
      </c>
      <c r="D3196" s="36" t="s">
        <v>17464</v>
      </c>
      <c r="E3196" s="36"/>
      <c r="F3196" s="36" t="s">
        <v>45</v>
      </c>
      <c r="G3196" s="36">
        <v>0</v>
      </c>
      <c r="H3196" s="36" t="s">
        <v>82</v>
      </c>
      <c r="I3196" s="36" t="s">
        <v>17465</v>
      </c>
      <c r="J3196" s="36" t="s">
        <v>17466</v>
      </c>
      <c r="K3196" s="36" t="s">
        <v>33</v>
      </c>
      <c r="L3196" s="72" t="s">
        <v>17467</v>
      </c>
      <c r="M3196" s="36" t="s">
        <v>17468</v>
      </c>
      <c r="N3196" s="36" t="s">
        <v>36</v>
      </c>
      <c r="O3196" s="36"/>
      <c r="P3196" s="36"/>
      <c r="Q3196" s="36"/>
      <c r="R3196" s="36"/>
      <c r="S3196" s="36" t="s">
        <v>51</v>
      </c>
      <c r="T3196" s="36" t="s">
        <v>38</v>
      </c>
      <c r="U3196" s="36" t="s">
        <v>39</v>
      </c>
      <c r="V3196" s="36" t="s">
        <v>38</v>
      </c>
      <c r="W3196" s="36" t="s">
        <v>17469</v>
      </c>
      <c r="X3196" s="36">
        <v>1</v>
      </c>
      <c r="Y3196" s="36" t="s">
        <v>17470</v>
      </c>
      <c r="Z3196" s="36">
        <v>2</v>
      </c>
      <c r="AA3196" s="36" t="s">
        <v>52</v>
      </c>
      <c r="AB3196" s="36">
        <v>3</v>
      </c>
      <c r="AC3196" s="36"/>
      <c r="AD3196" s="36"/>
      <c r="AE3196" s="36">
        <f t="shared" si="52"/>
        <v>0</v>
      </c>
    </row>
    <row r="3197" spans="1:31" s="34" customFormat="1" ht="135">
      <c r="A3197" s="36">
        <v>3196</v>
      </c>
      <c r="B3197" s="36" t="s">
        <v>15814</v>
      </c>
      <c r="C3197" s="36" t="s">
        <v>17471</v>
      </c>
      <c r="D3197" s="36" t="s">
        <v>17472</v>
      </c>
      <c r="E3197" s="36" t="s">
        <v>17473</v>
      </c>
      <c r="F3197" s="36" t="s">
        <v>132</v>
      </c>
      <c r="G3197" s="36">
        <v>1</v>
      </c>
      <c r="H3197" s="36" t="s">
        <v>108</v>
      </c>
      <c r="I3197" s="36" t="s">
        <v>17474</v>
      </c>
      <c r="J3197" s="36" t="s">
        <v>17475</v>
      </c>
      <c r="K3197" s="36" t="s">
        <v>33</v>
      </c>
      <c r="L3197" s="72" t="s">
        <v>17476</v>
      </c>
      <c r="M3197" s="36" t="s">
        <v>17477</v>
      </c>
      <c r="N3197" s="36" t="s">
        <v>49</v>
      </c>
      <c r="O3197" s="36"/>
      <c r="P3197" s="36" t="s">
        <v>50</v>
      </c>
      <c r="Q3197" s="36"/>
      <c r="R3197" s="36"/>
      <c r="S3197" s="36" t="s">
        <v>51</v>
      </c>
      <c r="T3197" s="36" t="s">
        <v>38</v>
      </c>
      <c r="U3197" s="36" t="s">
        <v>39</v>
      </c>
      <c r="V3197" s="36" t="s">
        <v>38</v>
      </c>
      <c r="W3197" s="36" t="s">
        <v>38</v>
      </c>
      <c r="X3197" s="36">
        <v>2</v>
      </c>
      <c r="Y3197" s="36" t="s">
        <v>17478</v>
      </c>
      <c r="Z3197" s="36">
        <v>3</v>
      </c>
      <c r="AA3197" s="36" t="s">
        <v>17479</v>
      </c>
      <c r="AB3197" s="36">
        <v>1</v>
      </c>
      <c r="AC3197" s="36"/>
      <c r="AD3197" s="36"/>
      <c r="AE3197" s="36">
        <f t="shared" si="52"/>
        <v>1</v>
      </c>
    </row>
    <row r="3198" spans="1:31" customFormat="1" ht="148.5">
      <c r="A3198" s="36">
        <v>3197</v>
      </c>
      <c r="B3198" s="36" t="s">
        <v>15814</v>
      </c>
      <c r="C3198" s="36" t="s">
        <v>17471</v>
      </c>
      <c r="D3198" s="36" t="s">
        <v>17480</v>
      </c>
      <c r="E3198" s="36" t="s">
        <v>28</v>
      </c>
      <c r="F3198" s="36" t="s">
        <v>45</v>
      </c>
      <c r="G3198" s="36">
        <v>0</v>
      </c>
      <c r="H3198" s="36" t="s">
        <v>82</v>
      </c>
      <c r="I3198" s="36" t="s">
        <v>17474</v>
      </c>
      <c r="J3198" s="36" t="s">
        <v>17481</v>
      </c>
      <c r="K3198" s="36" t="s">
        <v>33</v>
      </c>
      <c r="L3198" s="72" t="s">
        <v>17482</v>
      </c>
      <c r="M3198" s="36" t="s">
        <v>17483</v>
      </c>
      <c r="N3198" s="36" t="s">
        <v>36</v>
      </c>
      <c r="O3198" s="36"/>
      <c r="P3198" s="36"/>
      <c r="Q3198" s="36"/>
      <c r="R3198" s="36"/>
      <c r="S3198" s="36" t="s">
        <v>37</v>
      </c>
      <c r="T3198" s="36" t="s">
        <v>38</v>
      </c>
      <c r="U3198" s="36" t="s">
        <v>39</v>
      </c>
      <c r="V3198" s="36" t="s">
        <v>38</v>
      </c>
      <c r="W3198" s="36" t="s">
        <v>38</v>
      </c>
      <c r="X3198" s="36">
        <v>2</v>
      </c>
      <c r="Y3198" s="36" t="s">
        <v>52</v>
      </c>
      <c r="Z3198" s="36">
        <v>3</v>
      </c>
      <c r="AA3198" s="36" t="s">
        <v>4211</v>
      </c>
      <c r="AB3198" s="36">
        <v>5</v>
      </c>
      <c r="AC3198" s="36" t="s">
        <v>17484</v>
      </c>
      <c r="AD3198" s="36"/>
      <c r="AE3198" s="36">
        <f t="shared" si="52"/>
        <v>0</v>
      </c>
    </row>
    <row r="3199" spans="1:31" customFormat="1" ht="162">
      <c r="A3199" s="36">
        <v>3198</v>
      </c>
      <c r="B3199" s="36" t="s">
        <v>15814</v>
      </c>
      <c r="C3199" s="36" t="s">
        <v>17471</v>
      </c>
      <c r="D3199" s="36" t="s">
        <v>17485</v>
      </c>
      <c r="E3199" s="36" t="s">
        <v>28</v>
      </c>
      <c r="F3199" s="36" t="s">
        <v>45</v>
      </c>
      <c r="G3199" s="36">
        <v>0</v>
      </c>
      <c r="H3199" s="36" t="s">
        <v>82</v>
      </c>
      <c r="I3199" s="36" t="s">
        <v>17486</v>
      </c>
      <c r="J3199" s="36" t="s">
        <v>17487</v>
      </c>
      <c r="K3199" s="36" t="s">
        <v>33</v>
      </c>
      <c r="L3199" s="72" t="s">
        <v>17488</v>
      </c>
      <c r="M3199" s="36" t="s">
        <v>17489</v>
      </c>
      <c r="N3199" s="36" t="s">
        <v>49</v>
      </c>
      <c r="O3199" s="36"/>
      <c r="P3199" s="36"/>
      <c r="Q3199" s="36" t="s">
        <v>50</v>
      </c>
      <c r="R3199" s="36"/>
      <c r="S3199" s="36" t="s">
        <v>51</v>
      </c>
      <c r="T3199" s="36" t="s">
        <v>38</v>
      </c>
      <c r="U3199" s="36" t="s">
        <v>39</v>
      </c>
      <c r="V3199" s="36" t="s">
        <v>38</v>
      </c>
      <c r="W3199" s="36" t="s">
        <v>38</v>
      </c>
      <c r="X3199" s="36">
        <v>2</v>
      </c>
      <c r="Y3199" s="36" t="s">
        <v>52</v>
      </c>
      <c r="Z3199" s="36">
        <v>3</v>
      </c>
      <c r="AA3199" s="36" t="s">
        <v>4211</v>
      </c>
      <c r="AB3199" s="36">
        <v>5</v>
      </c>
      <c r="AC3199" s="36"/>
      <c r="AD3199" s="36"/>
      <c r="AE3199" s="36">
        <f t="shared" si="52"/>
        <v>1</v>
      </c>
    </row>
    <row r="3200" spans="1:31" customFormat="1" ht="81">
      <c r="A3200" s="36">
        <v>3199</v>
      </c>
      <c r="B3200" s="36" t="s">
        <v>15814</v>
      </c>
      <c r="C3200" s="36" t="s">
        <v>17471</v>
      </c>
      <c r="D3200" s="36" t="s">
        <v>17490</v>
      </c>
      <c r="E3200" s="36" t="s">
        <v>28</v>
      </c>
      <c r="F3200" s="36" t="s">
        <v>45</v>
      </c>
      <c r="G3200" s="36">
        <v>0</v>
      </c>
      <c r="H3200" s="36" t="s">
        <v>82</v>
      </c>
      <c r="I3200" s="36" t="s">
        <v>17491</v>
      </c>
      <c r="J3200" s="36" t="s">
        <v>17492</v>
      </c>
      <c r="K3200" s="36" t="s">
        <v>33</v>
      </c>
      <c r="L3200" s="72" t="s">
        <v>17493</v>
      </c>
      <c r="M3200" s="36" t="s">
        <v>17494</v>
      </c>
      <c r="N3200" s="36" t="s">
        <v>49</v>
      </c>
      <c r="O3200" s="36"/>
      <c r="P3200" s="36" t="s">
        <v>50</v>
      </c>
      <c r="Q3200" s="36" t="s">
        <v>50</v>
      </c>
      <c r="R3200" s="36"/>
      <c r="S3200" s="36" t="s">
        <v>51</v>
      </c>
      <c r="T3200" s="36" t="s">
        <v>38</v>
      </c>
      <c r="U3200" s="36" t="s">
        <v>38</v>
      </c>
      <c r="V3200" s="36" t="s">
        <v>38</v>
      </c>
      <c r="W3200" s="36" t="s">
        <v>17495</v>
      </c>
      <c r="X3200" s="36">
        <v>1</v>
      </c>
      <c r="Y3200" s="36" t="s">
        <v>17496</v>
      </c>
      <c r="Z3200" s="36">
        <v>1</v>
      </c>
      <c r="AA3200" s="36" t="s">
        <v>17497</v>
      </c>
      <c r="AB3200" s="36">
        <v>1</v>
      </c>
      <c r="AC3200" s="36"/>
      <c r="AD3200" s="36"/>
      <c r="AE3200" s="36">
        <f t="shared" si="52"/>
        <v>2</v>
      </c>
    </row>
    <row r="3201" spans="1:31" customFormat="1" ht="202.5">
      <c r="A3201" s="36">
        <v>3200</v>
      </c>
      <c r="B3201" s="36" t="s">
        <v>15814</v>
      </c>
      <c r="C3201" s="36" t="s">
        <v>17471</v>
      </c>
      <c r="D3201" s="36" t="s">
        <v>17498</v>
      </c>
      <c r="E3201" s="36" t="s">
        <v>28</v>
      </c>
      <c r="F3201" s="36" t="s">
        <v>45</v>
      </c>
      <c r="G3201" s="36">
        <v>0</v>
      </c>
      <c r="H3201" s="36" t="s">
        <v>82</v>
      </c>
      <c r="I3201" s="36" t="s">
        <v>17499</v>
      </c>
      <c r="J3201" s="36" t="s">
        <v>17500</v>
      </c>
      <c r="K3201" s="36" t="s">
        <v>33</v>
      </c>
      <c r="L3201" s="72" t="s">
        <v>17501</v>
      </c>
      <c r="M3201" s="36" t="s">
        <v>17502</v>
      </c>
      <c r="N3201" s="36" t="s">
        <v>49</v>
      </c>
      <c r="O3201" s="36"/>
      <c r="P3201" s="36" t="s">
        <v>50</v>
      </c>
      <c r="Q3201" s="36" t="s">
        <v>50</v>
      </c>
      <c r="R3201" s="36"/>
      <c r="S3201" s="36" t="s">
        <v>51</v>
      </c>
      <c r="T3201" s="36" t="s">
        <v>38</v>
      </c>
      <c r="U3201" s="36" t="s">
        <v>38</v>
      </c>
      <c r="V3201" s="36" t="s">
        <v>38</v>
      </c>
      <c r="W3201" s="36" t="s">
        <v>38</v>
      </c>
      <c r="X3201" s="36">
        <v>2</v>
      </c>
      <c r="Y3201" s="36" t="s">
        <v>52</v>
      </c>
      <c r="Z3201" s="36">
        <v>3</v>
      </c>
      <c r="AA3201" s="36" t="s">
        <v>4211</v>
      </c>
      <c r="AB3201" s="36">
        <v>5</v>
      </c>
      <c r="AC3201" s="36"/>
      <c r="AD3201" s="36"/>
      <c r="AE3201" s="36">
        <f t="shared" si="52"/>
        <v>2</v>
      </c>
    </row>
    <row r="3202" spans="1:31" customFormat="1" ht="94.5">
      <c r="A3202" s="36">
        <v>3201</v>
      </c>
      <c r="B3202" s="36" t="s">
        <v>15814</v>
      </c>
      <c r="C3202" s="36" t="s">
        <v>17471</v>
      </c>
      <c r="D3202" s="36" t="s">
        <v>17503</v>
      </c>
      <c r="E3202" s="36" t="s">
        <v>28</v>
      </c>
      <c r="F3202" s="36" t="s">
        <v>45</v>
      </c>
      <c r="G3202" s="36">
        <v>0</v>
      </c>
      <c r="H3202" s="36" t="s">
        <v>82</v>
      </c>
      <c r="I3202" s="36" t="s">
        <v>17474</v>
      </c>
      <c r="J3202" s="36" t="s">
        <v>17504</v>
      </c>
      <c r="K3202" s="36" t="s">
        <v>33</v>
      </c>
      <c r="L3202" s="72" t="s">
        <v>17505</v>
      </c>
      <c r="M3202" s="36" t="s">
        <v>17506</v>
      </c>
      <c r="N3202" s="36" t="s">
        <v>49</v>
      </c>
      <c r="O3202" s="36" t="s">
        <v>50</v>
      </c>
      <c r="P3202" s="36" t="s">
        <v>50</v>
      </c>
      <c r="Q3202" s="36"/>
      <c r="R3202" s="36"/>
      <c r="S3202" s="36" t="s">
        <v>51</v>
      </c>
      <c r="T3202" s="36" t="s">
        <v>38</v>
      </c>
      <c r="U3202" s="36" t="s">
        <v>38</v>
      </c>
      <c r="V3202" s="36" t="s">
        <v>38</v>
      </c>
      <c r="W3202" s="36" t="s">
        <v>38</v>
      </c>
      <c r="X3202" s="36">
        <v>2</v>
      </c>
      <c r="Y3202" s="36" t="s">
        <v>38</v>
      </c>
      <c r="Z3202" s="36">
        <v>3</v>
      </c>
      <c r="AA3202" s="36" t="s">
        <v>17479</v>
      </c>
      <c r="AB3202" s="36">
        <v>1</v>
      </c>
      <c r="AC3202" s="36"/>
      <c r="AD3202" s="36"/>
      <c r="AE3202" s="36">
        <f t="shared" si="52"/>
        <v>2</v>
      </c>
    </row>
    <row r="3203" spans="1:31" customFormat="1" ht="81">
      <c r="A3203" s="36">
        <v>3202</v>
      </c>
      <c r="B3203" s="36" t="s">
        <v>15814</v>
      </c>
      <c r="C3203" s="36" t="s">
        <v>17471</v>
      </c>
      <c r="D3203" s="36" t="s">
        <v>17507</v>
      </c>
      <c r="E3203" s="36" t="s">
        <v>28</v>
      </c>
      <c r="F3203" s="36" t="s">
        <v>45</v>
      </c>
      <c r="G3203" s="36">
        <v>0</v>
      </c>
      <c r="H3203" s="36" t="s">
        <v>82</v>
      </c>
      <c r="I3203" s="36" t="s">
        <v>17508</v>
      </c>
      <c r="J3203" s="36" t="s">
        <v>17509</v>
      </c>
      <c r="K3203" s="36" t="s">
        <v>33</v>
      </c>
      <c r="L3203" s="72" t="s">
        <v>17510</v>
      </c>
      <c r="M3203" s="36" t="s">
        <v>17511</v>
      </c>
      <c r="N3203" s="36" t="s">
        <v>36</v>
      </c>
      <c r="O3203" s="36"/>
      <c r="P3203" s="36"/>
      <c r="Q3203" s="36"/>
      <c r="R3203" s="36"/>
      <c r="S3203" s="36" t="s">
        <v>37</v>
      </c>
      <c r="T3203" s="36" t="s">
        <v>38</v>
      </c>
      <c r="U3203" s="36" t="s">
        <v>39</v>
      </c>
      <c r="V3203" s="36" t="s">
        <v>38</v>
      </c>
      <c r="W3203" s="36" t="s">
        <v>38</v>
      </c>
      <c r="X3203" s="36">
        <v>2</v>
      </c>
      <c r="Y3203" s="36" t="s">
        <v>38</v>
      </c>
      <c r="Z3203" s="36">
        <v>3</v>
      </c>
      <c r="AA3203" s="36" t="s">
        <v>4211</v>
      </c>
      <c r="AB3203" s="36">
        <v>5</v>
      </c>
      <c r="AC3203" s="36" t="s">
        <v>17484</v>
      </c>
      <c r="AD3203" s="36"/>
      <c r="AE3203" s="36">
        <f t="shared" si="52"/>
        <v>0</v>
      </c>
    </row>
    <row r="3204" spans="1:31" customFormat="1" ht="94.5">
      <c r="A3204" s="36">
        <v>3203</v>
      </c>
      <c r="B3204" s="36" t="s">
        <v>15814</v>
      </c>
      <c r="C3204" s="36" t="s">
        <v>17471</v>
      </c>
      <c r="D3204" s="36" t="s">
        <v>17512</v>
      </c>
      <c r="E3204" s="36" t="s">
        <v>28</v>
      </c>
      <c r="F3204" s="36" t="s">
        <v>45</v>
      </c>
      <c r="G3204" s="36">
        <v>0</v>
      </c>
      <c r="H3204" s="36" t="s">
        <v>82</v>
      </c>
      <c r="I3204" s="36" t="s">
        <v>17513</v>
      </c>
      <c r="J3204" s="36" t="s">
        <v>17514</v>
      </c>
      <c r="K3204" s="36" t="s">
        <v>33</v>
      </c>
      <c r="L3204" s="72" t="s">
        <v>17515</v>
      </c>
      <c r="M3204" s="36" t="s">
        <v>17516</v>
      </c>
      <c r="N3204" s="36" t="s">
        <v>36</v>
      </c>
      <c r="O3204" s="36"/>
      <c r="P3204" s="36"/>
      <c r="Q3204" s="36"/>
      <c r="R3204" s="36"/>
      <c r="S3204" s="36" t="s">
        <v>51</v>
      </c>
      <c r="T3204" s="36" t="s">
        <v>38</v>
      </c>
      <c r="U3204" s="36" t="s">
        <v>39</v>
      </c>
      <c r="V3204" s="36" t="s">
        <v>38</v>
      </c>
      <c r="W3204" s="36" t="s">
        <v>38</v>
      </c>
      <c r="X3204" s="36">
        <v>2</v>
      </c>
      <c r="Y3204" s="36" t="s">
        <v>38</v>
      </c>
      <c r="Z3204" s="36">
        <v>3</v>
      </c>
      <c r="AA3204" s="36" t="s">
        <v>4211</v>
      </c>
      <c r="AB3204" s="36">
        <v>5</v>
      </c>
      <c r="AC3204" s="36" t="s">
        <v>17484</v>
      </c>
      <c r="AD3204" s="36"/>
      <c r="AE3204" s="36">
        <f t="shared" si="52"/>
        <v>0</v>
      </c>
    </row>
    <row r="3205" spans="1:31" customFormat="1" ht="108">
      <c r="A3205" s="36">
        <v>3204</v>
      </c>
      <c r="B3205" s="36" t="s">
        <v>15814</v>
      </c>
      <c r="C3205" s="36" t="s">
        <v>17471</v>
      </c>
      <c r="D3205" s="36" t="s">
        <v>17517</v>
      </c>
      <c r="E3205" s="36" t="s">
        <v>28</v>
      </c>
      <c r="F3205" s="36" t="s">
        <v>45</v>
      </c>
      <c r="G3205" s="36">
        <v>0</v>
      </c>
      <c r="H3205" s="36" t="s">
        <v>82</v>
      </c>
      <c r="I3205" s="36" t="s">
        <v>17518</v>
      </c>
      <c r="J3205" s="36" t="s">
        <v>17519</v>
      </c>
      <c r="K3205" s="36" t="s">
        <v>33</v>
      </c>
      <c r="L3205" s="72" t="s">
        <v>17520</v>
      </c>
      <c r="M3205" s="36" t="s">
        <v>17521</v>
      </c>
      <c r="N3205" s="36" t="s">
        <v>49</v>
      </c>
      <c r="O3205" s="36"/>
      <c r="P3205" s="36" t="s">
        <v>50</v>
      </c>
      <c r="Q3205" s="36" t="s">
        <v>50</v>
      </c>
      <c r="R3205" s="36"/>
      <c r="S3205" s="36" t="s">
        <v>37</v>
      </c>
      <c r="T3205" s="36" t="s">
        <v>38</v>
      </c>
      <c r="U3205" s="36" t="s">
        <v>39</v>
      </c>
      <c r="V3205" s="36" t="s">
        <v>38</v>
      </c>
      <c r="W3205" s="36" t="s">
        <v>38</v>
      </c>
      <c r="X3205" s="36">
        <v>2</v>
      </c>
      <c r="Y3205" s="36" t="s">
        <v>38</v>
      </c>
      <c r="Z3205" s="36">
        <v>3</v>
      </c>
      <c r="AA3205" s="36" t="s">
        <v>4211</v>
      </c>
      <c r="AB3205" s="36">
        <v>5</v>
      </c>
      <c r="AC3205" s="36" t="s">
        <v>17484</v>
      </c>
      <c r="AD3205" s="36"/>
      <c r="AE3205" s="36">
        <f t="shared" si="52"/>
        <v>2</v>
      </c>
    </row>
    <row r="3206" spans="1:31" customFormat="1" ht="81">
      <c r="A3206" s="36">
        <v>3205</v>
      </c>
      <c r="B3206" s="36" t="s">
        <v>15814</v>
      </c>
      <c r="C3206" s="36" t="s">
        <v>17471</v>
      </c>
      <c r="D3206" s="36" t="s">
        <v>17522</v>
      </c>
      <c r="E3206" s="36" t="s">
        <v>28</v>
      </c>
      <c r="F3206" s="36" t="s">
        <v>45</v>
      </c>
      <c r="G3206" s="36">
        <v>0</v>
      </c>
      <c r="H3206" s="36" t="s">
        <v>82</v>
      </c>
      <c r="I3206" s="36" t="s">
        <v>17518</v>
      </c>
      <c r="J3206" s="36" t="s">
        <v>17523</v>
      </c>
      <c r="K3206" s="36" t="s">
        <v>33</v>
      </c>
      <c r="L3206" s="72" t="s">
        <v>17524</v>
      </c>
      <c r="M3206" s="36" t="s">
        <v>17525</v>
      </c>
      <c r="N3206" s="36" t="s">
        <v>49</v>
      </c>
      <c r="O3206" s="36"/>
      <c r="P3206" s="36" t="s">
        <v>50</v>
      </c>
      <c r="Q3206" s="36"/>
      <c r="R3206" s="36"/>
      <c r="S3206" s="36" t="s">
        <v>37</v>
      </c>
      <c r="T3206" s="36" t="s">
        <v>38</v>
      </c>
      <c r="U3206" s="36" t="s">
        <v>39</v>
      </c>
      <c r="V3206" s="36" t="s">
        <v>38</v>
      </c>
      <c r="W3206" s="36" t="s">
        <v>38</v>
      </c>
      <c r="X3206" s="36">
        <v>2</v>
      </c>
      <c r="Y3206" s="36" t="s">
        <v>38</v>
      </c>
      <c r="Z3206" s="36">
        <v>3</v>
      </c>
      <c r="AA3206" s="36" t="s">
        <v>4211</v>
      </c>
      <c r="AB3206" s="36">
        <v>5</v>
      </c>
      <c r="AC3206" s="36" t="s">
        <v>17484</v>
      </c>
      <c r="AD3206" s="36"/>
      <c r="AE3206" s="36">
        <f t="shared" si="52"/>
        <v>1</v>
      </c>
    </row>
    <row r="3207" spans="1:31" customFormat="1" ht="148.5">
      <c r="A3207" s="36">
        <v>3206</v>
      </c>
      <c r="B3207" s="36" t="s">
        <v>15814</v>
      </c>
      <c r="C3207" s="36" t="s">
        <v>17471</v>
      </c>
      <c r="D3207" s="36" t="s">
        <v>17526</v>
      </c>
      <c r="E3207" s="36" t="s">
        <v>28</v>
      </c>
      <c r="F3207" s="36" t="s">
        <v>45</v>
      </c>
      <c r="G3207" s="36">
        <v>0</v>
      </c>
      <c r="H3207" s="36" t="s">
        <v>82</v>
      </c>
      <c r="I3207" s="36" t="s">
        <v>17518</v>
      </c>
      <c r="J3207" s="36" t="s">
        <v>17527</v>
      </c>
      <c r="K3207" s="36" t="s">
        <v>33</v>
      </c>
      <c r="L3207" s="72" t="s">
        <v>17528</v>
      </c>
      <c r="M3207" s="36" t="s">
        <v>17529</v>
      </c>
      <c r="N3207" s="36" t="s">
        <v>36</v>
      </c>
      <c r="O3207" s="36"/>
      <c r="P3207" s="36"/>
      <c r="Q3207" s="36"/>
      <c r="R3207" s="36"/>
      <c r="S3207" s="36" t="s">
        <v>37</v>
      </c>
      <c r="T3207" s="36" t="s">
        <v>38</v>
      </c>
      <c r="U3207" s="36" t="s">
        <v>39</v>
      </c>
      <c r="V3207" s="36" t="s">
        <v>38</v>
      </c>
      <c r="W3207" s="36" t="s">
        <v>38</v>
      </c>
      <c r="X3207" s="36">
        <v>2</v>
      </c>
      <c r="Y3207" s="36" t="s">
        <v>52</v>
      </c>
      <c r="Z3207" s="36">
        <v>3</v>
      </c>
      <c r="AA3207" s="36" t="s">
        <v>4211</v>
      </c>
      <c r="AB3207" s="36">
        <v>5</v>
      </c>
      <c r="AC3207" s="36"/>
      <c r="AD3207" s="36"/>
      <c r="AE3207" s="36">
        <f t="shared" si="52"/>
        <v>0</v>
      </c>
    </row>
    <row r="3208" spans="1:31" customFormat="1" ht="216">
      <c r="A3208" s="36">
        <v>3207</v>
      </c>
      <c r="B3208" s="36" t="s">
        <v>15814</v>
      </c>
      <c r="C3208" s="36" t="s">
        <v>17471</v>
      </c>
      <c r="D3208" s="36" t="s">
        <v>17530</v>
      </c>
      <c r="E3208" s="36" t="s">
        <v>17531</v>
      </c>
      <c r="F3208" s="36" t="s">
        <v>126</v>
      </c>
      <c r="G3208" s="36">
        <v>2</v>
      </c>
      <c r="H3208" s="36" t="s">
        <v>645</v>
      </c>
      <c r="I3208" s="36" t="s">
        <v>17532</v>
      </c>
      <c r="J3208" s="36" t="s">
        <v>17533</v>
      </c>
      <c r="K3208" s="36" t="s">
        <v>33</v>
      </c>
      <c r="L3208" s="72" t="s">
        <v>17534</v>
      </c>
      <c r="M3208" s="36" t="s">
        <v>17535</v>
      </c>
      <c r="N3208" s="36" t="s">
        <v>49</v>
      </c>
      <c r="O3208" s="36"/>
      <c r="P3208" s="36" t="s">
        <v>50</v>
      </c>
      <c r="Q3208" s="36" t="s">
        <v>50</v>
      </c>
      <c r="R3208" s="36"/>
      <c r="S3208" s="36" t="s">
        <v>51</v>
      </c>
      <c r="T3208" s="36" t="s">
        <v>38</v>
      </c>
      <c r="U3208" s="36" t="s">
        <v>39</v>
      </c>
      <c r="V3208" s="36" t="s">
        <v>38</v>
      </c>
      <c r="W3208" s="36" t="s">
        <v>17536</v>
      </c>
      <c r="X3208" s="36">
        <v>1</v>
      </c>
      <c r="Y3208" s="36" t="s">
        <v>17537</v>
      </c>
      <c r="Z3208" s="36">
        <v>2</v>
      </c>
      <c r="AA3208" s="36" t="s">
        <v>17538</v>
      </c>
      <c r="AB3208" s="36">
        <v>1</v>
      </c>
      <c r="AC3208" s="36"/>
      <c r="AD3208" s="36"/>
      <c r="AE3208" s="36">
        <f t="shared" si="52"/>
        <v>2</v>
      </c>
    </row>
    <row r="3209" spans="1:31" customFormat="1" ht="189">
      <c r="A3209" s="36">
        <v>3208</v>
      </c>
      <c r="B3209" s="36" t="s">
        <v>15814</v>
      </c>
      <c r="C3209" s="36" t="s">
        <v>17471</v>
      </c>
      <c r="D3209" s="36" t="s">
        <v>17539</v>
      </c>
      <c r="E3209" s="36" t="s">
        <v>28</v>
      </c>
      <c r="F3209" s="36" t="s">
        <v>45</v>
      </c>
      <c r="G3209" s="36">
        <v>0</v>
      </c>
      <c r="H3209" s="36" t="s">
        <v>82</v>
      </c>
      <c r="I3209" s="36" t="s">
        <v>17540</v>
      </c>
      <c r="J3209" s="36" t="s">
        <v>17541</v>
      </c>
      <c r="K3209" s="36" t="s">
        <v>33</v>
      </c>
      <c r="L3209" s="72" t="s">
        <v>17542</v>
      </c>
      <c r="M3209" s="36" t="s">
        <v>17543</v>
      </c>
      <c r="N3209" s="36" t="s">
        <v>49</v>
      </c>
      <c r="O3209" s="36"/>
      <c r="P3209" s="36" t="s">
        <v>50</v>
      </c>
      <c r="Q3209" s="36" t="s">
        <v>50</v>
      </c>
      <c r="R3209" s="36"/>
      <c r="S3209" s="36" t="s">
        <v>51</v>
      </c>
      <c r="T3209" s="36" t="s">
        <v>38</v>
      </c>
      <c r="U3209" s="36" t="s">
        <v>39</v>
      </c>
      <c r="V3209" s="36" t="s">
        <v>38</v>
      </c>
      <c r="W3209" s="36" t="s">
        <v>38</v>
      </c>
      <c r="X3209" s="36">
        <v>2</v>
      </c>
      <c r="Y3209" s="36" t="s">
        <v>52</v>
      </c>
      <c r="Z3209" s="36">
        <v>3</v>
      </c>
      <c r="AA3209" s="36" t="s">
        <v>4211</v>
      </c>
      <c r="AB3209" s="36">
        <v>5</v>
      </c>
      <c r="AC3209" s="36"/>
      <c r="AD3209" s="36"/>
      <c r="AE3209" s="36">
        <f t="shared" si="52"/>
        <v>2</v>
      </c>
    </row>
    <row r="3210" spans="1:31" customFormat="1" ht="108">
      <c r="A3210" s="36">
        <v>3209</v>
      </c>
      <c r="B3210" s="36" t="s">
        <v>15814</v>
      </c>
      <c r="C3210" s="36" t="s">
        <v>17471</v>
      </c>
      <c r="D3210" s="36" t="s">
        <v>17544</v>
      </c>
      <c r="E3210" s="36" t="s">
        <v>17473</v>
      </c>
      <c r="F3210" s="36" t="s">
        <v>132</v>
      </c>
      <c r="G3210" s="36">
        <v>1</v>
      </c>
      <c r="H3210" s="36" t="s">
        <v>108</v>
      </c>
      <c r="I3210" s="36" t="s">
        <v>17545</v>
      </c>
      <c r="J3210" s="36" t="s">
        <v>17546</v>
      </c>
      <c r="K3210" s="36" t="s">
        <v>33</v>
      </c>
      <c r="L3210" s="72" t="s">
        <v>17547</v>
      </c>
      <c r="M3210" s="36" t="s">
        <v>17548</v>
      </c>
      <c r="N3210" s="36" t="s">
        <v>49</v>
      </c>
      <c r="O3210" s="36"/>
      <c r="P3210" s="36" t="s">
        <v>50</v>
      </c>
      <c r="Q3210" s="36"/>
      <c r="R3210" s="36"/>
      <c r="S3210" s="36" t="s">
        <v>51</v>
      </c>
      <c r="T3210" s="36" t="s">
        <v>38</v>
      </c>
      <c r="U3210" s="36" t="s">
        <v>39</v>
      </c>
      <c r="V3210" s="36" t="s">
        <v>38</v>
      </c>
      <c r="W3210" s="36" t="s">
        <v>38</v>
      </c>
      <c r="X3210" s="36">
        <v>2</v>
      </c>
      <c r="Y3210" s="36" t="s">
        <v>17549</v>
      </c>
      <c r="Z3210" s="36">
        <v>1</v>
      </c>
      <c r="AA3210" s="36" t="s">
        <v>17550</v>
      </c>
      <c r="AB3210" s="36">
        <v>1</v>
      </c>
      <c r="AC3210" s="36"/>
      <c r="AD3210" s="36"/>
      <c r="AE3210" s="36">
        <f t="shared" ref="AE3210:AE3273" si="53">COUNTIFS(O3210:R3210,"√")</f>
        <v>1</v>
      </c>
    </row>
    <row r="3211" spans="1:31" customFormat="1" ht="135">
      <c r="A3211" s="36">
        <v>3210</v>
      </c>
      <c r="B3211" s="36" t="s">
        <v>15814</v>
      </c>
      <c r="C3211" s="36" t="s">
        <v>17471</v>
      </c>
      <c r="D3211" s="36" t="s">
        <v>17551</v>
      </c>
      <c r="E3211" s="36" t="s">
        <v>28</v>
      </c>
      <c r="F3211" s="36" t="s">
        <v>45</v>
      </c>
      <c r="G3211" s="36">
        <v>0</v>
      </c>
      <c r="H3211" s="36" t="s">
        <v>82</v>
      </c>
      <c r="I3211" s="36" t="s">
        <v>17552</v>
      </c>
      <c r="J3211" s="36" t="s">
        <v>17553</v>
      </c>
      <c r="K3211" s="36" t="s">
        <v>33</v>
      </c>
      <c r="L3211" s="72" t="s">
        <v>17554</v>
      </c>
      <c r="M3211" s="36" t="s">
        <v>17555</v>
      </c>
      <c r="N3211" s="36" t="s">
        <v>49</v>
      </c>
      <c r="O3211" s="36"/>
      <c r="P3211" s="36" t="s">
        <v>50</v>
      </c>
      <c r="Q3211" s="36" t="s">
        <v>50</v>
      </c>
      <c r="R3211" s="36"/>
      <c r="S3211" s="36" t="s">
        <v>51</v>
      </c>
      <c r="T3211" s="36" t="s">
        <v>38</v>
      </c>
      <c r="U3211" s="36" t="s">
        <v>38</v>
      </c>
      <c r="V3211" s="36" t="s">
        <v>38</v>
      </c>
      <c r="W3211" s="36" t="s">
        <v>38</v>
      </c>
      <c r="X3211" s="36">
        <v>2</v>
      </c>
      <c r="Y3211" s="36" t="s">
        <v>52</v>
      </c>
      <c r="Z3211" s="36">
        <v>3</v>
      </c>
      <c r="AA3211" s="36" t="s">
        <v>17556</v>
      </c>
      <c r="AB3211" s="36">
        <v>1</v>
      </c>
      <c r="AC3211" s="36"/>
      <c r="AD3211" s="36"/>
      <c r="AE3211" s="36">
        <f t="shared" si="53"/>
        <v>2</v>
      </c>
    </row>
    <row r="3212" spans="1:31" customFormat="1" ht="121.5">
      <c r="A3212" s="36">
        <v>3211</v>
      </c>
      <c r="B3212" s="36" t="s">
        <v>15814</v>
      </c>
      <c r="C3212" s="36" t="s">
        <v>17471</v>
      </c>
      <c r="D3212" s="36" t="s">
        <v>17557</v>
      </c>
      <c r="E3212" s="36" t="s">
        <v>28</v>
      </c>
      <c r="F3212" s="36" t="s">
        <v>45</v>
      </c>
      <c r="G3212" s="36">
        <v>0</v>
      </c>
      <c r="H3212" s="36" t="s">
        <v>82</v>
      </c>
      <c r="I3212" s="36" t="s">
        <v>17558</v>
      </c>
      <c r="J3212" s="36" t="s">
        <v>17559</v>
      </c>
      <c r="K3212" s="36" t="s">
        <v>33</v>
      </c>
      <c r="L3212" s="72" t="s">
        <v>17560</v>
      </c>
      <c r="M3212" s="36" t="s">
        <v>17561</v>
      </c>
      <c r="N3212" s="36" t="s">
        <v>49</v>
      </c>
      <c r="O3212" s="36"/>
      <c r="P3212" s="36" t="s">
        <v>50</v>
      </c>
      <c r="Q3212" s="36" t="s">
        <v>50</v>
      </c>
      <c r="R3212" s="36"/>
      <c r="S3212" s="36" t="s">
        <v>51</v>
      </c>
      <c r="T3212" s="36" t="s">
        <v>38</v>
      </c>
      <c r="U3212" s="36" t="s">
        <v>39</v>
      </c>
      <c r="V3212" s="36" t="s">
        <v>38</v>
      </c>
      <c r="W3212" s="36" t="s">
        <v>38</v>
      </c>
      <c r="X3212" s="36">
        <v>2</v>
      </c>
      <c r="Y3212" s="36" t="s">
        <v>52</v>
      </c>
      <c r="Z3212" s="36">
        <v>3</v>
      </c>
      <c r="AA3212" s="36" t="s">
        <v>4211</v>
      </c>
      <c r="AB3212" s="36">
        <v>5</v>
      </c>
      <c r="AC3212" s="36"/>
      <c r="AD3212" s="36"/>
      <c r="AE3212" s="36">
        <f t="shared" si="53"/>
        <v>2</v>
      </c>
    </row>
    <row r="3213" spans="1:31" customFormat="1" ht="135">
      <c r="A3213" s="36">
        <v>3212</v>
      </c>
      <c r="B3213" s="36" t="s">
        <v>15814</v>
      </c>
      <c r="C3213" s="36" t="s">
        <v>17471</v>
      </c>
      <c r="D3213" s="36" t="s">
        <v>17562</v>
      </c>
      <c r="E3213" s="36" t="s">
        <v>28</v>
      </c>
      <c r="F3213" s="36" t="s">
        <v>45</v>
      </c>
      <c r="G3213" s="36">
        <v>0</v>
      </c>
      <c r="H3213" s="36" t="s">
        <v>82</v>
      </c>
      <c r="I3213" s="36" t="s">
        <v>17552</v>
      </c>
      <c r="J3213" s="36" t="s">
        <v>17563</v>
      </c>
      <c r="K3213" s="36" t="s">
        <v>33</v>
      </c>
      <c r="L3213" s="72" t="s">
        <v>17564</v>
      </c>
      <c r="M3213" s="36" t="s">
        <v>17565</v>
      </c>
      <c r="N3213" s="36" t="s">
        <v>36</v>
      </c>
      <c r="O3213" s="36"/>
      <c r="P3213" s="36"/>
      <c r="Q3213" s="36"/>
      <c r="R3213" s="36"/>
      <c r="S3213" s="36" t="s">
        <v>37</v>
      </c>
      <c r="T3213" s="36" t="s">
        <v>38</v>
      </c>
      <c r="U3213" s="36" t="s">
        <v>39</v>
      </c>
      <c r="V3213" s="36" t="s">
        <v>38</v>
      </c>
      <c r="W3213" s="36" t="s">
        <v>38</v>
      </c>
      <c r="X3213" s="36">
        <v>2</v>
      </c>
      <c r="Y3213" s="36" t="s">
        <v>52</v>
      </c>
      <c r="Z3213" s="36">
        <v>3</v>
      </c>
      <c r="AA3213" s="36" t="s">
        <v>4211</v>
      </c>
      <c r="AB3213" s="36">
        <v>5</v>
      </c>
      <c r="AC3213" s="36"/>
      <c r="AD3213" s="36"/>
      <c r="AE3213" s="36">
        <f t="shared" si="53"/>
        <v>0</v>
      </c>
    </row>
    <row r="3214" spans="1:31" customFormat="1" ht="94.5">
      <c r="A3214" s="36">
        <v>3213</v>
      </c>
      <c r="B3214" s="36" t="s">
        <v>15814</v>
      </c>
      <c r="C3214" s="36" t="s">
        <v>17471</v>
      </c>
      <c r="D3214" s="36" t="s">
        <v>17566</v>
      </c>
      <c r="E3214" s="36" t="s">
        <v>28</v>
      </c>
      <c r="F3214" s="36" t="s">
        <v>45</v>
      </c>
      <c r="G3214" s="36">
        <v>0</v>
      </c>
      <c r="H3214" s="36" t="s">
        <v>82</v>
      </c>
      <c r="I3214" s="36" t="s">
        <v>17567</v>
      </c>
      <c r="J3214" s="36" t="s">
        <v>17568</v>
      </c>
      <c r="K3214" s="36" t="s">
        <v>33</v>
      </c>
      <c r="L3214" s="72" t="s">
        <v>17569</v>
      </c>
      <c r="M3214" s="36" t="s">
        <v>17570</v>
      </c>
      <c r="N3214" s="36" t="s">
        <v>49</v>
      </c>
      <c r="O3214" s="36"/>
      <c r="P3214" s="36"/>
      <c r="Q3214" s="36" t="s">
        <v>50</v>
      </c>
      <c r="R3214" s="36"/>
      <c r="S3214" s="36" t="s">
        <v>37</v>
      </c>
      <c r="T3214" s="36" t="s">
        <v>38</v>
      </c>
      <c r="U3214" s="36" t="s">
        <v>38</v>
      </c>
      <c r="V3214" s="36" t="s">
        <v>38</v>
      </c>
      <c r="W3214" s="36" t="s">
        <v>17571</v>
      </c>
      <c r="X3214" s="36">
        <v>1</v>
      </c>
      <c r="Y3214" s="36" t="s">
        <v>52</v>
      </c>
      <c r="Z3214" s="36">
        <v>3</v>
      </c>
      <c r="AA3214" s="36" t="s">
        <v>17572</v>
      </c>
      <c r="AB3214" s="36">
        <v>1</v>
      </c>
      <c r="AC3214" s="36"/>
      <c r="AD3214" s="36"/>
      <c r="AE3214" s="36">
        <f t="shared" si="53"/>
        <v>1</v>
      </c>
    </row>
    <row r="3215" spans="1:31" customFormat="1" ht="54">
      <c r="A3215" s="36">
        <v>3214</v>
      </c>
      <c r="B3215" s="36" t="s">
        <v>15814</v>
      </c>
      <c r="C3215" s="36" t="s">
        <v>17471</v>
      </c>
      <c r="D3215" s="36" t="s">
        <v>17573</v>
      </c>
      <c r="E3215" s="36" t="s">
        <v>28</v>
      </c>
      <c r="F3215" s="36" t="s">
        <v>45</v>
      </c>
      <c r="G3215" s="36">
        <v>0</v>
      </c>
      <c r="H3215" s="36" t="s">
        <v>108</v>
      </c>
      <c r="I3215" s="36" t="s">
        <v>17574</v>
      </c>
      <c r="J3215" s="36" t="s">
        <v>17575</v>
      </c>
      <c r="K3215" s="36" t="s">
        <v>33</v>
      </c>
      <c r="L3215" s="72" t="s">
        <v>17576</v>
      </c>
      <c r="M3215" s="36" t="s">
        <v>17575</v>
      </c>
      <c r="N3215" s="36" t="s">
        <v>49</v>
      </c>
      <c r="O3215" s="36"/>
      <c r="P3215" s="36" t="s">
        <v>50</v>
      </c>
      <c r="Q3215" s="36"/>
      <c r="R3215" s="36"/>
      <c r="S3215" s="36" t="s">
        <v>51</v>
      </c>
      <c r="T3215" s="36" t="s">
        <v>38</v>
      </c>
      <c r="U3215" s="36" t="s">
        <v>39</v>
      </c>
      <c r="V3215" s="36" t="s">
        <v>38</v>
      </c>
      <c r="W3215" s="36" t="s">
        <v>38</v>
      </c>
      <c r="X3215" s="36">
        <v>2</v>
      </c>
      <c r="Y3215" s="36" t="s">
        <v>17577</v>
      </c>
      <c r="Z3215" s="36">
        <v>4</v>
      </c>
      <c r="AA3215" s="36" t="s">
        <v>17578</v>
      </c>
      <c r="AB3215" s="36">
        <v>4</v>
      </c>
      <c r="AC3215" s="36"/>
      <c r="AD3215" s="36"/>
      <c r="AE3215" s="36">
        <f t="shared" si="53"/>
        <v>1</v>
      </c>
    </row>
    <row r="3216" spans="1:31" customFormat="1" ht="202.5">
      <c r="A3216" s="36">
        <v>3215</v>
      </c>
      <c r="B3216" s="36" t="s">
        <v>15814</v>
      </c>
      <c r="C3216" s="36" t="s">
        <v>17579</v>
      </c>
      <c r="D3216" s="36" t="s">
        <v>17580</v>
      </c>
      <c r="E3216" s="36" t="s">
        <v>28</v>
      </c>
      <c r="F3216" s="36" t="s">
        <v>45</v>
      </c>
      <c r="G3216" s="36">
        <v>0</v>
      </c>
      <c r="H3216" s="36" t="s">
        <v>108</v>
      </c>
      <c r="I3216" s="36" t="s">
        <v>17581</v>
      </c>
      <c r="J3216" s="36" t="s">
        <v>17582</v>
      </c>
      <c r="K3216" s="36" t="s">
        <v>33</v>
      </c>
      <c r="L3216" s="72" t="s">
        <v>17583</v>
      </c>
      <c r="M3216" s="36" t="s">
        <v>17584</v>
      </c>
      <c r="N3216" s="36" t="s">
        <v>49</v>
      </c>
      <c r="O3216" s="36" t="s">
        <v>50</v>
      </c>
      <c r="P3216" s="36" t="s">
        <v>50</v>
      </c>
      <c r="Q3216" s="36"/>
      <c r="R3216" s="36"/>
      <c r="S3216" s="36" t="s">
        <v>51</v>
      </c>
      <c r="T3216" s="36" t="s">
        <v>38</v>
      </c>
      <c r="U3216" s="36" t="s">
        <v>38</v>
      </c>
      <c r="V3216" s="36" t="s">
        <v>38</v>
      </c>
      <c r="W3216" s="36" t="s">
        <v>17585</v>
      </c>
      <c r="X3216" s="36">
        <v>1</v>
      </c>
      <c r="Y3216" s="36" t="s">
        <v>17586</v>
      </c>
      <c r="Z3216" s="36">
        <v>1</v>
      </c>
      <c r="AA3216" s="36" t="s">
        <v>17586</v>
      </c>
      <c r="AB3216" s="36">
        <v>1</v>
      </c>
      <c r="AC3216" s="36"/>
      <c r="AD3216" s="36"/>
      <c r="AE3216" s="36">
        <f t="shared" si="53"/>
        <v>2</v>
      </c>
    </row>
    <row r="3217" spans="1:31" customFormat="1" ht="108">
      <c r="A3217" s="36">
        <v>3216</v>
      </c>
      <c r="B3217" s="36" t="s">
        <v>15814</v>
      </c>
      <c r="C3217" s="36" t="s">
        <v>17471</v>
      </c>
      <c r="D3217" s="36" t="s">
        <v>17587</v>
      </c>
      <c r="E3217" s="36" t="s">
        <v>28</v>
      </c>
      <c r="F3217" s="36" t="s">
        <v>45</v>
      </c>
      <c r="G3217" s="36">
        <v>0</v>
      </c>
      <c r="H3217" s="36" t="s">
        <v>82</v>
      </c>
      <c r="I3217" s="36" t="s">
        <v>17588</v>
      </c>
      <c r="J3217" s="36" t="s">
        <v>17589</v>
      </c>
      <c r="K3217" s="36" t="s">
        <v>33</v>
      </c>
      <c r="L3217" s="72" t="s">
        <v>17590</v>
      </c>
      <c r="M3217" s="36" t="s">
        <v>17591</v>
      </c>
      <c r="N3217" s="36" t="s">
        <v>36</v>
      </c>
      <c r="O3217" s="36"/>
      <c r="P3217" s="36"/>
      <c r="Q3217" s="36"/>
      <c r="R3217" s="36"/>
      <c r="S3217" s="36" t="s">
        <v>37</v>
      </c>
      <c r="T3217" s="36" t="s">
        <v>38</v>
      </c>
      <c r="U3217" s="36" t="s">
        <v>39</v>
      </c>
      <c r="V3217" s="36" t="s">
        <v>38</v>
      </c>
      <c r="W3217" s="36" t="s">
        <v>38</v>
      </c>
      <c r="X3217" s="36">
        <v>2</v>
      </c>
      <c r="Y3217" s="36" t="s">
        <v>52</v>
      </c>
      <c r="Z3217" s="36">
        <v>3</v>
      </c>
      <c r="AA3217" s="36" t="s">
        <v>4211</v>
      </c>
      <c r="AB3217" s="36">
        <v>5</v>
      </c>
      <c r="AC3217" s="36" t="s">
        <v>17484</v>
      </c>
      <c r="AD3217" s="36"/>
      <c r="AE3217" s="36">
        <f t="shared" si="53"/>
        <v>0</v>
      </c>
    </row>
    <row r="3218" spans="1:31" customFormat="1" ht="54">
      <c r="A3218" s="36">
        <v>3217</v>
      </c>
      <c r="B3218" s="36" t="s">
        <v>15814</v>
      </c>
      <c r="C3218" s="36" t="s">
        <v>17471</v>
      </c>
      <c r="D3218" s="36" t="s">
        <v>17592</v>
      </c>
      <c r="E3218" s="36" t="s">
        <v>28</v>
      </c>
      <c r="F3218" s="36" t="s">
        <v>45</v>
      </c>
      <c r="G3218" s="36">
        <v>0</v>
      </c>
      <c r="H3218" s="36" t="s">
        <v>82</v>
      </c>
      <c r="I3218" s="36" t="s">
        <v>17593</v>
      </c>
      <c r="J3218" s="36" t="s">
        <v>17594</v>
      </c>
      <c r="K3218" s="36" t="s">
        <v>33</v>
      </c>
      <c r="L3218" s="72" t="s">
        <v>17595</v>
      </c>
      <c r="M3218" s="36" t="s">
        <v>17594</v>
      </c>
      <c r="N3218" s="36" t="s">
        <v>49</v>
      </c>
      <c r="O3218" s="36"/>
      <c r="P3218" s="36" t="s">
        <v>50</v>
      </c>
      <c r="Q3218" s="36"/>
      <c r="R3218" s="36"/>
      <c r="S3218" s="36" t="s">
        <v>51</v>
      </c>
      <c r="T3218" s="36" t="s">
        <v>38</v>
      </c>
      <c r="U3218" s="36" t="s">
        <v>38</v>
      </c>
      <c r="V3218" s="36" t="s">
        <v>38</v>
      </c>
      <c r="W3218" s="36" t="s">
        <v>38</v>
      </c>
      <c r="X3218" s="36">
        <v>2</v>
      </c>
      <c r="Y3218" s="36" t="s">
        <v>52</v>
      </c>
      <c r="Z3218" s="36">
        <v>3</v>
      </c>
      <c r="AA3218" s="36" t="s">
        <v>17596</v>
      </c>
      <c r="AB3218" s="36">
        <v>1</v>
      </c>
      <c r="AC3218" s="36"/>
      <c r="AD3218" s="36"/>
      <c r="AE3218" s="36">
        <f t="shared" si="53"/>
        <v>1</v>
      </c>
    </row>
    <row r="3219" spans="1:31" customFormat="1" ht="94.5">
      <c r="A3219" s="36">
        <v>3218</v>
      </c>
      <c r="B3219" s="36" t="s">
        <v>15814</v>
      </c>
      <c r="C3219" s="36" t="s">
        <v>17471</v>
      </c>
      <c r="D3219" s="36" t="s">
        <v>17597</v>
      </c>
      <c r="E3219" s="36" t="s">
        <v>28</v>
      </c>
      <c r="F3219" s="36" t="s">
        <v>45</v>
      </c>
      <c r="G3219" s="36">
        <v>0</v>
      </c>
      <c r="H3219" s="36" t="s">
        <v>82</v>
      </c>
      <c r="I3219" s="36" t="s">
        <v>17598</v>
      </c>
      <c r="J3219" s="36" t="s">
        <v>17599</v>
      </c>
      <c r="K3219" s="36" t="s">
        <v>33</v>
      </c>
      <c r="L3219" s="72" t="s">
        <v>17600</v>
      </c>
      <c r="M3219" s="36" t="s">
        <v>17601</v>
      </c>
      <c r="N3219" s="36" t="s">
        <v>49</v>
      </c>
      <c r="O3219" s="36"/>
      <c r="P3219" s="36" t="s">
        <v>50</v>
      </c>
      <c r="Q3219" s="36"/>
      <c r="R3219" s="36"/>
      <c r="S3219" s="36" t="s">
        <v>51</v>
      </c>
      <c r="T3219" s="36" t="s">
        <v>38</v>
      </c>
      <c r="U3219" s="36" t="s">
        <v>39</v>
      </c>
      <c r="V3219" s="36" t="s">
        <v>38</v>
      </c>
      <c r="W3219" s="36" t="s">
        <v>38</v>
      </c>
      <c r="X3219" s="36">
        <v>2</v>
      </c>
      <c r="Y3219" s="36" t="s">
        <v>17602</v>
      </c>
      <c r="Z3219" s="36">
        <v>1</v>
      </c>
      <c r="AA3219" s="36" t="s">
        <v>4211</v>
      </c>
      <c r="AB3219" s="36">
        <v>5</v>
      </c>
      <c r="AC3219" s="36"/>
      <c r="AD3219" s="36"/>
      <c r="AE3219" s="36">
        <f t="shared" si="53"/>
        <v>1</v>
      </c>
    </row>
    <row r="3220" spans="1:31" customFormat="1" ht="216">
      <c r="A3220" s="36">
        <v>3219</v>
      </c>
      <c r="B3220" s="36" t="s">
        <v>15814</v>
      </c>
      <c r="C3220" s="36" t="s">
        <v>17471</v>
      </c>
      <c r="D3220" s="36" t="s">
        <v>17603</v>
      </c>
      <c r="E3220" s="36" t="s">
        <v>28</v>
      </c>
      <c r="F3220" s="36" t="s">
        <v>45</v>
      </c>
      <c r="G3220" s="36">
        <v>0</v>
      </c>
      <c r="H3220" s="36" t="s">
        <v>108</v>
      </c>
      <c r="I3220" s="36" t="s">
        <v>17604</v>
      </c>
      <c r="J3220" s="36" t="s">
        <v>17605</v>
      </c>
      <c r="K3220" s="36" t="s">
        <v>33</v>
      </c>
      <c r="L3220" s="72" t="s">
        <v>17606</v>
      </c>
      <c r="M3220" s="36" t="s">
        <v>17607</v>
      </c>
      <c r="N3220" s="36" t="s">
        <v>49</v>
      </c>
      <c r="O3220" s="36"/>
      <c r="P3220" s="36" t="s">
        <v>50</v>
      </c>
      <c r="Q3220" s="36" t="s">
        <v>50</v>
      </c>
      <c r="R3220" s="36"/>
      <c r="S3220" s="36" t="s">
        <v>51</v>
      </c>
      <c r="T3220" s="36" t="s">
        <v>38</v>
      </c>
      <c r="U3220" s="36" t="s">
        <v>39</v>
      </c>
      <c r="V3220" s="36" t="s">
        <v>38</v>
      </c>
      <c r="W3220" s="36" t="s">
        <v>38</v>
      </c>
      <c r="X3220" s="36">
        <v>2</v>
      </c>
      <c r="Y3220" s="36" t="s">
        <v>52</v>
      </c>
      <c r="Z3220" s="36">
        <v>3</v>
      </c>
      <c r="AA3220" s="36" t="s">
        <v>17608</v>
      </c>
      <c r="AB3220" s="36">
        <v>1</v>
      </c>
      <c r="AC3220" s="36"/>
      <c r="AD3220" s="36"/>
      <c r="AE3220" s="36">
        <f t="shared" si="53"/>
        <v>2</v>
      </c>
    </row>
    <row r="3221" spans="1:31" customFormat="1" ht="243">
      <c r="A3221" s="36">
        <v>3220</v>
      </c>
      <c r="B3221" s="36" t="s">
        <v>15814</v>
      </c>
      <c r="C3221" s="36" t="s">
        <v>17471</v>
      </c>
      <c r="D3221" s="36" t="s">
        <v>17609</v>
      </c>
      <c r="E3221" s="36" t="s">
        <v>28</v>
      </c>
      <c r="F3221" s="36" t="s">
        <v>45</v>
      </c>
      <c r="G3221" s="36">
        <v>0</v>
      </c>
      <c r="H3221" s="36" t="s">
        <v>82</v>
      </c>
      <c r="I3221" s="36" t="s">
        <v>17610</v>
      </c>
      <c r="J3221" s="36" t="s">
        <v>17611</v>
      </c>
      <c r="K3221" s="36" t="s">
        <v>33</v>
      </c>
      <c r="L3221" s="72" t="s">
        <v>17612</v>
      </c>
      <c r="M3221" s="36" t="s">
        <v>17613</v>
      </c>
      <c r="N3221" s="36" t="s">
        <v>49</v>
      </c>
      <c r="O3221" s="36"/>
      <c r="P3221" s="36" t="s">
        <v>50</v>
      </c>
      <c r="Q3221" s="36" t="s">
        <v>50</v>
      </c>
      <c r="R3221" s="36"/>
      <c r="S3221" s="36" t="s">
        <v>51</v>
      </c>
      <c r="T3221" s="36" t="s">
        <v>38</v>
      </c>
      <c r="U3221" s="36" t="s">
        <v>39</v>
      </c>
      <c r="V3221" s="36" t="s">
        <v>38</v>
      </c>
      <c r="W3221" s="36" t="s">
        <v>2724</v>
      </c>
      <c r="X3221" s="36">
        <v>1</v>
      </c>
      <c r="Y3221" s="36" t="s">
        <v>52</v>
      </c>
      <c r="Z3221" s="36">
        <v>3</v>
      </c>
      <c r="AA3221" s="36" t="s">
        <v>4211</v>
      </c>
      <c r="AB3221" s="36">
        <v>5</v>
      </c>
      <c r="AC3221" s="36"/>
      <c r="AD3221" s="36"/>
      <c r="AE3221" s="36">
        <f t="shared" si="53"/>
        <v>2</v>
      </c>
    </row>
    <row r="3222" spans="1:31" customFormat="1" ht="202.5">
      <c r="A3222" s="36">
        <v>3221</v>
      </c>
      <c r="B3222" s="36" t="s">
        <v>15814</v>
      </c>
      <c r="C3222" s="36" t="s">
        <v>17471</v>
      </c>
      <c r="D3222" s="36" t="s">
        <v>17614</v>
      </c>
      <c r="E3222" s="36" t="s">
        <v>28</v>
      </c>
      <c r="F3222" s="36" t="s">
        <v>45</v>
      </c>
      <c r="G3222" s="36">
        <v>0</v>
      </c>
      <c r="H3222" s="36" t="s">
        <v>82</v>
      </c>
      <c r="I3222" s="36" t="s">
        <v>17615</v>
      </c>
      <c r="J3222" s="36" t="s">
        <v>17616</v>
      </c>
      <c r="K3222" s="36" t="s">
        <v>33</v>
      </c>
      <c r="L3222" s="72" t="s">
        <v>17617</v>
      </c>
      <c r="M3222" s="36" t="s">
        <v>17618</v>
      </c>
      <c r="N3222" s="36" t="s">
        <v>36</v>
      </c>
      <c r="O3222" s="36"/>
      <c r="P3222" s="36"/>
      <c r="Q3222" s="36"/>
      <c r="R3222" s="36"/>
      <c r="S3222" s="36" t="s">
        <v>38</v>
      </c>
      <c r="T3222" s="36" t="s">
        <v>38</v>
      </c>
      <c r="U3222" s="36" t="s">
        <v>39</v>
      </c>
      <c r="V3222" s="36" t="s">
        <v>38</v>
      </c>
      <c r="W3222" s="36" t="s">
        <v>38</v>
      </c>
      <c r="X3222" s="36">
        <v>2</v>
      </c>
      <c r="Y3222" s="36" t="s">
        <v>52</v>
      </c>
      <c r="Z3222" s="36">
        <v>3</v>
      </c>
      <c r="AA3222" s="36" t="s">
        <v>4211</v>
      </c>
      <c r="AB3222" s="36">
        <v>5</v>
      </c>
      <c r="AC3222" s="36"/>
      <c r="AD3222" s="36"/>
      <c r="AE3222" s="36">
        <f t="shared" si="53"/>
        <v>0</v>
      </c>
    </row>
    <row r="3223" spans="1:31" customFormat="1" ht="135">
      <c r="A3223" s="36">
        <v>3222</v>
      </c>
      <c r="B3223" s="36" t="s">
        <v>15814</v>
      </c>
      <c r="C3223" s="36" t="s">
        <v>17471</v>
      </c>
      <c r="D3223" s="36" t="s">
        <v>17619</v>
      </c>
      <c r="E3223" s="36" t="s">
        <v>28</v>
      </c>
      <c r="F3223" s="36" t="s">
        <v>45</v>
      </c>
      <c r="G3223" s="36">
        <v>0</v>
      </c>
      <c r="H3223" s="36" t="s">
        <v>82</v>
      </c>
      <c r="I3223" s="36" t="s">
        <v>17620</v>
      </c>
      <c r="J3223" s="36" t="s">
        <v>17621</v>
      </c>
      <c r="K3223" s="36" t="s">
        <v>33</v>
      </c>
      <c r="L3223" s="72" t="s">
        <v>17622</v>
      </c>
      <c r="M3223" s="36" t="s">
        <v>17623</v>
      </c>
      <c r="N3223" s="36" t="s">
        <v>49</v>
      </c>
      <c r="O3223" s="36"/>
      <c r="P3223" s="36" t="s">
        <v>50</v>
      </c>
      <c r="Q3223" s="36"/>
      <c r="R3223" s="36"/>
      <c r="S3223" s="36" t="s">
        <v>37</v>
      </c>
      <c r="T3223" s="36" t="s">
        <v>38</v>
      </c>
      <c r="U3223" s="36" t="s">
        <v>39</v>
      </c>
      <c r="V3223" s="36" t="s">
        <v>38</v>
      </c>
      <c r="W3223" s="36" t="s">
        <v>38</v>
      </c>
      <c r="X3223" s="36">
        <v>2</v>
      </c>
      <c r="Y3223" s="36" t="s">
        <v>52</v>
      </c>
      <c r="Z3223" s="36">
        <v>3</v>
      </c>
      <c r="AA3223" s="36" t="s">
        <v>4211</v>
      </c>
      <c r="AB3223" s="36">
        <v>5</v>
      </c>
      <c r="AC3223" s="36"/>
      <c r="AD3223" s="36"/>
      <c r="AE3223" s="36">
        <f t="shared" si="53"/>
        <v>1</v>
      </c>
    </row>
    <row r="3224" spans="1:31" customFormat="1" ht="81">
      <c r="A3224" s="36">
        <v>3223</v>
      </c>
      <c r="B3224" s="36" t="s">
        <v>15814</v>
      </c>
      <c r="C3224" s="36" t="s">
        <v>17471</v>
      </c>
      <c r="D3224" s="36" t="s">
        <v>17624</v>
      </c>
      <c r="E3224" s="36" t="s">
        <v>28</v>
      </c>
      <c r="F3224" s="36" t="s">
        <v>45</v>
      </c>
      <c r="G3224" s="36">
        <v>0</v>
      </c>
      <c r="H3224" s="36" t="s">
        <v>82</v>
      </c>
      <c r="I3224" s="36" t="s">
        <v>17625</v>
      </c>
      <c r="J3224" s="36" t="s">
        <v>17626</v>
      </c>
      <c r="K3224" s="36" t="s">
        <v>106</v>
      </c>
      <c r="L3224" s="72"/>
      <c r="M3224" s="36"/>
      <c r="N3224" s="36"/>
      <c r="O3224" s="36"/>
      <c r="P3224" s="36"/>
      <c r="Q3224" s="36"/>
      <c r="R3224" s="36"/>
      <c r="S3224" s="36"/>
      <c r="T3224" s="36"/>
      <c r="U3224" s="36"/>
      <c r="V3224" s="36"/>
      <c r="W3224" s="36"/>
      <c r="X3224" s="36"/>
      <c r="Y3224" s="36"/>
      <c r="Z3224" s="36"/>
      <c r="AA3224" s="36"/>
      <c r="AB3224" s="36"/>
      <c r="AC3224" s="36"/>
      <c r="AD3224" s="36"/>
      <c r="AE3224" s="36">
        <f t="shared" si="53"/>
        <v>0</v>
      </c>
    </row>
    <row r="3225" spans="1:31" customFormat="1" ht="135">
      <c r="A3225" s="36">
        <v>3224</v>
      </c>
      <c r="B3225" s="36" t="s">
        <v>15814</v>
      </c>
      <c r="C3225" s="36" t="s">
        <v>17471</v>
      </c>
      <c r="D3225" s="36" t="s">
        <v>17627</v>
      </c>
      <c r="E3225" s="36" t="s">
        <v>28</v>
      </c>
      <c r="F3225" s="36" t="s">
        <v>45</v>
      </c>
      <c r="G3225" s="36">
        <v>0</v>
      </c>
      <c r="H3225" s="36" t="s">
        <v>82</v>
      </c>
      <c r="I3225" s="36" t="s">
        <v>17628</v>
      </c>
      <c r="J3225" s="36" t="s">
        <v>17629</v>
      </c>
      <c r="K3225" s="36" t="s">
        <v>33</v>
      </c>
      <c r="L3225" s="72" t="s">
        <v>17630</v>
      </c>
      <c r="M3225" s="36" t="s">
        <v>17631</v>
      </c>
      <c r="N3225" s="36" t="s">
        <v>49</v>
      </c>
      <c r="O3225" s="36"/>
      <c r="P3225" s="36" t="s">
        <v>50</v>
      </c>
      <c r="Q3225" s="36"/>
      <c r="R3225" s="36"/>
      <c r="S3225" s="36" t="s">
        <v>51</v>
      </c>
      <c r="T3225" s="36" t="s">
        <v>38</v>
      </c>
      <c r="U3225" s="36" t="s">
        <v>39</v>
      </c>
      <c r="V3225" s="36" t="s">
        <v>38</v>
      </c>
      <c r="W3225" s="36" t="s">
        <v>38</v>
      </c>
      <c r="X3225" s="36">
        <v>2</v>
      </c>
      <c r="Y3225" s="36" t="s">
        <v>52</v>
      </c>
      <c r="Z3225" s="36">
        <v>3</v>
      </c>
      <c r="AA3225" s="36" t="s">
        <v>4211</v>
      </c>
      <c r="AB3225" s="36">
        <v>5</v>
      </c>
      <c r="AC3225" s="36"/>
      <c r="AD3225" s="36"/>
      <c r="AE3225" s="36">
        <f t="shared" si="53"/>
        <v>1</v>
      </c>
    </row>
    <row r="3226" spans="1:31" customFormat="1" ht="121.5">
      <c r="A3226" s="36">
        <v>3225</v>
      </c>
      <c r="B3226" s="36" t="s">
        <v>15814</v>
      </c>
      <c r="C3226" s="36" t="s">
        <v>17471</v>
      </c>
      <c r="D3226" s="36" t="s">
        <v>17632</v>
      </c>
      <c r="E3226" s="36" t="s">
        <v>28</v>
      </c>
      <c r="F3226" s="36" t="s">
        <v>45</v>
      </c>
      <c r="G3226" s="36">
        <v>0</v>
      </c>
      <c r="H3226" s="36" t="s">
        <v>82</v>
      </c>
      <c r="I3226" s="36" t="s">
        <v>17633</v>
      </c>
      <c r="J3226" s="36" t="s">
        <v>17634</v>
      </c>
      <c r="K3226" s="36" t="s">
        <v>33</v>
      </c>
      <c r="L3226" s="72" t="s">
        <v>17635</v>
      </c>
      <c r="M3226" s="36" t="s">
        <v>17636</v>
      </c>
      <c r="N3226" s="36" t="s">
        <v>36</v>
      </c>
      <c r="O3226" s="36"/>
      <c r="P3226" s="36"/>
      <c r="Q3226" s="36"/>
      <c r="R3226" s="36"/>
      <c r="S3226" s="36" t="s">
        <v>38</v>
      </c>
      <c r="T3226" s="36" t="s">
        <v>38</v>
      </c>
      <c r="U3226" s="36" t="s">
        <v>42</v>
      </c>
      <c r="V3226" s="36" t="s">
        <v>42</v>
      </c>
      <c r="W3226" s="36"/>
      <c r="X3226" s="36">
        <v>2</v>
      </c>
      <c r="Y3226" s="36" t="s">
        <v>52</v>
      </c>
      <c r="Z3226" s="36">
        <v>3</v>
      </c>
      <c r="AA3226" s="36" t="s">
        <v>4211</v>
      </c>
      <c r="AB3226" s="36">
        <v>5</v>
      </c>
      <c r="AC3226" s="36"/>
      <c r="AD3226" s="36"/>
      <c r="AE3226" s="36">
        <f t="shared" si="53"/>
        <v>0</v>
      </c>
    </row>
    <row r="3227" spans="1:31" customFormat="1" ht="108">
      <c r="A3227" s="36">
        <v>3226</v>
      </c>
      <c r="B3227" s="36" t="s">
        <v>15814</v>
      </c>
      <c r="C3227" s="36" t="s">
        <v>17471</v>
      </c>
      <c r="D3227" s="36" t="s">
        <v>17637</v>
      </c>
      <c r="E3227" s="36" t="s">
        <v>28</v>
      </c>
      <c r="F3227" s="36" t="s">
        <v>45</v>
      </c>
      <c r="G3227" s="36">
        <v>0</v>
      </c>
      <c r="H3227" s="36" t="s">
        <v>108</v>
      </c>
      <c r="I3227" s="36" t="s">
        <v>17638</v>
      </c>
      <c r="J3227" s="36" t="s">
        <v>17639</v>
      </c>
      <c r="K3227" s="36" t="s">
        <v>33</v>
      </c>
      <c r="L3227" s="72" t="s">
        <v>17640</v>
      </c>
      <c r="M3227" s="36" t="s">
        <v>17641</v>
      </c>
      <c r="N3227" s="36" t="s">
        <v>49</v>
      </c>
      <c r="O3227" s="36"/>
      <c r="P3227" s="36" t="s">
        <v>50</v>
      </c>
      <c r="Q3227" s="36"/>
      <c r="R3227" s="36"/>
      <c r="S3227" s="36" t="s">
        <v>37</v>
      </c>
      <c r="T3227" s="36" t="s">
        <v>38</v>
      </c>
      <c r="U3227" s="36" t="s">
        <v>39</v>
      </c>
      <c r="V3227" s="36" t="s">
        <v>38</v>
      </c>
      <c r="W3227" s="36" t="s">
        <v>38</v>
      </c>
      <c r="X3227" s="36">
        <v>2</v>
      </c>
      <c r="Y3227" s="36" t="s">
        <v>52</v>
      </c>
      <c r="Z3227" s="36">
        <v>3</v>
      </c>
      <c r="AA3227" s="36" t="s">
        <v>17642</v>
      </c>
      <c r="AB3227" s="36">
        <v>1</v>
      </c>
      <c r="AC3227" s="36"/>
      <c r="AD3227" s="36"/>
      <c r="AE3227" s="36">
        <f t="shared" si="53"/>
        <v>1</v>
      </c>
    </row>
    <row r="3228" spans="1:31" customFormat="1" ht="162">
      <c r="A3228" s="36">
        <v>3227</v>
      </c>
      <c r="B3228" s="36" t="s">
        <v>15814</v>
      </c>
      <c r="C3228" s="36" t="s">
        <v>17471</v>
      </c>
      <c r="D3228" s="36" t="s">
        <v>17643</v>
      </c>
      <c r="E3228" s="36" t="s">
        <v>28</v>
      </c>
      <c r="F3228" s="36" t="s">
        <v>45</v>
      </c>
      <c r="G3228" s="36">
        <v>0</v>
      </c>
      <c r="H3228" s="36" t="s">
        <v>82</v>
      </c>
      <c r="I3228" s="36" t="s">
        <v>17644</v>
      </c>
      <c r="J3228" s="36" t="s">
        <v>17645</v>
      </c>
      <c r="K3228" s="36" t="s">
        <v>33</v>
      </c>
      <c r="L3228" s="72" t="s">
        <v>17646</v>
      </c>
      <c r="M3228" s="36" t="s">
        <v>17647</v>
      </c>
      <c r="N3228" s="36" t="s">
        <v>49</v>
      </c>
      <c r="O3228" s="36"/>
      <c r="P3228" s="36" t="s">
        <v>50</v>
      </c>
      <c r="Q3228" s="36"/>
      <c r="R3228" s="36"/>
      <c r="S3228" s="36" t="s">
        <v>51</v>
      </c>
      <c r="T3228" s="36" t="s">
        <v>38</v>
      </c>
      <c r="U3228" s="36" t="s">
        <v>39</v>
      </c>
      <c r="V3228" s="36" t="s">
        <v>38</v>
      </c>
      <c r="W3228" s="36" t="s">
        <v>38</v>
      </c>
      <c r="X3228" s="36">
        <v>2</v>
      </c>
      <c r="Y3228" s="36" t="s">
        <v>52</v>
      </c>
      <c r="Z3228" s="36">
        <v>3</v>
      </c>
      <c r="AA3228" s="36" t="s">
        <v>4211</v>
      </c>
      <c r="AB3228" s="36">
        <v>5</v>
      </c>
      <c r="AC3228" s="36"/>
      <c r="AD3228" s="36"/>
      <c r="AE3228" s="36">
        <f t="shared" si="53"/>
        <v>1</v>
      </c>
    </row>
    <row r="3229" spans="1:31" customFormat="1" ht="94.5">
      <c r="A3229" s="36">
        <v>3228</v>
      </c>
      <c r="B3229" s="36" t="s">
        <v>15814</v>
      </c>
      <c r="C3229" s="36" t="s">
        <v>17471</v>
      </c>
      <c r="D3229" s="36" t="s">
        <v>17648</v>
      </c>
      <c r="E3229" s="36" t="s">
        <v>28</v>
      </c>
      <c r="F3229" s="36" t="s">
        <v>45</v>
      </c>
      <c r="G3229" s="36">
        <v>0</v>
      </c>
      <c r="H3229" s="36" t="s">
        <v>82</v>
      </c>
      <c r="I3229" s="36" t="s">
        <v>17598</v>
      </c>
      <c r="J3229" s="36" t="s">
        <v>17649</v>
      </c>
      <c r="K3229" s="36" t="s">
        <v>33</v>
      </c>
      <c r="L3229" s="72" t="s">
        <v>17650</v>
      </c>
      <c r="M3229" s="36" t="s">
        <v>17651</v>
      </c>
      <c r="N3229" s="36" t="s">
        <v>49</v>
      </c>
      <c r="O3229" s="36"/>
      <c r="P3229" s="36" t="s">
        <v>50</v>
      </c>
      <c r="Q3229" s="36"/>
      <c r="R3229" s="36"/>
      <c r="S3229" s="36" t="s">
        <v>51</v>
      </c>
      <c r="T3229" s="36" t="s">
        <v>38</v>
      </c>
      <c r="U3229" s="36" t="s">
        <v>39</v>
      </c>
      <c r="V3229" s="36" t="s">
        <v>39</v>
      </c>
      <c r="W3229" s="36" t="s">
        <v>38</v>
      </c>
      <c r="X3229" s="36">
        <v>2</v>
      </c>
      <c r="Y3229" s="36" t="s">
        <v>17602</v>
      </c>
      <c r="Z3229" s="36">
        <v>1</v>
      </c>
      <c r="AA3229" s="36" t="s">
        <v>4211</v>
      </c>
      <c r="AB3229" s="36">
        <v>5</v>
      </c>
      <c r="AC3229" s="36"/>
      <c r="AD3229" s="36"/>
      <c r="AE3229" s="36">
        <f t="shared" si="53"/>
        <v>1</v>
      </c>
    </row>
    <row r="3230" spans="1:31" customFormat="1" ht="81">
      <c r="A3230" s="36">
        <v>3229</v>
      </c>
      <c r="B3230" s="36" t="s">
        <v>15814</v>
      </c>
      <c r="C3230" s="36" t="s">
        <v>17471</v>
      </c>
      <c r="D3230" s="36" t="s">
        <v>17652</v>
      </c>
      <c r="E3230" s="36" t="s">
        <v>28</v>
      </c>
      <c r="F3230" s="36" t="s">
        <v>45</v>
      </c>
      <c r="G3230" s="36">
        <v>0</v>
      </c>
      <c r="H3230" s="36" t="s">
        <v>82</v>
      </c>
      <c r="I3230" s="36" t="s">
        <v>17653</v>
      </c>
      <c r="J3230" s="36" t="s">
        <v>17654</v>
      </c>
      <c r="K3230" s="36" t="s">
        <v>33</v>
      </c>
      <c r="L3230" s="72" t="s">
        <v>17655</v>
      </c>
      <c r="M3230" s="36" t="s">
        <v>17656</v>
      </c>
      <c r="N3230" s="36" t="s">
        <v>49</v>
      </c>
      <c r="O3230" s="36" t="s">
        <v>50</v>
      </c>
      <c r="P3230" s="36" t="s">
        <v>50</v>
      </c>
      <c r="Q3230" s="36"/>
      <c r="R3230" s="36"/>
      <c r="S3230" s="36" t="s">
        <v>51</v>
      </c>
      <c r="T3230" s="36" t="s">
        <v>38</v>
      </c>
      <c r="U3230" s="36" t="s">
        <v>39</v>
      </c>
      <c r="V3230" s="36" t="s">
        <v>38</v>
      </c>
      <c r="W3230" s="36" t="s">
        <v>38</v>
      </c>
      <c r="X3230" s="36">
        <v>2</v>
      </c>
      <c r="Y3230" s="36" t="s">
        <v>52</v>
      </c>
      <c r="Z3230" s="36">
        <v>3</v>
      </c>
      <c r="AA3230" s="36" t="s">
        <v>17657</v>
      </c>
      <c r="AB3230" s="36">
        <v>1</v>
      </c>
      <c r="AC3230" s="36" t="s">
        <v>17484</v>
      </c>
      <c r="AD3230" s="36"/>
      <c r="AE3230" s="36">
        <f t="shared" si="53"/>
        <v>2</v>
      </c>
    </row>
    <row r="3231" spans="1:31" customFormat="1" ht="121.5">
      <c r="A3231" s="36">
        <v>3230</v>
      </c>
      <c r="B3231" s="36" t="s">
        <v>15814</v>
      </c>
      <c r="C3231" s="36" t="s">
        <v>17471</v>
      </c>
      <c r="D3231" s="36" t="s">
        <v>17658</v>
      </c>
      <c r="E3231" s="36" t="s">
        <v>28</v>
      </c>
      <c r="F3231" s="36" t="s">
        <v>45</v>
      </c>
      <c r="G3231" s="36">
        <v>0</v>
      </c>
      <c r="H3231" s="36" t="s">
        <v>82</v>
      </c>
      <c r="I3231" s="36" t="s">
        <v>17598</v>
      </c>
      <c r="J3231" s="36" t="s">
        <v>17659</v>
      </c>
      <c r="K3231" s="36" t="s">
        <v>33</v>
      </c>
      <c r="L3231" s="72" t="s">
        <v>17660</v>
      </c>
      <c r="M3231" s="36" t="s">
        <v>17661</v>
      </c>
      <c r="N3231" s="36" t="s">
        <v>49</v>
      </c>
      <c r="O3231" s="36"/>
      <c r="P3231" s="36" t="s">
        <v>50</v>
      </c>
      <c r="Q3231" s="36"/>
      <c r="R3231" s="36"/>
      <c r="S3231" s="36" t="s">
        <v>51</v>
      </c>
      <c r="T3231" s="36" t="s">
        <v>38</v>
      </c>
      <c r="U3231" s="36" t="s">
        <v>39</v>
      </c>
      <c r="V3231" s="36" t="s">
        <v>38</v>
      </c>
      <c r="W3231" s="36" t="s">
        <v>17662</v>
      </c>
      <c r="X3231" s="36">
        <v>1</v>
      </c>
      <c r="Y3231" s="36" t="s">
        <v>17602</v>
      </c>
      <c r="Z3231" s="36">
        <v>1</v>
      </c>
      <c r="AA3231" s="36" t="s">
        <v>17663</v>
      </c>
      <c r="AB3231" s="36">
        <v>4</v>
      </c>
      <c r="AC3231" s="36"/>
      <c r="AD3231" s="36"/>
      <c r="AE3231" s="36">
        <f t="shared" si="53"/>
        <v>1</v>
      </c>
    </row>
    <row r="3232" spans="1:31" customFormat="1" ht="94.5">
      <c r="A3232" s="36">
        <v>3231</v>
      </c>
      <c r="B3232" s="36" t="s">
        <v>15814</v>
      </c>
      <c r="C3232" s="36" t="s">
        <v>17471</v>
      </c>
      <c r="D3232" s="36" t="s">
        <v>17664</v>
      </c>
      <c r="E3232" s="36" t="s">
        <v>28</v>
      </c>
      <c r="F3232" s="36" t="s">
        <v>45</v>
      </c>
      <c r="G3232" s="36">
        <v>0</v>
      </c>
      <c r="H3232" s="36" t="s">
        <v>82</v>
      </c>
      <c r="I3232" s="36" t="s">
        <v>17665</v>
      </c>
      <c r="J3232" s="36" t="s">
        <v>17666</v>
      </c>
      <c r="K3232" s="36" t="s">
        <v>33</v>
      </c>
      <c r="L3232" s="72" t="s">
        <v>17667</v>
      </c>
      <c r="M3232" s="36" t="s">
        <v>17668</v>
      </c>
      <c r="N3232" s="36" t="s">
        <v>36</v>
      </c>
      <c r="O3232" s="36"/>
      <c r="P3232" s="36"/>
      <c r="Q3232" s="36"/>
      <c r="R3232" s="36"/>
      <c r="S3232" s="36" t="s">
        <v>37</v>
      </c>
      <c r="T3232" s="36" t="s">
        <v>38</v>
      </c>
      <c r="U3232" s="36" t="s">
        <v>39</v>
      </c>
      <c r="V3232" s="36" t="s">
        <v>38</v>
      </c>
      <c r="W3232" s="36" t="s">
        <v>38</v>
      </c>
      <c r="X3232" s="36">
        <v>2</v>
      </c>
      <c r="Y3232" s="36" t="s">
        <v>52</v>
      </c>
      <c r="Z3232" s="36">
        <v>3</v>
      </c>
      <c r="AA3232" s="36" t="s">
        <v>4211</v>
      </c>
      <c r="AB3232" s="36">
        <v>5</v>
      </c>
      <c r="AC3232" s="36" t="s">
        <v>17484</v>
      </c>
      <c r="AD3232" s="36"/>
      <c r="AE3232" s="36">
        <f t="shared" si="53"/>
        <v>0</v>
      </c>
    </row>
    <row r="3233" spans="1:31" customFormat="1" ht="148.5">
      <c r="A3233" s="36">
        <v>3232</v>
      </c>
      <c r="B3233" s="36" t="s">
        <v>15814</v>
      </c>
      <c r="C3233" s="36" t="s">
        <v>17471</v>
      </c>
      <c r="D3233" s="36" t="s">
        <v>17669</v>
      </c>
      <c r="E3233" s="36" t="s">
        <v>28</v>
      </c>
      <c r="F3233" s="36" t="s">
        <v>45</v>
      </c>
      <c r="G3233" s="36">
        <v>0</v>
      </c>
      <c r="H3233" s="36" t="s">
        <v>82</v>
      </c>
      <c r="I3233" s="36" t="s">
        <v>17670</v>
      </c>
      <c r="J3233" s="36" t="s">
        <v>17671</v>
      </c>
      <c r="K3233" s="36" t="s">
        <v>33</v>
      </c>
      <c r="L3233" s="72" t="s">
        <v>17655</v>
      </c>
      <c r="M3233" s="36" t="s">
        <v>17672</v>
      </c>
      <c r="N3233" s="36" t="s">
        <v>49</v>
      </c>
      <c r="O3233" s="36" t="s">
        <v>50</v>
      </c>
      <c r="P3233" s="36" t="s">
        <v>50</v>
      </c>
      <c r="Q3233" s="36"/>
      <c r="R3233" s="36"/>
      <c r="S3233" s="36" t="s">
        <v>51</v>
      </c>
      <c r="T3233" s="36" t="s">
        <v>38</v>
      </c>
      <c r="U3233" s="36" t="s">
        <v>39</v>
      </c>
      <c r="V3233" s="36" t="s">
        <v>38</v>
      </c>
      <c r="W3233" s="36" t="s">
        <v>38</v>
      </c>
      <c r="X3233" s="36">
        <v>2</v>
      </c>
      <c r="Y3233" s="36" t="s">
        <v>52</v>
      </c>
      <c r="Z3233" s="36">
        <v>3</v>
      </c>
      <c r="AA3233" s="36" t="s">
        <v>17657</v>
      </c>
      <c r="AB3233" s="36">
        <v>1</v>
      </c>
      <c r="AC3233" s="36" t="s">
        <v>17673</v>
      </c>
      <c r="AD3233" s="36"/>
      <c r="AE3233" s="36">
        <f t="shared" si="53"/>
        <v>2</v>
      </c>
    </row>
    <row r="3234" spans="1:31" customFormat="1" ht="54">
      <c r="A3234" s="36">
        <v>3233</v>
      </c>
      <c r="B3234" s="36" t="s">
        <v>15814</v>
      </c>
      <c r="C3234" s="36" t="s">
        <v>17471</v>
      </c>
      <c r="D3234" s="36" t="s">
        <v>17674</v>
      </c>
      <c r="E3234" s="36" t="s">
        <v>28</v>
      </c>
      <c r="F3234" s="36" t="s">
        <v>45</v>
      </c>
      <c r="G3234" s="36">
        <v>0</v>
      </c>
      <c r="H3234" s="36" t="s">
        <v>82</v>
      </c>
      <c r="I3234" s="36" t="s">
        <v>17670</v>
      </c>
      <c r="J3234" s="36" t="s">
        <v>17675</v>
      </c>
      <c r="K3234" s="36" t="s">
        <v>106</v>
      </c>
      <c r="L3234" s="72"/>
      <c r="M3234" s="36"/>
      <c r="N3234" s="36"/>
      <c r="O3234" s="36"/>
      <c r="P3234" s="36"/>
      <c r="Q3234" s="36"/>
      <c r="R3234" s="36"/>
      <c r="S3234" s="36"/>
      <c r="T3234" s="36"/>
      <c r="U3234" s="36"/>
      <c r="V3234" s="36"/>
      <c r="W3234" s="36"/>
      <c r="X3234" s="36"/>
      <c r="Y3234" s="36"/>
      <c r="Z3234" s="36"/>
      <c r="AA3234" s="36"/>
      <c r="AB3234" s="36"/>
      <c r="AC3234" s="36"/>
      <c r="AD3234" s="36"/>
      <c r="AE3234" s="36">
        <f t="shared" si="53"/>
        <v>0</v>
      </c>
    </row>
    <row r="3235" spans="1:31" customFormat="1" ht="121.5">
      <c r="A3235" s="36">
        <v>3234</v>
      </c>
      <c r="B3235" s="36" t="s">
        <v>15814</v>
      </c>
      <c r="C3235" s="36" t="s">
        <v>17471</v>
      </c>
      <c r="D3235" s="36" t="s">
        <v>17676</v>
      </c>
      <c r="E3235" s="36" t="s">
        <v>28</v>
      </c>
      <c r="F3235" s="36" t="s">
        <v>45</v>
      </c>
      <c r="G3235" s="36">
        <v>0</v>
      </c>
      <c r="H3235" s="36" t="s">
        <v>82</v>
      </c>
      <c r="I3235" s="36" t="s">
        <v>17518</v>
      </c>
      <c r="J3235" s="36" t="s">
        <v>17677</v>
      </c>
      <c r="K3235" s="36" t="s">
        <v>33</v>
      </c>
      <c r="L3235" s="72" t="s">
        <v>17678</v>
      </c>
      <c r="M3235" s="36" t="s">
        <v>17679</v>
      </c>
      <c r="N3235" s="36" t="s">
        <v>36</v>
      </c>
      <c r="O3235" s="36"/>
      <c r="P3235" s="36"/>
      <c r="Q3235" s="36"/>
      <c r="R3235" s="36"/>
      <c r="S3235" s="36" t="s">
        <v>51</v>
      </c>
      <c r="T3235" s="36" t="s">
        <v>38</v>
      </c>
      <c r="U3235" s="36" t="s">
        <v>39</v>
      </c>
      <c r="V3235" s="36" t="s">
        <v>39</v>
      </c>
      <c r="W3235" s="36" t="s">
        <v>38</v>
      </c>
      <c r="X3235" s="36">
        <v>2</v>
      </c>
      <c r="Y3235" s="36" t="s">
        <v>52</v>
      </c>
      <c r="Z3235" s="36">
        <v>3</v>
      </c>
      <c r="AA3235" s="36" t="s">
        <v>4211</v>
      </c>
      <c r="AB3235" s="36">
        <v>5</v>
      </c>
      <c r="AC3235" s="36" t="s">
        <v>17484</v>
      </c>
      <c r="AD3235" s="36"/>
      <c r="AE3235" s="36">
        <f t="shared" si="53"/>
        <v>0</v>
      </c>
    </row>
    <row r="3236" spans="1:31" customFormat="1" ht="67.5">
      <c r="A3236" s="36">
        <v>3235</v>
      </c>
      <c r="B3236" s="36" t="s">
        <v>15814</v>
      </c>
      <c r="C3236" s="36" t="s">
        <v>17471</v>
      </c>
      <c r="D3236" s="36" t="s">
        <v>17680</v>
      </c>
      <c r="E3236" s="36" t="s">
        <v>28</v>
      </c>
      <c r="F3236" s="36" t="s">
        <v>45</v>
      </c>
      <c r="G3236" s="36">
        <v>0</v>
      </c>
      <c r="H3236" s="36" t="s">
        <v>82</v>
      </c>
      <c r="I3236" s="36" t="s">
        <v>17681</v>
      </c>
      <c r="J3236" s="36" t="s">
        <v>17682</v>
      </c>
      <c r="K3236" s="36" t="s">
        <v>33</v>
      </c>
      <c r="L3236" s="72" t="s">
        <v>17683</v>
      </c>
      <c r="M3236" s="36" t="s">
        <v>17682</v>
      </c>
      <c r="N3236" s="36" t="s">
        <v>49</v>
      </c>
      <c r="O3236" s="36"/>
      <c r="P3236" s="36" t="s">
        <v>50</v>
      </c>
      <c r="Q3236" s="36" t="s">
        <v>50</v>
      </c>
      <c r="R3236" s="36"/>
      <c r="S3236" s="36" t="s">
        <v>51</v>
      </c>
      <c r="T3236" s="36" t="s">
        <v>38</v>
      </c>
      <c r="U3236" s="36" t="s">
        <v>39</v>
      </c>
      <c r="V3236" s="36" t="s">
        <v>38</v>
      </c>
      <c r="W3236" s="36" t="s">
        <v>38</v>
      </c>
      <c r="X3236" s="36">
        <v>2</v>
      </c>
      <c r="Y3236" s="36" t="s">
        <v>52</v>
      </c>
      <c r="Z3236" s="36">
        <v>3</v>
      </c>
      <c r="AA3236" s="36" t="s">
        <v>17684</v>
      </c>
      <c r="AB3236" s="36">
        <v>1</v>
      </c>
      <c r="AC3236" s="36"/>
      <c r="AD3236" s="36"/>
      <c r="AE3236" s="36">
        <f t="shared" si="53"/>
        <v>2</v>
      </c>
    </row>
    <row r="3237" spans="1:31" customFormat="1" ht="121.5">
      <c r="A3237" s="36">
        <v>3236</v>
      </c>
      <c r="B3237" s="36" t="s">
        <v>15814</v>
      </c>
      <c r="C3237" s="36" t="s">
        <v>17471</v>
      </c>
      <c r="D3237" s="36" t="s">
        <v>17685</v>
      </c>
      <c r="E3237" s="36" t="s">
        <v>28</v>
      </c>
      <c r="F3237" s="36" t="s">
        <v>45</v>
      </c>
      <c r="G3237" s="36">
        <v>0</v>
      </c>
      <c r="H3237" s="36" t="s">
        <v>82</v>
      </c>
      <c r="I3237" s="36" t="s">
        <v>17686</v>
      </c>
      <c r="J3237" s="36" t="s">
        <v>17687</v>
      </c>
      <c r="K3237" s="36" t="s">
        <v>33</v>
      </c>
      <c r="L3237" s="72" t="s">
        <v>17688</v>
      </c>
      <c r="M3237" s="36" t="s">
        <v>17689</v>
      </c>
      <c r="N3237" s="36" t="s">
        <v>36</v>
      </c>
      <c r="O3237" s="36"/>
      <c r="P3237" s="36"/>
      <c r="Q3237" s="36"/>
      <c r="R3237" s="36"/>
      <c r="S3237" s="36" t="s">
        <v>51</v>
      </c>
      <c r="T3237" s="36" t="s">
        <v>38</v>
      </c>
      <c r="U3237" s="36" t="s">
        <v>38</v>
      </c>
      <c r="V3237" s="36" t="s">
        <v>38</v>
      </c>
      <c r="W3237" s="36" t="s">
        <v>38</v>
      </c>
      <c r="X3237" s="36">
        <v>2</v>
      </c>
      <c r="Y3237" s="36" t="s">
        <v>52</v>
      </c>
      <c r="Z3237" s="36">
        <v>3</v>
      </c>
      <c r="AA3237" s="36" t="s">
        <v>17690</v>
      </c>
      <c r="AB3237" s="36">
        <v>1</v>
      </c>
      <c r="AC3237" s="36"/>
      <c r="AD3237" s="36"/>
      <c r="AE3237" s="36">
        <f t="shared" si="53"/>
        <v>0</v>
      </c>
    </row>
    <row r="3238" spans="1:31" customFormat="1" ht="135">
      <c r="A3238" s="36">
        <v>3237</v>
      </c>
      <c r="B3238" s="36" t="s">
        <v>15814</v>
      </c>
      <c r="C3238" s="36" t="s">
        <v>17471</v>
      </c>
      <c r="D3238" s="36" t="s">
        <v>17691</v>
      </c>
      <c r="E3238" s="36" t="s">
        <v>28</v>
      </c>
      <c r="F3238" s="36" t="s">
        <v>45</v>
      </c>
      <c r="G3238" s="36">
        <v>0</v>
      </c>
      <c r="H3238" s="36" t="s">
        <v>82</v>
      </c>
      <c r="I3238" s="36" t="s">
        <v>17598</v>
      </c>
      <c r="J3238" s="36" t="s">
        <v>17692</v>
      </c>
      <c r="K3238" s="36" t="s">
        <v>33</v>
      </c>
      <c r="L3238" s="72" t="s">
        <v>17693</v>
      </c>
      <c r="M3238" s="36" t="s">
        <v>17694</v>
      </c>
      <c r="N3238" s="36" t="s">
        <v>49</v>
      </c>
      <c r="O3238" s="36"/>
      <c r="P3238" s="36" t="s">
        <v>50</v>
      </c>
      <c r="Q3238" s="36"/>
      <c r="R3238" s="36"/>
      <c r="S3238" s="36" t="s">
        <v>51</v>
      </c>
      <c r="T3238" s="36" t="s">
        <v>38</v>
      </c>
      <c r="U3238" s="36" t="s">
        <v>39</v>
      </c>
      <c r="V3238" s="36" t="s">
        <v>38</v>
      </c>
      <c r="W3238" s="36" t="s">
        <v>38</v>
      </c>
      <c r="X3238" s="36">
        <v>2</v>
      </c>
      <c r="Y3238" s="36" t="s">
        <v>17602</v>
      </c>
      <c r="Z3238" s="36">
        <v>1</v>
      </c>
      <c r="AA3238" s="36" t="s">
        <v>17695</v>
      </c>
      <c r="AB3238" s="36">
        <v>4</v>
      </c>
      <c r="AC3238" s="36"/>
      <c r="AD3238" s="36"/>
      <c r="AE3238" s="36">
        <f t="shared" si="53"/>
        <v>1</v>
      </c>
    </row>
    <row r="3239" spans="1:31" customFormat="1" ht="94.5">
      <c r="A3239" s="36">
        <v>3238</v>
      </c>
      <c r="B3239" s="36" t="s">
        <v>15814</v>
      </c>
      <c r="C3239" s="36" t="s">
        <v>17471</v>
      </c>
      <c r="D3239" s="36" t="s">
        <v>17696</v>
      </c>
      <c r="E3239" s="36" t="s">
        <v>28</v>
      </c>
      <c r="F3239" s="36" t="s">
        <v>45</v>
      </c>
      <c r="G3239" s="36">
        <v>0</v>
      </c>
      <c r="H3239" s="36" t="s">
        <v>82</v>
      </c>
      <c r="I3239" s="36" t="s">
        <v>17598</v>
      </c>
      <c r="J3239" s="36" t="s">
        <v>17697</v>
      </c>
      <c r="K3239" s="36" t="s">
        <v>33</v>
      </c>
      <c r="L3239" s="72" t="s">
        <v>17698</v>
      </c>
      <c r="M3239" s="36" t="s">
        <v>17699</v>
      </c>
      <c r="N3239" s="36" t="s">
        <v>49</v>
      </c>
      <c r="O3239" s="36"/>
      <c r="P3239" s="36" t="s">
        <v>50</v>
      </c>
      <c r="Q3239" s="36"/>
      <c r="R3239" s="36"/>
      <c r="S3239" s="36" t="s">
        <v>51</v>
      </c>
      <c r="T3239" s="36" t="s">
        <v>38</v>
      </c>
      <c r="U3239" s="36" t="s">
        <v>39</v>
      </c>
      <c r="V3239" s="36" t="s">
        <v>38</v>
      </c>
      <c r="W3239" s="36" t="s">
        <v>38</v>
      </c>
      <c r="X3239" s="36">
        <v>2</v>
      </c>
      <c r="Y3239" s="36" t="s">
        <v>17602</v>
      </c>
      <c r="Z3239" s="36">
        <v>1</v>
      </c>
      <c r="AA3239" s="36" t="s">
        <v>17700</v>
      </c>
      <c r="AB3239" s="36">
        <v>4</v>
      </c>
      <c r="AC3239" s="36"/>
      <c r="AD3239" s="36"/>
      <c r="AE3239" s="36">
        <f t="shared" si="53"/>
        <v>1</v>
      </c>
    </row>
    <row r="3240" spans="1:31" customFormat="1" ht="94.5">
      <c r="A3240" s="36">
        <v>3239</v>
      </c>
      <c r="B3240" s="36" t="s">
        <v>15814</v>
      </c>
      <c r="C3240" s="36" t="s">
        <v>17471</v>
      </c>
      <c r="D3240" s="36" t="s">
        <v>17701</v>
      </c>
      <c r="E3240" s="36" t="s">
        <v>28</v>
      </c>
      <c r="F3240" s="36" t="s">
        <v>45</v>
      </c>
      <c r="G3240" s="36">
        <v>0</v>
      </c>
      <c r="H3240" s="36" t="s">
        <v>82</v>
      </c>
      <c r="I3240" s="36" t="s">
        <v>17702</v>
      </c>
      <c r="J3240" s="36" t="s">
        <v>17703</v>
      </c>
      <c r="K3240" s="36" t="s">
        <v>33</v>
      </c>
      <c r="L3240" s="72" t="s">
        <v>17704</v>
      </c>
      <c r="M3240" s="36" t="s">
        <v>17705</v>
      </c>
      <c r="N3240" s="36" t="s">
        <v>36</v>
      </c>
      <c r="O3240" s="36"/>
      <c r="P3240" s="36"/>
      <c r="Q3240" s="36"/>
      <c r="R3240" s="36"/>
      <c r="S3240" s="36" t="s">
        <v>37</v>
      </c>
      <c r="T3240" s="36" t="s">
        <v>38</v>
      </c>
      <c r="U3240" s="36" t="s">
        <v>38</v>
      </c>
      <c r="V3240" s="36" t="s">
        <v>38</v>
      </c>
      <c r="W3240" s="36" t="s">
        <v>38</v>
      </c>
      <c r="X3240" s="36">
        <v>2</v>
      </c>
      <c r="Y3240" s="36" t="s">
        <v>52</v>
      </c>
      <c r="Z3240" s="36">
        <v>3</v>
      </c>
      <c r="AA3240" s="36" t="s">
        <v>4211</v>
      </c>
      <c r="AB3240" s="36">
        <v>5</v>
      </c>
      <c r="AC3240" s="36"/>
      <c r="AD3240" s="36"/>
      <c r="AE3240" s="36">
        <f t="shared" si="53"/>
        <v>0</v>
      </c>
    </row>
    <row r="3241" spans="1:31" customFormat="1" ht="81">
      <c r="A3241" s="36">
        <v>3240</v>
      </c>
      <c r="B3241" s="36" t="s">
        <v>15814</v>
      </c>
      <c r="C3241" s="36" t="s">
        <v>17706</v>
      </c>
      <c r="D3241" s="36" t="s">
        <v>17707</v>
      </c>
      <c r="E3241" s="36" t="s">
        <v>28</v>
      </c>
      <c r="F3241" s="36" t="s">
        <v>45</v>
      </c>
      <c r="G3241" s="36">
        <v>0</v>
      </c>
      <c r="H3241" s="36" t="s">
        <v>4608</v>
      </c>
      <c r="I3241" s="36" t="s">
        <v>17708</v>
      </c>
      <c r="J3241" s="36" t="s">
        <v>17709</v>
      </c>
      <c r="K3241" s="36" t="s">
        <v>106</v>
      </c>
      <c r="L3241" s="72"/>
      <c r="M3241" s="36"/>
      <c r="N3241" s="36"/>
      <c r="O3241" s="36"/>
      <c r="P3241" s="36"/>
      <c r="Q3241" s="36"/>
      <c r="R3241" s="36"/>
      <c r="S3241" s="36"/>
      <c r="T3241" s="36"/>
      <c r="U3241" s="36"/>
      <c r="V3241" s="36"/>
      <c r="W3241" s="36"/>
      <c r="X3241" s="36"/>
      <c r="Y3241" s="36"/>
      <c r="Z3241" s="36"/>
      <c r="AA3241" s="36"/>
      <c r="AB3241" s="36"/>
      <c r="AC3241" s="36"/>
      <c r="AD3241" s="36"/>
      <c r="AE3241" s="36">
        <f t="shared" si="53"/>
        <v>0</v>
      </c>
    </row>
    <row r="3242" spans="1:31" customFormat="1" ht="121.5">
      <c r="A3242" s="36">
        <v>3241</v>
      </c>
      <c r="B3242" s="36" t="s">
        <v>15814</v>
      </c>
      <c r="C3242" s="36" t="s">
        <v>17710</v>
      </c>
      <c r="D3242" s="36" t="s">
        <v>17711</v>
      </c>
      <c r="E3242" s="36" t="s">
        <v>28</v>
      </c>
      <c r="F3242" s="36" t="s">
        <v>45</v>
      </c>
      <c r="G3242" s="36">
        <v>0</v>
      </c>
      <c r="H3242" s="36" t="s">
        <v>30</v>
      </c>
      <c r="I3242" s="36" t="s">
        <v>17712</v>
      </c>
      <c r="J3242" s="36" t="s">
        <v>17713</v>
      </c>
      <c r="K3242" s="36" t="s">
        <v>106</v>
      </c>
      <c r="L3242" s="72"/>
      <c r="M3242" s="36"/>
      <c r="N3242" s="36"/>
      <c r="O3242" s="36"/>
      <c r="P3242" s="36"/>
      <c r="Q3242" s="36"/>
      <c r="R3242" s="36"/>
      <c r="S3242" s="36"/>
      <c r="T3242" s="36"/>
      <c r="U3242" s="36"/>
      <c r="V3242" s="36"/>
      <c r="W3242" s="36"/>
      <c r="X3242" s="36"/>
      <c r="Y3242" s="36"/>
      <c r="Z3242" s="36"/>
      <c r="AA3242" s="36"/>
      <c r="AB3242" s="36"/>
      <c r="AC3242" s="36"/>
      <c r="AD3242" s="36"/>
      <c r="AE3242" s="36">
        <f t="shared" si="53"/>
        <v>0</v>
      </c>
    </row>
    <row r="3243" spans="1:31" customFormat="1" ht="121.5">
      <c r="A3243" s="36">
        <v>3242</v>
      </c>
      <c r="B3243" s="36" t="s">
        <v>15814</v>
      </c>
      <c r="C3243" s="36" t="s">
        <v>17710</v>
      </c>
      <c r="D3243" s="36" t="s">
        <v>17714</v>
      </c>
      <c r="E3243" s="36" t="s">
        <v>28</v>
      </c>
      <c r="F3243" s="36" t="s">
        <v>45</v>
      </c>
      <c r="G3243" s="36">
        <v>0</v>
      </c>
      <c r="H3243" s="36" t="s">
        <v>54</v>
      </c>
      <c r="I3243" s="36" t="s">
        <v>17715</v>
      </c>
      <c r="J3243" s="36" t="s">
        <v>17716</v>
      </c>
      <c r="K3243" s="36" t="s">
        <v>106</v>
      </c>
      <c r="L3243" s="72"/>
      <c r="M3243" s="36"/>
      <c r="N3243" s="36"/>
      <c r="O3243" s="36"/>
      <c r="P3243" s="36"/>
      <c r="Q3243" s="36"/>
      <c r="R3243" s="36"/>
      <c r="S3243" s="36"/>
      <c r="T3243" s="36"/>
      <c r="U3243" s="36"/>
      <c r="V3243" s="36"/>
      <c r="W3243" s="36"/>
      <c r="X3243" s="36"/>
      <c r="Y3243" s="36"/>
      <c r="Z3243" s="36"/>
      <c r="AA3243" s="36"/>
      <c r="AB3243" s="36"/>
      <c r="AC3243" s="36"/>
      <c r="AD3243" s="36"/>
      <c r="AE3243" s="36">
        <f t="shared" si="53"/>
        <v>0</v>
      </c>
    </row>
    <row r="3244" spans="1:31" customFormat="1" ht="94.5">
      <c r="A3244" s="36">
        <v>3243</v>
      </c>
      <c r="B3244" s="36" t="s">
        <v>15814</v>
      </c>
      <c r="C3244" s="36" t="s">
        <v>17710</v>
      </c>
      <c r="D3244" s="36" t="s">
        <v>17717</v>
      </c>
      <c r="E3244" s="36" t="s">
        <v>28</v>
      </c>
      <c r="F3244" s="36" t="s">
        <v>45</v>
      </c>
      <c r="G3244" s="36">
        <v>0</v>
      </c>
      <c r="H3244" s="36" t="s">
        <v>30</v>
      </c>
      <c r="I3244" s="36" t="s">
        <v>17718</v>
      </c>
      <c r="J3244" s="36" t="s">
        <v>17719</v>
      </c>
      <c r="K3244" s="36" t="s">
        <v>33</v>
      </c>
      <c r="L3244" s="72" t="s">
        <v>17720</v>
      </c>
      <c r="M3244" s="36" t="s">
        <v>17721</v>
      </c>
      <c r="N3244" s="36" t="s">
        <v>49</v>
      </c>
      <c r="O3244" s="36"/>
      <c r="P3244" s="36" t="s">
        <v>50</v>
      </c>
      <c r="Q3244" s="36"/>
      <c r="R3244" s="36"/>
      <c r="S3244" s="36" t="s">
        <v>51</v>
      </c>
      <c r="T3244" s="36" t="s">
        <v>38</v>
      </c>
      <c r="U3244" s="36" t="s">
        <v>38</v>
      </c>
      <c r="V3244" s="36" t="s">
        <v>38</v>
      </c>
      <c r="W3244" s="36"/>
      <c r="X3244" s="36">
        <v>2</v>
      </c>
      <c r="Y3244" s="36" t="s">
        <v>52</v>
      </c>
      <c r="Z3244" s="36">
        <v>3</v>
      </c>
      <c r="AA3244" s="36" t="s">
        <v>821</v>
      </c>
      <c r="AB3244" s="36">
        <v>4</v>
      </c>
      <c r="AC3244" s="36"/>
      <c r="AD3244" s="36"/>
      <c r="AE3244" s="36">
        <f t="shared" si="53"/>
        <v>1</v>
      </c>
    </row>
    <row r="3245" spans="1:31" customFormat="1" ht="189">
      <c r="A3245" s="36">
        <v>3244</v>
      </c>
      <c r="B3245" s="36" t="s">
        <v>15814</v>
      </c>
      <c r="C3245" s="36" t="s">
        <v>17722</v>
      </c>
      <c r="D3245" s="36" t="s">
        <v>17723</v>
      </c>
      <c r="E3245" s="36" t="s">
        <v>28</v>
      </c>
      <c r="F3245" s="36" t="s">
        <v>45</v>
      </c>
      <c r="G3245" s="36">
        <v>0</v>
      </c>
      <c r="H3245" s="36" t="s">
        <v>30</v>
      </c>
      <c r="I3245" s="36" t="s">
        <v>17724</v>
      </c>
      <c r="J3245" s="36" t="s">
        <v>17725</v>
      </c>
      <c r="K3245" s="36" t="s">
        <v>106</v>
      </c>
      <c r="L3245" s="72"/>
      <c r="M3245" s="36"/>
      <c r="N3245" s="36"/>
      <c r="O3245" s="36"/>
      <c r="P3245" s="36"/>
      <c r="Q3245" s="36"/>
      <c r="R3245" s="36"/>
      <c r="S3245" s="36"/>
      <c r="T3245" s="36"/>
      <c r="U3245" s="36"/>
      <c r="V3245" s="36"/>
      <c r="W3245" s="36"/>
      <c r="X3245" s="36"/>
      <c r="Y3245" s="36"/>
      <c r="Z3245" s="36"/>
      <c r="AA3245" s="36"/>
      <c r="AB3245" s="36"/>
      <c r="AC3245" s="36"/>
      <c r="AD3245" s="36"/>
      <c r="AE3245" s="36">
        <f t="shared" si="53"/>
        <v>0</v>
      </c>
    </row>
    <row r="3246" spans="1:31" customFormat="1" ht="108">
      <c r="A3246" s="36">
        <v>3245</v>
      </c>
      <c r="B3246" s="36" t="s">
        <v>15814</v>
      </c>
      <c r="C3246" s="36" t="s">
        <v>17706</v>
      </c>
      <c r="D3246" s="36" t="s">
        <v>17726</v>
      </c>
      <c r="E3246" s="36" t="s">
        <v>28</v>
      </c>
      <c r="F3246" s="36" t="s">
        <v>45</v>
      </c>
      <c r="G3246" s="36">
        <v>0</v>
      </c>
      <c r="H3246" s="36" t="s">
        <v>82</v>
      </c>
      <c r="I3246" s="36" t="s">
        <v>17727</v>
      </c>
      <c r="J3246" s="36" t="s">
        <v>17728</v>
      </c>
      <c r="K3246" s="36" t="s">
        <v>33</v>
      </c>
      <c r="L3246" s="72" t="s">
        <v>17729</v>
      </c>
      <c r="M3246" s="36" t="s">
        <v>17730</v>
      </c>
      <c r="N3246" s="36" t="s">
        <v>49</v>
      </c>
      <c r="O3246" s="36" t="s">
        <v>50</v>
      </c>
      <c r="P3246" s="36" t="s">
        <v>50</v>
      </c>
      <c r="Q3246" s="36"/>
      <c r="R3246" s="36"/>
      <c r="S3246" s="36" t="s">
        <v>51</v>
      </c>
      <c r="T3246" s="36" t="s">
        <v>39</v>
      </c>
      <c r="U3246" s="36" t="s">
        <v>38</v>
      </c>
      <c r="V3246" s="36" t="s">
        <v>39</v>
      </c>
      <c r="W3246" s="36" t="s">
        <v>17731</v>
      </c>
      <c r="X3246" s="36">
        <v>1</v>
      </c>
      <c r="Y3246" s="36" t="s">
        <v>17732</v>
      </c>
      <c r="Z3246" s="36">
        <v>1</v>
      </c>
      <c r="AA3246" s="36" t="s">
        <v>17733</v>
      </c>
      <c r="AB3246" s="36">
        <v>1</v>
      </c>
      <c r="AC3246" s="36"/>
      <c r="AD3246" s="36"/>
      <c r="AE3246" s="36">
        <f t="shared" si="53"/>
        <v>2</v>
      </c>
    </row>
    <row r="3247" spans="1:31" customFormat="1" ht="94.5">
      <c r="A3247" s="36">
        <v>3246</v>
      </c>
      <c r="B3247" s="36" t="s">
        <v>15814</v>
      </c>
      <c r="C3247" s="36" t="s">
        <v>17706</v>
      </c>
      <c r="D3247" s="36" t="s">
        <v>17734</v>
      </c>
      <c r="E3247" s="36" t="s">
        <v>28</v>
      </c>
      <c r="F3247" s="36" t="s">
        <v>45</v>
      </c>
      <c r="G3247" s="36">
        <v>0</v>
      </c>
      <c r="H3247" s="36" t="s">
        <v>82</v>
      </c>
      <c r="I3247" s="36" t="s">
        <v>17735</v>
      </c>
      <c r="J3247" s="36" t="s">
        <v>17736</v>
      </c>
      <c r="K3247" s="36" t="s">
        <v>33</v>
      </c>
      <c r="L3247" s="72" t="s">
        <v>17737</v>
      </c>
      <c r="M3247" s="36" t="s">
        <v>17738</v>
      </c>
      <c r="N3247" s="36" t="s">
        <v>49</v>
      </c>
      <c r="O3247" s="36"/>
      <c r="P3247" s="36" t="s">
        <v>50</v>
      </c>
      <c r="Q3247" s="36"/>
      <c r="R3247" s="36"/>
      <c r="S3247" s="36" t="s">
        <v>51</v>
      </c>
      <c r="T3247" s="36" t="s">
        <v>38</v>
      </c>
      <c r="U3247" s="36" t="s">
        <v>39</v>
      </c>
      <c r="V3247" s="36" t="s">
        <v>38</v>
      </c>
      <c r="W3247" s="36" t="s">
        <v>17731</v>
      </c>
      <c r="X3247" s="36">
        <v>1</v>
      </c>
      <c r="Y3247" s="36" t="s">
        <v>17739</v>
      </c>
      <c r="Z3247" s="36">
        <v>2</v>
      </c>
      <c r="AA3247" s="36" t="s">
        <v>17740</v>
      </c>
      <c r="AB3247" s="36">
        <v>1</v>
      </c>
      <c r="AC3247" s="36"/>
      <c r="AD3247" s="36"/>
      <c r="AE3247" s="36">
        <f t="shared" si="53"/>
        <v>1</v>
      </c>
    </row>
    <row r="3248" spans="1:31" customFormat="1" ht="108">
      <c r="A3248" s="36">
        <v>3247</v>
      </c>
      <c r="B3248" s="36" t="s">
        <v>15814</v>
      </c>
      <c r="C3248" s="36" t="s">
        <v>17706</v>
      </c>
      <c r="D3248" s="36" t="s">
        <v>17741</v>
      </c>
      <c r="E3248" s="36" t="s">
        <v>28</v>
      </c>
      <c r="F3248" s="36" t="s">
        <v>45</v>
      </c>
      <c r="G3248" s="36">
        <v>0</v>
      </c>
      <c r="H3248" s="36" t="s">
        <v>82</v>
      </c>
      <c r="I3248" s="36" t="s">
        <v>17742</v>
      </c>
      <c r="J3248" s="36" t="s">
        <v>17743</v>
      </c>
      <c r="K3248" s="36" t="s">
        <v>33</v>
      </c>
      <c r="L3248" s="72" t="s">
        <v>17744</v>
      </c>
      <c r="M3248" s="36" t="s">
        <v>17745</v>
      </c>
      <c r="N3248" s="36" t="s">
        <v>49</v>
      </c>
      <c r="O3248" s="36" t="s">
        <v>50</v>
      </c>
      <c r="P3248" s="36"/>
      <c r="Q3248" s="36"/>
      <c r="R3248" s="36"/>
      <c r="S3248" s="36" t="s">
        <v>51</v>
      </c>
      <c r="T3248" s="36" t="s">
        <v>38</v>
      </c>
      <c r="U3248" s="36" t="s">
        <v>39</v>
      </c>
      <c r="V3248" s="36" t="s">
        <v>38</v>
      </c>
      <c r="W3248" s="36" t="s">
        <v>17746</v>
      </c>
      <c r="X3248" s="36">
        <v>1</v>
      </c>
      <c r="Y3248" s="36" t="s">
        <v>17747</v>
      </c>
      <c r="Z3248" s="36">
        <v>1</v>
      </c>
      <c r="AA3248" s="36" t="s">
        <v>17747</v>
      </c>
      <c r="AB3248" s="36">
        <v>1</v>
      </c>
      <c r="AC3248" s="36"/>
      <c r="AD3248" s="36"/>
      <c r="AE3248" s="36">
        <f t="shared" si="53"/>
        <v>1</v>
      </c>
    </row>
    <row r="3249" spans="1:31" customFormat="1" ht="108">
      <c r="A3249" s="36">
        <v>3248</v>
      </c>
      <c r="B3249" s="36" t="s">
        <v>15814</v>
      </c>
      <c r="C3249" s="36" t="s">
        <v>17706</v>
      </c>
      <c r="D3249" s="36" t="s">
        <v>17748</v>
      </c>
      <c r="E3249" s="36" t="s">
        <v>28</v>
      </c>
      <c r="F3249" s="36" t="s">
        <v>45</v>
      </c>
      <c r="G3249" s="36">
        <v>0</v>
      </c>
      <c r="H3249" s="36" t="s">
        <v>82</v>
      </c>
      <c r="I3249" s="36" t="s">
        <v>17749</v>
      </c>
      <c r="J3249" s="36" t="s">
        <v>17750</v>
      </c>
      <c r="K3249" s="36" t="s">
        <v>33</v>
      </c>
      <c r="L3249" s="72" t="s">
        <v>17751</v>
      </c>
      <c r="M3249" s="36" t="s">
        <v>17752</v>
      </c>
      <c r="N3249" s="36" t="s">
        <v>49</v>
      </c>
      <c r="O3249" s="36"/>
      <c r="P3249" s="36" t="s">
        <v>50</v>
      </c>
      <c r="Q3249" s="36"/>
      <c r="R3249" s="36"/>
      <c r="S3249" s="36" t="s">
        <v>51</v>
      </c>
      <c r="T3249" s="36" t="s">
        <v>38</v>
      </c>
      <c r="U3249" s="36" t="s">
        <v>39</v>
      </c>
      <c r="V3249" s="36" t="s">
        <v>39</v>
      </c>
      <c r="W3249" s="36" t="s">
        <v>17753</v>
      </c>
      <c r="X3249" s="36">
        <v>1</v>
      </c>
      <c r="Y3249" s="36" t="s">
        <v>8481</v>
      </c>
      <c r="Z3249" s="36">
        <v>1</v>
      </c>
      <c r="AA3249" s="36" t="s">
        <v>8481</v>
      </c>
      <c r="AB3249" s="36">
        <v>1</v>
      </c>
      <c r="AC3249" s="36"/>
      <c r="AD3249" s="36"/>
      <c r="AE3249" s="36">
        <f t="shared" si="53"/>
        <v>1</v>
      </c>
    </row>
    <row r="3250" spans="1:31" customFormat="1" ht="121.5">
      <c r="A3250" s="36">
        <v>3249</v>
      </c>
      <c r="B3250" s="36" t="s">
        <v>15814</v>
      </c>
      <c r="C3250" s="36" t="s">
        <v>17706</v>
      </c>
      <c r="D3250" s="36" t="s">
        <v>17754</v>
      </c>
      <c r="E3250" s="36" t="s">
        <v>28</v>
      </c>
      <c r="F3250" s="36" t="s">
        <v>45</v>
      </c>
      <c r="G3250" s="36">
        <v>0</v>
      </c>
      <c r="H3250" s="36" t="s">
        <v>108</v>
      </c>
      <c r="I3250" s="36" t="s">
        <v>17755</v>
      </c>
      <c r="J3250" s="36" t="s">
        <v>17756</v>
      </c>
      <c r="K3250" s="36" t="s">
        <v>33</v>
      </c>
      <c r="L3250" s="72" t="s">
        <v>17757</v>
      </c>
      <c r="M3250" s="36" t="s">
        <v>17758</v>
      </c>
      <c r="N3250" s="36" t="s">
        <v>36</v>
      </c>
      <c r="O3250" s="36"/>
      <c r="P3250" s="36"/>
      <c r="Q3250" s="36"/>
      <c r="R3250" s="36"/>
      <c r="S3250" s="36" t="s">
        <v>37</v>
      </c>
      <c r="T3250" s="36" t="s">
        <v>38</v>
      </c>
      <c r="U3250" s="36" t="s">
        <v>38</v>
      </c>
      <c r="V3250" s="36" t="s">
        <v>38</v>
      </c>
      <c r="W3250" s="36" t="s">
        <v>17746</v>
      </c>
      <c r="X3250" s="36">
        <v>1</v>
      </c>
      <c r="Y3250" s="36" t="s">
        <v>8481</v>
      </c>
      <c r="Z3250" s="36">
        <v>1</v>
      </c>
      <c r="AA3250" s="36" t="s">
        <v>17759</v>
      </c>
      <c r="AB3250" s="36">
        <v>1</v>
      </c>
      <c r="AC3250" s="36"/>
      <c r="AD3250" s="36"/>
      <c r="AE3250" s="36">
        <f t="shared" si="53"/>
        <v>0</v>
      </c>
    </row>
    <row r="3251" spans="1:31" customFormat="1" ht="121.5">
      <c r="A3251" s="36">
        <v>3250</v>
      </c>
      <c r="B3251" s="36" t="s">
        <v>15814</v>
      </c>
      <c r="C3251" s="36" t="s">
        <v>17706</v>
      </c>
      <c r="D3251" s="36" t="s">
        <v>17760</v>
      </c>
      <c r="E3251" s="36" t="s">
        <v>28</v>
      </c>
      <c r="F3251" s="36" t="s">
        <v>45</v>
      </c>
      <c r="G3251" s="36">
        <v>0</v>
      </c>
      <c r="H3251" s="36" t="s">
        <v>82</v>
      </c>
      <c r="I3251" s="36" t="s">
        <v>17761</v>
      </c>
      <c r="J3251" s="36" t="s">
        <v>17762</v>
      </c>
      <c r="K3251" s="36" t="s">
        <v>33</v>
      </c>
      <c r="L3251" s="72" t="s">
        <v>17763</v>
      </c>
      <c r="M3251" s="36" t="s">
        <v>17764</v>
      </c>
      <c r="N3251" s="36" t="s">
        <v>36</v>
      </c>
      <c r="O3251" s="36"/>
      <c r="P3251" s="36"/>
      <c r="Q3251" s="36"/>
      <c r="R3251" s="36"/>
      <c r="S3251" s="36" t="s">
        <v>38</v>
      </c>
      <c r="T3251" s="36" t="s">
        <v>39</v>
      </c>
      <c r="U3251" s="36" t="s">
        <v>38</v>
      </c>
      <c r="V3251" s="36" t="s">
        <v>38</v>
      </c>
      <c r="W3251" s="36" t="s">
        <v>17765</v>
      </c>
      <c r="X3251" s="36">
        <v>1</v>
      </c>
      <c r="Y3251" s="36" t="s">
        <v>17766</v>
      </c>
      <c r="Z3251" s="36">
        <v>1</v>
      </c>
      <c r="AA3251" s="36" t="s">
        <v>17767</v>
      </c>
      <c r="AB3251" s="36">
        <v>4</v>
      </c>
      <c r="AC3251" s="36"/>
      <c r="AD3251" s="36"/>
      <c r="AE3251" s="36">
        <f t="shared" si="53"/>
        <v>0</v>
      </c>
    </row>
    <row r="3252" spans="1:31" customFormat="1" ht="81">
      <c r="A3252" s="36">
        <v>3251</v>
      </c>
      <c r="B3252" s="36" t="s">
        <v>15814</v>
      </c>
      <c r="C3252" s="36" t="s">
        <v>17706</v>
      </c>
      <c r="D3252" s="36" t="s">
        <v>17768</v>
      </c>
      <c r="E3252" s="36" t="s">
        <v>28</v>
      </c>
      <c r="F3252" s="36" t="s">
        <v>45</v>
      </c>
      <c r="G3252" s="36">
        <v>0</v>
      </c>
      <c r="H3252" s="36" t="s">
        <v>82</v>
      </c>
      <c r="I3252" s="36" t="s">
        <v>17769</v>
      </c>
      <c r="J3252" s="36" t="s">
        <v>17770</v>
      </c>
      <c r="K3252" s="36" t="s">
        <v>106</v>
      </c>
      <c r="L3252" s="72"/>
      <c r="M3252" s="36"/>
      <c r="N3252" s="36"/>
      <c r="O3252" s="36"/>
      <c r="P3252" s="36"/>
      <c r="Q3252" s="36"/>
      <c r="R3252" s="36"/>
      <c r="S3252" s="36"/>
      <c r="T3252" s="36"/>
      <c r="U3252" s="36"/>
      <c r="V3252" s="36"/>
      <c r="W3252" s="36"/>
      <c r="X3252" s="36"/>
      <c r="Y3252" s="36"/>
      <c r="Z3252" s="36"/>
      <c r="AA3252" s="36"/>
      <c r="AB3252" s="36"/>
      <c r="AC3252" s="36"/>
      <c r="AD3252" s="36"/>
      <c r="AE3252" s="36">
        <f t="shared" si="53"/>
        <v>0</v>
      </c>
    </row>
    <row r="3253" spans="1:31" customFormat="1" ht="108">
      <c r="A3253" s="36">
        <v>3252</v>
      </c>
      <c r="B3253" s="36" t="s">
        <v>15814</v>
      </c>
      <c r="C3253" s="36" t="s">
        <v>17706</v>
      </c>
      <c r="D3253" s="36" t="s">
        <v>17771</v>
      </c>
      <c r="E3253" s="36" t="s">
        <v>28</v>
      </c>
      <c r="F3253" s="36" t="s">
        <v>45</v>
      </c>
      <c r="G3253" s="36">
        <v>0</v>
      </c>
      <c r="H3253" s="36" t="s">
        <v>82</v>
      </c>
      <c r="I3253" s="36" t="s">
        <v>17772</v>
      </c>
      <c r="J3253" s="36" t="s">
        <v>17773</v>
      </c>
      <c r="K3253" s="36" t="s">
        <v>33</v>
      </c>
      <c r="L3253" s="72" t="s">
        <v>17774</v>
      </c>
      <c r="M3253" s="36" t="s">
        <v>17775</v>
      </c>
      <c r="N3253" s="36" t="s">
        <v>49</v>
      </c>
      <c r="O3253" s="36" t="s">
        <v>50</v>
      </c>
      <c r="P3253" s="36"/>
      <c r="Q3253" s="36"/>
      <c r="R3253" s="36"/>
      <c r="S3253" s="36" t="s">
        <v>51</v>
      </c>
      <c r="T3253" s="36" t="s">
        <v>38</v>
      </c>
      <c r="U3253" s="36" t="s">
        <v>38</v>
      </c>
      <c r="V3253" s="36" t="s">
        <v>39</v>
      </c>
      <c r="W3253" s="36" t="s">
        <v>17776</v>
      </c>
      <c r="X3253" s="36">
        <v>1</v>
      </c>
      <c r="Y3253" s="36" t="s">
        <v>17777</v>
      </c>
      <c r="Z3253" s="36">
        <v>1</v>
      </c>
      <c r="AA3253" s="36" t="s">
        <v>17777</v>
      </c>
      <c r="AB3253" s="36">
        <v>1</v>
      </c>
      <c r="AC3253" s="36"/>
      <c r="AD3253" s="36"/>
      <c r="AE3253" s="36">
        <f t="shared" si="53"/>
        <v>1</v>
      </c>
    </row>
    <row r="3254" spans="1:31" customFormat="1" ht="81">
      <c r="A3254" s="36">
        <v>3253</v>
      </c>
      <c r="B3254" s="36" t="s">
        <v>15814</v>
      </c>
      <c r="C3254" s="36" t="s">
        <v>17706</v>
      </c>
      <c r="D3254" s="36" t="s">
        <v>17778</v>
      </c>
      <c r="E3254" s="36" t="s">
        <v>28</v>
      </c>
      <c r="F3254" s="36" t="s">
        <v>45</v>
      </c>
      <c r="G3254" s="36">
        <v>0</v>
      </c>
      <c r="H3254" s="36" t="s">
        <v>82</v>
      </c>
      <c r="I3254" s="36" t="s">
        <v>17779</v>
      </c>
      <c r="J3254" s="36" t="s">
        <v>17780</v>
      </c>
      <c r="K3254" s="36" t="s">
        <v>33</v>
      </c>
      <c r="L3254" s="72" t="s">
        <v>17781</v>
      </c>
      <c r="M3254" s="36" t="s">
        <v>17782</v>
      </c>
      <c r="N3254" s="36" t="s">
        <v>36</v>
      </c>
      <c r="O3254" s="36"/>
      <c r="P3254" s="36"/>
      <c r="Q3254" s="36"/>
      <c r="R3254" s="36"/>
      <c r="S3254" s="36" t="s">
        <v>37</v>
      </c>
      <c r="T3254" s="36" t="s">
        <v>39</v>
      </c>
      <c r="U3254" s="36" t="s">
        <v>39</v>
      </c>
      <c r="V3254" s="36" t="s">
        <v>38</v>
      </c>
      <c r="W3254" s="36" t="s">
        <v>17783</v>
      </c>
      <c r="X3254" s="36">
        <v>1</v>
      </c>
      <c r="Y3254" s="36" t="s">
        <v>17784</v>
      </c>
      <c r="Z3254" s="36">
        <v>2</v>
      </c>
      <c r="AA3254" s="36" t="s">
        <v>17785</v>
      </c>
      <c r="AB3254" s="36">
        <v>1</v>
      </c>
      <c r="AC3254" s="36"/>
      <c r="AD3254" s="36"/>
      <c r="AE3254" s="36">
        <f t="shared" si="53"/>
        <v>0</v>
      </c>
    </row>
    <row r="3255" spans="1:31" customFormat="1" ht="108">
      <c r="A3255" s="36">
        <v>3254</v>
      </c>
      <c r="B3255" s="36" t="s">
        <v>15814</v>
      </c>
      <c r="C3255" s="36" t="s">
        <v>17706</v>
      </c>
      <c r="D3255" s="36" t="s">
        <v>17786</v>
      </c>
      <c r="E3255" s="36" t="s">
        <v>28</v>
      </c>
      <c r="F3255" s="36" t="s">
        <v>45</v>
      </c>
      <c r="G3255" s="36">
        <v>0</v>
      </c>
      <c r="H3255" s="36" t="s">
        <v>82</v>
      </c>
      <c r="I3255" s="36" t="s">
        <v>17787</v>
      </c>
      <c r="J3255" s="36" t="s">
        <v>17788</v>
      </c>
      <c r="K3255" s="36" t="s">
        <v>106</v>
      </c>
      <c r="L3255" s="72"/>
      <c r="M3255" s="36"/>
      <c r="N3255" s="36"/>
      <c r="O3255" s="36"/>
      <c r="P3255" s="36"/>
      <c r="Q3255" s="36"/>
      <c r="R3255" s="36"/>
      <c r="S3255" s="36"/>
      <c r="T3255" s="36"/>
      <c r="U3255" s="36"/>
      <c r="V3255" s="36"/>
      <c r="W3255" s="36"/>
      <c r="X3255" s="36"/>
      <c r="Y3255" s="36"/>
      <c r="Z3255" s="36"/>
      <c r="AA3255" s="36"/>
      <c r="AB3255" s="36"/>
      <c r="AC3255" s="36"/>
      <c r="AD3255" s="36"/>
      <c r="AE3255" s="36">
        <f t="shared" si="53"/>
        <v>0</v>
      </c>
    </row>
    <row r="3256" spans="1:31" customFormat="1" ht="121.5">
      <c r="A3256" s="36">
        <v>3255</v>
      </c>
      <c r="B3256" s="36" t="s">
        <v>15814</v>
      </c>
      <c r="C3256" s="36" t="s">
        <v>17706</v>
      </c>
      <c r="D3256" s="36" t="s">
        <v>17789</v>
      </c>
      <c r="E3256" s="36" t="s">
        <v>28</v>
      </c>
      <c r="F3256" s="36" t="s">
        <v>7590</v>
      </c>
      <c r="G3256" s="36">
        <v>4</v>
      </c>
      <c r="H3256" s="36" t="s">
        <v>82</v>
      </c>
      <c r="I3256" s="36" t="s">
        <v>17790</v>
      </c>
      <c r="J3256" s="36" t="s">
        <v>17791</v>
      </c>
      <c r="K3256" s="36" t="s">
        <v>33</v>
      </c>
      <c r="L3256" s="72" t="s">
        <v>17792</v>
      </c>
      <c r="M3256" s="36" t="s">
        <v>17793</v>
      </c>
      <c r="N3256" s="36" t="s">
        <v>36</v>
      </c>
      <c r="O3256" s="36"/>
      <c r="P3256" s="36"/>
      <c r="Q3256" s="36"/>
      <c r="R3256" s="36"/>
      <c r="S3256" s="36" t="s">
        <v>37</v>
      </c>
      <c r="T3256" s="36" t="s">
        <v>38</v>
      </c>
      <c r="U3256" s="36" t="s">
        <v>39</v>
      </c>
      <c r="V3256" s="36" t="s">
        <v>38</v>
      </c>
      <c r="W3256" s="36" t="s">
        <v>17794</v>
      </c>
      <c r="X3256" s="36">
        <v>1</v>
      </c>
      <c r="Y3256" s="36" t="s">
        <v>17795</v>
      </c>
      <c r="Z3256" s="36">
        <v>1</v>
      </c>
      <c r="AA3256" s="36" t="s">
        <v>17796</v>
      </c>
      <c r="AB3256" s="36">
        <v>1</v>
      </c>
      <c r="AC3256" s="36"/>
      <c r="AD3256" s="36"/>
      <c r="AE3256" s="36">
        <f t="shared" si="53"/>
        <v>0</v>
      </c>
    </row>
    <row r="3257" spans="1:31" customFormat="1" ht="135">
      <c r="A3257" s="36">
        <v>3256</v>
      </c>
      <c r="B3257" s="36" t="s">
        <v>15814</v>
      </c>
      <c r="C3257" s="36" t="s">
        <v>17706</v>
      </c>
      <c r="D3257" s="36" t="s">
        <v>17797</v>
      </c>
      <c r="E3257" s="36" t="s">
        <v>28</v>
      </c>
      <c r="F3257" s="36" t="s">
        <v>45</v>
      </c>
      <c r="G3257" s="36">
        <v>0</v>
      </c>
      <c r="H3257" s="36" t="s">
        <v>82</v>
      </c>
      <c r="I3257" s="36" t="s">
        <v>17798</v>
      </c>
      <c r="J3257" s="36" t="s">
        <v>17799</v>
      </c>
      <c r="K3257" s="36" t="s">
        <v>33</v>
      </c>
      <c r="L3257" s="72" t="s">
        <v>17800</v>
      </c>
      <c r="M3257" s="36" t="s">
        <v>17801</v>
      </c>
      <c r="N3257" s="36" t="s">
        <v>49</v>
      </c>
      <c r="O3257" s="36"/>
      <c r="P3257" s="36" t="s">
        <v>50</v>
      </c>
      <c r="Q3257" s="36"/>
      <c r="R3257" s="36" t="s">
        <v>50</v>
      </c>
      <c r="S3257" s="36" t="s">
        <v>51</v>
      </c>
      <c r="T3257" s="36" t="s">
        <v>39</v>
      </c>
      <c r="U3257" s="36" t="s">
        <v>38</v>
      </c>
      <c r="V3257" s="36" t="s">
        <v>38</v>
      </c>
      <c r="W3257" s="36" t="s">
        <v>17802</v>
      </c>
      <c r="X3257" s="36">
        <v>1</v>
      </c>
      <c r="Y3257" s="36" t="s">
        <v>17803</v>
      </c>
      <c r="Z3257" s="36">
        <v>1</v>
      </c>
      <c r="AA3257" s="36" t="s">
        <v>17804</v>
      </c>
      <c r="AB3257" s="36">
        <v>4</v>
      </c>
      <c r="AC3257" s="36"/>
      <c r="AD3257" s="36"/>
      <c r="AE3257" s="36">
        <f t="shared" si="53"/>
        <v>2</v>
      </c>
    </row>
    <row r="3258" spans="1:31" customFormat="1" ht="94.5">
      <c r="A3258" s="36">
        <v>3257</v>
      </c>
      <c r="B3258" s="36" t="s">
        <v>15814</v>
      </c>
      <c r="C3258" s="36" t="s">
        <v>17706</v>
      </c>
      <c r="D3258" s="36" t="s">
        <v>17805</v>
      </c>
      <c r="E3258" s="36" t="s">
        <v>28</v>
      </c>
      <c r="F3258" s="36" t="s">
        <v>45</v>
      </c>
      <c r="G3258" s="36">
        <v>0</v>
      </c>
      <c r="H3258" s="36" t="s">
        <v>82</v>
      </c>
      <c r="I3258" s="36" t="s">
        <v>17806</v>
      </c>
      <c r="J3258" s="36" t="s">
        <v>17807</v>
      </c>
      <c r="K3258" s="36" t="s">
        <v>33</v>
      </c>
      <c r="L3258" s="72" t="s">
        <v>17808</v>
      </c>
      <c r="M3258" s="36" t="s">
        <v>17809</v>
      </c>
      <c r="N3258" s="36" t="s">
        <v>49</v>
      </c>
      <c r="O3258" s="36"/>
      <c r="P3258" s="36"/>
      <c r="Q3258" s="36" t="s">
        <v>50</v>
      </c>
      <c r="R3258" s="36"/>
      <c r="S3258" s="36" t="s">
        <v>37</v>
      </c>
      <c r="T3258" s="36" t="s">
        <v>39</v>
      </c>
      <c r="U3258" s="36" t="s">
        <v>38</v>
      </c>
      <c r="V3258" s="36" t="s">
        <v>38</v>
      </c>
      <c r="W3258" s="36" t="s">
        <v>17802</v>
      </c>
      <c r="X3258" s="36">
        <v>1</v>
      </c>
      <c r="Y3258" s="36" t="s">
        <v>17810</v>
      </c>
      <c r="Z3258" s="36">
        <v>1</v>
      </c>
      <c r="AA3258" s="36" t="s">
        <v>17811</v>
      </c>
      <c r="AB3258" s="36">
        <v>5</v>
      </c>
      <c r="AC3258" s="36"/>
      <c r="AD3258" s="36"/>
      <c r="AE3258" s="36">
        <f t="shared" si="53"/>
        <v>1</v>
      </c>
    </row>
    <row r="3259" spans="1:31" customFormat="1" ht="94.5">
      <c r="A3259" s="36">
        <v>3258</v>
      </c>
      <c r="B3259" s="36" t="s">
        <v>15814</v>
      </c>
      <c r="C3259" s="36" t="s">
        <v>17706</v>
      </c>
      <c r="D3259" s="36" t="s">
        <v>17812</v>
      </c>
      <c r="E3259" s="36" t="s">
        <v>28</v>
      </c>
      <c r="F3259" s="36" t="s">
        <v>45</v>
      </c>
      <c r="G3259" s="36">
        <v>0</v>
      </c>
      <c r="H3259" s="36" t="s">
        <v>82</v>
      </c>
      <c r="I3259" s="36" t="s">
        <v>17813</v>
      </c>
      <c r="J3259" s="36" t="s">
        <v>17814</v>
      </c>
      <c r="K3259" s="36" t="s">
        <v>33</v>
      </c>
      <c r="L3259" s="72" t="s">
        <v>17815</v>
      </c>
      <c r="M3259" s="36" t="s">
        <v>17816</v>
      </c>
      <c r="N3259" s="36" t="s">
        <v>49</v>
      </c>
      <c r="O3259" s="36"/>
      <c r="P3259" s="36"/>
      <c r="Q3259" s="36" t="s">
        <v>50</v>
      </c>
      <c r="R3259" s="36"/>
      <c r="S3259" s="36" t="s">
        <v>37</v>
      </c>
      <c r="T3259" s="36" t="s">
        <v>39</v>
      </c>
      <c r="U3259" s="36" t="s">
        <v>38</v>
      </c>
      <c r="V3259" s="36" t="s">
        <v>38</v>
      </c>
      <c r="W3259" s="36" t="s">
        <v>17802</v>
      </c>
      <c r="X3259" s="36">
        <v>1</v>
      </c>
      <c r="Y3259" s="36" t="s">
        <v>17817</v>
      </c>
      <c r="Z3259" s="36">
        <v>1</v>
      </c>
      <c r="AA3259" s="36" t="s">
        <v>17818</v>
      </c>
      <c r="AB3259" s="36">
        <v>5</v>
      </c>
      <c r="AC3259" s="36"/>
      <c r="AD3259" s="36"/>
      <c r="AE3259" s="36">
        <f t="shared" si="53"/>
        <v>1</v>
      </c>
    </row>
    <row r="3260" spans="1:31" customFormat="1" ht="94.5">
      <c r="A3260" s="36">
        <v>3259</v>
      </c>
      <c r="B3260" s="36" t="s">
        <v>15814</v>
      </c>
      <c r="C3260" s="36" t="s">
        <v>17706</v>
      </c>
      <c r="D3260" s="36" t="s">
        <v>17819</v>
      </c>
      <c r="E3260" s="36" t="s">
        <v>28</v>
      </c>
      <c r="F3260" s="36" t="s">
        <v>45</v>
      </c>
      <c r="G3260" s="36">
        <v>0</v>
      </c>
      <c r="H3260" s="36" t="s">
        <v>108</v>
      </c>
      <c r="I3260" s="36" t="s">
        <v>17820</v>
      </c>
      <c r="J3260" s="36" t="s">
        <v>17821</v>
      </c>
      <c r="K3260" s="36" t="s">
        <v>33</v>
      </c>
      <c r="L3260" s="72" t="s">
        <v>17822</v>
      </c>
      <c r="M3260" s="36" t="s">
        <v>17823</v>
      </c>
      <c r="N3260" s="36" t="s">
        <v>49</v>
      </c>
      <c r="O3260" s="36" t="s">
        <v>50</v>
      </c>
      <c r="P3260" s="36" t="s">
        <v>50</v>
      </c>
      <c r="Q3260" s="36" t="s">
        <v>50</v>
      </c>
      <c r="R3260" s="36"/>
      <c r="S3260" s="36" t="s">
        <v>51</v>
      </c>
      <c r="T3260" s="36" t="s">
        <v>38</v>
      </c>
      <c r="U3260" s="36" t="s">
        <v>38</v>
      </c>
      <c r="V3260" s="36" t="s">
        <v>38</v>
      </c>
      <c r="W3260" s="36" t="s">
        <v>17824</v>
      </c>
      <c r="X3260" s="36">
        <v>1</v>
      </c>
      <c r="Y3260" s="36" t="s">
        <v>17825</v>
      </c>
      <c r="Z3260" s="36">
        <v>2</v>
      </c>
      <c r="AA3260" s="36" t="s">
        <v>17826</v>
      </c>
      <c r="AB3260" s="36">
        <v>1</v>
      </c>
      <c r="AC3260" s="36"/>
      <c r="AD3260" s="36"/>
      <c r="AE3260" s="36">
        <f t="shared" si="53"/>
        <v>3</v>
      </c>
    </row>
    <row r="3261" spans="1:31" customFormat="1" ht="94.5">
      <c r="A3261" s="36">
        <v>3260</v>
      </c>
      <c r="B3261" s="36" t="s">
        <v>15814</v>
      </c>
      <c r="C3261" s="36" t="s">
        <v>17706</v>
      </c>
      <c r="D3261" s="36" t="s">
        <v>17827</v>
      </c>
      <c r="E3261" s="36" t="s">
        <v>28</v>
      </c>
      <c r="F3261" s="36" t="s">
        <v>45</v>
      </c>
      <c r="G3261" s="36">
        <v>0</v>
      </c>
      <c r="H3261" s="36" t="s">
        <v>82</v>
      </c>
      <c r="I3261" s="36" t="s">
        <v>17828</v>
      </c>
      <c r="J3261" s="36" t="s">
        <v>17829</v>
      </c>
      <c r="K3261" s="36" t="s">
        <v>33</v>
      </c>
      <c r="L3261" s="72" t="s">
        <v>17830</v>
      </c>
      <c r="M3261" s="36" t="s">
        <v>17831</v>
      </c>
      <c r="N3261" s="36" t="s">
        <v>49</v>
      </c>
      <c r="O3261" s="36"/>
      <c r="P3261" s="36" t="s">
        <v>50</v>
      </c>
      <c r="Q3261" s="36"/>
      <c r="R3261" s="36"/>
      <c r="S3261" s="36" t="s">
        <v>37</v>
      </c>
      <c r="T3261" s="36" t="s">
        <v>38</v>
      </c>
      <c r="U3261" s="36" t="s">
        <v>39</v>
      </c>
      <c r="V3261" s="36" t="s">
        <v>38</v>
      </c>
      <c r="W3261" s="36" t="s">
        <v>17802</v>
      </c>
      <c r="X3261" s="36">
        <v>1</v>
      </c>
      <c r="Y3261" s="36" t="s">
        <v>17825</v>
      </c>
      <c r="Z3261" s="36">
        <v>2</v>
      </c>
      <c r="AA3261" s="36" t="s">
        <v>17832</v>
      </c>
      <c r="AB3261" s="36">
        <v>1</v>
      </c>
      <c r="AC3261" s="36"/>
      <c r="AD3261" s="36"/>
      <c r="AE3261" s="36">
        <f t="shared" si="53"/>
        <v>1</v>
      </c>
    </row>
    <row r="3262" spans="1:31" customFormat="1" ht="94.5">
      <c r="A3262" s="36">
        <v>3261</v>
      </c>
      <c r="B3262" s="36" t="s">
        <v>15814</v>
      </c>
      <c r="C3262" s="36" t="s">
        <v>17706</v>
      </c>
      <c r="D3262" s="36" t="s">
        <v>17833</v>
      </c>
      <c r="E3262" s="36" t="s">
        <v>28</v>
      </c>
      <c r="F3262" s="36" t="s">
        <v>45</v>
      </c>
      <c r="G3262" s="36">
        <v>0</v>
      </c>
      <c r="H3262" s="36" t="s">
        <v>82</v>
      </c>
      <c r="I3262" s="36" t="s">
        <v>17834</v>
      </c>
      <c r="J3262" s="36" t="s">
        <v>17835</v>
      </c>
      <c r="K3262" s="36" t="s">
        <v>33</v>
      </c>
      <c r="L3262" s="72" t="s">
        <v>17836</v>
      </c>
      <c r="M3262" s="36" t="s">
        <v>17837</v>
      </c>
      <c r="N3262" s="36" t="s">
        <v>49</v>
      </c>
      <c r="O3262" s="36"/>
      <c r="P3262" s="36" t="s">
        <v>50</v>
      </c>
      <c r="Q3262" s="36"/>
      <c r="R3262" s="36"/>
      <c r="S3262" s="36" t="s">
        <v>37</v>
      </c>
      <c r="T3262" s="36" t="s">
        <v>38</v>
      </c>
      <c r="U3262" s="36" t="s">
        <v>39</v>
      </c>
      <c r="V3262" s="36" t="s">
        <v>38</v>
      </c>
      <c r="W3262" s="36" t="s">
        <v>17746</v>
      </c>
      <c r="X3262" s="36">
        <v>1</v>
      </c>
      <c r="Y3262" s="36" t="s">
        <v>17825</v>
      </c>
      <c r="Z3262" s="36">
        <v>2</v>
      </c>
      <c r="AA3262" s="36" t="s">
        <v>17838</v>
      </c>
      <c r="AB3262" s="36">
        <v>1</v>
      </c>
      <c r="AC3262" s="36"/>
      <c r="AD3262" s="36"/>
      <c r="AE3262" s="36">
        <f t="shared" si="53"/>
        <v>1</v>
      </c>
    </row>
    <row r="3263" spans="1:31" customFormat="1" ht="108">
      <c r="A3263" s="36">
        <v>3262</v>
      </c>
      <c r="B3263" s="36" t="s">
        <v>15814</v>
      </c>
      <c r="C3263" s="36" t="s">
        <v>17706</v>
      </c>
      <c r="D3263" s="36" t="s">
        <v>17839</v>
      </c>
      <c r="E3263" s="36" t="s">
        <v>28</v>
      </c>
      <c r="F3263" s="36" t="s">
        <v>45</v>
      </c>
      <c r="G3263" s="36">
        <v>0</v>
      </c>
      <c r="H3263" s="36" t="s">
        <v>82</v>
      </c>
      <c r="I3263" s="36" t="s">
        <v>17840</v>
      </c>
      <c r="J3263" s="36" t="s">
        <v>17841</v>
      </c>
      <c r="K3263" s="36" t="s">
        <v>33</v>
      </c>
      <c r="L3263" s="72" t="s">
        <v>17842</v>
      </c>
      <c r="M3263" s="36" t="s">
        <v>17843</v>
      </c>
      <c r="N3263" s="36" t="s">
        <v>49</v>
      </c>
      <c r="O3263" s="36"/>
      <c r="P3263" s="36" t="s">
        <v>50</v>
      </c>
      <c r="Q3263" s="36"/>
      <c r="R3263" s="36"/>
      <c r="S3263" s="36" t="s">
        <v>51</v>
      </c>
      <c r="T3263" s="36" t="s">
        <v>38</v>
      </c>
      <c r="U3263" s="36" t="s">
        <v>39</v>
      </c>
      <c r="V3263" s="36" t="s">
        <v>38</v>
      </c>
      <c r="W3263" s="36" t="s">
        <v>17802</v>
      </c>
      <c r="X3263" s="36">
        <v>1</v>
      </c>
      <c r="Y3263" s="36" t="s">
        <v>17825</v>
      </c>
      <c r="Z3263" s="36">
        <v>2</v>
      </c>
      <c r="AA3263" s="36" t="s">
        <v>17844</v>
      </c>
      <c r="AB3263" s="36">
        <v>1</v>
      </c>
      <c r="AC3263" s="36"/>
      <c r="AD3263" s="36"/>
      <c r="AE3263" s="36">
        <f t="shared" si="53"/>
        <v>1</v>
      </c>
    </row>
    <row r="3264" spans="1:31" customFormat="1" ht="135">
      <c r="A3264" s="36">
        <v>3263</v>
      </c>
      <c r="B3264" s="36" t="s">
        <v>15814</v>
      </c>
      <c r="C3264" s="36" t="s">
        <v>17706</v>
      </c>
      <c r="D3264" s="36" t="s">
        <v>17845</v>
      </c>
      <c r="E3264" s="36" t="s">
        <v>28</v>
      </c>
      <c r="F3264" s="36" t="s">
        <v>45</v>
      </c>
      <c r="G3264" s="36">
        <v>0</v>
      </c>
      <c r="H3264" s="36" t="s">
        <v>82</v>
      </c>
      <c r="I3264" s="36" t="s">
        <v>17846</v>
      </c>
      <c r="J3264" s="36" t="s">
        <v>17847</v>
      </c>
      <c r="K3264" s="36" t="s">
        <v>33</v>
      </c>
      <c r="L3264" s="72" t="s">
        <v>17848</v>
      </c>
      <c r="M3264" s="36" t="s">
        <v>17849</v>
      </c>
      <c r="N3264" s="36" t="s">
        <v>36</v>
      </c>
      <c r="O3264" s="36"/>
      <c r="P3264" s="36"/>
      <c r="Q3264" s="36"/>
      <c r="R3264" s="36"/>
      <c r="S3264" s="36" t="s">
        <v>37</v>
      </c>
      <c r="T3264" s="36" t="s">
        <v>38</v>
      </c>
      <c r="U3264" s="36" t="s">
        <v>38</v>
      </c>
      <c r="V3264" s="36" t="s">
        <v>38</v>
      </c>
      <c r="W3264" s="36" t="s">
        <v>17746</v>
      </c>
      <c r="X3264" s="36">
        <v>1</v>
      </c>
      <c r="Y3264" s="36" t="s">
        <v>17850</v>
      </c>
      <c r="Z3264" s="36">
        <v>2</v>
      </c>
      <c r="AA3264" s="36" t="s">
        <v>17851</v>
      </c>
      <c r="AB3264" s="36">
        <v>5</v>
      </c>
      <c r="AC3264" s="36"/>
      <c r="AD3264" s="36"/>
      <c r="AE3264" s="36">
        <f t="shared" si="53"/>
        <v>0</v>
      </c>
    </row>
    <row r="3265" spans="1:31" customFormat="1" ht="94.5">
      <c r="A3265" s="36">
        <v>3264</v>
      </c>
      <c r="B3265" s="36" t="s">
        <v>15814</v>
      </c>
      <c r="C3265" s="36" t="s">
        <v>17706</v>
      </c>
      <c r="D3265" s="36" t="s">
        <v>17852</v>
      </c>
      <c r="E3265" s="36" t="s">
        <v>28</v>
      </c>
      <c r="F3265" s="36" t="s">
        <v>45</v>
      </c>
      <c r="G3265" s="36">
        <v>0</v>
      </c>
      <c r="H3265" s="36" t="s">
        <v>82</v>
      </c>
      <c r="I3265" s="36" t="s">
        <v>17853</v>
      </c>
      <c r="J3265" s="36" t="s">
        <v>17854</v>
      </c>
      <c r="K3265" s="36" t="s">
        <v>33</v>
      </c>
      <c r="L3265" s="72" t="s">
        <v>17855</v>
      </c>
      <c r="M3265" s="36" t="s">
        <v>17856</v>
      </c>
      <c r="N3265" s="36" t="s">
        <v>36</v>
      </c>
      <c r="O3265" s="36"/>
      <c r="P3265" s="36"/>
      <c r="Q3265" s="36"/>
      <c r="R3265" s="36"/>
      <c r="S3265" s="36" t="s">
        <v>51</v>
      </c>
      <c r="T3265" s="36" t="s">
        <v>38</v>
      </c>
      <c r="U3265" s="36" t="s">
        <v>39</v>
      </c>
      <c r="V3265" s="36" t="s">
        <v>38</v>
      </c>
      <c r="W3265" s="36" t="s">
        <v>17802</v>
      </c>
      <c r="X3265" s="36">
        <v>1</v>
      </c>
      <c r="Y3265" s="36" t="s">
        <v>17857</v>
      </c>
      <c r="Z3265" s="36">
        <v>2</v>
      </c>
      <c r="AA3265" s="36" t="s">
        <v>17858</v>
      </c>
      <c r="AB3265" s="36">
        <v>1</v>
      </c>
      <c r="AC3265" s="36"/>
      <c r="AD3265" s="36"/>
      <c r="AE3265" s="36">
        <f t="shared" si="53"/>
        <v>0</v>
      </c>
    </row>
    <row r="3266" spans="1:31" customFormat="1" ht="121.5">
      <c r="A3266" s="36">
        <v>3265</v>
      </c>
      <c r="B3266" s="36" t="s">
        <v>15814</v>
      </c>
      <c r="C3266" s="36" t="s">
        <v>17706</v>
      </c>
      <c r="D3266" s="36" t="s">
        <v>17859</v>
      </c>
      <c r="E3266" s="36" t="s">
        <v>28</v>
      </c>
      <c r="F3266" s="36" t="s">
        <v>45</v>
      </c>
      <c r="G3266" s="36">
        <v>0</v>
      </c>
      <c r="H3266" s="36" t="s">
        <v>30</v>
      </c>
      <c r="I3266" s="36" t="s">
        <v>17860</v>
      </c>
      <c r="J3266" s="36" t="s">
        <v>17861</v>
      </c>
      <c r="K3266" s="36" t="s">
        <v>33</v>
      </c>
      <c r="L3266" s="72" t="s">
        <v>17862</v>
      </c>
      <c r="M3266" s="36" t="s">
        <v>17863</v>
      </c>
      <c r="N3266" s="36" t="s">
        <v>36</v>
      </c>
      <c r="O3266" s="36"/>
      <c r="P3266" s="36"/>
      <c r="Q3266" s="36"/>
      <c r="R3266" s="36"/>
      <c r="S3266" s="36" t="s">
        <v>51</v>
      </c>
      <c r="T3266" s="36" t="s">
        <v>38</v>
      </c>
      <c r="U3266" s="36" t="s">
        <v>38</v>
      </c>
      <c r="V3266" s="36" t="s">
        <v>38</v>
      </c>
      <c r="W3266" s="36" t="s">
        <v>17864</v>
      </c>
      <c r="X3266" s="36">
        <v>1</v>
      </c>
      <c r="Y3266" s="36" t="s">
        <v>17865</v>
      </c>
      <c r="Z3266" s="36">
        <v>1</v>
      </c>
      <c r="AA3266" s="36" t="s">
        <v>17866</v>
      </c>
      <c r="AB3266" s="36">
        <v>4</v>
      </c>
      <c r="AC3266" s="36"/>
      <c r="AD3266" s="36"/>
      <c r="AE3266" s="36">
        <f t="shared" si="53"/>
        <v>0</v>
      </c>
    </row>
    <row r="3267" spans="1:31" customFormat="1" ht="108">
      <c r="A3267" s="36">
        <v>3266</v>
      </c>
      <c r="B3267" s="36" t="s">
        <v>15814</v>
      </c>
      <c r="C3267" s="36" t="s">
        <v>17706</v>
      </c>
      <c r="D3267" s="36" t="s">
        <v>17867</v>
      </c>
      <c r="E3267" s="36" t="s">
        <v>28</v>
      </c>
      <c r="F3267" s="36" t="s">
        <v>45</v>
      </c>
      <c r="G3267" s="36">
        <v>0</v>
      </c>
      <c r="H3267" s="36" t="s">
        <v>82</v>
      </c>
      <c r="I3267" s="36" t="s">
        <v>17868</v>
      </c>
      <c r="J3267" s="36" t="s">
        <v>17869</v>
      </c>
      <c r="K3267" s="36" t="s">
        <v>33</v>
      </c>
      <c r="L3267" s="72" t="s">
        <v>17870</v>
      </c>
      <c r="M3267" s="36" t="s">
        <v>17871</v>
      </c>
      <c r="N3267" s="36" t="s">
        <v>36</v>
      </c>
      <c r="O3267" s="36"/>
      <c r="P3267" s="36"/>
      <c r="Q3267" s="36"/>
      <c r="R3267" s="36"/>
      <c r="S3267" s="36" t="s">
        <v>38</v>
      </c>
      <c r="T3267" s="36" t="s">
        <v>38</v>
      </c>
      <c r="U3267" s="36" t="s">
        <v>38</v>
      </c>
      <c r="V3267" s="36" t="s">
        <v>38</v>
      </c>
      <c r="W3267" s="36" t="s">
        <v>17872</v>
      </c>
      <c r="X3267" s="36">
        <v>1</v>
      </c>
      <c r="Y3267" s="36" t="s">
        <v>17873</v>
      </c>
      <c r="Z3267" s="36">
        <v>1</v>
      </c>
      <c r="AA3267" s="36" t="s">
        <v>17873</v>
      </c>
      <c r="AB3267" s="36">
        <v>1</v>
      </c>
      <c r="AC3267" s="36"/>
      <c r="AD3267" s="36"/>
      <c r="AE3267" s="36">
        <f t="shared" si="53"/>
        <v>0</v>
      </c>
    </row>
    <row r="3268" spans="1:31" customFormat="1" ht="94.5">
      <c r="A3268" s="36">
        <v>3267</v>
      </c>
      <c r="B3268" s="36" t="s">
        <v>15814</v>
      </c>
      <c r="C3268" s="36" t="s">
        <v>17706</v>
      </c>
      <c r="D3268" s="36" t="s">
        <v>17874</v>
      </c>
      <c r="E3268" s="36" t="s">
        <v>28</v>
      </c>
      <c r="F3268" s="36" t="s">
        <v>45</v>
      </c>
      <c r="G3268" s="36">
        <v>0</v>
      </c>
      <c r="H3268" s="36" t="s">
        <v>82</v>
      </c>
      <c r="I3268" s="36" t="s">
        <v>17875</v>
      </c>
      <c r="J3268" s="36" t="s">
        <v>17876</v>
      </c>
      <c r="K3268" s="36" t="s">
        <v>33</v>
      </c>
      <c r="L3268" s="72" t="s">
        <v>17877</v>
      </c>
      <c r="M3268" s="36" t="s">
        <v>17878</v>
      </c>
      <c r="N3268" s="36" t="s">
        <v>49</v>
      </c>
      <c r="O3268" s="36" t="s">
        <v>50</v>
      </c>
      <c r="P3268" s="36"/>
      <c r="Q3268" s="36"/>
      <c r="R3268" s="36"/>
      <c r="S3268" s="36" t="s">
        <v>42</v>
      </c>
      <c r="T3268" s="36" t="s">
        <v>38</v>
      </c>
      <c r="U3268" s="36" t="s">
        <v>39</v>
      </c>
      <c r="V3268" s="36" t="s">
        <v>38</v>
      </c>
      <c r="W3268" s="36" t="s">
        <v>17872</v>
      </c>
      <c r="X3268" s="36">
        <v>1</v>
      </c>
      <c r="Y3268" s="36" t="s">
        <v>17879</v>
      </c>
      <c r="Z3268" s="36">
        <v>1</v>
      </c>
      <c r="AA3268" s="36" t="s">
        <v>17879</v>
      </c>
      <c r="AB3268" s="36">
        <v>1</v>
      </c>
      <c r="AC3268" s="36"/>
      <c r="AD3268" s="36"/>
      <c r="AE3268" s="36">
        <f t="shared" si="53"/>
        <v>1</v>
      </c>
    </row>
    <row r="3269" spans="1:31" customFormat="1" ht="94.5">
      <c r="A3269" s="36">
        <v>3268</v>
      </c>
      <c r="B3269" s="36" t="s">
        <v>15814</v>
      </c>
      <c r="C3269" s="36" t="s">
        <v>17706</v>
      </c>
      <c r="D3269" s="36" t="s">
        <v>17880</v>
      </c>
      <c r="E3269" s="36" t="s">
        <v>28</v>
      </c>
      <c r="F3269" s="36" t="s">
        <v>45</v>
      </c>
      <c r="G3269" s="36">
        <v>0</v>
      </c>
      <c r="H3269" s="36" t="s">
        <v>108</v>
      </c>
      <c r="I3269" s="36" t="s">
        <v>17881</v>
      </c>
      <c r="J3269" s="36" t="s">
        <v>17882</v>
      </c>
      <c r="K3269" s="36" t="s">
        <v>33</v>
      </c>
      <c r="L3269" s="72" t="s">
        <v>17883</v>
      </c>
      <c r="M3269" s="36" t="s">
        <v>17884</v>
      </c>
      <c r="N3269" s="36" t="s">
        <v>49</v>
      </c>
      <c r="O3269" s="36" t="s">
        <v>50</v>
      </c>
      <c r="P3269" s="36" t="s">
        <v>50</v>
      </c>
      <c r="Q3269" s="36" t="s">
        <v>50</v>
      </c>
      <c r="R3269" s="36"/>
      <c r="S3269" s="36" t="s">
        <v>51</v>
      </c>
      <c r="T3269" s="36" t="s">
        <v>38</v>
      </c>
      <c r="U3269" s="36" t="s">
        <v>39</v>
      </c>
      <c r="V3269" s="36" t="s">
        <v>39</v>
      </c>
      <c r="W3269" s="36" t="s">
        <v>17776</v>
      </c>
      <c r="X3269" s="36">
        <v>1</v>
      </c>
      <c r="Y3269" s="36" t="s">
        <v>17885</v>
      </c>
      <c r="Z3269" s="36">
        <v>2</v>
      </c>
      <c r="AA3269" s="36" t="s">
        <v>17886</v>
      </c>
      <c r="AB3269" s="36">
        <v>1</v>
      </c>
      <c r="AC3269" s="36"/>
      <c r="AD3269" s="36"/>
      <c r="AE3269" s="36">
        <f t="shared" si="53"/>
        <v>3</v>
      </c>
    </row>
    <row r="3270" spans="1:31" customFormat="1" ht="81">
      <c r="A3270" s="36">
        <v>3269</v>
      </c>
      <c r="B3270" s="36" t="s">
        <v>15814</v>
      </c>
      <c r="C3270" s="36" t="s">
        <v>17706</v>
      </c>
      <c r="D3270" s="36" t="s">
        <v>17887</v>
      </c>
      <c r="E3270" s="36" t="s">
        <v>28</v>
      </c>
      <c r="F3270" s="36" t="s">
        <v>45</v>
      </c>
      <c r="G3270" s="36">
        <v>0</v>
      </c>
      <c r="H3270" s="36" t="s">
        <v>108</v>
      </c>
      <c r="I3270" s="36" t="s">
        <v>17888</v>
      </c>
      <c r="J3270" s="36" t="s">
        <v>17889</v>
      </c>
      <c r="K3270" s="36" t="s">
        <v>33</v>
      </c>
      <c r="L3270" s="72" t="s">
        <v>17890</v>
      </c>
      <c r="M3270" s="36" t="s">
        <v>17891</v>
      </c>
      <c r="N3270" s="36" t="s">
        <v>36</v>
      </c>
      <c r="O3270" s="36"/>
      <c r="P3270" s="36"/>
      <c r="Q3270" s="36"/>
      <c r="R3270" s="36"/>
      <c r="S3270" s="36" t="s">
        <v>37</v>
      </c>
      <c r="T3270" s="36" t="s">
        <v>39</v>
      </c>
      <c r="U3270" s="36" t="s">
        <v>39</v>
      </c>
      <c r="V3270" s="36" t="s">
        <v>39</v>
      </c>
      <c r="W3270" s="36" t="s">
        <v>17802</v>
      </c>
      <c r="X3270" s="36">
        <v>1</v>
      </c>
      <c r="Y3270" s="36" t="s">
        <v>17885</v>
      </c>
      <c r="Z3270" s="36">
        <v>2</v>
      </c>
      <c r="AA3270" s="36" t="s">
        <v>17892</v>
      </c>
      <c r="AB3270" s="36">
        <v>1</v>
      </c>
      <c r="AC3270" s="36"/>
      <c r="AD3270" s="36"/>
      <c r="AE3270" s="36">
        <f t="shared" si="53"/>
        <v>0</v>
      </c>
    </row>
    <row r="3271" spans="1:31" customFormat="1" ht="94.5">
      <c r="A3271" s="36">
        <v>3270</v>
      </c>
      <c r="B3271" s="36" t="s">
        <v>15814</v>
      </c>
      <c r="C3271" s="36" t="s">
        <v>17706</v>
      </c>
      <c r="D3271" s="36" t="s">
        <v>17893</v>
      </c>
      <c r="E3271" s="36" t="s">
        <v>28</v>
      </c>
      <c r="F3271" s="36" t="s">
        <v>7590</v>
      </c>
      <c r="G3271" s="36">
        <v>4</v>
      </c>
      <c r="H3271" s="36" t="s">
        <v>82</v>
      </c>
      <c r="I3271" s="36" t="s">
        <v>17894</v>
      </c>
      <c r="J3271" s="36" t="s">
        <v>17895</v>
      </c>
      <c r="K3271" s="36" t="s">
        <v>33</v>
      </c>
      <c r="L3271" s="72" t="s">
        <v>17896</v>
      </c>
      <c r="M3271" s="36" t="s">
        <v>17897</v>
      </c>
      <c r="N3271" s="36" t="s">
        <v>36</v>
      </c>
      <c r="O3271" s="36"/>
      <c r="P3271" s="36"/>
      <c r="Q3271" s="36"/>
      <c r="R3271" s="36"/>
      <c r="S3271" s="36" t="s">
        <v>37</v>
      </c>
      <c r="T3271" s="36" t="s">
        <v>38</v>
      </c>
      <c r="U3271" s="36" t="s">
        <v>39</v>
      </c>
      <c r="V3271" s="36" t="s">
        <v>38</v>
      </c>
      <c r="W3271" s="36" t="s">
        <v>17898</v>
      </c>
      <c r="X3271" s="36">
        <v>1</v>
      </c>
      <c r="Y3271" s="36" t="s">
        <v>17899</v>
      </c>
      <c r="Z3271" s="36">
        <v>1</v>
      </c>
      <c r="AA3271" s="36" t="s">
        <v>17899</v>
      </c>
      <c r="AB3271" s="36">
        <v>1</v>
      </c>
      <c r="AC3271" s="36"/>
      <c r="AD3271" s="36"/>
      <c r="AE3271" s="36">
        <f t="shared" si="53"/>
        <v>0</v>
      </c>
    </row>
    <row r="3272" spans="1:31" customFormat="1" ht="148.5">
      <c r="A3272" s="36">
        <v>3271</v>
      </c>
      <c r="B3272" s="36" t="s">
        <v>15814</v>
      </c>
      <c r="C3272" s="36" t="s">
        <v>17706</v>
      </c>
      <c r="D3272" s="36" t="s">
        <v>17900</v>
      </c>
      <c r="E3272" s="36" t="s">
        <v>28</v>
      </c>
      <c r="F3272" s="36" t="s">
        <v>45</v>
      </c>
      <c r="G3272" s="36">
        <v>0</v>
      </c>
      <c r="H3272" s="36" t="s">
        <v>82</v>
      </c>
      <c r="I3272" s="36" t="s">
        <v>17901</v>
      </c>
      <c r="J3272" s="36" t="s">
        <v>17902</v>
      </c>
      <c r="K3272" s="36" t="s">
        <v>33</v>
      </c>
      <c r="L3272" s="72" t="s">
        <v>17903</v>
      </c>
      <c r="M3272" s="36" t="s">
        <v>17904</v>
      </c>
      <c r="N3272" s="36" t="s">
        <v>36</v>
      </c>
      <c r="O3272" s="36"/>
      <c r="P3272" s="36"/>
      <c r="Q3272" s="36"/>
      <c r="R3272" s="36"/>
      <c r="S3272" s="36" t="s">
        <v>37</v>
      </c>
      <c r="T3272" s="36" t="s">
        <v>38</v>
      </c>
      <c r="U3272" s="36" t="s">
        <v>38</v>
      </c>
      <c r="V3272" s="36" t="s">
        <v>38</v>
      </c>
      <c r="W3272" s="36" t="s">
        <v>17905</v>
      </c>
      <c r="X3272" s="36">
        <v>2</v>
      </c>
      <c r="Y3272" s="36" t="s">
        <v>17906</v>
      </c>
      <c r="Z3272" s="36">
        <v>1</v>
      </c>
      <c r="AA3272" s="36" t="s">
        <v>17906</v>
      </c>
      <c r="AB3272" s="36">
        <v>1</v>
      </c>
      <c r="AC3272" s="36"/>
      <c r="AD3272" s="36"/>
      <c r="AE3272" s="36">
        <f t="shared" si="53"/>
        <v>0</v>
      </c>
    </row>
    <row r="3273" spans="1:31" customFormat="1" ht="81">
      <c r="A3273" s="36">
        <v>3272</v>
      </c>
      <c r="B3273" s="36" t="s">
        <v>15814</v>
      </c>
      <c r="C3273" s="36" t="s">
        <v>17710</v>
      </c>
      <c r="D3273" s="36" t="s">
        <v>17907</v>
      </c>
      <c r="E3273" s="36" t="s">
        <v>28</v>
      </c>
      <c r="F3273" s="36" t="s">
        <v>45</v>
      </c>
      <c r="G3273" s="36">
        <v>0</v>
      </c>
      <c r="H3273" s="36" t="s">
        <v>108</v>
      </c>
      <c r="I3273" s="36" t="s">
        <v>17908</v>
      </c>
      <c r="J3273" s="36" t="s">
        <v>17909</v>
      </c>
      <c r="K3273" s="36" t="s">
        <v>33</v>
      </c>
      <c r="L3273" s="72" t="s">
        <v>17910</v>
      </c>
      <c r="M3273" s="36" t="s">
        <v>17911</v>
      </c>
      <c r="N3273" s="36" t="s">
        <v>49</v>
      </c>
      <c r="O3273" s="36"/>
      <c r="P3273" s="36"/>
      <c r="Q3273" s="36" t="s">
        <v>50</v>
      </c>
      <c r="R3273" s="36"/>
      <c r="S3273" s="36" t="s">
        <v>51</v>
      </c>
      <c r="T3273" s="36" t="s">
        <v>38</v>
      </c>
      <c r="U3273" s="36" t="s">
        <v>38</v>
      </c>
      <c r="V3273" s="36" t="s">
        <v>38</v>
      </c>
      <c r="W3273" s="36"/>
      <c r="X3273" s="36">
        <v>2</v>
      </c>
      <c r="Y3273" s="36" t="s">
        <v>52</v>
      </c>
      <c r="Z3273" s="36">
        <v>3</v>
      </c>
      <c r="AA3273" s="36" t="s">
        <v>821</v>
      </c>
      <c r="AB3273" s="36">
        <v>4</v>
      </c>
      <c r="AC3273" s="36"/>
      <c r="AD3273" s="36"/>
      <c r="AE3273" s="36">
        <f t="shared" si="53"/>
        <v>1</v>
      </c>
    </row>
    <row r="3274" spans="1:31" customFormat="1" ht="54">
      <c r="A3274" s="36">
        <v>3273</v>
      </c>
      <c r="B3274" s="36" t="s">
        <v>15814</v>
      </c>
      <c r="C3274" s="36" t="s">
        <v>17710</v>
      </c>
      <c r="D3274" s="36" t="s">
        <v>17912</v>
      </c>
      <c r="E3274" s="36" t="s">
        <v>28</v>
      </c>
      <c r="F3274" s="36" t="s">
        <v>45</v>
      </c>
      <c r="G3274" s="36">
        <v>0</v>
      </c>
      <c r="H3274" s="36" t="s">
        <v>108</v>
      </c>
      <c r="I3274" s="36" t="s">
        <v>17913</v>
      </c>
      <c r="J3274" s="36" t="s">
        <v>17914</v>
      </c>
      <c r="K3274" s="36" t="s">
        <v>33</v>
      </c>
      <c r="L3274" s="72" t="s">
        <v>17915</v>
      </c>
      <c r="M3274" s="36" t="s">
        <v>17916</v>
      </c>
      <c r="N3274" s="36" t="s">
        <v>49</v>
      </c>
      <c r="O3274" s="36"/>
      <c r="P3274" s="36" t="s">
        <v>50</v>
      </c>
      <c r="Q3274" s="36"/>
      <c r="R3274" s="36"/>
      <c r="S3274" s="36" t="s">
        <v>51</v>
      </c>
      <c r="T3274" s="36" t="s">
        <v>38</v>
      </c>
      <c r="U3274" s="36" t="s">
        <v>39</v>
      </c>
      <c r="V3274" s="36" t="s">
        <v>38</v>
      </c>
      <c r="W3274" s="36"/>
      <c r="X3274" s="36">
        <v>2</v>
      </c>
      <c r="Y3274" s="36" t="s">
        <v>52</v>
      </c>
      <c r="Z3274" s="36">
        <v>3</v>
      </c>
      <c r="AA3274" s="36" t="s">
        <v>821</v>
      </c>
      <c r="AB3274" s="36">
        <v>4</v>
      </c>
      <c r="AC3274" s="36"/>
      <c r="AD3274" s="36"/>
      <c r="AE3274" s="36">
        <f t="shared" ref="AE3274:AE3337" si="54">COUNTIFS(O3274:R3274,"√")</f>
        <v>1</v>
      </c>
    </row>
    <row r="3275" spans="1:31" customFormat="1" ht="81">
      <c r="A3275" s="36">
        <v>3274</v>
      </c>
      <c r="B3275" s="36" t="s">
        <v>15814</v>
      </c>
      <c r="C3275" s="36" t="s">
        <v>17710</v>
      </c>
      <c r="D3275" s="36" t="s">
        <v>17917</v>
      </c>
      <c r="E3275" s="36" t="s">
        <v>28</v>
      </c>
      <c r="F3275" s="36" t="s">
        <v>45</v>
      </c>
      <c r="G3275" s="36">
        <v>0</v>
      </c>
      <c r="H3275" s="36" t="s">
        <v>82</v>
      </c>
      <c r="I3275" s="36" t="s">
        <v>17918</v>
      </c>
      <c r="J3275" s="36" t="s">
        <v>17919</v>
      </c>
      <c r="K3275" s="36" t="s">
        <v>33</v>
      </c>
      <c r="L3275" s="72" t="s">
        <v>17920</v>
      </c>
      <c r="M3275" s="36" t="s">
        <v>17921</v>
      </c>
      <c r="N3275" s="36" t="s">
        <v>49</v>
      </c>
      <c r="O3275" s="36" t="s">
        <v>50</v>
      </c>
      <c r="P3275" s="36"/>
      <c r="Q3275" s="36"/>
      <c r="R3275" s="36"/>
      <c r="S3275" s="36" t="s">
        <v>51</v>
      </c>
      <c r="T3275" s="36" t="s">
        <v>38</v>
      </c>
      <c r="U3275" s="36" t="s">
        <v>38</v>
      </c>
      <c r="V3275" s="36" t="s">
        <v>38</v>
      </c>
      <c r="W3275" s="36" t="s">
        <v>17922</v>
      </c>
      <c r="X3275" s="36">
        <v>1</v>
      </c>
      <c r="Y3275" s="36" t="s">
        <v>52</v>
      </c>
      <c r="Z3275" s="36">
        <v>3</v>
      </c>
      <c r="AA3275" s="36" t="s">
        <v>1715</v>
      </c>
      <c r="AB3275" s="36">
        <v>1</v>
      </c>
      <c r="AC3275" s="36"/>
      <c r="AD3275" s="36"/>
      <c r="AE3275" s="36">
        <f t="shared" si="54"/>
        <v>1</v>
      </c>
    </row>
    <row r="3276" spans="1:31" customFormat="1" ht="67.5">
      <c r="A3276" s="36">
        <v>3275</v>
      </c>
      <c r="B3276" s="36" t="s">
        <v>15814</v>
      </c>
      <c r="C3276" s="36" t="s">
        <v>17710</v>
      </c>
      <c r="D3276" s="36" t="s">
        <v>17923</v>
      </c>
      <c r="E3276" s="36" t="s">
        <v>28</v>
      </c>
      <c r="F3276" s="36" t="s">
        <v>45</v>
      </c>
      <c r="G3276" s="36">
        <v>0</v>
      </c>
      <c r="H3276" s="36" t="s">
        <v>82</v>
      </c>
      <c r="I3276" s="36" t="s">
        <v>17924</v>
      </c>
      <c r="J3276" s="36" t="s">
        <v>17925</v>
      </c>
      <c r="K3276" s="36" t="s">
        <v>106</v>
      </c>
      <c r="L3276" s="72"/>
      <c r="M3276" s="36"/>
      <c r="N3276" s="36"/>
      <c r="O3276" s="36"/>
      <c r="P3276" s="36"/>
      <c r="Q3276" s="36"/>
      <c r="R3276" s="36"/>
      <c r="S3276" s="36"/>
      <c r="T3276" s="36"/>
      <c r="U3276" s="36"/>
      <c r="V3276" s="36"/>
      <c r="W3276" s="36"/>
      <c r="X3276" s="36"/>
      <c r="Y3276" s="36"/>
      <c r="Z3276" s="36"/>
      <c r="AA3276" s="36"/>
      <c r="AB3276" s="36"/>
      <c r="AC3276" s="36"/>
      <c r="AD3276" s="36"/>
      <c r="AE3276" s="36">
        <f t="shared" si="54"/>
        <v>0</v>
      </c>
    </row>
    <row r="3277" spans="1:31" customFormat="1" ht="54">
      <c r="A3277" s="36">
        <v>3276</v>
      </c>
      <c r="B3277" s="36" t="s">
        <v>15814</v>
      </c>
      <c r="C3277" s="36" t="s">
        <v>17710</v>
      </c>
      <c r="D3277" s="36" t="s">
        <v>17926</v>
      </c>
      <c r="E3277" s="36" t="s">
        <v>28</v>
      </c>
      <c r="F3277" s="36" t="s">
        <v>45</v>
      </c>
      <c r="G3277" s="36">
        <v>0</v>
      </c>
      <c r="H3277" s="36" t="s">
        <v>108</v>
      </c>
      <c r="I3277" s="36" t="s">
        <v>17927</v>
      </c>
      <c r="J3277" s="36" t="s">
        <v>17928</v>
      </c>
      <c r="K3277" s="36" t="s">
        <v>33</v>
      </c>
      <c r="L3277" s="72" t="s">
        <v>17929</v>
      </c>
      <c r="M3277" s="36" t="s">
        <v>17930</v>
      </c>
      <c r="N3277" s="36" t="s">
        <v>36</v>
      </c>
      <c r="O3277" s="36"/>
      <c r="P3277" s="36"/>
      <c r="Q3277" s="36"/>
      <c r="R3277" s="36"/>
      <c r="S3277" s="36" t="s">
        <v>51</v>
      </c>
      <c r="T3277" s="36" t="s">
        <v>38</v>
      </c>
      <c r="U3277" s="36" t="s">
        <v>38</v>
      </c>
      <c r="V3277" s="36" t="s">
        <v>38</v>
      </c>
      <c r="W3277" s="36"/>
      <c r="X3277" s="36">
        <v>2</v>
      </c>
      <c r="Y3277" s="36" t="s">
        <v>52</v>
      </c>
      <c r="Z3277" s="36">
        <v>3</v>
      </c>
      <c r="AA3277" s="36" t="s">
        <v>1715</v>
      </c>
      <c r="AB3277" s="36">
        <v>1</v>
      </c>
      <c r="AC3277" s="36"/>
      <c r="AD3277" s="36"/>
      <c r="AE3277" s="36">
        <f t="shared" si="54"/>
        <v>0</v>
      </c>
    </row>
    <row r="3278" spans="1:31" customFormat="1" ht="121.5">
      <c r="A3278" s="36">
        <v>3277</v>
      </c>
      <c r="B3278" s="36" t="s">
        <v>15814</v>
      </c>
      <c r="C3278" s="36" t="s">
        <v>17710</v>
      </c>
      <c r="D3278" s="36" t="s">
        <v>17931</v>
      </c>
      <c r="E3278" s="36" t="s">
        <v>28</v>
      </c>
      <c r="F3278" s="36" t="s">
        <v>45</v>
      </c>
      <c r="G3278" s="36">
        <v>0</v>
      </c>
      <c r="H3278" s="36" t="s">
        <v>82</v>
      </c>
      <c r="I3278" s="36" t="s">
        <v>17932</v>
      </c>
      <c r="J3278" s="36" t="s">
        <v>17933</v>
      </c>
      <c r="K3278" s="36" t="s">
        <v>33</v>
      </c>
      <c r="L3278" s="72" t="s">
        <v>17934</v>
      </c>
      <c r="M3278" s="36" t="s">
        <v>17935</v>
      </c>
      <c r="N3278" s="36" t="s">
        <v>49</v>
      </c>
      <c r="O3278" s="36" t="s">
        <v>50</v>
      </c>
      <c r="P3278" s="36"/>
      <c r="Q3278" s="36"/>
      <c r="R3278" s="36"/>
      <c r="S3278" s="36" t="s">
        <v>51</v>
      </c>
      <c r="T3278" s="36" t="s">
        <v>38</v>
      </c>
      <c r="U3278" s="36" t="s">
        <v>38</v>
      </c>
      <c r="V3278" s="36" t="s">
        <v>38</v>
      </c>
      <c r="W3278" s="36"/>
      <c r="X3278" s="36">
        <v>2</v>
      </c>
      <c r="Y3278" s="36" t="s">
        <v>52</v>
      </c>
      <c r="Z3278" s="36">
        <v>3</v>
      </c>
      <c r="AA3278" s="36" t="s">
        <v>821</v>
      </c>
      <c r="AB3278" s="36">
        <v>4</v>
      </c>
      <c r="AC3278" s="36" t="s">
        <v>17936</v>
      </c>
      <c r="AD3278" s="36"/>
      <c r="AE3278" s="36">
        <f t="shared" si="54"/>
        <v>1</v>
      </c>
    </row>
    <row r="3279" spans="1:31" customFormat="1" ht="81">
      <c r="A3279" s="36">
        <v>3278</v>
      </c>
      <c r="B3279" s="36" t="s">
        <v>15814</v>
      </c>
      <c r="C3279" s="36" t="s">
        <v>17710</v>
      </c>
      <c r="D3279" s="36" t="s">
        <v>17937</v>
      </c>
      <c r="E3279" s="36" t="s">
        <v>28</v>
      </c>
      <c r="F3279" s="36" t="s">
        <v>45</v>
      </c>
      <c r="G3279" s="36">
        <v>0</v>
      </c>
      <c r="H3279" s="36" t="s">
        <v>42</v>
      </c>
      <c r="I3279" s="36" t="s">
        <v>17938</v>
      </c>
      <c r="J3279" s="36" t="s">
        <v>17939</v>
      </c>
      <c r="K3279" s="36" t="s">
        <v>33</v>
      </c>
      <c r="L3279" s="72" t="s">
        <v>17940</v>
      </c>
      <c r="M3279" s="36" t="s">
        <v>17941</v>
      </c>
      <c r="N3279" s="36" t="s">
        <v>49</v>
      </c>
      <c r="O3279" s="36" t="s">
        <v>50</v>
      </c>
      <c r="P3279" s="36"/>
      <c r="Q3279" s="36"/>
      <c r="R3279" s="36"/>
      <c r="S3279" s="36" t="s">
        <v>51</v>
      </c>
      <c r="T3279" s="36" t="s">
        <v>38</v>
      </c>
      <c r="U3279" s="36" t="s">
        <v>39</v>
      </c>
      <c r="V3279" s="36" t="s">
        <v>38</v>
      </c>
      <c r="W3279" s="36"/>
      <c r="X3279" s="36">
        <v>2</v>
      </c>
      <c r="Y3279" s="36" t="s">
        <v>52</v>
      </c>
      <c r="Z3279" s="36">
        <v>3</v>
      </c>
      <c r="AA3279" s="36" t="s">
        <v>1715</v>
      </c>
      <c r="AB3279" s="36">
        <v>1</v>
      </c>
      <c r="AC3279" s="36"/>
      <c r="AD3279" s="36"/>
      <c r="AE3279" s="36">
        <f t="shared" si="54"/>
        <v>1</v>
      </c>
    </row>
    <row r="3280" spans="1:31" customFormat="1" ht="121.5">
      <c r="A3280" s="36">
        <v>3279</v>
      </c>
      <c r="B3280" s="36" t="s">
        <v>15814</v>
      </c>
      <c r="C3280" s="36" t="s">
        <v>17710</v>
      </c>
      <c r="D3280" s="36" t="s">
        <v>17942</v>
      </c>
      <c r="E3280" s="36" t="s">
        <v>28</v>
      </c>
      <c r="F3280" s="36" t="s">
        <v>534</v>
      </c>
      <c r="G3280" s="36">
        <v>3</v>
      </c>
      <c r="H3280" s="36" t="s">
        <v>82</v>
      </c>
      <c r="I3280" s="36" t="s">
        <v>17943</v>
      </c>
      <c r="J3280" s="36" t="s">
        <v>17944</v>
      </c>
      <c r="K3280" s="36" t="s">
        <v>33</v>
      </c>
      <c r="L3280" s="72" t="s">
        <v>17945</v>
      </c>
      <c r="M3280" s="36" t="s">
        <v>17946</v>
      </c>
      <c r="N3280" s="36" t="s">
        <v>36</v>
      </c>
      <c r="O3280" s="36"/>
      <c r="P3280" s="36"/>
      <c r="Q3280" s="36"/>
      <c r="R3280" s="36"/>
      <c r="S3280" s="36" t="s">
        <v>38</v>
      </c>
      <c r="T3280" s="36" t="s">
        <v>38</v>
      </c>
      <c r="U3280" s="36" t="s">
        <v>42</v>
      </c>
      <c r="V3280" s="36" t="s">
        <v>42</v>
      </c>
      <c r="W3280" s="36" t="s">
        <v>38</v>
      </c>
      <c r="X3280" s="36">
        <v>2</v>
      </c>
      <c r="Y3280" s="36"/>
      <c r="Z3280" s="36">
        <v>3</v>
      </c>
      <c r="AA3280" s="36" t="s">
        <v>52</v>
      </c>
      <c r="AB3280" s="36">
        <v>3</v>
      </c>
      <c r="AC3280" s="36" t="s">
        <v>17947</v>
      </c>
      <c r="AD3280" s="36"/>
      <c r="AE3280" s="36">
        <f t="shared" si="54"/>
        <v>0</v>
      </c>
    </row>
    <row r="3281" spans="1:31" customFormat="1" ht="121.5">
      <c r="A3281" s="36">
        <v>3280</v>
      </c>
      <c r="B3281" s="36" t="s">
        <v>15814</v>
      </c>
      <c r="C3281" s="36" t="s">
        <v>17710</v>
      </c>
      <c r="D3281" s="36" t="s">
        <v>17948</v>
      </c>
      <c r="E3281" s="36" t="s">
        <v>28</v>
      </c>
      <c r="F3281" s="36" t="s">
        <v>45</v>
      </c>
      <c r="G3281" s="36">
        <v>0</v>
      </c>
      <c r="H3281" s="36" t="s">
        <v>82</v>
      </c>
      <c r="I3281" s="36" t="s">
        <v>17949</v>
      </c>
      <c r="J3281" s="36" t="s">
        <v>17950</v>
      </c>
      <c r="K3281" s="36" t="s">
        <v>33</v>
      </c>
      <c r="L3281" s="72" t="s">
        <v>17951</v>
      </c>
      <c r="M3281" s="36" t="s">
        <v>17952</v>
      </c>
      <c r="N3281" s="36" t="s">
        <v>36</v>
      </c>
      <c r="O3281" s="36"/>
      <c r="P3281" s="36"/>
      <c r="Q3281" s="36"/>
      <c r="R3281" s="36"/>
      <c r="S3281" s="36" t="s">
        <v>38</v>
      </c>
      <c r="T3281" s="36" t="s">
        <v>38</v>
      </c>
      <c r="U3281" s="36" t="s">
        <v>38</v>
      </c>
      <c r="V3281" s="36" t="s">
        <v>38</v>
      </c>
      <c r="W3281" s="36" t="s">
        <v>17953</v>
      </c>
      <c r="X3281" s="36">
        <v>1</v>
      </c>
      <c r="Y3281" s="36" t="s">
        <v>52</v>
      </c>
      <c r="Z3281" s="36">
        <v>3</v>
      </c>
      <c r="AA3281" s="36" t="s">
        <v>1715</v>
      </c>
      <c r="AB3281" s="36">
        <v>1</v>
      </c>
      <c r="AC3281" s="36"/>
      <c r="AD3281" s="36"/>
      <c r="AE3281" s="36">
        <f t="shared" si="54"/>
        <v>0</v>
      </c>
    </row>
    <row r="3282" spans="1:31" customFormat="1" ht="121.5">
      <c r="A3282" s="36">
        <v>3281</v>
      </c>
      <c r="B3282" s="36" t="s">
        <v>15814</v>
      </c>
      <c r="C3282" s="36" t="s">
        <v>17710</v>
      </c>
      <c r="D3282" s="36" t="s">
        <v>17954</v>
      </c>
      <c r="E3282" s="36" t="s">
        <v>28</v>
      </c>
      <c r="F3282" s="36" t="s">
        <v>45</v>
      </c>
      <c r="G3282" s="36">
        <v>0</v>
      </c>
      <c r="H3282" s="36" t="s">
        <v>82</v>
      </c>
      <c r="I3282" s="36" t="s">
        <v>17955</v>
      </c>
      <c r="J3282" s="36" t="s">
        <v>17956</v>
      </c>
      <c r="K3282" s="36" t="s">
        <v>106</v>
      </c>
      <c r="L3282" s="72"/>
      <c r="M3282" s="36"/>
      <c r="N3282" s="36"/>
      <c r="O3282" s="36"/>
      <c r="P3282" s="36"/>
      <c r="Q3282" s="36"/>
      <c r="R3282" s="36"/>
      <c r="S3282" s="36"/>
      <c r="T3282" s="36"/>
      <c r="U3282" s="36"/>
      <c r="V3282" s="36"/>
      <c r="W3282" s="36"/>
      <c r="X3282" s="36"/>
      <c r="Y3282" s="36"/>
      <c r="Z3282" s="36"/>
      <c r="AA3282" s="36"/>
      <c r="AB3282" s="36"/>
      <c r="AC3282" s="36"/>
      <c r="AD3282" s="36"/>
      <c r="AE3282" s="36">
        <f t="shared" si="54"/>
        <v>0</v>
      </c>
    </row>
    <row r="3283" spans="1:31" customFormat="1" ht="108">
      <c r="A3283" s="36">
        <v>3282</v>
      </c>
      <c r="B3283" s="36" t="s">
        <v>15814</v>
      </c>
      <c r="C3283" s="36" t="s">
        <v>17710</v>
      </c>
      <c r="D3283" s="36" t="s">
        <v>17957</v>
      </c>
      <c r="E3283" s="36" t="s">
        <v>28</v>
      </c>
      <c r="F3283" s="36" t="s">
        <v>45</v>
      </c>
      <c r="G3283" s="36">
        <v>0</v>
      </c>
      <c r="H3283" s="36" t="s">
        <v>42</v>
      </c>
      <c r="I3283" s="36" t="s">
        <v>17958</v>
      </c>
      <c r="J3283" s="36" t="s">
        <v>17959</v>
      </c>
      <c r="K3283" s="36" t="s">
        <v>33</v>
      </c>
      <c r="L3283" s="72" t="s">
        <v>17960</v>
      </c>
      <c r="M3283" s="36" t="s">
        <v>17961</v>
      </c>
      <c r="N3283" s="36" t="s">
        <v>49</v>
      </c>
      <c r="O3283" s="36" t="s">
        <v>50</v>
      </c>
      <c r="P3283" s="36" t="s">
        <v>50</v>
      </c>
      <c r="Q3283" s="36"/>
      <c r="R3283" s="36"/>
      <c r="S3283" s="36" t="s">
        <v>51</v>
      </c>
      <c r="T3283" s="36" t="s">
        <v>38</v>
      </c>
      <c r="U3283" s="36" t="s">
        <v>39</v>
      </c>
      <c r="V3283" s="36" t="s">
        <v>38</v>
      </c>
      <c r="W3283" s="36" t="s">
        <v>17962</v>
      </c>
      <c r="X3283" s="36">
        <v>1</v>
      </c>
      <c r="Y3283" s="36" t="s">
        <v>52</v>
      </c>
      <c r="Z3283" s="36">
        <v>3</v>
      </c>
      <c r="AA3283" s="36" t="s">
        <v>1715</v>
      </c>
      <c r="AB3283" s="36">
        <v>1</v>
      </c>
      <c r="AC3283" s="36"/>
      <c r="AD3283" s="36"/>
      <c r="AE3283" s="36">
        <f t="shared" si="54"/>
        <v>2</v>
      </c>
    </row>
    <row r="3284" spans="1:31" customFormat="1" ht="81">
      <c r="A3284" s="36">
        <v>3283</v>
      </c>
      <c r="B3284" s="36" t="s">
        <v>15814</v>
      </c>
      <c r="C3284" s="36" t="s">
        <v>17710</v>
      </c>
      <c r="D3284" s="36" t="s">
        <v>17963</v>
      </c>
      <c r="E3284" s="36" t="s">
        <v>28</v>
      </c>
      <c r="F3284" s="36" t="s">
        <v>5099</v>
      </c>
      <c r="G3284" s="36">
        <v>6</v>
      </c>
      <c r="H3284" s="36" t="s">
        <v>42</v>
      </c>
      <c r="I3284" s="36" t="s">
        <v>17964</v>
      </c>
      <c r="J3284" s="36" t="s">
        <v>17965</v>
      </c>
      <c r="K3284" s="36" t="s">
        <v>33</v>
      </c>
      <c r="L3284" s="72" t="s">
        <v>17966</v>
      </c>
      <c r="M3284" s="36" t="s">
        <v>17967</v>
      </c>
      <c r="N3284" s="36" t="s">
        <v>49</v>
      </c>
      <c r="O3284" s="36" t="s">
        <v>50</v>
      </c>
      <c r="P3284" s="36" t="s">
        <v>50</v>
      </c>
      <c r="Q3284" s="36"/>
      <c r="R3284" s="36"/>
      <c r="S3284" s="36" t="s">
        <v>51</v>
      </c>
      <c r="T3284" s="36" t="s">
        <v>38</v>
      </c>
      <c r="U3284" s="36" t="s">
        <v>39</v>
      </c>
      <c r="V3284" s="36" t="s">
        <v>38</v>
      </c>
      <c r="W3284" s="36" t="s">
        <v>38</v>
      </c>
      <c r="X3284" s="36">
        <v>2</v>
      </c>
      <c r="Y3284" s="36" t="s">
        <v>52</v>
      </c>
      <c r="Z3284" s="36">
        <v>3</v>
      </c>
      <c r="AA3284" s="36" t="s">
        <v>1715</v>
      </c>
      <c r="AB3284" s="36">
        <v>1</v>
      </c>
      <c r="AC3284" s="36" t="s">
        <v>17968</v>
      </c>
      <c r="AD3284" s="36"/>
      <c r="AE3284" s="36">
        <f t="shared" si="54"/>
        <v>2</v>
      </c>
    </row>
    <row r="3285" spans="1:31" customFormat="1" ht="108">
      <c r="A3285" s="36">
        <v>3284</v>
      </c>
      <c r="B3285" s="36" t="s">
        <v>15814</v>
      </c>
      <c r="C3285" s="36" t="s">
        <v>17710</v>
      </c>
      <c r="D3285" s="36" t="s">
        <v>17969</v>
      </c>
      <c r="E3285" s="36" t="s">
        <v>28</v>
      </c>
      <c r="F3285" s="36" t="s">
        <v>45</v>
      </c>
      <c r="G3285" s="36">
        <v>0</v>
      </c>
      <c r="H3285" s="36" t="s">
        <v>42</v>
      </c>
      <c r="I3285" s="36" t="s">
        <v>17970</v>
      </c>
      <c r="J3285" s="36" t="s">
        <v>17971</v>
      </c>
      <c r="K3285" s="36" t="s">
        <v>33</v>
      </c>
      <c r="L3285" s="72" t="s">
        <v>17972</v>
      </c>
      <c r="M3285" s="36" t="s">
        <v>17973</v>
      </c>
      <c r="N3285" s="36" t="s">
        <v>49</v>
      </c>
      <c r="O3285" s="36"/>
      <c r="P3285" s="36"/>
      <c r="Q3285" s="36"/>
      <c r="R3285" s="36" t="s">
        <v>50</v>
      </c>
      <c r="S3285" s="36" t="s">
        <v>51</v>
      </c>
      <c r="T3285" s="36" t="s">
        <v>38</v>
      </c>
      <c r="U3285" s="36" t="s">
        <v>39</v>
      </c>
      <c r="V3285" s="36" t="s">
        <v>38</v>
      </c>
      <c r="W3285" s="36" t="s">
        <v>38</v>
      </c>
      <c r="X3285" s="36">
        <v>2</v>
      </c>
      <c r="Y3285" s="36" t="s">
        <v>52</v>
      </c>
      <c r="Z3285" s="36">
        <v>3</v>
      </c>
      <c r="AA3285" s="36" t="s">
        <v>1715</v>
      </c>
      <c r="AB3285" s="36">
        <v>1</v>
      </c>
      <c r="AC3285" s="36"/>
      <c r="AD3285" s="36"/>
      <c r="AE3285" s="36">
        <f t="shared" si="54"/>
        <v>1</v>
      </c>
    </row>
    <row r="3286" spans="1:31" customFormat="1" ht="81">
      <c r="A3286" s="36">
        <v>3285</v>
      </c>
      <c r="B3286" s="36" t="s">
        <v>15814</v>
      </c>
      <c r="C3286" s="36" t="s">
        <v>17710</v>
      </c>
      <c r="D3286" s="36" t="s">
        <v>17974</v>
      </c>
      <c r="E3286" s="36" t="s">
        <v>28</v>
      </c>
      <c r="F3286" s="36" t="s">
        <v>45</v>
      </c>
      <c r="G3286" s="36">
        <v>0</v>
      </c>
      <c r="H3286" s="36" t="s">
        <v>108</v>
      </c>
      <c r="I3286" s="36" t="s">
        <v>17975</v>
      </c>
      <c r="J3286" s="36" t="s">
        <v>17976</v>
      </c>
      <c r="K3286" s="36" t="s">
        <v>33</v>
      </c>
      <c r="L3286" s="72" t="s">
        <v>17977</v>
      </c>
      <c r="M3286" s="36" t="s">
        <v>17978</v>
      </c>
      <c r="N3286" s="36" t="s">
        <v>49</v>
      </c>
      <c r="O3286" s="36" t="s">
        <v>50</v>
      </c>
      <c r="P3286" s="36"/>
      <c r="Q3286" s="36"/>
      <c r="R3286" s="36"/>
      <c r="S3286" s="36" t="s">
        <v>51</v>
      </c>
      <c r="T3286" s="36" t="s">
        <v>38</v>
      </c>
      <c r="U3286" s="36" t="s">
        <v>39</v>
      </c>
      <c r="V3286" s="36" t="s">
        <v>38</v>
      </c>
      <c r="W3286" s="36" t="s">
        <v>38</v>
      </c>
      <c r="X3286" s="36">
        <v>2</v>
      </c>
      <c r="Y3286" s="36" t="s">
        <v>52</v>
      </c>
      <c r="Z3286" s="36">
        <v>3</v>
      </c>
      <c r="AA3286" s="36" t="s">
        <v>1715</v>
      </c>
      <c r="AB3286" s="36">
        <v>1</v>
      </c>
      <c r="AC3286" s="36"/>
      <c r="AD3286" s="36"/>
      <c r="AE3286" s="36">
        <f t="shared" si="54"/>
        <v>1</v>
      </c>
    </row>
    <row r="3287" spans="1:31" customFormat="1" ht="108">
      <c r="A3287" s="36">
        <v>3286</v>
      </c>
      <c r="B3287" s="36" t="s">
        <v>15814</v>
      </c>
      <c r="C3287" s="36" t="s">
        <v>17710</v>
      </c>
      <c r="D3287" s="36" t="s">
        <v>17979</v>
      </c>
      <c r="E3287" s="36" t="s">
        <v>28</v>
      </c>
      <c r="F3287" s="36" t="s">
        <v>45</v>
      </c>
      <c r="G3287" s="36">
        <v>0</v>
      </c>
      <c r="H3287" s="36" t="s">
        <v>42</v>
      </c>
      <c r="I3287" s="36" t="s">
        <v>17980</v>
      </c>
      <c r="J3287" s="36" t="s">
        <v>17981</v>
      </c>
      <c r="K3287" s="36" t="s">
        <v>33</v>
      </c>
      <c r="L3287" s="72" t="s">
        <v>17982</v>
      </c>
      <c r="M3287" s="36" t="s">
        <v>17983</v>
      </c>
      <c r="N3287" s="36" t="s">
        <v>49</v>
      </c>
      <c r="O3287" s="36" t="s">
        <v>50</v>
      </c>
      <c r="P3287" s="36" t="s">
        <v>50</v>
      </c>
      <c r="Q3287" s="36"/>
      <c r="R3287" s="36"/>
      <c r="S3287" s="36" t="s">
        <v>51</v>
      </c>
      <c r="T3287" s="36" t="s">
        <v>38</v>
      </c>
      <c r="U3287" s="36" t="s">
        <v>39</v>
      </c>
      <c r="V3287" s="36" t="s">
        <v>38</v>
      </c>
      <c r="W3287" s="36" t="s">
        <v>17984</v>
      </c>
      <c r="X3287" s="36">
        <v>1</v>
      </c>
      <c r="Y3287" s="36" t="s">
        <v>52</v>
      </c>
      <c r="Z3287" s="36">
        <v>3</v>
      </c>
      <c r="AA3287" s="36" t="s">
        <v>1715</v>
      </c>
      <c r="AB3287" s="36">
        <v>1</v>
      </c>
      <c r="AC3287" s="36"/>
      <c r="AD3287" s="36"/>
      <c r="AE3287" s="36">
        <f t="shared" si="54"/>
        <v>2</v>
      </c>
    </row>
    <row r="3288" spans="1:31" customFormat="1" ht="94.5">
      <c r="A3288" s="36">
        <v>3287</v>
      </c>
      <c r="B3288" s="36" t="s">
        <v>15814</v>
      </c>
      <c r="C3288" s="36" t="s">
        <v>17710</v>
      </c>
      <c r="D3288" s="36" t="s">
        <v>17985</v>
      </c>
      <c r="E3288" s="36" t="s">
        <v>28</v>
      </c>
      <c r="F3288" s="36" t="s">
        <v>45</v>
      </c>
      <c r="G3288" s="36">
        <v>0</v>
      </c>
      <c r="H3288" s="36" t="s">
        <v>82</v>
      </c>
      <c r="I3288" s="36" t="s">
        <v>17986</v>
      </c>
      <c r="J3288" s="36" t="s">
        <v>17987</v>
      </c>
      <c r="K3288" s="36" t="s">
        <v>106</v>
      </c>
      <c r="L3288" s="72"/>
      <c r="M3288" s="36"/>
      <c r="N3288" s="36"/>
      <c r="O3288" s="36"/>
      <c r="P3288" s="36"/>
      <c r="Q3288" s="36"/>
      <c r="R3288" s="36"/>
      <c r="S3288" s="36"/>
      <c r="T3288" s="36"/>
      <c r="U3288" s="36"/>
      <c r="V3288" s="36"/>
      <c r="W3288" s="36"/>
      <c r="X3288" s="36"/>
      <c r="Y3288" s="36"/>
      <c r="Z3288" s="36"/>
      <c r="AA3288" s="36"/>
      <c r="AB3288" s="36"/>
      <c r="AC3288" s="36"/>
      <c r="AD3288" s="36"/>
      <c r="AE3288" s="36">
        <f t="shared" si="54"/>
        <v>0</v>
      </c>
    </row>
    <row r="3289" spans="1:31" customFormat="1" ht="81">
      <c r="A3289" s="36">
        <v>3288</v>
      </c>
      <c r="B3289" s="36" t="s">
        <v>15814</v>
      </c>
      <c r="C3289" s="36" t="s">
        <v>17710</v>
      </c>
      <c r="D3289" s="36" t="s">
        <v>17988</v>
      </c>
      <c r="E3289" s="36" t="s">
        <v>28</v>
      </c>
      <c r="F3289" s="36" t="s">
        <v>45</v>
      </c>
      <c r="G3289" s="36">
        <v>0</v>
      </c>
      <c r="H3289" s="36" t="s">
        <v>42</v>
      </c>
      <c r="I3289" s="36" t="s">
        <v>17989</v>
      </c>
      <c r="J3289" s="36" t="s">
        <v>17990</v>
      </c>
      <c r="K3289" s="36" t="s">
        <v>33</v>
      </c>
      <c r="L3289" s="72" t="s">
        <v>17991</v>
      </c>
      <c r="M3289" s="36" t="s">
        <v>17992</v>
      </c>
      <c r="N3289" s="36" t="s">
        <v>49</v>
      </c>
      <c r="O3289" s="36" t="s">
        <v>50</v>
      </c>
      <c r="P3289" s="36" t="s">
        <v>50</v>
      </c>
      <c r="Q3289" s="36"/>
      <c r="R3289" s="36"/>
      <c r="S3289" s="36" t="s">
        <v>51</v>
      </c>
      <c r="T3289" s="36" t="s">
        <v>38</v>
      </c>
      <c r="U3289" s="36" t="s">
        <v>39</v>
      </c>
      <c r="V3289" s="36" t="s">
        <v>38</v>
      </c>
      <c r="W3289" s="36" t="s">
        <v>17984</v>
      </c>
      <c r="X3289" s="36">
        <v>1</v>
      </c>
      <c r="Y3289" s="36" t="s">
        <v>52</v>
      </c>
      <c r="Z3289" s="36">
        <v>3</v>
      </c>
      <c r="AA3289" s="36" t="s">
        <v>1715</v>
      </c>
      <c r="AB3289" s="36">
        <v>1</v>
      </c>
      <c r="AC3289" s="36"/>
      <c r="AD3289" s="36"/>
      <c r="AE3289" s="36">
        <f t="shared" si="54"/>
        <v>2</v>
      </c>
    </row>
    <row r="3290" spans="1:31" customFormat="1" ht="94.5">
      <c r="A3290" s="36">
        <v>3289</v>
      </c>
      <c r="B3290" s="36" t="s">
        <v>15814</v>
      </c>
      <c r="C3290" s="36" t="s">
        <v>17710</v>
      </c>
      <c r="D3290" s="36" t="s">
        <v>17993</v>
      </c>
      <c r="E3290" s="36" t="s">
        <v>28</v>
      </c>
      <c r="F3290" s="36" t="s">
        <v>45</v>
      </c>
      <c r="G3290" s="36">
        <v>0</v>
      </c>
      <c r="H3290" s="36" t="s">
        <v>82</v>
      </c>
      <c r="I3290" s="36" t="s">
        <v>17994</v>
      </c>
      <c r="J3290" s="36" t="s">
        <v>17995</v>
      </c>
      <c r="K3290" s="36" t="s">
        <v>33</v>
      </c>
      <c r="L3290" s="72" t="s">
        <v>17996</v>
      </c>
      <c r="M3290" s="36" t="s">
        <v>17997</v>
      </c>
      <c r="N3290" s="36" t="s">
        <v>49</v>
      </c>
      <c r="O3290" s="36" t="s">
        <v>50</v>
      </c>
      <c r="P3290" s="36"/>
      <c r="Q3290" s="36"/>
      <c r="R3290" s="36"/>
      <c r="S3290" s="36" t="s">
        <v>51</v>
      </c>
      <c r="T3290" s="36" t="s">
        <v>38</v>
      </c>
      <c r="U3290" s="36" t="s">
        <v>39</v>
      </c>
      <c r="V3290" s="36" t="s">
        <v>38</v>
      </c>
      <c r="W3290" s="36" t="s">
        <v>38</v>
      </c>
      <c r="X3290" s="36">
        <v>2</v>
      </c>
      <c r="Y3290" s="36" t="s">
        <v>52</v>
      </c>
      <c r="Z3290" s="36">
        <v>3</v>
      </c>
      <c r="AA3290" s="36" t="s">
        <v>1715</v>
      </c>
      <c r="AB3290" s="36">
        <v>1</v>
      </c>
      <c r="AC3290" s="36"/>
      <c r="AD3290" s="36"/>
      <c r="AE3290" s="36">
        <f t="shared" si="54"/>
        <v>1</v>
      </c>
    </row>
    <row r="3291" spans="1:31" customFormat="1" ht="108">
      <c r="A3291" s="36">
        <v>3290</v>
      </c>
      <c r="B3291" s="36" t="s">
        <v>15814</v>
      </c>
      <c r="C3291" s="36" t="s">
        <v>17710</v>
      </c>
      <c r="D3291" s="36" t="s">
        <v>17998</v>
      </c>
      <c r="E3291" s="36" t="s">
        <v>28</v>
      </c>
      <c r="F3291" s="36" t="s">
        <v>45</v>
      </c>
      <c r="G3291" s="36">
        <v>0</v>
      </c>
      <c r="H3291" s="36" t="s">
        <v>82</v>
      </c>
      <c r="I3291" s="36" t="s">
        <v>17999</v>
      </c>
      <c r="J3291" s="36" t="s">
        <v>18000</v>
      </c>
      <c r="K3291" s="36" t="s">
        <v>106</v>
      </c>
      <c r="L3291" s="72"/>
      <c r="M3291" s="36"/>
      <c r="N3291" s="36"/>
      <c r="O3291" s="36"/>
      <c r="P3291" s="36"/>
      <c r="Q3291" s="36"/>
      <c r="R3291" s="36"/>
      <c r="S3291" s="36"/>
      <c r="T3291" s="36"/>
      <c r="U3291" s="36"/>
      <c r="V3291" s="36"/>
      <c r="W3291" s="36"/>
      <c r="X3291" s="36"/>
      <c r="Y3291" s="36"/>
      <c r="Z3291" s="36"/>
      <c r="AA3291" s="36"/>
      <c r="AB3291" s="36"/>
      <c r="AC3291" s="36"/>
      <c r="AD3291" s="36"/>
      <c r="AE3291" s="36">
        <f t="shared" si="54"/>
        <v>0</v>
      </c>
    </row>
    <row r="3292" spans="1:31" customFormat="1" ht="81">
      <c r="A3292" s="36">
        <v>3291</v>
      </c>
      <c r="B3292" s="36" t="s">
        <v>15814</v>
      </c>
      <c r="C3292" s="36" t="s">
        <v>17710</v>
      </c>
      <c r="D3292" s="36" t="s">
        <v>18001</v>
      </c>
      <c r="E3292" s="36" t="s">
        <v>28</v>
      </c>
      <c r="F3292" s="36" t="s">
        <v>45</v>
      </c>
      <c r="G3292" s="36">
        <v>0</v>
      </c>
      <c r="H3292" s="36" t="s">
        <v>82</v>
      </c>
      <c r="I3292" s="36" t="s">
        <v>18002</v>
      </c>
      <c r="J3292" s="36" t="s">
        <v>18003</v>
      </c>
      <c r="K3292" s="36" t="s">
        <v>33</v>
      </c>
      <c r="L3292" s="72" t="s">
        <v>18004</v>
      </c>
      <c r="M3292" s="36" t="s">
        <v>18005</v>
      </c>
      <c r="N3292" s="36" t="s">
        <v>49</v>
      </c>
      <c r="O3292" s="36" t="s">
        <v>50</v>
      </c>
      <c r="P3292" s="36"/>
      <c r="Q3292" s="36"/>
      <c r="R3292" s="36"/>
      <c r="S3292" s="36" t="s">
        <v>51</v>
      </c>
      <c r="T3292" s="36" t="s">
        <v>38</v>
      </c>
      <c r="U3292" s="36" t="s">
        <v>39</v>
      </c>
      <c r="V3292" s="36" t="s">
        <v>38</v>
      </c>
      <c r="W3292" s="36" t="s">
        <v>38</v>
      </c>
      <c r="X3292" s="36">
        <v>2</v>
      </c>
      <c r="Y3292" s="36" t="s">
        <v>52</v>
      </c>
      <c r="Z3292" s="36">
        <v>3</v>
      </c>
      <c r="AA3292" s="36" t="s">
        <v>1715</v>
      </c>
      <c r="AB3292" s="36">
        <v>1</v>
      </c>
      <c r="AC3292" s="36"/>
      <c r="AD3292" s="36"/>
      <c r="AE3292" s="36">
        <f t="shared" si="54"/>
        <v>1</v>
      </c>
    </row>
    <row r="3293" spans="1:31" customFormat="1" ht="108">
      <c r="A3293" s="36">
        <v>3292</v>
      </c>
      <c r="B3293" s="36" t="s">
        <v>15814</v>
      </c>
      <c r="C3293" s="36" t="s">
        <v>17710</v>
      </c>
      <c r="D3293" s="36" t="s">
        <v>18006</v>
      </c>
      <c r="E3293" s="36" t="s">
        <v>28</v>
      </c>
      <c r="F3293" s="36" t="s">
        <v>45</v>
      </c>
      <c r="G3293" s="36">
        <v>0</v>
      </c>
      <c r="H3293" s="36" t="s">
        <v>133</v>
      </c>
      <c r="I3293" s="36" t="s">
        <v>18007</v>
      </c>
      <c r="J3293" s="36" t="s">
        <v>18008</v>
      </c>
      <c r="K3293" s="36" t="s">
        <v>33</v>
      </c>
      <c r="L3293" s="72" t="s">
        <v>18009</v>
      </c>
      <c r="M3293" s="36" t="s">
        <v>18010</v>
      </c>
      <c r="N3293" s="36" t="s">
        <v>49</v>
      </c>
      <c r="O3293" s="36" t="s">
        <v>50</v>
      </c>
      <c r="P3293" s="36"/>
      <c r="Q3293" s="36"/>
      <c r="R3293" s="36"/>
      <c r="S3293" s="36" t="s">
        <v>51</v>
      </c>
      <c r="T3293" s="36" t="s">
        <v>38</v>
      </c>
      <c r="U3293" s="36" t="s">
        <v>38</v>
      </c>
      <c r="V3293" s="36" t="s">
        <v>38</v>
      </c>
      <c r="W3293" s="36" t="s">
        <v>18011</v>
      </c>
      <c r="X3293" s="36">
        <v>1</v>
      </c>
      <c r="Y3293" s="36" t="s">
        <v>52</v>
      </c>
      <c r="Z3293" s="36">
        <v>3</v>
      </c>
      <c r="AA3293" s="36" t="s">
        <v>1715</v>
      </c>
      <c r="AB3293" s="36">
        <v>1</v>
      </c>
      <c r="AC3293" s="36"/>
      <c r="AD3293" s="36"/>
      <c r="AE3293" s="36">
        <f t="shared" si="54"/>
        <v>1</v>
      </c>
    </row>
    <row r="3294" spans="1:31" customFormat="1" ht="67.5">
      <c r="A3294" s="36">
        <v>3293</v>
      </c>
      <c r="B3294" s="36" t="s">
        <v>15814</v>
      </c>
      <c r="C3294" s="36" t="s">
        <v>17710</v>
      </c>
      <c r="D3294" s="36" t="s">
        <v>18012</v>
      </c>
      <c r="E3294" s="36" t="s">
        <v>28</v>
      </c>
      <c r="F3294" s="36" t="s">
        <v>45</v>
      </c>
      <c r="G3294" s="36">
        <v>0</v>
      </c>
      <c r="H3294" s="36" t="s">
        <v>82</v>
      </c>
      <c r="I3294" s="36" t="s">
        <v>18013</v>
      </c>
      <c r="J3294" s="36" t="s">
        <v>18014</v>
      </c>
      <c r="K3294" s="36" t="s">
        <v>33</v>
      </c>
      <c r="L3294" s="72" t="s">
        <v>18015</v>
      </c>
      <c r="M3294" s="36" t="s">
        <v>18016</v>
      </c>
      <c r="N3294" s="36" t="s">
        <v>36</v>
      </c>
      <c r="O3294" s="36"/>
      <c r="P3294" s="36"/>
      <c r="Q3294" s="36"/>
      <c r="R3294" s="36"/>
      <c r="S3294" s="36" t="s">
        <v>38</v>
      </c>
      <c r="T3294" s="36" t="s">
        <v>38</v>
      </c>
      <c r="U3294" s="36" t="s">
        <v>38</v>
      </c>
      <c r="V3294" s="36" t="s">
        <v>38</v>
      </c>
      <c r="W3294" s="36" t="s">
        <v>18017</v>
      </c>
      <c r="X3294" s="36">
        <v>1</v>
      </c>
      <c r="Y3294" s="36" t="s">
        <v>52</v>
      </c>
      <c r="Z3294" s="36">
        <v>3</v>
      </c>
      <c r="AA3294" s="36" t="s">
        <v>1715</v>
      </c>
      <c r="AB3294" s="36">
        <v>1</v>
      </c>
      <c r="AC3294" s="36"/>
      <c r="AD3294" s="36"/>
      <c r="AE3294" s="36">
        <f t="shared" si="54"/>
        <v>0</v>
      </c>
    </row>
    <row r="3295" spans="1:31" customFormat="1" ht="162">
      <c r="A3295" s="36">
        <v>3294</v>
      </c>
      <c r="B3295" s="36" t="s">
        <v>15814</v>
      </c>
      <c r="C3295" s="36" t="s">
        <v>17710</v>
      </c>
      <c r="D3295" s="36" t="s">
        <v>18018</v>
      </c>
      <c r="E3295" s="36" t="s">
        <v>28</v>
      </c>
      <c r="F3295" s="36" t="s">
        <v>45</v>
      </c>
      <c r="G3295" s="36">
        <v>0</v>
      </c>
      <c r="H3295" s="36" t="s">
        <v>82</v>
      </c>
      <c r="I3295" s="36" t="s">
        <v>18019</v>
      </c>
      <c r="J3295" s="36" t="s">
        <v>18020</v>
      </c>
      <c r="K3295" s="36" t="s">
        <v>33</v>
      </c>
      <c r="L3295" s="72" t="s">
        <v>18021</v>
      </c>
      <c r="M3295" s="36" t="s">
        <v>18022</v>
      </c>
      <c r="N3295" s="36" t="s">
        <v>49</v>
      </c>
      <c r="O3295" s="36"/>
      <c r="P3295" s="36" t="s">
        <v>50</v>
      </c>
      <c r="Q3295" s="36"/>
      <c r="R3295" s="36"/>
      <c r="S3295" s="36" t="s">
        <v>51</v>
      </c>
      <c r="T3295" s="36" t="s">
        <v>38</v>
      </c>
      <c r="U3295" s="36" t="s">
        <v>38</v>
      </c>
      <c r="V3295" s="36" t="s">
        <v>38</v>
      </c>
      <c r="W3295" s="36" t="s">
        <v>38</v>
      </c>
      <c r="X3295" s="36">
        <v>2</v>
      </c>
      <c r="Y3295" s="36" t="s">
        <v>52</v>
      </c>
      <c r="Z3295" s="36">
        <v>3</v>
      </c>
      <c r="AA3295" s="36" t="s">
        <v>1715</v>
      </c>
      <c r="AB3295" s="36">
        <v>1</v>
      </c>
      <c r="AC3295" s="36" t="s">
        <v>18023</v>
      </c>
      <c r="AD3295" s="36"/>
      <c r="AE3295" s="36">
        <f t="shared" si="54"/>
        <v>1</v>
      </c>
    </row>
    <row r="3296" spans="1:31" customFormat="1" ht="81">
      <c r="A3296" s="36">
        <v>3295</v>
      </c>
      <c r="B3296" s="36" t="s">
        <v>15814</v>
      </c>
      <c r="C3296" s="36" t="s">
        <v>17710</v>
      </c>
      <c r="D3296" s="36" t="s">
        <v>18024</v>
      </c>
      <c r="E3296" s="36" t="s">
        <v>28</v>
      </c>
      <c r="F3296" s="36" t="s">
        <v>18025</v>
      </c>
      <c r="G3296" s="36">
        <v>3</v>
      </c>
      <c r="H3296" s="36" t="s">
        <v>645</v>
      </c>
      <c r="I3296" s="36" t="s">
        <v>18026</v>
      </c>
      <c r="J3296" s="36" t="s">
        <v>18027</v>
      </c>
      <c r="K3296" s="36" t="s">
        <v>33</v>
      </c>
      <c r="L3296" s="72" t="s">
        <v>18028</v>
      </c>
      <c r="M3296" s="36" t="s">
        <v>18029</v>
      </c>
      <c r="N3296" s="36" t="s">
        <v>49</v>
      </c>
      <c r="O3296" s="36" t="s">
        <v>50</v>
      </c>
      <c r="P3296" s="36"/>
      <c r="Q3296" s="36"/>
      <c r="R3296" s="36"/>
      <c r="S3296" s="36" t="s">
        <v>51</v>
      </c>
      <c r="T3296" s="36" t="s">
        <v>38</v>
      </c>
      <c r="U3296" s="36" t="s">
        <v>38</v>
      </c>
      <c r="V3296" s="36" t="s">
        <v>38</v>
      </c>
      <c r="W3296" s="36" t="s">
        <v>18030</v>
      </c>
      <c r="X3296" s="36">
        <v>1</v>
      </c>
      <c r="Y3296" s="36" t="s">
        <v>52</v>
      </c>
      <c r="Z3296" s="36">
        <v>3</v>
      </c>
      <c r="AA3296" s="36" t="s">
        <v>1715</v>
      </c>
      <c r="AB3296" s="36">
        <v>1</v>
      </c>
      <c r="AC3296" s="36" t="s">
        <v>17947</v>
      </c>
      <c r="AD3296" s="36"/>
      <c r="AE3296" s="36">
        <f t="shared" si="54"/>
        <v>1</v>
      </c>
    </row>
    <row r="3297" spans="1:31" customFormat="1" ht="121.5">
      <c r="A3297" s="36">
        <v>3296</v>
      </c>
      <c r="B3297" s="36" t="s">
        <v>15814</v>
      </c>
      <c r="C3297" s="36" t="s">
        <v>17710</v>
      </c>
      <c r="D3297" s="36" t="s">
        <v>18031</v>
      </c>
      <c r="E3297" s="36" t="s">
        <v>28</v>
      </c>
      <c r="F3297" s="36" t="s">
        <v>45</v>
      </c>
      <c r="G3297" s="36">
        <v>0</v>
      </c>
      <c r="H3297" s="36" t="s">
        <v>82</v>
      </c>
      <c r="I3297" s="36" t="s">
        <v>18032</v>
      </c>
      <c r="J3297" s="36" t="s">
        <v>18033</v>
      </c>
      <c r="K3297" s="36" t="s">
        <v>106</v>
      </c>
      <c r="L3297" s="72"/>
      <c r="M3297" s="36"/>
      <c r="N3297" s="36"/>
      <c r="O3297" s="36"/>
      <c r="P3297" s="36"/>
      <c r="Q3297" s="36"/>
      <c r="R3297" s="36"/>
      <c r="S3297" s="36"/>
      <c r="T3297" s="36"/>
      <c r="U3297" s="36"/>
      <c r="V3297" s="36"/>
      <c r="W3297" s="36"/>
      <c r="X3297" s="36"/>
      <c r="Y3297" s="36"/>
      <c r="Z3297" s="36"/>
      <c r="AA3297" s="36"/>
      <c r="AB3297" s="36"/>
      <c r="AC3297" s="36"/>
      <c r="AD3297" s="36"/>
      <c r="AE3297" s="36">
        <f t="shared" si="54"/>
        <v>0</v>
      </c>
    </row>
    <row r="3298" spans="1:31" customFormat="1" ht="229.5">
      <c r="A3298" s="36">
        <v>3297</v>
      </c>
      <c r="B3298" s="36" t="s">
        <v>15814</v>
      </c>
      <c r="C3298" s="36" t="s">
        <v>17710</v>
      </c>
      <c r="D3298" s="36" t="s">
        <v>18034</v>
      </c>
      <c r="E3298" s="36" t="s">
        <v>28</v>
      </c>
      <c r="F3298" s="36" t="s">
        <v>45</v>
      </c>
      <c r="G3298" s="36">
        <v>0</v>
      </c>
      <c r="H3298" s="36" t="s">
        <v>82</v>
      </c>
      <c r="I3298" s="36" t="s">
        <v>18035</v>
      </c>
      <c r="J3298" s="36" t="s">
        <v>18036</v>
      </c>
      <c r="K3298" s="36" t="s">
        <v>33</v>
      </c>
      <c r="L3298" s="72" t="s">
        <v>18037</v>
      </c>
      <c r="M3298" s="36" t="s">
        <v>18036</v>
      </c>
      <c r="N3298" s="36" t="s">
        <v>49</v>
      </c>
      <c r="O3298" s="36"/>
      <c r="P3298" s="36"/>
      <c r="Q3298" s="36"/>
      <c r="R3298" s="36" t="s">
        <v>50</v>
      </c>
      <c r="S3298" s="36" t="s">
        <v>51</v>
      </c>
      <c r="T3298" s="36" t="s">
        <v>38</v>
      </c>
      <c r="U3298" s="36" t="s">
        <v>38</v>
      </c>
      <c r="V3298" s="36" t="s">
        <v>38</v>
      </c>
      <c r="W3298" s="36" t="s">
        <v>38</v>
      </c>
      <c r="X3298" s="36">
        <v>2</v>
      </c>
      <c r="Y3298" s="36" t="s">
        <v>52</v>
      </c>
      <c r="Z3298" s="36">
        <v>3</v>
      </c>
      <c r="AA3298" s="36" t="s">
        <v>1715</v>
      </c>
      <c r="AB3298" s="36">
        <v>1</v>
      </c>
      <c r="AC3298" s="36"/>
      <c r="AD3298" s="36"/>
      <c r="AE3298" s="36">
        <f t="shared" si="54"/>
        <v>1</v>
      </c>
    </row>
    <row r="3299" spans="1:31" customFormat="1" ht="148.5">
      <c r="A3299" s="36">
        <v>3298</v>
      </c>
      <c r="B3299" s="36" t="s">
        <v>15814</v>
      </c>
      <c r="C3299" s="36" t="s">
        <v>17710</v>
      </c>
      <c r="D3299" s="36" t="s">
        <v>18038</v>
      </c>
      <c r="E3299" s="36" t="s">
        <v>28</v>
      </c>
      <c r="F3299" s="36" t="s">
        <v>45</v>
      </c>
      <c r="G3299" s="36">
        <v>0</v>
      </c>
      <c r="H3299" s="36" t="s">
        <v>82</v>
      </c>
      <c r="I3299" s="36" t="s">
        <v>18039</v>
      </c>
      <c r="J3299" s="36" t="s">
        <v>18040</v>
      </c>
      <c r="K3299" s="36" t="s">
        <v>33</v>
      </c>
      <c r="L3299" s="72" t="s">
        <v>18041</v>
      </c>
      <c r="M3299" s="36" t="s">
        <v>18040</v>
      </c>
      <c r="N3299" s="36" t="s">
        <v>49</v>
      </c>
      <c r="O3299" s="36" t="s">
        <v>50</v>
      </c>
      <c r="P3299" s="36" t="s">
        <v>50</v>
      </c>
      <c r="Q3299" s="36"/>
      <c r="R3299" s="36" t="s">
        <v>50</v>
      </c>
      <c r="S3299" s="36" t="s">
        <v>38</v>
      </c>
      <c r="T3299" s="36" t="s">
        <v>38</v>
      </c>
      <c r="U3299" s="36" t="s">
        <v>38</v>
      </c>
      <c r="V3299" s="36" t="s">
        <v>42</v>
      </c>
      <c r="W3299" s="36" t="s">
        <v>52</v>
      </c>
      <c r="X3299" s="36">
        <v>2</v>
      </c>
      <c r="Y3299" s="36" t="s">
        <v>1715</v>
      </c>
      <c r="Z3299" s="36">
        <v>1</v>
      </c>
      <c r="AA3299" s="36" t="s">
        <v>18042</v>
      </c>
      <c r="AB3299" s="36">
        <v>2</v>
      </c>
      <c r="AC3299" s="36" t="s">
        <v>18043</v>
      </c>
      <c r="AD3299" s="36"/>
      <c r="AE3299" s="36">
        <f t="shared" si="54"/>
        <v>3</v>
      </c>
    </row>
    <row r="3300" spans="1:31" customFormat="1" ht="135">
      <c r="A3300" s="36">
        <v>3299</v>
      </c>
      <c r="B3300" s="36" t="s">
        <v>15814</v>
      </c>
      <c r="C3300" s="36" t="s">
        <v>17710</v>
      </c>
      <c r="D3300" s="36" t="s">
        <v>18044</v>
      </c>
      <c r="E3300" s="36" t="s">
        <v>28</v>
      </c>
      <c r="F3300" s="36" t="s">
        <v>45</v>
      </c>
      <c r="G3300" s="36">
        <v>0</v>
      </c>
      <c r="H3300" s="36" t="s">
        <v>82</v>
      </c>
      <c r="I3300" s="36" t="s">
        <v>18045</v>
      </c>
      <c r="J3300" s="36" t="s">
        <v>18046</v>
      </c>
      <c r="K3300" s="36" t="s">
        <v>106</v>
      </c>
      <c r="L3300" s="72"/>
      <c r="M3300" s="36"/>
      <c r="N3300" s="36"/>
      <c r="O3300" s="36"/>
      <c r="P3300" s="36"/>
      <c r="Q3300" s="36"/>
      <c r="R3300" s="36"/>
      <c r="S3300" s="36"/>
      <c r="T3300" s="36"/>
      <c r="U3300" s="36"/>
      <c r="V3300" s="36"/>
      <c r="W3300" s="36"/>
      <c r="X3300" s="36"/>
      <c r="Y3300" s="36"/>
      <c r="Z3300" s="36"/>
      <c r="AA3300" s="36"/>
      <c r="AB3300" s="36"/>
      <c r="AC3300" s="36"/>
      <c r="AD3300" s="36"/>
      <c r="AE3300" s="36">
        <f t="shared" si="54"/>
        <v>0</v>
      </c>
    </row>
    <row r="3301" spans="1:31" customFormat="1" ht="81">
      <c r="A3301" s="36">
        <v>3300</v>
      </c>
      <c r="B3301" s="36" t="s">
        <v>15814</v>
      </c>
      <c r="C3301" s="36" t="s">
        <v>17710</v>
      </c>
      <c r="D3301" s="36" t="s">
        <v>18047</v>
      </c>
      <c r="E3301" s="36" t="s">
        <v>28</v>
      </c>
      <c r="F3301" s="36" t="s">
        <v>45</v>
      </c>
      <c r="G3301" s="36">
        <v>0</v>
      </c>
      <c r="H3301" s="36" t="s">
        <v>108</v>
      </c>
      <c r="I3301" s="36" t="s">
        <v>18048</v>
      </c>
      <c r="J3301" s="36" t="s">
        <v>18049</v>
      </c>
      <c r="K3301" s="36" t="s">
        <v>33</v>
      </c>
      <c r="L3301" s="72" t="s">
        <v>18050</v>
      </c>
      <c r="M3301" s="36" t="s">
        <v>18051</v>
      </c>
      <c r="N3301" s="36" t="s">
        <v>49</v>
      </c>
      <c r="O3301" s="36" t="s">
        <v>50</v>
      </c>
      <c r="P3301" s="36" t="s">
        <v>50</v>
      </c>
      <c r="Q3301" s="36"/>
      <c r="R3301" s="36"/>
      <c r="S3301" s="36" t="s">
        <v>51</v>
      </c>
      <c r="T3301" s="36" t="s">
        <v>38</v>
      </c>
      <c r="U3301" s="36" t="s">
        <v>38</v>
      </c>
      <c r="V3301" s="36" t="s">
        <v>38</v>
      </c>
      <c r="W3301" s="36" t="s">
        <v>18052</v>
      </c>
      <c r="X3301" s="36">
        <v>1</v>
      </c>
      <c r="Y3301" s="36" t="s">
        <v>52</v>
      </c>
      <c r="Z3301" s="36">
        <v>3</v>
      </c>
      <c r="AA3301" s="36" t="s">
        <v>1715</v>
      </c>
      <c r="AB3301" s="36">
        <v>1</v>
      </c>
      <c r="AC3301" s="36"/>
      <c r="AD3301" s="36"/>
      <c r="AE3301" s="36">
        <f t="shared" si="54"/>
        <v>2</v>
      </c>
    </row>
    <row r="3302" spans="1:31" customFormat="1" ht="94.5">
      <c r="A3302" s="36">
        <v>3301</v>
      </c>
      <c r="B3302" s="36" t="s">
        <v>15814</v>
      </c>
      <c r="C3302" s="36" t="s">
        <v>17710</v>
      </c>
      <c r="D3302" s="36" t="s">
        <v>18053</v>
      </c>
      <c r="E3302" s="36" t="s">
        <v>28</v>
      </c>
      <c r="F3302" s="36" t="s">
        <v>45</v>
      </c>
      <c r="G3302" s="36">
        <v>0</v>
      </c>
      <c r="H3302" s="36" t="s">
        <v>82</v>
      </c>
      <c r="I3302" s="36" t="s">
        <v>18054</v>
      </c>
      <c r="J3302" s="36" t="s">
        <v>18055</v>
      </c>
      <c r="K3302" s="36" t="s">
        <v>33</v>
      </c>
      <c r="L3302" s="72" t="s">
        <v>18056</v>
      </c>
      <c r="M3302" s="36" t="s">
        <v>18057</v>
      </c>
      <c r="N3302" s="36" t="s">
        <v>49</v>
      </c>
      <c r="O3302" s="36"/>
      <c r="P3302" s="36" t="s">
        <v>50</v>
      </c>
      <c r="Q3302" s="36"/>
      <c r="R3302" s="36"/>
      <c r="S3302" s="36" t="s">
        <v>51</v>
      </c>
      <c r="T3302" s="36" t="s">
        <v>38</v>
      </c>
      <c r="U3302" s="36" t="s">
        <v>39</v>
      </c>
      <c r="V3302" s="36" t="s">
        <v>38</v>
      </c>
      <c r="W3302" s="36" t="s">
        <v>38</v>
      </c>
      <c r="X3302" s="36">
        <v>2</v>
      </c>
      <c r="Y3302" s="36" t="s">
        <v>52</v>
      </c>
      <c r="Z3302" s="36">
        <v>3</v>
      </c>
      <c r="AA3302" s="36" t="s">
        <v>1715</v>
      </c>
      <c r="AB3302" s="36">
        <v>1</v>
      </c>
      <c r="AC3302" s="36"/>
      <c r="AD3302" s="36"/>
      <c r="AE3302" s="36">
        <f t="shared" si="54"/>
        <v>1</v>
      </c>
    </row>
    <row r="3303" spans="1:31" customFormat="1" ht="108">
      <c r="A3303" s="36">
        <v>3302</v>
      </c>
      <c r="B3303" s="36" t="s">
        <v>15814</v>
      </c>
      <c r="C3303" s="36" t="s">
        <v>17710</v>
      </c>
      <c r="D3303" s="36" t="s">
        <v>18058</v>
      </c>
      <c r="E3303" s="36" t="s">
        <v>28</v>
      </c>
      <c r="F3303" s="36" t="s">
        <v>45</v>
      </c>
      <c r="G3303" s="36">
        <v>0</v>
      </c>
      <c r="H3303" s="36" t="s">
        <v>82</v>
      </c>
      <c r="I3303" s="36" t="s">
        <v>18059</v>
      </c>
      <c r="J3303" s="36" t="s">
        <v>18060</v>
      </c>
      <c r="K3303" s="36" t="s">
        <v>33</v>
      </c>
      <c r="L3303" s="72" t="s">
        <v>18061</v>
      </c>
      <c r="M3303" s="36" t="s">
        <v>18062</v>
      </c>
      <c r="N3303" s="36" t="s">
        <v>49</v>
      </c>
      <c r="O3303" s="36"/>
      <c r="P3303" s="36" t="s">
        <v>50</v>
      </c>
      <c r="Q3303" s="36"/>
      <c r="R3303" s="36" t="s">
        <v>50</v>
      </c>
      <c r="S3303" s="36" t="s">
        <v>51</v>
      </c>
      <c r="T3303" s="36" t="s">
        <v>38</v>
      </c>
      <c r="U3303" s="36" t="s">
        <v>39</v>
      </c>
      <c r="V3303" s="36" t="s">
        <v>38</v>
      </c>
      <c r="W3303" s="36" t="s">
        <v>38</v>
      </c>
      <c r="X3303" s="36">
        <v>2</v>
      </c>
      <c r="Y3303" s="36" t="s">
        <v>52</v>
      </c>
      <c r="Z3303" s="36">
        <v>3</v>
      </c>
      <c r="AA3303" s="36" t="s">
        <v>1715</v>
      </c>
      <c r="AB3303" s="36">
        <v>1</v>
      </c>
      <c r="AC3303" s="36"/>
      <c r="AD3303" s="36"/>
      <c r="AE3303" s="36">
        <f t="shared" si="54"/>
        <v>2</v>
      </c>
    </row>
    <row r="3304" spans="1:31" customFormat="1" ht="67.5">
      <c r="A3304" s="36">
        <v>3303</v>
      </c>
      <c r="B3304" s="36" t="s">
        <v>15814</v>
      </c>
      <c r="C3304" s="36" t="s">
        <v>17710</v>
      </c>
      <c r="D3304" s="36" t="s">
        <v>18063</v>
      </c>
      <c r="E3304" s="36" t="s">
        <v>28</v>
      </c>
      <c r="F3304" s="36" t="s">
        <v>45</v>
      </c>
      <c r="G3304" s="36">
        <v>0</v>
      </c>
      <c r="H3304" s="36" t="s">
        <v>82</v>
      </c>
      <c r="I3304" s="36" t="s">
        <v>18064</v>
      </c>
      <c r="J3304" s="36" t="s">
        <v>18065</v>
      </c>
      <c r="K3304" s="36" t="s">
        <v>33</v>
      </c>
      <c r="L3304" s="72" t="s">
        <v>18066</v>
      </c>
      <c r="M3304" s="36" t="s">
        <v>18067</v>
      </c>
      <c r="N3304" s="36" t="s">
        <v>49</v>
      </c>
      <c r="O3304" s="36" t="s">
        <v>50</v>
      </c>
      <c r="P3304" s="36"/>
      <c r="Q3304" s="36"/>
      <c r="R3304" s="36"/>
      <c r="S3304" s="36" t="s">
        <v>51</v>
      </c>
      <c r="T3304" s="36" t="s">
        <v>38</v>
      </c>
      <c r="U3304" s="36" t="s">
        <v>39</v>
      </c>
      <c r="V3304" s="36" t="s">
        <v>38</v>
      </c>
      <c r="W3304" s="36" t="s">
        <v>38</v>
      </c>
      <c r="X3304" s="36">
        <v>2</v>
      </c>
      <c r="Y3304" s="36" t="s">
        <v>52</v>
      </c>
      <c r="Z3304" s="36">
        <v>3</v>
      </c>
      <c r="AA3304" s="36" t="s">
        <v>1715</v>
      </c>
      <c r="AB3304" s="36">
        <v>1</v>
      </c>
      <c r="AC3304" s="36"/>
      <c r="AD3304" s="36"/>
      <c r="AE3304" s="36">
        <f t="shared" si="54"/>
        <v>1</v>
      </c>
    </row>
    <row r="3305" spans="1:31" customFormat="1" ht="67.5">
      <c r="A3305" s="36">
        <v>3304</v>
      </c>
      <c r="B3305" s="36" t="s">
        <v>15814</v>
      </c>
      <c r="C3305" s="36" t="s">
        <v>17710</v>
      </c>
      <c r="D3305" s="36" t="s">
        <v>18068</v>
      </c>
      <c r="E3305" s="36" t="s">
        <v>28</v>
      </c>
      <c r="F3305" s="36" t="s">
        <v>45</v>
      </c>
      <c r="G3305" s="36">
        <v>0</v>
      </c>
      <c r="H3305" s="36" t="s">
        <v>133</v>
      </c>
      <c r="I3305" s="36" t="s">
        <v>18069</v>
      </c>
      <c r="J3305" s="36" t="s">
        <v>18070</v>
      </c>
      <c r="K3305" s="36" t="s">
        <v>33</v>
      </c>
      <c r="L3305" s="72" t="s">
        <v>18071</v>
      </c>
      <c r="M3305" s="36" t="s">
        <v>18072</v>
      </c>
      <c r="N3305" s="36" t="s">
        <v>49</v>
      </c>
      <c r="O3305" s="36"/>
      <c r="P3305" s="36" t="s">
        <v>50</v>
      </c>
      <c r="Q3305" s="36"/>
      <c r="R3305" s="36"/>
      <c r="S3305" s="36" t="s">
        <v>51</v>
      </c>
      <c r="T3305" s="36" t="s">
        <v>38</v>
      </c>
      <c r="U3305" s="36" t="s">
        <v>39</v>
      </c>
      <c r="V3305" s="36" t="s">
        <v>38</v>
      </c>
      <c r="W3305" s="36" t="s">
        <v>18073</v>
      </c>
      <c r="X3305" s="36">
        <v>1</v>
      </c>
      <c r="Y3305" s="36" t="s">
        <v>52</v>
      </c>
      <c r="Z3305" s="36">
        <v>3</v>
      </c>
      <c r="AA3305" s="36" t="s">
        <v>1715</v>
      </c>
      <c r="AB3305" s="36">
        <v>1</v>
      </c>
      <c r="AC3305" s="36"/>
      <c r="AD3305" s="36"/>
      <c r="AE3305" s="36">
        <f t="shared" si="54"/>
        <v>1</v>
      </c>
    </row>
    <row r="3306" spans="1:31" customFormat="1" ht="81">
      <c r="A3306" s="36">
        <v>3305</v>
      </c>
      <c r="B3306" s="36" t="s">
        <v>15814</v>
      </c>
      <c r="C3306" s="36" t="s">
        <v>17710</v>
      </c>
      <c r="D3306" s="36" t="s">
        <v>18074</v>
      </c>
      <c r="E3306" s="36" t="s">
        <v>28</v>
      </c>
      <c r="F3306" s="36" t="s">
        <v>45</v>
      </c>
      <c r="G3306" s="36">
        <v>0</v>
      </c>
      <c r="H3306" s="36" t="s">
        <v>82</v>
      </c>
      <c r="I3306" s="36" t="s">
        <v>18075</v>
      </c>
      <c r="J3306" s="36" t="s">
        <v>18076</v>
      </c>
      <c r="K3306" s="36" t="s">
        <v>33</v>
      </c>
      <c r="L3306" s="72" t="s">
        <v>18077</v>
      </c>
      <c r="M3306" s="36" t="s">
        <v>18078</v>
      </c>
      <c r="N3306" s="36" t="s">
        <v>49</v>
      </c>
      <c r="O3306" s="36"/>
      <c r="P3306" s="36" t="s">
        <v>50</v>
      </c>
      <c r="Q3306" s="36" t="s">
        <v>50</v>
      </c>
      <c r="R3306" s="36"/>
      <c r="S3306" s="36" t="s">
        <v>51</v>
      </c>
      <c r="T3306" s="36" t="s">
        <v>38</v>
      </c>
      <c r="U3306" s="36" t="s">
        <v>38</v>
      </c>
      <c r="V3306" s="36" t="s">
        <v>38</v>
      </c>
      <c r="W3306" s="36" t="s">
        <v>38</v>
      </c>
      <c r="X3306" s="36">
        <v>2</v>
      </c>
      <c r="Y3306" s="36" t="s">
        <v>52</v>
      </c>
      <c r="Z3306" s="36">
        <v>3</v>
      </c>
      <c r="AA3306" s="36" t="s">
        <v>1715</v>
      </c>
      <c r="AB3306" s="36">
        <v>1</v>
      </c>
      <c r="AC3306" s="36"/>
      <c r="AD3306" s="36"/>
      <c r="AE3306" s="36">
        <f t="shared" si="54"/>
        <v>2</v>
      </c>
    </row>
    <row r="3307" spans="1:31" customFormat="1" ht="67.5">
      <c r="A3307" s="36">
        <v>3306</v>
      </c>
      <c r="B3307" s="36" t="s">
        <v>15814</v>
      </c>
      <c r="C3307" s="36" t="s">
        <v>17710</v>
      </c>
      <c r="D3307" s="36" t="s">
        <v>18079</v>
      </c>
      <c r="E3307" s="36" t="s">
        <v>28</v>
      </c>
      <c r="F3307" s="36" t="s">
        <v>45</v>
      </c>
      <c r="G3307" s="36">
        <v>0</v>
      </c>
      <c r="H3307" s="36" t="s">
        <v>82</v>
      </c>
      <c r="I3307" s="36" t="s">
        <v>18080</v>
      </c>
      <c r="J3307" s="36" t="s">
        <v>18081</v>
      </c>
      <c r="K3307" s="36" t="s">
        <v>33</v>
      </c>
      <c r="L3307" s="72" t="s">
        <v>18082</v>
      </c>
      <c r="M3307" s="36" t="s">
        <v>18083</v>
      </c>
      <c r="N3307" s="36" t="s">
        <v>49</v>
      </c>
      <c r="O3307" s="36"/>
      <c r="P3307" s="36" t="s">
        <v>50</v>
      </c>
      <c r="Q3307" s="36" t="s">
        <v>50</v>
      </c>
      <c r="R3307" s="36"/>
      <c r="S3307" s="36" t="s">
        <v>51</v>
      </c>
      <c r="T3307" s="36" t="s">
        <v>38</v>
      </c>
      <c r="U3307" s="36" t="s">
        <v>38</v>
      </c>
      <c r="V3307" s="36" t="s">
        <v>38</v>
      </c>
      <c r="W3307" s="36" t="s">
        <v>18084</v>
      </c>
      <c r="X3307" s="36">
        <v>1</v>
      </c>
      <c r="Y3307" s="36" t="s">
        <v>52</v>
      </c>
      <c r="Z3307" s="36">
        <v>3</v>
      </c>
      <c r="AA3307" s="36" t="s">
        <v>1715</v>
      </c>
      <c r="AB3307" s="36">
        <v>1</v>
      </c>
      <c r="AC3307" s="36"/>
      <c r="AD3307" s="36"/>
      <c r="AE3307" s="36">
        <f t="shared" si="54"/>
        <v>2</v>
      </c>
    </row>
    <row r="3308" spans="1:31" customFormat="1" ht="81">
      <c r="A3308" s="36">
        <v>3307</v>
      </c>
      <c r="B3308" s="36" t="s">
        <v>15814</v>
      </c>
      <c r="C3308" s="36" t="s">
        <v>17710</v>
      </c>
      <c r="D3308" s="36" t="s">
        <v>18085</v>
      </c>
      <c r="E3308" s="36" t="s">
        <v>28</v>
      </c>
      <c r="F3308" s="36" t="s">
        <v>45</v>
      </c>
      <c r="G3308" s="36">
        <v>0</v>
      </c>
      <c r="H3308" s="36" t="s">
        <v>82</v>
      </c>
      <c r="I3308" s="36" t="s">
        <v>18086</v>
      </c>
      <c r="J3308" s="36" t="s">
        <v>18087</v>
      </c>
      <c r="K3308" s="36" t="s">
        <v>33</v>
      </c>
      <c r="L3308" s="72" t="s">
        <v>18088</v>
      </c>
      <c r="M3308" s="36" t="s">
        <v>18089</v>
      </c>
      <c r="N3308" s="36" t="s">
        <v>49</v>
      </c>
      <c r="O3308" s="36" t="s">
        <v>50</v>
      </c>
      <c r="P3308" s="36"/>
      <c r="Q3308" s="36"/>
      <c r="R3308" s="36"/>
      <c r="S3308" s="36" t="s">
        <v>51</v>
      </c>
      <c r="T3308" s="36" t="s">
        <v>38</v>
      </c>
      <c r="U3308" s="36" t="s">
        <v>39</v>
      </c>
      <c r="V3308" s="36" t="s">
        <v>38</v>
      </c>
      <c r="W3308" s="36" t="s">
        <v>38</v>
      </c>
      <c r="X3308" s="36">
        <v>2</v>
      </c>
      <c r="Y3308" s="36" t="s">
        <v>52</v>
      </c>
      <c r="Z3308" s="36">
        <v>3</v>
      </c>
      <c r="AA3308" s="36" t="s">
        <v>1715</v>
      </c>
      <c r="AB3308" s="36">
        <v>1</v>
      </c>
      <c r="AC3308" s="36"/>
      <c r="AD3308" s="36"/>
      <c r="AE3308" s="36">
        <f t="shared" si="54"/>
        <v>1</v>
      </c>
    </row>
    <row r="3309" spans="1:31" customFormat="1" ht="54">
      <c r="A3309" s="36">
        <v>3308</v>
      </c>
      <c r="B3309" s="36" t="s">
        <v>15814</v>
      </c>
      <c r="C3309" s="36" t="s">
        <v>17710</v>
      </c>
      <c r="D3309" s="36" t="s">
        <v>18090</v>
      </c>
      <c r="E3309" s="36" t="s">
        <v>28</v>
      </c>
      <c r="F3309" s="36" t="s">
        <v>45</v>
      </c>
      <c r="G3309" s="36">
        <v>0</v>
      </c>
      <c r="H3309" s="36" t="s">
        <v>82</v>
      </c>
      <c r="I3309" s="36" t="s">
        <v>18091</v>
      </c>
      <c r="J3309" s="36" t="s">
        <v>18092</v>
      </c>
      <c r="K3309" s="36" t="s">
        <v>33</v>
      </c>
      <c r="L3309" s="72" t="s">
        <v>18093</v>
      </c>
      <c r="M3309" s="36" t="s">
        <v>18094</v>
      </c>
      <c r="N3309" s="36" t="s">
        <v>49</v>
      </c>
      <c r="O3309" s="36"/>
      <c r="P3309" s="36" t="s">
        <v>50</v>
      </c>
      <c r="Q3309" s="36"/>
      <c r="R3309" s="36"/>
      <c r="S3309" s="36" t="s">
        <v>51</v>
      </c>
      <c r="T3309" s="36" t="s">
        <v>38</v>
      </c>
      <c r="U3309" s="36" t="s">
        <v>39</v>
      </c>
      <c r="V3309" s="36" t="s">
        <v>38</v>
      </c>
      <c r="W3309" s="36" t="s">
        <v>38</v>
      </c>
      <c r="X3309" s="36">
        <v>2</v>
      </c>
      <c r="Y3309" s="36" t="s">
        <v>52</v>
      </c>
      <c r="Z3309" s="36">
        <v>3</v>
      </c>
      <c r="AA3309" s="36" t="s">
        <v>1715</v>
      </c>
      <c r="AB3309" s="36">
        <v>1</v>
      </c>
      <c r="AC3309" s="36"/>
      <c r="AD3309" s="36"/>
      <c r="AE3309" s="36">
        <f t="shared" si="54"/>
        <v>1</v>
      </c>
    </row>
    <row r="3310" spans="1:31" customFormat="1" ht="81">
      <c r="A3310" s="36">
        <v>3309</v>
      </c>
      <c r="B3310" s="36" t="s">
        <v>15814</v>
      </c>
      <c r="C3310" s="36" t="s">
        <v>17710</v>
      </c>
      <c r="D3310" s="36" t="s">
        <v>18095</v>
      </c>
      <c r="E3310" s="36" t="s">
        <v>28</v>
      </c>
      <c r="F3310" s="36" t="s">
        <v>45</v>
      </c>
      <c r="G3310" s="36">
        <v>0</v>
      </c>
      <c r="H3310" s="36" t="s">
        <v>82</v>
      </c>
      <c r="I3310" s="36" t="s">
        <v>18096</v>
      </c>
      <c r="J3310" s="36" t="s">
        <v>18097</v>
      </c>
      <c r="K3310" s="36" t="s">
        <v>33</v>
      </c>
      <c r="L3310" s="72" t="s">
        <v>18098</v>
      </c>
      <c r="M3310" s="36" t="s">
        <v>18099</v>
      </c>
      <c r="N3310" s="36" t="s">
        <v>49</v>
      </c>
      <c r="O3310" s="36"/>
      <c r="P3310" s="36" t="s">
        <v>50</v>
      </c>
      <c r="Q3310" s="36"/>
      <c r="R3310" s="36"/>
      <c r="S3310" s="36" t="s">
        <v>51</v>
      </c>
      <c r="T3310" s="36" t="s">
        <v>38</v>
      </c>
      <c r="U3310" s="36" t="s">
        <v>39</v>
      </c>
      <c r="V3310" s="36" t="s">
        <v>38</v>
      </c>
      <c r="W3310" s="36" t="s">
        <v>38</v>
      </c>
      <c r="X3310" s="36">
        <v>2</v>
      </c>
      <c r="Y3310" s="36" t="s">
        <v>52</v>
      </c>
      <c r="Z3310" s="36">
        <v>3</v>
      </c>
      <c r="AA3310" s="36" t="s">
        <v>1715</v>
      </c>
      <c r="AB3310" s="36">
        <v>1</v>
      </c>
      <c r="AC3310" s="36"/>
      <c r="AD3310" s="36"/>
      <c r="AE3310" s="36">
        <f t="shared" si="54"/>
        <v>1</v>
      </c>
    </row>
    <row r="3311" spans="1:31" customFormat="1" ht="81">
      <c r="A3311" s="36">
        <v>3310</v>
      </c>
      <c r="B3311" s="36" t="s">
        <v>15814</v>
      </c>
      <c r="C3311" s="36" t="s">
        <v>17710</v>
      </c>
      <c r="D3311" s="36" t="s">
        <v>18100</v>
      </c>
      <c r="E3311" s="36" t="s">
        <v>28</v>
      </c>
      <c r="F3311" s="36" t="s">
        <v>45</v>
      </c>
      <c r="G3311" s="36">
        <v>0</v>
      </c>
      <c r="H3311" s="36" t="s">
        <v>82</v>
      </c>
      <c r="I3311" s="36" t="s">
        <v>18101</v>
      </c>
      <c r="J3311" s="36" t="s">
        <v>18102</v>
      </c>
      <c r="K3311" s="36" t="s">
        <v>33</v>
      </c>
      <c r="L3311" s="72" t="s">
        <v>18103</v>
      </c>
      <c r="M3311" s="36" t="s">
        <v>18104</v>
      </c>
      <c r="N3311" s="36" t="s">
        <v>49</v>
      </c>
      <c r="O3311" s="36"/>
      <c r="P3311" s="36" t="s">
        <v>50</v>
      </c>
      <c r="Q3311" s="36" t="s">
        <v>50</v>
      </c>
      <c r="R3311" s="36"/>
      <c r="S3311" s="36" t="s">
        <v>51</v>
      </c>
      <c r="T3311" s="36" t="s">
        <v>38</v>
      </c>
      <c r="U3311" s="36" t="s">
        <v>39</v>
      </c>
      <c r="V3311" s="36" t="s">
        <v>38</v>
      </c>
      <c r="W3311" s="36" t="s">
        <v>38</v>
      </c>
      <c r="X3311" s="36">
        <v>2</v>
      </c>
      <c r="Y3311" s="36" t="s">
        <v>52</v>
      </c>
      <c r="Z3311" s="36">
        <v>3</v>
      </c>
      <c r="AA3311" s="36" t="s">
        <v>1715</v>
      </c>
      <c r="AB3311" s="36">
        <v>1</v>
      </c>
      <c r="AC3311" s="36"/>
      <c r="AD3311" s="36"/>
      <c r="AE3311" s="36">
        <f t="shared" si="54"/>
        <v>2</v>
      </c>
    </row>
    <row r="3312" spans="1:31" customFormat="1" ht="67.5">
      <c r="A3312" s="36">
        <v>3311</v>
      </c>
      <c r="B3312" s="36" t="s">
        <v>15814</v>
      </c>
      <c r="C3312" s="36" t="s">
        <v>17710</v>
      </c>
      <c r="D3312" s="36" t="s">
        <v>18105</v>
      </c>
      <c r="E3312" s="36" t="s">
        <v>28</v>
      </c>
      <c r="F3312" s="36" t="s">
        <v>45</v>
      </c>
      <c r="G3312" s="36">
        <v>0</v>
      </c>
      <c r="H3312" s="36" t="s">
        <v>82</v>
      </c>
      <c r="I3312" s="36" t="s">
        <v>18106</v>
      </c>
      <c r="J3312" s="36" t="s">
        <v>18107</v>
      </c>
      <c r="K3312" s="36" t="s">
        <v>33</v>
      </c>
      <c r="L3312" s="72" t="s">
        <v>18108</v>
      </c>
      <c r="M3312" s="36" t="s">
        <v>18109</v>
      </c>
      <c r="N3312" s="36" t="s">
        <v>49</v>
      </c>
      <c r="O3312" s="36" t="s">
        <v>50</v>
      </c>
      <c r="P3312" s="36" t="s">
        <v>50</v>
      </c>
      <c r="Q3312" s="36"/>
      <c r="R3312" s="36"/>
      <c r="S3312" s="36" t="s">
        <v>51</v>
      </c>
      <c r="T3312" s="36" t="s">
        <v>38</v>
      </c>
      <c r="U3312" s="36" t="s">
        <v>39</v>
      </c>
      <c r="V3312" s="36" t="s">
        <v>38</v>
      </c>
      <c r="W3312" s="36" t="s">
        <v>38</v>
      </c>
      <c r="X3312" s="36">
        <v>2</v>
      </c>
      <c r="Y3312" s="36" t="s">
        <v>52</v>
      </c>
      <c r="Z3312" s="36">
        <v>3</v>
      </c>
      <c r="AA3312" s="36" t="s">
        <v>1715</v>
      </c>
      <c r="AB3312" s="36">
        <v>1</v>
      </c>
      <c r="AC3312" s="36"/>
      <c r="AD3312" s="36"/>
      <c r="AE3312" s="36">
        <f t="shared" si="54"/>
        <v>2</v>
      </c>
    </row>
    <row r="3313" spans="1:31" customFormat="1" ht="67.5">
      <c r="A3313" s="36">
        <v>3312</v>
      </c>
      <c r="B3313" s="36" t="s">
        <v>15814</v>
      </c>
      <c r="C3313" s="36" t="s">
        <v>17710</v>
      </c>
      <c r="D3313" s="36" t="s">
        <v>18110</v>
      </c>
      <c r="E3313" s="36" t="s">
        <v>28</v>
      </c>
      <c r="F3313" s="36" t="s">
        <v>45</v>
      </c>
      <c r="G3313" s="36">
        <v>0</v>
      </c>
      <c r="H3313" s="36" t="s">
        <v>82</v>
      </c>
      <c r="I3313" s="36" t="s">
        <v>18111</v>
      </c>
      <c r="J3313" s="36" t="s">
        <v>18112</v>
      </c>
      <c r="K3313" s="36" t="s">
        <v>33</v>
      </c>
      <c r="L3313" s="72" t="s">
        <v>18113</v>
      </c>
      <c r="M3313" s="36" t="s">
        <v>18114</v>
      </c>
      <c r="N3313" s="36" t="s">
        <v>49</v>
      </c>
      <c r="O3313" s="36"/>
      <c r="P3313" s="36" t="s">
        <v>50</v>
      </c>
      <c r="Q3313" s="36"/>
      <c r="R3313" s="36"/>
      <c r="S3313" s="36" t="s">
        <v>51</v>
      </c>
      <c r="T3313" s="36" t="s">
        <v>38</v>
      </c>
      <c r="U3313" s="36" t="s">
        <v>38</v>
      </c>
      <c r="V3313" s="36" t="s">
        <v>38</v>
      </c>
      <c r="W3313" s="36" t="s">
        <v>38</v>
      </c>
      <c r="X3313" s="36">
        <v>2</v>
      </c>
      <c r="Y3313" s="36" t="s">
        <v>52</v>
      </c>
      <c r="Z3313" s="36">
        <v>3</v>
      </c>
      <c r="AA3313" s="36" t="s">
        <v>1715</v>
      </c>
      <c r="AB3313" s="36">
        <v>1</v>
      </c>
      <c r="AC3313" s="36"/>
      <c r="AD3313" s="36"/>
      <c r="AE3313" s="36">
        <f t="shared" si="54"/>
        <v>1</v>
      </c>
    </row>
    <row r="3314" spans="1:31" customFormat="1" ht="81">
      <c r="A3314" s="36">
        <v>3313</v>
      </c>
      <c r="B3314" s="36" t="s">
        <v>15814</v>
      </c>
      <c r="C3314" s="36" t="s">
        <v>17710</v>
      </c>
      <c r="D3314" s="36" t="s">
        <v>18115</v>
      </c>
      <c r="E3314" s="36" t="s">
        <v>28</v>
      </c>
      <c r="F3314" s="36" t="s">
        <v>45</v>
      </c>
      <c r="G3314" s="36">
        <v>0</v>
      </c>
      <c r="H3314" s="36" t="s">
        <v>82</v>
      </c>
      <c r="I3314" s="36" t="s">
        <v>18116</v>
      </c>
      <c r="J3314" s="36" t="s">
        <v>18117</v>
      </c>
      <c r="K3314" s="36" t="s">
        <v>33</v>
      </c>
      <c r="L3314" s="72" t="s">
        <v>18118</v>
      </c>
      <c r="M3314" s="36" t="s">
        <v>18119</v>
      </c>
      <c r="N3314" s="36" t="s">
        <v>49</v>
      </c>
      <c r="O3314" s="36"/>
      <c r="P3314" s="36" t="s">
        <v>50</v>
      </c>
      <c r="Q3314" s="36"/>
      <c r="R3314" s="36"/>
      <c r="S3314" s="36" t="s">
        <v>51</v>
      </c>
      <c r="T3314" s="36" t="s">
        <v>38</v>
      </c>
      <c r="U3314" s="36" t="s">
        <v>39</v>
      </c>
      <c r="V3314" s="36" t="s">
        <v>38</v>
      </c>
      <c r="W3314" s="36" t="s">
        <v>38</v>
      </c>
      <c r="X3314" s="36">
        <v>2</v>
      </c>
      <c r="Y3314" s="36" t="s">
        <v>52</v>
      </c>
      <c r="Z3314" s="36">
        <v>3</v>
      </c>
      <c r="AA3314" s="36" t="s">
        <v>1715</v>
      </c>
      <c r="AB3314" s="36">
        <v>1</v>
      </c>
      <c r="AC3314" s="36"/>
      <c r="AD3314" s="36"/>
      <c r="AE3314" s="36">
        <f t="shared" si="54"/>
        <v>1</v>
      </c>
    </row>
    <row r="3315" spans="1:31" customFormat="1" ht="81">
      <c r="A3315" s="36">
        <v>3314</v>
      </c>
      <c r="B3315" s="36" t="s">
        <v>15814</v>
      </c>
      <c r="C3315" s="36" t="s">
        <v>17710</v>
      </c>
      <c r="D3315" s="36" t="s">
        <v>18120</v>
      </c>
      <c r="E3315" s="36" t="s">
        <v>28</v>
      </c>
      <c r="F3315" s="36" t="s">
        <v>45</v>
      </c>
      <c r="G3315" s="36">
        <v>0</v>
      </c>
      <c r="H3315" s="36" t="s">
        <v>108</v>
      </c>
      <c r="I3315" s="36" t="s">
        <v>18121</v>
      </c>
      <c r="J3315" s="36" t="s">
        <v>18122</v>
      </c>
      <c r="K3315" s="36" t="s">
        <v>106</v>
      </c>
      <c r="L3315" s="72"/>
      <c r="M3315" s="36"/>
      <c r="N3315" s="36"/>
      <c r="O3315" s="36"/>
      <c r="P3315" s="36"/>
      <c r="Q3315" s="36"/>
      <c r="R3315" s="36"/>
      <c r="S3315" s="36"/>
      <c r="T3315" s="36"/>
      <c r="U3315" s="36"/>
      <c r="V3315" s="36"/>
      <c r="W3315" s="36"/>
      <c r="X3315" s="36"/>
      <c r="Y3315" s="36"/>
      <c r="Z3315" s="36"/>
      <c r="AA3315" s="36"/>
      <c r="AB3315" s="36"/>
      <c r="AC3315" s="36"/>
      <c r="AD3315" s="36"/>
      <c r="AE3315" s="36">
        <f t="shared" si="54"/>
        <v>0</v>
      </c>
    </row>
    <row r="3316" spans="1:31" customFormat="1" ht="81">
      <c r="A3316" s="36">
        <v>3315</v>
      </c>
      <c r="B3316" s="36" t="s">
        <v>15814</v>
      </c>
      <c r="C3316" s="36" t="s">
        <v>17710</v>
      </c>
      <c r="D3316" s="36" t="s">
        <v>18123</v>
      </c>
      <c r="E3316" s="36" t="s">
        <v>28</v>
      </c>
      <c r="F3316" s="36" t="s">
        <v>45</v>
      </c>
      <c r="G3316" s="36">
        <v>0</v>
      </c>
      <c r="H3316" s="36" t="s">
        <v>82</v>
      </c>
      <c r="I3316" s="36" t="s">
        <v>18124</v>
      </c>
      <c r="J3316" s="36" t="s">
        <v>18125</v>
      </c>
      <c r="K3316" s="36" t="s">
        <v>33</v>
      </c>
      <c r="L3316" s="72" t="s">
        <v>18126</v>
      </c>
      <c r="M3316" s="36" t="s">
        <v>18127</v>
      </c>
      <c r="N3316" s="36" t="s">
        <v>49</v>
      </c>
      <c r="O3316" s="36"/>
      <c r="P3316" s="36" t="s">
        <v>50</v>
      </c>
      <c r="Q3316" s="36"/>
      <c r="R3316" s="36"/>
      <c r="S3316" s="36" t="s">
        <v>51</v>
      </c>
      <c r="T3316" s="36" t="s">
        <v>38</v>
      </c>
      <c r="U3316" s="36" t="s">
        <v>38</v>
      </c>
      <c r="V3316" s="36" t="s">
        <v>38</v>
      </c>
      <c r="W3316" s="36" t="s">
        <v>18128</v>
      </c>
      <c r="X3316" s="36">
        <v>1</v>
      </c>
      <c r="Y3316" s="36" t="s">
        <v>52</v>
      </c>
      <c r="Z3316" s="36">
        <v>3</v>
      </c>
      <c r="AA3316" s="36" t="s">
        <v>1715</v>
      </c>
      <c r="AB3316" s="36">
        <v>1</v>
      </c>
      <c r="AC3316" s="36"/>
      <c r="AD3316" s="36"/>
      <c r="AE3316" s="36">
        <f t="shared" si="54"/>
        <v>1</v>
      </c>
    </row>
    <row r="3317" spans="1:31" customFormat="1" ht="81">
      <c r="A3317" s="36">
        <v>3316</v>
      </c>
      <c r="B3317" s="36" t="s">
        <v>15814</v>
      </c>
      <c r="C3317" s="36" t="s">
        <v>17710</v>
      </c>
      <c r="D3317" s="36" t="s">
        <v>18129</v>
      </c>
      <c r="E3317" s="36" t="s">
        <v>28</v>
      </c>
      <c r="F3317" s="36" t="s">
        <v>45</v>
      </c>
      <c r="G3317" s="36">
        <v>0</v>
      </c>
      <c r="H3317" s="36" t="s">
        <v>82</v>
      </c>
      <c r="I3317" s="36" t="s">
        <v>18130</v>
      </c>
      <c r="J3317" s="36" t="s">
        <v>18131</v>
      </c>
      <c r="K3317" s="36" t="s">
        <v>106</v>
      </c>
      <c r="L3317" s="72"/>
      <c r="M3317" s="36"/>
      <c r="N3317" s="36"/>
      <c r="O3317" s="36"/>
      <c r="P3317" s="36"/>
      <c r="Q3317" s="36"/>
      <c r="R3317" s="36"/>
      <c r="S3317" s="36"/>
      <c r="T3317" s="36"/>
      <c r="U3317" s="36"/>
      <c r="V3317" s="36"/>
      <c r="W3317" s="36"/>
      <c r="X3317" s="36"/>
      <c r="Y3317" s="36"/>
      <c r="Z3317" s="36"/>
      <c r="AA3317" s="36"/>
      <c r="AB3317" s="36"/>
      <c r="AC3317" s="36"/>
      <c r="AD3317" s="36"/>
      <c r="AE3317" s="36">
        <f t="shared" si="54"/>
        <v>0</v>
      </c>
    </row>
    <row r="3318" spans="1:31" customFormat="1" ht="67.5">
      <c r="A3318" s="36">
        <v>3317</v>
      </c>
      <c r="B3318" s="36" t="s">
        <v>15814</v>
      </c>
      <c r="C3318" s="36" t="s">
        <v>17710</v>
      </c>
      <c r="D3318" s="36" t="s">
        <v>18132</v>
      </c>
      <c r="E3318" s="36" t="s">
        <v>28</v>
      </c>
      <c r="F3318" s="36" t="s">
        <v>45</v>
      </c>
      <c r="G3318" s="36">
        <v>0</v>
      </c>
      <c r="H3318" s="36" t="s">
        <v>82</v>
      </c>
      <c r="I3318" s="36" t="s">
        <v>18133</v>
      </c>
      <c r="J3318" s="36" t="s">
        <v>18134</v>
      </c>
      <c r="K3318" s="36" t="s">
        <v>33</v>
      </c>
      <c r="L3318" s="72" t="s">
        <v>18135</v>
      </c>
      <c r="M3318" s="36" t="s">
        <v>18136</v>
      </c>
      <c r="N3318" s="36" t="s">
        <v>49</v>
      </c>
      <c r="O3318" s="36"/>
      <c r="P3318" s="36" t="s">
        <v>50</v>
      </c>
      <c r="Q3318" s="36"/>
      <c r="R3318" s="36"/>
      <c r="S3318" s="36" t="s">
        <v>51</v>
      </c>
      <c r="T3318" s="36" t="s">
        <v>38</v>
      </c>
      <c r="U3318" s="36" t="s">
        <v>39</v>
      </c>
      <c r="V3318" s="36" t="s">
        <v>38</v>
      </c>
      <c r="W3318" s="36" t="s">
        <v>38</v>
      </c>
      <c r="X3318" s="36">
        <v>2</v>
      </c>
      <c r="Y3318" s="36" t="s">
        <v>52</v>
      </c>
      <c r="Z3318" s="36">
        <v>3</v>
      </c>
      <c r="AA3318" s="36" t="s">
        <v>1715</v>
      </c>
      <c r="AB3318" s="36">
        <v>1</v>
      </c>
      <c r="AC3318" s="36"/>
      <c r="AD3318" s="36"/>
      <c r="AE3318" s="36">
        <f t="shared" si="54"/>
        <v>1</v>
      </c>
    </row>
    <row r="3319" spans="1:31" customFormat="1" ht="67.5">
      <c r="A3319" s="36">
        <v>3318</v>
      </c>
      <c r="B3319" s="36" t="s">
        <v>15814</v>
      </c>
      <c r="C3319" s="36" t="s">
        <v>17710</v>
      </c>
      <c r="D3319" s="36" t="s">
        <v>18137</v>
      </c>
      <c r="E3319" s="36" t="s">
        <v>28</v>
      </c>
      <c r="F3319" s="36" t="s">
        <v>45</v>
      </c>
      <c r="G3319" s="36">
        <v>0</v>
      </c>
      <c r="H3319" s="36" t="s">
        <v>82</v>
      </c>
      <c r="I3319" s="36" t="s">
        <v>18138</v>
      </c>
      <c r="J3319" s="36" t="s">
        <v>18139</v>
      </c>
      <c r="K3319" s="36" t="s">
        <v>33</v>
      </c>
      <c r="L3319" s="72" t="s">
        <v>18140</v>
      </c>
      <c r="M3319" s="36" t="s">
        <v>18141</v>
      </c>
      <c r="N3319" s="36" t="s">
        <v>49</v>
      </c>
      <c r="O3319" s="36"/>
      <c r="P3319" s="36" t="s">
        <v>50</v>
      </c>
      <c r="Q3319" s="36"/>
      <c r="R3319" s="36"/>
      <c r="S3319" s="36" t="s">
        <v>51</v>
      </c>
      <c r="T3319" s="36" t="s">
        <v>38</v>
      </c>
      <c r="U3319" s="36" t="s">
        <v>39</v>
      </c>
      <c r="V3319" s="36" t="s">
        <v>38</v>
      </c>
      <c r="W3319" s="36" t="s">
        <v>18142</v>
      </c>
      <c r="X3319" s="36">
        <v>1</v>
      </c>
      <c r="Y3319" s="36" t="s">
        <v>52</v>
      </c>
      <c r="Z3319" s="36">
        <v>3</v>
      </c>
      <c r="AA3319" s="36" t="s">
        <v>1715</v>
      </c>
      <c r="AB3319" s="36">
        <v>1</v>
      </c>
      <c r="AC3319" s="36"/>
      <c r="AD3319" s="36"/>
      <c r="AE3319" s="36">
        <f t="shared" si="54"/>
        <v>1</v>
      </c>
    </row>
    <row r="3320" spans="1:31" customFormat="1" ht="108">
      <c r="A3320" s="36">
        <v>3319</v>
      </c>
      <c r="B3320" s="36" t="s">
        <v>15814</v>
      </c>
      <c r="C3320" s="36" t="s">
        <v>17710</v>
      </c>
      <c r="D3320" s="36" t="s">
        <v>18143</v>
      </c>
      <c r="E3320" s="36" t="s">
        <v>28</v>
      </c>
      <c r="F3320" s="36" t="s">
        <v>45</v>
      </c>
      <c r="G3320" s="36">
        <v>0</v>
      </c>
      <c r="H3320" s="36" t="s">
        <v>108</v>
      </c>
      <c r="I3320" s="36" t="s">
        <v>18144</v>
      </c>
      <c r="J3320" s="36" t="s">
        <v>18145</v>
      </c>
      <c r="K3320" s="36" t="s">
        <v>33</v>
      </c>
      <c r="L3320" s="72" t="s">
        <v>18146</v>
      </c>
      <c r="M3320" s="36" t="s">
        <v>18147</v>
      </c>
      <c r="N3320" s="36" t="s">
        <v>36</v>
      </c>
      <c r="O3320" s="36"/>
      <c r="P3320" s="36"/>
      <c r="Q3320" s="36"/>
      <c r="R3320" s="36"/>
      <c r="S3320" s="36" t="s">
        <v>37</v>
      </c>
      <c r="T3320" s="36" t="s">
        <v>38</v>
      </c>
      <c r="U3320" s="36" t="s">
        <v>38</v>
      </c>
      <c r="V3320" s="36" t="s">
        <v>38</v>
      </c>
      <c r="W3320" s="36" t="s">
        <v>38</v>
      </c>
      <c r="X3320" s="36">
        <v>2</v>
      </c>
      <c r="Y3320" s="36" t="s">
        <v>52</v>
      </c>
      <c r="Z3320" s="36">
        <v>3</v>
      </c>
      <c r="AA3320" s="36" t="s">
        <v>1715</v>
      </c>
      <c r="AB3320" s="36">
        <v>1</v>
      </c>
      <c r="AC3320" s="36"/>
      <c r="AD3320" s="36"/>
      <c r="AE3320" s="36">
        <f t="shared" si="54"/>
        <v>0</v>
      </c>
    </row>
    <row r="3321" spans="1:31" customFormat="1" ht="94.5">
      <c r="A3321" s="36">
        <v>3320</v>
      </c>
      <c r="B3321" s="36" t="s">
        <v>15814</v>
      </c>
      <c r="C3321" s="36" t="s">
        <v>17710</v>
      </c>
      <c r="D3321" s="36" t="s">
        <v>18148</v>
      </c>
      <c r="E3321" s="36" t="s">
        <v>28</v>
      </c>
      <c r="F3321" s="36" t="s">
        <v>45</v>
      </c>
      <c r="G3321" s="36">
        <v>0</v>
      </c>
      <c r="H3321" s="36" t="s">
        <v>82</v>
      </c>
      <c r="I3321" s="36" t="s">
        <v>18149</v>
      </c>
      <c r="J3321" s="36" t="s">
        <v>18150</v>
      </c>
      <c r="K3321" s="36" t="s">
        <v>33</v>
      </c>
      <c r="L3321" s="72" t="s">
        <v>18151</v>
      </c>
      <c r="M3321" s="36" t="s">
        <v>18152</v>
      </c>
      <c r="N3321" s="36" t="s">
        <v>49</v>
      </c>
      <c r="O3321" s="36" t="s">
        <v>50</v>
      </c>
      <c r="P3321" s="36" t="s">
        <v>50</v>
      </c>
      <c r="Q3321" s="36"/>
      <c r="R3321" s="36"/>
      <c r="S3321" s="36" t="s">
        <v>51</v>
      </c>
      <c r="T3321" s="36" t="s">
        <v>38</v>
      </c>
      <c r="U3321" s="36" t="s">
        <v>39</v>
      </c>
      <c r="V3321" s="36" t="s">
        <v>38</v>
      </c>
      <c r="W3321" s="36" t="s">
        <v>38</v>
      </c>
      <c r="X3321" s="36">
        <v>2</v>
      </c>
      <c r="Y3321" s="36" t="s">
        <v>52</v>
      </c>
      <c r="Z3321" s="36">
        <v>3</v>
      </c>
      <c r="AA3321" s="36" t="s">
        <v>1715</v>
      </c>
      <c r="AB3321" s="36">
        <v>1</v>
      </c>
      <c r="AC3321" s="36"/>
      <c r="AD3321" s="36"/>
      <c r="AE3321" s="36">
        <f t="shared" si="54"/>
        <v>2</v>
      </c>
    </row>
    <row r="3322" spans="1:31" customFormat="1" ht="81">
      <c r="A3322" s="36">
        <v>3321</v>
      </c>
      <c r="B3322" s="36" t="s">
        <v>15814</v>
      </c>
      <c r="C3322" s="36" t="s">
        <v>17710</v>
      </c>
      <c r="D3322" s="36" t="s">
        <v>18153</v>
      </c>
      <c r="E3322" s="36" t="s">
        <v>28</v>
      </c>
      <c r="F3322" s="36" t="s">
        <v>45</v>
      </c>
      <c r="G3322" s="36">
        <v>0</v>
      </c>
      <c r="H3322" s="36" t="s">
        <v>82</v>
      </c>
      <c r="I3322" s="36" t="s">
        <v>18154</v>
      </c>
      <c r="J3322" s="36" t="s">
        <v>18155</v>
      </c>
      <c r="K3322" s="36" t="s">
        <v>33</v>
      </c>
      <c r="L3322" s="72" t="s">
        <v>18156</v>
      </c>
      <c r="M3322" s="36" t="s">
        <v>18157</v>
      </c>
      <c r="N3322" s="36" t="s">
        <v>36</v>
      </c>
      <c r="O3322" s="36"/>
      <c r="P3322" s="36"/>
      <c r="Q3322" s="36"/>
      <c r="R3322" s="36"/>
      <c r="S3322" s="36" t="s">
        <v>38</v>
      </c>
      <c r="T3322" s="36" t="s">
        <v>38</v>
      </c>
      <c r="U3322" s="36" t="s">
        <v>39</v>
      </c>
      <c r="V3322" s="36" t="s">
        <v>39</v>
      </c>
      <c r="W3322" s="36" t="s">
        <v>38</v>
      </c>
      <c r="X3322" s="36">
        <v>2</v>
      </c>
      <c r="Y3322" s="36" t="s">
        <v>52</v>
      </c>
      <c r="Z3322" s="36">
        <v>3</v>
      </c>
      <c r="AA3322" s="36" t="s">
        <v>1715</v>
      </c>
      <c r="AB3322" s="36">
        <v>1</v>
      </c>
      <c r="AC3322" s="36"/>
      <c r="AD3322" s="36"/>
      <c r="AE3322" s="36">
        <f t="shared" si="54"/>
        <v>0</v>
      </c>
    </row>
    <row r="3323" spans="1:31" customFormat="1" ht="67.5">
      <c r="A3323" s="36">
        <v>3322</v>
      </c>
      <c r="B3323" s="36" t="s">
        <v>15814</v>
      </c>
      <c r="C3323" s="36" t="s">
        <v>17710</v>
      </c>
      <c r="D3323" s="36" t="s">
        <v>18158</v>
      </c>
      <c r="E3323" s="36" t="s">
        <v>28</v>
      </c>
      <c r="F3323" s="36" t="s">
        <v>45</v>
      </c>
      <c r="G3323" s="36">
        <v>0</v>
      </c>
      <c r="H3323" s="36" t="s">
        <v>82</v>
      </c>
      <c r="I3323" s="36" t="s">
        <v>18159</v>
      </c>
      <c r="J3323" s="36" t="s">
        <v>18160</v>
      </c>
      <c r="K3323" s="36" t="s">
        <v>33</v>
      </c>
      <c r="L3323" s="72" t="s">
        <v>18161</v>
      </c>
      <c r="M3323" s="36" t="s">
        <v>18162</v>
      </c>
      <c r="N3323" s="36" t="s">
        <v>49</v>
      </c>
      <c r="O3323" s="36"/>
      <c r="P3323" s="36" t="s">
        <v>50</v>
      </c>
      <c r="Q3323" s="36"/>
      <c r="R3323" s="36"/>
      <c r="S3323" s="36" t="s">
        <v>51</v>
      </c>
      <c r="T3323" s="36" t="s">
        <v>38</v>
      </c>
      <c r="U3323" s="36" t="s">
        <v>39</v>
      </c>
      <c r="V3323" s="36" t="s">
        <v>38</v>
      </c>
      <c r="W3323" s="36" t="s">
        <v>38</v>
      </c>
      <c r="X3323" s="36">
        <v>2</v>
      </c>
      <c r="Y3323" s="36" t="s">
        <v>52</v>
      </c>
      <c r="Z3323" s="36">
        <v>3</v>
      </c>
      <c r="AA3323" s="36" t="s">
        <v>1715</v>
      </c>
      <c r="AB3323" s="36">
        <v>1</v>
      </c>
      <c r="AC3323" s="36"/>
      <c r="AD3323" s="36"/>
      <c r="AE3323" s="36">
        <f t="shared" si="54"/>
        <v>1</v>
      </c>
    </row>
    <row r="3324" spans="1:31" customFormat="1" ht="81">
      <c r="A3324" s="36">
        <v>3323</v>
      </c>
      <c r="B3324" s="36" t="s">
        <v>15814</v>
      </c>
      <c r="C3324" s="36" t="s">
        <v>17710</v>
      </c>
      <c r="D3324" s="36" t="s">
        <v>18163</v>
      </c>
      <c r="E3324" s="36" t="s">
        <v>28</v>
      </c>
      <c r="F3324" s="36" t="s">
        <v>45</v>
      </c>
      <c r="G3324" s="36">
        <v>0</v>
      </c>
      <c r="H3324" s="36" t="s">
        <v>82</v>
      </c>
      <c r="I3324" s="36" t="s">
        <v>18164</v>
      </c>
      <c r="J3324" s="36" t="s">
        <v>18165</v>
      </c>
      <c r="K3324" s="36" t="s">
        <v>33</v>
      </c>
      <c r="L3324" s="72" t="s">
        <v>18166</v>
      </c>
      <c r="M3324" s="36" t="s">
        <v>18167</v>
      </c>
      <c r="N3324" s="36" t="s">
        <v>49</v>
      </c>
      <c r="O3324" s="36"/>
      <c r="P3324" s="36" t="s">
        <v>50</v>
      </c>
      <c r="Q3324" s="36"/>
      <c r="R3324" s="36"/>
      <c r="S3324" s="36" t="s">
        <v>51</v>
      </c>
      <c r="T3324" s="36" t="s">
        <v>38</v>
      </c>
      <c r="U3324" s="36" t="s">
        <v>39</v>
      </c>
      <c r="V3324" s="36" t="s">
        <v>38</v>
      </c>
      <c r="W3324" s="36" t="s">
        <v>38</v>
      </c>
      <c r="X3324" s="36">
        <v>2</v>
      </c>
      <c r="Y3324" s="36" t="s">
        <v>52</v>
      </c>
      <c r="Z3324" s="36">
        <v>3</v>
      </c>
      <c r="AA3324" s="36" t="s">
        <v>1715</v>
      </c>
      <c r="AB3324" s="36">
        <v>1</v>
      </c>
      <c r="AC3324" s="36"/>
      <c r="AD3324" s="36"/>
      <c r="AE3324" s="36">
        <f t="shared" si="54"/>
        <v>1</v>
      </c>
    </row>
    <row r="3325" spans="1:31" customFormat="1" ht="94.5">
      <c r="A3325" s="36">
        <v>3324</v>
      </c>
      <c r="B3325" s="36" t="s">
        <v>15814</v>
      </c>
      <c r="C3325" s="36" t="s">
        <v>17710</v>
      </c>
      <c r="D3325" s="36" t="s">
        <v>18168</v>
      </c>
      <c r="E3325" s="36" t="s">
        <v>28</v>
      </c>
      <c r="F3325" s="36" t="s">
        <v>45</v>
      </c>
      <c r="G3325" s="36">
        <v>0</v>
      </c>
      <c r="H3325" s="36" t="s">
        <v>82</v>
      </c>
      <c r="I3325" s="36" t="s">
        <v>18169</v>
      </c>
      <c r="J3325" s="36" t="s">
        <v>18170</v>
      </c>
      <c r="K3325" s="36" t="s">
        <v>33</v>
      </c>
      <c r="L3325" s="72" t="s">
        <v>18171</v>
      </c>
      <c r="M3325" s="36" t="s">
        <v>18172</v>
      </c>
      <c r="N3325" s="36" t="s">
        <v>49</v>
      </c>
      <c r="O3325" s="36"/>
      <c r="P3325" s="36" t="s">
        <v>50</v>
      </c>
      <c r="Q3325" s="36"/>
      <c r="R3325" s="36"/>
      <c r="S3325" s="36" t="s">
        <v>51</v>
      </c>
      <c r="T3325" s="36" t="s">
        <v>38</v>
      </c>
      <c r="U3325" s="36" t="s">
        <v>39</v>
      </c>
      <c r="V3325" s="36" t="s">
        <v>38</v>
      </c>
      <c r="W3325" s="36" t="s">
        <v>38</v>
      </c>
      <c r="X3325" s="36">
        <v>2</v>
      </c>
      <c r="Y3325" s="36" t="s">
        <v>52</v>
      </c>
      <c r="Z3325" s="36">
        <v>3</v>
      </c>
      <c r="AA3325" s="36" t="s">
        <v>1715</v>
      </c>
      <c r="AB3325" s="36">
        <v>1</v>
      </c>
      <c r="AC3325" s="36"/>
      <c r="AD3325" s="36"/>
      <c r="AE3325" s="36">
        <f t="shared" si="54"/>
        <v>1</v>
      </c>
    </row>
    <row r="3326" spans="1:31" customFormat="1" ht="81">
      <c r="A3326" s="36">
        <v>3325</v>
      </c>
      <c r="B3326" s="36" t="s">
        <v>15814</v>
      </c>
      <c r="C3326" s="36" t="s">
        <v>17710</v>
      </c>
      <c r="D3326" s="36" t="s">
        <v>18173</v>
      </c>
      <c r="E3326" s="36" t="s">
        <v>28</v>
      </c>
      <c r="F3326" s="36" t="s">
        <v>45</v>
      </c>
      <c r="G3326" s="36">
        <v>0</v>
      </c>
      <c r="H3326" s="36" t="s">
        <v>82</v>
      </c>
      <c r="I3326" s="36" t="s">
        <v>18174</v>
      </c>
      <c r="J3326" s="36" t="s">
        <v>18175</v>
      </c>
      <c r="K3326" s="36" t="s">
        <v>33</v>
      </c>
      <c r="L3326" s="72" t="s">
        <v>18176</v>
      </c>
      <c r="M3326" s="36" t="s">
        <v>18177</v>
      </c>
      <c r="N3326" s="36" t="s">
        <v>49</v>
      </c>
      <c r="O3326" s="36"/>
      <c r="P3326" s="36" t="s">
        <v>50</v>
      </c>
      <c r="Q3326" s="36"/>
      <c r="R3326" s="36"/>
      <c r="S3326" s="36" t="s">
        <v>51</v>
      </c>
      <c r="T3326" s="36" t="s">
        <v>38</v>
      </c>
      <c r="U3326" s="36" t="s">
        <v>39</v>
      </c>
      <c r="V3326" s="36" t="s">
        <v>38</v>
      </c>
      <c r="W3326" s="36" t="s">
        <v>38</v>
      </c>
      <c r="X3326" s="36">
        <v>2</v>
      </c>
      <c r="Y3326" s="36" t="s">
        <v>52</v>
      </c>
      <c r="Z3326" s="36">
        <v>3</v>
      </c>
      <c r="AA3326" s="36" t="s">
        <v>1715</v>
      </c>
      <c r="AB3326" s="36">
        <v>1</v>
      </c>
      <c r="AC3326" s="36"/>
      <c r="AD3326" s="36"/>
      <c r="AE3326" s="36">
        <f t="shared" si="54"/>
        <v>1</v>
      </c>
    </row>
    <row r="3327" spans="1:31" customFormat="1" ht="67.5">
      <c r="A3327" s="36">
        <v>3326</v>
      </c>
      <c r="B3327" s="36" t="s">
        <v>15814</v>
      </c>
      <c r="C3327" s="36" t="s">
        <v>17710</v>
      </c>
      <c r="D3327" s="36" t="s">
        <v>18178</v>
      </c>
      <c r="E3327" s="36" t="s">
        <v>28</v>
      </c>
      <c r="F3327" s="36" t="s">
        <v>45</v>
      </c>
      <c r="G3327" s="36">
        <v>0</v>
      </c>
      <c r="H3327" s="36" t="s">
        <v>108</v>
      </c>
      <c r="I3327" s="36" t="s">
        <v>18179</v>
      </c>
      <c r="J3327" s="36" t="s">
        <v>18180</v>
      </c>
      <c r="K3327" s="36" t="s">
        <v>33</v>
      </c>
      <c r="L3327" s="72" t="s">
        <v>18181</v>
      </c>
      <c r="M3327" s="36" t="s">
        <v>18182</v>
      </c>
      <c r="N3327" s="36" t="s">
        <v>49</v>
      </c>
      <c r="O3327" s="36" t="s">
        <v>50</v>
      </c>
      <c r="P3327" s="36" t="s">
        <v>50</v>
      </c>
      <c r="Q3327" s="36" t="s">
        <v>50</v>
      </c>
      <c r="R3327" s="36"/>
      <c r="S3327" s="36" t="s">
        <v>51</v>
      </c>
      <c r="T3327" s="36" t="s">
        <v>38</v>
      </c>
      <c r="U3327" s="36" t="s">
        <v>38</v>
      </c>
      <c r="V3327" s="36" t="s">
        <v>39</v>
      </c>
      <c r="W3327" s="36" t="s">
        <v>38</v>
      </c>
      <c r="X3327" s="36">
        <v>2</v>
      </c>
      <c r="Y3327" s="36" t="s">
        <v>52</v>
      </c>
      <c r="Z3327" s="36">
        <v>3</v>
      </c>
      <c r="AA3327" s="36" t="s">
        <v>1715</v>
      </c>
      <c r="AB3327" s="36">
        <v>1</v>
      </c>
      <c r="AC3327" s="36"/>
      <c r="AD3327" s="36"/>
      <c r="AE3327" s="36">
        <f t="shared" si="54"/>
        <v>3</v>
      </c>
    </row>
    <row r="3328" spans="1:31" customFormat="1" ht="81">
      <c r="A3328" s="36">
        <v>3327</v>
      </c>
      <c r="B3328" s="36" t="s">
        <v>15814</v>
      </c>
      <c r="C3328" s="36" t="s">
        <v>17710</v>
      </c>
      <c r="D3328" s="36" t="s">
        <v>18183</v>
      </c>
      <c r="E3328" s="36" t="s">
        <v>28</v>
      </c>
      <c r="F3328" s="36" t="s">
        <v>45</v>
      </c>
      <c r="G3328" s="36">
        <v>0</v>
      </c>
      <c r="H3328" s="36" t="s">
        <v>82</v>
      </c>
      <c r="I3328" s="36" t="s">
        <v>18184</v>
      </c>
      <c r="J3328" s="36" t="s">
        <v>18185</v>
      </c>
      <c r="K3328" s="36" t="s">
        <v>33</v>
      </c>
      <c r="L3328" s="72" t="s">
        <v>18186</v>
      </c>
      <c r="M3328" s="36" t="s">
        <v>18187</v>
      </c>
      <c r="N3328" s="36" t="s">
        <v>49</v>
      </c>
      <c r="O3328" s="36" t="s">
        <v>50</v>
      </c>
      <c r="P3328" s="36"/>
      <c r="Q3328" s="36"/>
      <c r="R3328" s="36"/>
      <c r="S3328" s="36" t="s">
        <v>51</v>
      </c>
      <c r="T3328" s="36" t="s">
        <v>38</v>
      </c>
      <c r="U3328" s="36" t="s">
        <v>39</v>
      </c>
      <c r="V3328" s="36" t="s">
        <v>38</v>
      </c>
      <c r="W3328" s="36" t="s">
        <v>38</v>
      </c>
      <c r="X3328" s="36">
        <v>2</v>
      </c>
      <c r="Y3328" s="36" t="s">
        <v>52</v>
      </c>
      <c r="Z3328" s="36">
        <v>3</v>
      </c>
      <c r="AA3328" s="36" t="s">
        <v>1715</v>
      </c>
      <c r="AB3328" s="36">
        <v>1</v>
      </c>
      <c r="AC3328" s="36"/>
      <c r="AD3328" s="36"/>
      <c r="AE3328" s="36">
        <f t="shared" si="54"/>
        <v>1</v>
      </c>
    </row>
    <row r="3329" spans="1:31" customFormat="1" ht="81">
      <c r="A3329" s="36">
        <v>3328</v>
      </c>
      <c r="B3329" s="36" t="s">
        <v>15814</v>
      </c>
      <c r="C3329" s="36" t="s">
        <v>17710</v>
      </c>
      <c r="D3329" s="36" t="s">
        <v>18188</v>
      </c>
      <c r="E3329" s="36" t="s">
        <v>28</v>
      </c>
      <c r="F3329" s="36" t="s">
        <v>45</v>
      </c>
      <c r="G3329" s="36">
        <v>0</v>
      </c>
      <c r="H3329" s="36" t="s">
        <v>108</v>
      </c>
      <c r="I3329" s="36" t="s">
        <v>18189</v>
      </c>
      <c r="J3329" s="36" t="s">
        <v>18190</v>
      </c>
      <c r="K3329" s="36" t="s">
        <v>33</v>
      </c>
      <c r="L3329" s="72" t="s">
        <v>18191</v>
      </c>
      <c r="M3329" s="36" t="s">
        <v>18192</v>
      </c>
      <c r="N3329" s="36" t="s">
        <v>49</v>
      </c>
      <c r="O3329" s="36" t="s">
        <v>50</v>
      </c>
      <c r="P3329" s="36"/>
      <c r="Q3329" s="36"/>
      <c r="R3329" s="36"/>
      <c r="S3329" s="36" t="s">
        <v>51</v>
      </c>
      <c r="T3329" s="36" t="s">
        <v>38</v>
      </c>
      <c r="U3329" s="36" t="s">
        <v>39</v>
      </c>
      <c r="V3329" s="36" t="s">
        <v>38</v>
      </c>
      <c r="W3329" s="36" t="s">
        <v>18193</v>
      </c>
      <c r="X3329" s="36">
        <v>1</v>
      </c>
      <c r="Y3329" s="36" t="s">
        <v>52</v>
      </c>
      <c r="Z3329" s="36">
        <v>3</v>
      </c>
      <c r="AA3329" s="36" t="s">
        <v>1715</v>
      </c>
      <c r="AB3329" s="36">
        <v>1</v>
      </c>
      <c r="AC3329" s="36"/>
      <c r="AD3329" s="36"/>
      <c r="AE3329" s="36">
        <f t="shared" si="54"/>
        <v>1</v>
      </c>
    </row>
    <row r="3330" spans="1:31" customFormat="1" ht="54">
      <c r="A3330" s="36">
        <v>3329</v>
      </c>
      <c r="B3330" s="36" t="s">
        <v>15814</v>
      </c>
      <c r="C3330" s="36" t="s">
        <v>17710</v>
      </c>
      <c r="D3330" s="36" t="s">
        <v>18194</v>
      </c>
      <c r="E3330" s="36" t="s">
        <v>28</v>
      </c>
      <c r="F3330" s="36" t="s">
        <v>45</v>
      </c>
      <c r="G3330" s="36">
        <v>0</v>
      </c>
      <c r="H3330" s="36" t="s">
        <v>42</v>
      </c>
      <c r="I3330" s="36" t="s">
        <v>18195</v>
      </c>
      <c r="J3330" s="36" t="s">
        <v>18196</v>
      </c>
      <c r="K3330" s="36" t="s">
        <v>33</v>
      </c>
      <c r="L3330" s="72" t="s">
        <v>18197</v>
      </c>
      <c r="M3330" s="36" t="s">
        <v>18198</v>
      </c>
      <c r="N3330" s="36" t="s">
        <v>49</v>
      </c>
      <c r="O3330" s="36" t="s">
        <v>50</v>
      </c>
      <c r="P3330" s="36"/>
      <c r="Q3330" s="36"/>
      <c r="R3330" s="36"/>
      <c r="S3330" s="36" t="s">
        <v>51</v>
      </c>
      <c r="T3330" s="36" t="s">
        <v>38</v>
      </c>
      <c r="U3330" s="36" t="s">
        <v>39</v>
      </c>
      <c r="V3330" s="36" t="s">
        <v>38</v>
      </c>
      <c r="W3330" s="36" t="s">
        <v>38</v>
      </c>
      <c r="X3330" s="36">
        <v>2</v>
      </c>
      <c r="Y3330" s="36" t="s">
        <v>52</v>
      </c>
      <c r="Z3330" s="36">
        <v>3</v>
      </c>
      <c r="AA3330" s="36" t="s">
        <v>1715</v>
      </c>
      <c r="AB3330" s="36">
        <v>1</v>
      </c>
      <c r="AC3330" s="36"/>
      <c r="AD3330" s="36"/>
      <c r="AE3330" s="36">
        <f t="shared" si="54"/>
        <v>1</v>
      </c>
    </row>
    <row r="3331" spans="1:31" customFormat="1" ht="54">
      <c r="A3331" s="36">
        <v>3330</v>
      </c>
      <c r="B3331" s="36" t="s">
        <v>15814</v>
      </c>
      <c r="C3331" s="36" t="s">
        <v>17710</v>
      </c>
      <c r="D3331" s="36" t="s">
        <v>18199</v>
      </c>
      <c r="E3331" s="36" t="s">
        <v>28</v>
      </c>
      <c r="F3331" s="36" t="s">
        <v>45</v>
      </c>
      <c r="G3331" s="36">
        <v>0</v>
      </c>
      <c r="H3331" s="36" t="s">
        <v>82</v>
      </c>
      <c r="I3331" s="36" t="s">
        <v>18200</v>
      </c>
      <c r="J3331" s="36" t="s">
        <v>18201</v>
      </c>
      <c r="K3331" s="36" t="s">
        <v>33</v>
      </c>
      <c r="L3331" s="72"/>
      <c r="M3331" s="36" t="s">
        <v>18202</v>
      </c>
      <c r="N3331" s="36" t="s">
        <v>49</v>
      </c>
      <c r="O3331" s="36"/>
      <c r="P3331" s="36" t="s">
        <v>50</v>
      </c>
      <c r="Q3331" s="36"/>
      <c r="R3331" s="36"/>
      <c r="S3331" s="36" t="s">
        <v>51</v>
      </c>
      <c r="T3331" s="36" t="s">
        <v>38</v>
      </c>
      <c r="U3331" s="36" t="s">
        <v>39</v>
      </c>
      <c r="V3331" s="36" t="s">
        <v>38</v>
      </c>
      <c r="W3331" s="36" t="s">
        <v>38</v>
      </c>
      <c r="X3331" s="36">
        <v>2</v>
      </c>
      <c r="Y3331" s="36" t="s">
        <v>52</v>
      </c>
      <c r="Z3331" s="36">
        <v>3</v>
      </c>
      <c r="AA3331" s="36" t="s">
        <v>1715</v>
      </c>
      <c r="AB3331" s="36">
        <v>1</v>
      </c>
      <c r="AC3331" s="36"/>
      <c r="AD3331" s="36"/>
      <c r="AE3331" s="36">
        <f t="shared" si="54"/>
        <v>1</v>
      </c>
    </row>
    <row r="3332" spans="1:31" customFormat="1" ht="175.5">
      <c r="A3332" s="36">
        <v>3331</v>
      </c>
      <c r="B3332" s="36" t="s">
        <v>15814</v>
      </c>
      <c r="C3332" s="36" t="s">
        <v>17710</v>
      </c>
      <c r="D3332" s="36" t="s">
        <v>18203</v>
      </c>
      <c r="E3332" s="36" t="s">
        <v>28</v>
      </c>
      <c r="F3332" s="36" t="s">
        <v>5099</v>
      </c>
      <c r="G3332" s="36">
        <v>6</v>
      </c>
      <c r="H3332" s="36" t="s">
        <v>30</v>
      </c>
      <c r="I3332" s="36" t="s">
        <v>18204</v>
      </c>
      <c r="J3332" s="36" t="s">
        <v>18205</v>
      </c>
      <c r="K3332" s="36" t="s">
        <v>33</v>
      </c>
      <c r="L3332" s="72" t="s">
        <v>18206</v>
      </c>
      <c r="M3332" s="36" t="s">
        <v>18207</v>
      </c>
      <c r="N3332" s="36" t="s">
        <v>49</v>
      </c>
      <c r="O3332" s="36"/>
      <c r="P3332" s="36"/>
      <c r="Q3332" s="36"/>
      <c r="R3332" s="36" t="s">
        <v>50</v>
      </c>
      <c r="S3332" s="36" t="s">
        <v>38</v>
      </c>
      <c r="T3332" s="36" t="s">
        <v>38</v>
      </c>
      <c r="U3332" s="36" t="s">
        <v>38</v>
      </c>
      <c r="V3332" s="36" t="s">
        <v>38</v>
      </c>
      <c r="W3332" s="36" t="s">
        <v>38</v>
      </c>
      <c r="X3332" s="36">
        <v>2</v>
      </c>
      <c r="Y3332" s="36" t="s">
        <v>52</v>
      </c>
      <c r="Z3332" s="36">
        <v>3</v>
      </c>
      <c r="AA3332" s="36" t="s">
        <v>18208</v>
      </c>
      <c r="AB3332" s="36">
        <v>4</v>
      </c>
      <c r="AC3332" s="36" t="s">
        <v>18209</v>
      </c>
      <c r="AD3332" s="36"/>
      <c r="AE3332" s="36">
        <f t="shared" si="54"/>
        <v>1</v>
      </c>
    </row>
    <row r="3333" spans="1:31" customFormat="1" ht="67.5">
      <c r="A3333" s="36">
        <v>3332</v>
      </c>
      <c r="B3333" s="36" t="s">
        <v>15814</v>
      </c>
      <c r="C3333" s="36" t="s">
        <v>17710</v>
      </c>
      <c r="D3333" s="36" t="s">
        <v>18210</v>
      </c>
      <c r="E3333" s="36" t="s">
        <v>28</v>
      </c>
      <c r="F3333" s="36" t="s">
        <v>45</v>
      </c>
      <c r="G3333" s="36">
        <v>0</v>
      </c>
      <c r="H3333" s="36" t="s">
        <v>82</v>
      </c>
      <c r="I3333" s="36" t="s">
        <v>18211</v>
      </c>
      <c r="J3333" s="36" t="s">
        <v>18212</v>
      </c>
      <c r="K3333" s="36" t="s">
        <v>33</v>
      </c>
      <c r="L3333" s="72" t="s">
        <v>18213</v>
      </c>
      <c r="M3333" s="36" t="s">
        <v>18214</v>
      </c>
      <c r="N3333" s="72" t="s">
        <v>49</v>
      </c>
      <c r="O3333" s="36"/>
      <c r="P3333" s="36"/>
      <c r="Q3333" s="36"/>
      <c r="R3333" s="36" t="s">
        <v>50</v>
      </c>
      <c r="S3333" s="36" t="s">
        <v>51</v>
      </c>
      <c r="T3333" s="36" t="s">
        <v>38</v>
      </c>
      <c r="U3333" s="36" t="s">
        <v>38</v>
      </c>
      <c r="V3333" s="36" t="s">
        <v>38</v>
      </c>
      <c r="W3333" s="36" t="s">
        <v>38</v>
      </c>
      <c r="X3333" s="36">
        <v>2</v>
      </c>
      <c r="Y3333" s="36" t="s">
        <v>52</v>
      </c>
      <c r="Z3333" s="36">
        <v>3</v>
      </c>
      <c r="AA3333" s="36" t="s">
        <v>1715</v>
      </c>
      <c r="AB3333" s="36">
        <v>1</v>
      </c>
      <c r="AC3333" s="36"/>
      <c r="AD3333" s="36"/>
      <c r="AE3333" s="36">
        <f t="shared" si="54"/>
        <v>1</v>
      </c>
    </row>
    <row r="3334" spans="1:31" customFormat="1" ht="81">
      <c r="A3334" s="36">
        <v>3333</v>
      </c>
      <c r="B3334" s="36" t="s">
        <v>15814</v>
      </c>
      <c r="C3334" s="36" t="s">
        <v>17710</v>
      </c>
      <c r="D3334" s="36" t="s">
        <v>18215</v>
      </c>
      <c r="E3334" s="36" t="s">
        <v>28</v>
      </c>
      <c r="F3334" s="36" t="s">
        <v>45</v>
      </c>
      <c r="G3334" s="36">
        <v>0</v>
      </c>
      <c r="H3334" s="36" t="s">
        <v>42</v>
      </c>
      <c r="I3334" s="36" t="s">
        <v>18216</v>
      </c>
      <c r="J3334" s="36" t="s">
        <v>18217</v>
      </c>
      <c r="K3334" s="36" t="s">
        <v>33</v>
      </c>
      <c r="L3334" s="72" t="s">
        <v>18218</v>
      </c>
      <c r="M3334" s="36" t="s">
        <v>18219</v>
      </c>
      <c r="N3334" s="36" t="s">
        <v>49</v>
      </c>
      <c r="O3334" s="36"/>
      <c r="P3334" s="36" t="s">
        <v>50</v>
      </c>
      <c r="Q3334" s="36"/>
      <c r="R3334" s="36"/>
      <c r="S3334" s="36" t="s">
        <v>51</v>
      </c>
      <c r="T3334" s="36" t="s">
        <v>38</v>
      </c>
      <c r="U3334" s="36" t="s">
        <v>39</v>
      </c>
      <c r="V3334" s="36" t="s">
        <v>38</v>
      </c>
      <c r="W3334" s="36" t="s">
        <v>38</v>
      </c>
      <c r="X3334" s="36">
        <v>2</v>
      </c>
      <c r="Y3334" s="36" t="s">
        <v>52</v>
      </c>
      <c r="Z3334" s="36">
        <v>3</v>
      </c>
      <c r="AA3334" s="36" t="s">
        <v>1715</v>
      </c>
      <c r="AB3334" s="36">
        <v>1</v>
      </c>
      <c r="AC3334" s="36"/>
      <c r="AD3334" s="36"/>
      <c r="AE3334" s="36">
        <f t="shared" si="54"/>
        <v>1</v>
      </c>
    </row>
    <row r="3335" spans="1:31" customFormat="1" ht="67.5">
      <c r="A3335" s="36">
        <v>3334</v>
      </c>
      <c r="B3335" s="36" t="s">
        <v>15814</v>
      </c>
      <c r="C3335" s="36" t="s">
        <v>17710</v>
      </c>
      <c r="D3335" s="36" t="s">
        <v>18220</v>
      </c>
      <c r="E3335" s="36" t="s">
        <v>28</v>
      </c>
      <c r="F3335" s="36" t="s">
        <v>45</v>
      </c>
      <c r="G3335" s="36">
        <v>0</v>
      </c>
      <c r="H3335" s="36" t="s">
        <v>82</v>
      </c>
      <c r="I3335" s="36" t="s">
        <v>18221</v>
      </c>
      <c r="J3335" s="36" t="s">
        <v>18222</v>
      </c>
      <c r="K3335" s="36" t="s">
        <v>33</v>
      </c>
      <c r="L3335" s="72" t="s">
        <v>18223</v>
      </c>
      <c r="M3335" s="36" t="s">
        <v>18224</v>
      </c>
      <c r="N3335" s="36" t="s">
        <v>49</v>
      </c>
      <c r="O3335" s="36" t="s">
        <v>50</v>
      </c>
      <c r="P3335" s="36"/>
      <c r="Q3335" s="36"/>
      <c r="R3335" s="36"/>
      <c r="S3335" s="36" t="s">
        <v>51</v>
      </c>
      <c r="T3335" s="36" t="s">
        <v>38</v>
      </c>
      <c r="U3335" s="36" t="s">
        <v>39</v>
      </c>
      <c r="V3335" s="36" t="s">
        <v>38</v>
      </c>
      <c r="W3335" s="36" t="s">
        <v>38</v>
      </c>
      <c r="X3335" s="36">
        <v>2</v>
      </c>
      <c r="Y3335" s="36" t="s">
        <v>52</v>
      </c>
      <c r="Z3335" s="36">
        <v>3</v>
      </c>
      <c r="AA3335" s="36" t="s">
        <v>1715</v>
      </c>
      <c r="AB3335" s="36">
        <v>1</v>
      </c>
      <c r="AC3335" s="36"/>
      <c r="AD3335" s="36"/>
      <c r="AE3335" s="36">
        <f t="shared" si="54"/>
        <v>1</v>
      </c>
    </row>
    <row r="3336" spans="1:31" customFormat="1" ht="54">
      <c r="A3336" s="36">
        <v>3335</v>
      </c>
      <c r="B3336" s="36" t="s">
        <v>15814</v>
      </c>
      <c r="C3336" s="36" t="s">
        <v>17710</v>
      </c>
      <c r="D3336" s="36" t="s">
        <v>18225</v>
      </c>
      <c r="E3336" s="36" t="s">
        <v>28</v>
      </c>
      <c r="F3336" s="36" t="s">
        <v>45</v>
      </c>
      <c r="G3336" s="36">
        <v>0</v>
      </c>
      <c r="H3336" s="36" t="s">
        <v>42</v>
      </c>
      <c r="I3336" s="36" t="s">
        <v>18226</v>
      </c>
      <c r="J3336" s="36" t="s">
        <v>18227</v>
      </c>
      <c r="K3336" s="36" t="s">
        <v>33</v>
      </c>
      <c r="L3336" s="72" t="s">
        <v>18228</v>
      </c>
      <c r="M3336" s="36" t="s">
        <v>18229</v>
      </c>
      <c r="N3336" s="36" t="s">
        <v>49</v>
      </c>
      <c r="O3336" s="36" t="s">
        <v>50</v>
      </c>
      <c r="P3336" s="36"/>
      <c r="Q3336" s="36"/>
      <c r="R3336" s="36"/>
      <c r="S3336" s="36" t="s">
        <v>51</v>
      </c>
      <c r="T3336" s="36" t="s">
        <v>38</v>
      </c>
      <c r="U3336" s="36" t="s">
        <v>39</v>
      </c>
      <c r="V3336" s="36" t="s">
        <v>38</v>
      </c>
      <c r="W3336" s="36" t="s">
        <v>38</v>
      </c>
      <c r="X3336" s="36">
        <v>2</v>
      </c>
      <c r="Y3336" s="36" t="s">
        <v>52</v>
      </c>
      <c r="Z3336" s="36">
        <v>3</v>
      </c>
      <c r="AA3336" s="36" t="s">
        <v>1715</v>
      </c>
      <c r="AB3336" s="36">
        <v>1</v>
      </c>
      <c r="AC3336" s="36"/>
      <c r="AD3336" s="36"/>
      <c r="AE3336" s="36">
        <f t="shared" si="54"/>
        <v>1</v>
      </c>
    </row>
    <row r="3337" spans="1:31" customFormat="1" ht="81">
      <c r="A3337" s="36">
        <v>3336</v>
      </c>
      <c r="B3337" s="36" t="s">
        <v>15814</v>
      </c>
      <c r="C3337" s="36" t="s">
        <v>17710</v>
      </c>
      <c r="D3337" s="36" t="s">
        <v>18230</v>
      </c>
      <c r="E3337" s="36" t="s">
        <v>28</v>
      </c>
      <c r="F3337" s="36" t="s">
        <v>45</v>
      </c>
      <c r="G3337" s="36">
        <v>0</v>
      </c>
      <c r="H3337" s="36" t="s">
        <v>42</v>
      </c>
      <c r="I3337" s="36" t="s">
        <v>18231</v>
      </c>
      <c r="J3337" s="36" t="s">
        <v>18232</v>
      </c>
      <c r="K3337" s="36" t="s">
        <v>33</v>
      </c>
      <c r="L3337" s="72" t="s">
        <v>18233</v>
      </c>
      <c r="M3337" s="36" t="s">
        <v>18234</v>
      </c>
      <c r="N3337" s="36" t="s">
        <v>36</v>
      </c>
      <c r="O3337" s="36"/>
      <c r="P3337" s="36"/>
      <c r="Q3337" s="36"/>
      <c r="R3337" s="36"/>
      <c r="S3337" s="36" t="s">
        <v>37</v>
      </c>
      <c r="T3337" s="36" t="s">
        <v>38</v>
      </c>
      <c r="U3337" s="36" t="s">
        <v>39</v>
      </c>
      <c r="V3337" s="36" t="s">
        <v>38</v>
      </c>
      <c r="W3337" s="36" t="s">
        <v>38</v>
      </c>
      <c r="X3337" s="36">
        <v>2</v>
      </c>
      <c r="Y3337" s="36" t="s">
        <v>52</v>
      </c>
      <c r="Z3337" s="36">
        <v>3</v>
      </c>
      <c r="AA3337" s="36" t="s">
        <v>1715</v>
      </c>
      <c r="AB3337" s="36">
        <v>1</v>
      </c>
      <c r="AC3337" s="36"/>
      <c r="AD3337" s="36"/>
      <c r="AE3337" s="36">
        <f t="shared" si="54"/>
        <v>0</v>
      </c>
    </row>
    <row r="3338" spans="1:31" customFormat="1" ht="81">
      <c r="A3338" s="36">
        <v>3337</v>
      </c>
      <c r="B3338" s="36" t="s">
        <v>15814</v>
      </c>
      <c r="C3338" s="36" t="s">
        <v>17710</v>
      </c>
      <c r="D3338" s="36" t="s">
        <v>18235</v>
      </c>
      <c r="E3338" s="36" t="s">
        <v>28</v>
      </c>
      <c r="F3338" s="36" t="s">
        <v>45</v>
      </c>
      <c r="G3338" s="36">
        <v>0</v>
      </c>
      <c r="H3338" s="36" t="s">
        <v>82</v>
      </c>
      <c r="I3338" s="36" t="s">
        <v>18236</v>
      </c>
      <c r="J3338" s="36" t="s">
        <v>18237</v>
      </c>
      <c r="K3338" s="36" t="s">
        <v>33</v>
      </c>
      <c r="L3338" s="72" t="s">
        <v>18238</v>
      </c>
      <c r="M3338" s="36" t="s">
        <v>18239</v>
      </c>
      <c r="N3338" s="36" t="s">
        <v>49</v>
      </c>
      <c r="O3338" s="36"/>
      <c r="P3338" s="36" t="s">
        <v>50</v>
      </c>
      <c r="Q3338" s="36"/>
      <c r="R3338" s="36"/>
      <c r="S3338" s="36" t="s">
        <v>51</v>
      </c>
      <c r="T3338" s="36" t="s">
        <v>38</v>
      </c>
      <c r="U3338" s="36" t="s">
        <v>38</v>
      </c>
      <c r="V3338" s="36" t="s">
        <v>38</v>
      </c>
      <c r="W3338" s="36" t="s">
        <v>38</v>
      </c>
      <c r="X3338" s="36">
        <v>2</v>
      </c>
      <c r="Y3338" s="36" t="s">
        <v>52</v>
      </c>
      <c r="Z3338" s="36">
        <v>3</v>
      </c>
      <c r="AA3338" s="36" t="s">
        <v>1715</v>
      </c>
      <c r="AB3338" s="36">
        <v>1</v>
      </c>
      <c r="AC3338" s="36"/>
      <c r="AD3338" s="36"/>
      <c r="AE3338" s="36">
        <f t="shared" ref="AE3338:AE3399" si="55">COUNTIFS(O3338:R3338,"√")</f>
        <v>1</v>
      </c>
    </row>
    <row r="3339" spans="1:31" customFormat="1" ht="67.5">
      <c r="A3339" s="36">
        <v>3338</v>
      </c>
      <c r="B3339" s="36" t="s">
        <v>15814</v>
      </c>
      <c r="C3339" s="36" t="s">
        <v>17471</v>
      </c>
      <c r="D3339" s="36" t="s">
        <v>18240</v>
      </c>
      <c r="E3339" s="36" t="s">
        <v>28</v>
      </c>
      <c r="F3339" s="36" t="s">
        <v>45</v>
      </c>
      <c r="G3339" s="36">
        <v>0</v>
      </c>
      <c r="H3339" s="36" t="s">
        <v>42</v>
      </c>
      <c r="I3339" s="36" t="s">
        <v>18241</v>
      </c>
      <c r="J3339" s="36" t="s">
        <v>18242</v>
      </c>
      <c r="K3339" s="36" t="s">
        <v>33</v>
      </c>
      <c r="L3339" s="72" t="s">
        <v>18243</v>
      </c>
      <c r="M3339" s="36" t="s">
        <v>18244</v>
      </c>
      <c r="N3339" s="36" t="s">
        <v>49</v>
      </c>
      <c r="O3339" s="36"/>
      <c r="P3339" s="36" t="s">
        <v>50</v>
      </c>
      <c r="Q3339" s="36"/>
      <c r="R3339" s="36"/>
      <c r="S3339" s="36" t="s">
        <v>37</v>
      </c>
      <c r="T3339" s="36" t="s">
        <v>38</v>
      </c>
      <c r="U3339" s="36" t="s">
        <v>39</v>
      </c>
      <c r="V3339" s="36" t="s">
        <v>38</v>
      </c>
      <c r="W3339" s="36" t="s">
        <v>38</v>
      </c>
      <c r="X3339" s="36">
        <v>2</v>
      </c>
      <c r="Y3339" s="36" t="s">
        <v>52</v>
      </c>
      <c r="Z3339" s="36">
        <v>3</v>
      </c>
      <c r="AA3339" s="36" t="s">
        <v>18245</v>
      </c>
      <c r="AB3339" s="36">
        <v>1</v>
      </c>
      <c r="AC3339" s="36"/>
      <c r="AD3339" s="36"/>
      <c r="AE3339" s="36">
        <f t="shared" si="55"/>
        <v>1</v>
      </c>
    </row>
    <row r="3340" spans="1:31" customFormat="1" ht="121.5">
      <c r="A3340" s="36">
        <v>3339</v>
      </c>
      <c r="B3340" s="36" t="s">
        <v>15814</v>
      </c>
      <c r="C3340" s="36" t="s">
        <v>17706</v>
      </c>
      <c r="D3340" s="36" t="s">
        <v>18246</v>
      </c>
      <c r="E3340" s="36" t="s">
        <v>28</v>
      </c>
      <c r="F3340" s="36" t="s">
        <v>7590</v>
      </c>
      <c r="G3340" s="36">
        <v>4</v>
      </c>
      <c r="H3340" s="36" t="s">
        <v>108</v>
      </c>
      <c r="I3340" s="36" t="s">
        <v>18247</v>
      </c>
      <c r="J3340" s="36" t="s">
        <v>18248</v>
      </c>
      <c r="K3340" s="36" t="s">
        <v>33</v>
      </c>
      <c r="L3340" s="72" t="s">
        <v>18249</v>
      </c>
      <c r="M3340" s="36" t="s">
        <v>18250</v>
      </c>
      <c r="N3340" s="36" t="s">
        <v>49</v>
      </c>
      <c r="O3340" s="36" t="s">
        <v>50</v>
      </c>
      <c r="P3340" s="36" t="s">
        <v>50</v>
      </c>
      <c r="Q3340" s="36"/>
      <c r="R3340" s="36"/>
      <c r="S3340" s="36" t="s">
        <v>51</v>
      </c>
      <c r="T3340" s="36" t="s">
        <v>38</v>
      </c>
      <c r="U3340" s="36" t="s">
        <v>39</v>
      </c>
      <c r="V3340" s="36" t="s">
        <v>38</v>
      </c>
      <c r="W3340" s="36" t="s">
        <v>18251</v>
      </c>
      <c r="X3340" s="36">
        <v>1</v>
      </c>
      <c r="Y3340" s="36" t="s">
        <v>18252</v>
      </c>
      <c r="Z3340" s="36">
        <v>1</v>
      </c>
      <c r="AA3340" s="36" t="s">
        <v>18252</v>
      </c>
      <c r="AB3340" s="36">
        <v>1</v>
      </c>
      <c r="AC3340" s="36" t="s">
        <v>18253</v>
      </c>
      <c r="AD3340" s="36"/>
      <c r="AE3340" s="36">
        <f t="shared" si="55"/>
        <v>2</v>
      </c>
    </row>
    <row r="3341" spans="1:31" customFormat="1" ht="94.5">
      <c r="A3341" s="36">
        <v>3340</v>
      </c>
      <c r="B3341" s="36" t="s">
        <v>15814</v>
      </c>
      <c r="C3341" s="36" t="s">
        <v>17706</v>
      </c>
      <c r="D3341" s="36" t="s">
        <v>18254</v>
      </c>
      <c r="E3341" s="36" t="s">
        <v>28</v>
      </c>
      <c r="F3341" s="36" t="s">
        <v>45</v>
      </c>
      <c r="G3341" s="36">
        <v>0</v>
      </c>
      <c r="H3341" s="36" t="s">
        <v>82</v>
      </c>
      <c r="I3341" s="36" t="s">
        <v>18255</v>
      </c>
      <c r="J3341" s="36" t="s">
        <v>18256</v>
      </c>
      <c r="K3341" s="36" t="s">
        <v>33</v>
      </c>
      <c r="L3341" s="72" t="s">
        <v>18257</v>
      </c>
      <c r="M3341" s="36" t="s">
        <v>18258</v>
      </c>
      <c r="N3341" s="36" t="s">
        <v>49</v>
      </c>
      <c r="O3341" s="36"/>
      <c r="P3341" s="36" t="s">
        <v>50</v>
      </c>
      <c r="Q3341" s="36"/>
      <c r="R3341" s="36"/>
      <c r="S3341" s="36" t="s">
        <v>51</v>
      </c>
      <c r="T3341" s="36" t="s">
        <v>38</v>
      </c>
      <c r="U3341" s="36" t="s">
        <v>39</v>
      </c>
      <c r="V3341" s="36" t="s">
        <v>38</v>
      </c>
      <c r="W3341" s="36" t="s">
        <v>17746</v>
      </c>
      <c r="X3341" s="36">
        <v>1</v>
      </c>
      <c r="Y3341" s="36" t="s">
        <v>18259</v>
      </c>
      <c r="Z3341" s="36">
        <v>1</v>
      </c>
      <c r="AA3341" s="36" t="s">
        <v>18259</v>
      </c>
      <c r="AB3341" s="36">
        <v>1</v>
      </c>
      <c r="AC3341" s="36"/>
      <c r="AD3341" s="36"/>
      <c r="AE3341" s="36">
        <f t="shared" si="55"/>
        <v>1</v>
      </c>
    </row>
    <row r="3342" spans="1:31" customFormat="1" ht="67.5">
      <c r="A3342" s="36">
        <v>3341</v>
      </c>
      <c r="B3342" s="36" t="s">
        <v>15814</v>
      </c>
      <c r="C3342" s="36" t="s">
        <v>17706</v>
      </c>
      <c r="D3342" s="36" t="s">
        <v>18260</v>
      </c>
      <c r="E3342" s="36" t="s">
        <v>28</v>
      </c>
      <c r="F3342" s="36" t="s">
        <v>45</v>
      </c>
      <c r="G3342" s="36">
        <v>0</v>
      </c>
      <c r="H3342" s="36" t="s">
        <v>82</v>
      </c>
      <c r="I3342" s="36" t="s">
        <v>18261</v>
      </c>
      <c r="J3342" s="36" t="s">
        <v>18262</v>
      </c>
      <c r="K3342" s="36" t="s">
        <v>33</v>
      </c>
      <c r="L3342" s="72" t="s">
        <v>18263</v>
      </c>
      <c r="M3342" s="36" t="s">
        <v>18264</v>
      </c>
      <c r="N3342" s="36" t="s">
        <v>49</v>
      </c>
      <c r="O3342" s="36" t="s">
        <v>50</v>
      </c>
      <c r="P3342" s="36"/>
      <c r="Q3342" s="36"/>
      <c r="R3342" s="36"/>
      <c r="S3342" s="36" t="s">
        <v>51</v>
      </c>
      <c r="T3342" s="36" t="s">
        <v>38</v>
      </c>
      <c r="U3342" s="36" t="s">
        <v>39</v>
      </c>
      <c r="V3342" s="36" t="s">
        <v>39</v>
      </c>
      <c r="W3342" s="36" t="s">
        <v>17746</v>
      </c>
      <c r="X3342" s="36">
        <v>1</v>
      </c>
      <c r="Y3342" s="36" t="s">
        <v>18265</v>
      </c>
      <c r="Z3342" s="36">
        <v>1</v>
      </c>
      <c r="AA3342" s="36" t="s">
        <v>18265</v>
      </c>
      <c r="AB3342" s="36">
        <v>1</v>
      </c>
      <c r="AC3342" s="36"/>
      <c r="AD3342" s="36"/>
      <c r="AE3342" s="36">
        <f t="shared" si="55"/>
        <v>1</v>
      </c>
    </row>
    <row r="3343" spans="1:31" customFormat="1" ht="121.5">
      <c r="A3343" s="36">
        <v>3342</v>
      </c>
      <c r="B3343" s="36" t="s">
        <v>15814</v>
      </c>
      <c r="C3343" s="36" t="s">
        <v>17706</v>
      </c>
      <c r="D3343" s="36" t="s">
        <v>18266</v>
      </c>
      <c r="E3343" s="36" t="s">
        <v>28</v>
      </c>
      <c r="F3343" s="36" t="s">
        <v>45</v>
      </c>
      <c r="G3343" s="36">
        <v>0</v>
      </c>
      <c r="H3343" s="36" t="s">
        <v>82</v>
      </c>
      <c r="I3343" s="36" t="s">
        <v>18267</v>
      </c>
      <c r="J3343" s="36" t="s">
        <v>18268</v>
      </c>
      <c r="K3343" s="36" t="s">
        <v>33</v>
      </c>
      <c r="L3343" s="72" t="s">
        <v>18269</v>
      </c>
      <c r="M3343" s="36" t="s">
        <v>18270</v>
      </c>
      <c r="N3343" s="36" t="s">
        <v>49</v>
      </c>
      <c r="O3343" s="36" t="s">
        <v>50</v>
      </c>
      <c r="P3343" s="36" t="s">
        <v>50</v>
      </c>
      <c r="Q3343" s="36" t="s">
        <v>50</v>
      </c>
      <c r="R3343" s="36"/>
      <c r="S3343" s="36" t="s">
        <v>51</v>
      </c>
      <c r="T3343" s="36" t="s">
        <v>38</v>
      </c>
      <c r="U3343" s="36" t="s">
        <v>39</v>
      </c>
      <c r="V3343" s="36" t="s">
        <v>39</v>
      </c>
      <c r="W3343" s="36" t="s">
        <v>17746</v>
      </c>
      <c r="X3343" s="36">
        <v>1</v>
      </c>
      <c r="Y3343" s="36" t="s">
        <v>18271</v>
      </c>
      <c r="Z3343" s="36">
        <v>1</v>
      </c>
      <c r="AA3343" s="36" t="s">
        <v>18271</v>
      </c>
      <c r="AB3343" s="36">
        <v>1</v>
      </c>
      <c r="AC3343" s="36"/>
      <c r="AD3343" s="36"/>
      <c r="AE3343" s="36">
        <f t="shared" si="55"/>
        <v>3</v>
      </c>
    </row>
    <row r="3344" spans="1:31" customFormat="1" ht="135">
      <c r="A3344" s="36">
        <v>3343</v>
      </c>
      <c r="B3344" s="36" t="s">
        <v>15814</v>
      </c>
      <c r="C3344" s="36" t="s">
        <v>17706</v>
      </c>
      <c r="D3344" s="36" t="s">
        <v>18272</v>
      </c>
      <c r="E3344" s="36" t="s">
        <v>28</v>
      </c>
      <c r="F3344" s="36" t="s">
        <v>45</v>
      </c>
      <c r="G3344" s="36">
        <v>0</v>
      </c>
      <c r="H3344" s="36" t="s">
        <v>82</v>
      </c>
      <c r="I3344" s="36" t="s">
        <v>18273</v>
      </c>
      <c r="J3344" s="36" t="s">
        <v>18274</v>
      </c>
      <c r="K3344" s="36" t="s">
        <v>33</v>
      </c>
      <c r="L3344" s="72" t="s">
        <v>18275</v>
      </c>
      <c r="M3344" s="36" t="s">
        <v>18276</v>
      </c>
      <c r="N3344" s="36" t="s">
        <v>36</v>
      </c>
      <c r="O3344" s="36"/>
      <c r="P3344" s="36"/>
      <c r="Q3344" s="36"/>
      <c r="R3344" s="36"/>
      <c r="S3344" s="36" t="s">
        <v>37</v>
      </c>
      <c r="T3344" s="36" t="s">
        <v>38</v>
      </c>
      <c r="U3344" s="36" t="s">
        <v>39</v>
      </c>
      <c r="V3344" s="36" t="s">
        <v>38</v>
      </c>
      <c r="W3344" s="36" t="s">
        <v>17753</v>
      </c>
      <c r="X3344" s="36">
        <v>1</v>
      </c>
      <c r="Y3344" s="36" t="s">
        <v>52</v>
      </c>
      <c r="Z3344" s="36">
        <v>3</v>
      </c>
      <c r="AA3344" s="36" t="s">
        <v>18277</v>
      </c>
      <c r="AB3344" s="36">
        <v>1</v>
      </c>
      <c r="AC3344" s="36"/>
      <c r="AD3344" s="36"/>
      <c r="AE3344" s="36">
        <f t="shared" si="55"/>
        <v>0</v>
      </c>
    </row>
    <row r="3345" spans="1:31" customFormat="1" ht="94.5">
      <c r="A3345" s="36">
        <v>3344</v>
      </c>
      <c r="B3345" s="36" t="s">
        <v>15814</v>
      </c>
      <c r="C3345" s="36" t="s">
        <v>17706</v>
      </c>
      <c r="D3345" s="36" t="s">
        <v>18278</v>
      </c>
      <c r="E3345" s="36" t="s">
        <v>28</v>
      </c>
      <c r="F3345" s="36" t="s">
        <v>45</v>
      </c>
      <c r="G3345" s="36">
        <v>0</v>
      </c>
      <c r="H3345" s="36" t="s">
        <v>42</v>
      </c>
      <c r="I3345" s="36" t="s">
        <v>18279</v>
      </c>
      <c r="J3345" s="36" t="s">
        <v>18280</v>
      </c>
      <c r="K3345" s="36" t="s">
        <v>106</v>
      </c>
      <c r="L3345" s="72"/>
      <c r="M3345" s="36"/>
      <c r="N3345" s="36"/>
      <c r="O3345" s="36"/>
      <c r="P3345" s="36"/>
      <c r="Q3345" s="36"/>
      <c r="R3345" s="36"/>
      <c r="S3345" s="36"/>
      <c r="T3345" s="36"/>
      <c r="U3345" s="36"/>
      <c r="V3345" s="36"/>
      <c r="W3345" s="36"/>
      <c r="X3345" s="36"/>
      <c r="Y3345" s="36"/>
      <c r="Z3345" s="36"/>
      <c r="AA3345" s="36"/>
      <c r="AB3345" s="36"/>
      <c r="AC3345" s="36"/>
      <c r="AD3345" s="36"/>
      <c r="AE3345" s="36">
        <f t="shared" si="55"/>
        <v>0</v>
      </c>
    </row>
    <row r="3346" spans="1:31" customFormat="1" ht="108">
      <c r="A3346" s="36">
        <v>3345</v>
      </c>
      <c r="B3346" s="36" t="s">
        <v>15814</v>
      </c>
      <c r="C3346" s="36" t="s">
        <v>17706</v>
      </c>
      <c r="D3346" s="36" t="s">
        <v>18281</v>
      </c>
      <c r="E3346" s="36" t="s">
        <v>28</v>
      </c>
      <c r="F3346" s="36" t="s">
        <v>45</v>
      </c>
      <c r="G3346" s="36">
        <v>0</v>
      </c>
      <c r="H3346" s="36" t="s">
        <v>82</v>
      </c>
      <c r="I3346" s="36" t="s">
        <v>18282</v>
      </c>
      <c r="J3346" s="36" t="s">
        <v>18283</v>
      </c>
      <c r="K3346" s="36" t="s">
        <v>33</v>
      </c>
      <c r="L3346" s="72" t="s">
        <v>18284</v>
      </c>
      <c r="M3346" s="36" t="s">
        <v>18285</v>
      </c>
      <c r="N3346" s="36" t="s">
        <v>36</v>
      </c>
      <c r="O3346" s="36"/>
      <c r="P3346" s="36"/>
      <c r="Q3346" s="36"/>
      <c r="R3346" s="36"/>
      <c r="S3346" s="36" t="s">
        <v>37</v>
      </c>
      <c r="T3346" s="36" t="s">
        <v>38</v>
      </c>
      <c r="U3346" s="36" t="s">
        <v>39</v>
      </c>
      <c r="V3346" s="36" t="s">
        <v>38</v>
      </c>
      <c r="W3346" s="36" t="s">
        <v>17746</v>
      </c>
      <c r="X3346" s="36">
        <v>1</v>
      </c>
      <c r="Y3346" s="36" t="s">
        <v>18286</v>
      </c>
      <c r="Z3346" s="36">
        <v>1</v>
      </c>
      <c r="AA3346" s="36" t="s">
        <v>18286</v>
      </c>
      <c r="AB3346" s="36">
        <v>1</v>
      </c>
      <c r="AC3346" s="36"/>
      <c r="AD3346" s="36"/>
      <c r="AE3346" s="36">
        <f t="shared" si="55"/>
        <v>0</v>
      </c>
    </row>
    <row r="3347" spans="1:31" customFormat="1" ht="94.5">
      <c r="A3347" s="36">
        <v>3346</v>
      </c>
      <c r="B3347" s="36" t="s">
        <v>15814</v>
      </c>
      <c r="C3347" s="36" t="s">
        <v>17706</v>
      </c>
      <c r="D3347" s="36" t="s">
        <v>18287</v>
      </c>
      <c r="E3347" s="36" t="s">
        <v>28</v>
      </c>
      <c r="F3347" s="36" t="s">
        <v>45</v>
      </c>
      <c r="G3347" s="36">
        <v>0</v>
      </c>
      <c r="H3347" s="36" t="s">
        <v>82</v>
      </c>
      <c r="I3347" s="36" t="s">
        <v>18288</v>
      </c>
      <c r="J3347" s="36" t="s">
        <v>18289</v>
      </c>
      <c r="K3347" s="36" t="s">
        <v>33</v>
      </c>
      <c r="L3347" s="72" t="s">
        <v>18290</v>
      </c>
      <c r="M3347" s="36" t="s">
        <v>18291</v>
      </c>
      <c r="N3347" s="36" t="s">
        <v>36</v>
      </c>
      <c r="O3347" s="36"/>
      <c r="P3347" s="36"/>
      <c r="Q3347" s="36"/>
      <c r="R3347" s="36"/>
      <c r="S3347" s="36" t="s">
        <v>37</v>
      </c>
      <c r="T3347" s="36" t="s">
        <v>38</v>
      </c>
      <c r="U3347" s="36" t="s">
        <v>39</v>
      </c>
      <c r="V3347" s="36" t="s">
        <v>38</v>
      </c>
      <c r="W3347" s="36" t="s">
        <v>17802</v>
      </c>
      <c r="X3347" s="36">
        <v>1</v>
      </c>
      <c r="Y3347" s="36" t="s">
        <v>18292</v>
      </c>
      <c r="Z3347" s="36">
        <v>1</v>
      </c>
      <c r="AA3347" s="36" t="s">
        <v>18292</v>
      </c>
      <c r="AB3347" s="36">
        <v>1</v>
      </c>
      <c r="AC3347" s="36"/>
      <c r="AD3347" s="36"/>
      <c r="AE3347" s="36">
        <f t="shared" si="55"/>
        <v>0</v>
      </c>
    </row>
    <row r="3348" spans="1:31" customFormat="1" ht="94.5">
      <c r="A3348" s="36">
        <v>3347</v>
      </c>
      <c r="B3348" s="36" t="s">
        <v>15814</v>
      </c>
      <c r="C3348" s="36" t="s">
        <v>17706</v>
      </c>
      <c r="D3348" s="36" t="s">
        <v>17076</v>
      </c>
      <c r="E3348" s="36" t="s">
        <v>28</v>
      </c>
      <c r="F3348" s="36" t="s">
        <v>45</v>
      </c>
      <c r="G3348" s="36">
        <v>0</v>
      </c>
      <c r="H3348" s="36" t="s">
        <v>82</v>
      </c>
      <c r="I3348" s="36" t="s">
        <v>18293</v>
      </c>
      <c r="J3348" s="36" t="s">
        <v>18294</v>
      </c>
      <c r="K3348" s="36" t="s">
        <v>33</v>
      </c>
      <c r="L3348" s="72" t="s">
        <v>18295</v>
      </c>
      <c r="M3348" s="36" t="s">
        <v>18296</v>
      </c>
      <c r="N3348" s="36" t="s">
        <v>49</v>
      </c>
      <c r="O3348" s="36" t="s">
        <v>50</v>
      </c>
      <c r="P3348" s="36"/>
      <c r="Q3348" s="36"/>
      <c r="R3348" s="36"/>
      <c r="S3348" s="36" t="s">
        <v>51</v>
      </c>
      <c r="T3348" s="36" t="s">
        <v>38</v>
      </c>
      <c r="U3348" s="36" t="s">
        <v>39</v>
      </c>
      <c r="V3348" s="36" t="s">
        <v>39</v>
      </c>
      <c r="W3348" s="36" t="s">
        <v>17802</v>
      </c>
      <c r="X3348" s="36">
        <v>1</v>
      </c>
      <c r="Y3348" s="36" t="s">
        <v>18297</v>
      </c>
      <c r="Z3348" s="36">
        <v>1</v>
      </c>
      <c r="AA3348" s="36" t="s">
        <v>18297</v>
      </c>
      <c r="AB3348" s="36">
        <v>1</v>
      </c>
      <c r="AC3348" s="36"/>
      <c r="AD3348" s="36"/>
      <c r="AE3348" s="36">
        <f t="shared" si="55"/>
        <v>1</v>
      </c>
    </row>
    <row r="3349" spans="1:31" customFormat="1" ht="135">
      <c r="A3349" s="36">
        <v>3348</v>
      </c>
      <c r="B3349" s="36" t="s">
        <v>15814</v>
      </c>
      <c r="C3349" s="36" t="s">
        <v>17706</v>
      </c>
      <c r="D3349" s="36" t="s">
        <v>18298</v>
      </c>
      <c r="E3349" s="36" t="s">
        <v>28</v>
      </c>
      <c r="F3349" s="36" t="s">
        <v>45</v>
      </c>
      <c r="G3349" s="36">
        <v>0</v>
      </c>
      <c r="H3349" s="36" t="s">
        <v>108</v>
      </c>
      <c r="I3349" s="36" t="s">
        <v>18299</v>
      </c>
      <c r="J3349" s="36" t="s">
        <v>18300</v>
      </c>
      <c r="K3349" s="36" t="s">
        <v>33</v>
      </c>
      <c r="L3349" s="72" t="s">
        <v>18301</v>
      </c>
      <c r="M3349" s="36" t="s">
        <v>18302</v>
      </c>
      <c r="N3349" s="36" t="s">
        <v>49</v>
      </c>
      <c r="O3349" s="36" t="s">
        <v>50</v>
      </c>
      <c r="P3349" s="36" t="s">
        <v>50</v>
      </c>
      <c r="Q3349" s="36" t="s">
        <v>50</v>
      </c>
      <c r="R3349" s="36"/>
      <c r="S3349" s="36" t="s">
        <v>51</v>
      </c>
      <c r="T3349" s="36" t="s">
        <v>38</v>
      </c>
      <c r="U3349" s="36" t="s">
        <v>39</v>
      </c>
      <c r="V3349" s="36" t="s">
        <v>38</v>
      </c>
      <c r="W3349" s="36" t="s">
        <v>17802</v>
      </c>
      <c r="X3349" s="36">
        <v>1</v>
      </c>
      <c r="Y3349" s="36" t="s">
        <v>52</v>
      </c>
      <c r="Z3349" s="36">
        <v>3</v>
      </c>
      <c r="AA3349" s="36" t="s">
        <v>18303</v>
      </c>
      <c r="AB3349" s="36">
        <v>1</v>
      </c>
      <c r="AC3349" s="36"/>
      <c r="AD3349" s="36"/>
      <c r="AE3349" s="36">
        <f t="shared" si="55"/>
        <v>3</v>
      </c>
    </row>
    <row r="3350" spans="1:31" customFormat="1" ht="148.5">
      <c r="A3350" s="36">
        <v>3349</v>
      </c>
      <c r="B3350" s="36" t="s">
        <v>15814</v>
      </c>
      <c r="C3350" s="36" t="s">
        <v>17706</v>
      </c>
      <c r="D3350" s="36" t="s">
        <v>18304</v>
      </c>
      <c r="E3350" s="36" t="s">
        <v>28</v>
      </c>
      <c r="F3350" s="36" t="s">
        <v>45</v>
      </c>
      <c r="G3350" s="36">
        <v>0</v>
      </c>
      <c r="H3350" s="36" t="s">
        <v>108</v>
      </c>
      <c r="I3350" s="36" t="s">
        <v>18305</v>
      </c>
      <c r="J3350" s="36" t="s">
        <v>18306</v>
      </c>
      <c r="K3350" s="36" t="s">
        <v>33</v>
      </c>
      <c r="L3350" s="72" t="s">
        <v>18307</v>
      </c>
      <c r="M3350" s="36" t="s">
        <v>18308</v>
      </c>
      <c r="N3350" s="36" t="s">
        <v>36</v>
      </c>
      <c r="O3350" s="36"/>
      <c r="P3350" s="36"/>
      <c r="Q3350" s="36"/>
      <c r="R3350" s="36"/>
      <c r="S3350" s="36" t="s">
        <v>37</v>
      </c>
      <c r="T3350" s="36" t="s">
        <v>38</v>
      </c>
      <c r="U3350" s="36" t="s">
        <v>38</v>
      </c>
      <c r="V3350" s="36" t="s">
        <v>38</v>
      </c>
      <c r="W3350" s="36" t="s">
        <v>18309</v>
      </c>
      <c r="X3350" s="36">
        <v>1</v>
      </c>
      <c r="Y3350" s="36" t="s">
        <v>8481</v>
      </c>
      <c r="Z3350" s="36">
        <v>1</v>
      </c>
      <c r="AA3350" s="36" t="s">
        <v>8481</v>
      </c>
      <c r="AB3350" s="36">
        <v>1</v>
      </c>
      <c r="AC3350" s="36"/>
      <c r="AD3350" s="36"/>
      <c r="AE3350" s="36">
        <f t="shared" si="55"/>
        <v>0</v>
      </c>
    </row>
    <row r="3351" spans="1:31" customFormat="1" ht="135">
      <c r="A3351" s="36">
        <v>3350</v>
      </c>
      <c r="B3351" s="36" t="s">
        <v>15814</v>
      </c>
      <c r="C3351" s="36" t="s">
        <v>17706</v>
      </c>
      <c r="D3351" s="36" t="s">
        <v>18310</v>
      </c>
      <c r="E3351" s="36" t="s">
        <v>28</v>
      </c>
      <c r="F3351" s="36" t="s">
        <v>45</v>
      </c>
      <c r="G3351" s="36">
        <v>0</v>
      </c>
      <c r="H3351" s="36" t="s">
        <v>82</v>
      </c>
      <c r="I3351" s="36" t="s">
        <v>18311</v>
      </c>
      <c r="J3351" s="36" t="s">
        <v>18312</v>
      </c>
      <c r="K3351" s="36" t="s">
        <v>106</v>
      </c>
      <c r="L3351" s="72"/>
      <c r="M3351" s="36"/>
      <c r="N3351" s="36"/>
      <c r="O3351" s="36"/>
      <c r="P3351" s="36"/>
      <c r="Q3351" s="36"/>
      <c r="R3351" s="36"/>
      <c r="S3351" s="36"/>
      <c r="T3351" s="36"/>
      <c r="U3351" s="36"/>
      <c r="V3351" s="36"/>
      <c r="W3351" s="36"/>
      <c r="X3351" s="36"/>
      <c r="Y3351" s="36"/>
      <c r="Z3351" s="36"/>
      <c r="AA3351" s="36"/>
      <c r="AB3351" s="36"/>
      <c r="AC3351" s="36"/>
      <c r="AD3351" s="36"/>
      <c r="AE3351" s="36">
        <f t="shared" si="55"/>
        <v>0</v>
      </c>
    </row>
    <row r="3352" spans="1:31" customFormat="1" ht="121.5">
      <c r="A3352" s="36">
        <v>3351</v>
      </c>
      <c r="B3352" s="36" t="s">
        <v>15814</v>
      </c>
      <c r="C3352" s="36" t="s">
        <v>17706</v>
      </c>
      <c r="D3352" s="36" t="s">
        <v>18313</v>
      </c>
      <c r="E3352" s="36" t="s">
        <v>28</v>
      </c>
      <c r="F3352" s="36" t="s">
        <v>45</v>
      </c>
      <c r="G3352" s="36">
        <v>0</v>
      </c>
      <c r="H3352" s="36" t="s">
        <v>82</v>
      </c>
      <c r="I3352" s="36" t="s">
        <v>18314</v>
      </c>
      <c r="J3352" s="36" t="s">
        <v>18315</v>
      </c>
      <c r="K3352" s="36" t="s">
        <v>33</v>
      </c>
      <c r="L3352" s="72" t="s">
        <v>18316</v>
      </c>
      <c r="M3352" s="36" t="s">
        <v>18317</v>
      </c>
      <c r="N3352" s="36" t="s">
        <v>49</v>
      </c>
      <c r="O3352" s="36" t="s">
        <v>50</v>
      </c>
      <c r="P3352" s="36"/>
      <c r="Q3352" s="36"/>
      <c r="R3352" s="36"/>
      <c r="S3352" s="36" t="s">
        <v>51</v>
      </c>
      <c r="T3352" s="36" t="s">
        <v>38</v>
      </c>
      <c r="U3352" s="36" t="s">
        <v>38</v>
      </c>
      <c r="V3352" s="36" t="s">
        <v>39</v>
      </c>
      <c r="W3352" s="36" t="s">
        <v>18318</v>
      </c>
      <c r="X3352" s="36">
        <v>1</v>
      </c>
      <c r="Y3352" s="36" t="s">
        <v>17777</v>
      </c>
      <c r="Z3352" s="36">
        <v>1</v>
      </c>
      <c r="AA3352" s="36" t="s">
        <v>17777</v>
      </c>
      <c r="AB3352" s="36">
        <v>1</v>
      </c>
      <c r="AC3352" s="36"/>
      <c r="AD3352" s="36"/>
      <c r="AE3352" s="36">
        <f t="shared" si="55"/>
        <v>1</v>
      </c>
    </row>
    <row r="3353" spans="1:31" customFormat="1" ht="94.5">
      <c r="A3353" s="36">
        <v>3352</v>
      </c>
      <c r="B3353" s="36" t="s">
        <v>15814</v>
      </c>
      <c r="C3353" s="36" t="s">
        <v>17706</v>
      </c>
      <c r="D3353" s="36" t="s">
        <v>6658</v>
      </c>
      <c r="E3353" s="36" t="s">
        <v>28</v>
      </c>
      <c r="F3353" s="36" t="s">
        <v>45</v>
      </c>
      <c r="G3353" s="36">
        <v>0</v>
      </c>
      <c r="H3353" s="36" t="s">
        <v>82</v>
      </c>
      <c r="I3353" s="36" t="s">
        <v>18319</v>
      </c>
      <c r="J3353" s="36" t="s">
        <v>18320</v>
      </c>
      <c r="K3353" s="36" t="s">
        <v>33</v>
      </c>
      <c r="L3353" s="72" t="s">
        <v>18321</v>
      </c>
      <c r="M3353" s="36" t="s">
        <v>18322</v>
      </c>
      <c r="N3353" s="36" t="s">
        <v>36</v>
      </c>
      <c r="O3353" s="36"/>
      <c r="P3353" s="36"/>
      <c r="Q3353" s="36"/>
      <c r="R3353" s="36"/>
      <c r="S3353" s="36" t="s">
        <v>37</v>
      </c>
      <c r="T3353" s="36" t="s">
        <v>38</v>
      </c>
      <c r="U3353" s="36" t="s">
        <v>39</v>
      </c>
      <c r="V3353" s="36" t="s">
        <v>38</v>
      </c>
      <c r="W3353" s="36" t="s">
        <v>17872</v>
      </c>
      <c r="X3353" s="36">
        <v>1</v>
      </c>
      <c r="Y3353" s="36" t="s">
        <v>17777</v>
      </c>
      <c r="Z3353" s="36">
        <v>1</v>
      </c>
      <c r="AA3353" s="36" t="s">
        <v>17777</v>
      </c>
      <c r="AB3353" s="36">
        <v>1</v>
      </c>
      <c r="AC3353" s="36"/>
      <c r="AD3353" s="36"/>
      <c r="AE3353" s="36">
        <f t="shared" si="55"/>
        <v>0</v>
      </c>
    </row>
    <row r="3354" spans="1:31" customFormat="1" ht="108">
      <c r="A3354" s="36">
        <v>3353</v>
      </c>
      <c r="B3354" s="36" t="s">
        <v>15814</v>
      </c>
      <c r="C3354" s="36" t="s">
        <v>17706</v>
      </c>
      <c r="D3354" s="36" t="s">
        <v>18323</v>
      </c>
      <c r="E3354" s="36" t="s">
        <v>28</v>
      </c>
      <c r="F3354" s="36" t="s">
        <v>45</v>
      </c>
      <c r="G3354" s="36">
        <v>0</v>
      </c>
      <c r="H3354" s="36" t="s">
        <v>108</v>
      </c>
      <c r="I3354" s="36" t="s">
        <v>18324</v>
      </c>
      <c r="J3354" s="36" t="s">
        <v>18325</v>
      </c>
      <c r="K3354" s="36" t="s">
        <v>106</v>
      </c>
      <c r="L3354" s="72"/>
      <c r="M3354" s="36"/>
      <c r="N3354" s="36"/>
      <c r="O3354" s="36"/>
      <c r="P3354" s="36"/>
      <c r="Q3354" s="36"/>
      <c r="R3354" s="36"/>
      <c r="S3354" s="36"/>
      <c r="T3354" s="36"/>
      <c r="U3354" s="36"/>
      <c r="V3354" s="36"/>
      <c r="W3354" s="36"/>
      <c r="X3354" s="36"/>
      <c r="Y3354" s="36"/>
      <c r="Z3354" s="36"/>
      <c r="AA3354" s="36"/>
      <c r="AB3354" s="36"/>
      <c r="AC3354" s="36"/>
      <c r="AD3354" s="36"/>
      <c r="AE3354" s="36">
        <f t="shared" si="55"/>
        <v>0</v>
      </c>
    </row>
    <row r="3355" spans="1:31" customFormat="1" ht="108">
      <c r="A3355" s="36">
        <v>3354</v>
      </c>
      <c r="B3355" s="36" t="s">
        <v>15814</v>
      </c>
      <c r="C3355" s="36" t="s">
        <v>17706</v>
      </c>
      <c r="D3355" s="36" t="s">
        <v>18326</v>
      </c>
      <c r="E3355" s="36" t="s">
        <v>28</v>
      </c>
      <c r="F3355" s="36" t="s">
        <v>45</v>
      </c>
      <c r="G3355" s="36">
        <v>0</v>
      </c>
      <c r="H3355" s="36" t="s">
        <v>82</v>
      </c>
      <c r="I3355" s="36" t="s">
        <v>18327</v>
      </c>
      <c r="J3355" s="36" t="s">
        <v>18328</v>
      </c>
      <c r="K3355" s="36" t="s">
        <v>33</v>
      </c>
      <c r="L3355" s="72" t="s">
        <v>18329</v>
      </c>
      <c r="M3355" s="36" t="s">
        <v>18330</v>
      </c>
      <c r="N3355" s="36" t="s">
        <v>36</v>
      </c>
      <c r="O3355" s="36"/>
      <c r="P3355" s="36"/>
      <c r="Q3355" s="36"/>
      <c r="R3355" s="36"/>
      <c r="S3355" s="36" t="s">
        <v>37</v>
      </c>
      <c r="T3355" s="36" t="s">
        <v>38</v>
      </c>
      <c r="U3355" s="36" t="s">
        <v>38</v>
      </c>
      <c r="V3355" s="36" t="s">
        <v>38</v>
      </c>
      <c r="W3355" s="36" t="s">
        <v>18309</v>
      </c>
      <c r="X3355" s="36">
        <v>1</v>
      </c>
      <c r="Y3355" s="36" t="s">
        <v>18331</v>
      </c>
      <c r="Z3355" s="36">
        <v>1</v>
      </c>
      <c r="AA3355" s="36" t="s">
        <v>18332</v>
      </c>
      <c r="AB3355" s="36">
        <v>1</v>
      </c>
      <c r="AC3355" s="36"/>
      <c r="AD3355" s="36"/>
      <c r="AE3355" s="36">
        <f t="shared" si="55"/>
        <v>0</v>
      </c>
    </row>
    <row r="3356" spans="1:31" customFormat="1" ht="229.5">
      <c r="A3356" s="36">
        <v>3355</v>
      </c>
      <c r="B3356" s="36" t="s">
        <v>15814</v>
      </c>
      <c r="C3356" s="36" t="s">
        <v>17706</v>
      </c>
      <c r="D3356" s="36" t="s">
        <v>18333</v>
      </c>
      <c r="E3356" s="36" t="s">
        <v>18334</v>
      </c>
      <c r="F3356" s="36" t="s">
        <v>126</v>
      </c>
      <c r="G3356" s="36">
        <v>2</v>
      </c>
      <c r="H3356" s="36" t="s">
        <v>30</v>
      </c>
      <c r="I3356" s="36" t="s">
        <v>18335</v>
      </c>
      <c r="J3356" s="36" t="s">
        <v>18336</v>
      </c>
      <c r="K3356" s="36" t="s">
        <v>33</v>
      </c>
      <c r="L3356" s="72" t="s">
        <v>18337</v>
      </c>
      <c r="M3356" s="36" t="s">
        <v>18338</v>
      </c>
      <c r="N3356" s="36" t="s">
        <v>49</v>
      </c>
      <c r="O3356" s="36"/>
      <c r="P3356" s="36" t="s">
        <v>50</v>
      </c>
      <c r="Q3356" s="36"/>
      <c r="R3356" s="36"/>
      <c r="S3356" s="36" t="s">
        <v>51</v>
      </c>
      <c r="T3356" s="36" t="s">
        <v>38</v>
      </c>
      <c r="U3356" s="36" t="s">
        <v>38</v>
      </c>
      <c r="V3356" s="36" t="s">
        <v>38</v>
      </c>
      <c r="W3356" s="36" t="s">
        <v>483</v>
      </c>
      <c r="X3356" s="36">
        <v>2</v>
      </c>
      <c r="Y3356" s="36" t="s">
        <v>18339</v>
      </c>
      <c r="Z3356" s="36">
        <v>2</v>
      </c>
      <c r="AA3356" s="36" t="s">
        <v>18340</v>
      </c>
      <c r="AB3356" s="36">
        <v>4</v>
      </c>
      <c r="AC3356" s="36" t="s">
        <v>18341</v>
      </c>
      <c r="AD3356" s="36"/>
      <c r="AE3356" s="36">
        <f t="shared" si="55"/>
        <v>1</v>
      </c>
    </row>
    <row r="3357" spans="1:31" customFormat="1" ht="135">
      <c r="A3357" s="36">
        <v>3356</v>
      </c>
      <c r="B3357" s="36" t="s">
        <v>15814</v>
      </c>
      <c r="C3357" s="36" t="s">
        <v>17706</v>
      </c>
      <c r="D3357" s="36" t="s">
        <v>18342</v>
      </c>
      <c r="E3357" s="36" t="s">
        <v>28</v>
      </c>
      <c r="F3357" s="36" t="s">
        <v>45</v>
      </c>
      <c r="G3357" s="36">
        <v>0</v>
      </c>
      <c r="H3357" s="36" t="s">
        <v>108</v>
      </c>
      <c r="I3357" s="36" t="s">
        <v>18343</v>
      </c>
      <c r="J3357" s="36" t="s">
        <v>18344</v>
      </c>
      <c r="K3357" s="36" t="s">
        <v>33</v>
      </c>
      <c r="L3357" s="72" t="s">
        <v>18345</v>
      </c>
      <c r="M3357" s="36" t="s">
        <v>18346</v>
      </c>
      <c r="N3357" s="36" t="s">
        <v>49</v>
      </c>
      <c r="O3357" s="36" t="s">
        <v>50</v>
      </c>
      <c r="P3357" s="36" t="s">
        <v>50</v>
      </c>
      <c r="Q3357" s="36"/>
      <c r="R3357" s="36"/>
      <c r="S3357" s="36" t="s">
        <v>51</v>
      </c>
      <c r="T3357" s="36" t="s">
        <v>38</v>
      </c>
      <c r="U3357" s="36" t="s">
        <v>39</v>
      </c>
      <c r="V3357" s="36" t="s">
        <v>38</v>
      </c>
      <c r="W3357" s="36" t="s">
        <v>18309</v>
      </c>
      <c r="X3357" s="36">
        <v>1</v>
      </c>
      <c r="Y3357" s="36" t="s">
        <v>18347</v>
      </c>
      <c r="Z3357" s="36">
        <v>1</v>
      </c>
      <c r="AA3357" s="36" t="s">
        <v>18348</v>
      </c>
      <c r="AB3357" s="36">
        <v>1</v>
      </c>
      <c r="AC3357" s="36"/>
      <c r="AD3357" s="36"/>
      <c r="AE3357" s="36">
        <f t="shared" si="55"/>
        <v>2</v>
      </c>
    </row>
    <row r="3358" spans="1:31" customFormat="1" ht="81">
      <c r="A3358" s="36">
        <v>3357</v>
      </c>
      <c r="B3358" s="36" t="s">
        <v>15814</v>
      </c>
      <c r="C3358" s="36" t="s">
        <v>17706</v>
      </c>
      <c r="D3358" s="36" t="s">
        <v>18349</v>
      </c>
      <c r="E3358" s="36" t="s">
        <v>28</v>
      </c>
      <c r="F3358" s="36" t="s">
        <v>45</v>
      </c>
      <c r="G3358" s="36">
        <v>0</v>
      </c>
      <c r="H3358" s="36" t="s">
        <v>645</v>
      </c>
      <c r="I3358" s="36" t="s">
        <v>18350</v>
      </c>
      <c r="J3358" s="36" t="s">
        <v>18351</v>
      </c>
      <c r="K3358" s="36" t="s">
        <v>33</v>
      </c>
      <c r="L3358" s="72" t="s">
        <v>18352</v>
      </c>
      <c r="M3358" s="36" t="s">
        <v>18353</v>
      </c>
      <c r="N3358" s="36" t="s">
        <v>49</v>
      </c>
      <c r="O3358" s="36" t="s">
        <v>50</v>
      </c>
      <c r="P3358" s="36" t="s">
        <v>50</v>
      </c>
      <c r="Q3358" s="36"/>
      <c r="R3358" s="36"/>
      <c r="S3358" s="36" t="s">
        <v>51</v>
      </c>
      <c r="T3358" s="36" t="s">
        <v>38</v>
      </c>
      <c r="U3358" s="36" t="s">
        <v>39</v>
      </c>
      <c r="V3358" s="36" t="s">
        <v>38</v>
      </c>
      <c r="W3358" s="36" t="s">
        <v>18309</v>
      </c>
      <c r="X3358" s="36">
        <v>1</v>
      </c>
      <c r="Y3358" s="36" t="s">
        <v>18354</v>
      </c>
      <c r="Z3358" s="36">
        <v>1</v>
      </c>
      <c r="AA3358" s="36" t="s">
        <v>18355</v>
      </c>
      <c r="AB3358" s="36">
        <v>1</v>
      </c>
      <c r="AC3358" s="36"/>
      <c r="AD3358" s="36"/>
      <c r="AE3358" s="36">
        <f t="shared" si="55"/>
        <v>2</v>
      </c>
    </row>
    <row r="3359" spans="1:31" customFormat="1" ht="108">
      <c r="A3359" s="36">
        <v>3358</v>
      </c>
      <c r="B3359" s="36" t="s">
        <v>15814</v>
      </c>
      <c r="C3359" s="36" t="s">
        <v>17706</v>
      </c>
      <c r="D3359" s="36" t="s">
        <v>18356</v>
      </c>
      <c r="E3359" s="36" t="s">
        <v>28</v>
      </c>
      <c r="F3359" s="36" t="s">
        <v>45</v>
      </c>
      <c r="G3359" s="36">
        <v>0</v>
      </c>
      <c r="H3359" s="36" t="s">
        <v>42</v>
      </c>
      <c r="I3359" s="36" t="s">
        <v>18357</v>
      </c>
      <c r="J3359" s="36" t="s">
        <v>18358</v>
      </c>
      <c r="K3359" s="36" t="s">
        <v>33</v>
      </c>
      <c r="L3359" s="72" t="s">
        <v>18359</v>
      </c>
      <c r="M3359" s="36" t="s">
        <v>18360</v>
      </c>
      <c r="N3359" s="36" t="s">
        <v>49</v>
      </c>
      <c r="O3359" s="36" t="s">
        <v>50</v>
      </c>
      <c r="P3359" s="36"/>
      <c r="Q3359" s="36"/>
      <c r="R3359" s="36"/>
      <c r="S3359" s="36" t="s">
        <v>51</v>
      </c>
      <c r="T3359" s="36" t="s">
        <v>38</v>
      </c>
      <c r="U3359" s="36" t="s">
        <v>39</v>
      </c>
      <c r="V3359" s="36" t="s">
        <v>38</v>
      </c>
      <c r="W3359" s="36" t="s">
        <v>18309</v>
      </c>
      <c r="X3359" s="36">
        <v>1</v>
      </c>
      <c r="Y3359" s="36" t="s">
        <v>18361</v>
      </c>
      <c r="Z3359" s="36">
        <v>1</v>
      </c>
      <c r="AA3359" s="36" t="s">
        <v>18362</v>
      </c>
      <c r="AB3359" s="36">
        <v>1</v>
      </c>
      <c r="AC3359" s="36"/>
      <c r="AD3359" s="36"/>
      <c r="AE3359" s="36">
        <f t="shared" si="55"/>
        <v>1</v>
      </c>
    </row>
    <row r="3360" spans="1:31" customFormat="1" ht="94.5">
      <c r="A3360" s="36">
        <v>3359</v>
      </c>
      <c r="B3360" s="36" t="s">
        <v>15814</v>
      </c>
      <c r="C3360" s="36" t="s">
        <v>17706</v>
      </c>
      <c r="D3360" s="36" t="s">
        <v>18363</v>
      </c>
      <c r="E3360" s="36" t="s">
        <v>28</v>
      </c>
      <c r="F3360" s="36" t="s">
        <v>45</v>
      </c>
      <c r="G3360" s="36">
        <v>0</v>
      </c>
      <c r="H3360" s="36" t="s">
        <v>82</v>
      </c>
      <c r="I3360" s="36" t="s">
        <v>18364</v>
      </c>
      <c r="J3360" s="36" t="s">
        <v>18365</v>
      </c>
      <c r="K3360" s="36" t="s">
        <v>33</v>
      </c>
      <c r="L3360" s="72" t="s">
        <v>18366</v>
      </c>
      <c r="M3360" s="36" t="s">
        <v>18367</v>
      </c>
      <c r="N3360" s="36" t="s">
        <v>36</v>
      </c>
      <c r="O3360" s="36"/>
      <c r="P3360" s="36"/>
      <c r="Q3360" s="36"/>
      <c r="R3360" s="36"/>
      <c r="S3360" s="36" t="s">
        <v>51</v>
      </c>
      <c r="T3360" s="36" t="s">
        <v>38</v>
      </c>
      <c r="U3360" s="36" t="s">
        <v>39</v>
      </c>
      <c r="V3360" s="36" t="s">
        <v>38</v>
      </c>
      <c r="W3360" s="36" t="s">
        <v>18309</v>
      </c>
      <c r="X3360" s="36">
        <v>1</v>
      </c>
      <c r="Y3360" s="36" t="s">
        <v>17857</v>
      </c>
      <c r="Z3360" s="36">
        <v>2</v>
      </c>
      <c r="AA3360" s="36" t="s">
        <v>18368</v>
      </c>
      <c r="AB3360" s="36">
        <v>1</v>
      </c>
      <c r="AC3360" s="36"/>
      <c r="AD3360" s="36"/>
      <c r="AE3360" s="36">
        <f t="shared" si="55"/>
        <v>0</v>
      </c>
    </row>
    <row r="3361" spans="1:31" customFormat="1" ht="121.5">
      <c r="A3361" s="36">
        <v>3360</v>
      </c>
      <c r="B3361" s="36" t="s">
        <v>15814</v>
      </c>
      <c r="C3361" s="36" t="s">
        <v>17706</v>
      </c>
      <c r="D3361" s="36" t="s">
        <v>18369</v>
      </c>
      <c r="E3361" s="36" t="s">
        <v>28</v>
      </c>
      <c r="F3361" s="36" t="s">
        <v>45</v>
      </c>
      <c r="G3361" s="36">
        <v>0</v>
      </c>
      <c r="H3361" s="36" t="s">
        <v>133</v>
      </c>
      <c r="I3361" s="36" t="s">
        <v>18370</v>
      </c>
      <c r="J3361" s="36" t="s">
        <v>18371</v>
      </c>
      <c r="K3361" s="36" t="s">
        <v>33</v>
      </c>
      <c r="L3361" s="72" t="s">
        <v>18372</v>
      </c>
      <c r="M3361" s="36" t="s">
        <v>18373</v>
      </c>
      <c r="N3361" s="36" t="s">
        <v>49</v>
      </c>
      <c r="O3361" s="36" t="s">
        <v>50</v>
      </c>
      <c r="P3361" s="36" t="s">
        <v>50</v>
      </c>
      <c r="Q3361" s="36" t="s">
        <v>50</v>
      </c>
      <c r="R3361" s="36"/>
      <c r="S3361" s="36" t="s">
        <v>51</v>
      </c>
      <c r="T3361" s="36" t="s">
        <v>38</v>
      </c>
      <c r="U3361" s="36" t="s">
        <v>38</v>
      </c>
      <c r="V3361" s="36" t="s">
        <v>38</v>
      </c>
      <c r="W3361" s="36" t="s">
        <v>18309</v>
      </c>
      <c r="X3361" s="36">
        <v>1</v>
      </c>
      <c r="Y3361" s="36" t="s">
        <v>17850</v>
      </c>
      <c r="Z3361" s="36">
        <v>2</v>
      </c>
      <c r="AA3361" s="36" t="s">
        <v>17826</v>
      </c>
      <c r="AB3361" s="36">
        <v>1</v>
      </c>
      <c r="AC3361" s="36"/>
      <c r="AD3361" s="36"/>
      <c r="AE3361" s="36">
        <f t="shared" si="55"/>
        <v>3</v>
      </c>
    </row>
    <row r="3362" spans="1:31" customFormat="1" ht="81">
      <c r="A3362" s="36">
        <v>3361</v>
      </c>
      <c r="B3362" s="36" t="s">
        <v>15814</v>
      </c>
      <c r="C3362" s="36" t="s">
        <v>17706</v>
      </c>
      <c r="D3362" s="36" t="s">
        <v>18374</v>
      </c>
      <c r="E3362" s="36" t="s">
        <v>28</v>
      </c>
      <c r="F3362" s="36" t="s">
        <v>45</v>
      </c>
      <c r="G3362" s="36">
        <v>0</v>
      </c>
      <c r="H3362" s="36" t="s">
        <v>82</v>
      </c>
      <c r="I3362" s="36" t="s">
        <v>18375</v>
      </c>
      <c r="J3362" s="36" t="s">
        <v>18376</v>
      </c>
      <c r="K3362" s="36" t="s">
        <v>33</v>
      </c>
      <c r="L3362" s="72" t="s">
        <v>18377</v>
      </c>
      <c r="M3362" s="36" t="s">
        <v>18378</v>
      </c>
      <c r="N3362" s="36" t="s">
        <v>49</v>
      </c>
      <c r="O3362" s="36" t="s">
        <v>50</v>
      </c>
      <c r="P3362" s="36" t="s">
        <v>50</v>
      </c>
      <c r="Q3362" s="36"/>
      <c r="R3362" s="36"/>
      <c r="S3362" s="36" t="s">
        <v>51</v>
      </c>
      <c r="T3362" s="36" t="s">
        <v>38</v>
      </c>
      <c r="U3362" s="36" t="s">
        <v>38</v>
      </c>
      <c r="V3362" s="36" t="s">
        <v>38</v>
      </c>
      <c r="W3362" s="36" t="s">
        <v>18309</v>
      </c>
      <c r="X3362" s="36">
        <v>1</v>
      </c>
      <c r="Y3362" s="36" t="s">
        <v>17850</v>
      </c>
      <c r="Z3362" s="36">
        <v>2</v>
      </c>
      <c r="AA3362" s="36" t="s">
        <v>18379</v>
      </c>
      <c r="AB3362" s="36">
        <v>1</v>
      </c>
      <c r="AC3362" s="36"/>
      <c r="AD3362" s="36"/>
      <c r="AE3362" s="36">
        <f t="shared" si="55"/>
        <v>2</v>
      </c>
    </row>
    <row r="3363" spans="1:31" customFormat="1" ht="94.5">
      <c r="A3363" s="36">
        <v>3362</v>
      </c>
      <c r="B3363" s="36" t="s">
        <v>15814</v>
      </c>
      <c r="C3363" s="36" t="s">
        <v>17706</v>
      </c>
      <c r="D3363" s="36" t="s">
        <v>18380</v>
      </c>
      <c r="E3363" s="36" t="s">
        <v>28</v>
      </c>
      <c r="F3363" s="36" t="s">
        <v>45</v>
      </c>
      <c r="G3363" s="36">
        <v>0</v>
      </c>
      <c r="H3363" s="36" t="s">
        <v>82</v>
      </c>
      <c r="I3363" s="36" t="s">
        <v>18381</v>
      </c>
      <c r="J3363" s="36" t="s">
        <v>18382</v>
      </c>
      <c r="K3363" s="36" t="s">
        <v>33</v>
      </c>
      <c r="L3363" s="72" t="s">
        <v>18383</v>
      </c>
      <c r="M3363" s="36" t="s">
        <v>18384</v>
      </c>
      <c r="N3363" s="36" t="s">
        <v>36</v>
      </c>
      <c r="O3363" s="36"/>
      <c r="P3363" s="36"/>
      <c r="Q3363" s="36"/>
      <c r="R3363" s="36"/>
      <c r="S3363" s="36" t="s">
        <v>37</v>
      </c>
      <c r="T3363" s="36" t="s">
        <v>38</v>
      </c>
      <c r="U3363" s="36" t="s">
        <v>38</v>
      </c>
      <c r="V3363" s="36" t="s">
        <v>38</v>
      </c>
      <c r="W3363" s="36" t="s">
        <v>18309</v>
      </c>
      <c r="X3363" s="36">
        <v>1</v>
      </c>
      <c r="Y3363" s="36" t="s">
        <v>17850</v>
      </c>
      <c r="Z3363" s="36">
        <v>2</v>
      </c>
      <c r="AA3363" s="36" t="s">
        <v>18385</v>
      </c>
      <c r="AB3363" s="36">
        <v>1</v>
      </c>
      <c r="AC3363" s="36"/>
      <c r="AD3363" s="36"/>
      <c r="AE3363" s="36">
        <f t="shared" si="55"/>
        <v>0</v>
      </c>
    </row>
    <row r="3364" spans="1:31" customFormat="1" ht="94.5">
      <c r="A3364" s="36">
        <v>3363</v>
      </c>
      <c r="B3364" s="36" t="s">
        <v>15814</v>
      </c>
      <c r="C3364" s="36" t="s">
        <v>17706</v>
      </c>
      <c r="D3364" s="36" t="s">
        <v>18386</v>
      </c>
      <c r="E3364" s="36" t="s">
        <v>28</v>
      </c>
      <c r="F3364" s="36" t="s">
        <v>45</v>
      </c>
      <c r="G3364" s="36">
        <v>0</v>
      </c>
      <c r="H3364" s="36" t="s">
        <v>82</v>
      </c>
      <c r="I3364" s="36" t="s">
        <v>18387</v>
      </c>
      <c r="J3364" s="36" t="s">
        <v>18388</v>
      </c>
      <c r="K3364" s="36" t="s">
        <v>33</v>
      </c>
      <c r="L3364" s="72" t="s">
        <v>18389</v>
      </c>
      <c r="M3364" s="36" t="s">
        <v>18390</v>
      </c>
      <c r="N3364" s="36" t="s">
        <v>49</v>
      </c>
      <c r="O3364" s="36" t="s">
        <v>50</v>
      </c>
      <c r="P3364" s="36" t="s">
        <v>50</v>
      </c>
      <c r="Q3364" s="36" t="s">
        <v>50</v>
      </c>
      <c r="R3364" s="36"/>
      <c r="S3364" s="36" t="s">
        <v>51</v>
      </c>
      <c r="T3364" s="36" t="s">
        <v>38</v>
      </c>
      <c r="U3364" s="36" t="s">
        <v>38</v>
      </c>
      <c r="V3364" s="36" t="s">
        <v>39</v>
      </c>
      <c r="W3364" s="36" t="s">
        <v>17746</v>
      </c>
      <c r="X3364" s="36">
        <v>1</v>
      </c>
      <c r="Y3364" s="36" t="s">
        <v>17850</v>
      </c>
      <c r="Z3364" s="36">
        <v>2</v>
      </c>
      <c r="AA3364" s="36" t="s">
        <v>18391</v>
      </c>
      <c r="AB3364" s="36">
        <v>1</v>
      </c>
      <c r="AC3364" s="36"/>
      <c r="AD3364" s="36"/>
      <c r="AE3364" s="36">
        <f t="shared" si="55"/>
        <v>3</v>
      </c>
    </row>
    <row r="3365" spans="1:31" customFormat="1" ht="108">
      <c r="A3365" s="36">
        <v>3364</v>
      </c>
      <c r="B3365" s="36" t="s">
        <v>15814</v>
      </c>
      <c r="C3365" s="36" t="s">
        <v>17706</v>
      </c>
      <c r="D3365" s="36" t="s">
        <v>18392</v>
      </c>
      <c r="E3365" s="36" t="s">
        <v>28</v>
      </c>
      <c r="F3365" s="36" t="s">
        <v>45</v>
      </c>
      <c r="G3365" s="36">
        <v>0</v>
      </c>
      <c r="H3365" s="36" t="s">
        <v>82</v>
      </c>
      <c r="I3365" s="36" t="s">
        <v>18393</v>
      </c>
      <c r="J3365" s="36" t="s">
        <v>18394</v>
      </c>
      <c r="K3365" s="36" t="s">
        <v>33</v>
      </c>
      <c r="L3365" s="72" t="s">
        <v>18395</v>
      </c>
      <c r="M3365" s="36" t="s">
        <v>18396</v>
      </c>
      <c r="N3365" s="36" t="s">
        <v>49</v>
      </c>
      <c r="O3365" s="36" t="s">
        <v>50</v>
      </c>
      <c r="P3365" s="36" t="s">
        <v>50</v>
      </c>
      <c r="Q3365" s="36" t="s">
        <v>50</v>
      </c>
      <c r="R3365" s="36"/>
      <c r="S3365" s="36" t="s">
        <v>51</v>
      </c>
      <c r="T3365" s="36" t="s">
        <v>38</v>
      </c>
      <c r="U3365" s="36" t="s">
        <v>39</v>
      </c>
      <c r="V3365" s="36" t="s">
        <v>38</v>
      </c>
      <c r="W3365" s="36" t="s">
        <v>18397</v>
      </c>
      <c r="X3365" s="36">
        <v>1</v>
      </c>
      <c r="Y3365" s="36" t="s">
        <v>18398</v>
      </c>
      <c r="Z3365" s="36">
        <v>1</v>
      </c>
      <c r="AA3365" s="36" t="s">
        <v>18398</v>
      </c>
      <c r="AB3365" s="36">
        <v>1</v>
      </c>
      <c r="AC3365" s="36"/>
      <c r="AD3365" s="36"/>
      <c r="AE3365" s="36">
        <f t="shared" si="55"/>
        <v>3</v>
      </c>
    </row>
    <row r="3366" spans="1:31" customFormat="1" ht="121.5">
      <c r="A3366" s="36">
        <v>3365</v>
      </c>
      <c r="B3366" s="36" t="s">
        <v>15814</v>
      </c>
      <c r="C3366" s="36" t="s">
        <v>17706</v>
      </c>
      <c r="D3366" s="36" t="s">
        <v>18399</v>
      </c>
      <c r="E3366" s="36" t="s">
        <v>28</v>
      </c>
      <c r="F3366" s="36" t="s">
        <v>45</v>
      </c>
      <c r="G3366" s="36">
        <v>0</v>
      </c>
      <c r="H3366" s="36" t="s">
        <v>82</v>
      </c>
      <c r="I3366" s="36" t="s">
        <v>18400</v>
      </c>
      <c r="J3366" s="36" t="s">
        <v>18401</v>
      </c>
      <c r="K3366" s="36" t="s">
        <v>33</v>
      </c>
      <c r="L3366" s="72" t="s">
        <v>18402</v>
      </c>
      <c r="M3366" s="36" t="s">
        <v>18403</v>
      </c>
      <c r="N3366" s="36" t="s">
        <v>36</v>
      </c>
      <c r="O3366" s="36"/>
      <c r="P3366" s="36"/>
      <c r="Q3366" s="36"/>
      <c r="R3366" s="36"/>
      <c r="S3366" s="36" t="s">
        <v>37</v>
      </c>
      <c r="T3366" s="36" t="s">
        <v>38</v>
      </c>
      <c r="U3366" s="36" t="s">
        <v>38</v>
      </c>
      <c r="V3366" s="36" t="s">
        <v>38</v>
      </c>
      <c r="W3366" s="36" t="s">
        <v>18404</v>
      </c>
      <c r="X3366" s="36">
        <v>1</v>
      </c>
      <c r="Y3366" s="36" t="s">
        <v>17857</v>
      </c>
      <c r="Z3366" s="36">
        <v>2</v>
      </c>
      <c r="AA3366" s="36" t="s">
        <v>18405</v>
      </c>
      <c r="AB3366" s="36">
        <v>1</v>
      </c>
      <c r="AC3366" s="36"/>
      <c r="AD3366" s="36"/>
      <c r="AE3366" s="36">
        <f t="shared" si="55"/>
        <v>0</v>
      </c>
    </row>
    <row r="3367" spans="1:31" customFormat="1" ht="148.5">
      <c r="A3367" s="36">
        <v>3366</v>
      </c>
      <c r="B3367" s="36" t="s">
        <v>15814</v>
      </c>
      <c r="C3367" s="36" t="s">
        <v>17706</v>
      </c>
      <c r="D3367" s="36" t="s">
        <v>18406</v>
      </c>
      <c r="E3367" s="36" t="s">
        <v>28</v>
      </c>
      <c r="F3367" s="36" t="s">
        <v>45</v>
      </c>
      <c r="G3367" s="36">
        <v>0</v>
      </c>
      <c r="H3367" s="36" t="s">
        <v>82</v>
      </c>
      <c r="I3367" s="36" t="s">
        <v>18407</v>
      </c>
      <c r="J3367" s="36" t="s">
        <v>18408</v>
      </c>
      <c r="K3367" s="36" t="s">
        <v>106</v>
      </c>
      <c r="L3367" s="72"/>
      <c r="M3367" s="36"/>
      <c r="N3367" s="36"/>
      <c r="O3367" s="36"/>
      <c r="P3367" s="36"/>
      <c r="Q3367" s="36"/>
      <c r="R3367" s="36"/>
      <c r="S3367" s="36"/>
      <c r="T3367" s="36"/>
      <c r="U3367" s="36"/>
      <c r="V3367" s="36"/>
      <c r="W3367" s="36"/>
      <c r="X3367" s="36"/>
      <c r="Y3367" s="36"/>
      <c r="Z3367" s="36"/>
      <c r="AA3367" s="36"/>
      <c r="AB3367" s="36"/>
      <c r="AC3367" s="36"/>
      <c r="AD3367" s="36"/>
      <c r="AE3367" s="36">
        <f t="shared" si="55"/>
        <v>0</v>
      </c>
    </row>
    <row r="3368" spans="1:31" customFormat="1" ht="135">
      <c r="A3368" s="36">
        <v>3367</v>
      </c>
      <c r="B3368" s="36" t="s">
        <v>15814</v>
      </c>
      <c r="C3368" s="36" t="s">
        <v>17706</v>
      </c>
      <c r="D3368" s="36" t="s">
        <v>18409</v>
      </c>
      <c r="E3368" s="36" t="s">
        <v>28</v>
      </c>
      <c r="F3368" s="36" t="s">
        <v>45</v>
      </c>
      <c r="G3368" s="36">
        <v>0</v>
      </c>
      <c r="H3368" s="36" t="s">
        <v>82</v>
      </c>
      <c r="I3368" s="36" t="s">
        <v>18410</v>
      </c>
      <c r="J3368" s="36" t="s">
        <v>18411</v>
      </c>
      <c r="K3368" s="36" t="s">
        <v>106</v>
      </c>
      <c r="L3368" s="72"/>
      <c r="M3368" s="36"/>
      <c r="N3368" s="36"/>
      <c r="O3368" s="36"/>
      <c r="P3368" s="36"/>
      <c r="Q3368" s="36"/>
      <c r="R3368" s="36"/>
      <c r="S3368" s="36"/>
      <c r="T3368" s="36"/>
      <c r="U3368" s="36"/>
      <c r="V3368" s="36"/>
      <c r="W3368" s="36"/>
      <c r="X3368" s="36"/>
      <c r="Y3368" s="36"/>
      <c r="Z3368" s="36"/>
      <c r="AA3368" s="36"/>
      <c r="AB3368" s="36"/>
      <c r="AC3368" s="36"/>
      <c r="AD3368" s="36"/>
      <c r="AE3368" s="36">
        <f t="shared" si="55"/>
        <v>0</v>
      </c>
    </row>
    <row r="3369" spans="1:31" customFormat="1" ht="94.5">
      <c r="A3369" s="36">
        <v>3368</v>
      </c>
      <c r="B3369" s="36" t="s">
        <v>15814</v>
      </c>
      <c r="C3369" s="36" t="s">
        <v>17706</v>
      </c>
      <c r="D3369" s="36" t="s">
        <v>18412</v>
      </c>
      <c r="E3369" s="36" t="s">
        <v>28</v>
      </c>
      <c r="F3369" s="36" t="s">
        <v>45</v>
      </c>
      <c r="G3369" s="36">
        <v>0</v>
      </c>
      <c r="H3369" s="36" t="s">
        <v>82</v>
      </c>
      <c r="I3369" s="36" t="s">
        <v>18413</v>
      </c>
      <c r="J3369" s="36" t="s">
        <v>18414</v>
      </c>
      <c r="K3369" s="36" t="s">
        <v>33</v>
      </c>
      <c r="L3369" s="72" t="s">
        <v>18415</v>
      </c>
      <c r="M3369" s="36" t="s">
        <v>18416</v>
      </c>
      <c r="N3369" s="36" t="s">
        <v>49</v>
      </c>
      <c r="O3369" s="36" t="s">
        <v>50</v>
      </c>
      <c r="P3369" s="36"/>
      <c r="Q3369" s="36"/>
      <c r="R3369" s="36"/>
      <c r="S3369" s="36" t="s">
        <v>51</v>
      </c>
      <c r="T3369" s="36" t="s">
        <v>38</v>
      </c>
      <c r="U3369" s="36" t="s">
        <v>39</v>
      </c>
      <c r="V3369" s="36" t="s">
        <v>38</v>
      </c>
      <c r="W3369" s="36" t="s">
        <v>18417</v>
      </c>
      <c r="X3369" s="36">
        <v>1</v>
      </c>
      <c r="Y3369" s="36" t="s">
        <v>17873</v>
      </c>
      <c r="Z3369" s="36">
        <v>1</v>
      </c>
      <c r="AA3369" s="36" t="s">
        <v>17873</v>
      </c>
      <c r="AB3369" s="36">
        <v>1</v>
      </c>
      <c r="AC3369" s="36"/>
      <c r="AD3369" s="36"/>
      <c r="AE3369" s="36">
        <f t="shared" si="55"/>
        <v>1</v>
      </c>
    </row>
    <row r="3370" spans="1:31" customFormat="1" ht="121.5">
      <c r="A3370" s="36">
        <v>3369</v>
      </c>
      <c r="B3370" s="36" t="s">
        <v>15814</v>
      </c>
      <c r="C3370" s="36" t="s">
        <v>17706</v>
      </c>
      <c r="D3370" s="36" t="s">
        <v>18418</v>
      </c>
      <c r="E3370" s="36" t="s">
        <v>28</v>
      </c>
      <c r="F3370" s="36" t="s">
        <v>45</v>
      </c>
      <c r="G3370" s="36">
        <v>0</v>
      </c>
      <c r="H3370" s="36" t="s">
        <v>82</v>
      </c>
      <c r="I3370" s="36" t="s">
        <v>18419</v>
      </c>
      <c r="J3370" s="36" t="s">
        <v>18420</v>
      </c>
      <c r="K3370" s="36" t="s">
        <v>33</v>
      </c>
      <c r="L3370" s="72" t="s">
        <v>18421</v>
      </c>
      <c r="M3370" s="36" t="s">
        <v>18422</v>
      </c>
      <c r="N3370" s="36" t="s">
        <v>36</v>
      </c>
      <c r="O3370" s="36"/>
      <c r="P3370" s="36"/>
      <c r="Q3370" s="36"/>
      <c r="R3370" s="36"/>
      <c r="S3370" s="36" t="s">
        <v>51</v>
      </c>
      <c r="T3370" s="36" t="s">
        <v>38</v>
      </c>
      <c r="U3370" s="36" t="s">
        <v>39</v>
      </c>
      <c r="V3370" s="36" t="s">
        <v>39</v>
      </c>
      <c r="W3370" s="36" t="s">
        <v>18404</v>
      </c>
      <c r="X3370" s="36">
        <v>1</v>
      </c>
      <c r="Y3370" s="36" t="s">
        <v>17885</v>
      </c>
      <c r="Z3370" s="36">
        <v>2</v>
      </c>
      <c r="AA3370" s="36" t="s">
        <v>18423</v>
      </c>
      <c r="AB3370" s="36">
        <v>1</v>
      </c>
      <c r="AC3370" s="36"/>
      <c r="AD3370" s="36"/>
      <c r="AE3370" s="36">
        <f t="shared" si="55"/>
        <v>0</v>
      </c>
    </row>
    <row r="3371" spans="1:31" customFormat="1" ht="94.5">
      <c r="A3371" s="36">
        <v>3370</v>
      </c>
      <c r="B3371" s="36" t="s">
        <v>15814</v>
      </c>
      <c r="C3371" s="36" t="s">
        <v>17706</v>
      </c>
      <c r="D3371" s="36" t="s">
        <v>18424</v>
      </c>
      <c r="E3371" s="36" t="s">
        <v>28</v>
      </c>
      <c r="F3371" s="36" t="s">
        <v>45</v>
      </c>
      <c r="G3371" s="36">
        <v>0</v>
      </c>
      <c r="H3371" s="36" t="s">
        <v>82</v>
      </c>
      <c r="I3371" s="36" t="s">
        <v>18425</v>
      </c>
      <c r="J3371" s="36" t="s">
        <v>18426</v>
      </c>
      <c r="K3371" s="36" t="s">
        <v>33</v>
      </c>
      <c r="L3371" s="72" t="s">
        <v>18427</v>
      </c>
      <c r="M3371" s="36" t="s">
        <v>18428</v>
      </c>
      <c r="N3371" s="36" t="s">
        <v>36</v>
      </c>
      <c r="O3371" s="36"/>
      <c r="P3371" s="36"/>
      <c r="Q3371" s="36"/>
      <c r="R3371" s="36"/>
      <c r="S3371" s="36" t="s">
        <v>51</v>
      </c>
      <c r="T3371" s="36" t="s">
        <v>38</v>
      </c>
      <c r="U3371" s="36" t="s">
        <v>39</v>
      </c>
      <c r="V3371" s="36" t="s">
        <v>39</v>
      </c>
      <c r="W3371" s="36" t="s">
        <v>18404</v>
      </c>
      <c r="X3371" s="36">
        <v>1</v>
      </c>
      <c r="Y3371" s="36" t="s">
        <v>17885</v>
      </c>
      <c r="Z3371" s="36">
        <v>2</v>
      </c>
      <c r="AA3371" s="36" t="s">
        <v>18423</v>
      </c>
      <c r="AB3371" s="36">
        <v>1</v>
      </c>
      <c r="AC3371" s="36"/>
      <c r="AD3371" s="36"/>
      <c r="AE3371" s="36">
        <f t="shared" si="55"/>
        <v>0</v>
      </c>
    </row>
    <row r="3372" spans="1:31" customFormat="1" ht="94.5">
      <c r="A3372" s="36">
        <v>3371</v>
      </c>
      <c r="B3372" s="36" t="s">
        <v>15814</v>
      </c>
      <c r="C3372" s="36" t="s">
        <v>17706</v>
      </c>
      <c r="D3372" s="36" t="s">
        <v>18429</v>
      </c>
      <c r="E3372" s="36" t="s">
        <v>28</v>
      </c>
      <c r="F3372" s="36" t="s">
        <v>45</v>
      </c>
      <c r="G3372" s="36">
        <v>0</v>
      </c>
      <c r="H3372" s="36" t="s">
        <v>82</v>
      </c>
      <c r="I3372" s="36" t="s">
        <v>18430</v>
      </c>
      <c r="J3372" s="36" t="s">
        <v>18431</v>
      </c>
      <c r="K3372" s="36" t="s">
        <v>33</v>
      </c>
      <c r="L3372" s="72" t="s">
        <v>18432</v>
      </c>
      <c r="M3372" s="36" t="s">
        <v>18433</v>
      </c>
      <c r="N3372" s="36" t="s">
        <v>36</v>
      </c>
      <c r="O3372" s="36"/>
      <c r="P3372" s="36"/>
      <c r="Q3372" s="36"/>
      <c r="R3372" s="36"/>
      <c r="S3372" s="36" t="s">
        <v>51</v>
      </c>
      <c r="T3372" s="36" t="s">
        <v>38</v>
      </c>
      <c r="U3372" s="36" t="s">
        <v>38</v>
      </c>
      <c r="V3372" s="36" t="s">
        <v>39</v>
      </c>
      <c r="W3372" s="36" t="s">
        <v>17802</v>
      </c>
      <c r="X3372" s="36">
        <v>1</v>
      </c>
      <c r="Y3372" s="36" t="s">
        <v>17885</v>
      </c>
      <c r="Z3372" s="36">
        <v>2</v>
      </c>
      <c r="AA3372" s="36" t="s">
        <v>18434</v>
      </c>
      <c r="AB3372" s="36">
        <v>1</v>
      </c>
      <c r="AC3372" s="36"/>
      <c r="AD3372" s="36"/>
      <c r="AE3372" s="36">
        <f t="shared" si="55"/>
        <v>0</v>
      </c>
    </row>
    <row r="3373" spans="1:31" customFormat="1" ht="108">
      <c r="A3373" s="36">
        <v>3372</v>
      </c>
      <c r="B3373" s="36" t="s">
        <v>15814</v>
      </c>
      <c r="C3373" s="36" t="s">
        <v>17706</v>
      </c>
      <c r="D3373" s="36" t="s">
        <v>18435</v>
      </c>
      <c r="E3373" s="36" t="s">
        <v>28</v>
      </c>
      <c r="F3373" s="36" t="s">
        <v>45</v>
      </c>
      <c r="G3373" s="36">
        <v>0</v>
      </c>
      <c r="H3373" s="36" t="s">
        <v>82</v>
      </c>
      <c r="I3373" s="36" t="s">
        <v>18436</v>
      </c>
      <c r="J3373" s="36" t="s">
        <v>18437</v>
      </c>
      <c r="K3373" s="36" t="s">
        <v>33</v>
      </c>
      <c r="L3373" s="72" t="s">
        <v>18438</v>
      </c>
      <c r="M3373" s="36" t="s">
        <v>18439</v>
      </c>
      <c r="N3373" s="36" t="s">
        <v>36</v>
      </c>
      <c r="O3373" s="36"/>
      <c r="P3373" s="36"/>
      <c r="Q3373" s="36"/>
      <c r="R3373" s="36"/>
      <c r="S3373" s="36" t="s">
        <v>38</v>
      </c>
      <c r="T3373" s="36" t="s">
        <v>38</v>
      </c>
      <c r="U3373" s="36" t="s">
        <v>42</v>
      </c>
      <c r="V3373" s="36" t="s">
        <v>42</v>
      </c>
      <c r="W3373" s="36" t="s">
        <v>17802</v>
      </c>
      <c r="X3373" s="36">
        <v>1</v>
      </c>
      <c r="Y3373" s="36" t="s">
        <v>14789</v>
      </c>
      <c r="Z3373" s="36">
        <v>1</v>
      </c>
      <c r="AA3373" s="36" t="s">
        <v>18440</v>
      </c>
      <c r="AB3373" s="36">
        <v>4</v>
      </c>
      <c r="AC3373" s="36"/>
      <c r="AD3373" s="36"/>
      <c r="AE3373" s="36">
        <f t="shared" si="55"/>
        <v>0</v>
      </c>
    </row>
    <row r="3374" spans="1:31" s="34" customFormat="1" ht="162">
      <c r="A3374" s="36">
        <v>3373</v>
      </c>
      <c r="B3374" s="36" t="s">
        <v>15814</v>
      </c>
      <c r="C3374" s="36" t="s">
        <v>17706</v>
      </c>
      <c r="D3374" s="36" t="s">
        <v>18441</v>
      </c>
      <c r="E3374" s="36" t="s">
        <v>18442</v>
      </c>
      <c r="F3374" s="36" t="s">
        <v>126</v>
      </c>
      <c r="G3374" s="36">
        <v>2</v>
      </c>
      <c r="H3374" s="36" t="s">
        <v>133</v>
      </c>
      <c r="I3374" s="36" t="s">
        <v>18443</v>
      </c>
      <c r="J3374" s="36" t="s">
        <v>18444</v>
      </c>
      <c r="K3374" s="36" t="s">
        <v>33</v>
      </c>
      <c r="L3374" s="72" t="s">
        <v>18445</v>
      </c>
      <c r="M3374" s="36" t="s">
        <v>18446</v>
      </c>
      <c r="N3374" s="36" t="s">
        <v>49</v>
      </c>
      <c r="O3374" s="36" t="s">
        <v>50</v>
      </c>
      <c r="P3374" s="36"/>
      <c r="Q3374" s="36"/>
      <c r="R3374" s="36"/>
      <c r="S3374" s="36" t="s">
        <v>51</v>
      </c>
      <c r="T3374" s="36" t="s">
        <v>38</v>
      </c>
      <c r="U3374" s="36" t="s">
        <v>39</v>
      </c>
      <c r="V3374" s="36" t="s">
        <v>39</v>
      </c>
      <c r="W3374" s="36" t="s">
        <v>18447</v>
      </c>
      <c r="X3374" s="36">
        <v>1</v>
      </c>
      <c r="Y3374" s="36" t="s">
        <v>18448</v>
      </c>
      <c r="Z3374" s="36">
        <v>2</v>
      </c>
      <c r="AA3374" s="36" t="s">
        <v>18449</v>
      </c>
      <c r="AB3374" s="36">
        <v>1</v>
      </c>
      <c r="AC3374" s="36" t="s">
        <v>18450</v>
      </c>
      <c r="AD3374" s="36"/>
      <c r="AE3374" s="36">
        <f t="shared" si="55"/>
        <v>1</v>
      </c>
    </row>
    <row r="3375" spans="1:31" customFormat="1" ht="81">
      <c r="A3375" s="36">
        <v>3374</v>
      </c>
      <c r="B3375" s="36" t="s">
        <v>15814</v>
      </c>
      <c r="C3375" s="36" t="s">
        <v>18451</v>
      </c>
      <c r="D3375" s="36" t="s">
        <v>18452</v>
      </c>
      <c r="E3375" s="36" t="s">
        <v>18452</v>
      </c>
      <c r="F3375" s="36" t="s">
        <v>126</v>
      </c>
      <c r="G3375" s="36">
        <v>2</v>
      </c>
      <c r="H3375" s="36" t="s">
        <v>108</v>
      </c>
      <c r="I3375" s="36" t="s">
        <v>18453</v>
      </c>
      <c r="J3375" s="36" t="s">
        <v>18454</v>
      </c>
      <c r="K3375" s="36" t="s">
        <v>33</v>
      </c>
      <c r="L3375" s="72" t="s">
        <v>18455</v>
      </c>
      <c r="M3375" s="36" t="s">
        <v>18456</v>
      </c>
      <c r="N3375" s="36" t="s">
        <v>49</v>
      </c>
      <c r="O3375" s="36" t="s">
        <v>50</v>
      </c>
      <c r="P3375" s="36"/>
      <c r="Q3375" s="36"/>
      <c r="R3375" s="36"/>
      <c r="S3375" s="36" t="s">
        <v>51</v>
      </c>
      <c r="T3375" s="36" t="s">
        <v>38</v>
      </c>
      <c r="U3375" s="36" t="s">
        <v>39</v>
      </c>
      <c r="V3375" s="36" t="s">
        <v>39</v>
      </c>
      <c r="W3375" s="36" t="s">
        <v>38</v>
      </c>
      <c r="X3375" s="36">
        <v>2</v>
      </c>
      <c r="Y3375" s="36" t="s">
        <v>18457</v>
      </c>
      <c r="Z3375" s="36">
        <v>2</v>
      </c>
      <c r="AA3375" s="36" t="s">
        <v>18458</v>
      </c>
      <c r="AB3375" s="36">
        <v>1</v>
      </c>
      <c r="AC3375" s="36"/>
      <c r="AD3375" s="36"/>
      <c r="AE3375" s="36">
        <f t="shared" si="55"/>
        <v>1</v>
      </c>
    </row>
    <row r="3376" spans="1:31" customFormat="1" ht="108">
      <c r="A3376" s="36">
        <v>3375</v>
      </c>
      <c r="B3376" s="36" t="s">
        <v>15814</v>
      </c>
      <c r="C3376" s="36" t="s">
        <v>18451</v>
      </c>
      <c r="D3376" s="36" t="s">
        <v>18459</v>
      </c>
      <c r="E3376" s="36" t="s">
        <v>18460</v>
      </c>
      <c r="F3376" s="36" t="s">
        <v>132</v>
      </c>
      <c r="G3376" s="36">
        <v>1</v>
      </c>
      <c r="H3376" s="36" t="s">
        <v>82</v>
      </c>
      <c r="I3376" s="36" t="s">
        <v>18461</v>
      </c>
      <c r="J3376" s="36" t="s">
        <v>18462</v>
      </c>
      <c r="K3376" s="36" t="s">
        <v>33</v>
      </c>
      <c r="L3376" s="72" t="s">
        <v>18463</v>
      </c>
      <c r="M3376" s="36" t="s">
        <v>18464</v>
      </c>
      <c r="N3376" s="36" t="s">
        <v>49</v>
      </c>
      <c r="O3376" s="36"/>
      <c r="P3376" s="36"/>
      <c r="Q3376" s="36"/>
      <c r="R3376" s="36" t="s">
        <v>50</v>
      </c>
      <c r="S3376" s="36" t="s">
        <v>37</v>
      </c>
      <c r="T3376" s="36" t="s">
        <v>39</v>
      </c>
      <c r="U3376" s="36" t="s">
        <v>38</v>
      </c>
      <c r="V3376" s="36" t="s">
        <v>39</v>
      </c>
      <c r="W3376" s="36" t="s">
        <v>38</v>
      </c>
      <c r="X3376" s="36">
        <v>2</v>
      </c>
      <c r="Y3376" s="36" t="s">
        <v>18457</v>
      </c>
      <c r="Z3376" s="36">
        <v>2</v>
      </c>
      <c r="AA3376" s="36" t="s">
        <v>18465</v>
      </c>
      <c r="AB3376" s="36">
        <v>1</v>
      </c>
      <c r="AC3376" s="36"/>
      <c r="AD3376" s="36"/>
      <c r="AE3376" s="36">
        <f t="shared" si="55"/>
        <v>1</v>
      </c>
    </row>
    <row r="3377" spans="1:31" customFormat="1" ht="94.5">
      <c r="A3377" s="36">
        <v>3376</v>
      </c>
      <c r="B3377" s="36" t="s">
        <v>15814</v>
      </c>
      <c r="C3377" s="36" t="s">
        <v>18451</v>
      </c>
      <c r="D3377" s="36" t="s">
        <v>18466</v>
      </c>
      <c r="E3377" s="36" t="s">
        <v>28</v>
      </c>
      <c r="F3377" s="36" t="s">
        <v>45</v>
      </c>
      <c r="G3377" s="36">
        <v>0</v>
      </c>
      <c r="H3377" s="36" t="s">
        <v>82</v>
      </c>
      <c r="I3377" s="36" t="s">
        <v>18467</v>
      </c>
      <c r="J3377" s="36" t="s">
        <v>18468</v>
      </c>
      <c r="K3377" s="36" t="s">
        <v>106</v>
      </c>
      <c r="L3377" s="72"/>
      <c r="M3377" s="36"/>
      <c r="N3377" s="36"/>
      <c r="O3377" s="36"/>
      <c r="P3377" s="36"/>
      <c r="Q3377" s="36"/>
      <c r="R3377" s="36"/>
      <c r="S3377" s="36"/>
      <c r="T3377" s="36"/>
      <c r="U3377" s="36"/>
      <c r="V3377" s="36"/>
      <c r="W3377" s="36"/>
      <c r="X3377" s="36"/>
      <c r="Y3377" s="36"/>
      <c r="Z3377" s="36"/>
      <c r="AA3377" s="36"/>
      <c r="AB3377" s="36"/>
      <c r="AC3377" s="36"/>
      <c r="AD3377" s="36"/>
      <c r="AE3377" s="36">
        <f t="shared" si="55"/>
        <v>0</v>
      </c>
    </row>
    <row r="3378" spans="1:31" customFormat="1" ht="94.5">
      <c r="A3378" s="36">
        <v>3377</v>
      </c>
      <c r="B3378" s="36" t="s">
        <v>15814</v>
      </c>
      <c r="C3378" s="36" t="s">
        <v>18451</v>
      </c>
      <c r="D3378" s="36" t="s">
        <v>18469</v>
      </c>
      <c r="E3378" s="36" t="s">
        <v>28</v>
      </c>
      <c r="F3378" s="36" t="s">
        <v>45</v>
      </c>
      <c r="G3378" s="36">
        <v>0</v>
      </c>
      <c r="H3378" s="36" t="s">
        <v>82</v>
      </c>
      <c r="I3378" s="36" t="s">
        <v>18470</v>
      </c>
      <c r="J3378" s="36" t="s">
        <v>18471</v>
      </c>
      <c r="K3378" s="36" t="s">
        <v>33</v>
      </c>
      <c r="L3378" s="72" t="s">
        <v>18472</v>
      </c>
      <c r="M3378" s="36" t="s">
        <v>18473</v>
      </c>
      <c r="N3378" s="36" t="s">
        <v>36</v>
      </c>
      <c r="O3378" s="36"/>
      <c r="P3378" s="36"/>
      <c r="Q3378" s="36"/>
      <c r="R3378" s="36"/>
      <c r="S3378" s="36" t="s">
        <v>37</v>
      </c>
      <c r="T3378" s="36" t="s">
        <v>39</v>
      </c>
      <c r="U3378" s="36" t="s">
        <v>39</v>
      </c>
      <c r="V3378" s="36" t="s">
        <v>38</v>
      </c>
      <c r="W3378" s="36" t="s">
        <v>38</v>
      </c>
      <c r="X3378" s="36">
        <v>2</v>
      </c>
      <c r="Y3378" s="36" t="s">
        <v>18457</v>
      </c>
      <c r="Z3378" s="36">
        <v>2</v>
      </c>
      <c r="AA3378" s="36" t="s">
        <v>18474</v>
      </c>
      <c r="AB3378" s="36">
        <v>5</v>
      </c>
      <c r="AC3378" s="36"/>
      <c r="AD3378" s="36"/>
      <c r="AE3378" s="36">
        <f t="shared" si="55"/>
        <v>0</v>
      </c>
    </row>
    <row r="3379" spans="1:31" customFormat="1" ht="94.5">
      <c r="A3379" s="36">
        <v>3378</v>
      </c>
      <c r="B3379" s="36" t="s">
        <v>15814</v>
      </c>
      <c r="C3379" s="36" t="s">
        <v>18451</v>
      </c>
      <c r="D3379" s="36" t="s">
        <v>18475</v>
      </c>
      <c r="E3379" s="36" t="s">
        <v>28</v>
      </c>
      <c r="F3379" s="36" t="s">
        <v>45</v>
      </c>
      <c r="G3379" s="36">
        <v>0</v>
      </c>
      <c r="H3379" s="36" t="s">
        <v>82</v>
      </c>
      <c r="I3379" s="36" t="s">
        <v>18476</v>
      </c>
      <c r="J3379" s="36" t="s">
        <v>18477</v>
      </c>
      <c r="K3379" s="36" t="s">
        <v>33</v>
      </c>
      <c r="L3379" s="72" t="s">
        <v>18478</v>
      </c>
      <c r="M3379" s="36" t="s">
        <v>18479</v>
      </c>
      <c r="N3379" s="36" t="s">
        <v>36</v>
      </c>
      <c r="O3379" s="36"/>
      <c r="P3379" s="36"/>
      <c r="Q3379" s="36"/>
      <c r="R3379" s="36"/>
      <c r="S3379" s="36" t="s">
        <v>37</v>
      </c>
      <c r="T3379" s="36" t="s">
        <v>39</v>
      </c>
      <c r="U3379" s="36" t="s">
        <v>39</v>
      </c>
      <c r="V3379" s="36" t="s">
        <v>38</v>
      </c>
      <c r="W3379" s="36" t="s">
        <v>38</v>
      </c>
      <c r="X3379" s="36">
        <v>2</v>
      </c>
      <c r="Y3379" s="36" t="s">
        <v>18457</v>
      </c>
      <c r="Z3379" s="36">
        <v>2</v>
      </c>
      <c r="AA3379" s="36" t="s">
        <v>18480</v>
      </c>
      <c r="AB3379" s="36">
        <v>5</v>
      </c>
      <c r="AC3379" s="36"/>
      <c r="AD3379" s="36"/>
      <c r="AE3379" s="36">
        <f t="shared" si="55"/>
        <v>0</v>
      </c>
    </row>
    <row r="3380" spans="1:31" customFormat="1" ht="121.5">
      <c r="A3380" s="36">
        <v>3379</v>
      </c>
      <c r="B3380" s="36" t="s">
        <v>15814</v>
      </c>
      <c r="C3380" s="36" t="s">
        <v>18451</v>
      </c>
      <c r="D3380" s="36" t="s">
        <v>18481</v>
      </c>
      <c r="E3380" s="36" t="s">
        <v>28</v>
      </c>
      <c r="F3380" s="36" t="s">
        <v>45</v>
      </c>
      <c r="G3380" s="36">
        <v>0</v>
      </c>
      <c r="H3380" s="36" t="s">
        <v>82</v>
      </c>
      <c r="I3380" s="36" t="s">
        <v>18482</v>
      </c>
      <c r="J3380" s="36" t="s">
        <v>18483</v>
      </c>
      <c r="K3380" s="36" t="s">
        <v>33</v>
      </c>
      <c r="L3380" s="72" t="s">
        <v>18484</v>
      </c>
      <c r="M3380" s="36" t="s">
        <v>18485</v>
      </c>
      <c r="N3380" s="36" t="s">
        <v>36</v>
      </c>
      <c r="O3380" s="36"/>
      <c r="P3380" s="36"/>
      <c r="Q3380" s="36"/>
      <c r="R3380" s="36"/>
      <c r="S3380" s="36" t="s">
        <v>37</v>
      </c>
      <c r="T3380" s="36" t="s">
        <v>39</v>
      </c>
      <c r="U3380" s="36" t="s">
        <v>38</v>
      </c>
      <c r="V3380" s="36" t="s">
        <v>38</v>
      </c>
      <c r="W3380" s="36" t="s">
        <v>38</v>
      </c>
      <c r="X3380" s="36">
        <v>2</v>
      </c>
      <c r="Y3380" s="36" t="s">
        <v>18486</v>
      </c>
      <c r="Z3380" s="36">
        <v>2</v>
      </c>
      <c r="AA3380" s="36" t="s">
        <v>18487</v>
      </c>
      <c r="AB3380" s="36">
        <v>5</v>
      </c>
      <c r="AC3380" s="36"/>
      <c r="AD3380" s="36"/>
      <c r="AE3380" s="36">
        <f t="shared" si="55"/>
        <v>0</v>
      </c>
    </row>
    <row r="3381" spans="1:31" customFormat="1" ht="148.5">
      <c r="A3381" s="36">
        <v>3380</v>
      </c>
      <c r="B3381" s="36" t="s">
        <v>15814</v>
      </c>
      <c r="C3381" s="36" t="s">
        <v>18451</v>
      </c>
      <c r="D3381" s="36" t="s">
        <v>18488</v>
      </c>
      <c r="E3381" s="36" t="s">
        <v>18489</v>
      </c>
      <c r="F3381" s="36" t="s">
        <v>126</v>
      </c>
      <c r="G3381" s="36">
        <v>2</v>
      </c>
      <c r="H3381" s="36" t="s">
        <v>82</v>
      </c>
      <c r="I3381" s="36" t="s">
        <v>18490</v>
      </c>
      <c r="J3381" s="36" t="s">
        <v>18491</v>
      </c>
      <c r="K3381" s="36" t="s">
        <v>33</v>
      </c>
      <c r="L3381" s="72" t="s">
        <v>18492</v>
      </c>
      <c r="M3381" s="36" t="s">
        <v>18493</v>
      </c>
      <c r="N3381" s="36" t="s">
        <v>36</v>
      </c>
      <c r="O3381" s="36"/>
      <c r="P3381" s="36"/>
      <c r="Q3381" s="36"/>
      <c r="R3381" s="36"/>
      <c r="S3381" s="36" t="s">
        <v>37</v>
      </c>
      <c r="T3381" s="36" t="s">
        <v>39</v>
      </c>
      <c r="U3381" s="36" t="s">
        <v>38</v>
      </c>
      <c r="V3381" s="36" t="s">
        <v>38</v>
      </c>
      <c r="W3381" s="36" t="s">
        <v>38</v>
      </c>
      <c r="X3381" s="36">
        <v>2</v>
      </c>
      <c r="Y3381" s="36" t="s">
        <v>18486</v>
      </c>
      <c r="Z3381" s="36">
        <v>2</v>
      </c>
      <c r="AA3381" s="36" t="s">
        <v>18494</v>
      </c>
      <c r="AB3381" s="36">
        <v>4</v>
      </c>
      <c r="AC3381" s="36"/>
      <c r="AD3381" s="36"/>
      <c r="AE3381" s="36">
        <f t="shared" si="55"/>
        <v>0</v>
      </c>
    </row>
    <row r="3382" spans="1:31" customFormat="1" ht="135">
      <c r="A3382" s="36">
        <v>3381</v>
      </c>
      <c r="B3382" s="36" t="s">
        <v>15814</v>
      </c>
      <c r="C3382" s="36" t="s">
        <v>18451</v>
      </c>
      <c r="D3382" s="36" t="s">
        <v>18495</v>
      </c>
      <c r="E3382" s="36" t="s">
        <v>28</v>
      </c>
      <c r="F3382" s="36" t="s">
        <v>45</v>
      </c>
      <c r="G3382" s="36">
        <v>0</v>
      </c>
      <c r="H3382" s="36" t="s">
        <v>82</v>
      </c>
      <c r="I3382" s="36" t="s">
        <v>18496</v>
      </c>
      <c r="J3382" s="36" t="s">
        <v>18497</v>
      </c>
      <c r="K3382" s="36" t="s">
        <v>33</v>
      </c>
      <c r="L3382" s="72" t="s">
        <v>18498</v>
      </c>
      <c r="M3382" s="36" t="s">
        <v>18499</v>
      </c>
      <c r="N3382" s="36" t="s">
        <v>36</v>
      </c>
      <c r="O3382" s="36"/>
      <c r="P3382" s="36"/>
      <c r="Q3382" s="36"/>
      <c r="R3382" s="36"/>
      <c r="S3382" s="36" t="s">
        <v>37</v>
      </c>
      <c r="T3382" s="36" t="s">
        <v>39</v>
      </c>
      <c r="U3382" s="36" t="s">
        <v>38</v>
      </c>
      <c r="V3382" s="36" t="s">
        <v>38</v>
      </c>
      <c r="W3382" s="36" t="s">
        <v>38</v>
      </c>
      <c r="X3382" s="36">
        <v>2</v>
      </c>
      <c r="Y3382" s="36" t="s">
        <v>18486</v>
      </c>
      <c r="Z3382" s="36">
        <v>2</v>
      </c>
      <c r="AA3382" s="36" t="s">
        <v>18500</v>
      </c>
      <c r="AB3382" s="36">
        <v>5</v>
      </c>
      <c r="AC3382" s="36"/>
      <c r="AD3382" s="36"/>
      <c r="AE3382" s="36">
        <f t="shared" si="55"/>
        <v>0</v>
      </c>
    </row>
    <row r="3383" spans="1:31" customFormat="1" ht="94.5">
      <c r="A3383" s="36">
        <v>3382</v>
      </c>
      <c r="B3383" s="36" t="s">
        <v>15814</v>
      </c>
      <c r="C3383" s="36" t="s">
        <v>18451</v>
      </c>
      <c r="D3383" s="36" t="s">
        <v>18501</v>
      </c>
      <c r="E3383" s="36" t="s">
        <v>28</v>
      </c>
      <c r="F3383" s="36" t="s">
        <v>45</v>
      </c>
      <c r="G3383" s="36">
        <v>0</v>
      </c>
      <c r="H3383" s="36" t="s">
        <v>82</v>
      </c>
      <c r="I3383" s="36" t="s">
        <v>18502</v>
      </c>
      <c r="J3383" s="36" t="s">
        <v>18503</v>
      </c>
      <c r="K3383" s="36" t="s">
        <v>33</v>
      </c>
      <c r="L3383" s="72" t="s">
        <v>18504</v>
      </c>
      <c r="M3383" s="36" t="s">
        <v>18505</v>
      </c>
      <c r="N3383" s="36" t="s">
        <v>36</v>
      </c>
      <c r="O3383" s="36"/>
      <c r="P3383" s="36"/>
      <c r="Q3383" s="36"/>
      <c r="R3383" s="36"/>
      <c r="S3383" s="36" t="s">
        <v>37</v>
      </c>
      <c r="T3383" s="36" t="s">
        <v>39</v>
      </c>
      <c r="U3383" s="36" t="s">
        <v>38</v>
      </c>
      <c r="V3383" s="36" t="s">
        <v>38</v>
      </c>
      <c r="W3383" s="36" t="s">
        <v>38</v>
      </c>
      <c r="X3383" s="36">
        <v>2</v>
      </c>
      <c r="Y3383" s="36" t="s">
        <v>18486</v>
      </c>
      <c r="Z3383" s="36">
        <v>2</v>
      </c>
      <c r="AA3383" s="36" t="s">
        <v>18506</v>
      </c>
      <c r="AB3383" s="36">
        <v>5</v>
      </c>
      <c r="AC3383" s="36"/>
      <c r="AD3383" s="36"/>
      <c r="AE3383" s="36">
        <f t="shared" si="55"/>
        <v>0</v>
      </c>
    </row>
    <row r="3384" spans="1:31" customFormat="1" ht="135">
      <c r="A3384" s="36">
        <v>3383</v>
      </c>
      <c r="B3384" s="36" t="s">
        <v>15814</v>
      </c>
      <c r="C3384" s="36" t="s">
        <v>18451</v>
      </c>
      <c r="D3384" s="36" t="s">
        <v>18507</v>
      </c>
      <c r="E3384" s="36" t="s">
        <v>28</v>
      </c>
      <c r="F3384" s="36" t="s">
        <v>45</v>
      </c>
      <c r="G3384" s="36">
        <v>0</v>
      </c>
      <c r="H3384" s="36" t="s">
        <v>82</v>
      </c>
      <c r="I3384" s="36" t="s">
        <v>18508</v>
      </c>
      <c r="J3384" s="36" t="s">
        <v>18509</v>
      </c>
      <c r="K3384" s="36" t="s">
        <v>33</v>
      </c>
      <c r="L3384" s="72" t="s">
        <v>18510</v>
      </c>
      <c r="M3384" s="36" t="s">
        <v>18511</v>
      </c>
      <c r="N3384" s="36" t="s">
        <v>36</v>
      </c>
      <c r="O3384" s="36"/>
      <c r="P3384" s="36"/>
      <c r="Q3384" s="36"/>
      <c r="R3384" s="36"/>
      <c r="S3384" s="36" t="s">
        <v>37</v>
      </c>
      <c r="T3384" s="36" t="s">
        <v>39</v>
      </c>
      <c r="U3384" s="36" t="s">
        <v>38</v>
      </c>
      <c r="V3384" s="36" t="s">
        <v>38</v>
      </c>
      <c r="W3384" s="36" t="s">
        <v>38</v>
      </c>
      <c r="X3384" s="36">
        <v>2</v>
      </c>
      <c r="Y3384" s="36" t="s">
        <v>18486</v>
      </c>
      <c r="Z3384" s="36">
        <v>2</v>
      </c>
      <c r="AA3384" s="36" t="s">
        <v>18512</v>
      </c>
      <c r="AB3384" s="36">
        <v>5</v>
      </c>
      <c r="AC3384" s="36"/>
      <c r="AD3384" s="36"/>
      <c r="AE3384" s="36">
        <f t="shared" si="55"/>
        <v>0</v>
      </c>
    </row>
    <row r="3385" spans="1:31" customFormat="1" ht="202.5">
      <c r="A3385" s="36">
        <v>3384</v>
      </c>
      <c r="B3385" s="36" t="s">
        <v>15814</v>
      </c>
      <c r="C3385" s="36" t="s">
        <v>18451</v>
      </c>
      <c r="D3385" s="36" t="s">
        <v>18513</v>
      </c>
      <c r="E3385" s="36" t="s">
        <v>18513</v>
      </c>
      <c r="F3385" s="36" t="s">
        <v>132</v>
      </c>
      <c r="G3385" s="36">
        <v>1</v>
      </c>
      <c r="H3385" s="36" t="s">
        <v>82</v>
      </c>
      <c r="I3385" s="36" t="s">
        <v>18514</v>
      </c>
      <c r="J3385" s="36" t="s">
        <v>18515</v>
      </c>
      <c r="K3385" s="36" t="s">
        <v>33</v>
      </c>
      <c r="L3385" s="72" t="s">
        <v>18516</v>
      </c>
      <c r="M3385" s="36" t="s">
        <v>18517</v>
      </c>
      <c r="N3385" s="36" t="s">
        <v>49</v>
      </c>
      <c r="O3385" s="36" t="s">
        <v>50</v>
      </c>
      <c r="P3385" s="36"/>
      <c r="Q3385" s="36"/>
      <c r="R3385" s="36"/>
      <c r="S3385" s="36" t="s">
        <v>51</v>
      </c>
      <c r="T3385" s="36" t="s">
        <v>38</v>
      </c>
      <c r="U3385" s="36" t="s">
        <v>39</v>
      </c>
      <c r="V3385" s="36" t="s">
        <v>38</v>
      </c>
      <c r="W3385" s="36" t="s">
        <v>38</v>
      </c>
      <c r="X3385" s="36">
        <v>2</v>
      </c>
      <c r="Y3385" s="36" t="s">
        <v>18486</v>
      </c>
      <c r="Z3385" s="36">
        <v>2</v>
      </c>
      <c r="AA3385" s="36" t="s">
        <v>18518</v>
      </c>
      <c r="AB3385" s="36">
        <v>4</v>
      </c>
      <c r="AC3385" s="36"/>
      <c r="AD3385" s="36"/>
      <c r="AE3385" s="36">
        <f t="shared" si="55"/>
        <v>1</v>
      </c>
    </row>
    <row r="3386" spans="1:31" customFormat="1" ht="148.5">
      <c r="A3386" s="36">
        <v>3385</v>
      </c>
      <c r="B3386" s="36" t="s">
        <v>15814</v>
      </c>
      <c r="C3386" s="36" t="s">
        <v>18451</v>
      </c>
      <c r="D3386" s="36" t="s">
        <v>18519</v>
      </c>
      <c r="E3386" s="36" t="s">
        <v>28</v>
      </c>
      <c r="F3386" s="36" t="s">
        <v>45</v>
      </c>
      <c r="G3386" s="36">
        <v>0</v>
      </c>
      <c r="H3386" s="36" t="s">
        <v>82</v>
      </c>
      <c r="I3386" s="36" t="s">
        <v>18520</v>
      </c>
      <c r="J3386" s="36" t="s">
        <v>18521</v>
      </c>
      <c r="K3386" s="36" t="s">
        <v>33</v>
      </c>
      <c r="L3386" s="72" t="s">
        <v>18522</v>
      </c>
      <c r="M3386" s="36" t="s">
        <v>18523</v>
      </c>
      <c r="N3386" s="36" t="s">
        <v>49</v>
      </c>
      <c r="O3386" s="36"/>
      <c r="P3386" s="36" t="s">
        <v>50</v>
      </c>
      <c r="Q3386" s="36"/>
      <c r="R3386" s="36"/>
      <c r="S3386" s="36" t="s">
        <v>37</v>
      </c>
      <c r="T3386" s="36" t="s">
        <v>39</v>
      </c>
      <c r="U3386" s="36" t="s">
        <v>38</v>
      </c>
      <c r="V3386" s="36" t="s">
        <v>38</v>
      </c>
      <c r="W3386" s="36" t="s">
        <v>38</v>
      </c>
      <c r="X3386" s="36">
        <v>2</v>
      </c>
      <c r="Y3386" s="36" t="s">
        <v>18486</v>
      </c>
      <c r="Z3386" s="36">
        <v>2</v>
      </c>
      <c r="AA3386" s="36" t="s">
        <v>18524</v>
      </c>
      <c r="AB3386" s="36">
        <v>4</v>
      </c>
      <c r="AC3386" s="36"/>
      <c r="AD3386" s="36"/>
      <c r="AE3386" s="36">
        <f t="shared" si="55"/>
        <v>1</v>
      </c>
    </row>
    <row r="3387" spans="1:31" customFormat="1" ht="121.5">
      <c r="A3387" s="36">
        <v>3386</v>
      </c>
      <c r="B3387" s="36" t="s">
        <v>15814</v>
      </c>
      <c r="C3387" s="36" t="s">
        <v>18451</v>
      </c>
      <c r="D3387" s="36" t="s">
        <v>18525</v>
      </c>
      <c r="E3387" s="36" t="s">
        <v>28</v>
      </c>
      <c r="F3387" s="36" t="s">
        <v>45</v>
      </c>
      <c r="G3387" s="36">
        <v>0</v>
      </c>
      <c r="H3387" s="36" t="s">
        <v>82</v>
      </c>
      <c r="I3387" s="36" t="s">
        <v>18526</v>
      </c>
      <c r="J3387" s="36" t="s">
        <v>18527</v>
      </c>
      <c r="K3387" s="36" t="s">
        <v>106</v>
      </c>
      <c r="L3387" s="72"/>
      <c r="M3387" s="36"/>
      <c r="N3387" s="36"/>
      <c r="O3387" s="36"/>
      <c r="P3387" s="36"/>
      <c r="Q3387" s="36"/>
      <c r="R3387" s="36"/>
      <c r="S3387" s="36"/>
      <c r="T3387" s="36"/>
      <c r="U3387" s="36"/>
      <c r="V3387" s="36"/>
      <c r="W3387" s="36"/>
      <c r="X3387" s="36"/>
      <c r="Y3387" s="36"/>
      <c r="Z3387" s="36"/>
      <c r="AA3387" s="36"/>
      <c r="AB3387" s="36"/>
      <c r="AC3387" s="36"/>
      <c r="AD3387" s="36"/>
      <c r="AE3387" s="36">
        <f t="shared" si="55"/>
        <v>0</v>
      </c>
    </row>
    <row r="3388" spans="1:31" customFormat="1" ht="121.5">
      <c r="A3388" s="36">
        <v>3387</v>
      </c>
      <c r="B3388" s="36" t="s">
        <v>15814</v>
      </c>
      <c r="C3388" s="36" t="s">
        <v>18451</v>
      </c>
      <c r="D3388" s="36" t="s">
        <v>18528</v>
      </c>
      <c r="E3388" s="36" t="s">
        <v>28</v>
      </c>
      <c r="F3388" s="36" t="s">
        <v>45</v>
      </c>
      <c r="G3388" s="36">
        <v>0</v>
      </c>
      <c r="H3388" s="36" t="s">
        <v>82</v>
      </c>
      <c r="I3388" s="36" t="s">
        <v>18529</v>
      </c>
      <c r="J3388" s="36" t="s">
        <v>18530</v>
      </c>
      <c r="K3388" s="36" t="s">
        <v>33</v>
      </c>
      <c r="L3388" s="72" t="s">
        <v>18531</v>
      </c>
      <c r="M3388" s="36" t="s">
        <v>18532</v>
      </c>
      <c r="N3388" s="36" t="s">
        <v>36</v>
      </c>
      <c r="O3388" s="36"/>
      <c r="P3388" s="36"/>
      <c r="Q3388" s="36"/>
      <c r="R3388" s="36"/>
      <c r="S3388" s="36" t="s">
        <v>37</v>
      </c>
      <c r="T3388" s="36" t="s">
        <v>39</v>
      </c>
      <c r="U3388" s="36" t="s">
        <v>38</v>
      </c>
      <c r="V3388" s="36" t="s">
        <v>38</v>
      </c>
      <c r="W3388" s="36" t="s">
        <v>38</v>
      </c>
      <c r="X3388" s="36">
        <v>2</v>
      </c>
      <c r="Y3388" s="36" t="s">
        <v>18486</v>
      </c>
      <c r="Z3388" s="36">
        <v>2</v>
      </c>
      <c r="AA3388" s="36" t="s">
        <v>18533</v>
      </c>
      <c r="AB3388" s="36">
        <v>5</v>
      </c>
      <c r="AC3388" s="36"/>
      <c r="AD3388" s="36"/>
      <c r="AE3388" s="36">
        <f t="shared" si="55"/>
        <v>0</v>
      </c>
    </row>
    <row r="3389" spans="1:31" customFormat="1" ht="162">
      <c r="A3389" s="36">
        <v>3388</v>
      </c>
      <c r="B3389" s="36" t="s">
        <v>15814</v>
      </c>
      <c r="C3389" s="36" t="s">
        <v>18451</v>
      </c>
      <c r="D3389" s="36" t="s">
        <v>18534</v>
      </c>
      <c r="E3389" s="36" t="s">
        <v>18535</v>
      </c>
      <c r="F3389" s="36" t="s">
        <v>7590</v>
      </c>
      <c r="G3389" s="36">
        <v>4</v>
      </c>
      <c r="H3389" s="36" t="s">
        <v>82</v>
      </c>
      <c r="I3389" s="36" t="s">
        <v>18536</v>
      </c>
      <c r="J3389" s="36" t="s">
        <v>18537</v>
      </c>
      <c r="K3389" s="36" t="s">
        <v>33</v>
      </c>
      <c r="L3389" s="72" t="s">
        <v>18538</v>
      </c>
      <c r="M3389" s="36" t="s">
        <v>18539</v>
      </c>
      <c r="N3389" s="36" t="s">
        <v>49</v>
      </c>
      <c r="O3389" s="36" t="s">
        <v>50</v>
      </c>
      <c r="P3389" s="36" t="s">
        <v>50</v>
      </c>
      <c r="Q3389" s="36"/>
      <c r="R3389" s="36"/>
      <c r="S3389" s="36" t="s">
        <v>51</v>
      </c>
      <c r="T3389" s="36" t="s">
        <v>38</v>
      </c>
      <c r="U3389" s="36" t="s">
        <v>39</v>
      </c>
      <c r="V3389" s="36" t="s">
        <v>38</v>
      </c>
      <c r="W3389" s="36" t="s">
        <v>38</v>
      </c>
      <c r="X3389" s="36">
        <v>2</v>
      </c>
      <c r="Y3389" s="36" t="s">
        <v>18486</v>
      </c>
      <c r="Z3389" s="36">
        <v>2</v>
      </c>
      <c r="AA3389" s="36" t="s">
        <v>18540</v>
      </c>
      <c r="AB3389" s="36">
        <v>5</v>
      </c>
      <c r="AC3389" s="36" t="s">
        <v>18541</v>
      </c>
      <c r="AD3389" s="36"/>
      <c r="AE3389" s="36">
        <f t="shared" si="55"/>
        <v>2</v>
      </c>
    </row>
    <row r="3390" spans="1:31" customFormat="1" ht="148.5">
      <c r="A3390" s="36">
        <v>3389</v>
      </c>
      <c r="B3390" s="36" t="s">
        <v>15814</v>
      </c>
      <c r="C3390" s="36" t="s">
        <v>18451</v>
      </c>
      <c r="D3390" s="36" t="s">
        <v>18542</v>
      </c>
      <c r="E3390" s="36" t="s">
        <v>28</v>
      </c>
      <c r="F3390" s="36" t="s">
        <v>45</v>
      </c>
      <c r="G3390" s="36">
        <v>0</v>
      </c>
      <c r="H3390" s="36" t="s">
        <v>82</v>
      </c>
      <c r="I3390" s="36" t="s">
        <v>18543</v>
      </c>
      <c r="J3390" s="36" t="s">
        <v>18544</v>
      </c>
      <c r="K3390" s="36" t="s">
        <v>33</v>
      </c>
      <c r="L3390" s="72" t="s">
        <v>18545</v>
      </c>
      <c r="M3390" s="36" t="s">
        <v>18546</v>
      </c>
      <c r="N3390" s="36" t="s">
        <v>49</v>
      </c>
      <c r="O3390" s="36"/>
      <c r="P3390" s="36"/>
      <c r="Q3390" s="36"/>
      <c r="R3390" s="36" t="s">
        <v>50</v>
      </c>
      <c r="S3390" s="36" t="s">
        <v>51</v>
      </c>
      <c r="T3390" s="36" t="s">
        <v>39</v>
      </c>
      <c r="U3390" s="36" t="s">
        <v>38</v>
      </c>
      <c r="V3390" s="36" t="s">
        <v>38</v>
      </c>
      <c r="W3390" s="36" t="s">
        <v>38</v>
      </c>
      <c r="X3390" s="36">
        <v>2</v>
      </c>
      <c r="Y3390" s="36" t="s">
        <v>18486</v>
      </c>
      <c r="Z3390" s="36">
        <v>2</v>
      </c>
      <c r="AA3390" s="36" t="s">
        <v>18547</v>
      </c>
      <c r="AB3390" s="36">
        <v>5</v>
      </c>
      <c r="AC3390" s="36"/>
      <c r="AD3390" s="36"/>
      <c r="AE3390" s="36">
        <f t="shared" si="55"/>
        <v>1</v>
      </c>
    </row>
    <row r="3391" spans="1:31" customFormat="1" ht="162">
      <c r="A3391" s="36">
        <v>3390</v>
      </c>
      <c r="B3391" s="36" t="s">
        <v>15814</v>
      </c>
      <c r="C3391" s="36" t="s">
        <v>18451</v>
      </c>
      <c r="D3391" s="36" t="s">
        <v>18548</v>
      </c>
      <c r="E3391" s="36" t="s">
        <v>28</v>
      </c>
      <c r="F3391" s="36" t="s">
        <v>45</v>
      </c>
      <c r="G3391" s="36">
        <v>0</v>
      </c>
      <c r="H3391" s="36" t="s">
        <v>82</v>
      </c>
      <c r="I3391" s="36" t="s">
        <v>18549</v>
      </c>
      <c r="J3391" s="36" t="s">
        <v>18550</v>
      </c>
      <c r="K3391" s="36" t="s">
        <v>33</v>
      </c>
      <c r="L3391" s="72" t="s">
        <v>18551</v>
      </c>
      <c r="M3391" s="36" t="s">
        <v>18552</v>
      </c>
      <c r="N3391" s="36" t="s">
        <v>36</v>
      </c>
      <c r="O3391" s="36"/>
      <c r="P3391" s="36"/>
      <c r="Q3391" s="36"/>
      <c r="R3391" s="36"/>
      <c r="S3391" s="36" t="s">
        <v>37</v>
      </c>
      <c r="T3391" s="36" t="s">
        <v>39</v>
      </c>
      <c r="U3391" s="36" t="s">
        <v>38</v>
      </c>
      <c r="V3391" s="36" t="s">
        <v>38</v>
      </c>
      <c r="W3391" s="36" t="s">
        <v>38</v>
      </c>
      <c r="X3391" s="36">
        <v>2</v>
      </c>
      <c r="Y3391" s="36" t="s">
        <v>18486</v>
      </c>
      <c r="Z3391" s="36">
        <v>2</v>
      </c>
      <c r="AA3391" s="36" t="s">
        <v>18553</v>
      </c>
      <c r="AB3391" s="36">
        <v>4</v>
      </c>
      <c r="AC3391" s="36"/>
      <c r="AD3391" s="36"/>
      <c r="AE3391" s="36">
        <f t="shared" si="55"/>
        <v>0</v>
      </c>
    </row>
    <row r="3392" spans="1:31" customFormat="1" ht="148.5">
      <c r="A3392" s="36">
        <v>3391</v>
      </c>
      <c r="B3392" s="36" t="s">
        <v>15814</v>
      </c>
      <c r="C3392" s="36" t="s">
        <v>18451</v>
      </c>
      <c r="D3392" s="36" t="s">
        <v>18554</v>
      </c>
      <c r="E3392" s="36" t="s">
        <v>28</v>
      </c>
      <c r="F3392" s="36" t="s">
        <v>45</v>
      </c>
      <c r="G3392" s="36">
        <v>0</v>
      </c>
      <c r="H3392" s="36" t="s">
        <v>82</v>
      </c>
      <c r="I3392" s="36" t="s">
        <v>18555</v>
      </c>
      <c r="J3392" s="36" t="s">
        <v>18556</v>
      </c>
      <c r="K3392" s="36" t="s">
        <v>33</v>
      </c>
      <c r="L3392" s="72" t="s">
        <v>18557</v>
      </c>
      <c r="M3392" s="36" t="s">
        <v>18558</v>
      </c>
      <c r="N3392" s="36" t="s">
        <v>49</v>
      </c>
      <c r="O3392" s="36" t="s">
        <v>50</v>
      </c>
      <c r="P3392" s="36"/>
      <c r="Q3392" s="36"/>
      <c r="R3392" s="36"/>
      <c r="S3392" s="36" t="s">
        <v>37</v>
      </c>
      <c r="T3392" s="36" t="s">
        <v>39</v>
      </c>
      <c r="U3392" s="36" t="s">
        <v>39</v>
      </c>
      <c r="V3392" s="36" t="s">
        <v>38</v>
      </c>
      <c r="W3392" s="36" t="s">
        <v>38</v>
      </c>
      <c r="X3392" s="36">
        <v>2</v>
      </c>
      <c r="Y3392" s="36" t="s">
        <v>18559</v>
      </c>
      <c r="Z3392" s="36">
        <v>2</v>
      </c>
      <c r="AA3392" s="36" t="s">
        <v>18560</v>
      </c>
      <c r="AB3392" s="36">
        <v>5</v>
      </c>
      <c r="AC3392" s="36"/>
      <c r="AD3392" s="36"/>
      <c r="AE3392" s="36">
        <f t="shared" si="55"/>
        <v>1</v>
      </c>
    </row>
    <row r="3393" spans="1:31" customFormat="1" ht="121.5">
      <c r="A3393" s="36">
        <v>3392</v>
      </c>
      <c r="B3393" s="36" t="s">
        <v>15814</v>
      </c>
      <c r="C3393" s="36" t="s">
        <v>18451</v>
      </c>
      <c r="D3393" s="36" t="s">
        <v>18561</v>
      </c>
      <c r="E3393" s="36" t="s">
        <v>28</v>
      </c>
      <c r="F3393" s="36" t="s">
        <v>45</v>
      </c>
      <c r="G3393" s="36">
        <v>0</v>
      </c>
      <c r="H3393" s="36" t="s">
        <v>82</v>
      </c>
      <c r="I3393" s="36" t="s">
        <v>18562</v>
      </c>
      <c r="J3393" s="36" t="s">
        <v>18563</v>
      </c>
      <c r="K3393" s="36" t="s">
        <v>33</v>
      </c>
      <c r="L3393" s="72" t="s">
        <v>18564</v>
      </c>
      <c r="M3393" s="36" t="s">
        <v>18565</v>
      </c>
      <c r="N3393" s="36" t="s">
        <v>36</v>
      </c>
      <c r="O3393" s="36"/>
      <c r="P3393" s="36"/>
      <c r="Q3393" s="36"/>
      <c r="R3393" s="36"/>
      <c r="S3393" s="36" t="s">
        <v>51</v>
      </c>
      <c r="T3393" s="36" t="s">
        <v>38</v>
      </c>
      <c r="U3393" s="36" t="s">
        <v>39</v>
      </c>
      <c r="V3393" s="36" t="s">
        <v>38</v>
      </c>
      <c r="W3393" s="36" t="s">
        <v>38</v>
      </c>
      <c r="X3393" s="36">
        <v>2</v>
      </c>
      <c r="Y3393" s="36" t="s">
        <v>18559</v>
      </c>
      <c r="Z3393" s="36">
        <v>2</v>
      </c>
      <c r="AA3393" s="36" t="s">
        <v>18566</v>
      </c>
      <c r="AB3393" s="36">
        <v>5</v>
      </c>
      <c r="AC3393" s="36"/>
      <c r="AD3393" s="36"/>
      <c r="AE3393" s="36">
        <f t="shared" si="55"/>
        <v>0</v>
      </c>
    </row>
    <row r="3394" spans="1:31" customFormat="1" ht="108">
      <c r="A3394" s="36">
        <v>3393</v>
      </c>
      <c r="B3394" s="36" t="s">
        <v>15814</v>
      </c>
      <c r="C3394" s="36" t="s">
        <v>18451</v>
      </c>
      <c r="D3394" s="36" t="s">
        <v>18567</v>
      </c>
      <c r="E3394" s="36" t="s">
        <v>28</v>
      </c>
      <c r="F3394" s="36" t="s">
        <v>45</v>
      </c>
      <c r="G3394" s="36">
        <v>0</v>
      </c>
      <c r="H3394" s="36" t="s">
        <v>82</v>
      </c>
      <c r="I3394" s="36" t="s">
        <v>18568</v>
      </c>
      <c r="J3394" s="36" t="s">
        <v>18569</v>
      </c>
      <c r="K3394" s="36" t="s">
        <v>33</v>
      </c>
      <c r="L3394" s="72" t="s">
        <v>18570</v>
      </c>
      <c r="M3394" s="36" t="s">
        <v>18571</v>
      </c>
      <c r="N3394" s="36" t="s">
        <v>49</v>
      </c>
      <c r="O3394" s="36" t="s">
        <v>50</v>
      </c>
      <c r="P3394" s="36"/>
      <c r="Q3394" s="36"/>
      <c r="R3394" s="36"/>
      <c r="S3394" s="36" t="s">
        <v>51</v>
      </c>
      <c r="T3394" s="36" t="s">
        <v>38</v>
      </c>
      <c r="U3394" s="36" t="s">
        <v>38</v>
      </c>
      <c r="V3394" s="36" t="s">
        <v>38</v>
      </c>
      <c r="W3394" s="36" t="s">
        <v>38</v>
      </c>
      <c r="X3394" s="36">
        <v>2</v>
      </c>
      <c r="Y3394" s="36" t="s">
        <v>18559</v>
      </c>
      <c r="Z3394" s="36">
        <v>2</v>
      </c>
      <c r="AA3394" s="36" t="s">
        <v>18572</v>
      </c>
      <c r="AB3394" s="36">
        <v>5</v>
      </c>
      <c r="AC3394" s="36"/>
      <c r="AD3394" s="36"/>
      <c r="AE3394" s="36">
        <f t="shared" si="55"/>
        <v>1</v>
      </c>
    </row>
    <row r="3395" spans="1:31" customFormat="1" ht="121.5">
      <c r="A3395" s="36">
        <v>3394</v>
      </c>
      <c r="B3395" s="36" t="s">
        <v>15814</v>
      </c>
      <c r="C3395" s="36" t="s">
        <v>18451</v>
      </c>
      <c r="D3395" s="36" t="s">
        <v>18573</v>
      </c>
      <c r="E3395" s="36" t="s">
        <v>28</v>
      </c>
      <c r="F3395" s="36" t="s">
        <v>45</v>
      </c>
      <c r="G3395" s="36">
        <v>0</v>
      </c>
      <c r="H3395" s="36" t="s">
        <v>82</v>
      </c>
      <c r="I3395" s="36" t="s">
        <v>18574</v>
      </c>
      <c r="J3395" s="36" t="s">
        <v>18575</v>
      </c>
      <c r="K3395" s="36" t="s">
        <v>33</v>
      </c>
      <c r="L3395" s="72" t="s">
        <v>18576</v>
      </c>
      <c r="M3395" s="36" t="s">
        <v>18577</v>
      </c>
      <c r="N3395" s="36" t="s">
        <v>36</v>
      </c>
      <c r="O3395" s="36"/>
      <c r="P3395" s="36"/>
      <c r="Q3395" s="36"/>
      <c r="R3395" s="36"/>
      <c r="S3395" s="36" t="s">
        <v>37</v>
      </c>
      <c r="T3395" s="36" t="s">
        <v>39</v>
      </c>
      <c r="U3395" s="36" t="s">
        <v>39</v>
      </c>
      <c r="V3395" s="36" t="s">
        <v>38</v>
      </c>
      <c r="W3395" s="36" t="s">
        <v>38</v>
      </c>
      <c r="X3395" s="36">
        <v>2</v>
      </c>
      <c r="Y3395" s="36" t="s">
        <v>18559</v>
      </c>
      <c r="Z3395" s="36">
        <v>2</v>
      </c>
      <c r="AA3395" s="36" t="s">
        <v>18578</v>
      </c>
      <c r="AB3395" s="36">
        <v>5</v>
      </c>
      <c r="AC3395" s="36"/>
      <c r="AD3395" s="36"/>
      <c r="AE3395" s="36">
        <f t="shared" si="55"/>
        <v>0</v>
      </c>
    </row>
    <row r="3396" spans="1:31" customFormat="1" ht="94.5">
      <c r="A3396" s="36">
        <v>3395</v>
      </c>
      <c r="B3396" s="36" t="s">
        <v>15814</v>
      </c>
      <c r="C3396" s="36" t="s">
        <v>18451</v>
      </c>
      <c r="D3396" s="36" t="s">
        <v>18579</v>
      </c>
      <c r="E3396" s="36" t="s">
        <v>28</v>
      </c>
      <c r="F3396" s="36" t="s">
        <v>45</v>
      </c>
      <c r="G3396" s="36">
        <v>0</v>
      </c>
      <c r="H3396" s="36" t="s">
        <v>82</v>
      </c>
      <c r="I3396" s="36" t="s">
        <v>18580</v>
      </c>
      <c r="J3396" s="36" t="s">
        <v>18581</v>
      </c>
      <c r="K3396" s="36" t="s">
        <v>106</v>
      </c>
      <c r="L3396" s="72"/>
      <c r="M3396" s="36"/>
      <c r="N3396" s="36"/>
      <c r="O3396" s="36"/>
      <c r="P3396" s="36"/>
      <c r="Q3396" s="36"/>
      <c r="R3396" s="36"/>
      <c r="S3396" s="36"/>
      <c r="T3396" s="36"/>
      <c r="U3396" s="36"/>
      <c r="V3396" s="36"/>
      <c r="W3396" s="36"/>
      <c r="X3396" s="36"/>
      <c r="Y3396" s="36"/>
      <c r="Z3396" s="36"/>
      <c r="AA3396" s="36"/>
      <c r="AB3396" s="36"/>
      <c r="AC3396" s="36"/>
      <c r="AD3396" s="36"/>
      <c r="AE3396" s="36">
        <f t="shared" si="55"/>
        <v>0</v>
      </c>
    </row>
    <row r="3397" spans="1:31" customFormat="1" ht="121.5">
      <c r="A3397" s="36">
        <v>3396</v>
      </c>
      <c r="B3397" s="36" t="s">
        <v>15814</v>
      </c>
      <c r="C3397" s="36" t="s">
        <v>18451</v>
      </c>
      <c r="D3397" s="36" t="s">
        <v>18582</v>
      </c>
      <c r="E3397" s="36" t="s">
        <v>28</v>
      </c>
      <c r="F3397" s="36" t="s">
        <v>45</v>
      </c>
      <c r="G3397" s="36">
        <v>0</v>
      </c>
      <c r="H3397" s="36" t="s">
        <v>82</v>
      </c>
      <c r="I3397" s="36" t="s">
        <v>18583</v>
      </c>
      <c r="J3397" s="36" t="s">
        <v>18584</v>
      </c>
      <c r="K3397" s="36" t="s">
        <v>33</v>
      </c>
      <c r="L3397" s="72" t="s">
        <v>18585</v>
      </c>
      <c r="M3397" s="36" t="s">
        <v>18586</v>
      </c>
      <c r="N3397" s="36" t="s">
        <v>36</v>
      </c>
      <c r="O3397" s="36"/>
      <c r="P3397" s="36"/>
      <c r="Q3397" s="36"/>
      <c r="R3397" s="36"/>
      <c r="S3397" s="36" t="s">
        <v>38</v>
      </c>
      <c r="T3397" s="36" t="s">
        <v>38</v>
      </c>
      <c r="U3397" s="36" t="s">
        <v>39</v>
      </c>
      <c r="V3397" s="36" t="s">
        <v>38</v>
      </c>
      <c r="W3397" s="36" t="s">
        <v>38</v>
      </c>
      <c r="X3397" s="36">
        <v>2</v>
      </c>
      <c r="Y3397" s="36" t="s">
        <v>18486</v>
      </c>
      <c r="Z3397" s="36">
        <v>2</v>
      </c>
      <c r="AA3397" s="36" t="s">
        <v>18587</v>
      </c>
      <c r="AB3397" s="36">
        <v>5</v>
      </c>
      <c r="AC3397" s="36"/>
      <c r="AD3397" s="36"/>
      <c r="AE3397" s="36">
        <f t="shared" si="55"/>
        <v>0</v>
      </c>
    </row>
    <row r="3398" spans="1:31" customFormat="1" ht="121.5">
      <c r="A3398" s="36">
        <v>3397</v>
      </c>
      <c r="B3398" s="36" t="s">
        <v>15814</v>
      </c>
      <c r="C3398" s="36" t="s">
        <v>18451</v>
      </c>
      <c r="D3398" s="36" t="s">
        <v>18588</v>
      </c>
      <c r="E3398" s="36" t="s">
        <v>28</v>
      </c>
      <c r="F3398" s="36" t="s">
        <v>45</v>
      </c>
      <c r="G3398" s="36">
        <v>0</v>
      </c>
      <c r="H3398" s="36" t="s">
        <v>82</v>
      </c>
      <c r="I3398" s="36" t="s">
        <v>18589</v>
      </c>
      <c r="J3398" s="36" t="s">
        <v>18590</v>
      </c>
      <c r="K3398" s="36" t="s">
        <v>106</v>
      </c>
      <c r="L3398" s="72"/>
      <c r="M3398" s="36"/>
      <c r="N3398" s="36"/>
      <c r="O3398" s="36"/>
      <c r="P3398" s="36"/>
      <c r="Q3398" s="36"/>
      <c r="R3398" s="36"/>
      <c r="S3398" s="36"/>
      <c r="T3398" s="36"/>
      <c r="U3398" s="36"/>
      <c r="V3398" s="36"/>
      <c r="W3398" s="36"/>
      <c r="X3398" s="36"/>
      <c r="Y3398" s="36"/>
      <c r="Z3398" s="36"/>
      <c r="AA3398" s="36"/>
      <c r="AB3398" s="36"/>
      <c r="AC3398" s="36"/>
      <c r="AD3398" s="36"/>
      <c r="AE3398" s="36">
        <f t="shared" si="55"/>
        <v>0</v>
      </c>
    </row>
    <row r="3399" spans="1:31" customFormat="1" ht="148.5">
      <c r="A3399" s="36">
        <v>3398</v>
      </c>
      <c r="B3399" s="36" t="s">
        <v>15814</v>
      </c>
      <c r="C3399" s="36" t="s">
        <v>18451</v>
      </c>
      <c r="D3399" s="36" t="s">
        <v>18591</v>
      </c>
      <c r="E3399" s="36" t="s">
        <v>28</v>
      </c>
      <c r="F3399" s="36" t="s">
        <v>45</v>
      </c>
      <c r="G3399" s="36">
        <v>0</v>
      </c>
      <c r="H3399" s="36" t="s">
        <v>108</v>
      </c>
      <c r="I3399" s="36" t="s">
        <v>18592</v>
      </c>
      <c r="J3399" s="36" t="s">
        <v>18593</v>
      </c>
      <c r="K3399" s="36" t="s">
        <v>33</v>
      </c>
      <c r="L3399" s="72" t="s">
        <v>18594</v>
      </c>
      <c r="M3399" s="36" t="s">
        <v>18595</v>
      </c>
      <c r="N3399" s="36" t="s">
        <v>36</v>
      </c>
      <c r="O3399" s="36"/>
      <c r="P3399" s="36"/>
      <c r="Q3399" s="36"/>
      <c r="R3399" s="36"/>
      <c r="S3399" s="36" t="s">
        <v>51</v>
      </c>
      <c r="T3399" s="36" t="s">
        <v>39</v>
      </c>
      <c r="U3399" s="36" t="s">
        <v>39</v>
      </c>
      <c r="V3399" s="36" t="s">
        <v>38</v>
      </c>
      <c r="W3399" s="36" t="s">
        <v>38</v>
      </c>
      <c r="X3399" s="36">
        <v>2</v>
      </c>
      <c r="Y3399" s="36" t="s">
        <v>18596</v>
      </c>
      <c r="Z3399" s="36">
        <v>2</v>
      </c>
      <c r="AA3399" s="36" t="s">
        <v>18597</v>
      </c>
      <c r="AB3399" s="36">
        <v>5</v>
      </c>
      <c r="AC3399" s="36"/>
      <c r="AD3399" s="36"/>
      <c r="AE3399" s="36">
        <f t="shared" si="55"/>
        <v>0</v>
      </c>
    </row>
    <row r="3400" spans="1:31" customFormat="1" ht="121.5">
      <c r="A3400" s="36">
        <v>3399</v>
      </c>
      <c r="B3400" s="36" t="s">
        <v>15814</v>
      </c>
      <c r="C3400" s="36" t="s">
        <v>18451</v>
      </c>
      <c r="D3400" s="36" t="s">
        <v>18598</v>
      </c>
      <c r="E3400" s="36" t="s">
        <v>28</v>
      </c>
      <c r="F3400" s="36" t="s">
        <v>45</v>
      </c>
      <c r="G3400" s="36">
        <v>0</v>
      </c>
      <c r="H3400" s="36" t="s">
        <v>82</v>
      </c>
      <c r="I3400" s="36" t="s">
        <v>18599</v>
      </c>
      <c r="J3400" s="36" t="s">
        <v>18600</v>
      </c>
      <c r="K3400" s="36" t="s">
        <v>33</v>
      </c>
      <c r="L3400" s="72" t="s">
        <v>18601</v>
      </c>
      <c r="M3400" s="36" t="s">
        <v>18602</v>
      </c>
      <c r="N3400" s="36" t="s">
        <v>36</v>
      </c>
      <c r="O3400" s="36"/>
      <c r="P3400" s="36"/>
      <c r="Q3400" s="36"/>
      <c r="R3400" s="36"/>
      <c r="S3400" s="36" t="s">
        <v>51</v>
      </c>
      <c r="T3400" s="36" t="s">
        <v>39</v>
      </c>
      <c r="U3400" s="36" t="s">
        <v>39</v>
      </c>
      <c r="V3400" s="36" t="s">
        <v>38</v>
      </c>
      <c r="W3400" s="36" t="s">
        <v>38</v>
      </c>
      <c r="X3400" s="36">
        <v>2</v>
      </c>
      <c r="Y3400" s="36" t="s">
        <v>18596</v>
      </c>
      <c r="Z3400" s="36">
        <v>2</v>
      </c>
      <c r="AA3400" s="36" t="s">
        <v>18603</v>
      </c>
      <c r="AB3400" s="36">
        <v>5</v>
      </c>
      <c r="AC3400" s="36"/>
      <c r="AD3400" s="36"/>
      <c r="AE3400" s="36">
        <f t="shared" ref="AE3400:AE3463" si="56">COUNTIFS(O3400:R3400,"√")</f>
        <v>0</v>
      </c>
    </row>
    <row r="3401" spans="1:31" customFormat="1" ht="121.5">
      <c r="A3401" s="36">
        <v>3400</v>
      </c>
      <c r="B3401" s="36" t="s">
        <v>15814</v>
      </c>
      <c r="C3401" s="36" t="s">
        <v>18451</v>
      </c>
      <c r="D3401" s="36" t="s">
        <v>18604</v>
      </c>
      <c r="E3401" s="36" t="s">
        <v>28</v>
      </c>
      <c r="F3401" s="36" t="s">
        <v>45</v>
      </c>
      <c r="G3401" s="36">
        <v>0</v>
      </c>
      <c r="H3401" s="36" t="s">
        <v>82</v>
      </c>
      <c r="I3401" s="36" t="s">
        <v>18605</v>
      </c>
      <c r="J3401" s="36" t="s">
        <v>18606</v>
      </c>
      <c r="K3401" s="36" t="s">
        <v>33</v>
      </c>
      <c r="L3401" s="72" t="s">
        <v>18607</v>
      </c>
      <c r="M3401" s="36" t="s">
        <v>18608</v>
      </c>
      <c r="N3401" s="36" t="s">
        <v>49</v>
      </c>
      <c r="O3401" s="36"/>
      <c r="P3401" s="36"/>
      <c r="Q3401" s="36"/>
      <c r="R3401" s="36" t="s">
        <v>50</v>
      </c>
      <c r="S3401" s="36" t="s">
        <v>51</v>
      </c>
      <c r="T3401" s="36" t="s">
        <v>39</v>
      </c>
      <c r="U3401" s="36" t="s">
        <v>39</v>
      </c>
      <c r="V3401" s="36" t="s">
        <v>38</v>
      </c>
      <c r="W3401" s="36" t="s">
        <v>38</v>
      </c>
      <c r="X3401" s="36">
        <v>2</v>
      </c>
      <c r="Y3401" s="36" t="s">
        <v>18596</v>
      </c>
      <c r="Z3401" s="36">
        <v>2</v>
      </c>
      <c r="AA3401" s="36" t="s">
        <v>18609</v>
      </c>
      <c r="AB3401" s="36">
        <v>1</v>
      </c>
      <c r="AC3401" s="36"/>
      <c r="AD3401" s="36"/>
      <c r="AE3401" s="36">
        <f t="shared" si="56"/>
        <v>1</v>
      </c>
    </row>
    <row r="3402" spans="1:31" customFormat="1" ht="94.5">
      <c r="A3402" s="36">
        <v>3401</v>
      </c>
      <c r="B3402" s="36" t="s">
        <v>15814</v>
      </c>
      <c r="C3402" s="36" t="s">
        <v>18451</v>
      </c>
      <c r="D3402" s="36" t="s">
        <v>18610</v>
      </c>
      <c r="E3402" s="36" t="s">
        <v>28</v>
      </c>
      <c r="F3402" s="36" t="s">
        <v>45</v>
      </c>
      <c r="G3402" s="36">
        <v>0</v>
      </c>
      <c r="H3402" s="36" t="s">
        <v>82</v>
      </c>
      <c r="I3402" s="36" t="s">
        <v>18611</v>
      </c>
      <c r="J3402" s="36" t="s">
        <v>18612</v>
      </c>
      <c r="K3402" s="36" t="s">
        <v>33</v>
      </c>
      <c r="L3402" s="72" t="s">
        <v>18613</v>
      </c>
      <c r="M3402" s="36" t="s">
        <v>18614</v>
      </c>
      <c r="N3402" s="36" t="s">
        <v>49</v>
      </c>
      <c r="O3402" s="36"/>
      <c r="P3402" s="36"/>
      <c r="Q3402" s="36"/>
      <c r="R3402" s="36" t="s">
        <v>50</v>
      </c>
      <c r="S3402" s="36" t="s">
        <v>38</v>
      </c>
      <c r="T3402" s="36" t="s">
        <v>39</v>
      </c>
      <c r="U3402" s="36" t="s">
        <v>38</v>
      </c>
      <c r="V3402" s="36" t="s">
        <v>38</v>
      </c>
      <c r="W3402" s="36" t="s">
        <v>38</v>
      </c>
      <c r="X3402" s="36">
        <v>2</v>
      </c>
      <c r="Y3402" s="36" t="s">
        <v>18596</v>
      </c>
      <c r="Z3402" s="36">
        <v>2</v>
      </c>
      <c r="AA3402" s="36" t="s">
        <v>18615</v>
      </c>
      <c r="AB3402" s="36">
        <v>5</v>
      </c>
      <c r="AC3402" s="36"/>
      <c r="AD3402" s="36"/>
      <c r="AE3402" s="36">
        <f t="shared" si="56"/>
        <v>1</v>
      </c>
    </row>
    <row r="3403" spans="1:31" customFormat="1" ht="121.5">
      <c r="A3403" s="36">
        <v>3402</v>
      </c>
      <c r="B3403" s="36" t="s">
        <v>15814</v>
      </c>
      <c r="C3403" s="36" t="s">
        <v>18451</v>
      </c>
      <c r="D3403" s="36" t="s">
        <v>18616</v>
      </c>
      <c r="E3403" s="36" t="s">
        <v>28</v>
      </c>
      <c r="F3403" s="36" t="s">
        <v>45</v>
      </c>
      <c r="G3403" s="36">
        <v>0</v>
      </c>
      <c r="H3403" s="36" t="s">
        <v>82</v>
      </c>
      <c r="I3403" s="36" t="s">
        <v>18617</v>
      </c>
      <c r="J3403" s="36" t="s">
        <v>18618</v>
      </c>
      <c r="K3403" s="36" t="s">
        <v>33</v>
      </c>
      <c r="L3403" s="72" t="s">
        <v>18619</v>
      </c>
      <c r="M3403" s="36" t="s">
        <v>18620</v>
      </c>
      <c r="N3403" s="36" t="s">
        <v>49</v>
      </c>
      <c r="O3403" s="36" t="s">
        <v>50</v>
      </c>
      <c r="P3403" s="36"/>
      <c r="Q3403" s="36"/>
      <c r="R3403" s="36"/>
      <c r="S3403" s="36" t="s">
        <v>51</v>
      </c>
      <c r="T3403" s="36" t="s">
        <v>38</v>
      </c>
      <c r="U3403" s="36" t="s">
        <v>39</v>
      </c>
      <c r="V3403" s="36" t="s">
        <v>38</v>
      </c>
      <c r="W3403" s="36" t="s">
        <v>38</v>
      </c>
      <c r="X3403" s="36">
        <v>2</v>
      </c>
      <c r="Y3403" s="36" t="s">
        <v>18621</v>
      </c>
      <c r="Z3403" s="36">
        <v>2</v>
      </c>
      <c r="AA3403" s="36" t="s">
        <v>18622</v>
      </c>
      <c r="AB3403" s="36">
        <v>5</v>
      </c>
      <c r="AC3403" s="36"/>
      <c r="AD3403" s="36"/>
      <c r="AE3403" s="36">
        <f t="shared" si="56"/>
        <v>1</v>
      </c>
    </row>
    <row r="3404" spans="1:31" customFormat="1" ht="135">
      <c r="A3404" s="36">
        <v>3403</v>
      </c>
      <c r="B3404" s="36" t="s">
        <v>15814</v>
      </c>
      <c r="C3404" s="36" t="s">
        <v>18451</v>
      </c>
      <c r="D3404" s="36" t="s">
        <v>18623</v>
      </c>
      <c r="E3404" s="36" t="s">
        <v>28</v>
      </c>
      <c r="F3404" s="36" t="s">
        <v>45</v>
      </c>
      <c r="G3404" s="36">
        <v>0</v>
      </c>
      <c r="H3404" s="36" t="s">
        <v>82</v>
      </c>
      <c r="I3404" s="36" t="s">
        <v>18624</v>
      </c>
      <c r="J3404" s="36" t="s">
        <v>18625</v>
      </c>
      <c r="K3404" s="36" t="s">
        <v>33</v>
      </c>
      <c r="L3404" s="72" t="s">
        <v>18626</v>
      </c>
      <c r="M3404" s="36" t="s">
        <v>18627</v>
      </c>
      <c r="N3404" s="36" t="s">
        <v>36</v>
      </c>
      <c r="O3404" s="36"/>
      <c r="P3404" s="36"/>
      <c r="Q3404" s="36"/>
      <c r="R3404" s="36"/>
      <c r="S3404" s="36" t="s">
        <v>38</v>
      </c>
      <c r="T3404" s="36" t="s">
        <v>39</v>
      </c>
      <c r="U3404" s="36" t="s">
        <v>38</v>
      </c>
      <c r="V3404" s="36" t="s">
        <v>38</v>
      </c>
      <c r="W3404" s="36" t="s">
        <v>38</v>
      </c>
      <c r="X3404" s="36">
        <v>2</v>
      </c>
      <c r="Y3404" s="36" t="s">
        <v>18621</v>
      </c>
      <c r="Z3404" s="36">
        <v>2</v>
      </c>
      <c r="AA3404" s="36" t="s">
        <v>18628</v>
      </c>
      <c r="AB3404" s="36">
        <v>5</v>
      </c>
      <c r="AC3404" s="36"/>
      <c r="AD3404" s="36"/>
      <c r="AE3404" s="36">
        <f t="shared" si="56"/>
        <v>0</v>
      </c>
    </row>
    <row r="3405" spans="1:31" customFormat="1" ht="148.5">
      <c r="A3405" s="36">
        <v>3404</v>
      </c>
      <c r="B3405" s="36" t="s">
        <v>15814</v>
      </c>
      <c r="C3405" s="36" t="s">
        <v>18451</v>
      </c>
      <c r="D3405" s="36" t="s">
        <v>18629</v>
      </c>
      <c r="E3405" s="36" t="s">
        <v>28</v>
      </c>
      <c r="F3405" s="36" t="s">
        <v>45</v>
      </c>
      <c r="G3405" s="36">
        <v>0</v>
      </c>
      <c r="H3405" s="36" t="s">
        <v>82</v>
      </c>
      <c r="I3405" s="36" t="s">
        <v>18630</v>
      </c>
      <c r="J3405" s="36" t="s">
        <v>18631</v>
      </c>
      <c r="K3405" s="36" t="s">
        <v>33</v>
      </c>
      <c r="L3405" s="72" t="s">
        <v>18632</v>
      </c>
      <c r="M3405" s="36" t="s">
        <v>18633</v>
      </c>
      <c r="N3405" s="36" t="s">
        <v>36</v>
      </c>
      <c r="O3405" s="36"/>
      <c r="P3405" s="36"/>
      <c r="Q3405" s="36"/>
      <c r="R3405" s="36"/>
      <c r="S3405" s="36" t="s">
        <v>37</v>
      </c>
      <c r="T3405" s="36" t="s">
        <v>39</v>
      </c>
      <c r="U3405" s="36" t="s">
        <v>38</v>
      </c>
      <c r="V3405" s="36" t="s">
        <v>38</v>
      </c>
      <c r="W3405" s="36" t="s">
        <v>38</v>
      </c>
      <c r="X3405" s="36">
        <v>2</v>
      </c>
      <c r="Y3405" s="36" t="s">
        <v>18621</v>
      </c>
      <c r="Z3405" s="36">
        <v>2</v>
      </c>
      <c r="AA3405" s="36" t="s">
        <v>18634</v>
      </c>
      <c r="AB3405" s="36">
        <v>5</v>
      </c>
      <c r="AC3405" s="36"/>
      <c r="AD3405" s="36"/>
      <c r="AE3405" s="36">
        <f t="shared" si="56"/>
        <v>0</v>
      </c>
    </row>
    <row r="3406" spans="1:31" customFormat="1" ht="135">
      <c r="A3406" s="36">
        <v>3405</v>
      </c>
      <c r="B3406" s="36" t="s">
        <v>15814</v>
      </c>
      <c r="C3406" s="36" t="s">
        <v>18451</v>
      </c>
      <c r="D3406" s="36" t="s">
        <v>18635</v>
      </c>
      <c r="E3406" s="36" t="s">
        <v>28</v>
      </c>
      <c r="F3406" s="36" t="s">
        <v>45</v>
      </c>
      <c r="G3406" s="36">
        <v>0</v>
      </c>
      <c r="H3406" s="36" t="s">
        <v>82</v>
      </c>
      <c r="I3406" s="36" t="s">
        <v>18636</v>
      </c>
      <c r="J3406" s="36" t="s">
        <v>18637</v>
      </c>
      <c r="K3406" s="36" t="s">
        <v>33</v>
      </c>
      <c r="L3406" s="72" t="s">
        <v>18638</v>
      </c>
      <c r="M3406" s="36" t="s">
        <v>18639</v>
      </c>
      <c r="N3406" s="36" t="s">
        <v>36</v>
      </c>
      <c r="O3406" s="36"/>
      <c r="P3406" s="36"/>
      <c r="Q3406" s="36"/>
      <c r="R3406" s="36"/>
      <c r="S3406" s="36" t="s">
        <v>37</v>
      </c>
      <c r="T3406" s="36" t="s">
        <v>39</v>
      </c>
      <c r="U3406" s="36" t="s">
        <v>38</v>
      </c>
      <c r="V3406" s="36" t="s">
        <v>38</v>
      </c>
      <c r="W3406" s="36" t="s">
        <v>38</v>
      </c>
      <c r="X3406" s="36">
        <v>2</v>
      </c>
      <c r="Y3406" s="36" t="s">
        <v>18621</v>
      </c>
      <c r="Z3406" s="36">
        <v>2</v>
      </c>
      <c r="AA3406" s="36" t="s">
        <v>18640</v>
      </c>
      <c r="AB3406" s="36">
        <v>1</v>
      </c>
      <c r="AC3406" s="36"/>
      <c r="AD3406" s="36"/>
      <c r="AE3406" s="36">
        <f t="shared" si="56"/>
        <v>0</v>
      </c>
    </row>
    <row r="3407" spans="1:31" customFormat="1" ht="202.5">
      <c r="A3407" s="36">
        <v>3406</v>
      </c>
      <c r="B3407" s="36" t="s">
        <v>15814</v>
      </c>
      <c r="C3407" s="36" t="s">
        <v>18451</v>
      </c>
      <c r="D3407" s="36" t="s">
        <v>18641</v>
      </c>
      <c r="E3407" s="36" t="s">
        <v>28</v>
      </c>
      <c r="F3407" s="36" t="s">
        <v>45</v>
      </c>
      <c r="G3407" s="36">
        <v>0</v>
      </c>
      <c r="H3407" s="36" t="s">
        <v>82</v>
      </c>
      <c r="I3407" s="36" t="s">
        <v>18642</v>
      </c>
      <c r="J3407" s="36" t="s">
        <v>18643</v>
      </c>
      <c r="K3407" s="36" t="s">
        <v>33</v>
      </c>
      <c r="L3407" s="72" t="s">
        <v>18644</v>
      </c>
      <c r="M3407" s="36" t="s">
        <v>18645</v>
      </c>
      <c r="N3407" s="72" t="s">
        <v>49</v>
      </c>
      <c r="O3407" s="36"/>
      <c r="P3407" s="36"/>
      <c r="Q3407" s="36"/>
      <c r="R3407" s="36" t="s">
        <v>50</v>
      </c>
      <c r="S3407" s="36" t="s">
        <v>51</v>
      </c>
      <c r="T3407" s="36" t="s">
        <v>39</v>
      </c>
      <c r="U3407" s="36" t="s">
        <v>39</v>
      </c>
      <c r="V3407" s="36" t="s">
        <v>38</v>
      </c>
      <c r="W3407" s="36" t="s">
        <v>38</v>
      </c>
      <c r="X3407" s="36">
        <v>2</v>
      </c>
      <c r="Y3407" s="36" t="s">
        <v>18646</v>
      </c>
      <c r="Z3407" s="36">
        <v>2</v>
      </c>
      <c r="AA3407" s="36" t="s">
        <v>18647</v>
      </c>
      <c r="AB3407" s="36">
        <v>5</v>
      </c>
      <c r="AC3407" s="36"/>
      <c r="AD3407" s="36"/>
      <c r="AE3407" s="36">
        <f t="shared" si="56"/>
        <v>1</v>
      </c>
    </row>
    <row r="3408" spans="1:31" customFormat="1" ht="216">
      <c r="A3408" s="36">
        <v>3407</v>
      </c>
      <c r="B3408" s="36" t="s">
        <v>15814</v>
      </c>
      <c r="C3408" s="36" t="s">
        <v>18451</v>
      </c>
      <c r="D3408" s="36" t="s">
        <v>18648</v>
      </c>
      <c r="E3408" s="36" t="s">
        <v>28</v>
      </c>
      <c r="F3408" s="36" t="s">
        <v>45</v>
      </c>
      <c r="G3408" s="36">
        <v>0</v>
      </c>
      <c r="H3408" s="36" t="s">
        <v>82</v>
      </c>
      <c r="I3408" s="36" t="s">
        <v>18649</v>
      </c>
      <c r="J3408" s="36" t="s">
        <v>18650</v>
      </c>
      <c r="K3408" s="36" t="s">
        <v>106</v>
      </c>
      <c r="L3408" s="72"/>
      <c r="M3408" s="36"/>
      <c r="N3408" s="36"/>
      <c r="O3408" s="36"/>
      <c r="P3408" s="36"/>
      <c r="Q3408" s="36"/>
      <c r="R3408" s="36"/>
      <c r="S3408" s="36"/>
      <c r="T3408" s="36"/>
      <c r="U3408" s="36"/>
      <c r="V3408" s="36"/>
      <c r="W3408" s="36"/>
      <c r="X3408" s="36"/>
      <c r="Y3408" s="36"/>
      <c r="Z3408" s="36"/>
      <c r="AA3408" s="36"/>
      <c r="AB3408" s="36"/>
      <c r="AC3408" s="36"/>
      <c r="AD3408" s="36"/>
      <c r="AE3408" s="36">
        <f t="shared" si="56"/>
        <v>0</v>
      </c>
    </row>
    <row r="3409" spans="1:31" customFormat="1" ht="121.5">
      <c r="A3409" s="36">
        <v>3408</v>
      </c>
      <c r="B3409" s="36" t="s">
        <v>15814</v>
      </c>
      <c r="C3409" s="36" t="s">
        <v>18451</v>
      </c>
      <c r="D3409" s="36" t="s">
        <v>18651</v>
      </c>
      <c r="E3409" s="36" t="s">
        <v>28</v>
      </c>
      <c r="F3409" s="36" t="s">
        <v>45</v>
      </c>
      <c r="G3409" s="36">
        <v>0</v>
      </c>
      <c r="H3409" s="36" t="s">
        <v>82</v>
      </c>
      <c r="I3409" s="36" t="s">
        <v>18652</v>
      </c>
      <c r="J3409" s="36" t="s">
        <v>18653</v>
      </c>
      <c r="K3409" s="36" t="s">
        <v>33</v>
      </c>
      <c r="L3409" s="72" t="s">
        <v>18654</v>
      </c>
      <c r="M3409" s="36" t="s">
        <v>18655</v>
      </c>
      <c r="N3409" s="36" t="s">
        <v>49</v>
      </c>
      <c r="O3409" s="36"/>
      <c r="P3409" s="36" t="s">
        <v>50</v>
      </c>
      <c r="Q3409" s="36" t="s">
        <v>50</v>
      </c>
      <c r="R3409" s="36"/>
      <c r="S3409" s="36" t="s">
        <v>37</v>
      </c>
      <c r="T3409" s="36" t="s">
        <v>39</v>
      </c>
      <c r="U3409" s="36" t="s">
        <v>38</v>
      </c>
      <c r="V3409" s="36" t="s">
        <v>38</v>
      </c>
      <c r="W3409" s="36" t="s">
        <v>38</v>
      </c>
      <c r="X3409" s="36">
        <v>2</v>
      </c>
      <c r="Y3409" s="36" t="s">
        <v>18656</v>
      </c>
      <c r="Z3409" s="36">
        <v>2</v>
      </c>
      <c r="AA3409" s="36" t="s">
        <v>18657</v>
      </c>
      <c r="AB3409" s="36">
        <v>5</v>
      </c>
      <c r="AC3409" s="36"/>
      <c r="AD3409" s="36"/>
      <c r="AE3409" s="36">
        <f t="shared" si="56"/>
        <v>2</v>
      </c>
    </row>
    <row r="3410" spans="1:31" customFormat="1" ht="175.5">
      <c r="A3410" s="36">
        <v>3409</v>
      </c>
      <c r="B3410" s="36" t="s">
        <v>15814</v>
      </c>
      <c r="C3410" s="36" t="s">
        <v>18451</v>
      </c>
      <c r="D3410" s="36" t="s">
        <v>18658</v>
      </c>
      <c r="E3410" s="36" t="s">
        <v>28</v>
      </c>
      <c r="F3410" s="36" t="s">
        <v>45</v>
      </c>
      <c r="G3410" s="36">
        <v>0</v>
      </c>
      <c r="H3410" s="36" t="s">
        <v>82</v>
      </c>
      <c r="I3410" s="36" t="s">
        <v>18659</v>
      </c>
      <c r="J3410" s="36" t="s">
        <v>18660</v>
      </c>
      <c r="K3410" s="36" t="s">
        <v>33</v>
      </c>
      <c r="L3410" s="72" t="s">
        <v>18661</v>
      </c>
      <c r="M3410" s="36" t="s">
        <v>18662</v>
      </c>
      <c r="N3410" s="36" t="s">
        <v>36</v>
      </c>
      <c r="O3410" s="36"/>
      <c r="P3410" s="36"/>
      <c r="Q3410" s="36"/>
      <c r="R3410" s="36"/>
      <c r="S3410" s="36" t="s">
        <v>51</v>
      </c>
      <c r="T3410" s="36" t="s">
        <v>39</v>
      </c>
      <c r="U3410" s="36" t="s">
        <v>38</v>
      </c>
      <c r="V3410" s="36" t="s">
        <v>38</v>
      </c>
      <c r="W3410" s="36" t="s">
        <v>38</v>
      </c>
      <c r="X3410" s="36">
        <v>2</v>
      </c>
      <c r="Y3410" s="36" t="s">
        <v>18663</v>
      </c>
      <c r="Z3410" s="36">
        <v>2</v>
      </c>
      <c r="AA3410" s="36" t="s">
        <v>18664</v>
      </c>
      <c r="AB3410" s="36">
        <v>5</v>
      </c>
      <c r="AC3410" s="36"/>
      <c r="AD3410" s="36"/>
      <c r="AE3410" s="36">
        <f t="shared" si="56"/>
        <v>0</v>
      </c>
    </row>
    <row r="3411" spans="1:31" customFormat="1" ht="94.5">
      <c r="A3411" s="36">
        <v>3410</v>
      </c>
      <c r="B3411" s="36" t="s">
        <v>15814</v>
      </c>
      <c r="C3411" s="36" t="s">
        <v>18451</v>
      </c>
      <c r="D3411" s="36" t="s">
        <v>18665</v>
      </c>
      <c r="E3411" s="36" t="s">
        <v>28</v>
      </c>
      <c r="F3411" s="36" t="s">
        <v>45</v>
      </c>
      <c r="G3411" s="36">
        <v>0</v>
      </c>
      <c r="H3411" s="36" t="s">
        <v>82</v>
      </c>
      <c r="I3411" s="36" t="s">
        <v>18666</v>
      </c>
      <c r="J3411" s="36" t="s">
        <v>18667</v>
      </c>
      <c r="K3411" s="36" t="s">
        <v>33</v>
      </c>
      <c r="L3411" s="72" t="s">
        <v>18668</v>
      </c>
      <c r="M3411" s="36" t="s">
        <v>18669</v>
      </c>
      <c r="N3411" s="36" t="s">
        <v>36</v>
      </c>
      <c r="O3411" s="36"/>
      <c r="P3411" s="36"/>
      <c r="Q3411" s="36"/>
      <c r="R3411" s="36"/>
      <c r="S3411" s="36" t="s">
        <v>37</v>
      </c>
      <c r="T3411" s="36" t="s">
        <v>39</v>
      </c>
      <c r="U3411" s="36" t="s">
        <v>38</v>
      </c>
      <c r="V3411" s="36" t="s">
        <v>38</v>
      </c>
      <c r="W3411" s="36" t="s">
        <v>38</v>
      </c>
      <c r="X3411" s="36">
        <v>2</v>
      </c>
      <c r="Y3411" s="36" t="s">
        <v>18663</v>
      </c>
      <c r="Z3411" s="36">
        <v>2</v>
      </c>
      <c r="AA3411" s="36" t="s">
        <v>18670</v>
      </c>
      <c r="AB3411" s="36">
        <v>5</v>
      </c>
      <c r="AC3411" s="36"/>
      <c r="AD3411" s="36"/>
      <c r="AE3411" s="36">
        <f t="shared" si="56"/>
        <v>0</v>
      </c>
    </row>
    <row r="3412" spans="1:31" customFormat="1" ht="162">
      <c r="A3412" s="36">
        <v>3411</v>
      </c>
      <c r="B3412" s="36" t="s">
        <v>15814</v>
      </c>
      <c r="C3412" s="36" t="s">
        <v>18451</v>
      </c>
      <c r="D3412" s="36" t="s">
        <v>18671</v>
      </c>
      <c r="E3412" s="36" t="s">
        <v>28</v>
      </c>
      <c r="F3412" s="36" t="s">
        <v>45</v>
      </c>
      <c r="G3412" s="36">
        <v>0</v>
      </c>
      <c r="H3412" s="36" t="s">
        <v>82</v>
      </c>
      <c r="I3412" s="36" t="s">
        <v>18672</v>
      </c>
      <c r="J3412" s="36" t="s">
        <v>18673</v>
      </c>
      <c r="K3412" s="36" t="s">
        <v>33</v>
      </c>
      <c r="L3412" s="72" t="s">
        <v>18674</v>
      </c>
      <c r="M3412" s="36" t="s">
        <v>18675</v>
      </c>
      <c r="N3412" s="36" t="s">
        <v>49</v>
      </c>
      <c r="O3412" s="36" t="s">
        <v>50</v>
      </c>
      <c r="P3412" s="36"/>
      <c r="Q3412" s="36"/>
      <c r="R3412" s="36"/>
      <c r="S3412" s="36" t="s">
        <v>51</v>
      </c>
      <c r="T3412" s="36" t="s">
        <v>38</v>
      </c>
      <c r="U3412" s="36" t="s">
        <v>38</v>
      </c>
      <c r="V3412" s="36" t="s">
        <v>38</v>
      </c>
      <c r="W3412" s="36" t="s">
        <v>38</v>
      </c>
      <c r="X3412" s="36">
        <v>2</v>
      </c>
      <c r="Y3412" s="36" t="s">
        <v>18663</v>
      </c>
      <c r="Z3412" s="36">
        <v>2</v>
      </c>
      <c r="AA3412" s="36" t="s">
        <v>18676</v>
      </c>
      <c r="AB3412" s="36">
        <v>5</v>
      </c>
      <c r="AC3412" s="36"/>
      <c r="AD3412" s="36"/>
      <c r="AE3412" s="36">
        <f t="shared" si="56"/>
        <v>1</v>
      </c>
    </row>
    <row r="3413" spans="1:31" customFormat="1" ht="94.5">
      <c r="A3413" s="36">
        <v>3412</v>
      </c>
      <c r="B3413" s="36" t="s">
        <v>15814</v>
      </c>
      <c r="C3413" s="36" t="s">
        <v>18451</v>
      </c>
      <c r="D3413" s="36" t="s">
        <v>18677</v>
      </c>
      <c r="E3413" s="36" t="s">
        <v>28</v>
      </c>
      <c r="F3413" s="36" t="s">
        <v>45</v>
      </c>
      <c r="G3413" s="36">
        <v>0</v>
      </c>
      <c r="H3413" s="36" t="s">
        <v>82</v>
      </c>
      <c r="I3413" s="36" t="s">
        <v>18678</v>
      </c>
      <c r="J3413" s="36" t="s">
        <v>18679</v>
      </c>
      <c r="K3413" s="36" t="s">
        <v>106</v>
      </c>
      <c r="L3413" s="72"/>
      <c r="M3413" s="36"/>
      <c r="N3413" s="36"/>
      <c r="O3413" s="36"/>
      <c r="P3413" s="36"/>
      <c r="Q3413" s="36"/>
      <c r="R3413" s="36"/>
      <c r="S3413" s="36"/>
      <c r="T3413" s="36"/>
      <c r="U3413" s="36"/>
      <c r="V3413" s="36"/>
      <c r="W3413" s="36"/>
      <c r="X3413" s="36"/>
      <c r="Y3413" s="36"/>
      <c r="Z3413" s="36"/>
      <c r="AA3413" s="36"/>
      <c r="AB3413" s="36"/>
      <c r="AC3413" s="36"/>
      <c r="AD3413" s="36"/>
      <c r="AE3413" s="36">
        <f t="shared" si="56"/>
        <v>0</v>
      </c>
    </row>
    <row r="3414" spans="1:31" customFormat="1" ht="229.5">
      <c r="A3414" s="36">
        <v>3413</v>
      </c>
      <c r="B3414" s="36" t="s">
        <v>15814</v>
      </c>
      <c r="C3414" s="36" t="s">
        <v>18451</v>
      </c>
      <c r="D3414" s="36" t="s">
        <v>18680</v>
      </c>
      <c r="E3414" s="36" t="s">
        <v>28</v>
      </c>
      <c r="F3414" s="36" t="s">
        <v>45</v>
      </c>
      <c r="G3414" s="36">
        <v>0</v>
      </c>
      <c r="H3414" s="36" t="s">
        <v>82</v>
      </c>
      <c r="I3414" s="36" t="s">
        <v>18681</v>
      </c>
      <c r="J3414" s="36" t="s">
        <v>18682</v>
      </c>
      <c r="K3414" s="36" t="s">
        <v>33</v>
      </c>
      <c r="L3414" s="72" t="s">
        <v>18683</v>
      </c>
      <c r="M3414" s="36" t="s">
        <v>18684</v>
      </c>
      <c r="N3414" s="36" t="s">
        <v>36</v>
      </c>
      <c r="O3414" s="36"/>
      <c r="P3414" s="36"/>
      <c r="Q3414" s="36"/>
      <c r="R3414" s="36"/>
      <c r="S3414" s="36" t="s">
        <v>37</v>
      </c>
      <c r="T3414" s="36" t="s">
        <v>39</v>
      </c>
      <c r="U3414" s="36" t="s">
        <v>38</v>
      </c>
      <c r="V3414" s="36" t="s">
        <v>38</v>
      </c>
      <c r="W3414" s="36" t="s">
        <v>38</v>
      </c>
      <c r="X3414" s="36">
        <v>2</v>
      </c>
      <c r="Y3414" s="36" t="s">
        <v>18559</v>
      </c>
      <c r="Z3414" s="36">
        <v>2</v>
      </c>
      <c r="AA3414" s="36" t="s">
        <v>18685</v>
      </c>
      <c r="AB3414" s="36">
        <v>5</v>
      </c>
      <c r="AC3414" s="36"/>
      <c r="AD3414" s="36"/>
      <c r="AE3414" s="36">
        <f t="shared" si="56"/>
        <v>0</v>
      </c>
    </row>
    <row r="3415" spans="1:31" customFormat="1" ht="189">
      <c r="A3415" s="36">
        <v>3414</v>
      </c>
      <c r="B3415" s="36" t="s">
        <v>15814</v>
      </c>
      <c r="C3415" s="36" t="s">
        <v>18451</v>
      </c>
      <c r="D3415" s="36" t="s">
        <v>18686</v>
      </c>
      <c r="E3415" s="36" t="s">
        <v>28</v>
      </c>
      <c r="F3415" s="36" t="s">
        <v>45</v>
      </c>
      <c r="G3415" s="36">
        <v>0</v>
      </c>
      <c r="H3415" s="36" t="s">
        <v>82</v>
      </c>
      <c r="I3415" s="36" t="s">
        <v>18687</v>
      </c>
      <c r="J3415" s="36" t="s">
        <v>18688</v>
      </c>
      <c r="K3415" s="36" t="s">
        <v>33</v>
      </c>
      <c r="L3415" s="72" t="s">
        <v>18689</v>
      </c>
      <c r="M3415" s="36" t="s">
        <v>18690</v>
      </c>
      <c r="N3415" s="36" t="s">
        <v>49</v>
      </c>
      <c r="O3415" s="36" t="s">
        <v>50</v>
      </c>
      <c r="P3415" s="36" t="s">
        <v>50</v>
      </c>
      <c r="Q3415" s="36"/>
      <c r="R3415" s="36"/>
      <c r="S3415" s="36" t="s">
        <v>51</v>
      </c>
      <c r="T3415" s="36" t="s">
        <v>38</v>
      </c>
      <c r="U3415" s="36" t="s">
        <v>39</v>
      </c>
      <c r="V3415" s="36" t="s">
        <v>38</v>
      </c>
      <c r="W3415" s="36" t="s">
        <v>38</v>
      </c>
      <c r="X3415" s="36">
        <v>2</v>
      </c>
      <c r="Y3415" s="36" t="s">
        <v>18559</v>
      </c>
      <c r="Z3415" s="36">
        <v>2</v>
      </c>
      <c r="AA3415" s="36" t="s">
        <v>18691</v>
      </c>
      <c r="AB3415" s="36">
        <v>5</v>
      </c>
      <c r="AC3415" s="36"/>
      <c r="AD3415" s="36"/>
      <c r="AE3415" s="36">
        <f t="shared" si="56"/>
        <v>2</v>
      </c>
    </row>
    <row r="3416" spans="1:31" customFormat="1" ht="243">
      <c r="A3416" s="36">
        <v>3415</v>
      </c>
      <c r="B3416" s="36" t="s">
        <v>15814</v>
      </c>
      <c r="C3416" s="36" t="s">
        <v>18451</v>
      </c>
      <c r="D3416" s="36" t="s">
        <v>18692</v>
      </c>
      <c r="E3416" s="36" t="s">
        <v>28</v>
      </c>
      <c r="F3416" s="36" t="s">
        <v>45</v>
      </c>
      <c r="G3416" s="36">
        <v>0</v>
      </c>
      <c r="H3416" s="36" t="s">
        <v>82</v>
      </c>
      <c r="I3416" s="36" t="s">
        <v>18687</v>
      </c>
      <c r="J3416" s="36" t="s">
        <v>18693</v>
      </c>
      <c r="K3416" s="36" t="s">
        <v>33</v>
      </c>
      <c r="L3416" s="72" t="s">
        <v>18694</v>
      </c>
      <c r="M3416" s="36" t="s">
        <v>18695</v>
      </c>
      <c r="N3416" s="36" t="s">
        <v>36</v>
      </c>
      <c r="O3416" s="36"/>
      <c r="P3416" s="36"/>
      <c r="Q3416" s="36"/>
      <c r="R3416" s="36"/>
      <c r="S3416" s="36" t="s">
        <v>51</v>
      </c>
      <c r="T3416" s="36" t="s">
        <v>39</v>
      </c>
      <c r="U3416" s="36" t="s">
        <v>38</v>
      </c>
      <c r="V3416" s="36" t="s">
        <v>38</v>
      </c>
      <c r="W3416" s="36" t="s">
        <v>38</v>
      </c>
      <c r="X3416" s="36">
        <v>2</v>
      </c>
      <c r="Y3416" s="36" t="s">
        <v>18559</v>
      </c>
      <c r="Z3416" s="36">
        <v>2</v>
      </c>
      <c r="AA3416" s="36" t="s">
        <v>18696</v>
      </c>
      <c r="AB3416" s="36">
        <v>5</v>
      </c>
      <c r="AC3416" s="36"/>
      <c r="AD3416" s="36"/>
      <c r="AE3416" s="36">
        <f t="shared" si="56"/>
        <v>0</v>
      </c>
    </row>
    <row r="3417" spans="1:31" customFormat="1" ht="148.5">
      <c r="A3417" s="36">
        <v>3416</v>
      </c>
      <c r="B3417" s="36" t="s">
        <v>15814</v>
      </c>
      <c r="C3417" s="36" t="s">
        <v>18451</v>
      </c>
      <c r="D3417" s="36" t="s">
        <v>18697</v>
      </c>
      <c r="E3417" s="36" t="s">
        <v>28</v>
      </c>
      <c r="F3417" s="36" t="s">
        <v>45</v>
      </c>
      <c r="G3417" s="36">
        <v>0</v>
      </c>
      <c r="H3417" s="36" t="s">
        <v>82</v>
      </c>
      <c r="I3417" s="36" t="s">
        <v>18698</v>
      </c>
      <c r="J3417" s="36" t="s">
        <v>18699</v>
      </c>
      <c r="K3417" s="36" t="s">
        <v>33</v>
      </c>
      <c r="L3417" s="72" t="s">
        <v>18700</v>
      </c>
      <c r="M3417" s="36" t="s">
        <v>18701</v>
      </c>
      <c r="N3417" s="36" t="s">
        <v>36</v>
      </c>
      <c r="O3417" s="36"/>
      <c r="P3417" s="36"/>
      <c r="Q3417" s="36"/>
      <c r="R3417" s="36"/>
      <c r="S3417" s="36" t="s">
        <v>38</v>
      </c>
      <c r="T3417" s="36" t="s">
        <v>39</v>
      </c>
      <c r="U3417" s="36" t="s">
        <v>38</v>
      </c>
      <c r="V3417" s="36" t="s">
        <v>38</v>
      </c>
      <c r="W3417" s="36" t="s">
        <v>38</v>
      </c>
      <c r="X3417" s="36">
        <v>2</v>
      </c>
      <c r="Y3417" s="36" t="s">
        <v>18559</v>
      </c>
      <c r="Z3417" s="36">
        <v>2</v>
      </c>
      <c r="AA3417" s="36" t="s">
        <v>18702</v>
      </c>
      <c r="AB3417" s="36">
        <v>5</v>
      </c>
      <c r="AC3417" s="36"/>
      <c r="AD3417" s="36"/>
      <c r="AE3417" s="36">
        <f t="shared" si="56"/>
        <v>0</v>
      </c>
    </row>
    <row r="3418" spans="1:31" customFormat="1" ht="283.5">
      <c r="A3418" s="36">
        <v>3417</v>
      </c>
      <c r="B3418" s="36" t="s">
        <v>15814</v>
      </c>
      <c r="C3418" s="36" t="s">
        <v>18451</v>
      </c>
      <c r="D3418" s="36" t="s">
        <v>18703</v>
      </c>
      <c r="E3418" s="36" t="s">
        <v>18704</v>
      </c>
      <c r="F3418" s="36" t="s">
        <v>2866</v>
      </c>
      <c r="G3418" s="36">
        <v>5</v>
      </c>
      <c r="H3418" s="36" t="s">
        <v>82</v>
      </c>
      <c r="I3418" s="36" t="s">
        <v>18705</v>
      </c>
      <c r="J3418" s="36" t="s">
        <v>18706</v>
      </c>
      <c r="K3418" s="36" t="s">
        <v>33</v>
      </c>
      <c r="L3418" s="72" t="s">
        <v>18707</v>
      </c>
      <c r="M3418" s="36" t="s">
        <v>18708</v>
      </c>
      <c r="N3418" s="36" t="s">
        <v>49</v>
      </c>
      <c r="O3418" s="36"/>
      <c r="P3418" s="36" t="s">
        <v>50</v>
      </c>
      <c r="Q3418" s="36"/>
      <c r="R3418" s="36"/>
      <c r="S3418" s="36" t="s">
        <v>37</v>
      </c>
      <c r="T3418" s="36" t="s">
        <v>39</v>
      </c>
      <c r="U3418" s="36" t="s">
        <v>39</v>
      </c>
      <c r="V3418" s="36" t="s">
        <v>38</v>
      </c>
      <c r="W3418" s="36" t="s">
        <v>38</v>
      </c>
      <c r="X3418" s="36">
        <v>2</v>
      </c>
      <c r="Y3418" s="36" t="s">
        <v>18559</v>
      </c>
      <c r="Z3418" s="36">
        <v>2</v>
      </c>
      <c r="AA3418" s="36" t="s">
        <v>18704</v>
      </c>
      <c r="AB3418" s="36">
        <v>4</v>
      </c>
      <c r="AC3418" s="36"/>
      <c r="AD3418" s="36"/>
      <c r="AE3418" s="36">
        <f t="shared" si="56"/>
        <v>1</v>
      </c>
    </row>
    <row r="3419" spans="1:31" customFormat="1" ht="121.5">
      <c r="A3419" s="36">
        <v>3418</v>
      </c>
      <c r="B3419" s="36" t="s">
        <v>15814</v>
      </c>
      <c r="C3419" s="36" t="s">
        <v>18451</v>
      </c>
      <c r="D3419" s="36" t="s">
        <v>18709</v>
      </c>
      <c r="E3419" s="36" t="s">
        <v>28</v>
      </c>
      <c r="F3419" s="36" t="s">
        <v>45</v>
      </c>
      <c r="G3419" s="36">
        <v>0</v>
      </c>
      <c r="H3419" s="36" t="s">
        <v>82</v>
      </c>
      <c r="I3419" s="36" t="s">
        <v>18710</v>
      </c>
      <c r="J3419" s="36" t="s">
        <v>18711</v>
      </c>
      <c r="K3419" s="36" t="s">
        <v>33</v>
      </c>
      <c r="L3419" s="72" t="s">
        <v>18712</v>
      </c>
      <c r="M3419" s="36" t="s">
        <v>18713</v>
      </c>
      <c r="N3419" s="36" t="s">
        <v>49</v>
      </c>
      <c r="O3419" s="36" t="s">
        <v>50</v>
      </c>
      <c r="P3419" s="36"/>
      <c r="Q3419" s="36"/>
      <c r="R3419" s="36"/>
      <c r="S3419" s="36" t="s">
        <v>51</v>
      </c>
      <c r="T3419" s="36" t="s">
        <v>38</v>
      </c>
      <c r="U3419" s="36" t="s">
        <v>39</v>
      </c>
      <c r="V3419" s="36" t="s">
        <v>38</v>
      </c>
      <c r="W3419" s="36" t="s">
        <v>38</v>
      </c>
      <c r="X3419" s="36">
        <v>2</v>
      </c>
      <c r="Y3419" s="36" t="s">
        <v>18559</v>
      </c>
      <c r="Z3419" s="36">
        <v>2</v>
      </c>
      <c r="AA3419" s="36" t="s">
        <v>18347</v>
      </c>
      <c r="AB3419" s="36">
        <v>1</v>
      </c>
      <c r="AC3419" s="36"/>
      <c r="AD3419" s="36"/>
      <c r="AE3419" s="36">
        <f t="shared" si="56"/>
        <v>1</v>
      </c>
    </row>
    <row r="3420" spans="1:31" customFormat="1" ht="148.5">
      <c r="A3420" s="36">
        <v>3419</v>
      </c>
      <c r="B3420" s="36" t="s">
        <v>15814</v>
      </c>
      <c r="C3420" s="36" t="s">
        <v>18451</v>
      </c>
      <c r="D3420" s="36" t="s">
        <v>18714</v>
      </c>
      <c r="E3420" s="36" t="s">
        <v>28</v>
      </c>
      <c r="F3420" s="36" t="s">
        <v>45</v>
      </c>
      <c r="G3420" s="36">
        <v>0</v>
      </c>
      <c r="H3420" s="36" t="s">
        <v>82</v>
      </c>
      <c r="I3420" s="36" t="s">
        <v>18715</v>
      </c>
      <c r="J3420" s="36" t="s">
        <v>18716</v>
      </c>
      <c r="K3420" s="36" t="s">
        <v>33</v>
      </c>
      <c r="L3420" s="72" t="s">
        <v>18717</v>
      </c>
      <c r="M3420" s="36" t="s">
        <v>18718</v>
      </c>
      <c r="N3420" s="36" t="s">
        <v>49</v>
      </c>
      <c r="O3420" s="36"/>
      <c r="P3420" s="36" t="s">
        <v>50</v>
      </c>
      <c r="Q3420" s="36"/>
      <c r="R3420" s="36"/>
      <c r="S3420" s="36" t="s">
        <v>51</v>
      </c>
      <c r="T3420" s="36" t="s">
        <v>38</v>
      </c>
      <c r="U3420" s="36" t="s">
        <v>39</v>
      </c>
      <c r="V3420" s="36" t="s">
        <v>38</v>
      </c>
      <c r="W3420" s="36" t="s">
        <v>38</v>
      </c>
      <c r="X3420" s="36">
        <v>2</v>
      </c>
      <c r="Y3420" s="36" t="s">
        <v>18559</v>
      </c>
      <c r="Z3420" s="36">
        <v>2</v>
      </c>
      <c r="AA3420" s="36" t="s">
        <v>18719</v>
      </c>
      <c r="AB3420" s="36">
        <v>5</v>
      </c>
      <c r="AC3420" s="36"/>
      <c r="AD3420" s="36"/>
      <c r="AE3420" s="36">
        <f t="shared" si="56"/>
        <v>1</v>
      </c>
    </row>
    <row r="3421" spans="1:31" customFormat="1" ht="189">
      <c r="A3421" s="36">
        <v>3420</v>
      </c>
      <c r="B3421" s="36" t="s">
        <v>15814</v>
      </c>
      <c r="C3421" s="36" t="s">
        <v>18451</v>
      </c>
      <c r="D3421" s="36" t="s">
        <v>18720</v>
      </c>
      <c r="E3421" s="36" t="s">
        <v>28</v>
      </c>
      <c r="F3421" s="36" t="s">
        <v>45</v>
      </c>
      <c r="G3421" s="36">
        <v>0</v>
      </c>
      <c r="H3421" s="36" t="s">
        <v>82</v>
      </c>
      <c r="I3421" s="36" t="s">
        <v>18721</v>
      </c>
      <c r="J3421" s="36" t="s">
        <v>18722</v>
      </c>
      <c r="K3421" s="36" t="s">
        <v>106</v>
      </c>
      <c r="L3421" s="72"/>
      <c r="M3421" s="36"/>
      <c r="N3421" s="36"/>
      <c r="O3421" s="36"/>
      <c r="P3421" s="36"/>
      <c r="Q3421" s="36"/>
      <c r="R3421" s="36"/>
      <c r="S3421" s="36"/>
      <c r="T3421" s="36"/>
      <c r="U3421" s="36"/>
      <c r="V3421" s="36"/>
      <c r="W3421" s="36"/>
      <c r="X3421" s="36"/>
      <c r="Y3421" s="36"/>
      <c r="Z3421" s="36"/>
      <c r="AA3421" s="36"/>
      <c r="AB3421" s="36"/>
      <c r="AC3421" s="36"/>
      <c r="AD3421" s="36"/>
      <c r="AE3421" s="36">
        <f t="shared" si="56"/>
        <v>0</v>
      </c>
    </row>
    <row r="3422" spans="1:31" customFormat="1" ht="189">
      <c r="A3422" s="36">
        <v>3421</v>
      </c>
      <c r="B3422" s="36" t="s">
        <v>15814</v>
      </c>
      <c r="C3422" s="36" t="s">
        <v>18451</v>
      </c>
      <c r="D3422" s="36" t="s">
        <v>18723</v>
      </c>
      <c r="E3422" s="36" t="s">
        <v>28</v>
      </c>
      <c r="F3422" s="36" t="s">
        <v>45</v>
      </c>
      <c r="G3422" s="36">
        <v>0</v>
      </c>
      <c r="H3422" s="36" t="s">
        <v>82</v>
      </c>
      <c r="I3422" s="36" t="s">
        <v>18724</v>
      </c>
      <c r="J3422" s="36" t="s">
        <v>18725</v>
      </c>
      <c r="K3422" s="36" t="s">
        <v>33</v>
      </c>
      <c r="L3422" s="72" t="s">
        <v>18726</v>
      </c>
      <c r="M3422" s="36" t="s">
        <v>18727</v>
      </c>
      <c r="N3422" s="36" t="s">
        <v>36</v>
      </c>
      <c r="O3422" s="36"/>
      <c r="P3422" s="36"/>
      <c r="Q3422" s="36"/>
      <c r="R3422" s="36"/>
      <c r="S3422" s="36" t="s">
        <v>37</v>
      </c>
      <c r="T3422" s="36" t="s">
        <v>39</v>
      </c>
      <c r="U3422" s="36" t="s">
        <v>39</v>
      </c>
      <c r="V3422" s="36" t="s">
        <v>38</v>
      </c>
      <c r="W3422" s="36" t="s">
        <v>38</v>
      </c>
      <c r="X3422" s="36">
        <v>2</v>
      </c>
      <c r="Y3422" s="36" t="s">
        <v>18728</v>
      </c>
      <c r="Z3422" s="36">
        <v>2</v>
      </c>
      <c r="AA3422" s="36" t="s">
        <v>18729</v>
      </c>
      <c r="AB3422" s="36">
        <v>5</v>
      </c>
      <c r="AC3422" s="36"/>
      <c r="AD3422" s="36"/>
      <c r="AE3422" s="36">
        <f t="shared" si="56"/>
        <v>0</v>
      </c>
    </row>
    <row r="3423" spans="1:31" customFormat="1" ht="162">
      <c r="A3423" s="36">
        <v>3422</v>
      </c>
      <c r="B3423" s="36" t="s">
        <v>15814</v>
      </c>
      <c r="C3423" s="36" t="s">
        <v>18451</v>
      </c>
      <c r="D3423" s="36" t="s">
        <v>18730</v>
      </c>
      <c r="E3423" s="36" t="s">
        <v>28</v>
      </c>
      <c r="F3423" s="36" t="s">
        <v>45</v>
      </c>
      <c r="G3423" s="36">
        <v>0</v>
      </c>
      <c r="H3423" s="36" t="s">
        <v>82</v>
      </c>
      <c r="I3423" s="36" t="s">
        <v>18731</v>
      </c>
      <c r="J3423" s="36" t="s">
        <v>18732</v>
      </c>
      <c r="K3423" s="36" t="s">
        <v>33</v>
      </c>
      <c r="L3423" s="72" t="s">
        <v>18733</v>
      </c>
      <c r="M3423" s="36" t="s">
        <v>18734</v>
      </c>
      <c r="N3423" s="36" t="s">
        <v>36</v>
      </c>
      <c r="O3423" s="36"/>
      <c r="P3423" s="36"/>
      <c r="Q3423" s="36"/>
      <c r="R3423" s="36"/>
      <c r="S3423" s="36" t="s">
        <v>51</v>
      </c>
      <c r="T3423" s="36" t="s">
        <v>39</v>
      </c>
      <c r="U3423" s="36" t="s">
        <v>39</v>
      </c>
      <c r="V3423" s="36" t="s">
        <v>38</v>
      </c>
      <c r="W3423" s="36" t="s">
        <v>38</v>
      </c>
      <c r="X3423" s="36">
        <v>2</v>
      </c>
      <c r="Y3423" s="36" t="s">
        <v>18728</v>
      </c>
      <c r="Z3423" s="36">
        <v>2</v>
      </c>
      <c r="AA3423" s="36" t="s">
        <v>18735</v>
      </c>
      <c r="AB3423" s="36">
        <v>5</v>
      </c>
      <c r="AC3423" s="36"/>
      <c r="AD3423" s="36"/>
      <c r="AE3423" s="36">
        <f t="shared" si="56"/>
        <v>0</v>
      </c>
    </row>
    <row r="3424" spans="1:31" customFormat="1" ht="202.5">
      <c r="A3424" s="36">
        <v>3423</v>
      </c>
      <c r="B3424" s="36" t="s">
        <v>15814</v>
      </c>
      <c r="C3424" s="36" t="s">
        <v>18451</v>
      </c>
      <c r="D3424" s="36" t="s">
        <v>18736</v>
      </c>
      <c r="E3424" s="36" t="s">
        <v>28</v>
      </c>
      <c r="F3424" s="36" t="s">
        <v>45</v>
      </c>
      <c r="G3424" s="36">
        <v>0</v>
      </c>
      <c r="H3424" s="36" t="s">
        <v>82</v>
      </c>
      <c r="I3424" s="36" t="s">
        <v>18737</v>
      </c>
      <c r="J3424" s="36" t="s">
        <v>18738</v>
      </c>
      <c r="K3424" s="36" t="s">
        <v>33</v>
      </c>
      <c r="L3424" s="72" t="s">
        <v>18739</v>
      </c>
      <c r="M3424" s="36" t="s">
        <v>18740</v>
      </c>
      <c r="N3424" s="36" t="s">
        <v>49</v>
      </c>
      <c r="O3424" s="36" t="s">
        <v>50</v>
      </c>
      <c r="P3424" s="36" t="s">
        <v>50</v>
      </c>
      <c r="Q3424" s="36"/>
      <c r="R3424" s="36"/>
      <c r="S3424" s="36" t="s">
        <v>37</v>
      </c>
      <c r="T3424" s="36" t="s">
        <v>38</v>
      </c>
      <c r="U3424" s="36" t="s">
        <v>39</v>
      </c>
      <c r="V3424" s="36" t="s">
        <v>38</v>
      </c>
      <c r="W3424" s="36" t="s">
        <v>38</v>
      </c>
      <c r="X3424" s="36">
        <v>2</v>
      </c>
      <c r="Y3424" s="36" t="s">
        <v>18741</v>
      </c>
      <c r="Z3424" s="36">
        <v>2</v>
      </c>
      <c r="AA3424" s="36" t="s">
        <v>18742</v>
      </c>
      <c r="AB3424" s="36">
        <v>4</v>
      </c>
      <c r="AC3424" s="36"/>
      <c r="AD3424" s="36"/>
      <c r="AE3424" s="36">
        <f t="shared" si="56"/>
        <v>2</v>
      </c>
    </row>
    <row r="3425" spans="1:31" customFormat="1" ht="189">
      <c r="A3425" s="36">
        <v>3424</v>
      </c>
      <c r="B3425" s="36" t="s">
        <v>15814</v>
      </c>
      <c r="C3425" s="36" t="s">
        <v>18451</v>
      </c>
      <c r="D3425" s="36" t="s">
        <v>18743</v>
      </c>
      <c r="E3425" s="36" t="s">
        <v>28</v>
      </c>
      <c r="F3425" s="36" t="s">
        <v>45</v>
      </c>
      <c r="G3425" s="36">
        <v>0</v>
      </c>
      <c r="H3425" s="36" t="s">
        <v>82</v>
      </c>
      <c r="I3425" s="36" t="s">
        <v>18744</v>
      </c>
      <c r="J3425" s="36" t="s">
        <v>18745</v>
      </c>
      <c r="K3425" s="36" t="s">
        <v>33</v>
      </c>
      <c r="L3425" s="72" t="s">
        <v>18746</v>
      </c>
      <c r="M3425" s="36" t="s">
        <v>18747</v>
      </c>
      <c r="N3425" s="36" t="s">
        <v>36</v>
      </c>
      <c r="O3425" s="36"/>
      <c r="P3425" s="36"/>
      <c r="Q3425" s="36"/>
      <c r="R3425" s="36"/>
      <c r="S3425" s="36" t="s">
        <v>51</v>
      </c>
      <c r="T3425" s="36" t="s">
        <v>39</v>
      </c>
      <c r="U3425" s="36" t="s">
        <v>39</v>
      </c>
      <c r="V3425" s="36" t="s">
        <v>38</v>
      </c>
      <c r="W3425" s="36" t="s">
        <v>38</v>
      </c>
      <c r="X3425" s="36">
        <v>2</v>
      </c>
      <c r="Y3425" s="36" t="s">
        <v>18728</v>
      </c>
      <c r="Z3425" s="36">
        <v>2</v>
      </c>
      <c r="AA3425" s="36" t="s">
        <v>18748</v>
      </c>
      <c r="AB3425" s="36">
        <v>4</v>
      </c>
      <c r="AC3425" s="36"/>
      <c r="AD3425" s="36"/>
      <c r="AE3425" s="36">
        <f t="shared" si="56"/>
        <v>0</v>
      </c>
    </row>
    <row r="3426" spans="1:31" customFormat="1" ht="148.5">
      <c r="A3426" s="36">
        <v>3425</v>
      </c>
      <c r="B3426" s="36" t="s">
        <v>15814</v>
      </c>
      <c r="C3426" s="36" t="s">
        <v>18451</v>
      </c>
      <c r="D3426" s="36" t="s">
        <v>18749</v>
      </c>
      <c r="E3426" s="36" t="s">
        <v>28</v>
      </c>
      <c r="F3426" s="36" t="s">
        <v>45</v>
      </c>
      <c r="G3426" s="36">
        <v>0</v>
      </c>
      <c r="H3426" s="36" t="s">
        <v>82</v>
      </c>
      <c r="I3426" s="36" t="s">
        <v>18750</v>
      </c>
      <c r="J3426" s="36" t="s">
        <v>18751</v>
      </c>
      <c r="K3426" s="36" t="s">
        <v>33</v>
      </c>
      <c r="L3426" s="72" t="s">
        <v>18752</v>
      </c>
      <c r="M3426" s="36" t="s">
        <v>18753</v>
      </c>
      <c r="N3426" s="36" t="s">
        <v>36</v>
      </c>
      <c r="O3426" s="36"/>
      <c r="P3426" s="36"/>
      <c r="Q3426" s="36"/>
      <c r="R3426" s="36"/>
      <c r="S3426" s="36" t="s">
        <v>37</v>
      </c>
      <c r="T3426" s="36" t="s">
        <v>39</v>
      </c>
      <c r="U3426" s="36" t="s">
        <v>39</v>
      </c>
      <c r="V3426" s="36" t="s">
        <v>38</v>
      </c>
      <c r="W3426" s="36" t="s">
        <v>38</v>
      </c>
      <c r="X3426" s="36">
        <v>2</v>
      </c>
      <c r="Y3426" s="36" t="s">
        <v>18656</v>
      </c>
      <c r="Z3426" s="36">
        <v>2</v>
      </c>
      <c r="AA3426" s="36" t="s">
        <v>18754</v>
      </c>
      <c r="AB3426" s="36">
        <v>5</v>
      </c>
      <c r="AC3426" s="36"/>
      <c r="AD3426" s="36"/>
      <c r="AE3426" s="36">
        <f t="shared" si="56"/>
        <v>0</v>
      </c>
    </row>
    <row r="3427" spans="1:31" customFormat="1" ht="135">
      <c r="A3427" s="36">
        <v>3426</v>
      </c>
      <c r="B3427" s="36" t="s">
        <v>15814</v>
      </c>
      <c r="C3427" s="36" t="s">
        <v>18451</v>
      </c>
      <c r="D3427" s="36" t="s">
        <v>18755</v>
      </c>
      <c r="E3427" s="36" t="s">
        <v>28</v>
      </c>
      <c r="F3427" s="36" t="s">
        <v>45</v>
      </c>
      <c r="G3427" s="36">
        <v>0</v>
      </c>
      <c r="H3427" s="36" t="s">
        <v>82</v>
      </c>
      <c r="I3427" s="36" t="s">
        <v>18756</v>
      </c>
      <c r="J3427" s="36" t="s">
        <v>18757</v>
      </c>
      <c r="K3427" s="36" t="s">
        <v>106</v>
      </c>
      <c r="L3427" s="72"/>
      <c r="M3427" s="36"/>
      <c r="N3427" s="36"/>
      <c r="O3427" s="36"/>
      <c r="P3427" s="36"/>
      <c r="Q3427" s="36"/>
      <c r="R3427" s="36"/>
      <c r="S3427" s="36"/>
      <c r="T3427" s="36"/>
      <c r="U3427" s="36"/>
      <c r="V3427" s="36"/>
      <c r="W3427" s="36"/>
      <c r="X3427" s="36"/>
      <c r="Y3427" s="36"/>
      <c r="Z3427" s="36"/>
      <c r="AA3427" s="36"/>
      <c r="AB3427" s="36"/>
      <c r="AC3427" s="36"/>
      <c r="AD3427" s="36"/>
      <c r="AE3427" s="36">
        <f t="shared" si="56"/>
        <v>0</v>
      </c>
    </row>
    <row r="3428" spans="1:31" customFormat="1" ht="121.5">
      <c r="A3428" s="36">
        <v>3427</v>
      </c>
      <c r="B3428" s="36" t="s">
        <v>15814</v>
      </c>
      <c r="C3428" s="36" t="s">
        <v>18451</v>
      </c>
      <c r="D3428" s="36" t="s">
        <v>18758</v>
      </c>
      <c r="E3428" s="36" t="s">
        <v>28</v>
      </c>
      <c r="F3428" s="36" t="s">
        <v>45</v>
      </c>
      <c r="G3428" s="36">
        <v>0</v>
      </c>
      <c r="H3428" s="36" t="s">
        <v>82</v>
      </c>
      <c r="I3428" s="36" t="s">
        <v>18759</v>
      </c>
      <c r="J3428" s="36" t="s">
        <v>18760</v>
      </c>
      <c r="K3428" s="36" t="s">
        <v>33</v>
      </c>
      <c r="L3428" s="72" t="s">
        <v>18761</v>
      </c>
      <c r="M3428" s="36" t="s">
        <v>18762</v>
      </c>
      <c r="N3428" s="36" t="s">
        <v>36</v>
      </c>
      <c r="O3428" s="36"/>
      <c r="P3428" s="36"/>
      <c r="Q3428" s="36"/>
      <c r="R3428" s="36"/>
      <c r="S3428" s="36" t="s">
        <v>51</v>
      </c>
      <c r="T3428" s="36" t="s">
        <v>39</v>
      </c>
      <c r="U3428" s="36" t="s">
        <v>39</v>
      </c>
      <c r="V3428" s="36" t="s">
        <v>38</v>
      </c>
      <c r="W3428" s="36" t="s">
        <v>38</v>
      </c>
      <c r="X3428" s="36">
        <v>2</v>
      </c>
      <c r="Y3428" s="36" t="s">
        <v>18728</v>
      </c>
      <c r="Z3428" s="36">
        <v>2</v>
      </c>
      <c r="AA3428" s="36" t="s">
        <v>18763</v>
      </c>
      <c r="AB3428" s="36">
        <v>5</v>
      </c>
      <c r="AC3428" s="36"/>
      <c r="AD3428" s="36"/>
      <c r="AE3428" s="36">
        <f t="shared" si="56"/>
        <v>0</v>
      </c>
    </row>
    <row r="3429" spans="1:31" customFormat="1" ht="162">
      <c r="A3429" s="36">
        <v>3428</v>
      </c>
      <c r="B3429" s="36" t="s">
        <v>15814</v>
      </c>
      <c r="C3429" s="36" t="s">
        <v>18451</v>
      </c>
      <c r="D3429" s="36" t="s">
        <v>18764</v>
      </c>
      <c r="E3429" s="36" t="s">
        <v>18765</v>
      </c>
      <c r="F3429" s="36" t="s">
        <v>126</v>
      </c>
      <c r="G3429" s="36">
        <v>2</v>
      </c>
      <c r="H3429" s="36" t="s">
        <v>82</v>
      </c>
      <c r="I3429" s="36" t="s">
        <v>18766</v>
      </c>
      <c r="J3429" s="36" t="s">
        <v>18767</v>
      </c>
      <c r="K3429" s="36" t="s">
        <v>33</v>
      </c>
      <c r="L3429" s="72" t="s">
        <v>18768</v>
      </c>
      <c r="M3429" s="36" t="s">
        <v>18769</v>
      </c>
      <c r="N3429" s="36" t="s">
        <v>49</v>
      </c>
      <c r="O3429" s="36" t="s">
        <v>50</v>
      </c>
      <c r="P3429" s="36" t="s">
        <v>50</v>
      </c>
      <c r="Q3429" s="36"/>
      <c r="R3429" s="36"/>
      <c r="S3429" s="36" t="s">
        <v>51</v>
      </c>
      <c r="T3429" s="36" t="s">
        <v>38</v>
      </c>
      <c r="U3429" s="36" t="s">
        <v>39</v>
      </c>
      <c r="V3429" s="36" t="s">
        <v>38</v>
      </c>
      <c r="W3429" s="36" t="s">
        <v>38</v>
      </c>
      <c r="X3429" s="36">
        <v>2</v>
      </c>
      <c r="Y3429" s="36" t="s">
        <v>18770</v>
      </c>
      <c r="Z3429" s="36">
        <v>2</v>
      </c>
      <c r="AA3429" s="36" t="s">
        <v>18771</v>
      </c>
      <c r="AB3429" s="36">
        <v>1</v>
      </c>
      <c r="AC3429" s="36"/>
      <c r="AD3429" s="36"/>
      <c r="AE3429" s="36">
        <f t="shared" si="56"/>
        <v>2</v>
      </c>
    </row>
    <row r="3430" spans="1:31" customFormat="1" ht="162">
      <c r="A3430" s="36">
        <v>3429</v>
      </c>
      <c r="B3430" s="36" t="s">
        <v>15814</v>
      </c>
      <c r="C3430" s="36" t="s">
        <v>18451</v>
      </c>
      <c r="D3430" s="36" t="s">
        <v>18772</v>
      </c>
      <c r="E3430" s="36" t="s">
        <v>28</v>
      </c>
      <c r="F3430" s="36" t="s">
        <v>45</v>
      </c>
      <c r="G3430" s="36">
        <v>0</v>
      </c>
      <c r="H3430" s="36" t="s">
        <v>82</v>
      </c>
      <c r="I3430" s="36" t="s">
        <v>18773</v>
      </c>
      <c r="J3430" s="36" t="s">
        <v>18774</v>
      </c>
      <c r="K3430" s="36" t="s">
        <v>33</v>
      </c>
      <c r="L3430" s="72" t="s">
        <v>18775</v>
      </c>
      <c r="M3430" s="36" t="s">
        <v>18776</v>
      </c>
      <c r="N3430" s="36" t="s">
        <v>49</v>
      </c>
      <c r="O3430" s="36" t="s">
        <v>50</v>
      </c>
      <c r="P3430" s="36"/>
      <c r="Q3430" s="36"/>
      <c r="R3430" s="36"/>
      <c r="S3430" s="36" t="s">
        <v>51</v>
      </c>
      <c r="T3430" s="36" t="s">
        <v>38</v>
      </c>
      <c r="U3430" s="36" t="s">
        <v>39</v>
      </c>
      <c r="V3430" s="36" t="s">
        <v>39</v>
      </c>
      <c r="W3430" s="36" t="s">
        <v>38</v>
      </c>
      <c r="X3430" s="36">
        <v>2</v>
      </c>
      <c r="Y3430" s="36" t="s">
        <v>18777</v>
      </c>
      <c r="Z3430" s="36">
        <v>2</v>
      </c>
      <c r="AA3430" s="36" t="s">
        <v>18778</v>
      </c>
      <c r="AB3430" s="36">
        <v>4</v>
      </c>
      <c r="AC3430" s="36"/>
      <c r="AD3430" s="36"/>
      <c r="AE3430" s="36">
        <f t="shared" si="56"/>
        <v>1</v>
      </c>
    </row>
    <row r="3431" spans="1:31" customFormat="1" ht="162">
      <c r="A3431" s="36">
        <v>3430</v>
      </c>
      <c r="B3431" s="36" t="s">
        <v>15814</v>
      </c>
      <c r="C3431" s="36" t="s">
        <v>18451</v>
      </c>
      <c r="D3431" s="36" t="s">
        <v>18779</v>
      </c>
      <c r="E3431" s="36" t="s">
        <v>28</v>
      </c>
      <c r="F3431" s="36" t="s">
        <v>45</v>
      </c>
      <c r="G3431" s="36">
        <v>0</v>
      </c>
      <c r="H3431" s="36" t="s">
        <v>82</v>
      </c>
      <c r="I3431" s="36" t="s">
        <v>18780</v>
      </c>
      <c r="J3431" s="36" t="s">
        <v>18781</v>
      </c>
      <c r="K3431" s="36" t="s">
        <v>33</v>
      </c>
      <c r="L3431" s="72" t="s">
        <v>18782</v>
      </c>
      <c r="M3431" s="36" t="s">
        <v>18783</v>
      </c>
      <c r="N3431" s="36" t="s">
        <v>49</v>
      </c>
      <c r="O3431" s="36" t="s">
        <v>50</v>
      </c>
      <c r="P3431" s="36" t="s">
        <v>50</v>
      </c>
      <c r="Q3431" s="36" t="s">
        <v>50</v>
      </c>
      <c r="R3431" s="36"/>
      <c r="S3431" s="36" t="s">
        <v>51</v>
      </c>
      <c r="T3431" s="36" t="s">
        <v>38</v>
      </c>
      <c r="U3431" s="36" t="s">
        <v>39</v>
      </c>
      <c r="V3431" s="36" t="s">
        <v>39</v>
      </c>
      <c r="W3431" s="36" t="s">
        <v>38</v>
      </c>
      <c r="X3431" s="36">
        <v>2</v>
      </c>
      <c r="Y3431" s="36" t="s">
        <v>18777</v>
      </c>
      <c r="Z3431" s="36">
        <v>2</v>
      </c>
      <c r="AA3431" s="36" t="s">
        <v>18784</v>
      </c>
      <c r="AB3431" s="36">
        <v>5</v>
      </c>
      <c r="AC3431" s="36"/>
      <c r="AD3431" s="36"/>
      <c r="AE3431" s="36">
        <f t="shared" si="56"/>
        <v>3</v>
      </c>
    </row>
    <row r="3432" spans="1:31" customFormat="1" ht="121.5">
      <c r="A3432" s="36">
        <v>3431</v>
      </c>
      <c r="B3432" s="36" t="s">
        <v>15814</v>
      </c>
      <c r="C3432" s="36" t="s">
        <v>18451</v>
      </c>
      <c r="D3432" s="36" t="s">
        <v>18785</v>
      </c>
      <c r="E3432" s="36" t="s">
        <v>28</v>
      </c>
      <c r="F3432" s="36" t="s">
        <v>45</v>
      </c>
      <c r="G3432" s="36">
        <v>0</v>
      </c>
      <c r="H3432" s="36" t="s">
        <v>82</v>
      </c>
      <c r="I3432" s="36" t="s">
        <v>18642</v>
      </c>
      <c r="J3432" s="36" t="s">
        <v>18786</v>
      </c>
      <c r="K3432" s="36" t="s">
        <v>33</v>
      </c>
      <c r="L3432" s="72" t="s">
        <v>18787</v>
      </c>
      <c r="M3432" s="36" t="s">
        <v>18788</v>
      </c>
      <c r="N3432" s="36" t="s">
        <v>36</v>
      </c>
      <c r="O3432" s="36"/>
      <c r="P3432" s="36"/>
      <c r="Q3432" s="36"/>
      <c r="R3432" s="36"/>
      <c r="S3432" s="36" t="s">
        <v>37</v>
      </c>
      <c r="T3432" s="36" t="s">
        <v>39</v>
      </c>
      <c r="U3432" s="36" t="s">
        <v>39</v>
      </c>
      <c r="V3432" s="36" t="s">
        <v>38</v>
      </c>
      <c r="W3432" s="36" t="s">
        <v>38</v>
      </c>
      <c r="X3432" s="36">
        <v>2</v>
      </c>
      <c r="Y3432" s="36" t="s">
        <v>18646</v>
      </c>
      <c r="Z3432" s="36">
        <v>2</v>
      </c>
      <c r="AA3432" s="36" t="s">
        <v>18789</v>
      </c>
      <c r="AB3432" s="36">
        <v>5</v>
      </c>
      <c r="AC3432" s="36"/>
      <c r="AD3432" s="36"/>
      <c r="AE3432" s="36">
        <f t="shared" si="56"/>
        <v>0</v>
      </c>
    </row>
    <row r="3433" spans="1:31" customFormat="1" ht="162">
      <c r="A3433" s="36">
        <v>3432</v>
      </c>
      <c r="B3433" s="36" t="s">
        <v>15814</v>
      </c>
      <c r="C3433" s="36" t="s">
        <v>18451</v>
      </c>
      <c r="D3433" s="36" t="s">
        <v>18790</v>
      </c>
      <c r="E3433" s="36" t="s">
        <v>28</v>
      </c>
      <c r="F3433" s="36" t="s">
        <v>45</v>
      </c>
      <c r="G3433" s="36">
        <v>0</v>
      </c>
      <c r="H3433" s="36" t="s">
        <v>82</v>
      </c>
      <c r="I3433" s="36" t="s">
        <v>18791</v>
      </c>
      <c r="J3433" s="36" t="s">
        <v>18792</v>
      </c>
      <c r="K3433" s="36" t="s">
        <v>33</v>
      </c>
      <c r="L3433" s="72" t="s">
        <v>18793</v>
      </c>
      <c r="M3433" s="36" t="s">
        <v>18794</v>
      </c>
      <c r="N3433" s="36" t="s">
        <v>49</v>
      </c>
      <c r="O3433" s="36"/>
      <c r="P3433" s="36" t="s">
        <v>50</v>
      </c>
      <c r="Q3433" s="36"/>
      <c r="R3433" s="36"/>
      <c r="S3433" s="36" t="s">
        <v>51</v>
      </c>
      <c r="T3433" s="36" t="s">
        <v>38</v>
      </c>
      <c r="U3433" s="36" t="s">
        <v>39</v>
      </c>
      <c r="V3433" s="36" t="s">
        <v>38</v>
      </c>
      <c r="W3433" s="36" t="s">
        <v>38</v>
      </c>
      <c r="X3433" s="36">
        <v>2</v>
      </c>
      <c r="Y3433" s="36" t="s">
        <v>18457</v>
      </c>
      <c r="Z3433" s="36">
        <v>2</v>
      </c>
      <c r="AA3433" s="36" t="s">
        <v>18795</v>
      </c>
      <c r="AB3433" s="36">
        <v>5</v>
      </c>
      <c r="AC3433" s="36"/>
      <c r="AD3433" s="36"/>
      <c r="AE3433" s="36">
        <f t="shared" si="56"/>
        <v>1</v>
      </c>
    </row>
    <row r="3434" spans="1:31" customFormat="1" ht="121.5">
      <c r="A3434" s="36">
        <v>3433</v>
      </c>
      <c r="B3434" s="36" t="s">
        <v>15814</v>
      </c>
      <c r="C3434" s="36" t="s">
        <v>18451</v>
      </c>
      <c r="D3434" s="36" t="s">
        <v>18796</v>
      </c>
      <c r="E3434" s="36" t="s">
        <v>28</v>
      </c>
      <c r="F3434" s="36" t="s">
        <v>45</v>
      </c>
      <c r="G3434" s="36">
        <v>0</v>
      </c>
      <c r="H3434" s="36" t="s">
        <v>82</v>
      </c>
      <c r="I3434" s="36" t="s">
        <v>18797</v>
      </c>
      <c r="J3434" s="36" t="s">
        <v>18798</v>
      </c>
      <c r="K3434" s="36" t="s">
        <v>33</v>
      </c>
      <c r="L3434" s="72" t="s">
        <v>18799</v>
      </c>
      <c r="M3434" s="36" t="s">
        <v>18800</v>
      </c>
      <c r="N3434" s="36" t="s">
        <v>49</v>
      </c>
      <c r="O3434" s="36"/>
      <c r="P3434" s="36" t="s">
        <v>50</v>
      </c>
      <c r="Q3434" s="36"/>
      <c r="R3434" s="36"/>
      <c r="S3434" s="36" t="s">
        <v>51</v>
      </c>
      <c r="T3434" s="36" t="s">
        <v>38</v>
      </c>
      <c r="U3434" s="36" t="s">
        <v>39</v>
      </c>
      <c r="V3434" s="36" t="s">
        <v>38</v>
      </c>
      <c r="W3434" s="36" t="s">
        <v>38</v>
      </c>
      <c r="X3434" s="36">
        <v>2</v>
      </c>
      <c r="Y3434" s="36" t="s">
        <v>18457</v>
      </c>
      <c r="Z3434" s="36">
        <v>2</v>
      </c>
      <c r="AA3434" s="36" t="s">
        <v>18801</v>
      </c>
      <c r="AB3434" s="36">
        <v>1</v>
      </c>
      <c r="AC3434" s="36"/>
      <c r="AD3434" s="36"/>
      <c r="AE3434" s="36">
        <f t="shared" si="56"/>
        <v>1</v>
      </c>
    </row>
    <row r="3435" spans="1:31" customFormat="1" ht="121.5">
      <c r="A3435" s="36">
        <v>3434</v>
      </c>
      <c r="B3435" s="36" t="s">
        <v>15814</v>
      </c>
      <c r="C3435" s="36" t="s">
        <v>18451</v>
      </c>
      <c r="D3435" s="36" t="s">
        <v>18802</v>
      </c>
      <c r="E3435" s="36" t="s">
        <v>28</v>
      </c>
      <c r="F3435" s="36" t="s">
        <v>45</v>
      </c>
      <c r="G3435" s="36">
        <v>0</v>
      </c>
      <c r="H3435" s="36" t="s">
        <v>82</v>
      </c>
      <c r="I3435" s="36" t="s">
        <v>18803</v>
      </c>
      <c r="J3435" s="36" t="s">
        <v>18804</v>
      </c>
      <c r="K3435" s="36" t="s">
        <v>106</v>
      </c>
      <c r="L3435" s="72"/>
      <c r="M3435" s="36"/>
      <c r="N3435" s="36"/>
      <c r="O3435" s="36"/>
      <c r="P3435" s="36"/>
      <c r="Q3435" s="36"/>
      <c r="R3435" s="36"/>
      <c r="S3435" s="36"/>
      <c r="T3435" s="36"/>
      <c r="U3435" s="36"/>
      <c r="V3435" s="36"/>
      <c r="W3435" s="36"/>
      <c r="X3435" s="36"/>
      <c r="Y3435" s="36"/>
      <c r="Z3435" s="36"/>
      <c r="AA3435" s="36"/>
      <c r="AB3435" s="36"/>
      <c r="AC3435" s="36"/>
      <c r="AD3435" s="36"/>
      <c r="AE3435" s="36">
        <f t="shared" si="56"/>
        <v>0</v>
      </c>
    </row>
    <row r="3436" spans="1:31" customFormat="1" ht="148.5">
      <c r="A3436" s="36">
        <v>3435</v>
      </c>
      <c r="B3436" s="36" t="s">
        <v>15814</v>
      </c>
      <c r="C3436" s="36" t="s">
        <v>18451</v>
      </c>
      <c r="D3436" s="36" t="s">
        <v>18805</v>
      </c>
      <c r="E3436" s="36" t="s">
        <v>28</v>
      </c>
      <c r="F3436" s="36" t="s">
        <v>45</v>
      </c>
      <c r="G3436" s="36">
        <v>0</v>
      </c>
      <c r="H3436" s="36" t="s">
        <v>82</v>
      </c>
      <c r="I3436" s="36" t="s">
        <v>18806</v>
      </c>
      <c r="J3436" s="36" t="s">
        <v>18807</v>
      </c>
      <c r="K3436" s="36" t="s">
        <v>33</v>
      </c>
      <c r="L3436" s="72" t="s">
        <v>18808</v>
      </c>
      <c r="M3436" s="36" t="s">
        <v>18809</v>
      </c>
      <c r="N3436" s="36" t="s">
        <v>36</v>
      </c>
      <c r="O3436" s="36"/>
      <c r="P3436" s="36"/>
      <c r="Q3436" s="36"/>
      <c r="R3436" s="36"/>
      <c r="S3436" s="36" t="s">
        <v>37</v>
      </c>
      <c r="T3436" s="36" t="s">
        <v>39</v>
      </c>
      <c r="U3436" s="36" t="s">
        <v>38</v>
      </c>
      <c r="V3436" s="36" t="s">
        <v>38</v>
      </c>
      <c r="W3436" s="36" t="s">
        <v>38</v>
      </c>
      <c r="X3436" s="36">
        <v>2</v>
      </c>
      <c r="Y3436" s="36" t="s">
        <v>18559</v>
      </c>
      <c r="Z3436" s="36">
        <v>3</v>
      </c>
      <c r="AA3436" s="36" t="s">
        <v>18810</v>
      </c>
      <c r="AB3436" s="36">
        <v>5</v>
      </c>
      <c r="AC3436" s="36"/>
      <c r="AD3436" s="36"/>
      <c r="AE3436" s="36">
        <f t="shared" si="56"/>
        <v>0</v>
      </c>
    </row>
    <row r="3437" spans="1:31" customFormat="1" ht="162">
      <c r="A3437" s="36">
        <v>3436</v>
      </c>
      <c r="B3437" s="36" t="s">
        <v>15814</v>
      </c>
      <c r="C3437" s="36" t="s">
        <v>18451</v>
      </c>
      <c r="D3437" s="36" t="s">
        <v>18811</v>
      </c>
      <c r="E3437" s="36" t="s">
        <v>28</v>
      </c>
      <c r="F3437" s="36" t="s">
        <v>45</v>
      </c>
      <c r="G3437" s="36">
        <v>0</v>
      </c>
      <c r="H3437" s="36" t="s">
        <v>82</v>
      </c>
      <c r="I3437" s="36" t="s">
        <v>18812</v>
      </c>
      <c r="J3437" s="36" t="s">
        <v>18813</v>
      </c>
      <c r="K3437" s="36" t="s">
        <v>33</v>
      </c>
      <c r="L3437" s="72" t="s">
        <v>18814</v>
      </c>
      <c r="M3437" s="36" t="s">
        <v>18815</v>
      </c>
      <c r="N3437" s="36" t="s">
        <v>49</v>
      </c>
      <c r="O3437" s="36" t="s">
        <v>50</v>
      </c>
      <c r="P3437" s="36" t="s">
        <v>50</v>
      </c>
      <c r="Q3437" s="36"/>
      <c r="R3437" s="36"/>
      <c r="S3437" s="36" t="s">
        <v>51</v>
      </c>
      <c r="T3437" s="36" t="s">
        <v>38</v>
      </c>
      <c r="U3437" s="36" t="s">
        <v>39</v>
      </c>
      <c r="V3437" s="36" t="s">
        <v>38</v>
      </c>
      <c r="W3437" s="36" t="s">
        <v>38</v>
      </c>
      <c r="X3437" s="36">
        <v>2</v>
      </c>
      <c r="Y3437" s="36" t="s">
        <v>18770</v>
      </c>
      <c r="Z3437" s="36">
        <v>2</v>
      </c>
      <c r="AA3437" s="36" t="s">
        <v>18816</v>
      </c>
      <c r="AB3437" s="36">
        <v>5</v>
      </c>
      <c r="AC3437" s="36"/>
      <c r="AD3437" s="36"/>
      <c r="AE3437" s="36">
        <f t="shared" si="56"/>
        <v>2</v>
      </c>
    </row>
    <row r="3438" spans="1:31" customFormat="1" ht="162">
      <c r="A3438" s="36">
        <v>3437</v>
      </c>
      <c r="B3438" s="36" t="s">
        <v>15814</v>
      </c>
      <c r="C3438" s="36" t="s">
        <v>18451</v>
      </c>
      <c r="D3438" s="36" t="s">
        <v>18817</v>
      </c>
      <c r="E3438" s="36" t="s">
        <v>28</v>
      </c>
      <c r="F3438" s="36" t="s">
        <v>45</v>
      </c>
      <c r="G3438" s="36">
        <v>0</v>
      </c>
      <c r="H3438" s="36" t="s">
        <v>82</v>
      </c>
      <c r="I3438" s="36" t="s">
        <v>18818</v>
      </c>
      <c r="J3438" s="36" t="s">
        <v>18819</v>
      </c>
      <c r="K3438" s="36" t="s">
        <v>33</v>
      </c>
      <c r="L3438" s="72" t="s">
        <v>18820</v>
      </c>
      <c r="M3438" s="36" t="s">
        <v>18821</v>
      </c>
      <c r="N3438" s="36" t="s">
        <v>49</v>
      </c>
      <c r="O3438" s="36" t="s">
        <v>50</v>
      </c>
      <c r="P3438" s="36" t="s">
        <v>50</v>
      </c>
      <c r="Q3438" s="36"/>
      <c r="R3438" s="36"/>
      <c r="S3438" s="36" t="s">
        <v>37</v>
      </c>
      <c r="T3438" s="36" t="s">
        <v>38</v>
      </c>
      <c r="U3438" s="36" t="s">
        <v>39</v>
      </c>
      <c r="V3438" s="36" t="s">
        <v>38</v>
      </c>
      <c r="W3438" s="36" t="s">
        <v>38</v>
      </c>
      <c r="X3438" s="36">
        <v>2</v>
      </c>
      <c r="Y3438" s="36" t="s">
        <v>18770</v>
      </c>
      <c r="Z3438" s="36">
        <v>2</v>
      </c>
      <c r="AA3438" s="36" t="s">
        <v>18822</v>
      </c>
      <c r="AB3438" s="36">
        <v>5</v>
      </c>
      <c r="AC3438" s="36"/>
      <c r="AD3438" s="36"/>
      <c r="AE3438" s="36">
        <f t="shared" si="56"/>
        <v>2</v>
      </c>
    </row>
    <row r="3439" spans="1:31" customFormat="1" ht="243">
      <c r="A3439" s="36">
        <v>3438</v>
      </c>
      <c r="B3439" s="36" t="s">
        <v>15814</v>
      </c>
      <c r="C3439" s="36" t="s">
        <v>18451</v>
      </c>
      <c r="D3439" s="36" t="s">
        <v>18765</v>
      </c>
      <c r="E3439" s="36" t="s">
        <v>18765</v>
      </c>
      <c r="F3439" s="36" t="s">
        <v>132</v>
      </c>
      <c r="G3439" s="36">
        <v>1</v>
      </c>
      <c r="H3439" s="36" t="s">
        <v>82</v>
      </c>
      <c r="I3439" s="36" t="s">
        <v>18823</v>
      </c>
      <c r="J3439" s="36" t="s">
        <v>18824</v>
      </c>
      <c r="K3439" s="36" t="s">
        <v>33</v>
      </c>
      <c r="L3439" s="72" t="s">
        <v>18825</v>
      </c>
      <c r="M3439" s="36" t="s">
        <v>18826</v>
      </c>
      <c r="N3439" s="36" t="s">
        <v>49</v>
      </c>
      <c r="O3439" s="36"/>
      <c r="P3439" s="36" t="s">
        <v>50</v>
      </c>
      <c r="Q3439" s="36"/>
      <c r="R3439" s="36"/>
      <c r="S3439" s="36" t="s">
        <v>37</v>
      </c>
      <c r="T3439" s="36" t="s">
        <v>39</v>
      </c>
      <c r="U3439" s="36" t="s">
        <v>39</v>
      </c>
      <c r="V3439" s="36" t="s">
        <v>38</v>
      </c>
      <c r="W3439" s="36" t="s">
        <v>38</v>
      </c>
      <c r="X3439" s="36">
        <v>2</v>
      </c>
      <c r="Y3439" s="36" t="s">
        <v>18770</v>
      </c>
      <c r="Z3439" s="36">
        <v>2</v>
      </c>
      <c r="AA3439" s="36" t="s">
        <v>18827</v>
      </c>
      <c r="AB3439" s="36">
        <v>5</v>
      </c>
      <c r="AC3439" s="36"/>
      <c r="AD3439" s="36"/>
      <c r="AE3439" s="36">
        <f t="shared" si="56"/>
        <v>1</v>
      </c>
    </row>
    <row r="3440" spans="1:31" customFormat="1" ht="162">
      <c r="A3440" s="36">
        <v>3439</v>
      </c>
      <c r="B3440" s="36" t="s">
        <v>15814</v>
      </c>
      <c r="C3440" s="36" t="s">
        <v>18451</v>
      </c>
      <c r="D3440" s="36" t="s">
        <v>18828</v>
      </c>
      <c r="E3440" s="36" t="s">
        <v>28</v>
      </c>
      <c r="F3440" s="36" t="s">
        <v>45</v>
      </c>
      <c r="G3440" s="36">
        <v>0</v>
      </c>
      <c r="H3440" s="36" t="s">
        <v>82</v>
      </c>
      <c r="I3440" s="36" t="s">
        <v>18829</v>
      </c>
      <c r="J3440" s="36" t="s">
        <v>18830</v>
      </c>
      <c r="K3440" s="36" t="s">
        <v>106</v>
      </c>
      <c r="L3440" s="72"/>
      <c r="M3440" s="36"/>
      <c r="N3440" s="36"/>
      <c r="O3440" s="36"/>
      <c r="P3440" s="36"/>
      <c r="Q3440" s="36"/>
      <c r="R3440" s="36"/>
      <c r="S3440" s="36"/>
      <c r="T3440" s="36"/>
      <c r="U3440" s="36"/>
      <c r="V3440" s="36"/>
      <c r="W3440" s="36"/>
      <c r="X3440" s="36"/>
      <c r="Y3440" s="36"/>
      <c r="Z3440" s="36"/>
      <c r="AA3440" s="36"/>
      <c r="AB3440" s="36"/>
      <c r="AC3440" s="36"/>
      <c r="AD3440" s="36"/>
      <c r="AE3440" s="36">
        <f t="shared" si="56"/>
        <v>0</v>
      </c>
    </row>
    <row r="3441" spans="1:31" customFormat="1" ht="216">
      <c r="A3441" s="36">
        <v>3440</v>
      </c>
      <c r="B3441" s="36" t="s">
        <v>15814</v>
      </c>
      <c r="C3441" s="36" t="s">
        <v>18451</v>
      </c>
      <c r="D3441" s="36" t="s">
        <v>18831</v>
      </c>
      <c r="E3441" s="36" t="s">
        <v>28</v>
      </c>
      <c r="F3441" s="36" t="s">
        <v>45</v>
      </c>
      <c r="G3441" s="36">
        <v>0</v>
      </c>
      <c r="H3441" s="36" t="s">
        <v>82</v>
      </c>
      <c r="I3441" s="36" t="s">
        <v>18832</v>
      </c>
      <c r="J3441" s="36" t="s">
        <v>18833</v>
      </c>
      <c r="K3441" s="36" t="s">
        <v>106</v>
      </c>
      <c r="L3441" s="72"/>
      <c r="M3441" s="36"/>
      <c r="N3441" s="36"/>
      <c r="O3441" s="36"/>
      <c r="P3441" s="36"/>
      <c r="Q3441" s="36"/>
      <c r="R3441" s="36"/>
      <c r="S3441" s="36"/>
      <c r="T3441" s="36"/>
      <c r="U3441" s="36"/>
      <c r="V3441" s="36"/>
      <c r="W3441" s="36"/>
      <c r="X3441" s="36"/>
      <c r="Y3441" s="36"/>
      <c r="Z3441" s="36"/>
      <c r="AA3441" s="36"/>
      <c r="AB3441" s="36"/>
      <c r="AC3441" s="36"/>
      <c r="AD3441" s="36"/>
      <c r="AE3441" s="36">
        <f t="shared" si="56"/>
        <v>0</v>
      </c>
    </row>
    <row r="3442" spans="1:31" customFormat="1" ht="81">
      <c r="A3442" s="36">
        <v>3441</v>
      </c>
      <c r="B3442" s="36" t="s">
        <v>15814</v>
      </c>
      <c r="C3442" s="36" t="s">
        <v>18451</v>
      </c>
      <c r="D3442" s="36" t="s">
        <v>18834</v>
      </c>
      <c r="E3442" s="36" t="s">
        <v>28</v>
      </c>
      <c r="F3442" s="36" t="s">
        <v>45</v>
      </c>
      <c r="G3442" s="36">
        <v>0</v>
      </c>
      <c r="H3442" s="36" t="s">
        <v>82</v>
      </c>
      <c r="I3442" s="36" t="s">
        <v>18835</v>
      </c>
      <c r="J3442" s="36" t="s">
        <v>18836</v>
      </c>
      <c r="K3442" s="36" t="s">
        <v>33</v>
      </c>
      <c r="L3442" s="72" t="s">
        <v>18837</v>
      </c>
      <c r="M3442" s="36" t="s">
        <v>18838</v>
      </c>
      <c r="N3442" s="36" t="s">
        <v>36</v>
      </c>
      <c r="O3442" s="36"/>
      <c r="P3442" s="36"/>
      <c r="Q3442" s="36"/>
      <c r="R3442" s="36"/>
      <c r="S3442" s="36" t="s">
        <v>51</v>
      </c>
      <c r="T3442" s="36" t="s">
        <v>39</v>
      </c>
      <c r="U3442" s="36" t="s">
        <v>39</v>
      </c>
      <c r="V3442" s="36" t="s">
        <v>38</v>
      </c>
      <c r="W3442" s="36" t="s">
        <v>38</v>
      </c>
      <c r="X3442" s="36">
        <v>2</v>
      </c>
      <c r="Y3442" s="36" t="s">
        <v>18559</v>
      </c>
      <c r="Z3442" s="36">
        <v>2</v>
      </c>
      <c r="AA3442" s="36" t="s">
        <v>18839</v>
      </c>
      <c r="AB3442" s="36">
        <v>1</v>
      </c>
      <c r="AC3442" s="36"/>
      <c r="AD3442" s="36"/>
      <c r="AE3442" s="36">
        <f t="shared" si="56"/>
        <v>0</v>
      </c>
    </row>
    <row r="3443" spans="1:31" customFormat="1" ht="81">
      <c r="A3443" s="36">
        <v>3442</v>
      </c>
      <c r="B3443" s="36" t="s">
        <v>15814</v>
      </c>
      <c r="C3443" s="36" t="s">
        <v>18451</v>
      </c>
      <c r="D3443" s="36" t="s">
        <v>18840</v>
      </c>
      <c r="E3443" s="36" t="s">
        <v>28</v>
      </c>
      <c r="F3443" s="36" t="s">
        <v>45</v>
      </c>
      <c r="G3443" s="36">
        <v>0</v>
      </c>
      <c r="H3443" s="36" t="s">
        <v>82</v>
      </c>
      <c r="I3443" s="36" t="s">
        <v>18841</v>
      </c>
      <c r="J3443" s="36" t="s">
        <v>18842</v>
      </c>
      <c r="K3443" s="36" t="s">
        <v>33</v>
      </c>
      <c r="L3443" s="72" t="s">
        <v>18843</v>
      </c>
      <c r="M3443" s="36" t="s">
        <v>18844</v>
      </c>
      <c r="N3443" s="36" t="s">
        <v>36</v>
      </c>
      <c r="O3443" s="36"/>
      <c r="P3443" s="36"/>
      <c r="Q3443" s="36"/>
      <c r="R3443" s="36"/>
      <c r="S3443" s="36" t="s">
        <v>38</v>
      </c>
      <c r="T3443" s="36" t="s">
        <v>39</v>
      </c>
      <c r="U3443" s="36" t="s">
        <v>39</v>
      </c>
      <c r="V3443" s="36" t="s">
        <v>38</v>
      </c>
      <c r="W3443" s="36" t="s">
        <v>38</v>
      </c>
      <c r="X3443" s="36">
        <v>2</v>
      </c>
      <c r="Y3443" s="36" t="s">
        <v>18559</v>
      </c>
      <c r="Z3443" s="36">
        <v>2</v>
      </c>
      <c r="AA3443" s="36" t="s">
        <v>18845</v>
      </c>
      <c r="AB3443" s="36">
        <v>1</v>
      </c>
      <c r="AC3443" s="36"/>
      <c r="AD3443" s="36"/>
      <c r="AE3443" s="36">
        <f t="shared" si="56"/>
        <v>0</v>
      </c>
    </row>
    <row r="3444" spans="1:31" customFormat="1" ht="121.5">
      <c r="A3444" s="36">
        <v>3443</v>
      </c>
      <c r="B3444" s="36" t="s">
        <v>15814</v>
      </c>
      <c r="C3444" s="36" t="s">
        <v>18451</v>
      </c>
      <c r="D3444" s="36" t="s">
        <v>18846</v>
      </c>
      <c r="E3444" s="36" t="s">
        <v>28</v>
      </c>
      <c r="F3444" s="36" t="s">
        <v>45</v>
      </c>
      <c r="G3444" s="36">
        <v>0</v>
      </c>
      <c r="H3444" s="36" t="s">
        <v>82</v>
      </c>
      <c r="I3444" s="36" t="s">
        <v>18847</v>
      </c>
      <c r="J3444" s="36" t="s">
        <v>18848</v>
      </c>
      <c r="K3444" s="36" t="s">
        <v>33</v>
      </c>
      <c r="L3444" s="72" t="s">
        <v>18849</v>
      </c>
      <c r="M3444" s="36" t="s">
        <v>18850</v>
      </c>
      <c r="N3444" s="36" t="s">
        <v>49</v>
      </c>
      <c r="O3444" s="36" t="s">
        <v>50</v>
      </c>
      <c r="P3444" s="36"/>
      <c r="Q3444" s="36"/>
      <c r="R3444" s="36"/>
      <c r="S3444" s="36" t="s">
        <v>51</v>
      </c>
      <c r="T3444" s="36" t="s">
        <v>38</v>
      </c>
      <c r="U3444" s="36" t="s">
        <v>38</v>
      </c>
      <c r="V3444" s="36" t="s">
        <v>38</v>
      </c>
      <c r="W3444" s="36" t="s">
        <v>38</v>
      </c>
      <c r="X3444" s="36">
        <v>2</v>
      </c>
      <c r="Y3444" s="36" t="s">
        <v>18559</v>
      </c>
      <c r="Z3444" s="36">
        <v>2</v>
      </c>
      <c r="AA3444" s="36" t="s">
        <v>18851</v>
      </c>
      <c r="AB3444" s="36">
        <v>5</v>
      </c>
      <c r="AC3444" s="36"/>
      <c r="AD3444" s="36"/>
      <c r="AE3444" s="36">
        <f t="shared" si="56"/>
        <v>1</v>
      </c>
    </row>
    <row r="3445" spans="1:31" customFormat="1" ht="202.5">
      <c r="A3445" s="36">
        <v>3444</v>
      </c>
      <c r="B3445" s="36" t="s">
        <v>15814</v>
      </c>
      <c r="C3445" s="36" t="s">
        <v>18451</v>
      </c>
      <c r="D3445" s="36" t="s">
        <v>18852</v>
      </c>
      <c r="E3445" s="36" t="s">
        <v>28</v>
      </c>
      <c r="F3445" s="36" t="s">
        <v>45</v>
      </c>
      <c r="G3445" s="36">
        <v>0</v>
      </c>
      <c r="H3445" s="36" t="s">
        <v>82</v>
      </c>
      <c r="I3445" s="36" t="s">
        <v>18853</v>
      </c>
      <c r="J3445" s="36" t="s">
        <v>18854</v>
      </c>
      <c r="K3445" s="36" t="s">
        <v>33</v>
      </c>
      <c r="L3445" s="72" t="s">
        <v>18855</v>
      </c>
      <c r="M3445" s="36" t="s">
        <v>18856</v>
      </c>
      <c r="N3445" s="36" t="s">
        <v>49</v>
      </c>
      <c r="O3445" s="36"/>
      <c r="P3445" s="36" t="s">
        <v>50</v>
      </c>
      <c r="Q3445" s="36"/>
      <c r="R3445" s="36"/>
      <c r="S3445" s="36" t="s">
        <v>51</v>
      </c>
      <c r="T3445" s="36" t="s">
        <v>39</v>
      </c>
      <c r="U3445" s="36" t="s">
        <v>39</v>
      </c>
      <c r="V3445" s="36" t="s">
        <v>39</v>
      </c>
      <c r="W3445" s="36" t="s">
        <v>38</v>
      </c>
      <c r="X3445" s="36">
        <v>2</v>
      </c>
      <c r="Y3445" s="36" t="s">
        <v>18559</v>
      </c>
      <c r="Z3445" s="36">
        <v>2</v>
      </c>
      <c r="AA3445" s="36" t="s">
        <v>18857</v>
      </c>
      <c r="AB3445" s="36">
        <v>4</v>
      </c>
      <c r="AC3445" s="36"/>
      <c r="AD3445" s="36"/>
      <c r="AE3445" s="36">
        <f t="shared" si="56"/>
        <v>1</v>
      </c>
    </row>
    <row r="3446" spans="1:31" customFormat="1" ht="135">
      <c r="A3446" s="36">
        <v>3445</v>
      </c>
      <c r="B3446" s="36" t="s">
        <v>15814</v>
      </c>
      <c r="C3446" s="36" t="s">
        <v>18451</v>
      </c>
      <c r="D3446" s="36" t="s">
        <v>18858</v>
      </c>
      <c r="E3446" s="36" t="s">
        <v>28</v>
      </c>
      <c r="F3446" s="36" t="s">
        <v>45</v>
      </c>
      <c r="G3446" s="36">
        <v>0</v>
      </c>
      <c r="H3446" s="36" t="s">
        <v>82</v>
      </c>
      <c r="I3446" s="36" t="s">
        <v>18859</v>
      </c>
      <c r="J3446" s="36" t="s">
        <v>18860</v>
      </c>
      <c r="K3446" s="36" t="s">
        <v>33</v>
      </c>
      <c r="L3446" s="72" t="s">
        <v>18861</v>
      </c>
      <c r="M3446" s="36" t="s">
        <v>18862</v>
      </c>
      <c r="N3446" s="36" t="s">
        <v>36</v>
      </c>
      <c r="O3446" s="36"/>
      <c r="P3446" s="36"/>
      <c r="Q3446" s="36"/>
      <c r="R3446" s="36"/>
      <c r="S3446" s="36" t="s">
        <v>51</v>
      </c>
      <c r="T3446" s="36" t="s">
        <v>39</v>
      </c>
      <c r="U3446" s="36" t="s">
        <v>39</v>
      </c>
      <c r="V3446" s="36" t="s">
        <v>38</v>
      </c>
      <c r="W3446" s="36" t="s">
        <v>38</v>
      </c>
      <c r="X3446" s="36">
        <v>2</v>
      </c>
      <c r="Y3446" s="36" t="s">
        <v>18559</v>
      </c>
      <c r="Z3446" s="36">
        <v>2</v>
      </c>
      <c r="AA3446" s="36" t="s">
        <v>18863</v>
      </c>
      <c r="AB3446" s="36">
        <v>5</v>
      </c>
      <c r="AC3446" s="36"/>
      <c r="AD3446" s="36"/>
      <c r="AE3446" s="36">
        <f t="shared" si="56"/>
        <v>0</v>
      </c>
    </row>
    <row r="3447" spans="1:31" customFormat="1" ht="81">
      <c r="A3447" s="36">
        <v>3446</v>
      </c>
      <c r="B3447" s="36" t="s">
        <v>15814</v>
      </c>
      <c r="C3447" s="36" t="s">
        <v>18451</v>
      </c>
      <c r="D3447" s="36" t="s">
        <v>18864</v>
      </c>
      <c r="E3447" s="36" t="s">
        <v>28</v>
      </c>
      <c r="F3447" s="36" t="s">
        <v>45</v>
      </c>
      <c r="G3447" s="36">
        <v>0</v>
      </c>
      <c r="H3447" s="36" t="s">
        <v>82</v>
      </c>
      <c r="I3447" s="36" t="s">
        <v>18865</v>
      </c>
      <c r="J3447" s="36" t="s">
        <v>18866</v>
      </c>
      <c r="K3447" s="36" t="s">
        <v>33</v>
      </c>
      <c r="L3447" s="72" t="s">
        <v>18867</v>
      </c>
      <c r="M3447" s="36" t="s">
        <v>18868</v>
      </c>
      <c r="N3447" s="36" t="s">
        <v>49</v>
      </c>
      <c r="O3447" s="36" t="s">
        <v>50</v>
      </c>
      <c r="P3447" s="36"/>
      <c r="Q3447" s="36"/>
      <c r="R3447" s="36"/>
      <c r="S3447" s="36" t="s">
        <v>51</v>
      </c>
      <c r="T3447" s="36" t="s">
        <v>38</v>
      </c>
      <c r="U3447" s="36" t="s">
        <v>39</v>
      </c>
      <c r="V3447" s="36" t="s">
        <v>38</v>
      </c>
      <c r="W3447" s="36" t="s">
        <v>38</v>
      </c>
      <c r="X3447" s="36">
        <v>2</v>
      </c>
      <c r="Y3447" s="36" t="s">
        <v>18559</v>
      </c>
      <c r="Z3447" s="36">
        <v>2</v>
      </c>
      <c r="AA3447" s="36" t="s">
        <v>18869</v>
      </c>
      <c r="AB3447" s="36">
        <v>5</v>
      </c>
      <c r="AC3447" s="36"/>
      <c r="AD3447" s="36"/>
      <c r="AE3447" s="36">
        <f t="shared" si="56"/>
        <v>1</v>
      </c>
    </row>
    <row r="3448" spans="1:31" customFormat="1" ht="135">
      <c r="A3448" s="36">
        <v>3447</v>
      </c>
      <c r="B3448" s="36" t="s">
        <v>15814</v>
      </c>
      <c r="C3448" s="36" t="s">
        <v>18451</v>
      </c>
      <c r="D3448" s="36" t="s">
        <v>18870</v>
      </c>
      <c r="E3448" s="36" t="s">
        <v>28</v>
      </c>
      <c r="F3448" s="36" t="s">
        <v>45</v>
      </c>
      <c r="G3448" s="36">
        <v>0</v>
      </c>
      <c r="H3448" s="36" t="s">
        <v>82</v>
      </c>
      <c r="I3448" s="36" t="s">
        <v>18871</v>
      </c>
      <c r="J3448" s="36" t="s">
        <v>18872</v>
      </c>
      <c r="K3448" s="36" t="s">
        <v>33</v>
      </c>
      <c r="L3448" s="72" t="s">
        <v>18873</v>
      </c>
      <c r="M3448" s="36" t="s">
        <v>18874</v>
      </c>
      <c r="N3448" s="36" t="s">
        <v>36</v>
      </c>
      <c r="O3448" s="36"/>
      <c r="P3448" s="36"/>
      <c r="Q3448" s="36"/>
      <c r="R3448" s="36"/>
      <c r="S3448" s="36" t="s">
        <v>51</v>
      </c>
      <c r="T3448" s="36" t="s">
        <v>39</v>
      </c>
      <c r="U3448" s="36" t="s">
        <v>39</v>
      </c>
      <c r="V3448" s="36" t="s">
        <v>38</v>
      </c>
      <c r="W3448" s="36" t="s">
        <v>38</v>
      </c>
      <c r="X3448" s="36">
        <v>2</v>
      </c>
      <c r="Y3448" s="36" t="s">
        <v>18559</v>
      </c>
      <c r="Z3448" s="36">
        <v>2</v>
      </c>
      <c r="AA3448" s="36" t="s">
        <v>18875</v>
      </c>
      <c r="AB3448" s="36">
        <v>5</v>
      </c>
      <c r="AC3448" s="36"/>
      <c r="AD3448" s="36"/>
      <c r="AE3448" s="36">
        <f t="shared" si="56"/>
        <v>0</v>
      </c>
    </row>
    <row r="3449" spans="1:31" customFormat="1" ht="148.5">
      <c r="A3449" s="36">
        <v>3448</v>
      </c>
      <c r="B3449" s="36" t="s">
        <v>15814</v>
      </c>
      <c r="C3449" s="36" t="s">
        <v>18451</v>
      </c>
      <c r="D3449" s="36" t="s">
        <v>18876</v>
      </c>
      <c r="E3449" s="36" t="s">
        <v>28</v>
      </c>
      <c r="F3449" s="36" t="s">
        <v>45</v>
      </c>
      <c r="G3449" s="36">
        <v>0</v>
      </c>
      <c r="H3449" s="36" t="s">
        <v>82</v>
      </c>
      <c r="I3449" s="36" t="s">
        <v>18877</v>
      </c>
      <c r="J3449" s="36" t="s">
        <v>18878</v>
      </c>
      <c r="K3449" s="36" t="s">
        <v>106</v>
      </c>
      <c r="L3449" s="72"/>
      <c r="M3449" s="36"/>
      <c r="N3449" s="36"/>
      <c r="O3449" s="36"/>
      <c r="P3449" s="36"/>
      <c r="Q3449" s="36"/>
      <c r="R3449" s="36"/>
      <c r="S3449" s="36"/>
      <c r="T3449" s="36"/>
      <c r="U3449" s="36"/>
      <c r="V3449" s="36"/>
      <c r="W3449" s="36"/>
      <c r="X3449" s="36"/>
      <c r="Y3449" s="36"/>
      <c r="Z3449" s="36"/>
      <c r="AA3449" s="36"/>
      <c r="AB3449" s="36"/>
      <c r="AC3449" s="36"/>
      <c r="AD3449" s="36"/>
      <c r="AE3449" s="36">
        <f t="shared" si="56"/>
        <v>0</v>
      </c>
    </row>
    <row r="3450" spans="1:31" customFormat="1" ht="135">
      <c r="A3450" s="36">
        <v>3449</v>
      </c>
      <c r="B3450" s="36" t="s">
        <v>15814</v>
      </c>
      <c r="C3450" s="36" t="s">
        <v>18451</v>
      </c>
      <c r="D3450" s="36" t="s">
        <v>18879</v>
      </c>
      <c r="E3450" s="36" t="s">
        <v>28</v>
      </c>
      <c r="F3450" s="36" t="s">
        <v>45</v>
      </c>
      <c r="G3450" s="36">
        <v>0</v>
      </c>
      <c r="H3450" s="36" t="s">
        <v>82</v>
      </c>
      <c r="I3450" s="36" t="s">
        <v>18880</v>
      </c>
      <c r="J3450" s="36" t="s">
        <v>18881</v>
      </c>
      <c r="K3450" s="36" t="s">
        <v>33</v>
      </c>
      <c r="L3450" s="72" t="s">
        <v>18882</v>
      </c>
      <c r="M3450" s="36" t="s">
        <v>18883</v>
      </c>
      <c r="N3450" s="36" t="s">
        <v>49</v>
      </c>
      <c r="O3450" s="36" t="s">
        <v>50</v>
      </c>
      <c r="P3450" s="36" t="s">
        <v>50</v>
      </c>
      <c r="Q3450" s="36"/>
      <c r="R3450" s="36"/>
      <c r="S3450" s="36" t="s">
        <v>51</v>
      </c>
      <c r="T3450" s="36" t="s">
        <v>38</v>
      </c>
      <c r="U3450" s="36" t="s">
        <v>38</v>
      </c>
      <c r="V3450" s="36" t="s">
        <v>38</v>
      </c>
      <c r="W3450" s="36" t="s">
        <v>38</v>
      </c>
      <c r="X3450" s="36">
        <v>2</v>
      </c>
      <c r="Y3450" s="36" t="s">
        <v>18559</v>
      </c>
      <c r="Z3450" s="36">
        <v>2</v>
      </c>
      <c r="AA3450" s="36" t="s">
        <v>18884</v>
      </c>
      <c r="AB3450" s="36">
        <v>5</v>
      </c>
      <c r="AC3450" s="36"/>
      <c r="AD3450" s="36"/>
      <c r="AE3450" s="36">
        <f t="shared" si="56"/>
        <v>2</v>
      </c>
    </row>
    <row r="3451" spans="1:31" customFormat="1" ht="175.5">
      <c r="A3451" s="36">
        <v>3450</v>
      </c>
      <c r="B3451" s="36" t="s">
        <v>15814</v>
      </c>
      <c r="C3451" s="36" t="s">
        <v>18451</v>
      </c>
      <c r="D3451" s="36" t="s">
        <v>18885</v>
      </c>
      <c r="E3451" s="36" t="s">
        <v>28</v>
      </c>
      <c r="F3451" s="36" t="s">
        <v>45</v>
      </c>
      <c r="G3451" s="36">
        <v>0</v>
      </c>
      <c r="H3451" s="36" t="s">
        <v>82</v>
      </c>
      <c r="I3451" s="36" t="s">
        <v>18886</v>
      </c>
      <c r="J3451" s="36" t="s">
        <v>18887</v>
      </c>
      <c r="K3451" s="36" t="s">
        <v>33</v>
      </c>
      <c r="L3451" s="72" t="s">
        <v>18888</v>
      </c>
      <c r="M3451" s="36" t="s">
        <v>18889</v>
      </c>
      <c r="N3451" s="36" t="s">
        <v>49</v>
      </c>
      <c r="O3451" s="36"/>
      <c r="P3451" s="36" t="s">
        <v>50</v>
      </c>
      <c r="Q3451" s="36"/>
      <c r="R3451" s="36"/>
      <c r="S3451" s="36" t="s">
        <v>37</v>
      </c>
      <c r="T3451" s="36" t="s">
        <v>39</v>
      </c>
      <c r="U3451" s="36" t="s">
        <v>39</v>
      </c>
      <c r="V3451" s="36" t="s">
        <v>38</v>
      </c>
      <c r="W3451" s="36" t="s">
        <v>38</v>
      </c>
      <c r="X3451" s="36">
        <v>2</v>
      </c>
      <c r="Y3451" s="36" t="s">
        <v>18559</v>
      </c>
      <c r="Z3451" s="36">
        <v>2</v>
      </c>
      <c r="AA3451" s="36" t="s">
        <v>52</v>
      </c>
      <c r="AB3451" s="36">
        <v>3</v>
      </c>
      <c r="AC3451" s="36"/>
      <c r="AD3451" s="36"/>
      <c r="AE3451" s="36">
        <f t="shared" si="56"/>
        <v>1</v>
      </c>
    </row>
    <row r="3452" spans="1:31" customFormat="1" ht="108">
      <c r="A3452" s="36">
        <v>3451</v>
      </c>
      <c r="B3452" s="36" t="s">
        <v>15814</v>
      </c>
      <c r="C3452" s="36" t="s">
        <v>18451</v>
      </c>
      <c r="D3452" s="36" t="s">
        <v>18890</v>
      </c>
      <c r="E3452" s="36" t="s">
        <v>28</v>
      </c>
      <c r="F3452" s="36" t="s">
        <v>45</v>
      </c>
      <c r="G3452" s="36">
        <v>0</v>
      </c>
      <c r="H3452" s="36" t="s">
        <v>82</v>
      </c>
      <c r="I3452" s="36" t="s">
        <v>18891</v>
      </c>
      <c r="J3452" s="36" t="s">
        <v>18892</v>
      </c>
      <c r="K3452" s="36" t="s">
        <v>33</v>
      </c>
      <c r="L3452" s="72" t="s">
        <v>18893</v>
      </c>
      <c r="M3452" s="36" t="s">
        <v>18894</v>
      </c>
      <c r="N3452" s="36" t="s">
        <v>49</v>
      </c>
      <c r="O3452" s="36"/>
      <c r="P3452" s="36" t="s">
        <v>50</v>
      </c>
      <c r="Q3452" s="36"/>
      <c r="R3452" s="36" t="s">
        <v>50</v>
      </c>
      <c r="S3452" s="36" t="s">
        <v>51</v>
      </c>
      <c r="T3452" s="36" t="s">
        <v>38</v>
      </c>
      <c r="U3452" s="36" t="s">
        <v>39</v>
      </c>
      <c r="V3452" s="36" t="s">
        <v>38</v>
      </c>
      <c r="W3452" s="36" t="s">
        <v>38</v>
      </c>
      <c r="X3452" s="36">
        <v>2</v>
      </c>
      <c r="Y3452" s="36" t="s">
        <v>18559</v>
      </c>
      <c r="Z3452" s="36">
        <v>2</v>
      </c>
      <c r="AA3452" s="36" t="s">
        <v>18895</v>
      </c>
      <c r="AB3452" s="36">
        <v>5</v>
      </c>
      <c r="AC3452" s="36"/>
      <c r="AD3452" s="36"/>
      <c r="AE3452" s="36">
        <f t="shared" si="56"/>
        <v>2</v>
      </c>
    </row>
    <row r="3453" spans="1:31" customFormat="1" ht="135">
      <c r="A3453" s="36">
        <v>3452</v>
      </c>
      <c r="B3453" s="36" t="s">
        <v>15814</v>
      </c>
      <c r="C3453" s="36" t="s">
        <v>18451</v>
      </c>
      <c r="D3453" s="36" t="s">
        <v>18896</v>
      </c>
      <c r="E3453" s="36" t="s">
        <v>28</v>
      </c>
      <c r="F3453" s="36" t="s">
        <v>45</v>
      </c>
      <c r="G3453" s="36">
        <v>0</v>
      </c>
      <c r="H3453" s="36" t="s">
        <v>82</v>
      </c>
      <c r="I3453" s="36" t="s">
        <v>18897</v>
      </c>
      <c r="J3453" s="36" t="s">
        <v>18898</v>
      </c>
      <c r="K3453" s="36" t="s">
        <v>33</v>
      </c>
      <c r="L3453" s="72" t="s">
        <v>18899</v>
      </c>
      <c r="M3453" s="36" t="s">
        <v>18900</v>
      </c>
      <c r="N3453" s="36" t="s">
        <v>36</v>
      </c>
      <c r="O3453" s="36"/>
      <c r="P3453" s="36"/>
      <c r="Q3453" s="36"/>
      <c r="R3453" s="36"/>
      <c r="S3453" s="36" t="s">
        <v>37</v>
      </c>
      <c r="T3453" s="36" t="s">
        <v>39</v>
      </c>
      <c r="U3453" s="36" t="s">
        <v>38</v>
      </c>
      <c r="V3453" s="36" t="s">
        <v>38</v>
      </c>
      <c r="W3453" s="36" t="s">
        <v>38</v>
      </c>
      <c r="X3453" s="36">
        <v>2</v>
      </c>
      <c r="Y3453" s="36" t="s">
        <v>18559</v>
      </c>
      <c r="Z3453" s="36">
        <v>2</v>
      </c>
      <c r="AA3453" s="36" t="s">
        <v>18901</v>
      </c>
      <c r="AB3453" s="36">
        <v>5</v>
      </c>
      <c r="AC3453" s="36"/>
      <c r="AD3453" s="36"/>
      <c r="AE3453" s="36">
        <f t="shared" si="56"/>
        <v>0</v>
      </c>
    </row>
    <row r="3454" spans="1:31" customFormat="1" ht="121.5">
      <c r="A3454" s="36">
        <v>3453</v>
      </c>
      <c r="B3454" s="36" t="s">
        <v>15814</v>
      </c>
      <c r="C3454" s="36" t="s">
        <v>18451</v>
      </c>
      <c r="D3454" s="36" t="s">
        <v>18902</v>
      </c>
      <c r="E3454" s="36" t="s">
        <v>28</v>
      </c>
      <c r="F3454" s="36" t="s">
        <v>45</v>
      </c>
      <c r="G3454" s="36">
        <v>0</v>
      </c>
      <c r="H3454" s="36" t="s">
        <v>82</v>
      </c>
      <c r="I3454" s="36" t="s">
        <v>18903</v>
      </c>
      <c r="J3454" s="36" t="s">
        <v>18904</v>
      </c>
      <c r="K3454" s="36" t="s">
        <v>106</v>
      </c>
      <c r="L3454" s="72"/>
      <c r="M3454" s="36"/>
      <c r="N3454" s="36"/>
      <c r="O3454" s="36"/>
      <c r="P3454" s="36"/>
      <c r="Q3454" s="36"/>
      <c r="R3454" s="36"/>
      <c r="S3454" s="36"/>
      <c r="T3454" s="36"/>
      <c r="U3454" s="36"/>
      <c r="V3454" s="36"/>
      <c r="W3454" s="36"/>
      <c r="X3454" s="36"/>
      <c r="Y3454" s="36"/>
      <c r="Z3454" s="36"/>
      <c r="AA3454" s="36"/>
      <c r="AB3454" s="36"/>
      <c r="AC3454" s="36"/>
      <c r="AD3454" s="36"/>
      <c r="AE3454" s="36">
        <f t="shared" si="56"/>
        <v>0</v>
      </c>
    </row>
    <row r="3455" spans="1:31" customFormat="1" ht="108">
      <c r="A3455" s="36">
        <v>3454</v>
      </c>
      <c r="B3455" s="36" t="s">
        <v>15814</v>
      </c>
      <c r="C3455" s="36" t="s">
        <v>18451</v>
      </c>
      <c r="D3455" s="36" t="s">
        <v>18905</v>
      </c>
      <c r="E3455" s="36" t="s">
        <v>28</v>
      </c>
      <c r="F3455" s="36" t="s">
        <v>45</v>
      </c>
      <c r="G3455" s="36">
        <v>0</v>
      </c>
      <c r="H3455" s="36" t="s">
        <v>82</v>
      </c>
      <c r="I3455" s="36" t="s">
        <v>18906</v>
      </c>
      <c r="J3455" s="36" t="s">
        <v>18907</v>
      </c>
      <c r="K3455" s="36" t="s">
        <v>33</v>
      </c>
      <c r="L3455" s="72" t="s">
        <v>18908</v>
      </c>
      <c r="M3455" s="36" t="s">
        <v>18909</v>
      </c>
      <c r="N3455" s="36" t="s">
        <v>49</v>
      </c>
      <c r="O3455" s="36" t="s">
        <v>50</v>
      </c>
      <c r="P3455" s="36"/>
      <c r="Q3455" s="36"/>
      <c r="R3455" s="36"/>
      <c r="S3455" s="36" t="s">
        <v>51</v>
      </c>
      <c r="T3455" s="36" t="s">
        <v>39</v>
      </c>
      <c r="U3455" s="36" t="s">
        <v>38</v>
      </c>
      <c r="V3455" s="36" t="s">
        <v>39</v>
      </c>
      <c r="W3455" s="36" t="s">
        <v>38</v>
      </c>
      <c r="X3455" s="36">
        <v>2</v>
      </c>
      <c r="Y3455" s="36" t="s">
        <v>18777</v>
      </c>
      <c r="Z3455" s="36">
        <v>2</v>
      </c>
      <c r="AA3455" s="36" t="s">
        <v>18910</v>
      </c>
      <c r="AB3455" s="36">
        <v>4</v>
      </c>
      <c r="AC3455" s="36"/>
      <c r="AD3455" s="36"/>
      <c r="AE3455" s="36">
        <f t="shared" si="56"/>
        <v>1</v>
      </c>
    </row>
    <row r="3456" spans="1:31" customFormat="1" ht="148.5">
      <c r="A3456" s="36">
        <v>3455</v>
      </c>
      <c r="B3456" s="36" t="s">
        <v>15814</v>
      </c>
      <c r="C3456" s="36" t="s">
        <v>18451</v>
      </c>
      <c r="D3456" s="36" t="s">
        <v>18911</v>
      </c>
      <c r="E3456" s="36" t="s">
        <v>28</v>
      </c>
      <c r="F3456" s="36" t="s">
        <v>45</v>
      </c>
      <c r="G3456" s="36">
        <v>0</v>
      </c>
      <c r="H3456" s="36" t="s">
        <v>82</v>
      </c>
      <c r="I3456" s="36" t="s">
        <v>18912</v>
      </c>
      <c r="J3456" s="36" t="s">
        <v>18913</v>
      </c>
      <c r="K3456" s="36" t="s">
        <v>33</v>
      </c>
      <c r="L3456" s="72" t="s">
        <v>18914</v>
      </c>
      <c r="M3456" s="36" t="s">
        <v>18915</v>
      </c>
      <c r="N3456" s="36" t="s">
        <v>49</v>
      </c>
      <c r="O3456" s="36"/>
      <c r="P3456" s="36"/>
      <c r="Q3456" s="36" t="s">
        <v>50</v>
      </c>
      <c r="R3456" s="36"/>
      <c r="S3456" s="36" t="s">
        <v>37</v>
      </c>
      <c r="T3456" s="36" t="s">
        <v>39</v>
      </c>
      <c r="U3456" s="36" t="s">
        <v>39</v>
      </c>
      <c r="V3456" s="36" t="s">
        <v>38</v>
      </c>
      <c r="W3456" s="36" t="s">
        <v>38</v>
      </c>
      <c r="X3456" s="36">
        <v>2</v>
      </c>
      <c r="Y3456" s="36" t="s">
        <v>18596</v>
      </c>
      <c r="Z3456" s="36">
        <v>2</v>
      </c>
      <c r="AA3456" s="36" t="s">
        <v>18916</v>
      </c>
      <c r="AB3456" s="36">
        <v>5</v>
      </c>
      <c r="AC3456" s="36"/>
      <c r="AD3456" s="36"/>
      <c r="AE3456" s="36">
        <f t="shared" si="56"/>
        <v>1</v>
      </c>
    </row>
    <row r="3457" spans="1:31" customFormat="1" ht="108">
      <c r="A3457" s="36">
        <v>3456</v>
      </c>
      <c r="B3457" s="36" t="s">
        <v>15814</v>
      </c>
      <c r="C3457" s="36" t="s">
        <v>18451</v>
      </c>
      <c r="D3457" s="36" t="s">
        <v>18917</v>
      </c>
      <c r="E3457" s="36" t="s">
        <v>28</v>
      </c>
      <c r="F3457" s="36" t="s">
        <v>45</v>
      </c>
      <c r="G3457" s="36">
        <v>0</v>
      </c>
      <c r="H3457" s="36" t="s">
        <v>82</v>
      </c>
      <c r="I3457" s="36" t="s">
        <v>18918</v>
      </c>
      <c r="J3457" s="36" t="s">
        <v>18919</v>
      </c>
      <c r="K3457" s="36" t="s">
        <v>33</v>
      </c>
      <c r="L3457" s="72" t="s">
        <v>18920</v>
      </c>
      <c r="M3457" s="36" t="s">
        <v>18921</v>
      </c>
      <c r="N3457" s="36" t="s">
        <v>36</v>
      </c>
      <c r="O3457" s="36"/>
      <c r="P3457" s="36"/>
      <c r="Q3457" s="36"/>
      <c r="R3457" s="36"/>
      <c r="S3457" s="36" t="s">
        <v>37</v>
      </c>
      <c r="T3457" s="36" t="s">
        <v>39</v>
      </c>
      <c r="U3457" s="36" t="s">
        <v>39</v>
      </c>
      <c r="V3457" s="36" t="s">
        <v>38</v>
      </c>
      <c r="W3457" s="36" t="s">
        <v>38</v>
      </c>
      <c r="X3457" s="36">
        <v>2</v>
      </c>
      <c r="Y3457" s="36" t="s">
        <v>18728</v>
      </c>
      <c r="Z3457" s="36">
        <v>2</v>
      </c>
      <c r="AA3457" s="36" t="s">
        <v>18922</v>
      </c>
      <c r="AB3457" s="36">
        <v>5</v>
      </c>
      <c r="AC3457" s="36"/>
      <c r="AD3457" s="36"/>
      <c r="AE3457" s="36">
        <f t="shared" si="56"/>
        <v>0</v>
      </c>
    </row>
    <row r="3458" spans="1:31" customFormat="1" ht="148.5">
      <c r="A3458" s="36">
        <v>3457</v>
      </c>
      <c r="B3458" s="36" t="s">
        <v>15814</v>
      </c>
      <c r="C3458" s="36" t="s">
        <v>18451</v>
      </c>
      <c r="D3458" s="36" t="s">
        <v>18923</v>
      </c>
      <c r="E3458" s="36" t="s">
        <v>28</v>
      </c>
      <c r="F3458" s="36" t="s">
        <v>45</v>
      </c>
      <c r="G3458" s="36">
        <v>0</v>
      </c>
      <c r="H3458" s="36" t="s">
        <v>82</v>
      </c>
      <c r="I3458" s="36" t="s">
        <v>18924</v>
      </c>
      <c r="J3458" s="36" t="s">
        <v>18925</v>
      </c>
      <c r="K3458" s="36" t="s">
        <v>33</v>
      </c>
      <c r="L3458" s="72" t="s">
        <v>18926</v>
      </c>
      <c r="M3458" s="36" t="s">
        <v>18927</v>
      </c>
      <c r="N3458" s="36" t="s">
        <v>36</v>
      </c>
      <c r="O3458" s="36"/>
      <c r="P3458" s="36"/>
      <c r="Q3458" s="36"/>
      <c r="R3458" s="36"/>
      <c r="S3458" s="36" t="s">
        <v>37</v>
      </c>
      <c r="T3458" s="36" t="s">
        <v>39</v>
      </c>
      <c r="U3458" s="36" t="s">
        <v>39</v>
      </c>
      <c r="V3458" s="36" t="s">
        <v>39</v>
      </c>
      <c r="W3458" s="36" t="s">
        <v>38</v>
      </c>
      <c r="X3458" s="36">
        <v>2</v>
      </c>
      <c r="Y3458" s="36" t="s">
        <v>18728</v>
      </c>
      <c r="Z3458" s="36">
        <v>2</v>
      </c>
      <c r="AA3458" s="36" t="s">
        <v>18928</v>
      </c>
      <c r="AB3458" s="36">
        <v>5</v>
      </c>
      <c r="AC3458" s="36"/>
      <c r="AD3458" s="36"/>
      <c r="AE3458" s="36">
        <f t="shared" si="56"/>
        <v>0</v>
      </c>
    </row>
    <row r="3459" spans="1:31" customFormat="1" ht="135">
      <c r="A3459" s="36">
        <v>3458</v>
      </c>
      <c r="B3459" s="36" t="s">
        <v>15814</v>
      </c>
      <c r="C3459" s="36" t="s">
        <v>18451</v>
      </c>
      <c r="D3459" s="36" t="s">
        <v>18929</v>
      </c>
      <c r="E3459" s="36" t="s">
        <v>28</v>
      </c>
      <c r="F3459" s="36" t="s">
        <v>45</v>
      </c>
      <c r="G3459" s="36">
        <v>0</v>
      </c>
      <c r="H3459" s="36" t="s">
        <v>82</v>
      </c>
      <c r="I3459" s="36" t="s">
        <v>18930</v>
      </c>
      <c r="J3459" s="36" t="s">
        <v>18931</v>
      </c>
      <c r="K3459" s="36" t="s">
        <v>33</v>
      </c>
      <c r="L3459" s="72" t="s">
        <v>18932</v>
      </c>
      <c r="M3459" s="36" t="s">
        <v>18933</v>
      </c>
      <c r="N3459" s="36" t="s">
        <v>36</v>
      </c>
      <c r="O3459" s="36"/>
      <c r="P3459" s="36"/>
      <c r="Q3459" s="36"/>
      <c r="R3459" s="36"/>
      <c r="S3459" s="36" t="s">
        <v>37</v>
      </c>
      <c r="T3459" s="36" t="s">
        <v>39</v>
      </c>
      <c r="U3459" s="36" t="s">
        <v>38</v>
      </c>
      <c r="V3459" s="36" t="s">
        <v>38</v>
      </c>
      <c r="W3459" s="36" t="s">
        <v>38</v>
      </c>
      <c r="X3459" s="36">
        <v>2</v>
      </c>
      <c r="Y3459" s="36" t="s">
        <v>18934</v>
      </c>
      <c r="Z3459" s="36">
        <v>2</v>
      </c>
      <c r="AA3459" s="36" t="s">
        <v>18935</v>
      </c>
      <c r="AB3459" s="36">
        <v>5</v>
      </c>
      <c r="AC3459" s="36"/>
      <c r="AD3459" s="36"/>
      <c r="AE3459" s="36">
        <f t="shared" si="56"/>
        <v>0</v>
      </c>
    </row>
    <row r="3460" spans="1:31" customFormat="1" ht="108">
      <c r="A3460" s="36">
        <v>3459</v>
      </c>
      <c r="B3460" s="36" t="s">
        <v>15814</v>
      </c>
      <c r="C3460" s="36" t="s">
        <v>18451</v>
      </c>
      <c r="D3460" s="36" t="s">
        <v>18936</v>
      </c>
      <c r="E3460" s="36" t="s">
        <v>28</v>
      </c>
      <c r="F3460" s="36" t="s">
        <v>45</v>
      </c>
      <c r="G3460" s="36">
        <v>0</v>
      </c>
      <c r="H3460" s="36" t="s">
        <v>82</v>
      </c>
      <c r="I3460" s="36" t="s">
        <v>18937</v>
      </c>
      <c r="J3460" s="36" t="s">
        <v>18938</v>
      </c>
      <c r="K3460" s="36" t="s">
        <v>106</v>
      </c>
      <c r="L3460" s="72"/>
      <c r="M3460" s="36"/>
      <c r="N3460" s="36"/>
      <c r="O3460" s="36"/>
      <c r="P3460" s="36"/>
      <c r="Q3460" s="36"/>
      <c r="R3460" s="36"/>
      <c r="S3460" s="36"/>
      <c r="T3460" s="36"/>
      <c r="U3460" s="36"/>
      <c r="V3460" s="36"/>
      <c r="W3460" s="36"/>
      <c r="X3460" s="36"/>
      <c r="Y3460" s="36"/>
      <c r="Z3460" s="36"/>
      <c r="AA3460" s="36"/>
      <c r="AB3460" s="36"/>
      <c r="AC3460" s="36"/>
      <c r="AD3460" s="36"/>
      <c r="AE3460" s="36">
        <f t="shared" si="56"/>
        <v>0</v>
      </c>
    </row>
    <row r="3461" spans="1:31" customFormat="1" ht="54">
      <c r="A3461" s="36">
        <v>3460</v>
      </c>
      <c r="B3461" s="36" t="s">
        <v>15814</v>
      </c>
      <c r="C3461" s="36" t="s">
        <v>18451</v>
      </c>
      <c r="D3461" s="36" t="s">
        <v>18939</v>
      </c>
      <c r="E3461" s="36" t="s">
        <v>28</v>
      </c>
      <c r="F3461" s="36" t="s">
        <v>45</v>
      </c>
      <c r="G3461" s="36">
        <v>0</v>
      </c>
      <c r="H3461" s="36" t="s">
        <v>645</v>
      </c>
      <c r="I3461" s="36" t="s">
        <v>18940</v>
      </c>
      <c r="J3461" s="36" t="s">
        <v>18941</v>
      </c>
      <c r="K3461" s="36" t="s">
        <v>33</v>
      </c>
      <c r="L3461" s="72" t="s">
        <v>18942</v>
      </c>
      <c r="M3461" s="36" t="s">
        <v>18943</v>
      </c>
      <c r="N3461" s="36" t="s">
        <v>49</v>
      </c>
      <c r="O3461" s="36"/>
      <c r="P3461" s="36"/>
      <c r="Q3461" s="36"/>
      <c r="R3461" s="36" t="s">
        <v>50</v>
      </c>
      <c r="S3461" s="36" t="s">
        <v>37</v>
      </c>
      <c r="T3461" s="36" t="s">
        <v>39</v>
      </c>
      <c r="U3461" s="36" t="s">
        <v>39</v>
      </c>
      <c r="V3461" s="36" t="s">
        <v>38</v>
      </c>
      <c r="W3461" s="36" t="s">
        <v>38</v>
      </c>
      <c r="X3461" s="36">
        <v>2</v>
      </c>
      <c r="Y3461" s="36" t="s">
        <v>18646</v>
      </c>
      <c r="Z3461" s="36">
        <v>2</v>
      </c>
      <c r="AA3461" s="36" t="s">
        <v>18944</v>
      </c>
      <c r="AB3461" s="36">
        <v>1</v>
      </c>
      <c r="AC3461" s="36"/>
      <c r="AD3461" s="36"/>
      <c r="AE3461" s="36">
        <f t="shared" si="56"/>
        <v>1</v>
      </c>
    </row>
    <row r="3462" spans="1:31" customFormat="1" ht="148.5">
      <c r="A3462" s="36">
        <v>3461</v>
      </c>
      <c r="B3462" s="36" t="s">
        <v>15814</v>
      </c>
      <c r="C3462" s="36" t="s">
        <v>18451</v>
      </c>
      <c r="D3462" s="36" t="s">
        <v>18945</v>
      </c>
      <c r="E3462" s="36" t="s">
        <v>28</v>
      </c>
      <c r="F3462" s="36" t="s">
        <v>45</v>
      </c>
      <c r="G3462" s="36">
        <v>0</v>
      </c>
      <c r="H3462" s="36" t="s">
        <v>814</v>
      </c>
      <c r="I3462" s="36" t="s">
        <v>18946</v>
      </c>
      <c r="J3462" s="36" t="s">
        <v>18947</v>
      </c>
      <c r="K3462" s="36" t="s">
        <v>33</v>
      </c>
      <c r="L3462" s="72" t="s">
        <v>18948</v>
      </c>
      <c r="M3462" s="36" t="s">
        <v>18949</v>
      </c>
      <c r="N3462" s="36" t="s">
        <v>49</v>
      </c>
      <c r="O3462" s="36"/>
      <c r="P3462" s="36"/>
      <c r="Q3462" s="36"/>
      <c r="R3462" s="36" t="s">
        <v>50</v>
      </c>
      <c r="S3462" s="36" t="s">
        <v>37</v>
      </c>
      <c r="T3462" s="36" t="s">
        <v>39</v>
      </c>
      <c r="U3462" s="36" t="s">
        <v>39</v>
      </c>
      <c r="V3462" s="36" t="s">
        <v>38</v>
      </c>
      <c r="W3462" s="36" t="s">
        <v>38</v>
      </c>
      <c r="X3462" s="36">
        <v>2</v>
      </c>
      <c r="Y3462" s="36" t="s">
        <v>18646</v>
      </c>
      <c r="Z3462" s="36">
        <v>2</v>
      </c>
      <c r="AA3462" s="36" t="s">
        <v>52</v>
      </c>
      <c r="AB3462" s="36">
        <v>3</v>
      </c>
      <c r="AC3462" s="36"/>
      <c r="AD3462" s="36"/>
      <c r="AE3462" s="36">
        <f t="shared" si="56"/>
        <v>1</v>
      </c>
    </row>
    <row r="3463" spans="1:31" customFormat="1" ht="94.5">
      <c r="A3463" s="36">
        <v>3462</v>
      </c>
      <c r="B3463" s="36" t="s">
        <v>15814</v>
      </c>
      <c r="C3463" s="36" t="s">
        <v>18451</v>
      </c>
      <c r="D3463" s="36" t="s">
        <v>18950</v>
      </c>
      <c r="E3463" s="36" t="s">
        <v>28</v>
      </c>
      <c r="F3463" s="36" t="s">
        <v>45</v>
      </c>
      <c r="G3463" s="36">
        <v>0</v>
      </c>
      <c r="H3463" s="36" t="s">
        <v>82</v>
      </c>
      <c r="I3463" s="36" t="s">
        <v>18951</v>
      </c>
      <c r="J3463" s="36" t="s">
        <v>18952</v>
      </c>
      <c r="K3463" s="36" t="s">
        <v>33</v>
      </c>
      <c r="L3463" s="72" t="s">
        <v>18953</v>
      </c>
      <c r="M3463" s="36" t="s">
        <v>18954</v>
      </c>
      <c r="N3463" s="36" t="s">
        <v>49</v>
      </c>
      <c r="O3463" s="36" t="s">
        <v>50</v>
      </c>
      <c r="P3463" s="36"/>
      <c r="Q3463" s="36"/>
      <c r="R3463" s="36"/>
      <c r="S3463" s="36" t="s">
        <v>51</v>
      </c>
      <c r="T3463" s="36" t="s">
        <v>38</v>
      </c>
      <c r="U3463" s="36" t="s">
        <v>39</v>
      </c>
      <c r="V3463" s="36" t="s">
        <v>38</v>
      </c>
      <c r="W3463" s="36" t="s">
        <v>38</v>
      </c>
      <c r="X3463" s="36">
        <v>2</v>
      </c>
      <c r="Y3463" s="36" t="s">
        <v>18955</v>
      </c>
      <c r="Z3463" s="36">
        <v>2</v>
      </c>
      <c r="AA3463" s="36" t="s">
        <v>18956</v>
      </c>
      <c r="AB3463" s="36">
        <v>5</v>
      </c>
      <c r="AC3463" s="36"/>
      <c r="AD3463" s="36"/>
      <c r="AE3463" s="36">
        <f t="shared" si="56"/>
        <v>1</v>
      </c>
    </row>
    <row r="3464" spans="1:31" customFormat="1" ht="94.5">
      <c r="A3464" s="36">
        <v>3463</v>
      </c>
      <c r="B3464" s="36" t="s">
        <v>15814</v>
      </c>
      <c r="C3464" s="36" t="s">
        <v>18451</v>
      </c>
      <c r="D3464" s="36" t="s">
        <v>18957</v>
      </c>
      <c r="E3464" s="36" t="s">
        <v>28</v>
      </c>
      <c r="F3464" s="36" t="s">
        <v>45</v>
      </c>
      <c r="G3464" s="36">
        <v>0</v>
      </c>
      <c r="H3464" s="36" t="s">
        <v>82</v>
      </c>
      <c r="I3464" s="36" t="s">
        <v>18951</v>
      </c>
      <c r="J3464" s="36" t="s">
        <v>18958</v>
      </c>
      <c r="K3464" s="36" t="s">
        <v>33</v>
      </c>
      <c r="L3464" s="72" t="s">
        <v>18959</v>
      </c>
      <c r="M3464" s="36" t="s">
        <v>18960</v>
      </c>
      <c r="N3464" s="36" t="s">
        <v>49</v>
      </c>
      <c r="O3464" s="36" t="s">
        <v>50</v>
      </c>
      <c r="P3464" s="36"/>
      <c r="Q3464" s="36"/>
      <c r="R3464" s="36"/>
      <c r="S3464" s="36" t="s">
        <v>51</v>
      </c>
      <c r="T3464" s="36" t="s">
        <v>38</v>
      </c>
      <c r="U3464" s="36" t="s">
        <v>39</v>
      </c>
      <c r="V3464" s="36" t="s">
        <v>38</v>
      </c>
      <c r="W3464" s="36" t="s">
        <v>38</v>
      </c>
      <c r="X3464" s="36">
        <v>2</v>
      </c>
      <c r="Y3464" s="36" t="s">
        <v>18955</v>
      </c>
      <c r="Z3464" s="36">
        <v>2</v>
      </c>
      <c r="AA3464" s="36" t="s">
        <v>18961</v>
      </c>
      <c r="AB3464" s="36">
        <v>5</v>
      </c>
      <c r="AC3464" s="36"/>
      <c r="AD3464" s="36"/>
      <c r="AE3464" s="36">
        <f t="shared" ref="AE3464:AE3527" si="57">COUNTIFS(O3464:R3464,"√")</f>
        <v>1</v>
      </c>
    </row>
    <row r="3465" spans="1:31" customFormat="1" ht="94.5">
      <c r="A3465" s="36">
        <v>3464</v>
      </c>
      <c r="B3465" s="36" t="s">
        <v>15814</v>
      </c>
      <c r="C3465" s="36" t="s">
        <v>18451</v>
      </c>
      <c r="D3465" s="36" t="s">
        <v>18962</v>
      </c>
      <c r="E3465" s="36" t="s">
        <v>28</v>
      </c>
      <c r="F3465" s="36" t="s">
        <v>45</v>
      </c>
      <c r="G3465" s="36">
        <v>0</v>
      </c>
      <c r="H3465" s="36" t="s">
        <v>82</v>
      </c>
      <c r="I3465" s="36" t="s">
        <v>18963</v>
      </c>
      <c r="J3465" s="36" t="s">
        <v>18964</v>
      </c>
      <c r="K3465" s="36" t="s">
        <v>106</v>
      </c>
      <c r="L3465" s="72"/>
      <c r="M3465" s="36"/>
      <c r="N3465" s="36"/>
      <c r="O3465" s="36"/>
      <c r="P3465" s="36"/>
      <c r="Q3465" s="36"/>
      <c r="R3465" s="36"/>
      <c r="S3465" s="36"/>
      <c r="T3465" s="36"/>
      <c r="U3465" s="36"/>
      <c r="V3465" s="36"/>
      <c r="W3465" s="36"/>
      <c r="X3465" s="36"/>
      <c r="Y3465" s="36"/>
      <c r="Z3465" s="36"/>
      <c r="AA3465" s="36"/>
      <c r="AB3465" s="36"/>
      <c r="AC3465" s="36"/>
      <c r="AD3465" s="36"/>
      <c r="AE3465" s="36">
        <f t="shared" si="57"/>
        <v>0</v>
      </c>
    </row>
    <row r="3466" spans="1:31" customFormat="1" ht="121.5">
      <c r="A3466" s="36">
        <v>3465</v>
      </c>
      <c r="B3466" s="36" t="s">
        <v>15814</v>
      </c>
      <c r="C3466" s="36" t="s">
        <v>18451</v>
      </c>
      <c r="D3466" s="36" t="s">
        <v>18965</v>
      </c>
      <c r="E3466" s="36" t="s">
        <v>28</v>
      </c>
      <c r="F3466" s="36" t="s">
        <v>45</v>
      </c>
      <c r="G3466" s="36">
        <v>0</v>
      </c>
      <c r="H3466" s="36" t="s">
        <v>82</v>
      </c>
      <c r="I3466" s="36" t="s">
        <v>18966</v>
      </c>
      <c r="J3466" s="36" t="s">
        <v>18967</v>
      </c>
      <c r="K3466" s="36" t="s">
        <v>33</v>
      </c>
      <c r="L3466" s="72" t="s">
        <v>18968</v>
      </c>
      <c r="M3466" s="36" t="s">
        <v>18969</v>
      </c>
      <c r="N3466" s="36" t="s">
        <v>49</v>
      </c>
      <c r="O3466" s="36" t="s">
        <v>50</v>
      </c>
      <c r="P3466" s="36" t="s">
        <v>50</v>
      </c>
      <c r="Q3466" s="36"/>
      <c r="R3466" s="36"/>
      <c r="S3466" s="36" t="s">
        <v>51</v>
      </c>
      <c r="T3466" s="36" t="s">
        <v>38</v>
      </c>
      <c r="U3466" s="36" t="s">
        <v>39</v>
      </c>
      <c r="V3466" s="36" t="s">
        <v>38</v>
      </c>
      <c r="W3466" s="36" t="s">
        <v>38</v>
      </c>
      <c r="X3466" s="36">
        <v>2</v>
      </c>
      <c r="Y3466" s="36" t="s">
        <v>18457</v>
      </c>
      <c r="Z3466" s="36">
        <v>2</v>
      </c>
      <c r="AA3466" s="36" t="s">
        <v>18970</v>
      </c>
      <c r="AB3466" s="36">
        <v>5</v>
      </c>
      <c r="AC3466" s="36"/>
      <c r="AD3466" s="36"/>
      <c r="AE3466" s="36">
        <f t="shared" si="57"/>
        <v>2</v>
      </c>
    </row>
    <row r="3467" spans="1:31" customFormat="1" ht="121.5">
      <c r="A3467" s="36">
        <v>3466</v>
      </c>
      <c r="B3467" s="36" t="s">
        <v>15814</v>
      </c>
      <c r="C3467" s="36" t="s">
        <v>18451</v>
      </c>
      <c r="D3467" s="36" t="s">
        <v>18971</v>
      </c>
      <c r="E3467" s="36" t="s">
        <v>28</v>
      </c>
      <c r="F3467" s="36" t="s">
        <v>45</v>
      </c>
      <c r="G3467" s="36">
        <v>0</v>
      </c>
      <c r="H3467" s="36" t="s">
        <v>82</v>
      </c>
      <c r="I3467" s="36" t="s">
        <v>18972</v>
      </c>
      <c r="J3467" s="36" t="s">
        <v>18973</v>
      </c>
      <c r="K3467" s="36" t="s">
        <v>106</v>
      </c>
      <c r="L3467" s="72"/>
      <c r="M3467" s="36"/>
      <c r="N3467" s="36"/>
      <c r="O3467" s="36"/>
      <c r="P3467" s="36"/>
      <c r="Q3467" s="36"/>
      <c r="R3467" s="36"/>
      <c r="S3467" s="36"/>
      <c r="T3467" s="36"/>
      <c r="U3467" s="36"/>
      <c r="V3467" s="36"/>
      <c r="W3467" s="36"/>
      <c r="X3467" s="36"/>
      <c r="Y3467" s="36"/>
      <c r="Z3467" s="36"/>
      <c r="AA3467" s="36"/>
      <c r="AB3467" s="36"/>
      <c r="AC3467" s="36"/>
      <c r="AD3467" s="36"/>
      <c r="AE3467" s="36">
        <f t="shared" si="57"/>
        <v>0</v>
      </c>
    </row>
    <row r="3468" spans="1:31" customFormat="1" ht="94.5">
      <c r="A3468" s="36">
        <v>3467</v>
      </c>
      <c r="B3468" s="36" t="s">
        <v>15814</v>
      </c>
      <c r="C3468" s="36" t="s">
        <v>18451</v>
      </c>
      <c r="D3468" s="36" t="s">
        <v>18974</v>
      </c>
      <c r="E3468" s="36" t="s">
        <v>28</v>
      </c>
      <c r="F3468" s="36" t="s">
        <v>45</v>
      </c>
      <c r="G3468" s="36">
        <v>0</v>
      </c>
      <c r="H3468" s="36" t="s">
        <v>82</v>
      </c>
      <c r="I3468" s="36" t="s">
        <v>18975</v>
      </c>
      <c r="J3468" s="36" t="s">
        <v>18976</v>
      </c>
      <c r="K3468" s="36" t="s">
        <v>106</v>
      </c>
      <c r="L3468" s="72"/>
      <c r="M3468" s="36"/>
      <c r="N3468" s="36"/>
      <c r="O3468" s="36"/>
      <c r="P3468" s="36"/>
      <c r="Q3468" s="36"/>
      <c r="R3468" s="36"/>
      <c r="S3468" s="36"/>
      <c r="T3468" s="36"/>
      <c r="U3468" s="36"/>
      <c r="V3468" s="36"/>
      <c r="W3468" s="36"/>
      <c r="X3468" s="36"/>
      <c r="Y3468" s="36"/>
      <c r="Z3468" s="36"/>
      <c r="AA3468" s="36"/>
      <c r="AB3468" s="36"/>
      <c r="AC3468" s="36"/>
      <c r="AD3468" s="36"/>
      <c r="AE3468" s="36">
        <f t="shared" si="57"/>
        <v>0</v>
      </c>
    </row>
    <row r="3469" spans="1:31" customFormat="1" ht="81">
      <c r="A3469" s="36">
        <v>3468</v>
      </c>
      <c r="B3469" s="36" t="s">
        <v>15814</v>
      </c>
      <c r="C3469" s="36" t="s">
        <v>18451</v>
      </c>
      <c r="D3469" s="36" t="s">
        <v>18977</v>
      </c>
      <c r="E3469" s="36" t="s">
        <v>28</v>
      </c>
      <c r="F3469" s="36" t="s">
        <v>45</v>
      </c>
      <c r="G3469" s="36">
        <v>0</v>
      </c>
      <c r="H3469" s="36" t="s">
        <v>82</v>
      </c>
      <c r="I3469" s="36" t="s">
        <v>18978</v>
      </c>
      <c r="J3469" s="36" t="s">
        <v>18979</v>
      </c>
      <c r="K3469" s="36" t="s">
        <v>33</v>
      </c>
      <c r="L3469" s="72" t="s">
        <v>18980</v>
      </c>
      <c r="M3469" s="36" t="s">
        <v>18981</v>
      </c>
      <c r="N3469" s="36" t="s">
        <v>36</v>
      </c>
      <c r="O3469" s="36"/>
      <c r="P3469" s="36"/>
      <c r="Q3469" s="36"/>
      <c r="R3469" s="36"/>
      <c r="S3469" s="36" t="s">
        <v>37</v>
      </c>
      <c r="T3469" s="36" t="s">
        <v>39</v>
      </c>
      <c r="U3469" s="36" t="s">
        <v>39</v>
      </c>
      <c r="V3469" s="36" t="s">
        <v>38</v>
      </c>
      <c r="W3469" s="36" t="s">
        <v>38</v>
      </c>
      <c r="X3469" s="36">
        <v>2</v>
      </c>
      <c r="Y3469" s="36" t="s">
        <v>18955</v>
      </c>
      <c r="Z3469" s="36">
        <v>2</v>
      </c>
      <c r="AA3469" s="36" t="s">
        <v>18982</v>
      </c>
      <c r="AB3469" s="36">
        <v>1</v>
      </c>
      <c r="AC3469" s="36"/>
      <c r="AD3469" s="36"/>
      <c r="AE3469" s="36">
        <f t="shared" si="57"/>
        <v>0</v>
      </c>
    </row>
    <row r="3470" spans="1:31" customFormat="1" ht="108">
      <c r="A3470" s="36">
        <v>3469</v>
      </c>
      <c r="B3470" s="36" t="s">
        <v>15814</v>
      </c>
      <c r="C3470" s="36" t="s">
        <v>18451</v>
      </c>
      <c r="D3470" s="36" t="s">
        <v>18983</v>
      </c>
      <c r="E3470" s="36" t="s">
        <v>28</v>
      </c>
      <c r="F3470" s="36" t="s">
        <v>45</v>
      </c>
      <c r="G3470" s="36">
        <v>0</v>
      </c>
      <c r="H3470" s="36" t="s">
        <v>82</v>
      </c>
      <c r="I3470" s="36" t="s">
        <v>18984</v>
      </c>
      <c r="J3470" s="36" t="s">
        <v>18985</v>
      </c>
      <c r="K3470" s="36" t="s">
        <v>33</v>
      </c>
      <c r="L3470" s="72" t="s">
        <v>18986</v>
      </c>
      <c r="M3470" s="36" t="s">
        <v>18987</v>
      </c>
      <c r="N3470" s="36" t="s">
        <v>36</v>
      </c>
      <c r="O3470" s="36"/>
      <c r="P3470" s="36"/>
      <c r="Q3470" s="36"/>
      <c r="R3470" s="36"/>
      <c r="S3470" s="36" t="s">
        <v>37</v>
      </c>
      <c r="T3470" s="36" t="s">
        <v>39</v>
      </c>
      <c r="U3470" s="36" t="s">
        <v>39</v>
      </c>
      <c r="V3470" s="36" t="s">
        <v>38</v>
      </c>
      <c r="W3470" s="36" t="s">
        <v>38</v>
      </c>
      <c r="X3470" s="36">
        <v>2</v>
      </c>
      <c r="Y3470" s="36" t="s">
        <v>18457</v>
      </c>
      <c r="Z3470" s="36">
        <v>2</v>
      </c>
      <c r="AA3470" s="36" t="s">
        <v>18988</v>
      </c>
      <c r="AB3470" s="36">
        <v>5</v>
      </c>
      <c r="AC3470" s="36"/>
      <c r="AD3470" s="36"/>
      <c r="AE3470" s="36">
        <f t="shared" si="57"/>
        <v>0</v>
      </c>
    </row>
    <row r="3471" spans="1:31" customFormat="1" ht="94.5">
      <c r="A3471" s="36">
        <v>3470</v>
      </c>
      <c r="B3471" s="36" t="s">
        <v>15814</v>
      </c>
      <c r="C3471" s="36" t="s">
        <v>18451</v>
      </c>
      <c r="D3471" s="36" t="s">
        <v>18989</v>
      </c>
      <c r="E3471" s="36" t="s">
        <v>28</v>
      </c>
      <c r="F3471" s="36" t="s">
        <v>45</v>
      </c>
      <c r="G3471" s="36">
        <v>0</v>
      </c>
      <c r="H3471" s="36" t="s">
        <v>82</v>
      </c>
      <c r="I3471" s="36" t="s">
        <v>18990</v>
      </c>
      <c r="J3471" s="36" t="s">
        <v>18991</v>
      </c>
      <c r="K3471" s="36" t="s">
        <v>33</v>
      </c>
      <c r="L3471" s="72" t="s">
        <v>18992</v>
      </c>
      <c r="M3471" s="36" t="s">
        <v>18993</v>
      </c>
      <c r="N3471" s="36" t="s">
        <v>36</v>
      </c>
      <c r="O3471" s="36"/>
      <c r="P3471" s="36"/>
      <c r="Q3471" s="36"/>
      <c r="R3471" s="36"/>
      <c r="S3471" s="36" t="s">
        <v>37</v>
      </c>
      <c r="T3471" s="36" t="s">
        <v>39</v>
      </c>
      <c r="U3471" s="36" t="s">
        <v>38</v>
      </c>
      <c r="V3471" s="36" t="s">
        <v>39</v>
      </c>
      <c r="W3471" s="36" t="s">
        <v>38</v>
      </c>
      <c r="X3471" s="36">
        <v>2</v>
      </c>
      <c r="Y3471" s="36" t="s">
        <v>18663</v>
      </c>
      <c r="Z3471" s="36">
        <v>2</v>
      </c>
      <c r="AA3471" s="36" t="s">
        <v>18994</v>
      </c>
      <c r="AB3471" s="36">
        <v>5</v>
      </c>
      <c r="AC3471" s="36"/>
      <c r="AD3471" s="36"/>
      <c r="AE3471" s="36">
        <f t="shared" si="57"/>
        <v>0</v>
      </c>
    </row>
    <row r="3472" spans="1:31" customFormat="1" ht="94.5">
      <c r="A3472" s="36">
        <v>3471</v>
      </c>
      <c r="B3472" s="36" t="s">
        <v>15814</v>
      </c>
      <c r="C3472" s="36" t="s">
        <v>18451</v>
      </c>
      <c r="D3472" s="36" t="s">
        <v>18995</v>
      </c>
      <c r="E3472" s="36" t="s">
        <v>28</v>
      </c>
      <c r="F3472" s="36" t="s">
        <v>45</v>
      </c>
      <c r="G3472" s="36">
        <v>0</v>
      </c>
      <c r="H3472" s="36" t="s">
        <v>82</v>
      </c>
      <c r="I3472" s="36" t="s">
        <v>18996</v>
      </c>
      <c r="J3472" s="36" t="s">
        <v>18997</v>
      </c>
      <c r="K3472" s="36" t="s">
        <v>106</v>
      </c>
      <c r="L3472" s="72"/>
      <c r="M3472" s="36"/>
      <c r="N3472" s="36"/>
      <c r="O3472" s="36"/>
      <c r="P3472" s="36"/>
      <c r="Q3472" s="36"/>
      <c r="R3472" s="36"/>
      <c r="S3472" s="36"/>
      <c r="T3472" s="36"/>
      <c r="U3472" s="36"/>
      <c r="V3472" s="36"/>
      <c r="W3472" s="36"/>
      <c r="X3472" s="36"/>
      <c r="Y3472" s="36"/>
      <c r="Z3472" s="36"/>
      <c r="AA3472" s="36"/>
      <c r="AB3472" s="36"/>
      <c r="AC3472" s="36"/>
      <c r="AD3472" s="36"/>
      <c r="AE3472" s="36">
        <f t="shared" si="57"/>
        <v>0</v>
      </c>
    </row>
    <row r="3473" spans="1:31" customFormat="1" ht="189">
      <c r="A3473" s="36">
        <v>3472</v>
      </c>
      <c r="B3473" s="36" t="s">
        <v>15814</v>
      </c>
      <c r="C3473" s="36" t="s">
        <v>18451</v>
      </c>
      <c r="D3473" s="36" t="s">
        <v>18998</v>
      </c>
      <c r="E3473" s="36" t="s">
        <v>28</v>
      </c>
      <c r="F3473" s="36" t="s">
        <v>45</v>
      </c>
      <c r="G3473" s="36">
        <v>0</v>
      </c>
      <c r="H3473" s="36" t="s">
        <v>82</v>
      </c>
      <c r="I3473" s="36" t="s">
        <v>18687</v>
      </c>
      <c r="J3473" s="36" t="s">
        <v>18999</v>
      </c>
      <c r="K3473" s="36" t="s">
        <v>33</v>
      </c>
      <c r="L3473" s="72" t="s">
        <v>19000</v>
      </c>
      <c r="M3473" s="36" t="s">
        <v>19001</v>
      </c>
      <c r="N3473" s="36" t="s">
        <v>36</v>
      </c>
      <c r="O3473" s="36"/>
      <c r="P3473" s="36"/>
      <c r="Q3473" s="36"/>
      <c r="R3473" s="36"/>
      <c r="S3473" s="36" t="s">
        <v>37</v>
      </c>
      <c r="T3473" s="36" t="s">
        <v>39</v>
      </c>
      <c r="U3473" s="36" t="s">
        <v>39</v>
      </c>
      <c r="V3473" s="36" t="s">
        <v>38</v>
      </c>
      <c r="W3473" s="36" t="s">
        <v>38</v>
      </c>
      <c r="X3473" s="36">
        <v>2</v>
      </c>
      <c r="Y3473" s="36" t="s">
        <v>18559</v>
      </c>
      <c r="Z3473" s="36">
        <v>2</v>
      </c>
      <c r="AA3473" s="36" t="s">
        <v>19002</v>
      </c>
      <c r="AB3473" s="36">
        <v>5</v>
      </c>
      <c r="AC3473" s="36"/>
      <c r="AD3473" s="36"/>
      <c r="AE3473" s="36">
        <f t="shared" si="57"/>
        <v>0</v>
      </c>
    </row>
    <row r="3474" spans="1:31" customFormat="1" ht="81">
      <c r="A3474" s="36">
        <v>3473</v>
      </c>
      <c r="B3474" s="36" t="s">
        <v>15814</v>
      </c>
      <c r="C3474" s="36" t="s">
        <v>18451</v>
      </c>
      <c r="D3474" s="36" t="s">
        <v>19003</v>
      </c>
      <c r="E3474" s="36" t="s">
        <v>28</v>
      </c>
      <c r="F3474" s="36" t="s">
        <v>45</v>
      </c>
      <c r="G3474" s="36">
        <v>0</v>
      </c>
      <c r="H3474" s="36" t="s">
        <v>82</v>
      </c>
      <c r="I3474" s="36" t="s">
        <v>19004</v>
      </c>
      <c r="J3474" s="36" t="s">
        <v>19005</v>
      </c>
      <c r="K3474" s="36" t="s">
        <v>33</v>
      </c>
      <c r="L3474" s="72" t="s">
        <v>19006</v>
      </c>
      <c r="M3474" s="36" t="s">
        <v>19007</v>
      </c>
      <c r="N3474" s="36" t="s">
        <v>49</v>
      </c>
      <c r="O3474" s="36" t="s">
        <v>50</v>
      </c>
      <c r="P3474" s="36"/>
      <c r="Q3474" s="36"/>
      <c r="R3474" s="36"/>
      <c r="S3474" s="36" t="s">
        <v>51</v>
      </c>
      <c r="T3474" s="36" t="s">
        <v>38</v>
      </c>
      <c r="U3474" s="36" t="s">
        <v>39</v>
      </c>
      <c r="V3474" s="36" t="s">
        <v>38</v>
      </c>
      <c r="W3474" s="36" t="s">
        <v>38</v>
      </c>
      <c r="X3474" s="36">
        <v>2</v>
      </c>
      <c r="Y3474" s="36" t="s">
        <v>18955</v>
      </c>
      <c r="Z3474" s="36">
        <v>2</v>
      </c>
      <c r="AA3474" s="36" t="s">
        <v>19008</v>
      </c>
      <c r="AB3474" s="36">
        <v>1</v>
      </c>
      <c r="AC3474" s="36"/>
      <c r="AD3474" s="36"/>
      <c r="AE3474" s="36">
        <f t="shared" si="57"/>
        <v>1</v>
      </c>
    </row>
    <row r="3475" spans="1:31" customFormat="1" ht="81">
      <c r="A3475" s="36">
        <v>3474</v>
      </c>
      <c r="B3475" s="36" t="s">
        <v>15814</v>
      </c>
      <c r="C3475" s="36" t="s">
        <v>18451</v>
      </c>
      <c r="D3475" s="36" t="s">
        <v>19009</v>
      </c>
      <c r="E3475" s="36" t="s">
        <v>28</v>
      </c>
      <c r="F3475" s="36" t="s">
        <v>45</v>
      </c>
      <c r="G3475" s="36">
        <v>0</v>
      </c>
      <c r="H3475" s="36" t="s">
        <v>82</v>
      </c>
      <c r="I3475" s="36" t="s">
        <v>19010</v>
      </c>
      <c r="J3475" s="36" t="s">
        <v>19011</v>
      </c>
      <c r="K3475" s="36" t="s">
        <v>33</v>
      </c>
      <c r="L3475" s="72" t="s">
        <v>19012</v>
      </c>
      <c r="M3475" s="36" t="s">
        <v>19013</v>
      </c>
      <c r="N3475" s="36" t="s">
        <v>36</v>
      </c>
      <c r="O3475" s="36"/>
      <c r="P3475" s="36"/>
      <c r="Q3475" s="36"/>
      <c r="R3475" s="36"/>
      <c r="S3475" s="36" t="s">
        <v>37</v>
      </c>
      <c r="T3475" s="36" t="s">
        <v>39</v>
      </c>
      <c r="U3475" s="36" t="s">
        <v>39</v>
      </c>
      <c r="V3475" s="36" t="s">
        <v>38</v>
      </c>
      <c r="W3475" s="36" t="s">
        <v>38</v>
      </c>
      <c r="X3475" s="36">
        <v>2</v>
      </c>
      <c r="Y3475" s="36" t="s">
        <v>18955</v>
      </c>
      <c r="Z3475" s="36">
        <v>2</v>
      </c>
      <c r="AA3475" s="36" t="s">
        <v>19014</v>
      </c>
      <c r="AB3475" s="36">
        <v>5</v>
      </c>
      <c r="AC3475" s="36"/>
      <c r="AD3475" s="36"/>
      <c r="AE3475" s="36">
        <f t="shared" si="57"/>
        <v>0</v>
      </c>
    </row>
    <row r="3476" spans="1:31" customFormat="1" ht="162">
      <c r="A3476" s="36">
        <v>3475</v>
      </c>
      <c r="B3476" s="36" t="s">
        <v>15814</v>
      </c>
      <c r="C3476" s="36" t="s">
        <v>18451</v>
      </c>
      <c r="D3476" s="36" t="s">
        <v>19015</v>
      </c>
      <c r="E3476" s="36" t="s">
        <v>19016</v>
      </c>
      <c r="F3476" s="36" t="s">
        <v>2866</v>
      </c>
      <c r="G3476" s="36">
        <v>5</v>
      </c>
      <c r="H3476" s="36" t="s">
        <v>82</v>
      </c>
      <c r="I3476" s="36" t="s">
        <v>19017</v>
      </c>
      <c r="J3476" s="36" t="s">
        <v>19018</v>
      </c>
      <c r="K3476" s="36" t="s">
        <v>33</v>
      </c>
      <c r="L3476" s="72" t="s">
        <v>19019</v>
      </c>
      <c r="M3476" s="36" t="s">
        <v>19020</v>
      </c>
      <c r="N3476" s="36" t="s">
        <v>36</v>
      </c>
      <c r="O3476" s="36"/>
      <c r="P3476" s="36"/>
      <c r="Q3476" s="36"/>
      <c r="R3476" s="36"/>
      <c r="S3476" s="36" t="s">
        <v>37</v>
      </c>
      <c r="T3476" s="36" t="s">
        <v>39</v>
      </c>
      <c r="U3476" s="36" t="s">
        <v>39</v>
      </c>
      <c r="V3476" s="36" t="s">
        <v>38</v>
      </c>
      <c r="W3476" s="36" t="s">
        <v>38</v>
      </c>
      <c r="X3476" s="36">
        <v>2</v>
      </c>
      <c r="Y3476" s="36" t="s">
        <v>18955</v>
      </c>
      <c r="Z3476" s="36">
        <v>2</v>
      </c>
      <c r="AA3476" s="36" t="s">
        <v>19021</v>
      </c>
      <c r="AB3476" s="36">
        <v>5</v>
      </c>
      <c r="AC3476" s="36"/>
      <c r="AD3476" s="36"/>
      <c r="AE3476" s="36">
        <f t="shared" si="57"/>
        <v>0</v>
      </c>
    </row>
    <row r="3477" spans="1:31" customFormat="1" ht="108">
      <c r="A3477" s="36">
        <v>3476</v>
      </c>
      <c r="B3477" s="36" t="s">
        <v>15814</v>
      </c>
      <c r="C3477" s="36" t="s">
        <v>18451</v>
      </c>
      <c r="D3477" s="36" t="s">
        <v>19022</v>
      </c>
      <c r="E3477" s="36" t="s">
        <v>28</v>
      </c>
      <c r="F3477" s="36" t="s">
        <v>45</v>
      </c>
      <c r="G3477" s="36">
        <v>0</v>
      </c>
      <c r="H3477" s="36" t="s">
        <v>82</v>
      </c>
      <c r="I3477" s="36" t="s">
        <v>19017</v>
      </c>
      <c r="J3477" s="36" t="s">
        <v>19023</v>
      </c>
      <c r="K3477" s="36" t="s">
        <v>33</v>
      </c>
      <c r="L3477" s="72" t="s">
        <v>19024</v>
      </c>
      <c r="M3477" s="36" t="s">
        <v>19025</v>
      </c>
      <c r="N3477" s="36" t="s">
        <v>49</v>
      </c>
      <c r="O3477" s="36" t="s">
        <v>50</v>
      </c>
      <c r="P3477" s="36" t="s">
        <v>50</v>
      </c>
      <c r="Q3477" s="36"/>
      <c r="R3477" s="36"/>
      <c r="S3477" s="36" t="s">
        <v>51</v>
      </c>
      <c r="T3477" s="36" t="s">
        <v>39</v>
      </c>
      <c r="U3477" s="36" t="s">
        <v>39</v>
      </c>
      <c r="V3477" s="36" t="s">
        <v>39</v>
      </c>
      <c r="W3477" s="36" t="s">
        <v>38</v>
      </c>
      <c r="X3477" s="36">
        <v>2</v>
      </c>
      <c r="Y3477" s="36" t="s">
        <v>18955</v>
      </c>
      <c r="Z3477" s="36">
        <v>2</v>
      </c>
      <c r="AA3477" s="36" t="s">
        <v>19026</v>
      </c>
      <c r="AB3477" s="36">
        <v>5</v>
      </c>
      <c r="AC3477" s="36"/>
      <c r="AD3477" s="36"/>
      <c r="AE3477" s="36">
        <f t="shared" si="57"/>
        <v>2</v>
      </c>
    </row>
    <row r="3478" spans="1:31" customFormat="1" ht="108">
      <c r="A3478" s="36">
        <v>3477</v>
      </c>
      <c r="B3478" s="36" t="s">
        <v>15814</v>
      </c>
      <c r="C3478" s="36" t="s">
        <v>18451</v>
      </c>
      <c r="D3478" s="36" t="s">
        <v>19027</v>
      </c>
      <c r="E3478" s="36" t="s">
        <v>28</v>
      </c>
      <c r="F3478" s="36" t="s">
        <v>45</v>
      </c>
      <c r="G3478" s="36">
        <v>0</v>
      </c>
      <c r="H3478" s="36" t="s">
        <v>82</v>
      </c>
      <c r="I3478" s="36" t="s">
        <v>19017</v>
      </c>
      <c r="J3478" s="36" t="s">
        <v>19028</v>
      </c>
      <c r="K3478" s="36" t="s">
        <v>33</v>
      </c>
      <c r="L3478" s="72" t="s">
        <v>19029</v>
      </c>
      <c r="M3478" s="36" t="s">
        <v>19030</v>
      </c>
      <c r="N3478" s="36" t="s">
        <v>49</v>
      </c>
      <c r="O3478" s="36" t="s">
        <v>50</v>
      </c>
      <c r="P3478" s="36" t="s">
        <v>50</v>
      </c>
      <c r="Q3478" s="36"/>
      <c r="R3478" s="36"/>
      <c r="S3478" s="36" t="s">
        <v>51</v>
      </c>
      <c r="T3478" s="36" t="s">
        <v>38</v>
      </c>
      <c r="U3478" s="36" t="s">
        <v>39</v>
      </c>
      <c r="V3478" s="36" t="s">
        <v>39</v>
      </c>
      <c r="W3478" s="36" t="s">
        <v>38</v>
      </c>
      <c r="X3478" s="36">
        <v>2</v>
      </c>
      <c r="Y3478" s="36" t="s">
        <v>18955</v>
      </c>
      <c r="Z3478" s="36">
        <v>2</v>
      </c>
      <c r="AA3478" s="36" t="s">
        <v>19031</v>
      </c>
      <c r="AB3478" s="36">
        <v>5</v>
      </c>
      <c r="AC3478" s="36"/>
      <c r="AD3478" s="36"/>
      <c r="AE3478" s="36">
        <f t="shared" si="57"/>
        <v>2</v>
      </c>
    </row>
    <row r="3479" spans="1:31" customFormat="1" ht="81">
      <c r="A3479" s="36">
        <v>3478</v>
      </c>
      <c r="B3479" s="36" t="s">
        <v>15814</v>
      </c>
      <c r="C3479" s="36" t="s">
        <v>18451</v>
      </c>
      <c r="D3479" s="36" t="s">
        <v>19032</v>
      </c>
      <c r="E3479" s="36" t="s">
        <v>28</v>
      </c>
      <c r="F3479" s="36" t="s">
        <v>45</v>
      </c>
      <c r="G3479" s="36">
        <v>0</v>
      </c>
      <c r="H3479" s="36" t="s">
        <v>42</v>
      </c>
      <c r="I3479" s="36" t="s">
        <v>19033</v>
      </c>
      <c r="J3479" s="36" t="s">
        <v>19034</v>
      </c>
      <c r="K3479" s="36" t="s">
        <v>33</v>
      </c>
      <c r="L3479" s="72" t="s">
        <v>19035</v>
      </c>
      <c r="M3479" s="36" t="s">
        <v>19036</v>
      </c>
      <c r="N3479" s="36" t="s">
        <v>49</v>
      </c>
      <c r="O3479" s="36" t="s">
        <v>50</v>
      </c>
      <c r="P3479" s="36"/>
      <c r="Q3479" s="36"/>
      <c r="R3479" s="36"/>
      <c r="S3479" s="36" t="s">
        <v>51</v>
      </c>
      <c r="T3479" s="36" t="s">
        <v>38</v>
      </c>
      <c r="U3479" s="36" t="s">
        <v>39</v>
      </c>
      <c r="V3479" s="36" t="s">
        <v>38</v>
      </c>
      <c r="W3479" s="36" t="s">
        <v>38</v>
      </c>
      <c r="X3479" s="36">
        <v>2</v>
      </c>
      <c r="Y3479" s="36" t="s">
        <v>18955</v>
      </c>
      <c r="Z3479" s="36">
        <v>2</v>
      </c>
      <c r="AA3479" s="36" t="s">
        <v>19037</v>
      </c>
      <c r="AB3479" s="36">
        <v>1</v>
      </c>
      <c r="AC3479" s="36"/>
      <c r="AD3479" s="36"/>
      <c r="AE3479" s="36">
        <f t="shared" si="57"/>
        <v>1</v>
      </c>
    </row>
    <row r="3480" spans="1:31" customFormat="1" ht="94.5">
      <c r="A3480" s="36">
        <v>3479</v>
      </c>
      <c r="B3480" s="36" t="s">
        <v>15814</v>
      </c>
      <c r="C3480" s="36" t="s">
        <v>18451</v>
      </c>
      <c r="D3480" s="36" t="s">
        <v>19038</v>
      </c>
      <c r="E3480" s="36" t="s">
        <v>28</v>
      </c>
      <c r="F3480" s="36" t="s">
        <v>45</v>
      </c>
      <c r="G3480" s="36">
        <v>0</v>
      </c>
      <c r="H3480" s="36" t="s">
        <v>82</v>
      </c>
      <c r="I3480" s="36" t="s">
        <v>19039</v>
      </c>
      <c r="J3480" s="36" t="s">
        <v>19040</v>
      </c>
      <c r="K3480" s="36" t="s">
        <v>33</v>
      </c>
      <c r="L3480" s="72" t="s">
        <v>19041</v>
      </c>
      <c r="M3480" s="36" t="s">
        <v>19042</v>
      </c>
      <c r="N3480" s="36" t="s">
        <v>49</v>
      </c>
      <c r="O3480" s="36" t="s">
        <v>50</v>
      </c>
      <c r="P3480" s="36" t="s">
        <v>50</v>
      </c>
      <c r="Q3480" s="36"/>
      <c r="R3480" s="36"/>
      <c r="S3480" s="36" t="s">
        <v>51</v>
      </c>
      <c r="T3480" s="36" t="s">
        <v>39</v>
      </c>
      <c r="U3480" s="36" t="s">
        <v>39</v>
      </c>
      <c r="V3480" s="36" t="s">
        <v>38</v>
      </c>
      <c r="W3480" s="36" t="s">
        <v>38</v>
      </c>
      <c r="X3480" s="36">
        <v>2</v>
      </c>
      <c r="Y3480" s="36" t="s">
        <v>18955</v>
      </c>
      <c r="Z3480" s="36">
        <v>2</v>
      </c>
      <c r="AA3480" s="36" t="s">
        <v>19043</v>
      </c>
      <c r="AB3480" s="36">
        <v>5</v>
      </c>
      <c r="AC3480" s="36"/>
      <c r="AD3480" s="36"/>
      <c r="AE3480" s="36">
        <f t="shared" si="57"/>
        <v>2</v>
      </c>
    </row>
    <row r="3481" spans="1:31" customFormat="1" ht="108">
      <c r="A3481" s="36">
        <v>3480</v>
      </c>
      <c r="B3481" s="36" t="s">
        <v>15814</v>
      </c>
      <c r="C3481" s="36" t="s">
        <v>18451</v>
      </c>
      <c r="D3481" s="36" t="s">
        <v>19044</v>
      </c>
      <c r="E3481" s="36" t="s">
        <v>28</v>
      </c>
      <c r="F3481" s="36" t="s">
        <v>45</v>
      </c>
      <c r="G3481" s="36">
        <v>0</v>
      </c>
      <c r="H3481" s="36" t="s">
        <v>82</v>
      </c>
      <c r="I3481" s="36" t="s">
        <v>19045</v>
      </c>
      <c r="J3481" s="36" t="s">
        <v>19046</v>
      </c>
      <c r="K3481" s="36" t="s">
        <v>106</v>
      </c>
      <c r="L3481" s="72"/>
      <c r="M3481" s="36"/>
      <c r="N3481" s="36"/>
      <c r="O3481" s="36"/>
      <c r="P3481" s="36"/>
      <c r="Q3481" s="36"/>
      <c r="R3481" s="36"/>
      <c r="S3481" s="36"/>
      <c r="T3481" s="36"/>
      <c r="U3481" s="36"/>
      <c r="V3481" s="36"/>
      <c r="W3481" s="36"/>
      <c r="X3481" s="36"/>
      <c r="Y3481" s="36"/>
      <c r="Z3481" s="36"/>
      <c r="AA3481" s="36"/>
      <c r="AB3481" s="36"/>
      <c r="AC3481" s="36"/>
      <c r="AD3481" s="36"/>
      <c r="AE3481" s="36">
        <f t="shared" si="57"/>
        <v>0</v>
      </c>
    </row>
    <row r="3482" spans="1:31" customFormat="1" ht="94.5">
      <c r="A3482" s="36">
        <v>3481</v>
      </c>
      <c r="B3482" s="36" t="s">
        <v>15814</v>
      </c>
      <c r="C3482" s="36" t="s">
        <v>18451</v>
      </c>
      <c r="D3482" s="36" t="s">
        <v>19047</v>
      </c>
      <c r="E3482" s="36" t="s">
        <v>28</v>
      </c>
      <c r="F3482" s="36" t="s">
        <v>45</v>
      </c>
      <c r="G3482" s="36">
        <v>0</v>
      </c>
      <c r="H3482" s="36" t="s">
        <v>82</v>
      </c>
      <c r="I3482" s="36" t="s">
        <v>19048</v>
      </c>
      <c r="J3482" s="36" t="s">
        <v>19049</v>
      </c>
      <c r="K3482" s="36" t="s">
        <v>33</v>
      </c>
      <c r="L3482" s="72" t="s">
        <v>19050</v>
      </c>
      <c r="M3482" s="36" t="s">
        <v>19051</v>
      </c>
      <c r="N3482" s="36" t="s">
        <v>36</v>
      </c>
      <c r="O3482" s="36"/>
      <c r="P3482" s="36"/>
      <c r="Q3482" s="36"/>
      <c r="R3482" s="36"/>
      <c r="S3482" s="36" t="s">
        <v>37</v>
      </c>
      <c r="T3482" s="36" t="s">
        <v>39</v>
      </c>
      <c r="U3482" s="36" t="s">
        <v>39</v>
      </c>
      <c r="V3482" s="36" t="s">
        <v>38</v>
      </c>
      <c r="W3482" s="36" t="s">
        <v>38</v>
      </c>
      <c r="X3482" s="36">
        <v>2</v>
      </c>
      <c r="Y3482" s="36" t="s">
        <v>18955</v>
      </c>
      <c r="Z3482" s="36">
        <v>2</v>
      </c>
      <c r="AA3482" s="36" t="s">
        <v>19047</v>
      </c>
      <c r="AB3482" s="36">
        <v>4</v>
      </c>
      <c r="AC3482" s="36"/>
      <c r="AD3482" s="36"/>
      <c r="AE3482" s="36">
        <f t="shared" si="57"/>
        <v>0</v>
      </c>
    </row>
    <row r="3483" spans="1:31" customFormat="1" ht="94.5">
      <c r="A3483" s="36">
        <v>3482</v>
      </c>
      <c r="B3483" s="36" t="s">
        <v>15814</v>
      </c>
      <c r="C3483" s="36" t="s">
        <v>18451</v>
      </c>
      <c r="D3483" s="36" t="s">
        <v>19052</v>
      </c>
      <c r="E3483" s="36" t="s">
        <v>28</v>
      </c>
      <c r="F3483" s="36" t="s">
        <v>45</v>
      </c>
      <c r="G3483" s="36">
        <v>0</v>
      </c>
      <c r="H3483" s="36" t="s">
        <v>82</v>
      </c>
      <c r="I3483" s="36" t="s">
        <v>19053</v>
      </c>
      <c r="J3483" s="36" t="s">
        <v>19054</v>
      </c>
      <c r="K3483" s="36" t="s">
        <v>33</v>
      </c>
      <c r="L3483" s="72" t="s">
        <v>19055</v>
      </c>
      <c r="M3483" s="36" t="s">
        <v>19056</v>
      </c>
      <c r="N3483" s="36" t="s">
        <v>49</v>
      </c>
      <c r="O3483" s="36"/>
      <c r="P3483" s="36" t="s">
        <v>50</v>
      </c>
      <c r="Q3483" s="36"/>
      <c r="R3483" s="36"/>
      <c r="S3483" s="36" t="s">
        <v>37</v>
      </c>
      <c r="T3483" s="36" t="s">
        <v>38</v>
      </c>
      <c r="U3483" s="36" t="s">
        <v>39</v>
      </c>
      <c r="V3483" s="36" t="s">
        <v>38</v>
      </c>
      <c r="W3483" s="36" t="s">
        <v>38</v>
      </c>
      <c r="X3483" s="36">
        <v>2</v>
      </c>
      <c r="Y3483" s="36" t="s">
        <v>18457</v>
      </c>
      <c r="Z3483" s="36">
        <v>2</v>
      </c>
      <c r="AA3483" s="36" t="s">
        <v>18458</v>
      </c>
      <c r="AB3483" s="36">
        <v>1</v>
      </c>
      <c r="AC3483" s="36"/>
      <c r="AD3483" s="36"/>
      <c r="AE3483" s="36">
        <f t="shared" si="57"/>
        <v>1</v>
      </c>
    </row>
    <row r="3484" spans="1:31" customFormat="1" ht="67.5">
      <c r="A3484" s="36">
        <v>3483</v>
      </c>
      <c r="B3484" s="36" t="s">
        <v>15814</v>
      </c>
      <c r="C3484" s="36" t="s">
        <v>18451</v>
      </c>
      <c r="D3484" s="36" t="s">
        <v>19057</v>
      </c>
      <c r="E3484" s="36" t="s">
        <v>28</v>
      </c>
      <c r="F3484" s="36" t="s">
        <v>45</v>
      </c>
      <c r="G3484" s="36">
        <v>0</v>
      </c>
      <c r="H3484" s="36" t="s">
        <v>82</v>
      </c>
      <c r="I3484" s="36" t="s">
        <v>19058</v>
      </c>
      <c r="J3484" s="36" t="s">
        <v>19059</v>
      </c>
      <c r="K3484" s="36" t="s">
        <v>33</v>
      </c>
      <c r="L3484" s="72" t="s">
        <v>19060</v>
      </c>
      <c r="M3484" s="36" t="s">
        <v>19061</v>
      </c>
      <c r="N3484" s="36" t="s">
        <v>36</v>
      </c>
      <c r="O3484" s="36"/>
      <c r="P3484" s="36"/>
      <c r="Q3484" s="36"/>
      <c r="R3484" s="36"/>
      <c r="S3484" s="36" t="s">
        <v>37</v>
      </c>
      <c r="T3484" s="36" t="s">
        <v>39</v>
      </c>
      <c r="U3484" s="36" t="s">
        <v>39</v>
      </c>
      <c r="V3484" s="36" t="s">
        <v>38</v>
      </c>
      <c r="W3484" s="36" t="s">
        <v>38</v>
      </c>
      <c r="X3484" s="36">
        <v>2</v>
      </c>
      <c r="Y3484" s="36" t="s">
        <v>18457</v>
      </c>
      <c r="Z3484" s="36">
        <v>2</v>
      </c>
      <c r="AA3484" s="36" t="s">
        <v>19062</v>
      </c>
      <c r="AB3484" s="36">
        <v>1</v>
      </c>
      <c r="AC3484" s="36"/>
      <c r="AD3484" s="36"/>
      <c r="AE3484" s="36">
        <f t="shared" si="57"/>
        <v>0</v>
      </c>
    </row>
    <row r="3485" spans="1:31" customFormat="1" ht="94.5">
      <c r="A3485" s="36">
        <v>3484</v>
      </c>
      <c r="B3485" s="36" t="s">
        <v>15814</v>
      </c>
      <c r="C3485" s="36" t="s">
        <v>18451</v>
      </c>
      <c r="D3485" s="36" t="s">
        <v>19063</v>
      </c>
      <c r="E3485" s="36" t="s">
        <v>28</v>
      </c>
      <c r="F3485" s="36" t="s">
        <v>45</v>
      </c>
      <c r="G3485" s="36">
        <v>0</v>
      </c>
      <c r="H3485" s="36" t="s">
        <v>82</v>
      </c>
      <c r="I3485" s="36" t="s">
        <v>19064</v>
      </c>
      <c r="J3485" s="36" t="s">
        <v>19065</v>
      </c>
      <c r="K3485" s="36" t="s">
        <v>33</v>
      </c>
      <c r="L3485" s="72" t="s">
        <v>19066</v>
      </c>
      <c r="M3485" s="36" t="s">
        <v>19067</v>
      </c>
      <c r="N3485" s="36" t="s">
        <v>36</v>
      </c>
      <c r="O3485" s="36"/>
      <c r="P3485" s="36"/>
      <c r="Q3485" s="36"/>
      <c r="R3485" s="36"/>
      <c r="S3485" s="36" t="s">
        <v>37</v>
      </c>
      <c r="T3485" s="36" t="s">
        <v>39</v>
      </c>
      <c r="U3485" s="36" t="s">
        <v>39</v>
      </c>
      <c r="V3485" s="36" t="s">
        <v>38</v>
      </c>
      <c r="W3485" s="36" t="s">
        <v>38</v>
      </c>
      <c r="X3485" s="36">
        <v>2</v>
      </c>
      <c r="Y3485" s="36" t="s">
        <v>18457</v>
      </c>
      <c r="Z3485" s="36">
        <v>2</v>
      </c>
      <c r="AA3485" s="36" t="s">
        <v>19068</v>
      </c>
      <c r="AB3485" s="36">
        <v>1</v>
      </c>
      <c r="AC3485" s="36"/>
      <c r="AD3485" s="36"/>
      <c r="AE3485" s="36">
        <f t="shared" si="57"/>
        <v>0</v>
      </c>
    </row>
    <row r="3486" spans="1:31" customFormat="1" ht="175.5">
      <c r="A3486" s="36">
        <v>3485</v>
      </c>
      <c r="B3486" s="36" t="s">
        <v>15814</v>
      </c>
      <c r="C3486" s="36" t="s">
        <v>18451</v>
      </c>
      <c r="D3486" s="36" t="s">
        <v>19069</v>
      </c>
      <c r="E3486" s="36" t="s">
        <v>28</v>
      </c>
      <c r="F3486" s="36" t="s">
        <v>45</v>
      </c>
      <c r="G3486" s="36">
        <v>0</v>
      </c>
      <c r="H3486" s="36" t="s">
        <v>82</v>
      </c>
      <c r="I3486" s="36" t="s">
        <v>19070</v>
      </c>
      <c r="J3486" s="36" t="s">
        <v>19071</v>
      </c>
      <c r="K3486" s="36" t="s">
        <v>33</v>
      </c>
      <c r="L3486" s="72" t="s">
        <v>19072</v>
      </c>
      <c r="M3486" s="36" t="s">
        <v>19073</v>
      </c>
      <c r="N3486" s="36" t="s">
        <v>36</v>
      </c>
      <c r="O3486" s="36"/>
      <c r="P3486" s="36"/>
      <c r="Q3486" s="36"/>
      <c r="R3486" s="36"/>
      <c r="S3486" s="36" t="s">
        <v>51</v>
      </c>
      <c r="T3486" s="36" t="s">
        <v>38</v>
      </c>
      <c r="U3486" s="36" t="s">
        <v>39</v>
      </c>
      <c r="V3486" s="36" t="s">
        <v>38</v>
      </c>
      <c r="W3486" s="36" t="s">
        <v>38</v>
      </c>
      <c r="X3486" s="36">
        <v>2</v>
      </c>
      <c r="Y3486" s="36" t="s">
        <v>18457</v>
      </c>
      <c r="Z3486" s="36">
        <v>2</v>
      </c>
      <c r="AA3486" s="36" t="s">
        <v>19074</v>
      </c>
      <c r="AB3486" s="36">
        <v>4</v>
      </c>
      <c r="AC3486" s="36"/>
      <c r="AD3486" s="36"/>
      <c r="AE3486" s="36">
        <f t="shared" si="57"/>
        <v>0</v>
      </c>
    </row>
    <row r="3487" spans="1:31" customFormat="1" ht="135">
      <c r="A3487" s="36">
        <v>3486</v>
      </c>
      <c r="B3487" s="36" t="s">
        <v>15814</v>
      </c>
      <c r="C3487" s="36" t="s">
        <v>18451</v>
      </c>
      <c r="D3487" s="36" t="s">
        <v>19075</v>
      </c>
      <c r="E3487" s="36" t="s">
        <v>28</v>
      </c>
      <c r="F3487" s="36" t="s">
        <v>45</v>
      </c>
      <c r="G3487" s="36">
        <v>0</v>
      </c>
      <c r="H3487" s="36" t="s">
        <v>82</v>
      </c>
      <c r="I3487" s="36" t="s">
        <v>19076</v>
      </c>
      <c r="J3487" s="36" t="s">
        <v>19077</v>
      </c>
      <c r="K3487" s="36" t="s">
        <v>33</v>
      </c>
      <c r="L3487" s="72" t="s">
        <v>19078</v>
      </c>
      <c r="M3487" s="36" t="s">
        <v>19079</v>
      </c>
      <c r="N3487" s="36" t="s">
        <v>49</v>
      </c>
      <c r="O3487" s="36" t="s">
        <v>50</v>
      </c>
      <c r="P3487" s="36" t="s">
        <v>50</v>
      </c>
      <c r="Q3487" s="36"/>
      <c r="R3487" s="36"/>
      <c r="S3487" s="36" t="s">
        <v>51</v>
      </c>
      <c r="T3487" s="36" t="s">
        <v>39</v>
      </c>
      <c r="U3487" s="36" t="s">
        <v>39</v>
      </c>
      <c r="V3487" s="36" t="s">
        <v>39</v>
      </c>
      <c r="W3487" s="36" t="s">
        <v>38</v>
      </c>
      <c r="X3487" s="36">
        <v>2</v>
      </c>
      <c r="Y3487" s="36" t="s">
        <v>18457</v>
      </c>
      <c r="Z3487" s="36">
        <v>2</v>
      </c>
      <c r="AA3487" s="36" t="s">
        <v>19080</v>
      </c>
      <c r="AB3487" s="36">
        <v>1</v>
      </c>
      <c r="AC3487" s="36"/>
      <c r="AD3487" s="36"/>
      <c r="AE3487" s="36">
        <f t="shared" si="57"/>
        <v>2</v>
      </c>
    </row>
    <row r="3488" spans="1:31" customFormat="1" ht="121.5">
      <c r="A3488" s="36">
        <v>3487</v>
      </c>
      <c r="B3488" s="36" t="s">
        <v>15814</v>
      </c>
      <c r="C3488" s="36" t="s">
        <v>18451</v>
      </c>
      <c r="D3488" s="36" t="s">
        <v>19081</v>
      </c>
      <c r="E3488" s="36" t="s">
        <v>28</v>
      </c>
      <c r="F3488" s="36" t="s">
        <v>45</v>
      </c>
      <c r="G3488" s="36">
        <v>0</v>
      </c>
      <c r="H3488" s="36" t="s">
        <v>82</v>
      </c>
      <c r="I3488" s="36" t="s">
        <v>19082</v>
      </c>
      <c r="J3488" s="36" t="s">
        <v>19083</v>
      </c>
      <c r="K3488" s="36" t="s">
        <v>33</v>
      </c>
      <c r="L3488" s="72" t="s">
        <v>19084</v>
      </c>
      <c r="M3488" s="36" t="s">
        <v>19085</v>
      </c>
      <c r="N3488" s="36" t="s">
        <v>36</v>
      </c>
      <c r="O3488" s="36"/>
      <c r="P3488" s="36"/>
      <c r="Q3488" s="36"/>
      <c r="R3488" s="36"/>
      <c r="S3488" s="36" t="s">
        <v>37</v>
      </c>
      <c r="T3488" s="36" t="s">
        <v>38</v>
      </c>
      <c r="U3488" s="36" t="s">
        <v>39</v>
      </c>
      <c r="V3488" s="36" t="s">
        <v>38</v>
      </c>
      <c r="W3488" s="36" t="s">
        <v>38</v>
      </c>
      <c r="X3488" s="36">
        <v>2</v>
      </c>
      <c r="Y3488" s="36" t="s">
        <v>18457</v>
      </c>
      <c r="Z3488" s="36">
        <v>2</v>
      </c>
      <c r="AA3488" s="36" t="s">
        <v>19086</v>
      </c>
      <c r="AB3488" s="36">
        <v>5</v>
      </c>
      <c r="AC3488" s="36"/>
      <c r="AD3488" s="36"/>
      <c r="AE3488" s="36">
        <f t="shared" si="57"/>
        <v>0</v>
      </c>
    </row>
    <row r="3489" spans="1:31" customFormat="1" ht="108">
      <c r="A3489" s="36">
        <v>3488</v>
      </c>
      <c r="B3489" s="36" t="s">
        <v>15814</v>
      </c>
      <c r="C3489" s="36" t="s">
        <v>18451</v>
      </c>
      <c r="D3489" s="36" t="s">
        <v>19087</v>
      </c>
      <c r="E3489" s="36" t="s">
        <v>28</v>
      </c>
      <c r="F3489" s="36" t="s">
        <v>45</v>
      </c>
      <c r="G3489" s="36">
        <v>0</v>
      </c>
      <c r="H3489" s="36" t="s">
        <v>82</v>
      </c>
      <c r="I3489" s="36" t="s">
        <v>19088</v>
      </c>
      <c r="J3489" s="36" t="s">
        <v>19089</v>
      </c>
      <c r="K3489" s="36" t="s">
        <v>33</v>
      </c>
      <c r="L3489" s="72" t="s">
        <v>19090</v>
      </c>
      <c r="M3489" s="36" t="s">
        <v>19091</v>
      </c>
      <c r="N3489" s="36" t="s">
        <v>36</v>
      </c>
      <c r="O3489" s="36"/>
      <c r="P3489" s="36"/>
      <c r="Q3489" s="36"/>
      <c r="R3489" s="36"/>
      <c r="S3489" s="36" t="s">
        <v>51</v>
      </c>
      <c r="T3489" s="36" t="s">
        <v>38</v>
      </c>
      <c r="U3489" s="36" t="s">
        <v>39</v>
      </c>
      <c r="V3489" s="36" t="s">
        <v>38</v>
      </c>
      <c r="W3489" s="36" t="s">
        <v>38</v>
      </c>
      <c r="X3489" s="36">
        <v>2</v>
      </c>
      <c r="Y3489" s="36" t="s">
        <v>18457</v>
      </c>
      <c r="Z3489" s="36">
        <v>2</v>
      </c>
      <c r="AA3489" s="36" t="s">
        <v>19092</v>
      </c>
      <c r="AB3489" s="36">
        <v>5</v>
      </c>
      <c r="AC3489" s="36"/>
      <c r="AD3489" s="36"/>
      <c r="AE3489" s="36">
        <f t="shared" si="57"/>
        <v>0</v>
      </c>
    </row>
    <row r="3490" spans="1:31" customFormat="1" ht="121.5">
      <c r="A3490" s="36">
        <v>3489</v>
      </c>
      <c r="B3490" s="36" t="s">
        <v>15814</v>
      </c>
      <c r="C3490" s="36" t="s">
        <v>18451</v>
      </c>
      <c r="D3490" s="36" t="s">
        <v>19093</v>
      </c>
      <c r="E3490" s="36" t="s">
        <v>28</v>
      </c>
      <c r="F3490" s="36" t="s">
        <v>45</v>
      </c>
      <c r="G3490" s="36">
        <v>0</v>
      </c>
      <c r="H3490" s="36" t="s">
        <v>82</v>
      </c>
      <c r="I3490" s="36" t="s">
        <v>19094</v>
      </c>
      <c r="J3490" s="36" t="s">
        <v>19095</v>
      </c>
      <c r="K3490" s="36" t="s">
        <v>33</v>
      </c>
      <c r="L3490" s="72" t="s">
        <v>19096</v>
      </c>
      <c r="M3490" s="36" t="s">
        <v>19097</v>
      </c>
      <c r="N3490" s="36" t="s">
        <v>36</v>
      </c>
      <c r="O3490" s="36"/>
      <c r="P3490" s="36"/>
      <c r="Q3490" s="36"/>
      <c r="R3490" s="36"/>
      <c r="S3490" s="36" t="s">
        <v>37</v>
      </c>
      <c r="T3490" s="36" t="s">
        <v>39</v>
      </c>
      <c r="U3490" s="36" t="s">
        <v>38</v>
      </c>
      <c r="V3490" s="36" t="s">
        <v>38</v>
      </c>
      <c r="W3490" s="36" t="s">
        <v>38</v>
      </c>
      <c r="X3490" s="36">
        <v>2</v>
      </c>
      <c r="Y3490" s="36" t="s">
        <v>18663</v>
      </c>
      <c r="Z3490" s="36">
        <v>2</v>
      </c>
      <c r="AA3490" s="36" t="s">
        <v>19098</v>
      </c>
      <c r="AB3490" s="36">
        <v>5</v>
      </c>
      <c r="AC3490" s="36"/>
      <c r="AD3490" s="36"/>
      <c r="AE3490" s="36">
        <f t="shared" si="57"/>
        <v>0</v>
      </c>
    </row>
    <row r="3491" spans="1:31" customFormat="1" ht="94.5">
      <c r="A3491" s="36">
        <v>3490</v>
      </c>
      <c r="B3491" s="36" t="s">
        <v>15814</v>
      </c>
      <c r="C3491" s="36" t="s">
        <v>18451</v>
      </c>
      <c r="D3491" s="36" t="s">
        <v>19099</v>
      </c>
      <c r="E3491" s="36" t="s">
        <v>28</v>
      </c>
      <c r="F3491" s="36" t="s">
        <v>45</v>
      </c>
      <c r="G3491" s="36">
        <v>0</v>
      </c>
      <c r="H3491" s="36" t="s">
        <v>82</v>
      </c>
      <c r="I3491" s="36" t="s">
        <v>19100</v>
      </c>
      <c r="J3491" s="36" t="s">
        <v>19101</v>
      </c>
      <c r="K3491" s="36" t="s">
        <v>33</v>
      </c>
      <c r="L3491" s="72" t="s">
        <v>19102</v>
      </c>
      <c r="M3491" s="36" t="s">
        <v>19103</v>
      </c>
      <c r="N3491" s="36" t="s">
        <v>49</v>
      </c>
      <c r="O3491" s="36"/>
      <c r="P3491" s="36" t="s">
        <v>50</v>
      </c>
      <c r="Q3491" s="36"/>
      <c r="R3491" s="36"/>
      <c r="S3491" s="36" t="s">
        <v>37</v>
      </c>
      <c r="T3491" s="36" t="s">
        <v>39</v>
      </c>
      <c r="U3491" s="36" t="s">
        <v>38</v>
      </c>
      <c r="V3491" s="36" t="s">
        <v>38</v>
      </c>
      <c r="W3491" s="36" t="s">
        <v>38</v>
      </c>
      <c r="X3491" s="36">
        <v>2</v>
      </c>
      <c r="Y3491" s="36" t="s">
        <v>18663</v>
      </c>
      <c r="Z3491" s="36">
        <v>2</v>
      </c>
      <c r="AA3491" s="36" t="s">
        <v>19104</v>
      </c>
      <c r="AB3491" s="36">
        <v>1</v>
      </c>
      <c r="AC3491" s="36"/>
      <c r="AD3491" s="36"/>
      <c r="AE3491" s="36">
        <f t="shared" si="57"/>
        <v>1</v>
      </c>
    </row>
    <row r="3492" spans="1:31" customFormat="1" ht="175.5">
      <c r="A3492" s="36">
        <v>3491</v>
      </c>
      <c r="B3492" s="36" t="s">
        <v>15814</v>
      </c>
      <c r="C3492" s="36" t="s">
        <v>17722</v>
      </c>
      <c r="D3492" s="36" t="s">
        <v>19105</v>
      </c>
      <c r="E3492" s="36"/>
      <c r="F3492" s="36" t="s">
        <v>45</v>
      </c>
      <c r="G3492" s="36">
        <v>0</v>
      </c>
      <c r="H3492" s="36" t="s">
        <v>82</v>
      </c>
      <c r="I3492" s="36" t="s">
        <v>19106</v>
      </c>
      <c r="J3492" s="36" t="s">
        <v>19107</v>
      </c>
      <c r="K3492" s="36" t="s">
        <v>33</v>
      </c>
      <c r="L3492" s="72" t="s">
        <v>19108</v>
      </c>
      <c r="M3492" s="36" t="s">
        <v>19109</v>
      </c>
      <c r="N3492" s="36" t="s">
        <v>49</v>
      </c>
      <c r="O3492" s="36"/>
      <c r="P3492" s="36" t="s">
        <v>50</v>
      </c>
      <c r="Q3492" s="36"/>
      <c r="R3492" s="36"/>
      <c r="S3492" s="36" t="s">
        <v>37</v>
      </c>
      <c r="T3492" s="36" t="s">
        <v>38</v>
      </c>
      <c r="U3492" s="36" t="s">
        <v>38</v>
      </c>
      <c r="V3492" s="36" t="s">
        <v>38</v>
      </c>
      <c r="W3492" s="36" t="s">
        <v>19110</v>
      </c>
      <c r="X3492" s="36">
        <v>2</v>
      </c>
      <c r="Y3492" s="36" t="s">
        <v>19111</v>
      </c>
      <c r="Z3492" s="36">
        <v>1</v>
      </c>
      <c r="AA3492" s="36" t="s">
        <v>19112</v>
      </c>
      <c r="AB3492" s="36">
        <v>1</v>
      </c>
      <c r="AC3492" s="36"/>
      <c r="AD3492" s="36"/>
      <c r="AE3492" s="36">
        <f t="shared" si="57"/>
        <v>1</v>
      </c>
    </row>
    <row r="3493" spans="1:31" customFormat="1" ht="189">
      <c r="A3493" s="36">
        <v>3492</v>
      </c>
      <c r="B3493" s="36" t="s">
        <v>15814</v>
      </c>
      <c r="C3493" s="36" t="s">
        <v>17722</v>
      </c>
      <c r="D3493" s="36" t="s">
        <v>19113</v>
      </c>
      <c r="E3493" s="36" t="s">
        <v>28</v>
      </c>
      <c r="F3493" s="36" t="s">
        <v>45</v>
      </c>
      <c r="G3493" s="36">
        <v>0</v>
      </c>
      <c r="H3493" s="36" t="s">
        <v>82</v>
      </c>
      <c r="I3493" s="36" t="s">
        <v>19114</v>
      </c>
      <c r="J3493" s="36" t="s">
        <v>19115</v>
      </c>
      <c r="K3493" s="36" t="s">
        <v>33</v>
      </c>
      <c r="L3493" s="72" t="s">
        <v>19116</v>
      </c>
      <c r="M3493" s="36" t="s">
        <v>19117</v>
      </c>
      <c r="N3493" s="36" t="s">
        <v>49</v>
      </c>
      <c r="O3493" s="36"/>
      <c r="P3493" s="36" t="s">
        <v>50</v>
      </c>
      <c r="Q3493" s="36"/>
      <c r="R3493" s="36"/>
      <c r="S3493" s="36" t="s">
        <v>51</v>
      </c>
      <c r="T3493" s="36" t="s">
        <v>38</v>
      </c>
      <c r="U3493" s="36" t="s">
        <v>38</v>
      </c>
      <c r="V3493" s="36" t="s">
        <v>38</v>
      </c>
      <c r="W3493" s="36" t="s">
        <v>449</v>
      </c>
      <c r="X3493" s="36">
        <v>2</v>
      </c>
      <c r="Y3493" s="36" t="s">
        <v>14746</v>
      </c>
      <c r="Z3493" s="36">
        <v>1</v>
      </c>
      <c r="AA3493" s="36" t="s">
        <v>19118</v>
      </c>
      <c r="AB3493" s="36">
        <v>1</v>
      </c>
      <c r="AC3493" s="36" t="s">
        <v>19119</v>
      </c>
      <c r="AD3493" s="36"/>
      <c r="AE3493" s="36">
        <f t="shared" si="57"/>
        <v>1</v>
      </c>
    </row>
    <row r="3494" spans="1:31" customFormat="1" ht="216">
      <c r="A3494" s="36">
        <v>3493</v>
      </c>
      <c r="B3494" s="36" t="s">
        <v>15814</v>
      </c>
      <c r="C3494" s="36" t="s">
        <v>17722</v>
      </c>
      <c r="D3494" s="36" t="s">
        <v>19120</v>
      </c>
      <c r="E3494" s="36" t="s">
        <v>28</v>
      </c>
      <c r="F3494" s="36" t="s">
        <v>45</v>
      </c>
      <c r="G3494" s="36">
        <v>0</v>
      </c>
      <c r="H3494" s="36" t="s">
        <v>645</v>
      </c>
      <c r="I3494" s="36" t="s">
        <v>19121</v>
      </c>
      <c r="J3494" s="36" t="s">
        <v>19122</v>
      </c>
      <c r="K3494" s="36" t="s">
        <v>33</v>
      </c>
      <c r="L3494" s="72" t="s">
        <v>19123</v>
      </c>
      <c r="M3494" s="36" t="s">
        <v>19124</v>
      </c>
      <c r="N3494" s="36" t="s">
        <v>49</v>
      </c>
      <c r="O3494" s="36" t="s">
        <v>50</v>
      </c>
      <c r="P3494" s="36"/>
      <c r="Q3494" s="36"/>
      <c r="R3494" s="36"/>
      <c r="S3494" s="36" t="s">
        <v>51</v>
      </c>
      <c r="T3494" s="36" t="s">
        <v>39</v>
      </c>
      <c r="U3494" s="36" t="s">
        <v>39</v>
      </c>
      <c r="V3494" s="36" t="s">
        <v>38</v>
      </c>
      <c r="W3494" s="36" t="s">
        <v>449</v>
      </c>
      <c r="X3494" s="36">
        <v>2</v>
      </c>
      <c r="Y3494" s="36" t="s">
        <v>19125</v>
      </c>
      <c r="Z3494" s="36">
        <v>1</v>
      </c>
      <c r="AA3494" s="36" t="s">
        <v>19126</v>
      </c>
      <c r="AB3494" s="36">
        <v>1</v>
      </c>
      <c r="AC3494" s="36"/>
      <c r="AD3494" s="36"/>
      <c r="AE3494" s="36">
        <f t="shared" si="57"/>
        <v>1</v>
      </c>
    </row>
    <row r="3495" spans="1:31" customFormat="1" ht="175.5">
      <c r="A3495" s="36">
        <v>3494</v>
      </c>
      <c r="B3495" s="36" t="s">
        <v>15814</v>
      </c>
      <c r="C3495" s="36" t="s">
        <v>17722</v>
      </c>
      <c r="D3495" s="36" t="s">
        <v>19127</v>
      </c>
      <c r="E3495" s="36" t="s">
        <v>28</v>
      </c>
      <c r="F3495" s="36" t="s">
        <v>45</v>
      </c>
      <c r="G3495" s="36">
        <v>0</v>
      </c>
      <c r="H3495" s="36" t="s">
        <v>108</v>
      </c>
      <c r="I3495" s="36" t="s">
        <v>19128</v>
      </c>
      <c r="J3495" s="36" t="s">
        <v>19129</v>
      </c>
      <c r="K3495" s="36" t="s">
        <v>106</v>
      </c>
      <c r="L3495" s="72"/>
      <c r="M3495" s="36"/>
      <c r="N3495" s="36"/>
      <c r="O3495" s="36"/>
      <c r="P3495" s="36"/>
      <c r="Q3495" s="36"/>
      <c r="R3495" s="36"/>
      <c r="S3495" s="36"/>
      <c r="T3495" s="36"/>
      <c r="U3495" s="36"/>
      <c r="V3495" s="36"/>
      <c r="W3495" s="36"/>
      <c r="X3495" s="36"/>
      <c r="Y3495" s="36"/>
      <c r="Z3495" s="36"/>
      <c r="AA3495" s="36"/>
      <c r="AB3495" s="36"/>
      <c r="AC3495" s="36"/>
      <c r="AD3495" s="36"/>
      <c r="AE3495" s="36">
        <f t="shared" si="57"/>
        <v>0</v>
      </c>
    </row>
    <row r="3496" spans="1:31" customFormat="1" ht="94.5">
      <c r="A3496" s="36">
        <v>3495</v>
      </c>
      <c r="B3496" s="36" t="s">
        <v>15814</v>
      </c>
      <c r="C3496" s="36" t="s">
        <v>17722</v>
      </c>
      <c r="D3496" s="36" t="s">
        <v>19130</v>
      </c>
      <c r="E3496" s="36" t="s">
        <v>28</v>
      </c>
      <c r="F3496" s="36" t="s">
        <v>45</v>
      </c>
      <c r="G3496" s="36">
        <v>0</v>
      </c>
      <c r="H3496" s="36" t="s">
        <v>645</v>
      </c>
      <c r="I3496" s="36" t="s">
        <v>19131</v>
      </c>
      <c r="J3496" s="36" t="s">
        <v>19132</v>
      </c>
      <c r="K3496" s="36" t="s">
        <v>33</v>
      </c>
      <c r="L3496" s="72" t="s">
        <v>19133</v>
      </c>
      <c r="M3496" s="36" t="s">
        <v>19134</v>
      </c>
      <c r="N3496" s="36" t="s">
        <v>36</v>
      </c>
      <c r="O3496" s="36"/>
      <c r="P3496" s="36"/>
      <c r="Q3496" s="36"/>
      <c r="R3496" s="36"/>
      <c r="S3496" s="36" t="s">
        <v>51</v>
      </c>
      <c r="T3496" s="36" t="s">
        <v>38</v>
      </c>
      <c r="U3496" s="36" t="s">
        <v>39</v>
      </c>
      <c r="V3496" s="36" t="s">
        <v>39</v>
      </c>
      <c r="W3496" s="36" t="s">
        <v>19135</v>
      </c>
      <c r="X3496" s="36">
        <v>1</v>
      </c>
      <c r="Y3496" s="36" t="s">
        <v>19136</v>
      </c>
      <c r="Z3496" s="36">
        <v>1</v>
      </c>
      <c r="AA3496" s="36" t="s">
        <v>19137</v>
      </c>
      <c r="AB3496" s="36">
        <v>1</v>
      </c>
      <c r="AC3496" s="36"/>
      <c r="AD3496" s="36"/>
      <c r="AE3496" s="36">
        <f t="shared" si="57"/>
        <v>0</v>
      </c>
    </row>
    <row r="3497" spans="1:31" customFormat="1" ht="189">
      <c r="A3497" s="36">
        <v>3496</v>
      </c>
      <c r="B3497" s="36" t="s">
        <v>15814</v>
      </c>
      <c r="C3497" s="36" t="s">
        <v>17722</v>
      </c>
      <c r="D3497" s="36" t="s">
        <v>19138</v>
      </c>
      <c r="E3497" s="36" t="s">
        <v>28</v>
      </c>
      <c r="F3497" s="36" t="s">
        <v>45</v>
      </c>
      <c r="G3497" s="36">
        <v>0</v>
      </c>
      <c r="H3497" s="36" t="s">
        <v>82</v>
      </c>
      <c r="I3497" s="36" t="s">
        <v>19139</v>
      </c>
      <c r="J3497" s="36" t="s">
        <v>19140</v>
      </c>
      <c r="K3497" s="36" t="s">
        <v>33</v>
      </c>
      <c r="L3497" s="72" t="s">
        <v>19141</v>
      </c>
      <c r="M3497" s="36" t="s">
        <v>5968</v>
      </c>
      <c r="N3497" s="36" t="s">
        <v>49</v>
      </c>
      <c r="O3497" s="36"/>
      <c r="P3497" s="36"/>
      <c r="Q3497" s="36"/>
      <c r="R3497" s="36" t="s">
        <v>50</v>
      </c>
      <c r="S3497" s="36" t="s">
        <v>51</v>
      </c>
      <c r="T3497" s="36" t="s">
        <v>38</v>
      </c>
      <c r="U3497" s="36" t="s">
        <v>39</v>
      </c>
      <c r="V3497" s="36" t="s">
        <v>39</v>
      </c>
      <c r="W3497" s="36" t="s">
        <v>514</v>
      </c>
      <c r="X3497" s="36">
        <v>1</v>
      </c>
      <c r="Y3497" s="36" t="s">
        <v>19142</v>
      </c>
      <c r="Z3497" s="36">
        <v>1</v>
      </c>
      <c r="AA3497" s="36" t="s">
        <v>19143</v>
      </c>
      <c r="AB3497" s="36">
        <v>1</v>
      </c>
      <c r="AC3497" s="36"/>
      <c r="AD3497" s="36"/>
      <c r="AE3497" s="36">
        <f t="shared" si="57"/>
        <v>1</v>
      </c>
    </row>
    <row r="3498" spans="1:31" customFormat="1" ht="135">
      <c r="A3498" s="36">
        <v>3497</v>
      </c>
      <c r="B3498" s="36" t="s">
        <v>15814</v>
      </c>
      <c r="C3498" s="36" t="s">
        <v>17722</v>
      </c>
      <c r="D3498" s="36" t="s">
        <v>19144</v>
      </c>
      <c r="E3498" s="36" t="s">
        <v>28</v>
      </c>
      <c r="F3498" s="36" t="s">
        <v>45</v>
      </c>
      <c r="G3498" s="36">
        <v>0</v>
      </c>
      <c r="H3498" s="36" t="s">
        <v>82</v>
      </c>
      <c r="I3498" s="36" t="s">
        <v>19145</v>
      </c>
      <c r="J3498" s="36" t="s">
        <v>19146</v>
      </c>
      <c r="K3498" s="36" t="s">
        <v>33</v>
      </c>
      <c r="L3498" s="72" t="s">
        <v>19147</v>
      </c>
      <c r="M3498" s="36" t="s">
        <v>19148</v>
      </c>
      <c r="N3498" s="36" t="s">
        <v>36</v>
      </c>
      <c r="O3498" s="36"/>
      <c r="P3498" s="36"/>
      <c r="Q3498" s="36"/>
      <c r="R3498" s="36"/>
      <c r="S3498" s="36" t="s">
        <v>51</v>
      </c>
      <c r="T3498" s="36" t="s">
        <v>38</v>
      </c>
      <c r="U3498" s="36" t="s">
        <v>39</v>
      </c>
      <c r="V3498" s="36" t="s">
        <v>38</v>
      </c>
      <c r="W3498" s="36" t="s">
        <v>19110</v>
      </c>
      <c r="X3498" s="36">
        <v>2</v>
      </c>
      <c r="Y3498" s="36" t="s">
        <v>19149</v>
      </c>
      <c r="Z3498" s="36">
        <v>1</v>
      </c>
      <c r="AA3498" s="36" t="s">
        <v>19150</v>
      </c>
      <c r="AB3498" s="36">
        <v>1</v>
      </c>
      <c r="AC3498" s="36"/>
      <c r="AD3498" s="36"/>
      <c r="AE3498" s="36">
        <f t="shared" si="57"/>
        <v>0</v>
      </c>
    </row>
    <row r="3499" spans="1:31" customFormat="1" ht="121.5">
      <c r="A3499" s="36">
        <v>3498</v>
      </c>
      <c r="B3499" s="36" t="s">
        <v>15814</v>
      </c>
      <c r="C3499" s="36" t="s">
        <v>17722</v>
      </c>
      <c r="D3499" s="36" t="s">
        <v>19151</v>
      </c>
      <c r="E3499" s="36" t="s">
        <v>28</v>
      </c>
      <c r="F3499" s="36" t="s">
        <v>45</v>
      </c>
      <c r="G3499" s="36">
        <v>0</v>
      </c>
      <c r="H3499" s="36" t="s">
        <v>645</v>
      </c>
      <c r="I3499" s="36" t="s">
        <v>19152</v>
      </c>
      <c r="J3499" s="36" t="s">
        <v>19153</v>
      </c>
      <c r="K3499" s="36" t="s">
        <v>33</v>
      </c>
      <c r="L3499" s="72" t="s">
        <v>19154</v>
      </c>
      <c r="M3499" s="36" t="s">
        <v>19155</v>
      </c>
      <c r="N3499" s="36" t="s">
        <v>49</v>
      </c>
      <c r="O3499" s="36"/>
      <c r="P3499" s="36" t="s">
        <v>50</v>
      </c>
      <c r="Q3499" s="36"/>
      <c r="R3499" s="36"/>
      <c r="S3499" s="36" t="s">
        <v>51</v>
      </c>
      <c r="T3499" s="36" t="s">
        <v>38</v>
      </c>
      <c r="U3499" s="36" t="s">
        <v>39</v>
      </c>
      <c r="V3499" s="36" t="s">
        <v>38</v>
      </c>
      <c r="W3499" s="36" t="s">
        <v>19156</v>
      </c>
      <c r="X3499" s="36">
        <v>2</v>
      </c>
      <c r="Y3499" s="36" t="s">
        <v>12287</v>
      </c>
      <c r="Z3499" s="36">
        <v>1</v>
      </c>
      <c r="AA3499" s="36" t="s">
        <v>19157</v>
      </c>
      <c r="AB3499" s="36">
        <v>1</v>
      </c>
      <c r="AC3499" s="36"/>
      <c r="AD3499" s="36"/>
      <c r="AE3499" s="36">
        <f t="shared" si="57"/>
        <v>1</v>
      </c>
    </row>
    <row r="3500" spans="1:31" customFormat="1" ht="175.5">
      <c r="A3500" s="36">
        <v>3499</v>
      </c>
      <c r="B3500" s="36" t="s">
        <v>15814</v>
      </c>
      <c r="C3500" s="36" t="s">
        <v>17722</v>
      </c>
      <c r="D3500" s="36" t="s">
        <v>19158</v>
      </c>
      <c r="E3500" s="36" t="s">
        <v>28</v>
      </c>
      <c r="F3500" s="36" t="s">
        <v>45</v>
      </c>
      <c r="G3500" s="36">
        <v>0</v>
      </c>
      <c r="H3500" s="36" t="s">
        <v>82</v>
      </c>
      <c r="I3500" s="36" t="s">
        <v>19159</v>
      </c>
      <c r="J3500" s="36" t="s">
        <v>19160</v>
      </c>
      <c r="K3500" s="36" t="s">
        <v>106</v>
      </c>
      <c r="L3500" s="72"/>
      <c r="M3500" s="36"/>
      <c r="N3500" s="36"/>
      <c r="O3500" s="36"/>
      <c r="P3500" s="36"/>
      <c r="Q3500" s="36"/>
      <c r="R3500" s="36"/>
      <c r="S3500" s="36"/>
      <c r="T3500" s="36"/>
      <c r="U3500" s="36"/>
      <c r="V3500" s="36"/>
      <c r="W3500" s="36"/>
      <c r="X3500" s="36"/>
      <c r="Y3500" s="36"/>
      <c r="Z3500" s="36"/>
      <c r="AA3500" s="36"/>
      <c r="AB3500" s="36"/>
      <c r="AC3500" s="36"/>
      <c r="AD3500" s="36"/>
      <c r="AE3500" s="36">
        <f t="shared" si="57"/>
        <v>0</v>
      </c>
    </row>
    <row r="3501" spans="1:31" customFormat="1" ht="108">
      <c r="A3501" s="36">
        <v>3500</v>
      </c>
      <c r="B3501" s="36" t="s">
        <v>15814</v>
      </c>
      <c r="C3501" s="36" t="s">
        <v>17722</v>
      </c>
      <c r="D3501" s="36" t="s">
        <v>19161</v>
      </c>
      <c r="E3501" s="36" t="s">
        <v>28</v>
      </c>
      <c r="F3501" s="36" t="s">
        <v>45</v>
      </c>
      <c r="G3501" s="36">
        <v>0</v>
      </c>
      <c r="H3501" s="36" t="s">
        <v>108</v>
      </c>
      <c r="I3501" s="36" t="s">
        <v>19162</v>
      </c>
      <c r="J3501" s="36" t="s">
        <v>19163</v>
      </c>
      <c r="K3501" s="36" t="s">
        <v>33</v>
      </c>
      <c r="L3501" s="72" t="s">
        <v>19164</v>
      </c>
      <c r="M3501" s="36" t="s">
        <v>19165</v>
      </c>
      <c r="N3501" s="36" t="s">
        <v>49</v>
      </c>
      <c r="O3501" s="36"/>
      <c r="P3501" s="36"/>
      <c r="Q3501" s="36"/>
      <c r="R3501" s="36" t="s">
        <v>50</v>
      </c>
      <c r="S3501" s="36" t="s">
        <v>51</v>
      </c>
      <c r="T3501" s="36" t="s">
        <v>38</v>
      </c>
      <c r="U3501" s="36" t="s">
        <v>39</v>
      </c>
      <c r="V3501" s="36" t="s">
        <v>39</v>
      </c>
      <c r="W3501" s="36" t="s">
        <v>19166</v>
      </c>
      <c r="X3501" s="36">
        <v>1</v>
      </c>
      <c r="Y3501" s="36" t="s">
        <v>19167</v>
      </c>
      <c r="Z3501" s="36">
        <v>1</v>
      </c>
      <c r="AA3501" s="36" t="s">
        <v>19168</v>
      </c>
      <c r="AB3501" s="36">
        <v>5</v>
      </c>
      <c r="AC3501" s="36" t="s">
        <v>19119</v>
      </c>
      <c r="AD3501" s="36"/>
      <c r="AE3501" s="36">
        <f t="shared" si="57"/>
        <v>1</v>
      </c>
    </row>
    <row r="3502" spans="1:31" customFormat="1" ht="135">
      <c r="A3502" s="36">
        <v>3501</v>
      </c>
      <c r="B3502" s="36" t="s">
        <v>15814</v>
      </c>
      <c r="C3502" s="36" t="s">
        <v>17722</v>
      </c>
      <c r="D3502" s="36" t="s">
        <v>19169</v>
      </c>
      <c r="E3502" s="36" t="s">
        <v>28</v>
      </c>
      <c r="F3502" s="36" t="s">
        <v>45</v>
      </c>
      <c r="G3502" s="36">
        <v>0</v>
      </c>
      <c r="H3502" s="36" t="s">
        <v>82</v>
      </c>
      <c r="I3502" s="36" t="s">
        <v>19170</v>
      </c>
      <c r="J3502" s="36" t="s">
        <v>19171</v>
      </c>
      <c r="K3502" s="36" t="s">
        <v>33</v>
      </c>
      <c r="L3502" s="72" t="s">
        <v>19172</v>
      </c>
      <c r="M3502" s="36" t="s">
        <v>19173</v>
      </c>
      <c r="N3502" s="36" t="s">
        <v>49</v>
      </c>
      <c r="O3502" s="36"/>
      <c r="P3502" s="36"/>
      <c r="Q3502" s="36"/>
      <c r="R3502" s="36" t="s">
        <v>50</v>
      </c>
      <c r="S3502" s="36" t="s">
        <v>51</v>
      </c>
      <c r="T3502" s="36" t="s">
        <v>38</v>
      </c>
      <c r="U3502" s="36" t="s">
        <v>39</v>
      </c>
      <c r="V3502" s="36" t="s">
        <v>39</v>
      </c>
      <c r="W3502" s="36" t="s">
        <v>514</v>
      </c>
      <c r="X3502" s="36">
        <v>1</v>
      </c>
      <c r="Y3502" s="36" t="s">
        <v>19167</v>
      </c>
      <c r="Z3502" s="36">
        <v>1</v>
      </c>
      <c r="AA3502" s="36" t="s">
        <v>19174</v>
      </c>
      <c r="AB3502" s="36">
        <v>1</v>
      </c>
      <c r="AC3502" s="36"/>
      <c r="AD3502" s="36"/>
      <c r="AE3502" s="36">
        <f t="shared" si="57"/>
        <v>1</v>
      </c>
    </row>
    <row r="3503" spans="1:31" customFormat="1" ht="189">
      <c r="A3503" s="36">
        <v>3502</v>
      </c>
      <c r="B3503" s="36" t="s">
        <v>15814</v>
      </c>
      <c r="C3503" s="36" t="s">
        <v>17722</v>
      </c>
      <c r="D3503" s="36" t="s">
        <v>19175</v>
      </c>
      <c r="E3503" s="36" t="s">
        <v>28</v>
      </c>
      <c r="F3503" s="36" t="s">
        <v>45</v>
      </c>
      <c r="G3503" s="36">
        <v>0</v>
      </c>
      <c r="H3503" s="36" t="s">
        <v>82</v>
      </c>
      <c r="I3503" s="36" t="s">
        <v>19176</v>
      </c>
      <c r="J3503" s="36" t="s">
        <v>19177</v>
      </c>
      <c r="K3503" s="36" t="s">
        <v>33</v>
      </c>
      <c r="L3503" s="72" t="s">
        <v>19178</v>
      </c>
      <c r="M3503" s="36" t="s">
        <v>19179</v>
      </c>
      <c r="N3503" s="36" t="s">
        <v>49</v>
      </c>
      <c r="O3503" s="36"/>
      <c r="P3503" s="36" t="s">
        <v>50</v>
      </c>
      <c r="Q3503" s="36"/>
      <c r="R3503" s="36"/>
      <c r="S3503" s="36" t="s">
        <v>51</v>
      </c>
      <c r="T3503" s="36" t="s">
        <v>38</v>
      </c>
      <c r="U3503" s="36" t="s">
        <v>39</v>
      </c>
      <c r="V3503" s="36" t="s">
        <v>38</v>
      </c>
      <c r="W3503" s="36" t="s">
        <v>449</v>
      </c>
      <c r="X3503" s="36">
        <v>2</v>
      </c>
      <c r="Y3503" s="36" t="s">
        <v>19180</v>
      </c>
      <c r="Z3503" s="36">
        <v>1</v>
      </c>
      <c r="AA3503" s="36" t="s">
        <v>19181</v>
      </c>
      <c r="AB3503" s="36">
        <v>1</v>
      </c>
      <c r="AC3503" s="36" t="s">
        <v>19182</v>
      </c>
      <c r="AD3503" s="36"/>
      <c r="AE3503" s="36">
        <f t="shared" si="57"/>
        <v>1</v>
      </c>
    </row>
    <row r="3504" spans="1:31" customFormat="1" ht="148.5">
      <c r="A3504" s="36">
        <v>3503</v>
      </c>
      <c r="B3504" s="36" t="s">
        <v>15814</v>
      </c>
      <c r="C3504" s="36" t="s">
        <v>17722</v>
      </c>
      <c r="D3504" s="36" t="s">
        <v>19183</v>
      </c>
      <c r="E3504" s="36" t="s">
        <v>28</v>
      </c>
      <c r="F3504" s="36" t="s">
        <v>45</v>
      </c>
      <c r="G3504" s="36">
        <v>0</v>
      </c>
      <c r="H3504" s="36" t="s">
        <v>42</v>
      </c>
      <c r="I3504" s="36" t="s">
        <v>19184</v>
      </c>
      <c r="J3504" s="36" t="s">
        <v>19185</v>
      </c>
      <c r="K3504" s="36" t="s">
        <v>106</v>
      </c>
      <c r="L3504" s="72"/>
      <c r="M3504" s="36"/>
      <c r="N3504" s="36"/>
      <c r="O3504" s="36"/>
      <c r="P3504" s="36"/>
      <c r="Q3504" s="36"/>
      <c r="R3504" s="36"/>
      <c r="S3504" s="36"/>
      <c r="T3504" s="36"/>
      <c r="U3504" s="36"/>
      <c r="V3504" s="36"/>
      <c r="W3504" s="36"/>
      <c r="X3504" s="36"/>
      <c r="Y3504" s="36"/>
      <c r="Z3504" s="36"/>
      <c r="AA3504" s="36"/>
      <c r="AB3504" s="36"/>
      <c r="AC3504" s="36"/>
      <c r="AD3504" s="36"/>
      <c r="AE3504" s="36">
        <f t="shared" si="57"/>
        <v>0</v>
      </c>
    </row>
    <row r="3505" spans="1:31" customFormat="1" ht="135">
      <c r="A3505" s="36">
        <v>3504</v>
      </c>
      <c r="B3505" s="36" t="s">
        <v>15814</v>
      </c>
      <c r="C3505" s="36" t="s">
        <v>17722</v>
      </c>
      <c r="D3505" s="36" t="s">
        <v>19186</v>
      </c>
      <c r="E3505" s="36" t="s">
        <v>28</v>
      </c>
      <c r="F3505" s="36" t="s">
        <v>45</v>
      </c>
      <c r="G3505" s="36">
        <v>0</v>
      </c>
      <c r="H3505" s="36" t="s">
        <v>82</v>
      </c>
      <c r="I3505" s="36" t="s">
        <v>19187</v>
      </c>
      <c r="J3505" s="36" t="s">
        <v>19188</v>
      </c>
      <c r="K3505" s="36" t="s">
        <v>33</v>
      </c>
      <c r="L3505" s="72" t="s">
        <v>19189</v>
      </c>
      <c r="M3505" s="36" t="s">
        <v>19190</v>
      </c>
      <c r="N3505" s="36" t="s">
        <v>49</v>
      </c>
      <c r="O3505" s="36"/>
      <c r="P3505" s="36" t="s">
        <v>50</v>
      </c>
      <c r="Q3505" s="36"/>
      <c r="R3505" s="36"/>
      <c r="S3505" s="36" t="s">
        <v>51</v>
      </c>
      <c r="T3505" s="36" t="s">
        <v>38</v>
      </c>
      <c r="U3505" s="36" t="s">
        <v>39</v>
      </c>
      <c r="V3505" s="36" t="s">
        <v>38</v>
      </c>
      <c r="W3505" s="36" t="s">
        <v>449</v>
      </c>
      <c r="X3505" s="36">
        <v>2</v>
      </c>
      <c r="Y3505" s="36" t="s">
        <v>19191</v>
      </c>
      <c r="Z3505" s="36">
        <v>1</v>
      </c>
      <c r="AA3505" s="36" t="s">
        <v>19192</v>
      </c>
      <c r="AB3505" s="36">
        <v>1</v>
      </c>
      <c r="AC3505" s="36"/>
      <c r="AD3505" s="36"/>
      <c r="AE3505" s="36">
        <f t="shared" si="57"/>
        <v>1</v>
      </c>
    </row>
    <row r="3506" spans="1:31" customFormat="1" ht="121.5">
      <c r="A3506" s="36">
        <v>3505</v>
      </c>
      <c r="B3506" s="36" t="s">
        <v>15814</v>
      </c>
      <c r="C3506" s="36" t="s">
        <v>17722</v>
      </c>
      <c r="D3506" s="36" t="s">
        <v>19193</v>
      </c>
      <c r="E3506" s="36" t="s">
        <v>28</v>
      </c>
      <c r="F3506" s="36" t="s">
        <v>45</v>
      </c>
      <c r="G3506" s="36">
        <v>0</v>
      </c>
      <c r="H3506" s="36" t="s">
        <v>82</v>
      </c>
      <c r="I3506" s="36" t="s">
        <v>19194</v>
      </c>
      <c r="J3506" s="36" t="s">
        <v>19195</v>
      </c>
      <c r="K3506" s="36" t="s">
        <v>33</v>
      </c>
      <c r="L3506" s="72" t="s">
        <v>19196</v>
      </c>
      <c r="M3506" s="36" t="s">
        <v>211</v>
      </c>
      <c r="N3506" s="36" t="s">
        <v>36</v>
      </c>
      <c r="O3506" s="36"/>
      <c r="P3506" s="36"/>
      <c r="Q3506" s="36"/>
      <c r="R3506" s="36"/>
      <c r="S3506" s="36" t="s">
        <v>51</v>
      </c>
      <c r="T3506" s="36" t="s">
        <v>39</v>
      </c>
      <c r="U3506" s="36" t="s">
        <v>38</v>
      </c>
      <c r="V3506" s="36" t="s">
        <v>38</v>
      </c>
      <c r="W3506" s="36" t="s">
        <v>449</v>
      </c>
      <c r="X3506" s="36">
        <v>2</v>
      </c>
      <c r="Y3506" s="36" t="s">
        <v>38</v>
      </c>
      <c r="Z3506" s="36">
        <v>3</v>
      </c>
      <c r="AA3506" s="36" t="s">
        <v>19197</v>
      </c>
      <c r="AB3506" s="36">
        <v>1</v>
      </c>
      <c r="AC3506" s="36"/>
      <c r="AD3506" s="36"/>
      <c r="AE3506" s="36">
        <f t="shared" si="57"/>
        <v>0</v>
      </c>
    </row>
    <row r="3507" spans="1:31" customFormat="1" ht="162">
      <c r="A3507" s="36">
        <v>3506</v>
      </c>
      <c r="B3507" s="36" t="s">
        <v>15814</v>
      </c>
      <c r="C3507" s="36" t="s">
        <v>17722</v>
      </c>
      <c r="D3507" s="36" t="s">
        <v>19198</v>
      </c>
      <c r="E3507" s="36" t="s">
        <v>28</v>
      </c>
      <c r="F3507" s="36" t="s">
        <v>45</v>
      </c>
      <c r="G3507" s="36">
        <v>0</v>
      </c>
      <c r="H3507" s="36" t="s">
        <v>82</v>
      </c>
      <c r="I3507" s="36" t="s">
        <v>19199</v>
      </c>
      <c r="J3507" s="36" t="s">
        <v>19200</v>
      </c>
      <c r="K3507" s="36" t="s">
        <v>33</v>
      </c>
      <c r="L3507" s="72" t="s">
        <v>19201</v>
      </c>
      <c r="M3507" s="36" t="s">
        <v>211</v>
      </c>
      <c r="N3507" s="36" t="s">
        <v>36</v>
      </c>
      <c r="O3507" s="36"/>
      <c r="P3507" s="36"/>
      <c r="Q3507" s="36"/>
      <c r="R3507" s="36"/>
      <c r="S3507" s="36" t="s">
        <v>51</v>
      </c>
      <c r="T3507" s="36" t="s">
        <v>38</v>
      </c>
      <c r="U3507" s="36" t="s">
        <v>38</v>
      </c>
      <c r="V3507" s="36" t="s">
        <v>39</v>
      </c>
      <c r="W3507" s="36" t="s">
        <v>449</v>
      </c>
      <c r="X3507" s="36">
        <v>2</v>
      </c>
      <c r="Y3507" s="36" t="s">
        <v>19202</v>
      </c>
      <c r="Z3507" s="36">
        <v>1</v>
      </c>
      <c r="AA3507" s="36" t="s">
        <v>19203</v>
      </c>
      <c r="AB3507" s="36">
        <v>1</v>
      </c>
      <c r="AC3507" s="36"/>
      <c r="AD3507" s="36"/>
      <c r="AE3507" s="36">
        <f t="shared" si="57"/>
        <v>0</v>
      </c>
    </row>
    <row r="3508" spans="1:31" customFormat="1" ht="162">
      <c r="A3508" s="36">
        <v>3507</v>
      </c>
      <c r="B3508" s="36" t="s">
        <v>15814</v>
      </c>
      <c r="C3508" s="36" t="s">
        <v>17722</v>
      </c>
      <c r="D3508" s="36" t="s">
        <v>19204</v>
      </c>
      <c r="E3508" s="36" t="s">
        <v>28</v>
      </c>
      <c r="F3508" s="36" t="s">
        <v>45</v>
      </c>
      <c r="G3508" s="36">
        <v>0</v>
      </c>
      <c r="H3508" s="36" t="s">
        <v>30</v>
      </c>
      <c r="I3508" s="36" t="s">
        <v>19205</v>
      </c>
      <c r="J3508" s="36" t="s">
        <v>19206</v>
      </c>
      <c r="K3508" s="36" t="s">
        <v>33</v>
      </c>
      <c r="L3508" s="72" t="s">
        <v>19207</v>
      </c>
      <c r="M3508" s="36" t="s">
        <v>7361</v>
      </c>
      <c r="N3508" s="36" t="s">
        <v>49</v>
      </c>
      <c r="O3508" s="36"/>
      <c r="P3508" s="36" t="s">
        <v>50</v>
      </c>
      <c r="Q3508" s="36"/>
      <c r="R3508" s="36"/>
      <c r="S3508" s="36" t="s">
        <v>51</v>
      </c>
      <c r="T3508" s="36" t="s">
        <v>38</v>
      </c>
      <c r="U3508" s="36" t="s">
        <v>38</v>
      </c>
      <c r="V3508" s="36" t="s">
        <v>38</v>
      </c>
      <c r="W3508" s="36" t="s">
        <v>449</v>
      </c>
      <c r="X3508" s="36">
        <v>2</v>
      </c>
      <c r="Y3508" s="36" t="s">
        <v>38</v>
      </c>
      <c r="Z3508" s="36">
        <v>3</v>
      </c>
      <c r="AA3508" s="36" t="s">
        <v>19208</v>
      </c>
      <c r="AB3508" s="36">
        <v>1</v>
      </c>
      <c r="AC3508" s="36"/>
      <c r="AD3508" s="36"/>
      <c r="AE3508" s="36">
        <f t="shared" si="57"/>
        <v>1</v>
      </c>
    </row>
    <row r="3509" spans="1:31" customFormat="1" ht="256.5">
      <c r="A3509" s="36">
        <v>3508</v>
      </c>
      <c r="B3509" s="36" t="s">
        <v>15814</v>
      </c>
      <c r="C3509" s="36" t="s">
        <v>17722</v>
      </c>
      <c r="D3509" s="36" t="s">
        <v>19209</v>
      </c>
      <c r="E3509" s="36" t="s">
        <v>28</v>
      </c>
      <c r="F3509" s="36" t="s">
        <v>45</v>
      </c>
      <c r="G3509" s="36">
        <v>0</v>
      </c>
      <c r="H3509" s="36" t="s">
        <v>82</v>
      </c>
      <c r="I3509" s="36" t="s">
        <v>19210</v>
      </c>
      <c r="J3509" s="36" t="s">
        <v>19211</v>
      </c>
      <c r="K3509" s="36" t="s">
        <v>33</v>
      </c>
      <c r="L3509" s="72" t="s">
        <v>19212</v>
      </c>
      <c r="M3509" s="36" t="s">
        <v>7361</v>
      </c>
      <c r="N3509" s="36" t="s">
        <v>49</v>
      </c>
      <c r="O3509" s="36"/>
      <c r="P3509" s="36" t="s">
        <v>50</v>
      </c>
      <c r="Q3509" s="36"/>
      <c r="R3509" s="36"/>
      <c r="S3509" s="36" t="s">
        <v>51</v>
      </c>
      <c r="T3509" s="36" t="s">
        <v>38</v>
      </c>
      <c r="U3509" s="36" t="s">
        <v>39</v>
      </c>
      <c r="V3509" s="36" t="s">
        <v>38</v>
      </c>
      <c r="W3509" s="36" t="s">
        <v>449</v>
      </c>
      <c r="X3509" s="36">
        <v>2</v>
      </c>
      <c r="Y3509" s="36" t="s">
        <v>19213</v>
      </c>
      <c r="Z3509" s="36">
        <v>1</v>
      </c>
      <c r="AA3509" s="36" t="s">
        <v>19214</v>
      </c>
      <c r="AB3509" s="36">
        <v>1</v>
      </c>
      <c r="AC3509" s="36" t="s">
        <v>19119</v>
      </c>
      <c r="AD3509" s="36"/>
      <c r="AE3509" s="36">
        <f t="shared" si="57"/>
        <v>1</v>
      </c>
    </row>
    <row r="3510" spans="1:31" customFormat="1" ht="202.5">
      <c r="A3510" s="36">
        <v>3509</v>
      </c>
      <c r="B3510" s="36" t="s">
        <v>15814</v>
      </c>
      <c r="C3510" s="36" t="s">
        <v>17722</v>
      </c>
      <c r="D3510" s="36" t="s">
        <v>19215</v>
      </c>
      <c r="E3510" s="36" t="s">
        <v>28</v>
      </c>
      <c r="F3510" s="36" t="s">
        <v>45</v>
      </c>
      <c r="G3510" s="36">
        <v>0</v>
      </c>
      <c r="H3510" s="36" t="s">
        <v>82</v>
      </c>
      <c r="I3510" s="36" t="s">
        <v>19216</v>
      </c>
      <c r="J3510" s="36" t="s">
        <v>19217</v>
      </c>
      <c r="K3510" s="36" t="s">
        <v>33</v>
      </c>
      <c r="L3510" s="72" t="s">
        <v>19218</v>
      </c>
      <c r="M3510" s="36" t="s">
        <v>19219</v>
      </c>
      <c r="N3510" s="36" t="s">
        <v>49</v>
      </c>
      <c r="O3510" s="36"/>
      <c r="P3510" s="36"/>
      <c r="Q3510" s="36"/>
      <c r="R3510" s="36" t="s">
        <v>50</v>
      </c>
      <c r="S3510" s="36" t="s">
        <v>51</v>
      </c>
      <c r="T3510" s="36" t="s">
        <v>38</v>
      </c>
      <c r="U3510" s="36" t="s">
        <v>39</v>
      </c>
      <c r="V3510" s="36" t="s">
        <v>38</v>
      </c>
      <c r="W3510" s="36" t="s">
        <v>19220</v>
      </c>
      <c r="X3510" s="36">
        <v>1</v>
      </c>
      <c r="Y3510" s="36" t="s">
        <v>19221</v>
      </c>
      <c r="Z3510" s="36">
        <v>4</v>
      </c>
      <c r="AA3510" s="36" t="s">
        <v>19222</v>
      </c>
      <c r="AB3510" s="36">
        <v>1</v>
      </c>
      <c r="AC3510" s="36" t="s">
        <v>19182</v>
      </c>
      <c r="AD3510" s="36"/>
      <c r="AE3510" s="36">
        <f t="shared" si="57"/>
        <v>1</v>
      </c>
    </row>
    <row r="3511" spans="1:31" customFormat="1" ht="148.5">
      <c r="A3511" s="36">
        <v>3510</v>
      </c>
      <c r="B3511" s="36" t="s">
        <v>15814</v>
      </c>
      <c r="C3511" s="36" t="s">
        <v>17722</v>
      </c>
      <c r="D3511" s="36" t="s">
        <v>19223</v>
      </c>
      <c r="E3511" s="36" t="s">
        <v>28</v>
      </c>
      <c r="F3511" s="36" t="s">
        <v>45</v>
      </c>
      <c r="G3511" s="36">
        <v>0</v>
      </c>
      <c r="H3511" s="36" t="s">
        <v>82</v>
      </c>
      <c r="I3511" s="36" t="s">
        <v>19224</v>
      </c>
      <c r="J3511" s="36" t="s">
        <v>19225</v>
      </c>
      <c r="K3511" s="36" t="s">
        <v>106</v>
      </c>
      <c r="L3511" s="72"/>
      <c r="M3511" s="36"/>
      <c r="N3511" s="36"/>
      <c r="O3511" s="36"/>
      <c r="P3511" s="36"/>
      <c r="Q3511" s="36"/>
      <c r="R3511" s="36"/>
      <c r="S3511" s="36"/>
      <c r="T3511" s="36"/>
      <c r="U3511" s="36"/>
      <c r="V3511" s="36"/>
      <c r="W3511" s="36"/>
      <c r="X3511" s="36"/>
      <c r="Y3511" s="36"/>
      <c r="Z3511" s="36"/>
      <c r="AA3511" s="36"/>
      <c r="AB3511" s="36"/>
      <c r="AC3511" s="36"/>
      <c r="AD3511" s="36"/>
      <c r="AE3511" s="36">
        <f t="shared" si="57"/>
        <v>0</v>
      </c>
    </row>
    <row r="3512" spans="1:31" customFormat="1" ht="94.5">
      <c r="A3512" s="36">
        <v>3511</v>
      </c>
      <c r="B3512" s="36" t="s">
        <v>15814</v>
      </c>
      <c r="C3512" s="36" t="s">
        <v>17722</v>
      </c>
      <c r="D3512" s="36" t="s">
        <v>19226</v>
      </c>
      <c r="E3512" s="36" t="s">
        <v>28</v>
      </c>
      <c r="F3512" s="36" t="s">
        <v>45</v>
      </c>
      <c r="G3512" s="36">
        <v>0</v>
      </c>
      <c r="H3512" s="36" t="s">
        <v>30</v>
      </c>
      <c r="I3512" s="36" t="s">
        <v>19227</v>
      </c>
      <c r="J3512" s="36" t="s">
        <v>19228</v>
      </c>
      <c r="K3512" s="36" t="s">
        <v>33</v>
      </c>
      <c r="L3512" s="72" t="s">
        <v>19229</v>
      </c>
      <c r="M3512" s="36" t="s">
        <v>7361</v>
      </c>
      <c r="N3512" s="36" t="s">
        <v>49</v>
      </c>
      <c r="O3512" s="36"/>
      <c r="P3512" s="36"/>
      <c r="Q3512" s="36"/>
      <c r="R3512" s="36" t="s">
        <v>50</v>
      </c>
      <c r="S3512" s="36" t="s">
        <v>37</v>
      </c>
      <c r="T3512" s="36" t="s">
        <v>38</v>
      </c>
      <c r="U3512" s="36" t="s">
        <v>39</v>
      </c>
      <c r="V3512" s="36" t="s">
        <v>39</v>
      </c>
      <c r="W3512" s="36" t="s">
        <v>449</v>
      </c>
      <c r="X3512" s="36">
        <v>2</v>
      </c>
      <c r="Y3512" s="36" t="s">
        <v>19230</v>
      </c>
      <c r="Z3512" s="36">
        <v>1</v>
      </c>
      <c r="AA3512" s="36" t="s">
        <v>19231</v>
      </c>
      <c r="AB3512" s="36">
        <v>1</v>
      </c>
      <c r="AC3512" s="36"/>
      <c r="AD3512" s="36"/>
      <c r="AE3512" s="36">
        <f t="shared" si="57"/>
        <v>1</v>
      </c>
    </row>
    <row r="3513" spans="1:31" customFormat="1" ht="270">
      <c r="A3513" s="36">
        <v>3512</v>
      </c>
      <c r="B3513" s="36" t="s">
        <v>15814</v>
      </c>
      <c r="C3513" s="36" t="s">
        <v>17722</v>
      </c>
      <c r="D3513" s="36" t="s">
        <v>19232</v>
      </c>
      <c r="E3513" s="36" t="s">
        <v>19233</v>
      </c>
      <c r="F3513" s="36" t="s">
        <v>3705</v>
      </c>
      <c r="G3513" s="36">
        <v>3</v>
      </c>
      <c r="H3513" s="36" t="s">
        <v>30</v>
      </c>
      <c r="I3513" s="36" t="s">
        <v>19234</v>
      </c>
      <c r="J3513" s="36" t="s">
        <v>19235</v>
      </c>
      <c r="K3513" s="36" t="s">
        <v>33</v>
      </c>
      <c r="L3513" s="72" t="s">
        <v>19236</v>
      </c>
      <c r="M3513" s="36" t="s">
        <v>3268</v>
      </c>
      <c r="N3513" s="36" t="s">
        <v>49</v>
      </c>
      <c r="O3513" s="36"/>
      <c r="P3513" s="36"/>
      <c r="Q3513" s="36"/>
      <c r="R3513" s="36" t="s">
        <v>50</v>
      </c>
      <c r="S3513" s="36" t="s">
        <v>51</v>
      </c>
      <c r="T3513" s="36" t="s">
        <v>38</v>
      </c>
      <c r="U3513" s="36" t="s">
        <v>39</v>
      </c>
      <c r="V3513" s="36" t="s">
        <v>39</v>
      </c>
      <c r="W3513" s="36" t="s">
        <v>19237</v>
      </c>
      <c r="X3513" s="36">
        <v>2</v>
      </c>
      <c r="Y3513" s="36" t="s">
        <v>19238</v>
      </c>
      <c r="Z3513" s="36">
        <v>1</v>
      </c>
      <c r="AA3513" s="36" t="s">
        <v>19239</v>
      </c>
      <c r="AB3513" s="36">
        <v>2</v>
      </c>
      <c r="AC3513" s="36"/>
      <c r="AD3513" s="36"/>
      <c r="AE3513" s="36">
        <f t="shared" si="57"/>
        <v>1</v>
      </c>
    </row>
    <row r="3514" spans="1:31" customFormat="1" ht="189">
      <c r="A3514" s="36">
        <v>3513</v>
      </c>
      <c r="B3514" s="36" t="s">
        <v>15814</v>
      </c>
      <c r="C3514" s="36" t="s">
        <v>17722</v>
      </c>
      <c r="D3514" s="36" t="s">
        <v>19240</v>
      </c>
      <c r="E3514" s="36"/>
      <c r="F3514" s="36" t="s">
        <v>45</v>
      </c>
      <c r="G3514" s="36">
        <v>0</v>
      </c>
      <c r="H3514" s="36" t="s">
        <v>30</v>
      </c>
      <c r="I3514" s="36" t="s">
        <v>19241</v>
      </c>
      <c r="J3514" s="36" t="s">
        <v>19242</v>
      </c>
      <c r="K3514" s="36" t="s">
        <v>33</v>
      </c>
      <c r="L3514" s="72" t="s">
        <v>19243</v>
      </c>
      <c r="M3514" s="36" t="s">
        <v>19244</v>
      </c>
      <c r="N3514" s="36" t="s">
        <v>49</v>
      </c>
      <c r="O3514" s="36"/>
      <c r="P3514" s="36" t="s">
        <v>50</v>
      </c>
      <c r="Q3514" s="36"/>
      <c r="R3514" s="36"/>
      <c r="S3514" s="36" t="s">
        <v>51</v>
      </c>
      <c r="T3514" s="36" t="s">
        <v>38</v>
      </c>
      <c r="U3514" s="36" t="s">
        <v>39</v>
      </c>
      <c r="V3514" s="36" t="s">
        <v>39</v>
      </c>
      <c r="W3514" s="36" t="s">
        <v>449</v>
      </c>
      <c r="X3514" s="36">
        <v>2</v>
      </c>
      <c r="Y3514" s="36" t="s">
        <v>19245</v>
      </c>
      <c r="Z3514" s="36">
        <v>1</v>
      </c>
      <c r="AA3514" s="36" t="s">
        <v>19239</v>
      </c>
      <c r="AB3514" s="36">
        <v>2</v>
      </c>
      <c r="AC3514" s="36" t="s">
        <v>19119</v>
      </c>
      <c r="AD3514" s="36"/>
      <c r="AE3514" s="36">
        <f t="shared" si="57"/>
        <v>1</v>
      </c>
    </row>
    <row r="3515" spans="1:31" customFormat="1" ht="81">
      <c r="A3515" s="36">
        <v>3514</v>
      </c>
      <c r="B3515" s="36" t="s">
        <v>15814</v>
      </c>
      <c r="C3515" s="36" t="s">
        <v>17722</v>
      </c>
      <c r="D3515" s="36" t="s">
        <v>19246</v>
      </c>
      <c r="E3515" s="36" t="s">
        <v>28</v>
      </c>
      <c r="F3515" s="36" t="s">
        <v>45</v>
      </c>
      <c r="G3515" s="36">
        <v>0</v>
      </c>
      <c r="H3515" s="36" t="s">
        <v>108</v>
      </c>
      <c r="I3515" s="36" t="s">
        <v>19247</v>
      </c>
      <c r="J3515" s="36" t="s">
        <v>19248</v>
      </c>
      <c r="K3515" s="36" t="s">
        <v>33</v>
      </c>
      <c r="L3515" s="72" t="s">
        <v>19249</v>
      </c>
      <c r="M3515" s="36" t="s">
        <v>19250</v>
      </c>
      <c r="N3515" s="36" t="s">
        <v>36</v>
      </c>
      <c r="O3515" s="36"/>
      <c r="P3515" s="36"/>
      <c r="Q3515" s="36"/>
      <c r="R3515" s="36"/>
      <c r="S3515" s="36" t="s">
        <v>37</v>
      </c>
      <c r="T3515" s="36" t="s">
        <v>38</v>
      </c>
      <c r="U3515" s="36" t="s">
        <v>39</v>
      </c>
      <c r="V3515" s="36" t="s">
        <v>39</v>
      </c>
      <c r="W3515" s="36" t="s">
        <v>514</v>
      </c>
      <c r="X3515" s="36">
        <v>1</v>
      </c>
      <c r="Y3515" s="36" t="s">
        <v>19251</v>
      </c>
      <c r="Z3515" s="36">
        <v>1</v>
      </c>
      <c r="AA3515" s="36" t="s">
        <v>19252</v>
      </c>
      <c r="AB3515" s="36">
        <v>1</v>
      </c>
      <c r="AC3515" s="36" t="s">
        <v>19119</v>
      </c>
      <c r="AD3515" s="36"/>
      <c r="AE3515" s="36">
        <f t="shared" si="57"/>
        <v>0</v>
      </c>
    </row>
    <row r="3516" spans="1:31" customFormat="1" ht="229.5">
      <c r="A3516" s="36">
        <v>3515</v>
      </c>
      <c r="B3516" s="36" t="s">
        <v>15814</v>
      </c>
      <c r="C3516" s="36" t="s">
        <v>17722</v>
      </c>
      <c r="D3516" s="36" t="s">
        <v>19253</v>
      </c>
      <c r="E3516" s="36" t="s">
        <v>28</v>
      </c>
      <c r="F3516" s="36" t="s">
        <v>45</v>
      </c>
      <c r="G3516" s="36">
        <v>0</v>
      </c>
      <c r="H3516" s="36" t="s">
        <v>82</v>
      </c>
      <c r="I3516" s="36" t="s">
        <v>19254</v>
      </c>
      <c r="J3516" s="36" t="s">
        <v>19255</v>
      </c>
      <c r="K3516" s="36" t="s">
        <v>33</v>
      </c>
      <c r="L3516" s="72" t="s">
        <v>19256</v>
      </c>
      <c r="M3516" s="36" t="s">
        <v>7361</v>
      </c>
      <c r="N3516" s="36" t="s">
        <v>49</v>
      </c>
      <c r="O3516" s="36"/>
      <c r="P3516" s="36" t="s">
        <v>50</v>
      </c>
      <c r="Q3516" s="36"/>
      <c r="R3516" s="36"/>
      <c r="S3516" s="36" t="s">
        <v>51</v>
      </c>
      <c r="T3516" s="36" t="s">
        <v>38</v>
      </c>
      <c r="U3516" s="36" t="s">
        <v>39</v>
      </c>
      <c r="V3516" s="36" t="s">
        <v>39</v>
      </c>
      <c r="W3516" s="36" t="s">
        <v>449</v>
      </c>
      <c r="X3516" s="36">
        <v>2</v>
      </c>
      <c r="Y3516" s="36" t="s">
        <v>19257</v>
      </c>
      <c r="Z3516" s="36">
        <v>1</v>
      </c>
      <c r="AA3516" s="36" t="s">
        <v>19258</v>
      </c>
      <c r="AB3516" s="36">
        <v>5</v>
      </c>
      <c r="AC3516" s="36" t="s">
        <v>19119</v>
      </c>
      <c r="AD3516" s="36"/>
      <c r="AE3516" s="36">
        <f t="shared" si="57"/>
        <v>1</v>
      </c>
    </row>
    <row r="3517" spans="1:31" customFormat="1" ht="162">
      <c r="A3517" s="36">
        <v>3516</v>
      </c>
      <c r="B3517" s="36" t="s">
        <v>15814</v>
      </c>
      <c r="C3517" s="36" t="s">
        <v>17722</v>
      </c>
      <c r="D3517" s="36" t="s">
        <v>19259</v>
      </c>
      <c r="E3517" s="36" t="s">
        <v>28</v>
      </c>
      <c r="F3517" s="36" t="s">
        <v>2866</v>
      </c>
      <c r="G3517" s="36">
        <v>5</v>
      </c>
      <c r="H3517" s="36" t="s">
        <v>30</v>
      </c>
      <c r="I3517" s="36" t="s">
        <v>19260</v>
      </c>
      <c r="J3517" s="36" t="s">
        <v>19261</v>
      </c>
      <c r="K3517" s="36" t="s">
        <v>33</v>
      </c>
      <c r="L3517" s="72" t="s">
        <v>19262</v>
      </c>
      <c r="M3517" s="36" t="s">
        <v>19263</v>
      </c>
      <c r="N3517" s="36" t="s">
        <v>36</v>
      </c>
      <c r="O3517" s="36"/>
      <c r="P3517" s="36"/>
      <c r="Q3517" s="36"/>
      <c r="R3517" s="36"/>
      <c r="S3517" s="36" t="s">
        <v>51</v>
      </c>
      <c r="T3517" s="36" t="s">
        <v>38</v>
      </c>
      <c r="U3517" s="36" t="s">
        <v>39</v>
      </c>
      <c r="V3517" s="36" t="s">
        <v>39</v>
      </c>
      <c r="W3517" s="36" t="s">
        <v>19264</v>
      </c>
      <c r="X3517" s="36">
        <v>1</v>
      </c>
      <c r="Y3517" s="36" t="s">
        <v>19265</v>
      </c>
      <c r="Z3517" s="36">
        <v>2</v>
      </c>
      <c r="AA3517" s="36" t="s">
        <v>19266</v>
      </c>
      <c r="AB3517" s="36">
        <v>2</v>
      </c>
      <c r="AC3517" s="36"/>
      <c r="AD3517" s="36"/>
      <c r="AE3517" s="36">
        <f t="shared" si="57"/>
        <v>0</v>
      </c>
    </row>
    <row r="3518" spans="1:31" customFormat="1" ht="162">
      <c r="A3518" s="36">
        <v>3517</v>
      </c>
      <c r="B3518" s="36" t="s">
        <v>15814</v>
      </c>
      <c r="C3518" s="36" t="s">
        <v>17722</v>
      </c>
      <c r="D3518" s="36" t="s">
        <v>19267</v>
      </c>
      <c r="E3518" s="36" t="s">
        <v>28</v>
      </c>
      <c r="F3518" s="36" t="s">
        <v>45</v>
      </c>
      <c r="G3518" s="36">
        <v>0</v>
      </c>
      <c r="H3518" s="36" t="s">
        <v>82</v>
      </c>
      <c r="I3518" s="36" t="s">
        <v>19268</v>
      </c>
      <c r="J3518" s="36" t="s">
        <v>19269</v>
      </c>
      <c r="K3518" s="36" t="s">
        <v>33</v>
      </c>
      <c r="L3518" s="72" t="s">
        <v>19270</v>
      </c>
      <c r="M3518" s="36" t="s">
        <v>7361</v>
      </c>
      <c r="N3518" s="36" t="s">
        <v>49</v>
      </c>
      <c r="O3518" s="36"/>
      <c r="P3518" s="36" t="s">
        <v>50</v>
      </c>
      <c r="Q3518" s="36"/>
      <c r="R3518" s="36"/>
      <c r="S3518" s="36" t="s">
        <v>51</v>
      </c>
      <c r="T3518" s="36" t="s">
        <v>38</v>
      </c>
      <c r="U3518" s="36" t="s">
        <v>39</v>
      </c>
      <c r="V3518" s="36" t="s">
        <v>39</v>
      </c>
      <c r="W3518" s="36" t="s">
        <v>19271</v>
      </c>
      <c r="X3518" s="36">
        <v>1</v>
      </c>
      <c r="Y3518" s="36" t="s">
        <v>19272</v>
      </c>
      <c r="Z3518" s="36">
        <v>1</v>
      </c>
      <c r="AA3518" s="36" t="s">
        <v>19266</v>
      </c>
      <c r="AB3518" s="36">
        <v>2</v>
      </c>
      <c r="AC3518" s="36"/>
      <c r="AD3518" s="36"/>
      <c r="AE3518" s="36">
        <f t="shared" si="57"/>
        <v>1</v>
      </c>
    </row>
    <row r="3519" spans="1:31" customFormat="1" ht="135">
      <c r="A3519" s="36">
        <v>3518</v>
      </c>
      <c r="B3519" s="36" t="s">
        <v>15814</v>
      </c>
      <c r="C3519" s="36" t="s">
        <v>17722</v>
      </c>
      <c r="D3519" s="36" t="s">
        <v>19273</v>
      </c>
      <c r="E3519" s="36" t="s">
        <v>28</v>
      </c>
      <c r="F3519" s="36" t="s">
        <v>45</v>
      </c>
      <c r="G3519" s="36">
        <v>0</v>
      </c>
      <c r="H3519" s="36" t="s">
        <v>108</v>
      </c>
      <c r="I3519" s="36" t="s">
        <v>19274</v>
      </c>
      <c r="J3519" s="36" t="s">
        <v>19275</v>
      </c>
      <c r="K3519" s="36" t="s">
        <v>33</v>
      </c>
      <c r="L3519" s="72" t="s">
        <v>19276</v>
      </c>
      <c r="M3519" s="36" t="s">
        <v>19277</v>
      </c>
      <c r="N3519" s="36" t="s">
        <v>49</v>
      </c>
      <c r="O3519" s="36" t="s">
        <v>50</v>
      </c>
      <c r="P3519" s="36"/>
      <c r="Q3519" s="36"/>
      <c r="R3519" s="36"/>
      <c r="S3519" s="36" t="s">
        <v>51</v>
      </c>
      <c r="T3519" s="36" t="s">
        <v>38</v>
      </c>
      <c r="U3519" s="36" t="s">
        <v>39</v>
      </c>
      <c r="V3519" s="36" t="s">
        <v>39</v>
      </c>
      <c r="W3519" s="36" t="s">
        <v>19264</v>
      </c>
      <c r="X3519" s="36">
        <v>1</v>
      </c>
      <c r="Y3519" s="36" t="s">
        <v>19278</v>
      </c>
      <c r="Z3519" s="36">
        <v>1</v>
      </c>
      <c r="AA3519" s="36" t="s">
        <v>19266</v>
      </c>
      <c r="AB3519" s="36">
        <v>2</v>
      </c>
      <c r="AC3519" s="36" t="s">
        <v>19119</v>
      </c>
      <c r="AD3519" s="36"/>
      <c r="AE3519" s="36">
        <f t="shared" si="57"/>
        <v>1</v>
      </c>
    </row>
    <row r="3520" spans="1:31" customFormat="1" ht="81">
      <c r="A3520" s="36">
        <v>3519</v>
      </c>
      <c r="B3520" s="36" t="s">
        <v>15814</v>
      </c>
      <c r="C3520" s="36" t="s">
        <v>17722</v>
      </c>
      <c r="D3520" s="36" t="s">
        <v>19279</v>
      </c>
      <c r="E3520" s="36" t="s">
        <v>28</v>
      </c>
      <c r="F3520" s="36" t="s">
        <v>45</v>
      </c>
      <c r="G3520" s="36">
        <v>0</v>
      </c>
      <c r="H3520" s="36" t="s">
        <v>82</v>
      </c>
      <c r="I3520" s="36" t="s">
        <v>19280</v>
      </c>
      <c r="J3520" s="36" t="s">
        <v>19281</v>
      </c>
      <c r="K3520" s="36" t="s">
        <v>33</v>
      </c>
      <c r="L3520" s="72" t="s">
        <v>19282</v>
      </c>
      <c r="M3520" s="36" t="s">
        <v>5968</v>
      </c>
      <c r="N3520" s="36" t="s">
        <v>49</v>
      </c>
      <c r="O3520" s="36" t="s">
        <v>50</v>
      </c>
      <c r="P3520" s="36"/>
      <c r="Q3520" s="36" t="s">
        <v>50</v>
      </c>
      <c r="R3520" s="36"/>
      <c r="S3520" s="36" t="s">
        <v>51</v>
      </c>
      <c r="T3520" s="36" t="s">
        <v>38</v>
      </c>
      <c r="U3520" s="36" t="s">
        <v>39</v>
      </c>
      <c r="V3520" s="36" t="s">
        <v>38</v>
      </c>
      <c r="W3520" s="36" t="s">
        <v>19264</v>
      </c>
      <c r="X3520" s="36">
        <v>1</v>
      </c>
      <c r="Y3520" s="36" t="s">
        <v>19283</v>
      </c>
      <c r="Z3520" s="36">
        <v>4</v>
      </c>
      <c r="AA3520" s="36" t="s">
        <v>19284</v>
      </c>
      <c r="AB3520" s="36">
        <v>4</v>
      </c>
      <c r="AC3520" s="36"/>
      <c r="AD3520" s="36"/>
      <c r="AE3520" s="36">
        <f t="shared" si="57"/>
        <v>2</v>
      </c>
    </row>
    <row r="3521" spans="1:31" customFormat="1" ht="135">
      <c r="A3521" s="36">
        <v>3520</v>
      </c>
      <c r="B3521" s="36" t="s">
        <v>15814</v>
      </c>
      <c r="C3521" s="36" t="s">
        <v>17722</v>
      </c>
      <c r="D3521" s="36" t="s">
        <v>19285</v>
      </c>
      <c r="E3521" s="36" t="s">
        <v>28</v>
      </c>
      <c r="F3521" s="36" t="s">
        <v>45</v>
      </c>
      <c r="G3521" s="36">
        <v>0</v>
      </c>
      <c r="H3521" s="36" t="s">
        <v>30</v>
      </c>
      <c r="I3521" s="36" t="s">
        <v>19286</v>
      </c>
      <c r="J3521" s="36" t="s">
        <v>19287</v>
      </c>
      <c r="K3521" s="36" t="s">
        <v>33</v>
      </c>
      <c r="L3521" s="72" t="s">
        <v>19288</v>
      </c>
      <c r="M3521" s="36" t="s">
        <v>5968</v>
      </c>
      <c r="N3521" s="36" t="s">
        <v>49</v>
      </c>
      <c r="O3521" s="36" t="s">
        <v>50</v>
      </c>
      <c r="P3521" s="36"/>
      <c r="Q3521" s="36"/>
      <c r="R3521" s="36"/>
      <c r="S3521" s="36" t="s">
        <v>51</v>
      </c>
      <c r="T3521" s="36" t="s">
        <v>38</v>
      </c>
      <c r="U3521" s="36" t="s">
        <v>39</v>
      </c>
      <c r="V3521" s="36" t="s">
        <v>39</v>
      </c>
      <c r="W3521" s="36" t="s">
        <v>449</v>
      </c>
      <c r="X3521" s="36">
        <v>2</v>
      </c>
      <c r="Y3521" s="36" t="s">
        <v>19289</v>
      </c>
      <c r="Z3521" s="36">
        <v>5</v>
      </c>
      <c r="AA3521" s="36" t="s">
        <v>19290</v>
      </c>
      <c r="AB3521" s="36">
        <v>1</v>
      </c>
      <c r="AC3521" s="36" t="s">
        <v>19119</v>
      </c>
      <c r="AD3521" s="36"/>
      <c r="AE3521" s="36">
        <f t="shared" si="57"/>
        <v>1</v>
      </c>
    </row>
    <row r="3522" spans="1:31" customFormat="1" ht="243">
      <c r="A3522" s="36">
        <v>3521</v>
      </c>
      <c r="B3522" s="36" t="s">
        <v>15814</v>
      </c>
      <c r="C3522" s="36" t="s">
        <v>17722</v>
      </c>
      <c r="D3522" s="36" t="s">
        <v>19291</v>
      </c>
      <c r="E3522" s="36" t="s">
        <v>19291</v>
      </c>
      <c r="F3522" s="36" t="s">
        <v>132</v>
      </c>
      <c r="G3522" s="36">
        <v>1</v>
      </c>
      <c r="H3522" s="36" t="s">
        <v>108</v>
      </c>
      <c r="I3522" s="36" t="s">
        <v>19292</v>
      </c>
      <c r="J3522" s="36" t="s">
        <v>19293</v>
      </c>
      <c r="K3522" s="36" t="s">
        <v>33</v>
      </c>
      <c r="L3522" s="72" t="s">
        <v>19294</v>
      </c>
      <c r="M3522" s="36" t="s">
        <v>5968</v>
      </c>
      <c r="N3522" s="36" t="s">
        <v>49</v>
      </c>
      <c r="O3522" s="36" t="s">
        <v>50</v>
      </c>
      <c r="P3522" s="36"/>
      <c r="Q3522" s="36"/>
      <c r="R3522" s="36"/>
      <c r="S3522" s="36" t="s">
        <v>51</v>
      </c>
      <c r="T3522" s="36" t="s">
        <v>38</v>
      </c>
      <c r="U3522" s="36" t="s">
        <v>38</v>
      </c>
      <c r="V3522" s="36" t="s">
        <v>39</v>
      </c>
      <c r="W3522" s="36" t="s">
        <v>3102</v>
      </c>
      <c r="X3522" s="36">
        <v>1</v>
      </c>
      <c r="Y3522" s="36" t="s">
        <v>19295</v>
      </c>
      <c r="Z3522" s="36">
        <v>1</v>
      </c>
      <c r="AA3522" s="36" t="s">
        <v>19296</v>
      </c>
      <c r="AB3522" s="36">
        <v>1</v>
      </c>
      <c r="AC3522" s="36"/>
      <c r="AD3522" s="36"/>
      <c r="AE3522" s="36">
        <f t="shared" si="57"/>
        <v>1</v>
      </c>
    </row>
    <row r="3523" spans="1:31" customFormat="1" ht="108">
      <c r="A3523" s="36">
        <v>3522</v>
      </c>
      <c r="B3523" s="36" t="s">
        <v>15814</v>
      </c>
      <c r="C3523" s="36" t="s">
        <v>17722</v>
      </c>
      <c r="D3523" s="36" t="s">
        <v>19297</v>
      </c>
      <c r="E3523" s="36" t="s">
        <v>28</v>
      </c>
      <c r="F3523" s="36" t="s">
        <v>45</v>
      </c>
      <c r="G3523" s="36">
        <v>0</v>
      </c>
      <c r="H3523" s="36" t="s">
        <v>82</v>
      </c>
      <c r="I3523" s="36" t="s">
        <v>19298</v>
      </c>
      <c r="J3523" s="36" t="s">
        <v>19299</v>
      </c>
      <c r="K3523" s="36" t="s">
        <v>33</v>
      </c>
      <c r="L3523" s="72" t="s">
        <v>19300</v>
      </c>
      <c r="M3523" s="36" t="s">
        <v>5968</v>
      </c>
      <c r="N3523" s="36" t="s">
        <v>49</v>
      </c>
      <c r="O3523" s="36"/>
      <c r="P3523" s="36" t="s">
        <v>50</v>
      </c>
      <c r="Q3523" s="36"/>
      <c r="R3523" s="36"/>
      <c r="S3523" s="36" t="s">
        <v>51</v>
      </c>
      <c r="T3523" s="36" t="s">
        <v>39</v>
      </c>
      <c r="U3523" s="36" t="s">
        <v>39</v>
      </c>
      <c r="V3523" s="36" t="s">
        <v>38</v>
      </c>
      <c r="W3523" s="36" t="s">
        <v>754</v>
      </c>
      <c r="X3523" s="36">
        <v>2</v>
      </c>
      <c r="Y3523" s="36" t="s">
        <v>19301</v>
      </c>
      <c r="Z3523" s="36">
        <v>1</v>
      </c>
      <c r="AA3523" s="36" t="s">
        <v>19302</v>
      </c>
      <c r="AB3523" s="36">
        <v>1</v>
      </c>
      <c r="AC3523" s="36"/>
      <c r="AD3523" s="36"/>
      <c r="AE3523" s="36">
        <f t="shared" si="57"/>
        <v>1</v>
      </c>
    </row>
    <row r="3524" spans="1:31" customFormat="1" ht="121.5">
      <c r="A3524" s="36">
        <v>3523</v>
      </c>
      <c r="B3524" s="36" t="s">
        <v>15814</v>
      </c>
      <c r="C3524" s="36" t="s">
        <v>17722</v>
      </c>
      <c r="D3524" s="36" t="s">
        <v>19303</v>
      </c>
      <c r="E3524" s="36" t="s">
        <v>28</v>
      </c>
      <c r="F3524" s="36" t="s">
        <v>45</v>
      </c>
      <c r="G3524" s="36">
        <v>0</v>
      </c>
      <c r="H3524" s="36" t="s">
        <v>82</v>
      </c>
      <c r="I3524" s="36" t="s">
        <v>19304</v>
      </c>
      <c r="J3524" s="36" t="s">
        <v>19305</v>
      </c>
      <c r="K3524" s="36" t="s">
        <v>33</v>
      </c>
      <c r="L3524" s="72" t="s">
        <v>19306</v>
      </c>
      <c r="M3524" s="36" t="s">
        <v>5968</v>
      </c>
      <c r="N3524" s="36" t="s">
        <v>49</v>
      </c>
      <c r="O3524" s="36"/>
      <c r="P3524" s="36" t="s">
        <v>50</v>
      </c>
      <c r="Q3524" s="36"/>
      <c r="R3524" s="36"/>
      <c r="S3524" s="36" t="s">
        <v>51</v>
      </c>
      <c r="T3524" s="36" t="s">
        <v>38</v>
      </c>
      <c r="U3524" s="36" t="s">
        <v>38</v>
      </c>
      <c r="V3524" s="36" t="s">
        <v>38</v>
      </c>
      <c r="W3524" s="36" t="s">
        <v>754</v>
      </c>
      <c r="X3524" s="36">
        <v>2</v>
      </c>
      <c r="Y3524" s="36" t="s">
        <v>19307</v>
      </c>
      <c r="Z3524" s="36">
        <v>1</v>
      </c>
      <c r="AA3524" s="36" t="s">
        <v>19308</v>
      </c>
      <c r="AB3524" s="36">
        <v>1</v>
      </c>
      <c r="AC3524" s="36" t="s">
        <v>19119</v>
      </c>
      <c r="AD3524" s="36"/>
      <c r="AE3524" s="36">
        <f t="shared" si="57"/>
        <v>1</v>
      </c>
    </row>
    <row r="3525" spans="1:31" customFormat="1" ht="67.5">
      <c r="A3525" s="36">
        <v>3524</v>
      </c>
      <c r="B3525" s="36" t="s">
        <v>15814</v>
      </c>
      <c r="C3525" s="36" t="s">
        <v>17722</v>
      </c>
      <c r="D3525" s="36" t="s">
        <v>19309</v>
      </c>
      <c r="E3525" s="36" t="s">
        <v>28</v>
      </c>
      <c r="F3525" s="36" t="s">
        <v>45</v>
      </c>
      <c r="G3525" s="36">
        <v>0</v>
      </c>
      <c r="H3525" s="36" t="s">
        <v>82</v>
      </c>
      <c r="I3525" s="36" t="s">
        <v>19310</v>
      </c>
      <c r="J3525" s="36" t="s">
        <v>19311</v>
      </c>
      <c r="K3525" s="36" t="s">
        <v>33</v>
      </c>
      <c r="L3525" s="72" t="s">
        <v>19312</v>
      </c>
      <c r="M3525" s="36" t="s">
        <v>19313</v>
      </c>
      <c r="N3525" s="36" t="s">
        <v>36</v>
      </c>
      <c r="O3525" s="36"/>
      <c r="P3525" s="36"/>
      <c r="Q3525" s="36"/>
      <c r="R3525" s="36"/>
      <c r="S3525" s="36" t="s">
        <v>51</v>
      </c>
      <c r="T3525" s="36" t="s">
        <v>38</v>
      </c>
      <c r="U3525" s="36" t="s">
        <v>39</v>
      </c>
      <c r="V3525" s="36" t="s">
        <v>38</v>
      </c>
      <c r="W3525" s="36" t="s">
        <v>754</v>
      </c>
      <c r="X3525" s="36">
        <v>2</v>
      </c>
      <c r="Y3525" s="36" t="s">
        <v>19314</v>
      </c>
      <c r="Z3525" s="36">
        <v>1</v>
      </c>
      <c r="AA3525" s="36" t="s">
        <v>19315</v>
      </c>
      <c r="AB3525" s="36">
        <v>1</v>
      </c>
      <c r="AC3525" s="36" t="s">
        <v>19316</v>
      </c>
      <c r="AD3525" s="36"/>
      <c r="AE3525" s="36">
        <f t="shared" si="57"/>
        <v>0</v>
      </c>
    </row>
    <row r="3526" spans="1:31" customFormat="1" ht="81">
      <c r="A3526" s="36">
        <v>3525</v>
      </c>
      <c r="B3526" s="36" t="s">
        <v>15814</v>
      </c>
      <c r="C3526" s="36" t="s">
        <v>17722</v>
      </c>
      <c r="D3526" s="36" t="s">
        <v>19317</v>
      </c>
      <c r="E3526" s="36" t="s">
        <v>28</v>
      </c>
      <c r="F3526" s="36" t="s">
        <v>45</v>
      </c>
      <c r="G3526" s="36">
        <v>0</v>
      </c>
      <c r="H3526" s="36" t="s">
        <v>645</v>
      </c>
      <c r="I3526" s="36" t="s">
        <v>19318</v>
      </c>
      <c r="J3526" s="36" t="s">
        <v>19319</v>
      </c>
      <c r="K3526" s="36" t="s">
        <v>33</v>
      </c>
      <c r="L3526" s="72" t="s">
        <v>19320</v>
      </c>
      <c r="M3526" s="36" t="s">
        <v>5968</v>
      </c>
      <c r="N3526" s="36" t="s">
        <v>49</v>
      </c>
      <c r="O3526" s="36" t="s">
        <v>50</v>
      </c>
      <c r="P3526" s="36" t="s">
        <v>50</v>
      </c>
      <c r="Q3526" s="36"/>
      <c r="R3526" s="36"/>
      <c r="S3526" s="36" t="s">
        <v>51</v>
      </c>
      <c r="T3526" s="36" t="s">
        <v>38</v>
      </c>
      <c r="U3526" s="36" t="s">
        <v>39</v>
      </c>
      <c r="V3526" s="36" t="s">
        <v>38</v>
      </c>
      <c r="W3526" s="36" t="s">
        <v>754</v>
      </c>
      <c r="X3526" s="36">
        <v>2</v>
      </c>
      <c r="Y3526" s="36" t="s">
        <v>19321</v>
      </c>
      <c r="Z3526" s="36">
        <v>1</v>
      </c>
      <c r="AA3526" s="36" t="s">
        <v>19322</v>
      </c>
      <c r="AB3526" s="36">
        <v>1</v>
      </c>
      <c r="AC3526" s="36" t="s">
        <v>19119</v>
      </c>
      <c r="AD3526" s="36"/>
      <c r="AE3526" s="36">
        <f t="shared" si="57"/>
        <v>2</v>
      </c>
    </row>
    <row r="3527" spans="1:31" customFormat="1" ht="121.5">
      <c r="A3527" s="36">
        <v>3526</v>
      </c>
      <c r="B3527" s="36" t="s">
        <v>15814</v>
      </c>
      <c r="C3527" s="36" t="s">
        <v>17722</v>
      </c>
      <c r="D3527" s="36" t="s">
        <v>19323</v>
      </c>
      <c r="E3527" s="36" t="s">
        <v>28</v>
      </c>
      <c r="F3527" s="36" t="s">
        <v>45</v>
      </c>
      <c r="G3527" s="36">
        <v>0</v>
      </c>
      <c r="H3527" s="36" t="s">
        <v>82</v>
      </c>
      <c r="I3527" s="36" t="s">
        <v>19324</v>
      </c>
      <c r="J3527" s="36" t="s">
        <v>19325</v>
      </c>
      <c r="K3527" s="36" t="s">
        <v>33</v>
      </c>
      <c r="L3527" s="72" t="s">
        <v>19326</v>
      </c>
      <c r="M3527" s="36" t="s">
        <v>5968</v>
      </c>
      <c r="N3527" s="36" t="s">
        <v>49</v>
      </c>
      <c r="O3527" s="36"/>
      <c r="P3527" s="36" t="s">
        <v>50</v>
      </c>
      <c r="Q3527" s="36"/>
      <c r="R3527" s="36"/>
      <c r="S3527" s="36" t="s">
        <v>51</v>
      </c>
      <c r="T3527" s="36" t="s">
        <v>38</v>
      </c>
      <c r="U3527" s="36" t="s">
        <v>39</v>
      </c>
      <c r="V3527" s="36" t="s">
        <v>38</v>
      </c>
      <c r="W3527" s="36" t="s">
        <v>754</v>
      </c>
      <c r="X3527" s="36">
        <v>2</v>
      </c>
      <c r="Y3527" s="36" t="s">
        <v>19327</v>
      </c>
      <c r="Z3527" s="36">
        <v>1</v>
      </c>
      <c r="AA3527" s="36" t="s">
        <v>19328</v>
      </c>
      <c r="AB3527" s="36">
        <v>1</v>
      </c>
      <c r="AC3527" s="36" t="s">
        <v>19182</v>
      </c>
      <c r="AD3527" s="36"/>
      <c r="AE3527" s="36">
        <f t="shared" si="57"/>
        <v>1</v>
      </c>
    </row>
    <row r="3528" spans="1:31" customFormat="1" ht="108">
      <c r="A3528" s="36">
        <v>3527</v>
      </c>
      <c r="B3528" s="36" t="s">
        <v>19329</v>
      </c>
      <c r="C3528" s="36" t="s">
        <v>19330</v>
      </c>
      <c r="D3528" s="36" t="s">
        <v>19331</v>
      </c>
      <c r="E3528" s="36" t="s">
        <v>28</v>
      </c>
      <c r="F3528" s="36" t="s">
        <v>45</v>
      </c>
      <c r="G3528" s="36">
        <v>0</v>
      </c>
      <c r="H3528" s="36" t="s">
        <v>82</v>
      </c>
      <c r="I3528" s="36" t="s">
        <v>19332</v>
      </c>
      <c r="J3528" s="36" t="s">
        <v>19333</v>
      </c>
      <c r="K3528" s="36" t="s">
        <v>33</v>
      </c>
      <c r="L3528" s="72" t="s">
        <v>19334</v>
      </c>
      <c r="M3528" s="36" t="s">
        <v>19335</v>
      </c>
      <c r="N3528" s="36" t="s">
        <v>49</v>
      </c>
      <c r="O3528" s="36"/>
      <c r="P3528" s="36" t="s">
        <v>50</v>
      </c>
      <c r="Q3528" s="36"/>
      <c r="R3528" s="36"/>
      <c r="S3528" s="36" t="s">
        <v>37</v>
      </c>
      <c r="T3528" s="36" t="s">
        <v>38</v>
      </c>
      <c r="U3528" s="36" t="s">
        <v>38</v>
      </c>
      <c r="V3528" s="36" t="s">
        <v>38</v>
      </c>
      <c r="W3528" s="36" t="s">
        <v>16458</v>
      </c>
      <c r="X3528" s="36">
        <v>1</v>
      </c>
      <c r="Y3528" s="36" t="s">
        <v>19336</v>
      </c>
      <c r="Z3528" s="36">
        <v>1</v>
      </c>
      <c r="AA3528" s="36" t="s">
        <v>19336</v>
      </c>
      <c r="AB3528" s="36">
        <v>1</v>
      </c>
      <c r="AC3528" s="36"/>
      <c r="AD3528" s="36"/>
      <c r="AE3528" s="36">
        <f t="shared" ref="AE3528:AE3591" si="58">COUNTIFS(O3528:R3528,"√")</f>
        <v>1</v>
      </c>
    </row>
    <row r="3529" spans="1:31" customFormat="1" ht="108">
      <c r="A3529" s="36">
        <v>3528</v>
      </c>
      <c r="B3529" s="36" t="s">
        <v>19329</v>
      </c>
      <c r="C3529" s="36" t="s">
        <v>19330</v>
      </c>
      <c r="D3529" s="36" t="s">
        <v>19337</v>
      </c>
      <c r="E3529" s="36" t="s">
        <v>28</v>
      </c>
      <c r="F3529" s="36" t="s">
        <v>45</v>
      </c>
      <c r="G3529" s="36">
        <v>0</v>
      </c>
      <c r="H3529" s="36" t="s">
        <v>82</v>
      </c>
      <c r="I3529" s="36" t="s">
        <v>19338</v>
      </c>
      <c r="J3529" s="36" t="s">
        <v>19339</v>
      </c>
      <c r="K3529" s="36" t="s">
        <v>33</v>
      </c>
      <c r="L3529" s="72" t="s">
        <v>19340</v>
      </c>
      <c r="M3529" s="36" t="s">
        <v>19341</v>
      </c>
      <c r="N3529" s="36" t="s">
        <v>49</v>
      </c>
      <c r="O3529" s="36"/>
      <c r="P3529" s="36" t="s">
        <v>50</v>
      </c>
      <c r="Q3529" s="36"/>
      <c r="R3529" s="36"/>
      <c r="S3529" s="36" t="s">
        <v>37</v>
      </c>
      <c r="T3529" s="36" t="s">
        <v>38</v>
      </c>
      <c r="U3529" s="36" t="s">
        <v>39</v>
      </c>
      <c r="V3529" s="36" t="s">
        <v>38</v>
      </c>
      <c r="W3529" s="36" t="s">
        <v>16458</v>
      </c>
      <c r="X3529" s="36">
        <v>1</v>
      </c>
      <c r="Y3529" s="36" t="s">
        <v>19342</v>
      </c>
      <c r="Z3529" s="36">
        <v>1</v>
      </c>
      <c r="AA3529" s="36" t="s">
        <v>19342</v>
      </c>
      <c r="AB3529" s="36">
        <v>1</v>
      </c>
      <c r="AC3529" s="36"/>
      <c r="AD3529" s="36"/>
      <c r="AE3529" s="36">
        <f t="shared" si="58"/>
        <v>1</v>
      </c>
    </row>
    <row r="3530" spans="1:31" customFormat="1" ht="135">
      <c r="A3530" s="36">
        <v>3529</v>
      </c>
      <c r="B3530" s="36" t="s">
        <v>19329</v>
      </c>
      <c r="C3530" s="36" t="s">
        <v>19330</v>
      </c>
      <c r="D3530" s="36" t="s">
        <v>19343</v>
      </c>
      <c r="E3530" s="36" t="s">
        <v>28</v>
      </c>
      <c r="F3530" s="36" t="s">
        <v>45</v>
      </c>
      <c r="G3530" s="36">
        <v>0</v>
      </c>
      <c r="H3530" s="36" t="s">
        <v>82</v>
      </c>
      <c r="I3530" s="36" t="s">
        <v>19344</v>
      </c>
      <c r="J3530" s="36" t="s">
        <v>19345</v>
      </c>
      <c r="K3530" s="36" t="s">
        <v>33</v>
      </c>
      <c r="L3530" s="72" t="s">
        <v>19346</v>
      </c>
      <c r="M3530" s="36" t="s">
        <v>19347</v>
      </c>
      <c r="N3530" s="36" t="s">
        <v>36</v>
      </c>
      <c r="O3530" s="36"/>
      <c r="P3530" s="36"/>
      <c r="Q3530" s="36"/>
      <c r="R3530" s="36"/>
      <c r="S3530" s="36" t="s">
        <v>37</v>
      </c>
      <c r="T3530" s="36" t="s">
        <v>39</v>
      </c>
      <c r="U3530" s="36" t="s">
        <v>38</v>
      </c>
      <c r="V3530" s="36" t="s">
        <v>38</v>
      </c>
      <c r="W3530" s="36" t="s">
        <v>13547</v>
      </c>
      <c r="X3530" s="36">
        <v>2</v>
      </c>
      <c r="Y3530" s="36" t="s">
        <v>19348</v>
      </c>
      <c r="Z3530" s="36">
        <v>1</v>
      </c>
      <c r="AA3530" s="36" t="s">
        <v>19349</v>
      </c>
      <c r="AB3530" s="36">
        <v>4</v>
      </c>
      <c r="AC3530" s="36"/>
      <c r="AD3530" s="36"/>
      <c r="AE3530" s="36">
        <f t="shared" si="58"/>
        <v>0</v>
      </c>
    </row>
    <row r="3531" spans="1:31" customFormat="1" ht="94.5">
      <c r="A3531" s="36">
        <v>3530</v>
      </c>
      <c r="B3531" s="36" t="s">
        <v>19329</v>
      </c>
      <c r="C3531" s="36" t="s">
        <v>19330</v>
      </c>
      <c r="D3531" s="36" t="s">
        <v>19350</v>
      </c>
      <c r="E3531" s="36" t="s">
        <v>28</v>
      </c>
      <c r="F3531" s="36" t="s">
        <v>45</v>
      </c>
      <c r="G3531" s="36">
        <v>0</v>
      </c>
      <c r="H3531" s="36" t="s">
        <v>108</v>
      </c>
      <c r="I3531" s="36" t="s">
        <v>19351</v>
      </c>
      <c r="J3531" s="36" t="s">
        <v>19352</v>
      </c>
      <c r="K3531" s="36" t="s">
        <v>33</v>
      </c>
      <c r="L3531" s="72" t="s">
        <v>19353</v>
      </c>
      <c r="M3531" s="36" t="s">
        <v>19354</v>
      </c>
      <c r="N3531" s="36" t="s">
        <v>49</v>
      </c>
      <c r="O3531" s="36" t="s">
        <v>50</v>
      </c>
      <c r="P3531" s="36" t="s">
        <v>50</v>
      </c>
      <c r="Q3531" s="36"/>
      <c r="R3531" s="36"/>
      <c r="S3531" s="36" t="s">
        <v>51</v>
      </c>
      <c r="T3531" s="36" t="s">
        <v>38</v>
      </c>
      <c r="U3531" s="36" t="s">
        <v>39</v>
      </c>
      <c r="V3531" s="36" t="s">
        <v>38</v>
      </c>
      <c r="W3531" s="36" t="s">
        <v>16458</v>
      </c>
      <c r="X3531" s="36">
        <v>1</v>
      </c>
      <c r="Y3531" s="36" t="s">
        <v>19355</v>
      </c>
      <c r="Z3531" s="36">
        <v>1</v>
      </c>
      <c r="AA3531" s="36" t="s">
        <v>19355</v>
      </c>
      <c r="AB3531" s="36">
        <v>1</v>
      </c>
      <c r="AC3531" s="36"/>
      <c r="AD3531" s="36"/>
      <c r="AE3531" s="36">
        <f t="shared" si="58"/>
        <v>2</v>
      </c>
    </row>
    <row r="3532" spans="1:31" customFormat="1" ht="81">
      <c r="A3532" s="36">
        <v>3531</v>
      </c>
      <c r="B3532" s="36" t="s">
        <v>19329</v>
      </c>
      <c r="C3532" s="36" t="s">
        <v>19330</v>
      </c>
      <c r="D3532" s="36" t="s">
        <v>19356</v>
      </c>
      <c r="E3532" s="36" t="s">
        <v>28</v>
      </c>
      <c r="F3532" s="36" t="s">
        <v>45</v>
      </c>
      <c r="G3532" s="36">
        <v>0</v>
      </c>
      <c r="H3532" s="36" t="s">
        <v>82</v>
      </c>
      <c r="I3532" s="36" t="s">
        <v>19357</v>
      </c>
      <c r="J3532" s="36" t="s">
        <v>19358</v>
      </c>
      <c r="K3532" s="36" t="s">
        <v>33</v>
      </c>
      <c r="L3532" s="72" t="s">
        <v>19359</v>
      </c>
      <c r="M3532" s="36" t="s">
        <v>19360</v>
      </c>
      <c r="N3532" s="36" t="s">
        <v>36</v>
      </c>
      <c r="O3532" s="36"/>
      <c r="P3532" s="36"/>
      <c r="Q3532" s="36"/>
      <c r="R3532" s="36"/>
      <c r="S3532" s="36" t="s">
        <v>51</v>
      </c>
      <c r="T3532" s="36" t="s">
        <v>38</v>
      </c>
      <c r="U3532" s="36" t="s">
        <v>39</v>
      </c>
      <c r="V3532" s="36" t="s">
        <v>39</v>
      </c>
      <c r="W3532" s="36" t="s">
        <v>13547</v>
      </c>
      <c r="X3532" s="36">
        <v>2</v>
      </c>
      <c r="Y3532" s="36" t="s">
        <v>19361</v>
      </c>
      <c r="Z3532" s="36">
        <v>1</v>
      </c>
      <c r="AA3532" s="36" t="s">
        <v>19356</v>
      </c>
      <c r="AB3532" s="36">
        <v>4</v>
      </c>
      <c r="AC3532" s="36"/>
      <c r="AD3532" s="36"/>
      <c r="AE3532" s="36">
        <f t="shared" si="58"/>
        <v>0</v>
      </c>
    </row>
    <row r="3533" spans="1:31" customFormat="1" ht="135">
      <c r="A3533" s="36">
        <v>3532</v>
      </c>
      <c r="B3533" s="36" t="s">
        <v>19329</v>
      </c>
      <c r="C3533" s="36" t="s">
        <v>19330</v>
      </c>
      <c r="D3533" s="36" t="s">
        <v>19362</v>
      </c>
      <c r="E3533" s="36" t="s">
        <v>28</v>
      </c>
      <c r="F3533" s="36" t="s">
        <v>45</v>
      </c>
      <c r="G3533" s="36">
        <v>0</v>
      </c>
      <c r="H3533" s="36" t="s">
        <v>30</v>
      </c>
      <c r="I3533" s="36" t="s">
        <v>19363</v>
      </c>
      <c r="J3533" s="36" t="s">
        <v>19364</v>
      </c>
      <c r="K3533" s="36" t="s">
        <v>33</v>
      </c>
      <c r="L3533" s="72" t="s">
        <v>19365</v>
      </c>
      <c r="M3533" s="36" t="s">
        <v>19366</v>
      </c>
      <c r="N3533" s="36" t="s">
        <v>36</v>
      </c>
      <c r="O3533" s="36"/>
      <c r="P3533" s="36"/>
      <c r="Q3533" s="36"/>
      <c r="R3533" s="36"/>
      <c r="S3533" s="36" t="s">
        <v>51</v>
      </c>
      <c r="T3533" s="36" t="s">
        <v>38</v>
      </c>
      <c r="U3533" s="36" t="s">
        <v>38</v>
      </c>
      <c r="V3533" s="36" t="s">
        <v>39</v>
      </c>
      <c r="W3533" s="36" t="s">
        <v>13547</v>
      </c>
      <c r="X3533" s="36">
        <v>2</v>
      </c>
      <c r="Y3533" s="36" t="s">
        <v>19367</v>
      </c>
      <c r="Z3533" s="36">
        <v>1</v>
      </c>
      <c r="AA3533" s="36" t="s">
        <v>19368</v>
      </c>
      <c r="AB3533" s="36">
        <v>4</v>
      </c>
      <c r="AC3533" s="36"/>
      <c r="AD3533" s="36"/>
      <c r="AE3533" s="36">
        <f t="shared" si="58"/>
        <v>0</v>
      </c>
    </row>
    <row r="3534" spans="1:31" customFormat="1" ht="270">
      <c r="A3534" s="36">
        <v>3533</v>
      </c>
      <c r="B3534" s="36" t="s">
        <v>19329</v>
      </c>
      <c r="C3534" s="36" t="s">
        <v>19330</v>
      </c>
      <c r="D3534" s="36" t="s">
        <v>19369</v>
      </c>
      <c r="E3534" s="36" t="s">
        <v>28</v>
      </c>
      <c r="F3534" s="36" t="s">
        <v>45</v>
      </c>
      <c r="G3534" s="36">
        <v>0</v>
      </c>
      <c r="H3534" s="36" t="s">
        <v>82</v>
      </c>
      <c r="I3534" s="36" t="s">
        <v>19370</v>
      </c>
      <c r="J3534" s="36" t="s">
        <v>19371</v>
      </c>
      <c r="K3534" s="36" t="s">
        <v>33</v>
      </c>
      <c r="L3534" s="72" t="s">
        <v>19372</v>
      </c>
      <c r="M3534" s="36" t="s">
        <v>19373</v>
      </c>
      <c r="N3534" s="36" t="s">
        <v>49</v>
      </c>
      <c r="O3534" s="36"/>
      <c r="P3534" s="36" t="s">
        <v>50</v>
      </c>
      <c r="Q3534" s="36"/>
      <c r="R3534" s="36"/>
      <c r="S3534" s="36" t="s">
        <v>51</v>
      </c>
      <c r="T3534" s="36" t="s">
        <v>38</v>
      </c>
      <c r="U3534" s="36" t="s">
        <v>39</v>
      </c>
      <c r="V3534" s="36" t="s">
        <v>38</v>
      </c>
      <c r="W3534" s="36" t="s">
        <v>16458</v>
      </c>
      <c r="X3534" s="36">
        <v>1</v>
      </c>
      <c r="Y3534" s="36" t="s">
        <v>19374</v>
      </c>
      <c r="Z3534" s="36">
        <v>1</v>
      </c>
      <c r="AA3534" s="36" t="s">
        <v>19369</v>
      </c>
      <c r="AB3534" s="36">
        <v>4</v>
      </c>
      <c r="AC3534" s="36"/>
      <c r="AD3534" s="36"/>
      <c r="AE3534" s="36">
        <f t="shared" si="58"/>
        <v>1</v>
      </c>
    </row>
    <row r="3535" spans="1:31" customFormat="1" ht="189">
      <c r="A3535" s="36">
        <v>3534</v>
      </c>
      <c r="B3535" s="36" t="s">
        <v>19329</v>
      </c>
      <c r="C3535" s="36" t="s">
        <v>19330</v>
      </c>
      <c r="D3535" s="36" t="s">
        <v>19375</v>
      </c>
      <c r="E3535" s="36" t="s">
        <v>28</v>
      </c>
      <c r="F3535" s="36" t="s">
        <v>45</v>
      </c>
      <c r="G3535" s="36">
        <v>0</v>
      </c>
      <c r="H3535" s="36" t="s">
        <v>82</v>
      </c>
      <c r="I3535" s="36" t="s">
        <v>19376</v>
      </c>
      <c r="J3535" s="36" t="s">
        <v>19377</v>
      </c>
      <c r="K3535" s="36" t="s">
        <v>33</v>
      </c>
      <c r="L3535" s="72" t="s">
        <v>19378</v>
      </c>
      <c r="M3535" s="36" t="s">
        <v>19379</v>
      </c>
      <c r="N3535" s="36" t="s">
        <v>49</v>
      </c>
      <c r="O3535" s="36" t="s">
        <v>50</v>
      </c>
      <c r="P3535" s="36" t="s">
        <v>50</v>
      </c>
      <c r="Q3535" s="36"/>
      <c r="R3535" s="36"/>
      <c r="S3535" s="36" t="s">
        <v>51</v>
      </c>
      <c r="T3535" s="36" t="s">
        <v>38</v>
      </c>
      <c r="U3535" s="36" t="s">
        <v>39</v>
      </c>
      <c r="V3535" s="36" t="s">
        <v>39</v>
      </c>
      <c r="W3535" s="36" t="s">
        <v>16458</v>
      </c>
      <c r="X3535" s="36">
        <v>1</v>
      </c>
      <c r="Y3535" s="36" t="s">
        <v>19380</v>
      </c>
      <c r="Z3535" s="36">
        <v>1</v>
      </c>
      <c r="AA3535" s="36" t="s">
        <v>19381</v>
      </c>
      <c r="AB3535" s="36">
        <v>1</v>
      </c>
      <c r="AC3535" s="36" t="s">
        <v>19382</v>
      </c>
      <c r="AD3535" s="36"/>
      <c r="AE3535" s="36">
        <f t="shared" si="58"/>
        <v>2</v>
      </c>
    </row>
    <row r="3536" spans="1:31" customFormat="1" ht="148.5">
      <c r="A3536" s="36">
        <v>3535</v>
      </c>
      <c r="B3536" s="36" t="s">
        <v>19329</v>
      </c>
      <c r="C3536" s="36" t="s">
        <v>19330</v>
      </c>
      <c r="D3536" s="36" t="s">
        <v>19383</v>
      </c>
      <c r="E3536" s="36" t="s">
        <v>28</v>
      </c>
      <c r="F3536" s="36" t="s">
        <v>45</v>
      </c>
      <c r="G3536" s="36">
        <v>0</v>
      </c>
      <c r="H3536" s="36" t="s">
        <v>82</v>
      </c>
      <c r="I3536" s="36" t="s">
        <v>19384</v>
      </c>
      <c r="J3536" s="36" t="s">
        <v>19385</v>
      </c>
      <c r="K3536" s="36" t="s">
        <v>33</v>
      </c>
      <c r="L3536" s="72" t="s">
        <v>19386</v>
      </c>
      <c r="M3536" s="36" t="s">
        <v>19387</v>
      </c>
      <c r="N3536" s="36" t="s">
        <v>49</v>
      </c>
      <c r="O3536" s="36" t="s">
        <v>50</v>
      </c>
      <c r="P3536" s="36" t="s">
        <v>50</v>
      </c>
      <c r="Q3536" s="36" t="s">
        <v>50</v>
      </c>
      <c r="R3536" s="36"/>
      <c r="S3536" s="36" t="s">
        <v>51</v>
      </c>
      <c r="T3536" s="36" t="s">
        <v>38</v>
      </c>
      <c r="U3536" s="36" t="s">
        <v>39</v>
      </c>
      <c r="V3536" s="36" t="s">
        <v>38</v>
      </c>
      <c r="W3536" s="36" t="s">
        <v>16458</v>
      </c>
      <c r="X3536" s="36">
        <v>1</v>
      </c>
      <c r="Y3536" s="36" t="s">
        <v>19388</v>
      </c>
      <c r="Z3536" s="36">
        <v>1</v>
      </c>
      <c r="AA3536" s="36" t="s">
        <v>19389</v>
      </c>
      <c r="AB3536" s="36">
        <v>1</v>
      </c>
      <c r="AC3536" s="36"/>
      <c r="AD3536" s="36"/>
      <c r="AE3536" s="36">
        <f t="shared" si="58"/>
        <v>3</v>
      </c>
    </row>
    <row r="3537" spans="1:31" customFormat="1" ht="121.5">
      <c r="A3537" s="36">
        <v>3536</v>
      </c>
      <c r="B3537" s="36" t="s">
        <v>19329</v>
      </c>
      <c r="C3537" s="36" t="s">
        <v>19330</v>
      </c>
      <c r="D3537" s="36" t="s">
        <v>19390</v>
      </c>
      <c r="E3537" s="36" t="s">
        <v>28</v>
      </c>
      <c r="F3537" s="36" t="s">
        <v>45</v>
      </c>
      <c r="G3537" s="36">
        <v>0</v>
      </c>
      <c r="H3537" s="36" t="s">
        <v>82</v>
      </c>
      <c r="I3537" s="36" t="s">
        <v>19391</v>
      </c>
      <c r="J3537" s="36" t="s">
        <v>19392</v>
      </c>
      <c r="K3537" s="36" t="s">
        <v>33</v>
      </c>
      <c r="L3537" s="72" t="s">
        <v>19393</v>
      </c>
      <c r="M3537" s="36" t="s">
        <v>19394</v>
      </c>
      <c r="N3537" s="36" t="s">
        <v>49</v>
      </c>
      <c r="O3537" s="36"/>
      <c r="P3537" s="36" t="s">
        <v>50</v>
      </c>
      <c r="Q3537" s="36" t="s">
        <v>50</v>
      </c>
      <c r="R3537" s="36"/>
      <c r="S3537" s="36" t="s">
        <v>37</v>
      </c>
      <c r="T3537" s="36" t="s">
        <v>38</v>
      </c>
      <c r="U3537" s="36" t="s">
        <v>38</v>
      </c>
      <c r="V3537" s="36" t="s">
        <v>38</v>
      </c>
      <c r="W3537" s="36" t="s">
        <v>16458</v>
      </c>
      <c r="X3537" s="36">
        <v>1</v>
      </c>
      <c r="Y3537" s="36" t="s">
        <v>19395</v>
      </c>
      <c r="Z3537" s="36">
        <v>1</v>
      </c>
      <c r="AA3537" s="36" t="s">
        <v>52</v>
      </c>
      <c r="AB3537" s="36">
        <v>3</v>
      </c>
      <c r="AC3537" s="36"/>
      <c r="AD3537" s="36"/>
      <c r="AE3537" s="36">
        <f t="shared" si="58"/>
        <v>2</v>
      </c>
    </row>
    <row r="3538" spans="1:31" customFormat="1" ht="162">
      <c r="A3538" s="36">
        <v>3537</v>
      </c>
      <c r="B3538" s="36" t="s">
        <v>19329</v>
      </c>
      <c r="C3538" s="36" t="s">
        <v>19330</v>
      </c>
      <c r="D3538" s="36" t="s">
        <v>19396</v>
      </c>
      <c r="E3538" s="36" t="s">
        <v>28</v>
      </c>
      <c r="F3538" s="36" t="s">
        <v>45</v>
      </c>
      <c r="G3538" s="36">
        <v>0</v>
      </c>
      <c r="H3538" s="36" t="s">
        <v>30</v>
      </c>
      <c r="I3538" s="36" t="s">
        <v>19397</v>
      </c>
      <c r="J3538" s="36" t="s">
        <v>19398</v>
      </c>
      <c r="K3538" s="36" t="s">
        <v>33</v>
      </c>
      <c r="L3538" s="72" t="s">
        <v>19399</v>
      </c>
      <c r="M3538" s="36" t="s">
        <v>19400</v>
      </c>
      <c r="N3538" s="36" t="s">
        <v>49</v>
      </c>
      <c r="O3538" s="36"/>
      <c r="P3538" s="36" t="s">
        <v>50</v>
      </c>
      <c r="Q3538" s="36" t="s">
        <v>50</v>
      </c>
      <c r="R3538" s="36"/>
      <c r="S3538" s="36" t="s">
        <v>51</v>
      </c>
      <c r="T3538" s="36" t="s">
        <v>38</v>
      </c>
      <c r="U3538" s="36" t="s">
        <v>38</v>
      </c>
      <c r="V3538" s="36" t="s">
        <v>38</v>
      </c>
      <c r="W3538" s="36" t="s">
        <v>19401</v>
      </c>
      <c r="X3538" s="36">
        <v>1</v>
      </c>
      <c r="Y3538" s="36" t="s">
        <v>19395</v>
      </c>
      <c r="Z3538" s="36">
        <v>1</v>
      </c>
      <c r="AA3538" s="36" t="s">
        <v>19396</v>
      </c>
      <c r="AB3538" s="36">
        <v>4</v>
      </c>
      <c r="AC3538" s="36"/>
      <c r="AD3538" s="36"/>
      <c r="AE3538" s="36">
        <f t="shared" si="58"/>
        <v>2</v>
      </c>
    </row>
    <row r="3539" spans="1:31" customFormat="1" ht="135">
      <c r="A3539" s="36">
        <v>3538</v>
      </c>
      <c r="B3539" s="36" t="s">
        <v>19329</v>
      </c>
      <c r="C3539" s="36" t="s">
        <v>19330</v>
      </c>
      <c r="D3539" s="36" t="s">
        <v>19402</v>
      </c>
      <c r="E3539" s="36" t="s">
        <v>28</v>
      </c>
      <c r="F3539" s="36" t="s">
        <v>45</v>
      </c>
      <c r="G3539" s="36">
        <v>0</v>
      </c>
      <c r="H3539" s="36" t="s">
        <v>82</v>
      </c>
      <c r="I3539" s="36" t="s">
        <v>19403</v>
      </c>
      <c r="J3539" s="36" t="s">
        <v>19404</v>
      </c>
      <c r="K3539" s="36" t="s">
        <v>33</v>
      </c>
      <c r="L3539" s="72" t="s">
        <v>19405</v>
      </c>
      <c r="M3539" s="36" t="s">
        <v>19406</v>
      </c>
      <c r="N3539" s="36" t="s">
        <v>49</v>
      </c>
      <c r="O3539" s="36"/>
      <c r="P3539" s="36" t="s">
        <v>50</v>
      </c>
      <c r="Q3539" s="36" t="s">
        <v>50</v>
      </c>
      <c r="R3539" s="36"/>
      <c r="S3539" s="36" t="s">
        <v>51</v>
      </c>
      <c r="T3539" s="36" t="s">
        <v>38</v>
      </c>
      <c r="U3539" s="36" t="s">
        <v>39</v>
      </c>
      <c r="V3539" s="36" t="s">
        <v>38</v>
      </c>
      <c r="W3539" s="36" t="s">
        <v>19401</v>
      </c>
      <c r="X3539" s="36">
        <v>1</v>
      </c>
      <c r="Y3539" s="36" t="s">
        <v>19395</v>
      </c>
      <c r="Z3539" s="36">
        <v>1</v>
      </c>
      <c r="AA3539" s="36" t="s">
        <v>19402</v>
      </c>
      <c r="AB3539" s="36">
        <v>4</v>
      </c>
      <c r="AC3539" s="36"/>
      <c r="AD3539" s="36"/>
      <c r="AE3539" s="36">
        <f t="shared" si="58"/>
        <v>2</v>
      </c>
    </row>
    <row r="3540" spans="1:31" customFormat="1" ht="175.5">
      <c r="A3540" s="36">
        <v>3539</v>
      </c>
      <c r="B3540" s="36" t="s">
        <v>19329</v>
      </c>
      <c r="C3540" s="36" t="s">
        <v>19330</v>
      </c>
      <c r="D3540" s="36" t="s">
        <v>19407</v>
      </c>
      <c r="E3540" s="36" t="s">
        <v>28</v>
      </c>
      <c r="F3540" s="36" t="s">
        <v>45</v>
      </c>
      <c r="G3540" s="36">
        <v>0</v>
      </c>
      <c r="H3540" s="36" t="s">
        <v>82</v>
      </c>
      <c r="I3540" s="36" t="s">
        <v>19408</v>
      </c>
      <c r="J3540" s="36" t="s">
        <v>19409</v>
      </c>
      <c r="K3540" s="36" t="s">
        <v>33</v>
      </c>
      <c r="L3540" s="72" t="s">
        <v>19410</v>
      </c>
      <c r="M3540" s="36" t="s">
        <v>19411</v>
      </c>
      <c r="N3540" s="36" t="s">
        <v>49</v>
      </c>
      <c r="O3540" s="36"/>
      <c r="P3540" s="36" t="s">
        <v>50</v>
      </c>
      <c r="Q3540" s="36" t="s">
        <v>50</v>
      </c>
      <c r="R3540" s="36"/>
      <c r="S3540" s="36" t="s">
        <v>51</v>
      </c>
      <c r="T3540" s="36" t="s">
        <v>38</v>
      </c>
      <c r="U3540" s="36" t="s">
        <v>39</v>
      </c>
      <c r="V3540" s="36" t="s">
        <v>38</v>
      </c>
      <c r="W3540" s="36" t="s">
        <v>19401</v>
      </c>
      <c r="X3540" s="36">
        <v>1</v>
      </c>
      <c r="Y3540" s="36" t="s">
        <v>19395</v>
      </c>
      <c r="Z3540" s="36">
        <v>1</v>
      </c>
      <c r="AA3540" s="36" t="s">
        <v>19407</v>
      </c>
      <c r="AB3540" s="36">
        <v>4</v>
      </c>
      <c r="AC3540" s="36"/>
      <c r="AD3540" s="36"/>
      <c r="AE3540" s="36">
        <f t="shared" si="58"/>
        <v>2</v>
      </c>
    </row>
    <row r="3541" spans="1:31" customFormat="1" ht="108">
      <c r="A3541" s="36">
        <v>3540</v>
      </c>
      <c r="B3541" s="36" t="s">
        <v>19329</v>
      </c>
      <c r="C3541" s="36" t="s">
        <v>19330</v>
      </c>
      <c r="D3541" s="36" t="s">
        <v>19412</v>
      </c>
      <c r="E3541" s="36" t="s">
        <v>28</v>
      </c>
      <c r="F3541" s="36" t="s">
        <v>45</v>
      </c>
      <c r="G3541" s="36">
        <v>0</v>
      </c>
      <c r="H3541" s="36" t="s">
        <v>82</v>
      </c>
      <c r="I3541" s="36" t="s">
        <v>19413</v>
      </c>
      <c r="J3541" s="36" t="s">
        <v>19414</v>
      </c>
      <c r="K3541" s="36" t="s">
        <v>33</v>
      </c>
      <c r="L3541" s="72" t="s">
        <v>19415</v>
      </c>
      <c r="M3541" s="36" t="s">
        <v>19416</v>
      </c>
      <c r="N3541" s="36" t="s">
        <v>49</v>
      </c>
      <c r="O3541" s="36"/>
      <c r="P3541" s="36" t="s">
        <v>50</v>
      </c>
      <c r="Q3541" s="36" t="s">
        <v>50</v>
      </c>
      <c r="R3541" s="36"/>
      <c r="S3541" s="36" t="s">
        <v>37</v>
      </c>
      <c r="T3541" s="36" t="s">
        <v>38</v>
      </c>
      <c r="U3541" s="36" t="s">
        <v>39</v>
      </c>
      <c r="V3541" s="36" t="s">
        <v>38</v>
      </c>
      <c r="W3541" s="36" t="s">
        <v>16458</v>
      </c>
      <c r="X3541" s="36">
        <v>1</v>
      </c>
      <c r="Y3541" s="36" t="s">
        <v>19417</v>
      </c>
      <c r="Z3541" s="36">
        <v>1</v>
      </c>
      <c r="AA3541" s="36" t="s">
        <v>19418</v>
      </c>
      <c r="AB3541" s="36">
        <v>1</v>
      </c>
      <c r="AC3541" s="36"/>
      <c r="AD3541" s="36"/>
      <c r="AE3541" s="36">
        <f t="shared" si="58"/>
        <v>2</v>
      </c>
    </row>
    <row r="3542" spans="1:31" customFormat="1" ht="135">
      <c r="A3542" s="36">
        <v>3541</v>
      </c>
      <c r="B3542" s="36" t="s">
        <v>19329</v>
      </c>
      <c r="C3542" s="36" t="s">
        <v>19330</v>
      </c>
      <c r="D3542" s="36" t="s">
        <v>19419</v>
      </c>
      <c r="E3542" s="36" t="s">
        <v>28</v>
      </c>
      <c r="F3542" s="36" t="s">
        <v>45</v>
      </c>
      <c r="G3542" s="36">
        <v>0</v>
      </c>
      <c r="H3542" s="36" t="s">
        <v>82</v>
      </c>
      <c r="I3542" s="36" t="s">
        <v>19420</v>
      </c>
      <c r="J3542" s="36" t="s">
        <v>19421</v>
      </c>
      <c r="K3542" s="36" t="s">
        <v>33</v>
      </c>
      <c r="L3542" s="72" t="s">
        <v>19422</v>
      </c>
      <c r="M3542" s="36" t="s">
        <v>19423</v>
      </c>
      <c r="N3542" s="36" t="s">
        <v>49</v>
      </c>
      <c r="O3542" s="36"/>
      <c r="P3542" s="36" t="s">
        <v>50</v>
      </c>
      <c r="Q3542" s="36" t="s">
        <v>50</v>
      </c>
      <c r="R3542" s="36"/>
      <c r="S3542" s="36" t="s">
        <v>51</v>
      </c>
      <c r="T3542" s="36" t="s">
        <v>38</v>
      </c>
      <c r="U3542" s="36" t="s">
        <v>39</v>
      </c>
      <c r="V3542" s="36" t="s">
        <v>38</v>
      </c>
      <c r="W3542" s="36" t="s">
        <v>16458</v>
      </c>
      <c r="X3542" s="36">
        <v>1</v>
      </c>
      <c r="Y3542" s="36" t="s">
        <v>19424</v>
      </c>
      <c r="Z3542" s="36">
        <v>1</v>
      </c>
      <c r="AA3542" s="36" t="s">
        <v>19419</v>
      </c>
      <c r="AB3542" s="36">
        <v>1</v>
      </c>
      <c r="AC3542" s="36"/>
      <c r="AD3542" s="36"/>
      <c r="AE3542" s="36">
        <f t="shared" si="58"/>
        <v>2</v>
      </c>
    </row>
    <row r="3543" spans="1:31" customFormat="1" ht="94.5">
      <c r="A3543" s="36">
        <v>3542</v>
      </c>
      <c r="B3543" s="36" t="s">
        <v>19329</v>
      </c>
      <c r="C3543" s="36" t="s">
        <v>19330</v>
      </c>
      <c r="D3543" s="36" t="s">
        <v>19425</v>
      </c>
      <c r="E3543" s="36" t="s">
        <v>28</v>
      </c>
      <c r="F3543" s="36" t="s">
        <v>45</v>
      </c>
      <c r="G3543" s="36">
        <v>0</v>
      </c>
      <c r="H3543" s="36" t="s">
        <v>82</v>
      </c>
      <c r="I3543" s="36" t="s">
        <v>19426</v>
      </c>
      <c r="J3543" s="36" t="s">
        <v>19427</v>
      </c>
      <c r="K3543" s="36" t="s">
        <v>33</v>
      </c>
      <c r="L3543" s="72" t="s">
        <v>19428</v>
      </c>
      <c r="M3543" s="36" t="s">
        <v>19429</v>
      </c>
      <c r="N3543" s="36" t="s">
        <v>49</v>
      </c>
      <c r="O3543" s="36" t="s">
        <v>50</v>
      </c>
      <c r="P3543" s="36" t="s">
        <v>50</v>
      </c>
      <c r="Q3543" s="36" t="s">
        <v>50</v>
      </c>
      <c r="R3543" s="36"/>
      <c r="S3543" s="36" t="s">
        <v>51</v>
      </c>
      <c r="T3543" s="36" t="s">
        <v>38</v>
      </c>
      <c r="U3543" s="36" t="s">
        <v>39</v>
      </c>
      <c r="V3543" s="36" t="s">
        <v>39</v>
      </c>
      <c r="W3543" s="36" t="s">
        <v>16458</v>
      </c>
      <c r="X3543" s="36">
        <v>1</v>
      </c>
      <c r="Y3543" s="36" t="s">
        <v>19430</v>
      </c>
      <c r="Z3543" s="36">
        <v>1</v>
      </c>
      <c r="AA3543" s="36" t="s">
        <v>19431</v>
      </c>
      <c r="AB3543" s="36">
        <v>1</v>
      </c>
      <c r="AC3543" s="36"/>
      <c r="AD3543" s="36"/>
      <c r="AE3543" s="36">
        <f t="shared" si="58"/>
        <v>3</v>
      </c>
    </row>
    <row r="3544" spans="1:31" customFormat="1" ht="108">
      <c r="A3544" s="36">
        <v>3543</v>
      </c>
      <c r="B3544" s="36" t="s">
        <v>19329</v>
      </c>
      <c r="C3544" s="36" t="s">
        <v>19330</v>
      </c>
      <c r="D3544" s="36" t="s">
        <v>19432</v>
      </c>
      <c r="E3544" s="36" t="s">
        <v>28</v>
      </c>
      <c r="F3544" s="36" t="s">
        <v>45</v>
      </c>
      <c r="G3544" s="36">
        <v>0</v>
      </c>
      <c r="H3544" s="36" t="s">
        <v>108</v>
      </c>
      <c r="I3544" s="36" t="s">
        <v>19433</v>
      </c>
      <c r="J3544" s="36" t="s">
        <v>19434</v>
      </c>
      <c r="K3544" s="36" t="s">
        <v>33</v>
      </c>
      <c r="L3544" s="72" t="s">
        <v>19435</v>
      </c>
      <c r="M3544" s="36" t="s">
        <v>19436</v>
      </c>
      <c r="N3544" s="36" t="s">
        <v>49</v>
      </c>
      <c r="O3544" s="36" t="s">
        <v>19437</v>
      </c>
      <c r="P3544" s="36" t="s">
        <v>50</v>
      </c>
      <c r="Q3544" s="36" t="s">
        <v>50</v>
      </c>
      <c r="R3544" s="36" t="s">
        <v>50</v>
      </c>
      <c r="S3544" s="36" t="s">
        <v>51</v>
      </c>
      <c r="T3544" s="36" t="s">
        <v>38</v>
      </c>
      <c r="U3544" s="36" t="s">
        <v>39</v>
      </c>
      <c r="V3544" s="36" t="s">
        <v>38</v>
      </c>
      <c r="W3544" s="36" t="s">
        <v>2019</v>
      </c>
      <c r="X3544" s="36">
        <v>2</v>
      </c>
      <c r="Y3544" s="36" t="s">
        <v>10591</v>
      </c>
      <c r="Z3544" s="36">
        <v>1</v>
      </c>
      <c r="AA3544" s="36" t="s">
        <v>19438</v>
      </c>
      <c r="AB3544" s="36">
        <v>1</v>
      </c>
      <c r="AC3544" s="36"/>
      <c r="AD3544" s="36"/>
      <c r="AE3544" s="36">
        <f t="shared" si="58"/>
        <v>3</v>
      </c>
    </row>
    <row r="3545" spans="1:31" customFormat="1" ht="108">
      <c r="A3545" s="36">
        <v>3544</v>
      </c>
      <c r="B3545" s="36" t="s">
        <v>19329</v>
      </c>
      <c r="C3545" s="36" t="s">
        <v>19330</v>
      </c>
      <c r="D3545" s="36" t="s">
        <v>1468</v>
      </c>
      <c r="E3545" s="36" t="s">
        <v>28</v>
      </c>
      <c r="F3545" s="36" t="s">
        <v>45</v>
      </c>
      <c r="G3545" s="36">
        <v>0</v>
      </c>
      <c r="H3545" s="36" t="s">
        <v>82</v>
      </c>
      <c r="I3545" s="36" t="s">
        <v>19439</v>
      </c>
      <c r="J3545" s="36" t="s">
        <v>19440</v>
      </c>
      <c r="K3545" s="36" t="s">
        <v>33</v>
      </c>
      <c r="L3545" s="72" t="s">
        <v>19441</v>
      </c>
      <c r="M3545" s="36" t="s">
        <v>19442</v>
      </c>
      <c r="N3545" s="36" t="s">
        <v>49</v>
      </c>
      <c r="O3545" s="36" t="s">
        <v>14397</v>
      </c>
      <c r="P3545" s="36" t="s">
        <v>50</v>
      </c>
      <c r="Q3545" s="36" t="s">
        <v>50</v>
      </c>
      <c r="R3545" s="36" t="s">
        <v>50</v>
      </c>
      <c r="S3545" s="36" t="s">
        <v>37</v>
      </c>
      <c r="T3545" s="36" t="s">
        <v>38</v>
      </c>
      <c r="U3545" s="36" t="s">
        <v>38</v>
      </c>
      <c r="V3545" s="36" t="s">
        <v>38</v>
      </c>
      <c r="W3545" s="36" t="s">
        <v>2019</v>
      </c>
      <c r="X3545" s="36">
        <v>2</v>
      </c>
      <c r="Y3545" s="36" t="s">
        <v>10591</v>
      </c>
      <c r="Z3545" s="36">
        <v>1</v>
      </c>
      <c r="AA3545" s="36" t="s">
        <v>19438</v>
      </c>
      <c r="AB3545" s="36">
        <v>1</v>
      </c>
      <c r="AC3545" s="36"/>
      <c r="AD3545" s="36"/>
      <c r="AE3545" s="36">
        <f t="shared" si="58"/>
        <v>3</v>
      </c>
    </row>
    <row r="3546" spans="1:31" customFormat="1" ht="94.5">
      <c r="A3546" s="36">
        <v>3545</v>
      </c>
      <c r="B3546" s="36" t="s">
        <v>19329</v>
      </c>
      <c r="C3546" s="36" t="s">
        <v>19330</v>
      </c>
      <c r="D3546" s="36" t="s">
        <v>19443</v>
      </c>
      <c r="E3546" s="36" t="s">
        <v>28</v>
      </c>
      <c r="F3546" s="36" t="s">
        <v>45</v>
      </c>
      <c r="G3546" s="36">
        <v>0</v>
      </c>
      <c r="H3546" s="36" t="s">
        <v>82</v>
      </c>
      <c r="I3546" s="36" t="s">
        <v>19444</v>
      </c>
      <c r="J3546" s="36" t="s">
        <v>19445</v>
      </c>
      <c r="K3546" s="36" t="s">
        <v>33</v>
      </c>
      <c r="L3546" s="72" t="s">
        <v>19446</v>
      </c>
      <c r="M3546" s="36" t="s">
        <v>19447</v>
      </c>
      <c r="N3546" s="36" t="s">
        <v>36</v>
      </c>
      <c r="O3546" s="36"/>
      <c r="P3546" s="36"/>
      <c r="Q3546" s="36"/>
      <c r="R3546" s="36"/>
      <c r="S3546" s="36" t="s">
        <v>51</v>
      </c>
      <c r="T3546" s="36" t="s">
        <v>38</v>
      </c>
      <c r="U3546" s="36" t="s">
        <v>39</v>
      </c>
      <c r="V3546" s="36" t="s">
        <v>38</v>
      </c>
      <c r="W3546" s="36" t="s">
        <v>2019</v>
      </c>
      <c r="X3546" s="36">
        <v>2</v>
      </c>
      <c r="Y3546" s="36" t="s">
        <v>19448</v>
      </c>
      <c r="Z3546" s="36">
        <v>1</v>
      </c>
      <c r="AA3546" s="36" t="s">
        <v>19449</v>
      </c>
      <c r="AB3546" s="36">
        <v>4</v>
      </c>
      <c r="AC3546" s="36"/>
      <c r="AD3546" s="36"/>
      <c r="AE3546" s="36">
        <f t="shared" si="58"/>
        <v>0</v>
      </c>
    </row>
    <row r="3547" spans="1:31" customFormat="1" ht="81">
      <c r="A3547" s="36">
        <v>3546</v>
      </c>
      <c r="B3547" s="36" t="s">
        <v>19329</v>
      </c>
      <c r="C3547" s="36" t="s">
        <v>19330</v>
      </c>
      <c r="D3547" s="36" t="s">
        <v>19450</v>
      </c>
      <c r="E3547" s="36" t="s">
        <v>28</v>
      </c>
      <c r="F3547" s="36" t="s">
        <v>45</v>
      </c>
      <c r="G3547" s="36">
        <v>0</v>
      </c>
      <c r="H3547" s="36" t="s">
        <v>82</v>
      </c>
      <c r="I3547" s="36" t="s">
        <v>19451</v>
      </c>
      <c r="J3547" s="36" t="s">
        <v>19452</v>
      </c>
      <c r="K3547" s="36" t="s">
        <v>33</v>
      </c>
      <c r="L3547" s="72" t="s">
        <v>19453</v>
      </c>
      <c r="M3547" s="36" t="s">
        <v>19454</v>
      </c>
      <c r="N3547" s="36" t="s">
        <v>49</v>
      </c>
      <c r="O3547" s="36"/>
      <c r="P3547" s="36" t="s">
        <v>50</v>
      </c>
      <c r="Q3547" s="36"/>
      <c r="R3547" s="36"/>
      <c r="S3547" s="36" t="s">
        <v>51</v>
      </c>
      <c r="T3547" s="36" t="s">
        <v>38</v>
      </c>
      <c r="U3547" s="36" t="s">
        <v>39</v>
      </c>
      <c r="V3547" s="36" t="s">
        <v>38</v>
      </c>
      <c r="W3547" s="36" t="s">
        <v>38</v>
      </c>
      <c r="X3547" s="36">
        <v>2</v>
      </c>
      <c r="Y3547" s="36" t="s">
        <v>19455</v>
      </c>
      <c r="Z3547" s="36">
        <v>2</v>
      </c>
      <c r="AA3547" s="36" t="s">
        <v>19455</v>
      </c>
      <c r="AB3547" s="36">
        <v>2</v>
      </c>
      <c r="AC3547" s="36"/>
      <c r="AD3547" s="36"/>
      <c r="AE3547" s="36">
        <f t="shared" si="58"/>
        <v>1</v>
      </c>
    </row>
    <row r="3548" spans="1:31" customFormat="1" ht="162">
      <c r="A3548" s="36">
        <v>3547</v>
      </c>
      <c r="B3548" s="36" t="s">
        <v>19329</v>
      </c>
      <c r="C3548" s="36" t="s">
        <v>19330</v>
      </c>
      <c r="D3548" s="36" t="s">
        <v>19456</v>
      </c>
      <c r="E3548" s="36" t="s">
        <v>28</v>
      </c>
      <c r="F3548" s="36" t="s">
        <v>45</v>
      </c>
      <c r="G3548" s="36">
        <v>0</v>
      </c>
      <c r="H3548" s="36" t="s">
        <v>30</v>
      </c>
      <c r="I3548" s="36" t="s">
        <v>19457</v>
      </c>
      <c r="J3548" s="36" t="s">
        <v>19458</v>
      </c>
      <c r="K3548" s="36" t="s">
        <v>33</v>
      </c>
      <c r="L3548" s="72" t="s">
        <v>19459</v>
      </c>
      <c r="M3548" s="36" t="s">
        <v>19460</v>
      </c>
      <c r="N3548" s="36" t="s">
        <v>49</v>
      </c>
      <c r="O3548" s="36"/>
      <c r="P3548" s="36" t="s">
        <v>50</v>
      </c>
      <c r="Q3548" s="36"/>
      <c r="R3548" s="36"/>
      <c r="S3548" s="36" t="s">
        <v>51</v>
      </c>
      <c r="T3548" s="36" t="s">
        <v>38</v>
      </c>
      <c r="U3548" s="36" t="s">
        <v>38</v>
      </c>
      <c r="V3548" s="36" t="s">
        <v>38</v>
      </c>
      <c r="W3548" s="36" t="s">
        <v>2019</v>
      </c>
      <c r="X3548" s="36">
        <v>2</v>
      </c>
      <c r="Y3548" s="36" t="s">
        <v>19461</v>
      </c>
      <c r="Z3548" s="36">
        <v>1</v>
      </c>
      <c r="AA3548" s="36" t="s">
        <v>19456</v>
      </c>
      <c r="AB3548" s="36">
        <v>5</v>
      </c>
      <c r="AC3548" s="36"/>
      <c r="AD3548" s="36"/>
      <c r="AE3548" s="36">
        <f t="shared" si="58"/>
        <v>1</v>
      </c>
    </row>
    <row r="3549" spans="1:31" customFormat="1" ht="121.5">
      <c r="A3549" s="36">
        <v>3548</v>
      </c>
      <c r="B3549" s="36" t="s">
        <v>19329</v>
      </c>
      <c r="C3549" s="36" t="s">
        <v>19330</v>
      </c>
      <c r="D3549" s="36" t="s">
        <v>19462</v>
      </c>
      <c r="E3549" s="36" t="s">
        <v>28</v>
      </c>
      <c r="F3549" s="36" t="s">
        <v>45</v>
      </c>
      <c r="G3549" s="36">
        <v>0</v>
      </c>
      <c r="H3549" s="36" t="s">
        <v>82</v>
      </c>
      <c r="I3549" s="36" t="s">
        <v>19463</v>
      </c>
      <c r="J3549" s="36" t="s">
        <v>19464</v>
      </c>
      <c r="K3549" s="36" t="s">
        <v>33</v>
      </c>
      <c r="L3549" s="72" t="s">
        <v>19465</v>
      </c>
      <c r="M3549" s="36" t="s">
        <v>19466</v>
      </c>
      <c r="N3549" s="36" t="s">
        <v>36</v>
      </c>
      <c r="O3549" s="36"/>
      <c r="P3549" s="36"/>
      <c r="Q3549" s="36"/>
      <c r="R3549" s="36"/>
      <c r="S3549" s="36" t="s">
        <v>37</v>
      </c>
      <c r="T3549" s="36" t="s">
        <v>38</v>
      </c>
      <c r="U3549" s="36" t="s">
        <v>38</v>
      </c>
      <c r="V3549" s="36" t="s">
        <v>38</v>
      </c>
      <c r="W3549" s="36" t="s">
        <v>16458</v>
      </c>
      <c r="X3549" s="36">
        <v>1</v>
      </c>
      <c r="Y3549" s="36" t="s">
        <v>19461</v>
      </c>
      <c r="Z3549" s="36">
        <v>1</v>
      </c>
      <c r="AA3549" s="36" t="s">
        <v>52</v>
      </c>
      <c r="AB3549" s="36">
        <v>3</v>
      </c>
      <c r="AC3549" s="36"/>
      <c r="AD3549" s="36"/>
      <c r="AE3549" s="36">
        <f t="shared" si="58"/>
        <v>0</v>
      </c>
    </row>
    <row r="3550" spans="1:31" customFormat="1" ht="108">
      <c r="A3550" s="36">
        <v>3549</v>
      </c>
      <c r="B3550" s="36" t="s">
        <v>19329</v>
      </c>
      <c r="C3550" s="36" t="s">
        <v>19330</v>
      </c>
      <c r="D3550" s="36" t="s">
        <v>19467</v>
      </c>
      <c r="E3550" s="36" t="s">
        <v>28</v>
      </c>
      <c r="F3550" s="36" t="s">
        <v>45</v>
      </c>
      <c r="G3550" s="36">
        <v>0</v>
      </c>
      <c r="H3550" s="36" t="s">
        <v>82</v>
      </c>
      <c r="I3550" s="36" t="s">
        <v>19468</v>
      </c>
      <c r="J3550" s="36" t="s">
        <v>19469</v>
      </c>
      <c r="K3550" s="36" t="s">
        <v>33</v>
      </c>
      <c r="L3550" s="72" t="s">
        <v>19470</v>
      </c>
      <c r="M3550" s="36" t="s">
        <v>19471</v>
      </c>
      <c r="N3550" s="36" t="s">
        <v>49</v>
      </c>
      <c r="O3550" s="36"/>
      <c r="P3550" s="36" t="s">
        <v>50</v>
      </c>
      <c r="Q3550" s="36"/>
      <c r="R3550" s="36"/>
      <c r="S3550" s="36" t="s">
        <v>37</v>
      </c>
      <c r="T3550" s="36" t="s">
        <v>38</v>
      </c>
      <c r="U3550" s="36" t="s">
        <v>39</v>
      </c>
      <c r="V3550" s="36" t="s">
        <v>38</v>
      </c>
      <c r="W3550" s="36" t="s">
        <v>16458</v>
      </c>
      <c r="X3550" s="36">
        <v>1</v>
      </c>
      <c r="Y3550" s="36" t="s">
        <v>19472</v>
      </c>
      <c r="Z3550" s="36">
        <v>1</v>
      </c>
      <c r="AA3550" s="36" t="s">
        <v>19473</v>
      </c>
      <c r="AB3550" s="36">
        <v>3</v>
      </c>
      <c r="AC3550" s="36"/>
      <c r="AD3550" s="36"/>
      <c r="AE3550" s="36">
        <f t="shared" si="58"/>
        <v>1</v>
      </c>
    </row>
    <row r="3551" spans="1:31" customFormat="1" ht="121.5">
      <c r="A3551" s="36">
        <v>3550</v>
      </c>
      <c r="B3551" s="36" t="s">
        <v>19329</v>
      </c>
      <c r="C3551" s="36" t="s">
        <v>19330</v>
      </c>
      <c r="D3551" s="36" t="s">
        <v>19474</v>
      </c>
      <c r="E3551" s="36" t="s">
        <v>28</v>
      </c>
      <c r="F3551" s="36" t="s">
        <v>45</v>
      </c>
      <c r="G3551" s="36">
        <v>0</v>
      </c>
      <c r="H3551" s="36" t="s">
        <v>82</v>
      </c>
      <c r="I3551" s="36" t="s">
        <v>19475</v>
      </c>
      <c r="J3551" s="36" t="s">
        <v>19476</v>
      </c>
      <c r="K3551" s="36" t="s">
        <v>33</v>
      </c>
      <c r="L3551" s="72" t="s">
        <v>19477</v>
      </c>
      <c r="M3551" s="36" t="s">
        <v>19478</v>
      </c>
      <c r="N3551" s="36" t="s">
        <v>49</v>
      </c>
      <c r="O3551" s="36"/>
      <c r="P3551" s="36"/>
      <c r="Q3551" s="36" t="s">
        <v>50</v>
      </c>
      <c r="R3551" s="36"/>
      <c r="S3551" s="36" t="s">
        <v>37</v>
      </c>
      <c r="T3551" s="36" t="s">
        <v>38</v>
      </c>
      <c r="U3551" s="36" t="s">
        <v>39</v>
      </c>
      <c r="V3551" s="36" t="s">
        <v>39</v>
      </c>
      <c r="W3551" s="36" t="s">
        <v>16458</v>
      </c>
      <c r="X3551" s="36">
        <v>1</v>
      </c>
      <c r="Y3551" s="36" t="s">
        <v>19479</v>
      </c>
      <c r="Z3551" s="36">
        <v>1</v>
      </c>
      <c r="AA3551" s="36" t="s">
        <v>19480</v>
      </c>
      <c r="AB3551" s="36">
        <v>5</v>
      </c>
      <c r="AC3551" s="36" t="s">
        <v>19481</v>
      </c>
      <c r="AD3551" s="36"/>
      <c r="AE3551" s="36">
        <f t="shared" si="58"/>
        <v>1</v>
      </c>
    </row>
    <row r="3552" spans="1:31" customFormat="1" ht="148.5">
      <c r="A3552" s="36">
        <v>3551</v>
      </c>
      <c r="B3552" s="36" t="s">
        <v>19329</v>
      </c>
      <c r="C3552" s="36" t="s">
        <v>19330</v>
      </c>
      <c r="D3552" s="36" t="s">
        <v>19482</v>
      </c>
      <c r="E3552" s="36" t="s">
        <v>28</v>
      </c>
      <c r="F3552" s="36" t="s">
        <v>45</v>
      </c>
      <c r="G3552" s="36">
        <v>0</v>
      </c>
      <c r="H3552" s="36" t="s">
        <v>82</v>
      </c>
      <c r="I3552" s="36" t="s">
        <v>19483</v>
      </c>
      <c r="J3552" s="36" t="s">
        <v>19484</v>
      </c>
      <c r="K3552" s="36" t="s">
        <v>33</v>
      </c>
      <c r="L3552" s="72" t="s">
        <v>19485</v>
      </c>
      <c r="M3552" s="36" t="s">
        <v>19486</v>
      </c>
      <c r="N3552" s="36" t="s">
        <v>49</v>
      </c>
      <c r="O3552" s="36"/>
      <c r="P3552" s="36" t="s">
        <v>50</v>
      </c>
      <c r="Q3552" s="36"/>
      <c r="R3552" s="36" t="s">
        <v>50</v>
      </c>
      <c r="S3552" s="36" t="s">
        <v>51</v>
      </c>
      <c r="T3552" s="36" t="s">
        <v>38</v>
      </c>
      <c r="U3552" s="36" t="s">
        <v>39</v>
      </c>
      <c r="V3552" s="36" t="s">
        <v>38</v>
      </c>
      <c r="W3552" s="36" t="s">
        <v>38</v>
      </c>
      <c r="X3552" s="36">
        <v>2</v>
      </c>
      <c r="Y3552" s="36" t="s">
        <v>19487</v>
      </c>
      <c r="Z3552" s="36">
        <v>1</v>
      </c>
      <c r="AA3552" s="36" t="s">
        <v>19482</v>
      </c>
      <c r="AB3552" s="36">
        <v>5</v>
      </c>
      <c r="AC3552" s="36"/>
      <c r="AD3552" s="36"/>
      <c r="AE3552" s="36">
        <f t="shared" si="58"/>
        <v>2</v>
      </c>
    </row>
    <row r="3553" spans="1:31" customFormat="1" ht="135">
      <c r="A3553" s="36">
        <v>3552</v>
      </c>
      <c r="B3553" s="36" t="s">
        <v>19329</v>
      </c>
      <c r="C3553" s="36" t="s">
        <v>19330</v>
      </c>
      <c r="D3553" s="36" t="s">
        <v>19488</v>
      </c>
      <c r="E3553" s="36" t="s">
        <v>28</v>
      </c>
      <c r="F3553" s="36" t="s">
        <v>45</v>
      </c>
      <c r="G3553" s="36">
        <v>0</v>
      </c>
      <c r="H3553" s="36" t="s">
        <v>82</v>
      </c>
      <c r="I3553" s="36" t="s">
        <v>19489</v>
      </c>
      <c r="J3553" s="36" t="s">
        <v>19490</v>
      </c>
      <c r="K3553" s="36" t="s">
        <v>33</v>
      </c>
      <c r="L3553" s="72" t="s">
        <v>19491</v>
      </c>
      <c r="M3553" s="36" t="s">
        <v>19492</v>
      </c>
      <c r="N3553" s="36" t="s">
        <v>49</v>
      </c>
      <c r="O3553" s="36"/>
      <c r="P3553" s="36" t="s">
        <v>50</v>
      </c>
      <c r="Q3553" s="36"/>
      <c r="R3553" s="36" t="s">
        <v>50</v>
      </c>
      <c r="S3553" s="36" t="s">
        <v>51</v>
      </c>
      <c r="T3553" s="36" t="s">
        <v>38</v>
      </c>
      <c r="U3553" s="36" t="s">
        <v>39</v>
      </c>
      <c r="V3553" s="36" t="s">
        <v>38</v>
      </c>
      <c r="W3553" s="36" t="s">
        <v>38</v>
      </c>
      <c r="X3553" s="36">
        <v>2</v>
      </c>
      <c r="Y3553" s="36" t="s">
        <v>19487</v>
      </c>
      <c r="Z3553" s="36">
        <v>1</v>
      </c>
      <c r="AA3553" s="36" t="s">
        <v>19488</v>
      </c>
      <c r="AB3553" s="36">
        <v>5</v>
      </c>
      <c r="AC3553" s="36"/>
      <c r="AD3553" s="36"/>
      <c r="AE3553" s="36">
        <f t="shared" si="58"/>
        <v>2</v>
      </c>
    </row>
    <row r="3554" spans="1:31" customFormat="1" ht="229.5">
      <c r="A3554" s="36">
        <v>3553</v>
      </c>
      <c r="B3554" s="36" t="s">
        <v>19329</v>
      </c>
      <c r="C3554" s="36" t="s">
        <v>19330</v>
      </c>
      <c r="D3554" s="36" t="s">
        <v>19493</v>
      </c>
      <c r="E3554" s="36" t="s">
        <v>28</v>
      </c>
      <c r="F3554" s="36" t="s">
        <v>45</v>
      </c>
      <c r="G3554" s="36">
        <v>0</v>
      </c>
      <c r="H3554" s="36" t="s">
        <v>82</v>
      </c>
      <c r="I3554" s="36" t="s">
        <v>19494</v>
      </c>
      <c r="J3554" s="36" t="s">
        <v>19495</v>
      </c>
      <c r="K3554" s="36" t="s">
        <v>33</v>
      </c>
      <c r="L3554" s="72" t="s">
        <v>19496</v>
      </c>
      <c r="M3554" s="36" t="s">
        <v>19497</v>
      </c>
      <c r="N3554" s="36" t="s">
        <v>49</v>
      </c>
      <c r="O3554" s="36"/>
      <c r="P3554" s="36" t="s">
        <v>50</v>
      </c>
      <c r="Q3554" s="36"/>
      <c r="R3554" s="36" t="s">
        <v>50</v>
      </c>
      <c r="S3554" s="36" t="s">
        <v>51</v>
      </c>
      <c r="T3554" s="36" t="s">
        <v>38</v>
      </c>
      <c r="U3554" s="36" t="s">
        <v>39</v>
      </c>
      <c r="V3554" s="36" t="s">
        <v>38</v>
      </c>
      <c r="W3554" s="36" t="s">
        <v>2019</v>
      </c>
      <c r="X3554" s="36">
        <v>2</v>
      </c>
      <c r="Y3554" s="36" t="s">
        <v>19487</v>
      </c>
      <c r="Z3554" s="36">
        <v>1</v>
      </c>
      <c r="AA3554" s="36" t="s">
        <v>19498</v>
      </c>
      <c r="AB3554" s="36">
        <v>5</v>
      </c>
      <c r="AC3554" s="36"/>
      <c r="AD3554" s="36"/>
      <c r="AE3554" s="36">
        <f t="shared" si="58"/>
        <v>2</v>
      </c>
    </row>
    <row r="3555" spans="1:31" customFormat="1" ht="135">
      <c r="A3555" s="36">
        <v>3554</v>
      </c>
      <c r="B3555" s="36" t="s">
        <v>19329</v>
      </c>
      <c r="C3555" s="36" t="s">
        <v>19330</v>
      </c>
      <c r="D3555" s="36" t="s">
        <v>19499</v>
      </c>
      <c r="E3555" s="36" t="s">
        <v>28</v>
      </c>
      <c r="F3555" s="36" t="s">
        <v>45</v>
      </c>
      <c r="G3555" s="36">
        <v>0</v>
      </c>
      <c r="H3555" s="36" t="s">
        <v>82</v>
      </c>
      <c r="I3555" s="36" t="s">
        <v>19500</v>
      </c>
      <c r="J3555" s="36" t="s">
        <v>19501</v>
      </c>
      <c r="K3555" s="36" t="s">
        <v>33</v>
      </c>
      <c r="L3555" s="72" t="s">
        <v>19502</v>
      </c>
      <c r="M3555" s="36" t="s">
        <v>19503</v>
      </c>
      <c r="N3555" s="36" t="s">
        <v>49</v>
      </c>
      <c r="O3555" s="36"/>
      <c r="P3555" s="36" t="s">
        <v>50</v>
      </c>
      <c r="Q3555" s="36"/>
      <c r="R3555" s="36" t="s">
        <v>50</v>
      </c>
      <c r="S3555" s="36" t="s">
        <v>51</v>
      </c>
      <c r="T3555" s="36" t="s">
        <v>38</v>
      </c>
      <c r="U3555" s="36" t="s">
        <v>39</v>
      </c>
      <c r="V3555" s="36" t="s">
        <v>38</v>
      </c>
      <c r="W3555" s="36" t="s">
        <v>2019</v>
      </c>
      <c r="X3555" s="36">
        <v>2</v>
      </c>
      <c r="Y3555" s="36" t="s">
        <v>19487</v>
      </c>
      <c r="Z3555" s="36">
        <v>1</v>
      </c>
      <c r="AA3555" s="36" t="s">
        <v>19499</v>
      </c>
      <c r="AB3555" s="36">
        <v>5</v>
      </c>
      <c r="AC3555" s="36"/>
      <c r="AD3555" s="36"/>
      <c r="AE3555" s="36">
        <f t="shared" si="58"/>
        <v>2</v>
      </c>
    </row>
    <row r="3556" spans="1:31" customFormat="1" ht="135">
      <c r="A3556" s="36">
        <v>3555</v>
      </c>
      <c r="B3556" s="36" t="s">
        <v>19329</v>
      </c>
      <c r="C3556" s="36" t="s">
        <v>19330</v>
      </c>
      <c r="D3556" s="36" t="s">
        <v>19504</v>
      </c>
      <c r="E3556" s="36" t="s">
        <v>28</v>
      </c>
      <c r="F3556" s="36" t="s">
        <v>45</v>
      </c>
      <c r="G3556" s="36">
        <v>0</v>
      </c>
      <c r="H3556" s="36" t="s">
        <v>30</v>
      </c>
      <c r="I3556" s="36" t="s">
        <v>19505</v>
      </c>
      <c r="J3556" s="36" t="s">
        <v>19506</v>
      </c>
      <c r="K3556" s="36" t="s">
        <v>33</v>
      </c>
      <c r="L3556" s="72" t="s">
        <v>19507</v>
      </c>
      <c r="M3556" s="36" t="s">
        <v>19508</v>
      </c>
      <c r="N3556" s="36" t="s">
        <v>49</v>
      </c>
      <c r="O3556" s="36"/>
      <c r="P3556" s="36" t="s">
        <v>50</v>
      </c>
      <c r="Q3556" s="36"/>
      <c r="R3556" s="36" t="s">
        <v>50</v>
      </c>
      <c r="S3556" s="36" t="s">
        <v>51</v>
      </c>
      <c r="T3556" s="36" t="s">
        <v>38</v>
      </c>
      <c r="U3556" s="36" t="s">
        <v>39</v>
      </c>
      <c r="V3556" s="36" t="s">
        <v>38</v>
      </c>
      <c r="W3556" s="36" t="s">
        <v>2019</v>
      </c>
      <c r="X3556" s="36">
        <v>2</v>
      </c>
      <c r="Y3556" s="36" t="s">
        <v>19487</v>
      </c>
      <c r="Z3556" s="36">
        <v>1</v>
      </c>
      <c r="AA3556" s="36" t="s">
        <v>19509</v>
      </c>
      <c r="AB3556" s="36">
        <v>5</v>
      </c>
      <c r="AC3556" s="36"/>
      <c r="AD3556" s="36"/>
      <c r="AE3556" s="36">
        <f t="shared" si="58"/>
        <v>2</v>
      </c>
    </row>
    <row r="3557" spans="1:31" customFormat="1" ht="162">
      <c r="A3557" s="36">
        <v>3556</v>
      </c>
      <c r="B3557" s="36" t="s">
        <v>19329</v>
      </c>
      <c r="C3557" s="36" t="s">
        <v>19330</v>
      </c>
      <c r="D3557" s="36" t="s">
        <v>19510</v>
      </c>
      <c r="E3557" s="36" t="s">
        <v>28</v>
      </c>
      <c r="F3557" s="36" t="s">
        <v>2866</v>
      </c>
      <c r="G3557" s="36">
        <v>5</v>
      </c>
      <c r="H3557" s="36" t="s">
        <v>82</v>
      </c>
      <c r="I3557" s="36" t="s">
        <v>19511</v>
      </c>
      <c r="J3557" s="36" t="s">
        <v>19512</v>
      </c>
      <c r="K3557" s="36" t="s">
        <v>33</v>
      </c>
      <c r="L3557" s="72" t="s">
        <v>19513</v>
      </c>
      <c r="M3557" s="36" t="s">
        <v>19514</v>
      </c>
      <c r="N3557" s="36" t="s">
        <v>49</v>
      </c>
      <c r="O3557" s="36"/>
      <c r="P3557" s="36"/>
      <c r="Q3557" s="36"/>
      <c r="R3557" s="36" t="s">
        <v>50</v>
      </c>
      <c r="S3557" s="36" t="s">
        <v>51</v>
      </c>
      <c r="T3557" s="36" t="s">
        <v>38</v>
      </c>
      <c r="U3557" s="36" t="s">
        <v>38</v>
      </c>
      <c r="V3557" s="36" t="s">
        <v>38</v>
      </c>
      <c r="W3557" s="36" t="s">
        <v>19515</v>
      </c>
      <c r="X3557" s="36">
        <v>1</v>
      </c>
      <c r="Y3557" s="36" t="s">
        <v>19516</v>
      </c>
      <c r="Z3557" s="36">
        <v>4</v>
      </c>
      <c r="AA3557" s="36" t="s">
        <v>19516</v>
      </c>
      <c r="AB3557" s="36">
        <v>4</v>
      </c>
      <c r="AC3557" s="36"/>
      <c r="AD3557" s="36"/>
      <c r="AE3557" s="36">
        <f t="shared" si="58"/>
        <v>1</v>
      </c>
    </row>
    <row r="3558" spans="1:31" customFormat="1" ht="175.5">
      <c r="A3558" s="36">
        <v>3557</v>
      </c>
      <c r="B3558" s="36" t="s">
        <v>19329</v>
      </c>
      <c r="C3558" s="36" t="s">
        <v>19330</v>
      </c>
      <c r="D3558" s="36" t="s">
        <v>19517</v>
      </c>
      <c r="E3558" s="36" t="s">
        <v>28</v>
      </c>
      <c r="F3558" s="36" t="s">
        <v>45</v>
      </c>
      <c r="G3558" s="36">
        <v>0</v>
      </c>
      <c r="H3558" s="36" t="s">
        <v>133</v>
      </c>
      <c r="I3558" s="36" t="s">
        <v>19518</v>
      </c>
      <c r="J3558" s="36" t="s">
        <v>19519</v>
      </c>
      <c r="K3558" s="36" t="s">
        <v>33</v>
      </c>
      <c r="L3558" s="72" t="s">
        <v>19520</v>
      </c>
      <c r="M3558" s="36" t="s">
        <v>19521</v>
      </c>
      <c r="N3558" s="36" t="s">
        <v>49</v>
      </c>
      <c r="O3558" s="36"/>
      <c r="P3558" s="36" t="s">
        <v>50</v>
      </c>
      <c r="Q3558" s="36"/>
      <c r="R3558" s="36" t="s">
        <v>50</v>
      </c>
      <c r="S3558" s="36" t="s">
        <v>51</v>
      </c>
      <c r="T3558" s="36" t="s">
        <v>38</v>
      </c>
      <c r="U3558" s="36" t="s">
        <v>39</v>
      </c>
      <c r="V3558" s="36" t="s">
        <v>38</v>
      </c>
      <c r="W3558" s="36" t="s">
        <v>2019</v>
      </c>
      <c r="X3558" s="36">
        <v>2</v>
      </c>
      <c r="Y3558" s="36" t="s">
        <v>19487</v>
      </c>
      <c r="Z3558" s="36">
        <v>1</v>
      </c>
      <c r="AA3558" s="36" t="s">
        <v>19487</v>
      </c>
      <c r="AB3558" s="36">
        <v>1</v>
      </c>
      <c r="AC3558" s="36"/>
      <c r="AD3558" s="36"/>
      <c r="AE3558" s="36">
        <f t="shared" si="58"/>
        <v>2</v>
      </c>
    </row>
    <row r="3559" spans="1:31" customFormat="1" ht="148.5">
      <c r="A3559" s="36">
        <v>3558</v>
      </c>
      <c r="B3559" s="36" t="s">
        <v>19329</v>
      </c>
      <c r="C3559" s="36" t="s">
        <v>19330</v>
      </c>
      <c r="D3559" s="36" t="s">
        <v>6465</v>
      </c>
      <c r="E3559" s="36" t="s">
        <v>28</v>
      </c>
      <c r="F3559" s="36" t="s">
        <v>2866</v>
      </c>
      <c r="G3559" s="36">
        <v>5</v>
      </c>
      <c r="H3559" s="36" t="s">
        <v>133</v>
      </c>
      <c r="I3559" s="36" t="s">
        <v>19522</v>
      </c>
      <c r="J3559" s="36" t="s">
        <v>19523</v>
      </c>
      <c r="K3559" s="36" t="s">
        <v>33</v>
      </c>
      <c r="L3559" s="72" t="s">
        <v>19524</v>
      </c>
      <c r="M3559" s="36" t="s">
        <v>19525</v>
      </c>
      <c r="N3559" s="36" t="s">
        <v>49</v>
      </c>
      <c r="O3559" s="36"/>
      <c r="P3559" s="36" t="s">
        <v>50</v>
      </c>
      <c r="Q3559" s="36"/>
      <c r="R3559" s="36" t="s">
        <v>50</v>
      </c>
      <c r="S3559" s="36" t="s">
        <v>51</v>
      </c>
      <c r="T3559" s="36" t="s">
        <v>38</v>
      </c>
      <c r="U3559" s="36" t="s">
        <v>39</v>
      </c>
      <c r="V3559" s="36" t="s">
        <v>38</v>
      </c>
      <c r="W3559" s="36" t="s">
        <v>2230</v>
      </c>
      <c r="X3559" s="36">
        <v>1</v>
      </c>
      <c r="Y3559" s="36" t="s">
        <v>19487</v>
      </c>
      <c r="Z3559" s="36">
        <v>1</v>
      </c>
      <c r="AA3559" s="36" t="s">
        <v>19487</v>
      </c>
      <c r="AB3559" s="36">
        <v>1</v>
      </c>
      <c r="AC3559" s="36"/>
      <c r="AD3559" s="36"/>
      <c r="AE3559" s="36">
        <f t="shared" si="58"/>
        <v>2</v>
      </c>
    </row>
    <row r="3560" spans="1:31" customFormat="1" ht="108">
      <c r="A3560" s="36">
        <v>3559</v>
      </c>
      <c r="B3560" s="36" t="s">
        <v>19329</v>
      </c>
      <c r="C3560" s="36" t="s">
        <v>19330</v>
      </c>
      <c r="D3560" s="36" t="s">
        <v>19526</v>
      </c>
      <c r="E3560" s="36" t="s">
        <v>28</v>
      </c>
      <c r="F3560" s="36" t="s">
        <v>45</v>
      </c>
      <c r="G3560" s="36">
        <v>0</v>
      </c>
      <c r="H3560" s="36" t="s">
        <v>133</v>
      </c>
      <c r="I3560" s="36" t="s">
        <v>19527</v>
      </c>
      <c r="J3560" s="36" t="s">
        <v>19528</v>
      </c>
      <c r="K3560" s="36" t="s">
        <v>33</v>
      </c>
      <c r="L3560" s="72" t="s">
        <v>19529</v>
      </c>
      <c r="M3560" s="36" t="s">
        <v>19530</v>
      </c>
      <c r="N3560" s="36" t="s">
        <v>49</v>
      </c>
      <c r="O3560" s="36"/>
      <c r="P3560" s="36" t="s">
        <v>50</v>
      </c>
      <c r="Q3560" s="36"/>
      <c r="R3560" s="36" t="s">
        <v>50</v>
      </c>
      <c r="S3560" s="36" t="s">
        <v>51</v>
      </c>
      <c r="T3560" s="36" t="s">
        <v>38</v>
      </c>
      <c r="U3560" s="36" t="s">
        <v>39</v>
      </c>
      <c r="V3560" s="36" t="s">
        <v>38</v>
      </c>
      <c r="W3560" s="36" t="s">
        <v>2230</v>
      </c>
      <c r="X3560" s="36">
        <v>1</v>
      </c>
      <c r="Y3560" s="36" t="s">
        <v>19487</v>
      </c>
      <c r="Z3560" s="36">
        <v>1</v>
      </c>
      <c r="AA3560" s="36" t="s">
        <v>19487</v>
      </c>
      <c r="AB3560" s="36">
        <v>1</v>
      </c>
      <c r="AC3560" s="36"/>
      <c r="AD3560" s="36"/>
      <c r="AE3560" s="36">
        <f t="shared" si="58"/>
        <v>2</v>
      </c>
    </row>
    <row r="3561" spans="1:31" customFormat="1" ht="135">
      <c r="A3561" s="36">
        <v>3560</v>
      </c>
      <c r="B3561" s="36" t="s">
        <v>19329</v>
      </c>
      <c r="C3561" s="36" t="s">
        <v>19330</v>
      </c>
      <c r="D3561" s="36" t="s">
        <v>19531</v>
      </c>
      <c r="E3561" s="36" t="s">
        <v>28</v>
      </c>
      <c r="F3561" s="36" t="s">
        <v>45</v>
      </c>
      <c r="G3561" s="36">
        <v>0</v>
      </c>
      <c r="H3561" s="36" t="s">
        <v>133</v>
      </c>
      <c r="I3561" s="36" t="s">
        <v>19532</v>
      </c>
      <c r="J3561" s="36" t="s">
        <v>19533</v>
      </c>
      <c r="K3561" s="36" t="s">
        <v>33</v>
      </c>
      <c r="L3561" s="72" t="s">
        <v>19534</v>
      </c>
      <c r="M3561" s="36" t="s">
        <v>19535</v>
      </c>
      <c r="N3561" s="36" t="s">
        <v>49</v>
      </c>
      <c r="O3561" s="36"/>
      <c r="P3561" s="36" t="s">
        <v>50</v>
      </c>
      <c r="Q3561" s="36"/>
      <c r="R3561" s="36" t="s">
        <v>50</v>
      </c>
      <c r="S3561" s="36" t="s">
        <v>51</v>
      </c>
      <c r="T3561" s="36" t="s">
        <v>38</v>
      </c>
      <c r="U3561" s="36" t="s">
        <v>39</v>
      </c>
      <c r="V3561" s="36" t="s">
        <v>38</v>
      </c>
      <c r="W3561" s="36" t="s">
        <v>2230</v>
      </c>
      <c r="X3561" s="36">
        <v>1</v>
      </c>
      <c r="Y3561" s="36" t="s">
        <v>19487</v>
      </c>
      <c r="Z3561" s="36">
        <v>1</v>
      </c>
      <c r="AA3561" s="36" t="s">
        <v>19487</v>
      </c>
      <c r="AB3561" s="36">
        <v>1</v>
      </c>
      <c r="AC3561" s="36"/>
      <c r="AD3561" s="36"/>
      <c r="AE3561" s="36">
        <f t="shared" si="58"/>
        <v>2</v>
      </c>
    </row>
    <row r="3562" spans="1:31" customFormat="1" ht="162">
      <c r="A3562" s="36">
        <v>3561</v>
      </c>
      <c r="B3562" s="36" t="s">
        <v>19329</v>
      </c>
      <c r="C3562" s="36" t="s">
        <v>19330</v>
      </c>
      <c r="D3562" s="36" t="s">
        <v>19536</v>
      </c>
      <c r="E3562" s="36" t="s">
        <v>28</v>
      </c>
      <c r="F3562" s="36" t="s">
        <v>45</v>
      </c>
      <c r="G3562" s="36">
        <v>0</v>
      </c>
      <c r="H3562" s="36" t="s">
        <v>108</v>
      </c>
      <c r="I3562" s="36" t="s">
        <v>19537</v>
      </c>
      <c r="J3562" s="36" t="s">
        <v>19538</v>
      </c>
      <c r="K3562" s="36" t="s">
        <v>33</v>
      </c>
      <c r="L3562" s="72" t="s">
        <v>19539</v>
      </c>
      <c r="M3562" s="36" t="s">
        <v>19540</v>
      </c>
      <c r="N3562" s="36" t="s">
        <v>49</v>
      </c>
      <c r="O3562" s="36"/>
      <c r="P3562" s="36"/>
      <c r="Q3562" s="36"/>
      <c r="R3562" s="36" t="s">
        <v>50</v>
      </c>
      <c r="S3562" s="36" t="s">
        <v>51</v>
      </c>
      <c r="T3562" s="36" t="s">
        <v>38</v>
      </c>
      <c r="U3562" s="36" t="s">
        <v>39</v>
      </c>
      <c r="V3562" s="36" t="s">
        <v>38</v>
      </c>
      <c r="W3562" s="36" t="s">
        <v>2019</v>
      </c>
      <c r="X3562" s="36">
        <v>2</v>
      </c>
      <c r="Y3562" s="36" t="s">
        <v>19541</v>
      </c>
      <c r="Z3562" s="36">
        <v>4</v>
      </c>
      <c r="AA3562" s="36" t="s">
        <v>19541</v>
      </c>
      <c r="AB3562" s="36">
        <v>4</v>
      </c>
      <c r="AC3562" s="36"/>
      <c r="AD3562" s="36"/>
      <c r="AE3562" s="36">
        <f t="shared" si="58"/>
        <v>1</v>
      </c>
    </row>
    <row r="3563" spans="1:31" customFormat="1" ht="243">
      <c r="A3563" s="36">
        <v>3562</v>
      </c>
      <c r="B3563" s="36" t="s">
        <v>19329</v>
      </c>
      <c r="C3563" s="36" t="s">
        <v>19330</v>
      </c>
      <c r="D3563" s="36" t="s">
        <v>19542</v>
      </c>
      <c r="E3563" s="36" t="s">
        <v>28</v>
      </c>
      <c r="F3563" s="36" t="s">
        <v>2866</v>
      </c>
      <c r="G3563" s="36">
        <v>5</v>
      </c>
      <c r="H3563" s="36" t="s">
        <v>82</v>
      </c>
      <c r="I3563" s="36" t="s">
        <v>19543</v>
      </c>
      <c r="J3563" s="36" t="s">
        <v>19544</v>
      </c>
      <c r="K3563" s="36" t="s">
        <v>33</v>
      </c>
      <c r="L3563" s="72" t="s">
        <v>19545</v>
      </c>
      <c r="M3563" s="36" t="s">
        <v>19546</v>
      </c>
      <c r="N3563" s="36" t="s">
        <v>49</v>
      </c>
      <c r="O3563" s="36"/>
      <c r="P3563" s="36" t="s">
        <v>50</v>
      </c>
      <c r="Q3563" s="36"/>
      <c r="R3563" s="36" t="s">
        <v>50</v>
      </c>
      <c r="S3563" s="36" t="s">
        <v>51</v>
      </c>
      <c r="T3563" s="36" t="s">
        <v>38</v>
      </c>
      <c r="U3563" s="36" t="s">
        <v>39</v>
      </c>
      <c r="V3563" s="36" t="s">
        <v>38</v>
      </c>
      <c r="W3563" s="36" t="s">
        <v>2230</v>
      </c>
      <c r="X3563" s="36">
        <v>1</v>
      </c>
      <c r="Y3563" s="36" t="s">
        <v>19487</v>
      </c>
      <c r="Z3563" s="36">
        <v>1</v>
      </c>
      <c r="AA3563" s="36" t="s">
        <v>19487</v>
      </c>
      <c r="AB3563" s="36">
        <v>1</v>
      </c>
      <c r="AC3563" s="36"/>
      <c r="AD3563" s="36"/>
      <c r="AE3563" s="36">
        <f t="shared" si="58"/>
        <v>2</v>
      </c>
    </row>
    <row r="3564" spans="1:31" customFormat="1" ht="108">
      <c r="A3564" s="36">
        <v>3563</v>
      </c>
      <c r="B3564" s="36" t="s">
        <v>19329</v>
      </c>
      <c r="C3564" s="36" t="s">
        <v>19330</v>
      </c>
      <c r="D3564" s="36" t="s">
        <v>19547</v>
      </c>
      <c r="E3564" s="36" t="s">
        <v>28</v>
      </c>
      <c r="F3564" s="36" t="s">
        <v>45</v>
      </c>
      <c r="G3564" s="36">
        <v>0</v>
      </c>
      <c r="H3564" s="36" t="s">
        <v>30</v>
      </c>
      <c r="I3564" s="36" t="s">
        <v>19548</v>
      </c>
      <c r="J3564" s="36" t="s">
        <v>19549</v>
      </c>
      <c r="K3564" s="36" t="s">
        <v>33</v>
      </c>
      <c r="L3564" s="72" t="s">
        <v>19550</v>
      </c>
      <c r="M3564" s="36" t="s">
        <v>19551</v>
      </c>
      <c r="N3564" s="36" t="s">
        <v>49</v>
      </c>
      <c r="O3564" s="36"/>
      <c r="P3564" s="36" t="s">
        <v>50</v>
      </c>
      <c r="Q3564" s="36"/>
      <c r="R3564" s="36"/>
      <c r="S3564" s="36" t="s">
        <v>51</v>
      </c>
      <c r="T3564" s="36" t="s">
        <v>38</v>
      </c>
      <c r="U3564" s="36" t="s">
        <v>39</v>
      </c>
      <c r="V3564" s="36" t="s">
        <v>38</v>
      </c>
      <c r="W3564" s="36" t="s">
        <v>2019</v>
      </c>
      <c r="X3564" s="36">
        <v>2</v>
      </c>
      <c r="Y3564" s="36" t="s">
        <v>19552</v>
      </c>
      <c r="Z3564" s="36">
        <v>4</v>
      </c>
      <c r="AA3564" s="36" t="s">
        <v>19552</v>
      </c>
      <c r="AB3564" s="36">
        <v>4</v>
      </c>
      <c r="AC3564" s="36"/>
      <c r="AD3564" s="36"/>
      <c r="AE3564" s="36">
        <f t="shared" si="58"/>
        <v>1</v>
      </c>
    </row>
    <row r="3565" spans="1:31" customFormat="1" ht="324">
      <c r="A3565" s="36">
        <v>3564</v>
      </c>
      <c r="B3565" s="36" t="s">
        <v>19329</v>
      </c>
      <c r="C3565" s="36" t="s">
        <v>19330</v>
      </c>
      <c r="D3565" s="36" t="s">
        <v>19553</v>
      </c>
      <c r="E3565" s="36" t="s">
        <v>28</v>
      </c>
      <c r="F3565" s="36" t="s">
        <v>45</v>
      </c>
      <c r="G3565" s="36">
        <v>0</v>
      </c>
      <c r="H3565" s="36" t="s">
        <v>30</v>
      </c>
      <c r="I3565" s="36" t="s">
        <v>19554</v>
      </c>
      <c r="J3565" s="36" t="s">
        <v>19555</v>
      </c>
      <c r="K3565" s="36" t="s">
        <v>33</v>
      </c>
      <c r="L3565" s="72" t="s">
        <v>19556</v>
      </c>
      <c r="M3565" s="36" t="s">
        <v>19557</v>
      </c>
      <c r="N3565" s="36" t="s">
        <v>36</v>
      </c>
      <c r="O3565" s="36"/>
      <c r="P3565" s="36"/>
      <c r="Q3565" s="36"/>
      <c r="R3565" s="36"/>
      <c r="S3565" s="36" t="s">
        <v>37</v>
      </c>
      <c r="T3565" s="36" t="s">
        <v>38</v>
      </c>
      <c r="U3565" s="36" t="s">
        <v>39</v>
      </c>
      <c r="V3565" s="36" t="s">
        <v>38</v>
      </c>
      <c r="W3565" s="36" t="s">
        <v>2019</v>
      </c>
      <c r="X3565" s="36">
        <v>2</v>
      </c>
      <c r="Y3565" s="36" t="s">
        <v>19558</v>
      </c>
      <c r="Z3565" s="36">
        <v>1</v>
      </c>
      <c r="AA3565" s="36" t="s">
        <v>52</v>
      </c>
      <c r="AB3565" s="36">
        <v>3</v>
      </c>
      <c r="AC3565" s="36"/>
      <c r="AD3565" s="36"/>
      <c r="AE3565" s="36">
        <f t="shared" si="58"/>
        <v>0</v>
      </c>
    </row>
    <row r="3566" spans="1:31" customFormat="1" ht="94.5">
      <c r="A3566" s="36">
        <v>3565</v>
      </c>
      <c r="B3566" s="36" t="s">
        <v>19329</v>
      </c>
      <c r="C3566" s="36" t="s">
        <v>19330</v>
      </c>
      <c r="D3566" s="36" t="s">
        <v>19559</v>
      </c>
      <c r="E3566" s="36" t="s">
        <v>28</v>
      </c>
      <c r="F3566" s="36" t="s">
        <v>45</v>
      </c>
      <c r="G3566" s="36">
        <v>0</v>
      </c>
      <c r="H3566" s="36" t="s">
        <v>82</v>
      </c>
      <c r="I3566" s="36" t="s">
        <v>19560</v>
      </c>
      <c r="J3566" s="36" t="s">
        <v>19561</v>
      </c>
      <c r="K3566" s="36" t="s">
        <v>33</v>
      </c>
      <c r="L3566" s="72" t="s">
        <v>19562</v>
      </c>
      <c r="M3566" s="36" t="s">
        <v>19563</v>
      </c>
      <c r="N3566" s="36" t="s">
        <v>49</v>
      </c>
      <c r="O3566" s="36"/>
      <c r="P3566" s="36" t="s">
        <v>50</v>
      </c>
      <c r="Q3566" s="36"/>
      <c r="R3566" s="36" t="s">
        <v>50</v>
      </c>
      <c r="S3566" s="36" t="s">
        <v>37</v>
      </c>
      <c r="T3566" s="36" t="s">
        <v>39</v>
      </c>
      <c r="U3566" s="36" t="s">
        <v>39</v>
      </c>
      <c r="V3566" s="36" t="s">
        <v>38</v>
      </c>
      <c r="W3566" s="36" t="s">
        <v>2230</v>
      </c>
      <c r="X3566" s="36">
        <v>1</v>
      </c>
      <c r="Y3566" s="36" t="s">
        <v>19564</v>
      </c>
      <c r="Z3566" s="36">
        <v>1</v>
      </c>
      <c r="AA3566" s="36" t="s">
        <v>19564</v>
      </c>
      <c r="AB3566" s="36">
        <v>1</v>
      </c>
      <c r="AC3566" s="36"/>
      <c r="AD3566" s="36"/>
      <c r="AE3566" s="36">
        <f t="shared" si="58"/>
        <v>2</v>
      </c>
    </row>
    <row r="3567" spans="1:31" customFormat="1" ht="243">
      <c r="A3567" s="36">
        <v>3566</v>
      </c>
      <c r="B3567" s="36" t="s">
        <v>19329</v>
      </c>
      <c r="C3567" s="36" t="s">
        <v>19330</v>
      </c>
      <c r="D3567" s="36" t="s">
        <v>19565</v>
      </c>
      <c r="E3567" s="36" t="s">
        <v>28</v>
      </c>
      <c r="F3567" s="36" t="s">
        <v>2866</v>
      </c>
      <c r="G3567" s="36">
        <v>5</v>
      </c>
      <c r="H3567" s="36" t="s">
        <v>82</v>
      </c>
      <c r="I3567" s="36" t="s">
        <v>19566</v>
      </c>
      <c r="J3567" s="36" t="s">
        <v>19567</v>
      </c>
      <c r="K3567" s="36" t="s">
        <v>33</v>
      </c>
      <c r="L3567" s="72" t="s">
        <v>19568</v>
      </c>
      <c r="M3567" s="36" t="s">
        <v>19569</v>
      </c>
      <c r="N3567" s="36" t="s">
        <v>49</v>
      </c>
      <c r="O3567" s="36"/>
      <c r="P3567" s="36"/>
      <c r="Q3567" s="36"/>
      <c r="R3567" s="36" t="s">
        <v>50</v>
      </c>
      <c r="S3567" s="36" t="s">
        <v>37</v>
      </c>
      <c r="T3567" s="36" t="s">
        <v>39</v>
      </c>
      <c r="U3567" s="36" t="s">
        <v>39</v>
      </c>
      <c r="V3567" s="36" t="s">
        <v>38</v>
      </c>
      <c r="W3567" s="36" t="s">
        <v>2230</v>
      </c>
      <c r="X3567" s="36">
        <v>1</v>
      </c>
      <c r="Y3567" s="36" t="s">
        <v>19564</v>
      </c>
      <c r="Z3567" s="36">
        <v>1</v>
      </c>
      <c r="AA3567" s="36" t="s">
        <v>19564</v>
      </c>
      <c r="AB3567" s="36">
        <v>1</v>
      </c>
      <c r="AC3567" s="36"/>
      <c r="AD3567" s="36"/>
      <c r="AE3567" s="36">
        <f t="shared" si="58"/>
        <v>1</v>
      </c>
    </row>
    <row r="3568" spans="1:31" customFormat="1" ht="175.5">
      <c r="A3568" s="36">
        <v>3567</v>
      </c>
      <c r="B3568" s="36" t="s">
        <v>19329</v>
      </c>
      <c r="C3568" s="36" t="s">
        <v>19330</v>
      </c>
      <c r="D3568" s="36" t="s">
        <v>19570</v>
      </c>
      <c r="E3568" s="36" t="s">
        <v>28</v>
      </c>
      <c r="F3568" s="36" t="s">
        <v>45</v>
      </c>
      <c r="G3568" s="36">
        <v>0</v>
      </c>
      <c r="H3568" s="36" t="s">
        <v>82</v>
      </c>
      <c r="I3568" s="36" t="s">
        <v>19571</v>
      </c>
      <c r="J3568" s="36" t="s">
        <v>19572</v>
      </c>
      <c r="K3568" s="36" t="s">
        <v>106</v>
      </c>
      <c r="L3568" s="72"/>
      <c r="M3568" s="36"/>
      <c r="N3568" s="36"/>
      <c r="O3568" s="36"/>
      <c r="P3568" s="36"/>
      <c r="Q3568" s="36"/>
      <c r="R3568" s="36"/>
      <c r="S3568" s="36"/>
      <c r="T3568" s="36"/>
      <c r="U3568" s="36"/>
      <c r="V3568" s="36"/>
      <c r="W3568" s="36"/>
      <c r="X3568" s="36"/>
      <c r="Y3568" s="36"/>
      <c r="Z3568" s="36"/>
      <c r="AA3568" s="36"/>
      <c r="AB3568" s="36"/>
      <c r="AC3568" s="36" t="s">
        <v>19573</v>
      </c>
      <c r="AD3568" s="36"/>
      <c r="AE3568" s="36">
        <f t="shared" si="58"/>
        <v>0</v>
      </c>
    </row>
    <row r="3569" spans="1:31" customFormat="1" ht="189">
      <c r="A3569" s="36">
        <v>3568</v>
      </c>
      <c r="B3569" s="36" t="s">
        <v>19329</v>
      </c>
      <c r="C3569" s="36" t="s">
        <v>19330</v>
      </c>
      <c r="D3569" s="36" t="s">
        <v>19574</v>
      </c>
      <c r="E3569" s="36" t="s">
        <v>28</v>
      </c>
      <c r="F3569" s="36" t="s">
        <v>45</v>
      </c>
      <c r="G3569" s="36">
        <v>0</v>
      </c>
      <c r="H3569" s="36" t="s">
        <v>30</v>
      </c>
      <c r="I3569" s="36" t="s">
        <v>19575</v>
      </c>
      <c r="J3569" s="36" t="s">
        <v>19576</v>
      </c>
      <c r="K3569" s="36" t="s">
        <v>33</v>
      </c>
      <c r="L3569" s="72" t="s">
        <v>19577</v>
      </c>
      <c r="M3569" s="36" t="s">
        <v>19578</v>
      </c>
      <c r="N3569" s="36" t="s">
        <v>36</v>
      </c>
      <c r="O3569" s="36"/>
      <c r="P3569" s="36"/>
      <c r="Q3569" s="36"/>
      <c r="R3569" s="36"/>
      <c r="S3569" s="36" t="s">
        <v>37</v>
      </c>
      <c r="T3569" s="36" t="s">
        <v>38</v>
      </c>
      <c r="U3569" s="36" t="s">
        <v>39</v>
      </c>
      <c r="V3569" s="36" t="s">
        <v>39</v>
      </c>
      <c r="W3569" s="36" t="s">
        <v>2230</v>
      </c>
      <c r="X3569" s="36">
        <v>1</v>
      </c>
      <c r="Y3569" s="36" t="s">
        <v>19579</v>
      </c>
      <c r="Z3569" s="36">
        <v>1</v>
      </c>
      <c r="AA3569" s="36" t="s">
        <v>19580</v>
      </c>
      <c r="AB3569" s="36">
        <v>5</v>
      </c>
      <c r="AC3569" s="36"/>
      <c r="AD3569" s="36"/>
      <c r="AE3569" s="36">
        <f t="shared" si="58"/>
        <v>0</v>
      </c>
    </row>
    <row r="3570" spans="1:31" customFormat="1" ht="121.5">
      <c r="A3570" s="36">
        <v>3569</v>
      </c>
      <c r="B3570" s="36" t="s">
        <v>19329</v>
      </c>
      <c r="C3570" s="36" t="s">
        <v>19330</v>
      </c>
      <c r="D3570" s="36" t="s">
        <v>19581</v>
      </c>
      <c r="E3570" s="36" t="s">
        <v>28</v>
      </c>
      <c r="F3570" s="36" t="s">
        <v>45</v>
      </c>
      <c r="G3570" s="36">
        <v>0</v>
      </c>
      <c r="H3570" s="36" t="s">
        <v>30</v>
      </c>
      <c r="I3570" s="36" t="s">
        <v>19582</v>
      </c>
      <c r="J3570" s="36" t="s">
        <v>19583</v>
      </c>
      <c r="K3570" s="36" t="s">
        <v>33</v>
      </c>
      <c r="L3570" s="72" t="s">
        <v>19584</v>
      </c>
      <c r="M3570" s="36" t="s">
        <v>19585</v>
      </c>
      <c r="N3570" s="36" t="s">
        <v>36</v>
      </c>
      <c r="O3570" s="36"/>
      <c r="P3570" s="36"/>
      <c r="Q3570" s="36"/>
      <c r="R3570" s="36"/>
      <c r="S3570" s="36" t="s">
        <v>37</v>
      </c>
      <c r="T3570" s="36" t="s">
        <v>38</v>
      </c>
      <c r="U3570" s="36" t="s">
        <v>38</v>
      </c>
      <c r="V3570" s="36" t="s">
        <v>38</v>
      </c>
      <c r="W3570" s="36" t="s">
        <v>2019</v>
      </c>
      <c r="X3570" s="36">
        <v>2</v>
      </c>
      <c r="Y3570" s="36" t="s">
        <v>19579</v>
      </c>
      <c r="Z3570" s="36">
        <v>1</v>
      </c>
      <c r="AA3570" s="36" t="s">
        <v>19581</v>
      </c>
      <c r="AB3570" s="36">
        <v>5</v>
      </c>
      <c r="AC3570" s="36"/>
      <c r="AD3570" s="36"/>
      <c r="AE3570" s="36">
        <f t="shared" si="58"/>
        <v>0</v>
      </c>
    </row>
    <row r="3571" spans="1:31" customFormat="1" ht="148.5">
      <c r="A3571" s="36">
        <v>3570</v>
      </c>
      <c r="B3571" s="36" t="s">
        <v>19329</v>
      </c>
      <c r="C3571" s="36" t="s">
        <v>19330</v>
      </c>
      <c r="D3571" s="36" t="s">
        <v>19586</v>
      </c>
      <c r="E3571" s="36" t="s">
        <v>28</v>
      </c>
      <c r="F3571" s="36" t="s">
        <v>45</v>
      </c>
      <c r="G3571" s="36">
        <v>0</v>
      </c>
      <c r="H3571" s="36" t="s">
        <v>30</v>
      </c>
      <c r="I3571" s="36" t="s">
        <v>19587</v>
      </c>
      <c r="J3571" s="36" t="s">
        <v>19588</v>
      </c>
      <c r="K3571" s="36" t="s">
        <v>33</v>
      </c>
      <c r="L3571" s="72" t="s">
        <v>19589</v>
      </c>
      <c r="M3571" s="36" t="s">
        <v>19585</v>
      </c>
      <c r="N3571" s="36" t="s">
        <v>36</v>
      </c>
      <c r="O3571" s="36"/>
      <c r="P3571" s="36"/>
      <c r="Q3571" s="36"/>
      <c r="R3571" s="36"/>
      <c r="S3571" s="36" t="s">
        <v>37</v>
      </c>
      <c r="T3571" s="36" t="s">
        <v>38</v>
      </c>
      <c r="U3571" s="36" t="s">
        <v>38</v>
      </c>
      <c r="V3571" s="36" t="s">
        <v>38</v>
      </c>
      <c r="W3571" s="36" t="s">
        <v>2019</v>
      </c>
      <c r="X3571" s="36">
        <v>2</v>
      </c>
      <c r="Y3571" s="36" t="s">
        <v>19579</v>
      </c>
      <c r="Z3571" s="36">
        <v>1</v>
      </c>
      <c r="AA3571" s="36" t="s">
        <v>19586</v>
      </c>
      <c r="AB3571" s="36">
        <v>5</v>
      </c>
      <c r="AC3571" s="36"/>
      <c r="AD3571" s="36"/>
      <c r="AE3571" s="36">
        <f t="shared" si="58"/>
        <v>0</v>
      </c>
    </row>
    <row r="3572" spans="1:31" customFormat="1" ht="189">
      <c r="A3572" s="36">
        <v>3571</v>
      </c>
      <c r="B3572" s="36" t="s">
        <v>19329</v>
      </c>
      <c r="C3572" s="36" t="s">
        <v>19590</v>
      </c>
      <c r="D3572" s="36" t="s">
        <v>19591</v>
      </c>
      <c r="E3572" s="36" t="s">
        <v>19592</v>
      </c>
      <c r="F3572" s="36" t="s">
        <v>132</v>
      </c>
      <c r="G3572" s="36">
        <v>1</v>
      </c>
      <c r="H3572" s="36" t="s">
        <v>82</v>
      </c>
      <c r="I3572" s="36" t="s">
        <v>19593</v>
      </c>
      <c r="J3572" s="36" t="s">
        <v>19594</v>
      </c>
      <c r="K3572" s="36" t="s">
        <v>33</v>
      </c>
      <c r="L3572" s="72" t="s">
        <v>19595</v>
      </c>
      <c r="M3572" s="36" t="s">
        <v>19596</v>
      </c>
      <c r="N3572" s="36" t="s">
        <v>49</v>
      </c>
      <c r="O3572" s="36"/>
      <c r="P3572" s="36" t="s">
        <v>50</v>
      </c>
      <c r="Q3572" s="36"/>
      <c r="R3572" s="36"/>
      <c r="S3572" s="36" t="s">
        <v>51</v>
      </c>
      <c r="T3572" s="36" t="s">
        <v>38</v>
      </c>
      <c r="U3572" s="36" t="s">
        <v>39</v>
      </c>
      <c r="V3572" s="36" t="s">
        <v>38</v>
      </c>
      <c r="W3572" s="36" t="s">
        <v>38</v>
      </c>
      <c r="X3572" s="36">
        <v>2</v>
      </c>
      <c r="Y3572" s="36" t="s">
        <v>19591</v>
      </c>
      <c r="Z3572" s="36">
        <v>4</v>
      </c>
      <c r="AA3572" s="36" t="s">
        <v>19591</v>
      </c>
      <c r="AB3572" s="36">
        <v>4</v>
      </c>
      <c r="AC3572" s="36"/>
      <c r="AD3572" s="36"/>
      <c r="AE3572" s="36">
        <f t="shared" si="58"/>
        <v>1</v>
      </c>
    </row>
    <row r="3573" spans="1:31" customFormat="1" ht="202.5">
      <c r="A3573" s="36">
        <v>3572</v>
      </c>
      <c r="B3573" s="36" t="s">
        <v>19329</v>
      </c>
      <c r="C3573" s="36" t="s">
        <v>19590</v>
      </c>
      <c r="D3573" s="36" t="s">
        <v>19597</v>
      </c>
      <c r="E3573" s="36"/>
      <c r="F3573" s="36" t="s">
        <v>45</v>
      </c>
      <c r="G3573" s="36">
        <v>0</v>
      </c>
      <c r="H3573" s="36" t="s">
        <v>82</v>
      </c>
      <c r="I3573" s="36" t="s">
        <v>19598</v>
      </c>
      <c r="J3573" s="36" t="s">
        <v>19599</v>
      </c>
      <c r="K3573" s="36" t="s">
        <v>33</v>
      </c>
      <c r="L3573" s="72" t="s">
        <v>19600</v>
      </c>
      <c r="M3573" s="36" t="s">
        <v>19601</v>
      </c>
      <c r="N3573" s="36" t="s">
        <v>49</v>
      </c>
      <c r="O3573" s="36"/>
      <c r="P3573" s="36" t="s">
        <v>50</v>
      </c>
      <c r="Q3573" s="36"/>
      <c r="R3573" s="36"/>
      <c r="S3573" s="36" t="s">
        <v>51</v>
      </c>
      <c r="T3573" s="36" t="s">
        <v>38</v>
      </c>
      <c r="U3573" s="36" t="s">
        <v>39</v>
      </c>
      <c r="V3573" s="36" t="s">
        <v>38</v>
      </c>
      <c r="W3573" s="36" t="s">
        <v>38</v>
      </c>
      <c r="X3573" s="36">
        <v>2</v>
      </c>
      <c r="Y3573" s="36" t="s">
        <v>19597</v>
      </c>
      <c r="Z3573" s="36">
        <v>4</v>
      </c>
      <c r="AA3573" s="36" t="s">
        <v>19597</v>
      </c>
      <c r="AB3573" s="36">
        <v>4</v>
      </c>
      <c r="AC3573" s="36"/>
      <c r="AD3573" s="36"/>
      <c r="AE3573" s="36">
        <f t="shared" si="58"/>
        <v>1</v>
      </c>
    </row>
    <row r="3574" spans="1:31" customFormat="1" ht="148.5">
      <c r="A3574" s="36">
        <v>3573</v>
      </c>
      <c r="B3574" s="36" t="s">
        <v>19329</v>
      </c>
      <c r="C3574" s="36" t="s">
        <v>19590</v>
      </c>
      <c r="D3574" s="36" t="s">
        <v>19602</v>
      </c>
      <c r="E3574" s="36" t="s">
        <v>28</v>
      </c>
      <c r="F3574" s="36" t="s">
        <v>45</v>
      </c>
      <c r="G3574" s="36">
        <v>0</v>
      </c>
      <c r="H3574" s="36" t="s">
        <v>82</v>
      </c>
      <c r="I3574" s="36" t="s">
        <v>19603</v>
      </c>
      <c r="J3574" s="36" t="s">
        <v>19604</v>
      </c>
      <c r="K3574" s="36" t="s">
        <v>33</v>
      </c>
      <c r="L3574" s="72" t="s">
        <v>19605</v>
      </c>
      <c r="M3574" s="36" t="s">
        <v>19606</v>
      </c>
      <c r="N3574" s="36" t="s">
        <v>49</v>
      </c>
      <c r="O3574" s="36"/>
      <c r="P3574" s="36" t="s">
        <v>50</v>
      </c>
      <c r="Q3574" s="36"/>
      <c r="R3574" s="36"/>
      <c r="S3574" s="36" t="s">
        <v>51</v>
      </c>
      <c r="T3574" s="36" t="s">
        <v>38</v>
      </c>
      <c r="U3574" s="36" t="s">
        <v>39</v>
      </c>
      <c r="V3574" s="36" t="s">
        <v>38</v>
      </c>
      <c r="W3574" s="36" t="s">
        <v>38</v>
      </c>
      <c r="X3574" s="36">
        <v>2</v>
      </c>
      <c r="Y3574" s="36" t="s">
        <v>19602</v>
      </c>
      <c r="Z3574" s="36">
        <v>4</v>
      </c>
      <c r="AA3574" s="36" t="s">
        <v>19602</v>
      </c>
      <c r="AB3574" s="36">
        <v>4</v>
      </c>
      <c r="AC3574" s="36"/>
      <c r="AD3574" s="36"/>
      <c r="AE3574" s="36">
        <f t="shared" si="58"/>
        <v>1</v>
      </c>
    </row>
    <row r="3575" spans="1:31" customFormat="1" ht="148.5">
      <c r="A3575" s="36">
        <v>3574</v>
      </c>
      <c r="B3575" s="36" t="s">
        <v>19329</v>
      </c>
      <c r="C3575" s="36" t="s">
        <v>19590</v>
      </c>
      <c r="D3575" s="36" t="s">
        <v>19607</v>
      </c>
      <c r="E3575" s="36" t="s">
        <v>19608</v>
      </c>
      <c r="F3575" s="36" t="s">
        <v>126</v>
      </c>
      <c r="G3575" s="36">
        <v>2</v>
      </c>
      <c r="H3575" s="36" t="s">
        <v>82</v>
      </c>
      <c r="I3575" s="36" t="s">
        <v>19609</v>
      </c>
      <c r="J3575" s="36" t="s">
        <v>19610</v>
      </c>
      <c r="K3575" s="36" t="s">
        <v>33</v>
      </c>
      <c r="L3575" s="72" t="s">
        <v>19611</v>
      </c>
      <c r="M3575" s="36" t="s">
        <v>19612</v>
      </c>
      <c r="N3575" s="36" t="s">
        <v>49</v>
      </c>
      <c r="O3575" s="36"/>
      <c r="P3575" s="36" t="s">
        <v>50</v>
      </c>
      <c r="Q3575" s="36"/>
      <c r="R3575" s="36"/>
      <c r="S3575" s="36" t="s">
        <v>51</v>
      </c>
      <c r="T3575" s="36" t="s">
        <v>38</v>
      </c>
      <c r="U3575" s="36" t="s">
        <v>39</v>
      </c>
      <c r="V3575" s="36" t="s">
        <v>38</v>
      </c>
      <c r="W3575" s="36" t="s">
        <v>38</v>
      </c>
      <c r="X3575" s="36">
        <v>2</v>
      </c>
      <c r="Y3575" s="36" t="s">
        <v>19607</v>
      </c>
      <c r="Z3575" s="36">
        <v>4</v>
      </c>
      <c r="AA3575" s="36" t="s">
        <v>19607</v>
      </c>
      <c r="AB3575" s="36">
        <v>4</v>
      </c>
      <c r="AC3575" s="36"/>
      <c r="AD3575" s="36"/>
      <c r="AE3575" s="36">
        <f t="shared" si="58"/>
        <v>1</v>
      </c>
    </row>
    <row r="3576" spans="1:31" customFormat="1" ht="162">
      <c r="A3576" s="36">
        <v>3575</v>
      </c>
      <c r="B3576" s="36" t="s">
        <v>19329</v>
      </c>
      <c r="C3576" s="36" t="s">
        <v>19590</v>
      </c>
      <c r="D3576" s="36" t="s">
        <v>19613</v>
      </c>
      <c r="E3576" s="36" t="s">
        <v>28</v>
      </c>
      <c r="F3576" s="36" t="s">
        <v>2866</v>
      </c>
      <c r="G3576" s="36">
        <v>5</v>
      </c>
      <c r="H3576" s="36" t="s">
        <v>82</v>
      </c>
      <c r="I3576" s="36" t="s">
        <v>19614</v>
      </c>
      <c r="J3576" s="36" t="s">
        <v>19615</v>
      </c>
      <c r="K3576" s="36" t="s">
        <v>33</v>
      </c>
      <c r="L3576" s="72" t="s">
        <v>19616</v>
      </c>
      <c r="M3576" s="36" t="s">
        <v>19617</v>
      </c>
      <c r="N3576" s="36" t="s">
        <v>49</v>
      </c>
      <c r="O3576" s="36"/>
      <c r="P3576" s="36" t="s">
        <v>50</v>
      </c>
      <c r="Q3576" s="36"/>
      <c r="R3576" s="36"/>
      <c r="S3576" s="36" t="s">
        <v>51</v>
      </c>
      <c r="T3576" s="36" t="s">
        <v>38</v>
      </c>
      <c r="U3576" s="36" t="s">
        <v>39</v>
      </c>
      <c r="V3576" s="36" t="s">
        <v>38</v>
      </c>
      <c r="W3576" s="36" t="s">
        <v>38</v>
      </c>
      <c r="X3576" s="36">
        <v>2</v>
      </c>
      <c r="Y3576" s="36" t="s">
        <v>19618</v>
      </c>
      <c r="Z3576" s="36" t="s">
        <v>19619</v>
      </c>
      <c r="AA3576" s="36" t="s">
        <v>19618</v>
      </c>
      <c r="AB3576" s="36" t="s">
        <v>19619</v>
      </c>
      <c r="AC3576" s="36"/>
      <c r="AD3576" s="36"/>
      <c r="AE3576" s="36">
        <f t="shared" si="58"/>
        <v>1</v>
      </c>
    </row>
    <row r="3577" spans="1:31" customFormat="1" ht="135">
      <c r="A3577" s="36">
        <v>3576</v>
      </c>
      <c r="B3577" s="36" t="s">
        <v>19329</v>
      </c>
      <c r="C3577" s="36" t="s">
        <v>19590</v>
      </c>
      <c r="D3577" s="36" t="s">
        <v>19620</v>
      </c>
      <c r="E3577" s="36" t="s">
        <v>28</v>
      </c>
      <c r="F3577" s="36" t="s">
        <v>45</v>
      </c>
      <c r="G3577" s="36">
        <v>0</v>
      </c>
      <c r="H3577" s="36" t="s">
        <v>82</v>
      </c>
      <c r="I3577" s="36" t="s">
        <v>19621</v>
      </c>
      <c r="J3577" s="36" t="s">
        <v>19622</v>
      </c>
      <c r="K3577" s="36" t="s">
        <v>33</v>
      </c>
      <c r="L3577" s="72" t="s">
        <v>19623</v>
      </c>
      <c r="M3577" s="36" t="s">
        <v>19624</v>
      </c>
      <c r="N3577" s="36" t="s">
        <v>49</v>
      </c>
      <c r="O3577" s="36"/>
      <c r="P3577" s="36" t="s">
        <v>50</v>
      </c>
      <c r="Q3577" s="36"/>
      <c r="R3577" s="36"/>
      <c r="S3577" s="36" t="s">
        <v>51</v>
      </c>
      <c r="T3577" s="36" t="s">
        <v>38</v>
      </c>
      <c r="U3577" s="36" t="s">
        <v>39</v>
      </c>
      <c r="V3577" s="36" t="s">
        <v>38</v>
      </c>
      <c r="W3577" s="36" t="s">
        <v>38</v>
      </c>
      <c r="X3577" s="36">
        <v>2</v>
      </c>
      <c r="Y3577" s="36" t="s">
        <v>19618</v>
      </c>
      <c r="Z3577" s="36" t="s">
        <v>19619</v>
      </c>
      <c r="AA3577" s="36" t="s">
        <v>19618</v>
      </c>
      <c r="AB3577" s="36" t="s">
        <v>19619</v>
      </c>
      <c r="AC3577" s="36"/>
      <c r="AD3577" s="36"/>
      <c r="AE3577" s="36">
        <f t="shared" si="58"/>
        <v>1</v>
      </c>
    </row>
    <row r="3578" spans="1:31" customFormat="1" ht="162">
      <c r="A3578" s="36">
        <v>3577</v>
      </c>
      <c r="B3578" s="36" t="s">
        <v>19329</v>
      </c>
      <c r="C3578" s="36" t="s">
        <v>19590</v>
      </c>
      <c r="D3578" s="36" t="s">
        <v>19625</v>
      </c>
      <c r="E3578" s="36" t="s">
        <v>19608</v>
      </c>
      <c r="F3578" s="36" t="s">
        <v>126</v>
      </c>
      <c r="G3578" s="36">
        <v>2</v>
      </c>
      <c r="H3578" s="36" t="s">
        <v>82</v>
      </c>
      <c r="I3578" s="36" t="s">
        <v>19626</v>
      </c>
      <c r="J3578" s="36" t="s">
        <v>19627</v>
      </c>
      <c r="K3578" s="36" t="s">
        <v>33</v>
      </c>
      <c r="L3578" s="72" t="s">
        <v>19628</v>
      </c>
      <c r="M3578" s="36" t="s">
        <v>19629</v>
      </c>
      <c r="N3578" s="36" t="s">
        <v>49</v>
      </c>
      <c r="O3578" s="36"/>
      <c r="P3578" s="36" t="s">
        <v>50</v>
      </c>
      <c r="Q3578" s="36"/>
      <c r="R3578" s="36"/>
      <c r="S3578" s="36" t="s">
        <v>51</v>
      </c>
      <c r="T3578" s="36" t="s">
        <v>38</v>
      </c>
      <c r="U3578" s="36" t="s">
        <v>39</v>
      </c>
      <c r="V3578" s="36" t="s">
        <v>39</v>
      </c>
      <c r="W3578" s="36" t="s">
        <v>38</v>
      </c>
      <c r="X3578" s="36">
        <v>2</v>
      </c>
      <c r="Y3578" s="36" t="s">
        <v>19618</v>
      </c>
      <c r="Z3578" s="36" t="s">
        <v>19619</v>
      </c>
      <c r="AA3578" s="36" t="s">
        <v>19618</v>
      </c>
      <c r="AB3578" s="36" t="s">
        <v>19619</v>
      </c>
      <c r="AC3578" s="36"/>
      <c r="AD3578" s="36"/>
      <c r="AE3578" s="36">
        <f t="shared" si="58"/>
        <v>1</v>
      </c>
    </row>
    <row r="3579" spans="1:31" customFormat="1" ht="162">
      <c r="A3579" s="36">
        <v>3578</v>
      </c>
      <c r="B3579" s="36" t="s">
        <v>19329</v>
      </c>
      <c r="C3579" s="36" t="s">
        <v>19590</v>
      </c>
      <c r="D3579" s="36" t="s">
        <v>19630</v>
      </c>
      <c r="E3579" s="36" t="s">
        <v>28</v>
      </c>
      <c r="F3579" s="36" t="s">
        <v>45</v>
      </c>
      <c r="G3579" s="36">
        <v>0</v>
      </c>
      <c r="H3579" s="36" t="s">
        <v>82</v>
      </c>
      <c r="I3579" s="36" t="s">
        <v>19631</v>
      </c>
      <c r="J3579" s="36" t="s">
        <v>19632</v>
      </c>
      <c r="K3579" s="36" t="s">
        <v>33</v>
      </c>
      <c r="L3579" s="72" t="s">
        <v>19633</v>
      </c>
      <c r="M3579" s="36" t="s">
        <v>19634</v>
      </c>
      <c r="N3579" s="36" t="s">
        <v>49</v>
      </c>
      <c r="O3579" s="36"/>
      <c r="P3579" s="36" t="s">
        <v>50</v>
      </c>
      <c r="Q3579" s="36"/>
      <c r="R3579" s="36"/>
      <c r="S3579" s="36" t="s">
        <v>51</v>
      </c>
      <c r="T3579" s="36" t="s">
        <v>38</v>
      </c>
      <c r="U3579" s="36" t="s">
        <v>39</v>
      </c>
      <c r="V3579" s="36" t="s">
        <v>38</v>
      </c>
      <c r="W3579" s="36" t="s">
        <v>38</v>
      </c>
      <c r="X3579" s="36">
        <v>2</v>
      </c>
      <c r="Y3579" s="36" t="s">
        <v>19618</v>
      </c>
      <c r="Z3579" s="36" t="s">
        <v>19619</v>
      </c>
      <c r="AA3579" s="36" t="s">
        <v>19618</v>
      </c>
      <c r="AB3579" s="36" t="s">
        <v>19619</v>
      </c>
      <c r="AC3579" s="36"/>
      <c r="AD3579" s="36"/>
      <c r="AE3579" s="36">
        <f t="shared" si="58"/>
        <v>1</v>
      </c>
    </row>
    <row r="3580" spans="1:31" customFormat="1" ht="121.5">
      <c r="A3580" s="36">
        <v>3579</v>
      </c>
      <c r="B3580" s="36" t="s">
        <v>19329</v>
      </c>
      <c r="C3580" s="36" t="s">
        <v>19590</v>
      </c>
      <c r="D3580" s="36" t="s">
        <v>19635</v>
      </c>
      <c r="E3580" s="36" t="s">
        <v>28</v>
      </c>
      <c r="F3580" s="36" t="s">
        <v>45</v>
      </c>
      <c r="G3580" s="36">
        <v>0</v>
      </c>
      <c r="H3580" s="36" t="s">
        <v>82</v>
      </c>
      <c r="I3580" s="36" t="s">
        <v>19636</v>
      </c>
      <c r="J3580" s="36" t="s">
        <v>19637</v>
      </c>
      <c r="K3580" s="36" t="s">
        <v>33</v>
      </c>
      <c r="L3580" s="72" t="s">
        <v>19638</v>
      </c>
      <c r="M3580" s="36" t="s">
        <v>19639</v>
      </c>
      <c r="N3580" s="36" t="s">
        <v>49</v>
      </c>
      <c r="O3580" s="36"/>
      <c r="P3580" s="36" t="s">
        <v>50</v>
      </c>
      <c r="Q3580" s="36"/>
      <c r="R3580" s="36"/>
      <c r="S3580" s="36" t="s">
        <v>51</v>
      </c>
      <c r="T3580" s="36" t="s">
        <v>38</v>
      </c>
      <c r="U3580" s="36" t="s">
        <v>39</v>
      </c>
      <c r="V3580" s="36" t="s">
        <v>38</v>
      </c>
      <c r="W3580" s="36" t="s">
        <v>38</v>
      </c>
      <c r="X3580" s="36">
        <v>2</v>
      </c>
      <c r="Y3580" s="36" t="s">
        <v>19618</v>
      </c>
      <c r="Z3580" s="36" t="s">
        <v>19619</v>
      </c>
      <c r="AA3580" s="36" t="s">
        <v>19618</v>
      </c>
      <c r="AB3580" s="36" t="s">
        <v>19619</v>
      </c>
      <c r="AC3580" s="36"/>
      <c r="AD3580" s="36"/>
      <c r="AE3580" s="36">
        <f t="shared" si="58"/>
        <v>1</v>
      </c>
    </row>
    <row r="3581" spans="1:31" customFormat="1" ht="148.5">
      <c r="A3581" s="36">
        <v>3580</v>
      </c>
      <c r="B3581" s="36" t="s">
        <v>19329</v>
      </c>
      <c r="C3581" s="36" t="s">
        <v>19590</v>
      </c>
      <c r="D3581" s="36" t="s">
        <v>19640</v>
      </c>
      <c r="E3581" s="36" t="s">
        <v>28</v>
      </c>
      <c r="F3581" s="36" t="s">
        <v>45</v>
      </c>
      <c r="G3581" s="36">
        <v>0</v>
      </c>
      <c r="H3581" s="36" t="s">
        <v>82</v>
      </c>
      <c r="I3581" s="36" t="s">
        <v>19641</v>
      </c>
      <c r="J3581" s="36" t="s">
        <v>19642</v>
      </c>
      <c r="K3581" s="36" t="s">
        <v>33</v>
      </c>
      <c r="L3581" s="72" t="s">
        <v>19643</v>
      </c>
      <c r="M3581" s="36" t="s">
        <v>19644</v>
      </c>
      <c r="N3581" s="36" t="s">
        <v>49</v>
      </c>
      <c r="O3581" s="36"/>
      <c r="P3581" s="36" t="s">
        <v>50</v>
      </c>
      <c r="Q3581" s="36"/>
      <c r="R3581" s="36"/>
      <c r="S3581" s="36" t="s">
        <v>51</v>
      </c>
      <c r="T3581" s="36" t="s">
        <v>38</v>
      </c>
      <c r="U3581" s="36" t="s">
        <v>39</v>
      </c>
      <c r="V3581" s="36" t="s">
        <v>38</v>
      </c>
      <c r="W3581" s="36" t="s">
        <v>38</v>
      </c>
      <c r="X3581" s="36">
        <v>2</v>
      </c>
      <c r="Y3581" s="36" t="s">
        <v>19618</v>
      </c>
      <c r="Z3581" s="36" t="s">
        <v>19619</v>
      </c>
      <c r="AA3581" s="36" t="s">
        <v>19618</v>
      </c>
      <c r="AB3581" s="36" t="s">
        <v>19619</v>
      </c>
      <c r="AC3581" s="36"/>
      <c r="AD3581" s="36"/>
      <c r="AE3581" s="36">
        <f t="shared" si="58"/>
        <v>1</v>
      </c>
    </row>
    <row r="3582" spans="1:31" customFormat="1" ht="148.5">
      <c r="A3582" s="36">
        <v>3581</v>
      </c>
      <c r="B3582" s="36" t="s">
        <v>19329</v>
      </c>
      <c r="C3582" s="36" t="s">
        <v>19590</v>
      </c>
      <c r="D3582" s="36" t="s">
        <v>19645</v>
      </c>
      <c r="E3582" s="36" t="s">
        <v>28</v>
      </c>
      <c r="F3582" s="36" t="s">
        <v>45</v>
      </c>
      <c r="G3582" s="36">
        <v>0</v>
      </c>
      <c r="H3582" s="36" t="s">
        <v>82</v>
      </c>
      <c r="I3582" s="36" t="s">
        <v>19646</v>
      </c>
      <c r="J3582" s="36" t="s">
        <v>19647</v>
      </c>
      <c r="K3582" s="36" t="s">
        <v>33</v>
      </c>
      <c r="L3582" s="72" t="s">
        <v>19648</v>
      </c>
      <c r="M3582" s="36" t="s">
        <v>19649</v>
      </c>
      <c r="N3582" s="36" t="s">
        <v>49</v>
      </c>
      <c r="O3582" s="36"/>
      <c r="P3582" s="36" t="s">
        <v>50</v>
      </c>
      <c r="Q3582" s="36"/>
      <c r="R3582" s="36"/>
      <c r="S3582" s="36" t="s">
        <v>51</v>
      </c>
      <c r="T3582" s="36" t="s">
        <v>38</v>
      </c>
      <c r="U3582" s="36" t="s">
        <v>39</v>
      </c>
      <c r="V3582" s="36" t="s">
        <v>38</v>
      </c>
      <c r="W3582" s="36" t="s">
        <v>38</v>
      </c>
      <c r="X3582" s="36">
        <v>2</v>
      </c>
      <c r="Y3582" s="36" t="s">
        <v>19618</v>
      </c>
      <c r="Z3582" s="36" t="s">
        <v>19619</v>
      </c>
      <c r="AA3582" s="36" t="s">
        <v>19618</v>
      </c>
      <c r="AB3582" s="36" t="s">
        <v>19619</v>
      </c>
      <c r="AC3582" s="36"/>
      <c r="AD3582" s="36"/>
      <c r="AE3582" s="36">
        <f t="shared" si="58"/>
        <v>1</v>
      </c>
    </row>
    <row r="3583" spans="1:31" customFormat="1" ht="162">
      <c r="A3583" s="36">
        <v>3582</v>
      </c>
      <c r="B3583" s="36" t="s">
        <v>19329</v>
      </c>
      <c r="C3583" s="36" t="s">
        <v>19590</v>
      </c>
      <c r="D3583" s="36" t="s">
        <v>19650</v>
      </c>
      <c r="E3583" s="36" t="s">
        <v>28</v>
      </c>
      <c r="F3583" s="36" t="s">
        <v>45</v>
      </c>
      <c r="G3583" s="36">
        <v>0</v>
      </c>
      <c r="H3583" s="36" t="s">
        <v>82</v>
      </c>
      <c r="I3583" s="36" t="s">
        <v>19651</v>
      </c>
      <c r="J3583" s="36" t="s">
        <v>19652</v>
      </c>
      <c r="K3583" s="36" t="s">
        <v>33</v>
      </c>
      <c r="L3583" s="72" t="s">
        <v>19653</v>
      </c>
      <c r="M3583" s="36" t="s">
        <v>19654</v>
      </c>
      <c r="N3583" s="36" t="s">
        <v>49</v>
      </c>
      <c r="O3583" s="36"/>
      <c r="P3583" s="36" t="s">
        <v>50</v>
      </c>
      <c r="Q3583" s="36"/>
      <c r="R3583" s="36"/>
      <c r="S3583" s="36" t="s">
        <v>51</v>
      </c>
      <c r="T3583" s="36" t="s">
        <v>38</v>
      </c>
      <c r="U3583" s="36" t="s">
        <v>39</v>
      </c>
      <c r="V3583" s="36" t="s">
        <v>38</v>
      </c>
      <c r="W3583" s="36" t="s">
        <v>38</v>
      </c>
      <c r="X3583" s="36">
        <v>2</v>
      </c>
      <c r="Y3583" s="36" t="s">
        <v>19650</v>
      </c>
      <c r="Z3583" s="36">
        <v>4</v>
      </c>
      <c r="AA3583" s="36" t="s">
        <v>19650</v>
      </c>
      <c r="AB3583" s="36">
        <v>4</v>
      </c>
      <c r="AC3583" s="36"/>
      <c r="AD3583" s="36"/>
      <c r="AE3583" s="36">
        <f t="shared" si="58"/>
        <v>1</v>
      </c>
    </row>
    <row r="3584" spans="1:31" customFormat="1" ht="175.5">
      <c r="A3584" s="36">
        <v>3583</v>
      </c>
      <c r="B3584" s="36" t="s">
        <v>19329</v>
      </c>
      <c r="C3584" s="36" t="s">
        <v>19590</v>
      </c>
      <c r="D3584" s="36" t="s">
        <v>19655</v>
      </c>
      <c r="E3584" s="36" t="s">
        <v>28</v>
      </c>
      <c r="F3584" s="36" t="s">
        <v>45</v>
      </c>
      <c r="G3584" s="36">
        <v>0</v>
      </c>
      <c r="H3584" s="36" t="s">
        <v>82</v>
      </c>
      <c r="I3584" s="36" t="s">
        <v>19656</v>
      </c>
      <c r="J3584" s="36" t="s">
        <v>19657</v>
      </c>
      <c r="K3584" s="36" t="s">
        <v>33</v>
      </c>
      <c r="L3584" s="72" t="s">
        <v>19658</v>
      </c>
      <c r="M3584" s="36" t="s">
        <v>19659</v>
      </c>
      <c r="N3584" s="36" t="s">
        <v>49</v>
      </c>
      <c r="O3584" s="36"/>
      <c r="P3584" s="36" t="s">
        <v>50</v>
      </c>
      <c r="Q3584" s="36"/>
      <c r="R3584" s="36"/>
      <c r="S3584" s="36" t="s">
        <v>51</v>
      </c>
      <c r="T3584" s="36" t="s">
        <v>38</v>
      </c>
      <c r="U3584" s="36" t="s">
        <v>39</v>
      </c>
      <c r="V3584" s="36" t="s">
        <v>39</v>
      </c>
      <c r="W3584" s="36" t="s">
        <v>38</v>
      </c>
      <c r="X3584" s="36">
        <v>2</v>
      </c>
      <c r="Y3584" s="36" t="s">
        <v>19655</v>
      </c>
      <c r="Z3584" s="36">
        <v>4</v>
      </c>
      <c r="AA3584" s="36" t="s">
        <v>19655</v>
      </c>
      <c r="AB3584" s="36">
        <v>4</v>
      </c>
      <c r="AC3584" s="36"/>
      <c r="AD3584" s="36"/>
      <c r="AE3584" s="36">
        <f t="shared" si="58"/>
        <v>1</v>
      </c>
    </row>
    <row r="3585" spans="1:31" customFormat="1" ht="121.5">
      <c r="A3585" s="36">
        <v>3584</v>
      </c>
      <c r="B3585" s="36" t="s">
        <v>19329</v>
      </c>
      <c r="C3585" s="36" t="s">
        <v>19590</v>
      </c>
      <c r="D3585" s="36" t="s">
        <v>8407</v>
      </c>
      <c r="E3585" s="36" t="s">
        <v>28</v>
      </c>
      <c r="F3585" s="36" t="s">
        <v>45</v>
      </c>
      <c r="G3585" s="36">
        <v>0</v>
      </c>
      <c r="H3585" s="36" t="s">
        <v>82</v>
      </c>
      <c r="I3585" s="36" t="s">
        <v>19660</v>
      </c>
      <c r="J3585" s="36" t="s">
        <v>19661</v>
      </c>
      <c r="K3585" s="36" t="s">
        <v>33</v>
      </c>
      <c r="L3585" s="72" t="s">
        <v>19662</v>
      </c>
      <c r="M3585" s="36" t="s">
        <v>19663</v>
      </c>
      <c r="N3585" s="36" t="s">
        <v>49</v>
      </c>
      <c r="O3585" s="36"/>
      <c r="P3585" s="36" t="s">
        <v>50</v>
      </c>
      <c r="Q3585" s="36"/>
      <c r="R3585" s="36"/>
      <c r="S3585" s="36" t="s">
        <v>51</v>
      </c>
      <c r="T3585" s="36" t="s">
        <v>38</v>
      </c>
      <c r="U3585" s="36" t="s">
        <v>39</v>
      </c>
      <c r="V3585" s="36" t="s">
        <v>38</v>
      </c>
      <c r="W3585" s="36" t="s">
        <v>38</v>
      </c>
      <c r="X3585" s="36">
        <v>2</v>
      </c>
      <c r="Y3585" s="36" t="s">
        <v>19618</v>
      </c>
      <c r="Z3585" s="36" t="s">
        <v>19619</v>
      </c>
      <c r="AA3585" s="36" t="s">
        <v>19618</v>
      </c>
      <c r="AB3585" s="36" t="s">
        <v>19619</v>
      </c>
      <c r="AC3585" s="36"/>
      <c r="AD3585" s="36"/>
      <c r="AE3585" s="36">
        <f t="shared" si="58"/>
        <v>1</v>
      </c>
    </row>
    <row r="3586" spans="1:31" customFormat="1" ht="202.5">
      <c r="A3586" s="36">
        <v>3585</v>
      </c>
      <c r="B3586" s="36" t="s">
        <v>19329</v>
      </c>
      <c r="C3586" s="36" t="s">
        <v>19590</v>
      </c>
      <c r="D3586" s="36" t="s">
        <v>19664</v>
      </c>
      <c r="E3586" s="36" t="s">
        <v>28</v>
      </c>
      <c r="F3586" s="36" t="s">
        <v>45</v>
      </c>
      <c r="G3586" s="36">
        <v>0</v>
      </c>
      <c r="H3586" s="36" t="s">
        <v>82</v>
      </c>
      <c r="I3586" s="36" t="s">
        <v>19665</v>
      </c>
      <c r="J3586" s="36" t="s">
        <v>19666</v>
      </c>
      <c r="K3586" s="36" t="s">
        <v>33</v>
      </c>
      <c r="L3586" s="72" t="s">
        <v>19667</v>
      </c>
      <c r="M3586" s="36" t="s">
        <v>19668</v>
      </c>
      <c r="N3586" s="36" t="s">
        <v>49</v>
      </c>
      <c r="O3586" s="36"/>
      <c r="P3586" s="36" t="s">
        <v>50</v>
      </c>
      <c r="Q3586" s="36"/>
      <c r="R3586" s="36"/>
      <c r="S3586" s="36" t="s">
        <v>51</v>
      </c>
      <c r="T3586" s="36" t="s">
        <v>38</v>
      </c>
      <c r="U3586" s="36" t="s">
        <v>39</v>
      </c>
      <c r="V3586" s="36" t="s">
        <v>38</v>
      </c>
      <c r="W3586" s="36" t="s">
        <v>38</v>
      </c>
      <c r="X3586" s="36">
        <v>2</v>
      </c>
      <c r="Y3586" s="36" t="s">
        <v>19618</v>
      </c>
      <c r="Z3586" s="36" t="s">
        <v>19619</v>
      </c>
      <c r="AA3586" s="36" t="s">
        <v>19618</v>
      </c>
      <c r="AB3586" s="36" t="s">
        <v>19619</v>
      </c>
      <c r="AC3586" s="36"/>
      <c r="AD3586" s="36"/>
      <c r="AE3586" s="36">
        <f t="shared" si="58"/>
        <v>1</v>
      </c>
    </row>
    <row r="3587" spans="1:31" customFormat="1" ht="162">
      <c r="A3587" s="36">
        <v>3586</v>
      </c>
      <c r="B3587" s="36" t="s">
        <v>19329</v>
      </c>
      <c r="C3587" s="36" t="s">
        <v>19590</v>
      </c>
      <c r="D3587" s="36" t="s">
        <v>19669</v>
      </c>
      <c r="E3587" s="36" t="s">
        <v>28</v>
      </c>
      <c r="F3587" s="36" t="s">
        <v>45</v>
      </c>
      <c r="G3587" s="36">
        <v>0</v>
      </c>
      <c r="H3587" s="36" t="s">
        <v>42</v>
      </c>
      <c r="I3587" s="36" t="s">
        <v>19670</v>
      </c>
      <c r="J3587" s="36" t="s">
        <v>19671</v>
      </c>
      <c r="K3587" s="36" t="s">
        <v>33</v>
      </c>
      <c r="L3587" s="72" t="s">
        <v>19672</v>
      </c>
      <c r="M3587" s="36" t="s">
        <v>19663</v>
      </c>
      <c r="N3587" s="36" t="s">
        <v>49</v>
      </c>
      <c r="O3587" s="36"/>
      <c r="P3587" s="36" t="s">
        <v>50</v>
      </c>
      <c r="Q3587" s="36"/>
      <c r="R3587" s="36"/>
      <c r="S3587" s="36" t="s">
        <v>51</v>
      </c>
      <c r="T3587" s="36" t="s">
        <v>38</v>
      </c>
      <c r="U3587" s="36" t="s">
        <v>39</v>
      </c>
      <c r="V3587" s="36" t="s">
        <v>39</v>
      </c>
      <c r="W3587" s="36" t="s">
        <v>38</v>
      </c>
      <c r="X3587" s="36">
        <v>2</v>
      </c>
      <c r="Y3587" s="36" t="s">
        <v>19618</v>
      </c>
      <c r="Z3587" s="36" t="s">
        <v>19619</v>
      </c>
      <c r="AA3587" s="36" t="s">
        <v>19618</v>
      </c>
      <c r="AB3587" s="36" t="s">
        <v>19619</v>
      </c>
      <c r="AC3587" s="36"/>
      <c r="AD3587" s="36"/>
      <c r="AE3587" s="36">
        <f t="shared" si="58"/>
        <v>1</v>
      </c>
    </row>
    <row r="3588" spans="1:31" customFormat="1" ht="162">
      <c r="A3588" s="36">
        <v>3587</v>
      </c>
      <c r="B3588" s="36" t="s">
        <v>19329</v>
      </c>
      <c r="C3588" s="36" t="s">
        <v>19590</v>
      </c>
      <c r="D3588" s="36" t="s">
        <v>19673</v>
      </c>
      <c r="E3588" s="36" t="s">
        <v>28</v>
      </c>
      <c r="F3588" s="36" t="s">
        <v>45</v>
      </c>
      <c r="G3588" s="36">
        <v>0</v>
      </c>
      <c r="H3588" s="36" t="s">
        <v>42</v>
      </c>
      <c r="I3588" s="36" t="s">
        <v>19674</v>
      </c>
      <c r="J3588" s="36" t="s">
        <v>19675</v>
      </c>
      <c r="K3588" s="36" t="s">
        <v>33</v>
      </c>
      <c r="L3588" s="72" t="s">
        <v>19676</v>
      </c>
      <c r="M3588" s="36" t="s">
        <v>19677</v>
      </c>
      <c r="N3588" s="36" t="s">
        <v>49</v>
      </c>
      <c r="O3588" s="36"/>
      <c r="P3588" s="36" t="s">
        <v>50</v>
      </c>
      <c r="Q3588" s="36"/>
      <c r="R3588" s="36"/>
      <c r="S3588" s="36" t="s">
        <v>51</v>
      </c>
      <c r="T3588" s="36" t="s">
        <v>38</v>
      </c>
      <c r="U3588" s="36" t="s">
        <v>39</v>
      </c>
      <c r="V3588" s="36" t="s">
        <v>39</v>
      </c>
      <c r="W3588" s="36" t="s">
        <v>38</v>
      </c>
      <c r="X3588" s="36">
        <v>2</v>
      </c>
      <c r="Y3588" s="36" t="s">
        <v>19618</v>
      </c>
      <c r="Z3588" s="36" t="s">
        <v>19619</v>
      </c>
      <c r="AA3588" s="36" t="s">
        <v>19618</v>
      </c>
      <c r="AB3588" s="36" t="s">
        <v>19619</v>
      </c>
      <c r="AC3588" s="36"/>
      <c r="AD3588" s="36"/>
      <c r="AE3588" s="36">
        <f t="shared" si="58"/>
        <v>1</v>
      </c>
    </row>
    <row r="3589" spans="1:31" customFormat="1" ht="135">
      <c r="A3589" s="36">
        <v>3588</v>
      </c>
      <c r="B3589" s="36" t="s">
        <v>19329</v>
      </c>
      <c r="C3589" s="36" t="s">
        <v>19590</v>
      </c>
      <c r="D3589" s="36" t="s">
        <v>19678</v>
      </c>
      <c r="E3589" s="36" t="s">
        <v>28</v>
      </c>
      <c r="F3589" s="36" t="s">
        <v>45</v>
      </c>
      <c r="G3589" s="36">
        <v>0</v>
      </c>
      <c r="H3589" s="36" t="s">
        <v>82</v>
      </c>
      <c r="I3589" s="36" t="s">
        <v>19679</v>
      </c>
      <c r="J3589" s="36" t="s">
        <v>19680</v>
      </c>
      <c r="K3589" s="36" t="s">
        <v>33</v>
      </c>
      <c r="L3589" s="72" t="s">
        <v>19681</v>
      </c>
      <c r="M3589" s="36" t="s">
        <v>19682</v>
      </c>
      <c r="N3589" s="36" t="s">
        <v>49</v>
      </c>
      <c r="O3589" s="36" t="s">
        <v>50</v>
      </c>
      <c r="P3589" s="36"/>
      <c r="Q3589" s="36"/>
      <c r="R3589" s="36" t="s">
        <v>50</v>
      </c>
      <c r="S3589" s="36" t="s">
        <v>51</v>
      </c>
      <c r="T3589" s="36" t="s">
        <v>38</v>
      </c>
      <c r="U3589" s="36" t="s">
        <v>39</v>
      </c>
      <c r="V3589" s="36" t="s">
        <v>38</v>
      </c>
      <c r="W3589" s="36" t="s">
        <v>19515</v>
      </c>
      <c r="X3589" s="36">
        <v>1</v>
      </c>
      <c r="Y3589" s="36" t="s">
        <v>19683</v>
      </c>
      <c r="Z3589" s="36">
        <v>1</v>
      </c>
      <c r="AA3589" s="36" t="s">
        <v>52</v>
      </c>
      <c r="AB3589" s="36">
        <v>3</v>
      </c>
      <c r="AC3589" s="36"/>
      <c r="AD3589" s="36"/>
      <c r="AE3589" s="36">
        <f t="shared" si="58"/>
        <v>2</v>
      </c>
    </row>
    <row r="3590" spans="1:31" customFormat="1" ht="202.5">
      <c r="A3590" s="36">
        <v>3589</v>
      </c>
      <c r="B3590" s="36" t="s">
        <v>19329</v>
      </c>
      <c r="C3590" s="36" t="s">
        <v>19590</v>
      </c>
      <c r="D3590" s="36" t="s">
        <v>19684</v>
      </c>
      <c r="E3590" s="36" t="s">
        <v>28</v>
      </c>
      <c r="F3590" s="36" t="s">
        <v>2866</v>
      </c>
      <c r="G3590" s="36">
        <v>5</v>
      </c>
      <c r="H3590" s="36" t="s">
        <v>82</v>
      </c>
      <c r="I3590" s="36" t="s">
        <v>19685</v>
      </c>
      <c r="J3590" s="36" t="s">
        <v>19686</v>
      </c>
      <c r="K3590" s="36" t="s">
        <v>33</v>
      </c>
      <c r="L3590" s="72" t="s">
        <v>19687</v>
      </c>
      <c r="M3590" s="36" t="s">
        <v>19688</v>
      </c>
      <c r="N3590" s="36" t="s">
        <v>49</v>
      </c>
      <c r="O3590" s="36"/>
      <c r="P3590" s="36"/>
      <c r="Q3590" s="36"/>
      <c r="R3590" s="36" t="s">
        <v>50</v>
      </c>
      <c r="S3590" s="36" t="s">
        <v>51</v>
      </c>
      <c r="T3590" s="36" t="s">
        <v>38</v>
      </c>
      <c r="U3590" s="36" t="s">
        <v>39</v>
      </c>
      <c r="V3590" s="36" t="s">
        <v>39</v>
      </c>
      <c r="W3590" s="36" t="s">
        <v>38</v>
      </c>
      <c r="X3590" s="36">
        <v>2</v>
      </c>
      <c r="Y3590" s="36" t="s">
        <v>19689</v>
      </c>
      <c r="Z3590" s="36">
        <v>1</v>
      </c>
      <c r="AA3590" s="36" t="s">
        <v>19690</v>
      </c>
      <c r="AB3590" s="36">
        <v>1</v>
      </c>
      <c r="AC3590" s="36"/>
      <c r="AD3590" s="36"/>
      <c r="AE3590" s="36">
        <f t="shared" si="58"/>
        <v>1</v>
      </c>
    </row>
    <row r="3591" spans="1:31" customFormat="1" ht="108">
      <c r="A3591" s="36">
        <v>3590</v>
      </c>
      <c r="B3591" s="36" t="s">
        <v>19329</v>
      </c>
      <c r="C3591" s="36" t="s">
        <v>19590</v>
      </c>
      <c r="D3591" s="36" t="s">
        <v>19691</v>
      </c>
      <c r="E3591" s="36" t="s">
        <v>28</v>
      </c>
      <c r="F3591" s="36" t="s">
        <v>45</v>
      </c>
      <c r="G3591" s="36">
        <v>0</v>
      </c>
      <c r="H3591" s="36" t="s">
        <v>82</v>
      </c>
      <c r="I3591" s="36" t="s">
        <v>19692</v>
      </c>
      <c r="J3591" s="36" t="s">
        <v>19693</v>
      </c>
      <c r="K3591" s="36" t="s">
        <v>33</v>
      </c>
      <c r="L3591" s="72" t="s">
        <v>19694</v>
      </c>
      <c r="M3591" s="36" t="s">
        <v>19695</v>
      </c>
      <c r="N3591" s="36" t="s">
        <v>49</v>
      </c>
      <c r="O3591" s="36"/>
      <c r="P3591" s="36"/>
      <c r="Q3591" s="36"/>
      <c r="R3591" s="36" t="s">
        <v>50</v>
      </c>
      <c r="S3591" s="36" t="s">
        <v>51</v>
      </c>
      <c r="T3591" s="36" t="s">
        <v>38</v>
      </c>
      <c r="U3591" s="36" t="s">
        <v>39</v>
      </c>
      <c r="V3591" s="36" t="s">
        <v>38</v>
      </c>
      <c r="W3591" s="36" t="s">
        <v>38</v>
      </c>
      <c r="X3591" s="36">
        <v>2</v>
      </c>
      <c r="Y3591" s="36" t="s">
        <v>38</v>
      </c>
      <c r="Z3591" s="36">
        <v>3</v>
      </c>
      <c r="AA3591" s="36" t="s">
        <v>52</v>
      </c>
      <c r="AB3591" s="36">
        <v>3</v>
      </c>
      <c r="AC3591" s="36"/>
      <c r="AD3591" s="36"/>
      <c r="AE3591" s="36">
        <f t="shared" si="58"/>
        <v>1</v>
      </c>
    </row>
    <row r="3592" spans="1:31" customFormat="1" ht="135">
      <c r="A3592" s="36">
        <v>3591</v>
      </c>
      <c r="B3592" s="36" t="s">
        <v>19329</v>
      </c>
      <c r="C3592" s="36" t="s">
        <v>19590</v>
      </c>
      <c r="D3592" s="36" t="s">
        <v>19696</v>
      </c>
      <c r="E3592" s="36" t="s">
        <v>28</v>
      </c>
      <c r="F3592" s="36" t="s">
        <v>45</v>
      </c>
      <c r="G3592" s="36">
        <v>0</v>
      </c>
      <c r="H3592" s="36" t="s">
        <v>82</v>
      </c>
      <c r="I3592" s="36" t="s">
        <v>19697</v>
      </c>
      <c r="J3592" s="36" t="s">
        <v>19698</v>
      </c>
      <c r="K3592" s="36" t="s">
        <v>33</v>
      </c>
      <c r="L3592" s="72" t="s">
        <v>19699</v>
      </c>
      <c r="M3592" s="36" t="s">
        <v>19700</v>
      </c>
      <c r="N3592" s="36" t="s">
        <v>49</v>
      </c>
      <c r="O3592" s="36"/>
      <c r="P3592" s="36" t="s">
        <v>50</v>
      </c>
      <c r="Q3592" s="36"/>
      <c r="R3592" s="36"/>
      <c r="S3592" s="36" t="s">
        <v>51</v>
      </c>
      <c r="T3592" s="36" t="s">
        <v>38</v>
      </c>
      <c r="U3592" s="36" t="s">
        <v>39</v>
      </c>
      <c r="V3592" s="36" t="s">
        <v>38</v>
      </c>
      <c r="W3592" s="36" t="s">
        <v>4958</v>
      </c>
      <c r="X3592" s="36">
        <v>1</v>
      </c>
      <c r="Y3592" s="36" t="s">
        <v>19701</v>
      </c>
      <c r="Z3592" s="36">
        <v>1</v>
      </c>
      <c r="AA3592" s="36" t="s">
        <v>19701</v>
      </c>
      <c r="AB3592" s="36">
        <v>1</v>
      </c>
      <c r="AC3592" s="36"/>
      <c r="AD3592" s="36"/>
      <c r="AE3592" s="36">
        <f t="shared" ref="AE3592:AE3609" si="59">COUNTIFS(O3592:R3592,"√")</f>
        <v>1</v>
      </c>
    </row>
    <row r="3593" spans="1:31" customFormat="1" ht="121.5">
      <c r="A3593" s="36">
        <v>3592</v>
      </c>
      <c r="B3593" s="36" t="s">
        <v>19329</v>
      </c>
      <c r="C3593" s="36" t="s">
        <v>19590</v>
      </c>
      <c r="D3593" s="36" t="s">
        <v>8272</v>
      </c>
      <c r="E3593" s="36" t="s">
        <v>28</v>
      </c>
      <c r="F3593" s="36" t="s">
        <v>45</v>
      </c>
      <c r="G3593" s="36">
        <v>0</v>
      </c>
      <c r="H3593" s="36" t="s">
        <v>82</v>
      </c>
      <c r="I3593" s="36" t="s">
        <v>19702</v>
      </c>
      <c r="J3593" s="36" t="s">
        <v>19703</v>
      </c>
      <c r="K3593" s="36" t="s">
        <v>33</v>
      </c>
      <c r="L3593" s="72" t="s">
        <v>19704</v>
      </c>
      <c r="M3593" s="36" t="s">
        <v>19705</v>
      </c>
      <c r="N3593" s="36" t="s">
        <v>49</v>
      </c>
      <c r="O3593" s="36"/>
      <c r="P3593" s="36" t="s">
        <v>50</v>
      </c>
      <c r="Q3593" s="36"/>
      <c r="R3593" s="36"/>
      <c r="S3593" s="36" t="s">
        <v>37</v>
      </c>
      <c r="T3593" s="36" t="s">
        <v>39</v>
      </c>
      <c r="U3593" s="36" t="s">
        <v>39</v>
      </c>
      <c r="V3593" s="36" t="s">
        <v>38</v>
      </c>
      <c r="W3593" s="36" t="s">
        <v>4958</v>
      </c>
      <c r="X3593" s="36">
        <v>1</v>
      </c>
      <c r="Y3593" s="36" t="s">
        <v>19701</v>
      </c>
      <c r="Z3593" s="36">
        <v>1</v>
      </c>
      <c r="AA3593" s="36" t="s">
        <v>19701</v>
      </c>
      <c r="AB3593" s="36">
        <v>1</v>
      </c>
      <c r="AC3593" s="36"/>
      <c r="AD3593" s="36"/>
      <c r="AE3593" s="36">
        <f t="shared" si="59"/>
        <v>1</v>
      </c>
    </row>
    <row r="3594" spans="1:31" customFormat="1" ht="121.5">
      <c r="A3594" s="36">
        <v>3593</v>
      </c>
      <c r="B3594" s="36" t="s">
        <v>19329</v>
      </c>
      <c r="C3594" s="36" t="s">
        <v>19590</v>
      </c>
      <c r="D3594" s="36" t="s">
        <v>19706</v>
      </c>
      <c r="E3594" s="36" t="s">
        <v>28</v>
      </c>
      <c r="F3594" s="36" t="s">
        <v>45</v>
      </c>
      <c r="G3594" s="36">
        <v>0</v>
      </c>
      <c r="H3594" s="36" t="s">
        <v>108</v>
      </c>
      <c r="I3594" s="36" t="s">
        <v>19707</v>
      </c>
      <c r="J3594" s="36" t="s">
        <v>19708</v>
      </c>
      <c r="K3594" s="36" t="s">
        <v>33</v>
      </c>
      <c r="L3594" s="72" t="s">
        <v>19709</v>
      </c>
      <c r="M3594" s="36" t="s">
        <v>19710</v>
      </c>
      <c r="N3594" s="36" t="s">
        <v>49</v>
      </c>
      <c r="O3594" s="36"/>
      <c r="P3594" s="36" t="s">
        <v>50</v>
      </c>
      <c r="Q3594" s="36"/>
      <c r="R3594" s="36"/>
      <c r="S3594" s="36" t="s">
        <v>51</v>
      </c>
      <c r="T3594" s="36" t="s">
        <v>38</v>
      </c>
      <c r="U3594" s="36" t="s">
        <v>39</v>
      </c>
      <c r="V3594" s="36" t="s">
        <v>38</v>
      </c>
      <c r="W3594" s="36" t="s">
        <v>711</v>
      </c>
      <c r="X3594" s="36">
        <v>1</v>
      </c>
      <c r="Y3594" s="36" t="s">
        <v>19711</v>
      </c>
      <c r="Z3594" s="36">
        <v>1</v>
      </c>
      <c r="AA3594" s="36" t="s">
        <v>19711</v>
      </c>
      <c r="AB3594" s="36">
        <v>1</v>
      </c>
      <c r="AC3594" s="36"/>
      <c r="AD3594" s="36"/>
      <c r="AE3594" s="36">
        <f t="shared" si="59"/>
        <v>1</v>
      </c>
    </row>
    <row r="3595" spans="1:31" customFormat="1" ht="108">
      <c r="A3595" s="36">
        <v>3594</v>
      </c>
      <c r="B3595" s="36" t="s">
        <v>19329</v>
      </c>
      <c r="C3595" s="36" t="s">
        <v>19590</v>
      </c>
      <c r="D3595" s="36" t="s">
        <v>19712</v>
      </c>
      <c r="E3595" s="36" t="s">
        <v>28</v>
      </c>
      <c r="F3595" s="36" t="s">
        <v>45</v>
      </c>
      <c r="G3595" s="36">
        <v>0</v>
      </c>
      <c r="H3595" s="36" t="s">
        <v>108</v>
      </c>
      <c r="I3595" s="36" t="s">
        <v>19713</v>
      </c>
      <c r="J3595" s="36" t="s">
        <v>19714</v>
      </c>
      <c r="K3595" s="36" t="s">
        <v>33</v>
      </c>
      <c r="L3595" s="72" t="s">
        <v>19715</v>
      </c>
      <c r="M3595" s="36" t="s">
        <v>19716</v>
      </c>
      <c r="N3595" s="36" t="s">
        <v>49</v>
      </c>
      <c r="O3595" s="36"/>
      <c r="P3595" s="36" t="s">
        <v>50</v>
      </c>
      <c r="Q3595" s="36"/>
      <c r="R3595" s="36"/>
      <c r="S3595" s="36" t="s">
        <v>51</v>
      </c>
      <c r="T3595" s="36" t="s">
        <v>38</v>
      </c>
      <c r="U3595" s="36" t="s">
        <v>39</v>
      </c>
      <c r="V3595" s="36" t="s">
        <v>38</v>
      </c>
      <c r="W3595" s="36" t="s">
        <v>4958</v>
      </c>
      <c r="X3595" s="36">
        <v>1</v>
      </c>
      <c r="Y3595" s="36" t="s">
        <v>19711</v>
      </c>
      <c r="Z3595" s="36">
        <v>1</v>
      </c>
      <c r="AA3595" s="36" t="s">
        <v>19711</v>
      </c>
      <c r="AB3595" s="36">
        <v>1</v>
      </c>
      <c r="AC3595" s="36"/>
      <c r="AD3595" s="36"/>
      <c r="AE3595" s="36">
        <f t="shared" si="59"/>
        <v>1</v>
      </c>
    </row>
    <row r="3596" spans="1:31" customFormat="1" ht="108">
      <c r="A3596" s="36">
        <v>3595</v>
      </c>
      <c r="B3596" s="36" t="s">
        <v>19329</v>
      </c>
      <c r="C3596" s="36" t="s">
        <v>19590</v>
      </c>
      <c r="D3596" s="36" t="s">
        <v>19717</v>
      </c>
      <c r="E3596" s="36" t="s">
        <v>28</v>
      </c>
      <c r="F3596" s="36" t="s">
        <v>45</v>
      </c>
      <c r="G3596" s="36">
        <v>0</v>
      </c>
      <c r="H3596" s="36" t="s">
        <v>108</v>
      </c>
      <c r="I3596" s="36" t="s">
        <v>19718</v>
      </c>
      <c r="J3596" s="36" t="s">
        <v>19719</v>
      </c>
      <c r="K3596" s="36" t="s">
        <v>33</v>
      </c>
      <c r="L3596" s="72" t="s">
        <v>19720</v>
      </c>
      <c r="M3596" s="36" t="s">
        <v>19721</v>
      </c>
      <c r="N3596" s="36" t="s">
        <v>49</v>
      </c>
      <c r="O3596" s="36"/>
      <c r="P3596" s="36" t="s">
        <v>50</v>
      </c>
      <c r="Q3596" s="36"/>
      <c r="R3596" s="36"/>
      <c r="S3596" s="36" t="s">
        <v>51</v>
      </c>
      <c r="T3596" s="36" t="s">
        <v>38</v>
      </c>
      <c r="U3596" s="36" t="s">
        <v>39</v>
      </c>
      <c r="V3596" s="36" t="s">
        <v>38</v>
      </c>
      <c r="W3596" s="36" t="s">
        <v>38</v>
      </c>
      <c r="X3596" s="36">
        <v>2</v>
      </c>
      <c r="Y3596" s="36" t="s">
        <v>19711</v>
      </c>
      <c r="Z3596" s="36">
        <v>1</v>
      </c>
      <c r="AA3596" s="36" t="s">
        <v>19711</v>
      </c>
      <c r="AB3596" s="36">
        <v>1</v>
      </c>
      <c r="AC3596" s="36"/>
      <c r="AD3596" s="36"/>
      <c r="AE3596" s="36">
        <f t="shared" si="59"/>
        <v>1</v>
      </c>
    </row>
    <row r="3597" spans="1:31" customFormat="1" ht="94.5">
      <c r="A3597" s="36">
        <v>3596</v>
      </c>
      <c r="B3597" s="36" t="s">
        <v>19329</v>
      </c>
      <c r="C3597" s="36" t="s">
        <v>19590</v>
      </c>
      <c r="D3597" s="36" t="s">
        <v>19722</v>
      </c>
      <c r="E3597" s="36" t="s">
        <v>28</v>
      </c>
      <c r="F3597" s="36" t="s">
        <v>45</v>
      </c>
      <c r="G3597" s="36">
        <v>0</v>
      </c>
      <c r="H3597" s="36" t="s">
        <v>108</v>
      </c>
      <c r="I3597" s="36" t="s">
        <v>19723</v>
      </c>
      <c r="J3597" s="36" t="s">
        <v>19724</v>
      </c>
      <c r="K3597" s="36" t="s">
        <v>33</v>
      </c>
      <c r="L3597" s="72" t="s">
        <v>19720</v>
      </c>
      <c r="M3597" s="36" t="s">
        <v>19725</v>
      </c>
      <c r="N3597" s="36" t="s">
        <v>49</v>
      </c>
      <c r="O3597" s="36"/>
      <c r="P3597" s="36" t="s">
        <v>50</v>
      </c>
      <c r="Q3597" s="36"/>
      <c r="R3597" s="36"/>
      <c r="S3597" s="36" t="s">
        <v>51</v>
      </c>
      <c r="T3597" s="36" t="s">
        <v>38</v>
      </c>
      <c r="U3597" s="36" t="s">
        <v>39</v>
      </c>
      <c r="V3597" s="36" t="s">
        <v>38</v>
      </c>
      <c r="W3597" s="36" t="s">
        <v>4958</v>
      </c>
      <c r="X3597" s="36">
        <v>1</v>
      </c>
      <c r="Y3597" s="36" t="s">
        <v>19711</v>
      </c>
      <c r="Z3597" s="36">
        <v>1</v>
      </c>
      <c r="AA3597" s="36" t="s">
        <v>19711</v>
      </c>
      <c r="AB3597" s="36">
        <v>1</v>
      </c>
      <c r="AC3597" s="36"/>
      <c r="AD3597" s="36"/>
      <c r="AE3597" s="36">
        <f t="shared" si="59"/>
        <v>1</v>
      </c>
    </row>
    <row r="3598" spans="1:31" customFormat="1" ht="108">
      <c r="A3598" s="36">
        <v>3597</v>
      </c>
      <c r="B3598" s="36" t="s">
        <v>19329</v>
      </c>
      <c r="C3598" s="36" t="s">
        <v>19590</v>
      </c>
      <c r="D3598" s="36" t="s">
        <v>19726</v>
      </c>
      <c r="E3598" s="36" t="s">
        <v>28</v>
      </c>
      <c r="F3598" s="36" t="s">
        <v>45</v>
      </c>
      <c r="G3598" s="36">
        <v>0</v>
      </c>
      <c r="H3598" s="36" t="s">
        <v>82</v>
      </c>
      <c r="I3598" s="36" t="s">
        <v>19727</v>
      </c>
      <c r="J3598" s="36" t="s">
        <v>19728</v>
      </c>
      <c r="K3598" s="36" t="s">
        <v>33</v>
      </c>
      <c r="L3598" s="72" t="s">
        <v>19729</v>
      </c>
      <c r="M3598" s="36" t="s">
        <v>19663</v>
      </c>
      <c r="N3598" s="36" t="s">
        <v>49</v>
      </c>
      <c r="O3598" s="36"/>
      <c r="P3598" s="36" t="s">
        <v>50</v>
      </c>
      <c r="Q3598" s="36"/>
      <c r="R3598" s="36"/>
      <c r="S3598" s="36" t="s">
        <v>51</v>
      </c>
      <c r="T3598" s="36" t="s">
        <v>38</v>
      </c>
      <c r="U3598" s="36" t="s">
        <v>39</v>
      </c>
      <c r="V3598" s="36" t="s">
        <v>38</v>
      </c>
      <c r="W3598" s="36" t="s">
        <v>38</v>
      </c>
      <c r="X3598" s="36">
        <v>2</v>
      </c>
      <c r="Y3598" s="36" t="s">
        <v>19455</v>
      </c>
      <c r="Z3598" s="36">
        <v>2</v>
      </c>
      <c r="AA3598" s="36" t="s">
        <v>19455</v>
      </c>
      <c r="AB3598" s="36">
        <v>2</v>
      </c>
      <c r="AC3598" s="36"/>
      <c r="AD3598" s="36"/>
      <c r="AE3598" s="36">
        <f t="shared" si="59"/>
        <v>1</v>
      </c>
    </row>
    <row r="3599" spans="1:31" customFormat="1" ht="94.5">
      <c r="A3599" s="36">
        <v>3598</v>
      </c>
      <c r="B3599" s="36" t="s">
        <v>19329</v>
      </c>
      <c r="C3599" s="36" t="s">
        <v>19590</v>
      </c>
      <c r="D3599" s="36" t="s">
        <v>19730</v>
      </c>
      <c r="E3599" s="36" t="s">
        <v>28</v>
      </c>
      <c r="F3599" s="36" t="s">
        <v>45</v>
      </c>
      <c r="G3599" s="36">
        <v>0</v>
      </c>
      <c r="H3599" s="36" t="s">
        <v>82</v>
      </c>
      <c r="I3599" s="36" t="s">
        <v>19731</v>
      </c>
      <c r="J3599" s="36" t="s">
        <v>19732</v>
      </c>
      <c r="K3599" s="36" t="s">
        <v>33</v>
      </c>
      <c r="L3599" s="72" t="s">
        <v>19733</v>
      </c>
      <c r="M3599" s="36" t="s">
        <v>19734</v>
      </c>
      <c r="N3599" s="36" t="s">
        <v>49</v>
      </c>
      <c r="O3599" s="36"/>
      <c r="P3599" s="36" t="s">
        <v>50</v>
      </c>
      <c r="Q3599" s="36"/>
      <c r="R3599" s="36"/>
      <c r="S3599" s="36" t="s">
        <v>51</v>
      </c>
      <c r="T3599" s="36" t="s">
        <v>38</v>
      </c>
      <c r="U3599" s="36" t="s">
        <v>39</v>
      </c>
      <c r="V3599" s="36" t="s">
        <v>38</v>
      </c>
      <c r="W3599" s="36" t="s">
        <v>38</v>
      </c>
      <c r="X3599" s="36">
        <v>2</v>
      </c>
      <c r="Y3599" s="36" t="s">
        <v>19455</v>
      </c>
      <c r="Z3599" s="36">
        <v>2</v>
      </c>
      <c r="AA3599" s="36" t="s">
        <v>19455</v>
      </c>
      <c r="AB3599" s="36">
        <v>2</v>
      </c>
      <c r="AC3599" s="36"/>
      <c r="AD3599" s="36"/>
      <c r="AE3599" s="36">
        <f t="shared" si="59"/>
        <v>1</v>
      </c>
    </row>
    <row r="3600" spans="1:31" customFormat="1" ht="94.5">
      <c r="A3600" s="36">
        <v>3599</v>
      </c>
      <c r="B3600" s="36" t="s">
        <v>19329</v>
      </c>
      <c r="C3600" s="36" t="s">
        <v>19590</v>
      </c>
      <c r="D3600" s="36" t="s">
        <v>19735</v>
      </c>
      <c r="E3600" s="36" t="s">
        <v>28</v>
      </c>
      <c r="F3600" s="36" t="s">
        <v>45</v>
      </c>
      <c r="G3600" s="36">
        <v>0</v>
      </c>
      <c r="H3600" s="36" t="s">
        <v>82</v>
      </c>
      <c r="I3600" s="36" t="s">
        <v>19736</v>
      </c>
      <c r="J3600" s="36" t="s">
        <v>19737</v>
      </c>
      <c r="K3600" s="36" t="s">
        <v>33</v>
      </c>
      <c r="L3600" s="72" t="s">
        <v>19738</v>
      </c>
      <c r="M3600" s="36" t="s">
        <v>19739</v>
      </c>
      <c r="N3600" s="36" t="s">
        <v>36</v>
      </c>
      <c r="O3600" s="36"/>
      <c r="P3600" s="36"/>
      <c r="Q3600" s="36"/>
      <c r="R3600" s="36"/>
      <c r="S3600" s="36" t="s">
        <v>37</v>
      </c>
      <c r="T3600" s="36" t="s">
        <v>39</v>
      </c>
      <c r="U3600" s="36" t="s">
        <v>38</v>
      </c>
      <c r="V3600" s="36" t="s">
        <v>38</v>
      </c>
      <c r="W3600" s="36" t="s">
        <v>4958</v>
      </c>
      <c r="X3600" s="36">
        <v>1</v>
      </c>
      <c r="Y3600" s="36" t="s">
        <v>19735</v>
      </c>
      <c r="Z3600" s="36">
        <v>4</v>
      </c>
      <c r="AA3600" s="36" t="s">
        <v>52</v>
      </c>
      <c r="AB3600" s="36">
        <v>3</v>
      </c>
      <c r="AC3600" s="36"/>
      <c r="AD3600" s="36"/>
      <c r="AE3600" s="36">
        <f t="shared" si="59"/>
        <v>0</v>
      </c>
    </row>
    <row r="3601" spans="1:31" customFormat="1" ht="108">
      <c r="A3601" s="36">
        <v>3600</v>
      </c>
      <c r="B3601" s="36" t="s">
        <v>19329</v>
      </c>
      <c r="C3601" s="36" t="s">
        <v>19590</v>
      </c>
      <c r="D3601" s="36" t="s">
        <v>19740</v>
      </c>
      <c r="E3601" s="36" t="s">
        <v>28</v>
      </c>
      <c r="F3601" s="36" t="s">
        <v>45</v>
      </c>
      <c r="G3601" s="36">
        <v>0</v>
      </c>
      <c r="H3601" s="36" t="s">
        <v>108</v>
      </c>
      <c r="I3601" s="36" t="s">
        <v>19741</v>
      </c>
      <c r="J3601" s="36" t="s">
        <v>19742</v>
      </c>
      <c r="K3601" s="36" t="s">
        <v>33</v>
      </c>
      <c r="L3601" s="72" t="s">
        <v>19743</v>
      </c>
      <c r="M3601" s="36" t="s">
        <v>19663</v>
      </c>
      <c r="N3601" s="36" t="s">
        <v>49</v>
      </c>
      <c r="O3601" s="36"/>
      <c r="P3601" s="36" t="s">
        <v>50</v>
      </c>
      <c r="Q3601" s="36"/>
      <c r="R3601" s="36"/>
      <c r="S3601" s="36" t="s">
        <v>51</v>
      </c>
      <c r="T3601" s="36" t="s">
        <v>38</v>
      </c>
      <c r="U3601" s="36" t="s">
        <v>39</v>
      </c>
      <c r="V3601" s="36" t="s">
        <v>38</v>
      </c>
      <c r="W3601" s="36" t="s">
        <v>38</v>
      </c>
      <c r="X3601" s="36">
        <v>2</v>
      </c>
      <c r="Y3601" s="36" t="s">
        <v>19618</v>
      </c>
      <c r="Z3601" s="36" t="s">
        <v>19619</v>
      </c>
      <c r="AA3601" s="36" t="s">
        <v>19618</v>
      </c>
      <c r="AB3601" s="36" t="s">
        <v>19619</v>
      </c>
      <c r="AC3601" s="36"/>
      <c r="AD3601" s="36"/>
      <c r="AE3601" s="36">
        <f t="shared" si="59"/>
        <v>1</v>
      </c>
    </row>
    <row r="3602" spans="1:31" customFormat="1" ht="108">
      <c r="A3602" s="36">
        <v>3601</v>
      </c>
      <c r="B3602" s="36" t="s">
        <v>19329</v>
      </c>
      <c r="C3602" s="36" t="s">
        <v>19590</v>
      </c>
      <c r="D3602" s="36" t="s">
        <v>19744</v>
      </c>
      <c r="E3602" s="36" t="s">
        <v>28</v>
      </c>
      <c r="F3602" s="36" t="s">
        <v>45</v>
      </c>
      <c r="G3602" s="36">
        <v>0</v>
      </c>
      <c r="H3602" s="36" t="s">
        <v>82</v>
      </c>
      <c r="I3602" s="36" t="s">
        <v>19745</v>
      </c>
      <c r="J3602" s="36" t="s">
        <v>19746</v>
      </c>
      <c r="K3602" s="36" t="s">
        <v>33</v>
      </c>
      <c r="L3602" s="72" t="s">
        <v>19747</v>
      </c>
      <c r="M3602" s="36" t="s">
        <v>19663</v>
      </c>
      <c r="N3602" s="36" t="s">
        <v>49</v>
      </c>
      <c r="O3602" s="36"/>
      <c r="P3602" s="36" t="s">
        <v>50</v>
      </c>
      <c r="Q3602" s="36"/>
      <c r="R3602" s="36"/>
      <c r="S3602" s="36" t="s">
        <v>51</v>
      </c>
      <c r="T3602" s="36" t="s">
        <v>38</v>
      </c>
      <c r="U3602" s="36" t="s">
        <v>39</v>
      </c>
      <c r="V3602" s="36" t="s">
        <v>38</v>
      </c>
      <c r="W3602" s="36" t="s">
        <v>38</v>
      </c>
      <c r="X3602" s="36">
        <v>2</v>
      </c>
      <c r="Y3602" s="36" t="s">
        <v>19618</v>
      </c>
      <c r="Z3602" s="36" t="s">
        <v>19619</v>
      </c>
      <c r="AA3602" s="36" t="s">
        <v>19618</v>
      </c>
      <c r="AB3602" s="36" t="s">
        <v>19619</v>
      </c>
      <c r="AC3602" s="36"/>
      <c r="AD3602" s="36"/>
      <c r="AE3602" s="36">
        <f t="shared" si="59"/>
        <v>1</v>
      </c>
    </row>
    <row r="3603" spans="1:31" customFormat="1" ht="121.5">
      <c r="A3603" s="36">
        <v>3602</v>
      </c>
      <c r="B3603" s="36" t="s">
        <v>19329</v>
      </c>
      <c r="C3603" s="36" t="s">
        <v>19590</v>
      </c>
      <c r="D3603" s="36" t="s">
        <v>19748</v>
      </c>
      <c r="E3603" s="36" t="s">
        <v>28</v>
      </c>
      <c r="F3603" s="36" t="s">
        <v>2866</v>
      </c>
      <c r="G3603" s="36">
        <v>5</v>
      </c>
      <c r="H3603" s="36" t="s">
        <v>82</v>
      </c>
      <c r="I3603" s="36" t="s">
        <v>19749</v>
      </c>
      <c r="J3603" s="36" t="s">
        <v>19750</v>
      </c>
      <c r="K3603" s="36" t="s">
        <v>33</v>
      </c>
      <c r="L3603" s="72" t="s">
        <v>19751</v>
      </c>
      <c r="M3603" s="36" t="s">
        <v>19752</v>
      </c>
      <c r="N3603" s="36" t="s">
        <v>36</v>
      </c>
      <c r="O3603" s="36"/>
      <c r="P3603" s="36"/>
      <c r="Q3603" s="36"/>
      <c r="R3603" s="36"/>
      <c r="S3603" s="36" t="s">
        <v>37</v>
      </c>
      <c r="T3603" s="36" t="s">
        <v>38</v>
      </c>
      <c r="U3603" s="36" t="s">
        <v>39</v>
      </c>
      <c r="V3603" s="36" t="s">
        <v>39</v>
      </c>
      <c r="W3603" s="36" t="s">
        <v>38</v>
      </c>
      <c r="X3603" s="36">
        <v>2</v>
      </c>
      <c r="Y3603" s="36" t="s">
        <v>19748</v>
      </c>
      <c r="Z3603" s="36">
        <v>4</v>
      </c>
      <c r="AA3603" s="36" t="s">
        <v>19748</v>
      </c>
      <c r="AB3603" s="36">
        <v>4</v>
      </c>
      <c r="AC3603" s="36"/>
      <c r="AD3603" s="36"/>
      <c r="AE3603" s="36">
        <f t="shared" si="59"/>
        <v>0</v>
      </c>
    </row>
    <row r="3604" spans="1:31" customFormat="1" ht="94.5">
      <c r="A3604" s="36">
        <v>3603</v>
      </c>
      <c r="B3604" s="36" t="s">
        <v>19329</v>
      </c>
      <c r="C3604" s="36" t="s">
        <v>19590</v>
      </c>
      <c r="D3604" s="36" t="s">
        <v>19753</v>
      </c>
      <c r="E3604" s="36" t="s">
        <v>28</v>
      </c>
      <c r="F3604" s="36" t="s">
        <v>45</v>
      </c>
      <c r="G3604" s="36">
        <v>0</v>
      </c>
      <c r="H3604" s="36" t="s">
        <v>108</v>
      </c>
      <c r="I3604" s="36" t="s">
        <v>19754</v>
      </c>
      <c r="J3604" s="36" t="s">
        <v>19755</v>
      </c>
      <c r="K3604" s="36" t="s">
        <v>106</v>
      </c>
      <c r="L3604" s="72"/>
      <c r="M3604" s="36"/>
      <c r="N3604" s="36"/>
      <c r="O3604" s="36"/>
      <c r="P3604" s="36"/>
      <c r="Q3604" s="36"/>
      <c r="R3604" s="36"/>
      <c r="S3604" s="36"/>
      <c r="T3604" s="36"/>
      <c r="U3604" s="36"/>
      <c r="V3604" s="36"/>
      <c r="W3604" s="36"/>
      <c r="X3604" s="36"/>
      <c r="Y3604" s="36"/>
      <c r="Z3604" s="36"/>
      <c r="AA3604" s="36"/>
      <c r="AB3604" s="36"/>
      <c r="AC3604" s="36"/>
      <c r="AD3604" s="36"/>
      <c r="AE3604" s="36">
        <f t="shared" si="59"/>
        <v>0</v>
      </c>
    </row>
    <row r="3605" spans="1:31" customFormat="1" ht="108">
      <c r="A3605" s="36">
        <v>3604</v>
      </c>
      <c r="B3605" s="36" t="s">
        <v>19329</v>
      </c>
      <c r="C3605" s="36" t="s">
        <v>19590</v>
      </c>
      <c r="D3605" s="36" t="s">
        <v>19756</v>
      </c>
      <c r="E3605" s="36" t="s">
        <v>28</v>
      </c>
      <c r="F3605" s="36" t="s">
        <v>45</v>
      </c>
      <c r="G3605" s="36">
        <v>0</v>
      </c>
      <c r="H3605" s="36" t="s">
        <v>82</v>
      </c>
      <c r="I3605" s="36" t="s">
        <v>19757</v>
      </c>
      <c r="J3605" s="36" t="s">
        <v>19758</v>
      </c>
      <c r="K3605" s="36" t="s">
        <v>33</v>
      </c>
      <c r="L3605" s="72" t="s">
        <v>19759</v>
      </c>
      <c r="M3605" s="36" t="s">
        <v>19760</v>
      </c>
      <c r="N3605" s="36" t="s">
        <v>49</v>
      </c>
      <c r="O3605" s="36"/>
      <c r="P3605" s="36" t="s">
        <v>50</v>
      </c>
      <c r="Q3605" s="36"/>
      <c r="R3605" s="36"/>
      <c r="S3605" s="36" t="s">
        <v>51</v>
      </c>
      <c r="T3605" s="36" t="s">
        <v>38</v>
      </c>
      <c r="U3605" s="36" t="s">
        <v>42</v>
      </c>
      <c r="V3605" s="36" t="s">
        <v>42</v>
      </c>
      <c r="W3605" s="36" t="s">
        <v>19761</v>
      </c>
      <c r="X3605" s="36">
        <v>1</v>
      </c>
      <c r="Y3605" s="36" t="s">
        <v>19762</v>
      </c>
      <c r="Z3605" s="36">
        <v>1</v>
      </c>
      <c r="AA3605" s="36" t="s">
        <v>19762</v>
      </c>
      <c r="AB3605" s="36">
        <v>1</v>
      </c>
      <c r="AC3605" s="36"/>
      <c r="AD3605" s="36"/>
      <c r="AE3605" s="36">
        <f t="shared" si="59"/>
        <v>1</v>
      </c>
    </row>
    <row r="3606" spans="1:31" customFormat="1" ht="108">
      <c r="A3606" s="36">
        <v>3605</v>
      </c>
      <c r="B3606" s="36" t="s">
        <v>19329</v>
      </c>
      <c r="C3606" s="36" t="s">
        <v>19590</v>
      </c>
      <c r="D3606" s="36" t="s">
        <v>19763</v>
      </c>
      <c r="E3606" s="36" t="s">
        <v>28</v>
      </c>
      <c r="F3606" s="36" t="s">
        <v>2866</v>
      </c>
      <c r="G3606" s="36">
        <v>5</v>
      </c>
      <c r="H3606" s="36" t="s">
        <v>82</v>
      </c>
      <c r="I3606" s="36" t="s">
        <v>19764</v>
      </c>
      <c r="J3606" s="36" t="s">
        <v>19765</v>
      </c>
      <c r="K3606" s="36" t="s">
        <v>33</v>
      </c>
      <c r="L3606" s="72" t="s">
        <v>19766</v>
      </c>
      <c r="M3606" s="36" t="s">
        <v>19767</v>
      </c>
      <c r="N3606" s="36" t="s">
        <v>49</v>
      </c>
      <c r="O3606" s="36"/>
      <c r="P3606" s="36" t="s">
        <v>50</v>
      </c>
      <c r="Q3606" s="36"/>
      <c r="R3606" s="36"/>
      <c r="S3606" s="36" t="s">
        <v>51</v>
      </c>
      <c r="T3606" s="36" t="s">
        <v>38</v>
      </c>
      <c r="U3606" s="36" t="s">
        <v>39</v>
      </c>
      <c r="V3606" s="36" t="s">
        <v>39</v>
      </c>
      <c r="W3606" s="36" t="s">
        <v>19768</v>
      </c>
      <c r="X3606" s="36">
        <v>1</v>
      </c>
      <c r="Y3606" s="36" t="s">
        <v>19763</v>
      </c>
      <c r="Z3606" s="36">
        <v>4</v>
      </c>
      <c r="AA3606" s="36" t="s">
        <v>19763</v>
      </c>
      <c r="AB3606" s="36">
        <v>4</v>
      </c>
      <c r="AC3606" s="36"/>
      <c r="AD3606" s="36"/>
      <c r="AE3606" s="36">
        <f t="shared" si="59"/>
        <v>1</v>
      </c>
    </row>
    <row r="3607" spans="1:31" customFormat="1" ht="94.5">
      <c r="A3607" s="36">
        <v>3606</v>
      </c>
      <c r="B3607" s="36" t="s">
        <v>19329</v>
      </c>
      <c r="C3607" s="36" t="s">
        <v>19590</v>
      </c>
      <c r="D3607" s="36" t="s">
        <v>19769</v>
      </c>
      <c r="E3607" s="36" t="s">
        <v>28</v>
      </c>
      <c r="F3607" s="36" t="s">
        <v>45</v>
      </c>
      <c r="G3607" s="36">
        <v>0</v>
      </c>
      <c r="H3607" s="36" t="s">
        <v>82</v>
      </c>
      <c r="I3607" s="36" t="s">
        <v>19770</v>
      </c>
      <c r="J3607" s="36" t="s">
        <v>19771</v>
      </c>
      <c r="K3607" s="36" t="s">
        <v>33</v>
      </c>
      <c r="L3607" s="72" t="s">
        <v>19772</v>
      </c>
      <c r="M3607" s="36" t="s">
        <v>19773</v>
      </c>
      <c r="N3607" s="36" t="s">
        <v>49</v>
      </c>
      <c r="O3607" s="36" t="s">
        <v>50</v>
      </c>
      <c r="P3607" s="36" t="s">
        <v>50</v>
      </c>
      <c r="Q3607" s="36"/>
      <c r="R3607" s="36"/>
      <c r="S3607" s="36" t="s">
        <v>51</v>
      </c>
      <c r="T3607" s="36" t="s">
        <v>39</v>
      </c>
      <c r="U3607" s="36" t="s">
        <v>39</v>
      </c>
      <c r="V3607" s="36" t="s">
        <v>38</v>
      </c>
      <c r="W3607" s="36" t="s">
        <v>38</v>
      </c>
      <c r="X3607" s="36">
        <v>2</v>
      </c>
      <c r="Y3607" s="36" t="s">
        <v>19774</v>
      </c>
      <c r="Z3607" s="36">
        <v>1</v>
      </c>
      <c r="AA3607" s="36" t="s">
        <v>19774</v>
      </c>
      <c r="AB3607" s="36">
        <v>1</v>
      </c>
      <c r="AC3607" s="36"/>
      <c r="AD3607" s="36"/>
      <c r="AE3607" s="36">
        <f t="shared" si="59"/>
        <v>2</v>
      </c>
    </row>
    <row r="3608" spans="1:31" customFormat="1" ht="81">
      <c r="A3608" s="36">
        <v>3607</v>
      </c>
      <c r="B3608" s="36" t="s">
        <v>19329</v>
      </c>
      <c r="C3608" s="36" t="s">
        <v>19590</v>
      </c>
      <c r="D3608" s="36" t="s">
        <v>19775</v>
      </c>
      <c r="E3608" s="36" t="s">
        <v>28</v>
      </c>
      <c r="F3608" s="36" t="s">
        <v>45</v>
      </c>
      <c r="G3608" s="36">
        <v>0</v>
      </c>
      <c r="H3608" s="36" t="s">
        <v>82</v>
      </c>
      <c r="I3608" s="36" t="s">
        <v>19776</v>
      </c>
      <c r="J3608" s="36" t="s">
        <v>19777</v>
      </c>
      <c r="K3608" s="36" t="s">
        <v>33</v>
      </c>
      <c r="L3608" s="72" t="s">
        <v>19778</v>
      </c>
      <c r="M3608" s="36" t="s">
        <v>19779</v>
      </c>
      <c r="N3608" s="36" t="s">
        <v>49</v>
      </c>
      <c r="O3608" s="36"/>
      <c r="P3608" s="36" t="s">
        <v>50</v>
      </c>
      <c r="Q3608" s="36"/>
      <c r="R3608" s="36"/>
      <c r="S3608" s="36" t="s">
        <v>51</v>
      </c>
      <c r="T3608" s="36" t="s">
        <v>39</v>
      </c>
      <c r="U3608" s="36" t="s">
        <v>39</v>
      </c>
      <c r="V3608" s="36" t="s">
        <v>38</v>
      </c>
      <c r="W3608" s="36" t="s">
        <v>38</v>
      </c>
      <c r="X3608" s="36">
        <v>2</v>
      </c>
      <c r="Y3608" s="36" t="s">
        <v>19780</v>
      </c>
      <c r="Z3608" s="36">
        <v>1</v>
      </c>
      <c r="AA3608" s="36" t="s">
        <v>19780</v>
      </c>
      <c r="AB3608" s="36">
        <v>1</v>
      </c>
      <c r="AC3608" s="36"/>
      <c r="AD3608" s="36"/>
      <c r="AE3608" s="36">
        <f t="shared" si="59"/>
        <v>1</v>
      </c>
    </row>
    <row r="3609" spans="1:31" customFormat="1" ht="94.5">
      <c r="A3609" s="36">
        <v>3608</v>
      </c>
      <c r="B3609" s="36" t="s">
        <v>19329</v>
      </c>
      <c r="C3609" s="36" t="s">
        <v>19590</v>
      </c>
      <c r="D3609" s="36" t="s">
        <v>19781</v>
      </c>
      <c r="E3609" s="36" t="s">
        <v>28</v>
      </c>
      <c r="F3609" s="36" t="s">
        <v>45</v>
      </c>
      <c r="G3609" s="36">
        <v>0</v>
      </c>
      <c r="H3609" s="36" t="s">
        <v>82</v>
      </c>
      <c r="I3609" s="36" t="s">
        <v>19782</v>
      </c>
      <c r="J3609" s="36" t="s">
        <v>19783</v>
      </c>
      <c r="K3609" s="36" t="s">
        <v>33</v>
      </c>
      <c r="L3609" s="72" t="s">
        <v>19784</v>
      </c>
      <c r="M3609" s="36" t="s">
        <v>19785</v>
      </c>
      <c r="N3609" s="36" t="s">
        <v>49</v>
      </c>
      <c r="O3609" s="36"/>
      <c r="P3609" s="36" t="s">
        <v>50</v>
      </c>
      <c r="Q3609" s="36"/>
      <c r="R3609" s="36"/>
      <c r="S3609" s="36" t="s">
        <v>51</v>
      </c>
      <c r="T3609" s="36" t="s">
        <v>38</v>
      </c>
      <c r="U3609" s="36" t="s">
        <v>39</v>
      </c>
      <c r="V3609" s="36" t="s">
        <v>38</v>
      </c>
      <c r="W3609" s="36" t="s">
        <v>38</v>
      </c>
      <c r="X3609" s="36">
        <v>2</v>
      </c>
      <c r="Y3609" s="36" t="s">
        <v>19786</v>
      </c>
      <c r="Z3609" s="36">
        <v>1</v>
      </c>
      <c r="AA3609" s="36" t="s">
        <v>19787</v>
      </c>
      <c r="AB3609" s="36">
        <v>4</v>
      </c>
      <c r="AC3609" s="36"/>
      <c r="AD3609" s="36"/>
      <c r="AE3609" s="36">
        <f t="shared" si="59"/>
        <v>1</v>
      </c>
    </row>
    <row r="3610" spans="1:31" s="69" customFormat="1" ht="148.5">
      <c r="A3610" s="36">
        <v>3609</v>
      </c>
      <c r="B3610" s="36" t="s">
        <v>19329</v>
      </c>
      <c r="C3610" s="36" t="s">
        <v>19590</v>
      </c>
      <c r="D3610" s="36" t="s">
        <v>19788</v>
      </c>
      <c r="E3610" s="36" t="s">
        <v>28</v>
      </c>
      <c r="F3610" s="36" t="s">
        <v>45</v>
      </c>
      <c r="G3610" s="36"/>
      <c r="H3610" s="36" t="s">
        <v>30</v>
      </c>
      <c r="I3610" s="36" t="s">
        <v>19789</v>
      </c>
      <c r="J3610" s="36" t="s">
        <v>19790</v>
      </c>
      <c r="K3610" s="36" t="s">
        <v>106</v>
      </c>
      <c r="L3610" s="72"/>
      <c r="M3610" s="36"/>
      <c r="N3610" s="36"/>
      <c r="O3610" s="36"/>
      <c r="P3610" s="36"/>
      <c r="Q3610" s="36"/>
      <c r="R3610" s="36"/>
      <c r="S3610" s="36"/>
      <c r="T3610" s="36"/>
      <c r="U3610" s="36"/>
      <c r="V3610" s="36"/>
      <c r="W3610" s="36"/>
      <c r="X3610" s="36"/>
      <c r="Y3610" s="36"/>
      <c r="Z3610" s="36"/>
      <c r="AA3610" s="36"/>
      <c r="AB3610" s="36"/>
      <c r="AC3610" s="36"/>
      <c r="AD3610" s="36"/>
      <c r="AE3610" s="36">
        <v>0</v>
      </c>
    </row>
    <row r="3611" spans="1:31" customFormat="1" ht="121.5">
      <c r="A3611" s="36">
        <v>3610</v>
      </c>
      <c r="B3611" s="36" t="s">
        <v>19329</v>
      </c>
      <c r="C3611" s="36" t="s">
        <v>19590</v>
      </c>
      <c r="D3611" s="36" t="s">
        <v>19791</v>
      </c>
      <c r="E3611" s="36" t="s">
        <v>28</v>
      </c>
      <c r="F3611" s="36" t="s">
        <v>2866</v>
      </c>
      <c r="G3611" s="36">
        <v>5</v>
      </c>
      <c r="H3611" s="36" t="s">
        <v>82</v>
      </c>
      <c r="I3611" s="36" t="s">
        <v>19792</v>
      </c>
      <c r="J3611" s="36" t="s">
        <v>19793</v>
      </c>
      <c r="K3611" s="36" t="s">
        <v>33</v>
      </c>
      <c r="L3611" s="72" t="s">
        <v>19794</v>
      </c>
      <c r="M3611" s="36" t="s">
        <v>19795</v>
      </c>
      <c r="N3611" s="36" t="s">
        <v>49</v>
      </c>
      <c r="O3611" s="36"/>
      <c r="P3611" s="36" t="s">
        <v>50</v>
      </c>
      <c r="Q3611" s="36"/>
      <c r="R3611" s="36"/>
      <c r="S3611" s="36" t="s">
        <v>51</v>
      </c>
      <c r="T3611" s="36" t="s">
        <v>38</v>
      </c>
      <c r="U3611" s="36" t="s">
        <v>39</v>
      </c>
      <c r="V3611" s="36" t="s">
        <v>39</v>
      </c>
      <c r="W3611" s="36" t="s">
        <v>38</v>
      </c>
      <c r="X3611" s="36">
        <v>2</v>
      </c>
      <c r="Y3611" s="36" t="s">
        <v>19796</v>
      </c>
      <c r="Z3611" s="36">
        <v>1</v>
      </c>
      <c r="AA3611" s="36" t="s">
        <v>19796</v>
      </c>
      <c r="AB3611" s="36">
        <v>1</v>
      </c>
      <c r="AC3611" s="36"/>
      <c r="AD3611" s="36"/>
      <c r="AE3611" s="36">
        <f t="shared" ref="AE3611:AE3623" si="60">COUNTIFS(O3611:R3611,"√")</f>
        <v>1</v>
      </c>
    </row>
    <row r="3612" spans="1:31" customFormat="1" ht="94.5">
      <c r="A3612" s="36">
        <v>3611</v>
      </c>
      <c r="B3612" s="36" t="s">
        <v>19329</v>
      </c>
      <c r="C3612" s="36" t="s">
        <v>19797</v>
      </c>
      <c r="D3612" s="36" t="s">
        <v>8667</v>
      </c>
      <c r="E3612" s="36" t="s">
        <v>28</v>
      </c>
      <c r="F3612" s="36" t="s">
        <v>45</v>
      </c>
      <c r="G3612" s="36">
        <v>0</v>
      </c>
      <c r="H3612" s="36" t="s">
        <v>82</v>
      </c>
      <c r="I3612" s="36" t="s">
        <v>19798</v>
      </c>
      <c r="J3612" s="36" t="s">
        <v>19799</v>
      </c>
      <c r="K3612" s="36" t="s">
        <v>33</v>
      </c>
      <c r="L3612" s="72" t="s">
        <v>19800</v>
      </c>
      <c r="M3612" s="36" t="s">
        <v>19801</v>
      </c>
      <c r="N3612" s="36" t="s">
        <v>49</v>
      </c>
      <c r="O3612" s="36"/>
      <c r="P3612" s="36" t="s">
        <v>50</v>
      </c>
      <c r="Q3612" s="36"/>
      <c r="R3612" s="36"/>
      <c r="S3612" s="36" t="s">
        <v>51</v>
      </c>
      <c r="T3612" s="36" t="s">
        <v>38</v>
      </c>
      <c r="U3612" s="36" t="s">
        <v>38</v>
      </c>
      <c r="V3612" s="36" t="s">
        <v>38</v>
      </c>
      <c r="W3612" s="36"/>
      <c r="X3612" s="36">
        <v>2</v>
      </c>
      <c r="Y3612" s="36" t="s">
        <v>19802</v>
      </c>
      <c r="Z3612" s="36">
        <v>2</v>
      </c>
      <c r="AA3612" s="36" t="s">
        <v>19803</v>
      </c>
      <c r="AB3612" s="36">
        <v>1</v>
      </c>
      <c r="AC3612" s="36"/>
      <c r="AD3612" s="36"/>
      <c r="AE3612" s="36">
        <f t="shared" si="60"/>
        <v>1</v>
      </c>
    </row>
    <row r="3613" spans="1:31" customFormat="1" ht="94.5">
      <c r="A3613" s="36">
        <v>3612</v>
      </c>
      <c r="B3613" s="36" t="s">
        <v>19329</v>
      </c>
      <c r="C3613" s="36" t="s">
        <v>19797</v>
      </c>
      <c r="D3613" s="36" t="s">
        <v>19804</v>
      </c>
      <c r="E3613" s="36" t="s">
        <v>28</v>
      </c>
      <c r="F3613" s="36" t="s">
        <v>45</v>
      </c>
      <c r="G3613" s="36">
        <v>0</v>
      </c>
      <c r="H3613" s="36" t="s">
        <v>82</v>
      </c>
      <c r="I3613" s="36" t="s">
        <v>19805</v>
      </c>
      <c r="J3613" s="36" t="s">
        <v>19806</v>
      </c>
      <c r="K3613" s="36" t="s">
        <v>33</v>
      </c>
      <c r="L3613" s="72" t="s">
        <v>19807</v>
      </c>
      <c r="M3613" s="36" t="s">
        <v>19808</v>
      </c>
      <c r="N3613" s="36" t="s">
        <v>49</v>
      </c>
      <c r="O3613" s="36"/>
      <c r="P3613" s="36"/>
      <c r="Q3613" s="36" t="s">
        <v>50</v>
      </c>
      <c r="R3613" s="36"/>
      <c r="S3613" s="36" t="s">
        <v>37</v>
      </c>
      <c r="T3613" s="36" t="s">
        <v>38</v>
      </c>
      <c r="U3613" s="36" t="s">
        <v>38</v>
      </c>
      <c r="V3613" s="36" t="s">
        <v>38</v>
      </c>
      <c r="W3613" s="36" t="s">
        <v>19809</v>
      </c>
      <c r="X3613" s="36">
        <v>1</v>
      </c>
      <c r="Y3613" s="36" t="s">
        <v>19802</v>
      </c>
      <c r="Z3613" s="36">
        <v>2</v>
      </c>
      <c r="AA3613" s="36" t="s">
        <v>19810</v>
      </c>
      <c r="AB3613" s="36">
        <v>1</v>
      </c>
      <c r="AC3613" s="36"/>
      <c r="AD3613" s="36"/>
      <c r="AE3613" s="36">
        <f t="shared" si="60"/>
        <v>1</v>
      </c>
    </row>
    <row r="3614" spans="1:31" customFormat="1" ht="175.5">
      <c r="A3614" s="36">
        <v>3613</v>
      </c>
      <c r="B3614" s="36" t="s">
        <v>19329</v>
      </c>
      <c r="C3614" s="36" t="s">
        <v>19797</v>
      </c>
      <c r="D3614" s="36" t="s">
        <v>19811</v>
      </c>
      <c r="E3614" s="36" t="s">
        <v>28</v>
      </c>
      <c r="F3614" s="36" t="s">
        <v>45</v>
      </c>
      <c r="G3614" s="36">
        <v>0</v>
      </c>
      <c r="H3614" s="36" t="s">
        <v>30</v>
      </c>
      <c r="I3614" s="36" t="s">
        <v>19812</v>
      </c>
      <c r="J3614" s="36" t="s">
        <v>19813</v>
      </c>
      <c r="K3614" s="36" t="s">
        <v>33</v>
      </c>
      <c r="L3614" s="72" t="s">
        <v>19814</v>
      </c>
      <c r="M3614" s="36" t="s">
        <v>19815</v>
      </c>
      <c r="N3614" s="36" t="s">
        <v>49</v>
      </c>
      <c r="O3614" s="36"/>
      <c r="P3614" s="36" t="s">
        <v>50</v>
      </c>
      <c r="Q3614" s="36"/>
      <c r="R3614" s="36"/>
      <c r="S3614" s="36" t="s">
        <v>51</v>
      </c>
      <c r="T3614" s="36" t="s">
        <v>38</v>
      </c>
      <c r="U3614" s="36" t="s">
        <v>39</v>
      </c>
      <c r="V3614" s="36" t="s">
        <v>38</v>
      </c>
      <c r="W3614" s="36"/>
      <c r="X3614" s="36">
        <v>2</v>
      </c>
      <c r="Y3614" s="36" t="s">
        <v>19816</v>
      </c>
      <c r="Z3614" s="36">
        <v>2</v>
      </c>
      <c r="AA3614" s="36" t="s">
        <v>19817</v>
      </c>
      <c r="AB3614" s="36">
        <v>5</v>
      </c>
      <c r="AC3614" s="36"/>
      <c r="AD3614" s="36"/>
      <c r="AE3614" s="36">
        <f t="shared" si="60"/>
        <v>1</v>
      </c>
    </row>
    <row r="3615" spans="1:31" customFormat="1" ht="108">
      <c r="A3615" s="36">
        <v>3614</v>
      </c>
      <c r="B3615" s="36" t="s">
        <v>19329</v>
      </c>
      <c r="C3615" s="36" t="s">
        <v>19797</v>
      </c>
      <c r="D3615" s="36" t="s">
        <v>19818</v>
      </c>
      <c r="E3615" s="36" t="s">
        <v>28</v>
      </c>
      <c r="F3615" s="36" t="s">
        <v>45</v>
      </c>
      <c r="G3615" s="36">
        <v>0</v>
      </c>
      <c r="H3615" s="36" t="s">
        <v>82</v>
      </c>
      <c r="I3615" s="36" t="s">
        <v>19819</v>
      </c>
      <c r="J3615" s="36" t="s">
        <v>19820</v>
      </c>
      <c r="K3615" s="36" t="s">
        <v>33</v>
      </c>
      <c r="L3615" s="72" t="s">
        <v>19821</v>
      </c>
      <c r="M3615" s="36" t="s">
        <v>19822</v>
      </c>
      <c r="N3615" s="36" t="s">
        <v>49</v>
      </c>
      <c r="O3615" s="36"/>
      <c r="P3615" s="36" t="s">
        <v>50</v>
      </c>
      <c r="Q3615" s="36"/>
      <c r="R3615" s="36"/>
      <c r="S3615" s="36" t="s">
        <v>51</v>
      </c>
      <c r="T3615" s="36" t="s">
        <v>38</v>
      </c>
      <c r="U3615" s="36" t="s">
        <v>39</v>
      </c>
      <c r="V3615" s="36" t="s">
        <v>38</v>
      </c>
      <c r="W3615" s="36" t="s">
        <v>19823</v>
      </c>
      <c r="X3615" s="36">
        <v>1</v>
      </c>
      <c r="Y3615" s="36" t="s">
        <v>19824</v>
      </c>
      <c r="Z3615" s="36">
        <v>2</v>
      </c>
      <c r="AA3615" s="36" t="s">
        <v>19825</v>
      </c>
      <c r="AB3615" s="36">
        <v>1</v>
      </c>
      <c r="AC3615" s="36"/>
      <c r="AD3615" s="36"/>
      <c r="AE3615" s="36">
        <f t="shared" si="60"/>
        <v>1</v>
      </c>
    </row>
    <row r="3616" spans="1:31" customFormat="1" ht="121.5">
      <c r="A3616" s="36">
        <v>3615</v>
      </c>
      <c r="B3616" s="36" t="s">
        <v>19329</v>
      </c>
      <c r="C3616" s="36" t="s">
        <v>19797</v>
      </c>
      <c r="D3616" s="36" t="s">
        <v>19826</v>
      </c>
      <c r="E3616" s="36"/>
      <c r="F3616" s="36" t="s">
        <v>45</v>
      </c>
      <c r="G3616" s="36">
        <v>0</v>
      </c>
      <c r="H3616" s="36" t="s">
        <v>82</v>
      </c>
      <c r="I3616" s="36" t="s">
        <v>19827</v>
      </c>
      <c r="J3616" s="36" t="s">
        <v>19828</v>
      </c>
      <c r="K3616" s="36" t="s">
        <v>33</v>
      </c>
      <c r="L3616" s="72" t="s">
        <v>19829</v>
      </c>
      <c r="M3616" s="36" t="s">
        <v>19830</v>
      </c>
      <c r="N3616" s="36" t="s">
        <v>49</v>
      </c>
      <c r="O3616" s="36"/>
      <c r="P3616" s="36"/>
      <c r="Q3616" s="36" t="s">
        <v>50</v>
      </c>
      <c r="R3616" s="36"/>
      <c r="S3616" s="36" t="s">
        <v>37</v>
      </c>
      <c r="T3616" s="36" t="s">
        <v>38</v>
      </c>
      <c r="U3616" s="36" t="s">
        <v>39</v>
      </c>
      <c r="V3616" s="36" t="s">
        <v>38</v>
      </c>
      <c r="W3616" s="36"/>
      <c r="X3616" s="36">
        <v>2</v>
      </c>
      <c r="Y3616" s="36" t="s">
        <v>19824</v>
      </c>
      <c r="Z3616" s="36">
        <v>2</v>
      </c>
      <c r="AA3616" s="36" t="s">
        <v>19831</v>
      </c>
      <c r="AB3616" s="36">
        <v>5</v>
      </c>
      <c r="AC3616" s="36"/>
      <c r="AD3616" s="36"/>
      <c r="AE3616" s="36">
        <f t="shared" si="60"/>
        <v>1</v>
      </c>
    </row>
    <row r="3617" spans="1:31" customFormat="1" ht="94.5">
      <c r="A3617" s="36">
        <v>3616</v>
      </c>
      <c r="B3617" s="36" t="s">
        <v>19329</v>
      </c>
      <c r="C3617" s="36" t="s">
        <v>19797</v>
      </c>
      <c r="D3617" s="36" t="s">
        <v>19832</v>
      </c>
      <c r="E3617" s="36" t="s">
        <v>28</v>
      </c>
      <c r="F3617" s="36" t="s">
        <v>45</v>
      </c>
      <c r="G3617" s="36">
        <v>0</v>
      </c>
      <c r="H3617" s="36" t="s">
        <v>82</v>
      </c>
      <c r="I3617" s="36" t="s">
        <v>19833</v>
      </c>
      <c r="J3617" s="36" t="s">
        <v>19834</v>
      </c>
      <c r="K3617" s="36" t="s">
        <v>33</v>
      </c>
      <c r="L3617" s="72" t="s">
        <v>19835</v>
      </c>
      <c r="M3617" s="36" t="s">
        <v>19836</v>
      </c>
      <c r="N3617" s="36" t="s">
        <v>49</v>
      </c>
      <c r="O3617" s="36"/>
      <c r="P3617" s="36" t="s">
        <v>50</v>
      </c>
      <c r="Q3617" s="36"/>
      <c r="R3617" s="36"/>
      <c r="S3617" s="36" t="s">
        <v>51</v>
      </c>
      <c r="T3617" s="36" t="s">
        <v>38</v>
      </c>
      <c r="U3617" s="36" t="s">
        <v>39</v>
      </c>
      <c r="V3617" s="36" t="s">
        <v>38</v>
      </c>
      <c r="W3617" s="36"/>
      <c r="X3617" s="36">
        <v>2</v>
      </c>
      <c r="Y3617" s="36" t="s">
        <v>19824</v>
      </c>
      <c r="Z3617" s="36">
        <v>2</v>
      </c>
      <c r="AA3617" s="36" t="s">
        <v>19837</v>
      </c>
      <c r="AB3617" s="36">
        <v>1</v>
      </c>
      <c r="AC3617" s="36"/>
      <c r="AD3617" s="36"/>
      <c r="AE3617" s="36">
        <f t="shared" si="60"/>
        <v>1</v>
      </c>
    </row>
    <row r="3618" spans="1:31" customFormat="1" ht="94.5">
      <c r="A3618" s="36">
        <v>3617</v>
      </c>
      <c r="B3618" s="36" t="s">
        <v>19329</v>
      </c>
      <c r="C3618" s="36" t="s">
        <v>19797</v>
      </c>
      <c r="D3618" s="36" t="s">
        <v>19838</v>
      </c>
      <c r="E3618" s="36" t="s">
        <v>28</v>
      </c>
      <c r="F3618" s="36" t="s">
        <v>45</v>
      </c>
      <c r="G3618" s="36">
        <v>0</v>
      </c>
      <c r="H3618" s="36" t="s">
        <v>30</v>
      </c>
      <c r="I3618" s="36" t="s">
        <v>19839</v>
      </c>
      <c r="J3618" s="36" t="s">
        <v>19840</v>
      </c>
      <c r="K3618" s="36" t="s">
        <v>33</v>
      </c>
      <c r="L3618" s="72" t="s">
        <v>19841</v>
      </c>
      <c r="M3618" s="36" t="s">
        <v>19842</v>
      </c>
      <c r="N3618" s="36" t="s">
        <v>49</v>
      </c>
      <c r="O3618" s="36"/>
      <c r="P3618" s="36"/>
      <c r="Q3618" s="36" t="s">
        <v>50</v>
      </c>
      <c r="R3618" s="36"/>
      <c r="S3618" s="36" t="s">
        <v>37</v>
      </c>
      <c r="T3618" s="36" t="s">
        <v>38</v>
      </c>
      <c r="U3618" s="36" t="s">
        <v>39</v>
      </c>
      <c r="V3618" s="36" t="s">
        <v>38</v>
      </c>
      <c r="W3618" s="36"/>
      <c r="X3618" s="36">
        <v>2</v>
      </c>
      <c r="Y3618" s="36" t="s">
        <v>19824</v>
      </c>
      <c r="Z3618" s="36">
        <v>2</v>
      </c>
      <c r="AA3618" s="36" t="s">
        <v>19843</v>
      </c>
      <c r="AB3618" s="36">
        <v>5</v>
      </c>
      <c r="AC3618" s="36"/>
      <c r="AD3618" s="36"/>
      <c r="AE3618" s="36">
        <f t="shared" si="60"/>
        <v>1</v>
      </c>
    </row>
    <row r="3619" spans="1:31" customFormat="1" ht="94.5">
      <c r="A3619" s="36">
        <v>3618</v>
      </c>
      <c r="B3619" s="36" t="s">
        <v>19329</v>
      </c>
      <c r="C3619" s="36" t="s">
        <v>19797</v>
      </c>
      <c r="D3619" s="36" t="s">
        <v>19844</v>
      </c>
      <c r="E3619" s="36" t="s">
        <v>28</v>
      </c>
      <c r="F3619" s="36" t="s">
        <v>45</v>
      </c>
      <c r="G3619" s="36">
        <v>0</v>
      </c>
      <c r="H3619" s="36" t="s">
        <v>30</v>
      </c>
      <c r="I3619" s="36" t="s">
        <v>19845</v>
      </c>
      <c r="J3619" s="36" t="s">
        <v>19846</v>
      </c>
      <c r="K3619" s="36" t="s">
        <v>33</v>
      </c>
      <c r="L3619" s="72" t="s">
        <v>19847</v>
      </c>
      <c r="M3619" s="36" t="s">
        <v>19848</v>
      </c>
      <c r="N3619" s="36" t="s">
        <v>49</v>
      </c>
      <c r="O3619" s="36"/>
      <c r="P3619" s="36" t="s">
        <v>50</v>
      </c>
      <c r="Q3619" s="36"/>
      <c r="R3619" s="36"/>
      <c r="S3619" s="36" t="s">
        <v>51</v>
      </c>
      <c r="T3619" s="36" t="s">
        <v>38</v>
      </c>
      <c r="U3619" s="36" t="s">
        <v>39</v>
      </c>
      <c r="V3619" s="36" t="s">
        <v>38</v>
      </c>
      <c r="W3619" s="36"/>
      <c r="X3619" s="36">
        <v>2</v>
      </c>
      <c r="Y3619" s="36" t="s">
        <v>19824</v>
      </c>
      <c r="Z3619" s="36">
        <v>2</v>
      </c>
      <c r="AA3619" s="36" t="s">
        <v>19849</v>
      </c>
      <c r="AB3619" s="36">
        <v>1</v>
      </c>
      <c r="AC3619" s="36"/>
      <c r="AD3619" s="36"/>
      <c r="AE3619" s="36">
        <f t="shared" si="60"/>
        <v>1</v>
      </c>
    </row>
    <row r="3620" spans="1:31" customFormat="1" ht="94.5">
      <c r="A3620" s="36">
        <v>3619</v>
      </c>
      <c r="B3620" s="36" t="s">
        <v>19329</v>
      </c>
      <c r="C3620" s="36" t="s">
        <v>19797</v>
      </c>
      <c r="D3620" s="36" t="s">
        <v>19850</v>
      </c>
      <c r="E3620" s="36" t="s">
        <v>28</v>
      </c>
      <c r="F3620" s="36" t="s">
        <v>45</v>
      </c>
      <c r="G3620" s="36">
        <v>0</v>
      </c>
      <c r="H3620" s="36" t="s">
        <v>82</v>
      </c>
      <c r="I3620" s="36" t="s">
        <v>19851</v>
      </c>
      <c r="J3620" s="36" t="s">
        <v>19852</v>
      </c>
      <c r="K3620" s="36" t="s">
        <v>33</v>
      </c>
      <c r="L3620" s="72" t="s">
        <v>19853</v>
      </c>
      <c r="M3620" s="36" t="s">
        <v>19854</v>
      </c>
      <c r="N3620" s="36" t="s">
        <v>49</v>
      </c>
      <c r="O3620" s="36"/>
      <c r="P3620" s="36"/>
      <c r="Q3620" s="36" t="s">
        <v>50</v>
      </c>
      <c r="R3620" s="36"/>
      <c r="S3620" s="36" t="s">
        <v>51</v>
      </c>
      <c r="T3620" s="36" t="s">
        <v>38</v>
      </c>
      <c r="U3620" s="36" t="s">
        <v>38</v>
      </c>
      <c r="V3620" s="36" t="s">
        <v>38</v>
      </c>
      <c r="W3620" s="36"/>
      <c r="X3620" s="36">
        <v>2</v>
      </c>
      <c r="Y3620" s="36" t="s">
        <v>19855</v>
      </c>
      <c r="Z3620" s="36">
        <v>2</v>
      </c>
      <c r="AA3620" s="36" t="s">
        <v>19856</v>
      </c>
      <c r="AB3620" s="36">
        <v>1</v>
      </c>
      <c r="AC3620" s="36"/>
      <c r="AD3620" s="36"/>
      <c r="AE3620" s="36">
        <f t="shared" si="60"/>
        <v>1</v>
      </c>
    </row>
    <row r="3621" spans="1:31" customFormat="1" ht="94.5">
      <c r="A3621" s="36">
        <v>3620</v>
      </c>
      <c r="B3621" s="36" t="s">
        <v>19329</v>
      </c>
      <c r="C3621" s="36" t="s">
        <v>19797</v>
      </c>
      <c r="D3621" s="36" t="s">
        <v>19857</v>
      </c>
      <c r="E3621" s="36" t="s">
        <v>28</v>
      </c>
      <c r="F3621" s="36" t="s">
        <v>45</v>
      </c>
      <c r="G3621" s="36">
        <v>0</v>
      </c>
      <c r="H3621" s="36" t="s">
        <v>82</v>
      </c>
      <c r="I3621" s="36" t="s">
        <v>19858</v>
      </c>
      <c r="J3621" s="36" t="s">
        <v>19859</v>
      </c>
      <c r="K3621" s="36" t="s">
        <v>33</v>
      </c>
      <c r="L3621" s="72" t="s">
        <v>19860</v>
      </c>
      <c r="M3621" s="36" t="s">
        <v>19861</v>
      </c>
      <c r="N3621" s="36" t="s">
        <v>49</v>
      </c>
      <c r="O3621" s="36"/>
      <c r="P3621" s="36" t="s">
        <v>50</v>
      </c>
      <c r="Q3621" s="36"/>
      <c r="R3621" s="36"/>
      <c r="S3621" s="36" t="s">
        <v>51</v>
      </c>
      <c r="T3621" s="36" t="s">
        <v>38</v>
      </c>
      <c r="U3621" s="36" t="s">
        <v>39</v>
      </c>
      <c r="V3621" s="36" t="s">
        <v>38</v>
      </c>
      <c r="W3621" s="36"/>
      <c r="X3621" s="36">
        <v>2</v>
      </c>
      <c r="Y3621" s="36" t="s">
        <v>19855</v>
      </c>
      <c r="Z3621" s="36">
        <v>2</v>
      </c>
      <c r="AA3621" s="36" t="s">
        <v>19862</v>
      </c>
      <c r="AB3621" s="36">
        <v>1</v>
      </c>
      <c r="AC3621" s="36"/>
      <c r="AD3621" s="36"/>
      <c r="AE3621" s="36">
        <f t="shared" si="60"/>
        <v>1</v>
      </c>
    </row>
    <row r="3622" spans="1:31" customFormat="1" ht="148.5">
      <c r="A3622" s="36">
        <v>3621</v>
      </c>
      <c r="B3622" s="36" t="s">
        <v>19329</v>
      </c>
      <c r="C3622" s="36" t="s">
        <v>19797</v>
      </c>
      <c r="D3622" s="36" t="s">
        <v>19863</v>
      </c>
      <c r="E3622" s="36" t="s">
        <v>28</v>
      </c>
      <c r="F3622" s="36" t="s">
        <v>2866</v>
      </c>
      <c r="G3622" s="36">
        <v>5</v>
      </c>
      <c r="H3622" s="36" t="s">
        <v>108</v>
      </c>
      <c r="I3622" s="36" t="s">
        <v>19864</v>
      </c>
      <c r="J3622" s="36" t="s">
        <v>19865</v>
      </c>
      <c r="K3622" s="36" t="s">
        <v>33</v>
      </c>
      <c r="L3622" s="72" t="s">
        <v>19866</v>
      </c>
      <c r="M3622" s="36" t="s">
        <v>19867</v>
      </c>
      <c r="N3622" s="36" t="s">
        <v>49</v>
      </c>
      <c r="O3622" s="36"/>
      <c r="P3622" s="36"/>
      <c r="Q3622" s="36"/>
      <c r="R3622" s="36" t="s">
        <v>50</v>
      </c>
      <c r="S3622" s="36" t="s">
        <v>51</v>
      </c>
      <c r="T3622" s="36" t="s">
        <v>38</v>
      </c>
      <c r="U3622" s="36" t="s">
        <v>38</v>
      </c>
      <c r="V3622" s="36" t="s">
        <v>38</v>
      </c>
      <c r="W3622" s="36" t="s">
        <v>19868</v>
      </c>
      <c r="X3622" s="36">
        <v>1</v>
      </c>
      <c r="Y3622" s="36" t="s">
        <v>19869</v>
      </c>
      <c r="Z3622" s="36">
        <v>2</v>
      </c>
      <c r="AA3622" s="36" t="s">
        <v>19870</v>
      </c>
      <c r="AB3622" s="36">
        <v>1</v>
      </c>
      <c r="AC3622" s="36"/>
      <c r="AD3622" s="36"/>
      <c r="AE3622" s="36">
        <f t="shared" si="60"/>
        <v>1</v>
      </c>
    </row>
    <row r="3623" spans="1:31" customFormat="1" ht="135">
      <c r="A3623" s="36">
        <v>3622</v>
      </c>
      <c r="B3623" s="36" t="s">
        <v>19329</v>
      </c>
      <c r="C3623" s="36" t="s">
        <v>19797</v>
      </c>
      <c r="D3623" s="36" t="s">
        <v>19871</v>
      </c>
      <c r="E3623" s="36" t="s">
        <v>28</v>
      </c>
      <c r="F3623" s="36" t="s">
        <v>45</v>
      </c>
      <c r="G3623" s="36">
        <v>0</v>
      </c>
      <c r="H3623" s="36" t="s">
        <v>82</v>
      </c>
      <c r="I3623" s="36" t="s">
        <v>19872</v>
      </c>
      <c r="J3623" s="36" t="s">
        <v>19873</v>
      </c>
      <c r="K3623" s="36" t="s">
        <v>33</v>
      </c>
      <c r="L3623" s="72" t="s">
        <v>19874</v>
      </c>
      <c r="M3623" s="36" t="s">
        <v>19875</v>
      </c>
      <c r="N3623" s="36" t="s">
        <v>49</v>
      </c>
      <c r="O3623" s="36"/>
      <c r="P3623" s="36" t="s">
        <v>50</v>
      </c>
      <c r="Q3623" s="36"/>
      <c r="R3623" s="36"/>
      <c r="S3623" s="36" t="s">
        <v>51</v>
      </c>
      <c r="T3623" s="36" t="s">
        <v>38</v>
      </c>
      <c r="U3623" s="36" t="s">
        <v>38</v>
      </c>
      <c r="V3623" s="36" t="s">
        <v>38</v>
      </c>
      <c r="W3623" s="36"/>
      <c r="X3623" s="36">
        <v>2</v>
      </c>
      <c r="Y3623" s="36" t="s">
        <v>19876</v>
      </c>
      <c r="Z3623" s="36">
        <v>2</v>
      </c>
      <c r="AA3623" s="36" t="s">
        <v>19877</v>
      </c>
      <c r="AB3623" s="36">
        <v>1</v>
      </c>
      <c r="AC3623" s="36"/>
      <c r="AD3623" s="36"/>
      <c r="AE3623" s="36">
        <f t="shared" si="60"/>
        <v>1</v>
      </c>
    </row>
    <row r="3624" spans="1:31" s="29" customFormat="1" ht="162">
      <c r="A3624" s="36">
        <v>3623</v>
      </c>
      <c r="B3624" s="36" t="s">
        <v>19329</v>
      </c>
      <c r="C3624" s="36" t="s">
        <v>19797</v>
      </c>
      <c r="D3624" s="36" t="s">
        <v>19878</v>
      </c>
      <c r="E3624" s="36" t="s">
        <v>28</v>
      </c>
      <c r="F3624" s="36" t="s">
        <v>45</v>
      </c>
      <c r="G3624" s="36">
        <v>0</v>
      </c>
      <c r="H3624" s="36" t="s">
        <v>30</v>
      </c>
      <c r="I3624" s="36" t="s">
        <v>19879</v>
      </c>
      <c r="J3624" s="36" t="s">
        <v>19880</v>
      </c>
      <c r="K3624" s="36" t="s">
        <v>33</v>
      </c>
      <c r="L3624" s="72" t="s">
        <v>19881</v>
      </c>
      <c r="M3624" s="36" t="s">
        <v>19882</v>
      </c>
      <c r="N3624" s="36" t="s">
        <v>49</v>
      </c>
      <c r="O3624" s="36"/>
      <c r="P3624" s="36"/>
      <c r="Q3624" s="80" t="s">
        <v>50</v>
      </c>
      <c r="R3624" s="36"/>
      <c r="S3624" s="36" t="s">
        <v>51</v>
      </c>
      <c r="T3624" s="36" t="s">
        <v>38</v>
      </c>
      <c r="U3624" s="36" t="s">
        <v>39</v>
      </c>
      <c r="V3624" s="36" t="s">
        <v>38</v>
      </c>
      <c r="W3624" s="36" t="s">
        <v>38</v>
      </c>
      <c r="X3624" s="36">
        <v>2</v>
      </c>
      <c r="Y3624" s="36" t="s">
        <v>19802</v>
      </c>
      <c r="Z3624" s="36">
        <v>2</v>
      </c>
      <c r="AA3624" s="36" t="s">
        <v>19883</v>
      </c>
      <c r="AB3624" s="36">
        <v>5</v>
      </c>
      <c r="AC3624" s="36"/>
      <c r="AD3624" s="36"/>
      <c r="AE3624" s="36">
        <v>1</v>
      </c>
    </row>
    <row r="3625" spans="1:31" customFormat="1" ht="121.5">
      <c r="A3625" s="36">
        <v>3624</v>
      </c>
      <c r="B3625" s="36" t="s">
        <v>19329</v>
      </c>
      <c r="C3625" s="36" t="s">
        <v>19797</v>
      </c>
      <c r="D3625" s="36" t="s">
        <v>19884</v>
      </c>
      <c r="E3625" s="36" t="s">
        <v>28</v>
      </c>
      <c r="F3625" s="36" t="s">
        <v>45</v>
      </c>
      <c r="G3625" s="36">
        <v>0</v>
      </c>
      <c r="H3625" s="36" t="s">
        <v>82</v>
      </c>
      <c r="I3625" s="36" t="s">
        <v>19885</v>
      </c>
      <c r="J3625" s="36" t="s">
        <v>19886</v>
      </c>
      <c r="K3625" s="36" t="s">
        <v>33</v>
      </c>
      <c r="L3625" s="72" t="s">
        <v>19887</v>
      </c>
      <c r="M3625" s="36" t="s">
        <v>19888</v>
      </c>
      <c r="N3625" s="36" t="s">
        <v>49</v>
      </c>
      <c r="O3625" s="36"/>
      <c r="P3625" s="36" t="s">
        <v>50</v>
      </c>
      <c r="Q3625" s="36"/>
      <c r="R3625" s="36"/>
      <c r="S3625" s="36" t="s">
        <v>51</v>
      </c>
      <c r="T3625" s="36" t="s">
        <v>38</v>
      </c>
      <c r="U3625" s="36" t="s">
        <v>39</v>
      </c>
      <c r="V3625" s="36" t="s">
        <v>38</v>
      </c>
      <c r="W3625" s="36"/>
      <c r="X3625" s="36">
        <v>2</v>
      </c>
      <c r="Y3625" s="36" t="s">
        <v>19876</v>
      </c>
      <c r="Z3625" s="36">
        <v>2</v>
      </c>
      <c r="AA3625" s="36" t="s">
        <v>19889</v>
      </c>
      <c r="AB3625" s="36">
        <v>1</v>
      </c>
      <c r="AC3625" s="36"/>
      <c r="AD3625" s="36"/>
      <c r="AE3625" s="36">
        <f t="shared" ref="AE3625:AE3634" si="61">COUNTIFS(O3625:R3625,"√")</f>
        <v>1</v>
      </c>
    </row>
    <row r="3626" spans="1:31" customFormat="1" ht="148.5">
      <c r="A3626" s="36">
        <v>3625</v>
      </c>
      <c r="B3626" s="36" t="s">
        <v>19329</v>
      </c>
      <c r="C3626" s="36" t="s">
        <v>19890</v>
      </c>
      <c r="D3626" s="36" t="s">
        <v>19891</v>
      </c>
      <c r="E3626" s="36" t="s">
        <v>28</v>
      </c>
      <c r="F3626" s="36" t="s">
        <v>45</v>
      </c>
      <c r="G3626" s="36">
        <v>0</v>
      </c>
      <c r="H3626" s="36" t="s">
        <v>82</v>
      </c>
      <c r="I3626" s="36" t="s">
        <v>19892</v>
      </c>
      <c r="J3626" s="36" t="s">
        <v>19893</v>
      </c>
      <c r="K3626" s="36" t="s">
        <v>33</v>
      </c>
      <c r="L3626" s="72" t="s">
        <v>19894</v>
      </c>
      <c r="M3626" s="36" t="s">
        <v>19895</v>
      </c>
      <c r="N3626" s="36" t="s">
        <v>49</v>
      </c>
      <c r="O3626" s="36"/>
      <c r="P3626" s="36" t="s">
        <v>50</v>
      </c>
      <c r="Q3626" s="36" t="s">
        <v>50</v>
      </c>
      <c r="R3626" s="36"/>
      <c r="S3626" s="36" t="s">
        <v>51</v>
      </c>
      <c r="T3626" s="36" t="s">
        <v>38</v>
      </c>
      <c r="U3626" s="36" t="s">
        <v>39</v>
      </c>
      <c r="V3626" s="36" t="s">
        <v>38</v>
      </c>
      <c r="W3626" s="36" t="s">
        <v>19896</v>
      </c>
      <c r="X3626" s="36">
        <v>1</v>
      </c>
      <c r="Y3626" s="36" t="s">
        <v>19897</v>
      </c>
      <c r="Z3626" s="36">
        <v>1</v>
      </c>
      <c r="AA3626" s="36" t="s">
        <v>821</v>
      </c>
      <c r="AB3626" s="36">
        <v>1</v>
      </c>
      <c r="AC3626" s="36"/>
      <c r="AD3626" s="36"/>
      <c r="AE3626" s="36">
        <f t="shared" si="61"/>
        <v>2</v>
      </c>
    </row>
    <row r="3627" spans="1:31" customFormat="1" ht="135">
      <c r="A3627" s="36">
        <v>3626</v>
      </c>
      <c r="B3627" s="36" t="s">
        <v>19329</v>
      </c>
      <c r="C3627" s="36" t="s">
        <v>19890</v>
      </c>
      <c r="D3627" s="36" t="s">
        <v>19898</v>
      </c>
      <c r="E3627" s="36" t="s">
        <v>28</v>
      </c>
      <c r="F3627" s="36" t="s">
        <v>45</v>
      </c>
      <c r="G3627" s="36">
        <v>0</v>
      </c>
      <c r="H3627" s="36" t="s">
        <v>82</v>
      </c>
      <c r="I3627" s="36" t="s">
        <v>19899</v>
      </c>
      <c r="J3627" s="36" t="s">
        <v>19900</v>
      </c>
      <c r="K3627" s="36" t="s">
        <v>33</v>
      </c>
      <c r="L3627" s="72" t="s">
        <v>19901</v>
      </c>
      <c r="M3627" s="36" t="s">
        <v>19902</v>
      </c>
      <c r="N3627" s="36" t="s">
        <v>49</v>
      </c>
      <c r="O3627" s="36"/>
      <c r="P3627" s="36" t="s">
        <v>50</v>
      </c>
      <c r="Q3627" s="36" t="s">
        <v>50</v>
      </c>
      <c r="R3627" s="36"/>
      <c r="S3627" s="36" t="s">
        <v>51</v>
      </c>
      <c r="T3627" s="36" t="s">
        <v>38</v>
      </c>
      <c r="U3627" s="36" t="s">
        <v>39</v>
      </c>
      <c r="V3627" s="36" t="s">
        <v>38</v>
      </c>
      <c r="W3627" s="36" t="s">
        <v>19896</v>
      </c>
      <c r="X3627" s="36">
        <v>1</v>
      </c>
      <c r="Y3627" s="36" t="s">
        <v>19903</v>
      </c>
      <c r="Z3627" s="36">
        <v>1</v>
      </c>
      <c r="AA3627" s="36" t="s">
        <v>821</v>
      </c>
      <c r="AB3627" s="36">
        <v>1</v>
      </c>
      <c r="AC3627" s="36"/>
      <c r="AD3627" s="36"/>
      <c r="AE3627" s="36">
        <f t="shared" si="61"/>
        <v>2</v>
      </c>
    </row>
    <row r="3628" spans="1:31" customFormat="1" ht="189">
      <c r="A3628" s="36">
        <v>3627</v>
      </c>
      <c r="B3628" s="36" t="s">
        <v>19329</v>
      </c>
      <c r="C3628" s="36" t="s">
        <v>19890</v>
      </c>
      <c r="D3628" s="36" t="s">
        <v>19904</v>
      </c>
      <c r="E3628" s="36" t="s">
        <v>28</v>
      </c>
      <c r="F3628" s="36" t="s">
        <v>45</v>
      </c>
      <c r="G3628" s="36">
        <v>0</v>
      </c>
      <c r="H3628" s="36" t="s">
        <v>30</v>
      </c>
      <c r="I3628" s="36" t="s">
        <v>19905</v>
      </c>
      <c r="J3628" s="36" t="s">
        <v>19906</v>
      </c>
      <c r="K3628" s="36" t="s">
        <v>33</v>
      </c>
      <c r="L3628" s="72" t="s">
        <v>19907</v>
      </c>
      <c r="M3628" s="36" t="s">
        <v>19908</v>
      </c>
      <c r="N3628" s="36" t="s">
        <v>49</v>
      </c>
      <c r="O3628" s="36" t="s">
        <v>50</v>
      </c>
      <c r="P3628" s="36"/>
      <c r="Q3628" s="36"/>
      <c r="R3628" s="36"/>
      <c r="S3628" s="36" t="s">
        <v>51</v>
      </c>
      <c r="T3628" s="36" t="s">
        <v>38</v>
      </c>
      <c r="U3628" s="36" t="s">
        <v>39</v>
      </c>
      <c r="V3628" s="36" t="s">
        <v>38</v>
      </c>
      <c r="W3628" s="36" t="s">
        <v>19896</v>
      </c>
      <c r="X3628" s="36">
        <v>1</v>
      </c>
      <c r="Y3628" s="36" t="s">
        <v>19909</v>
      </c>
      <c r="Z3628" s="36">
        <v>1</v>
      </c>
      <c r="AA3628" s="36" t="s">
        <v>821</v>
      </c>
      <c r="AB3628" s="36">
        <v>1</v>
      </c>
      <c r="AC3628" s="36"/>
      <c r="AD3628" s="36"/>
      <c r="AE3628" s="36">
        <f t="shared" si="61"/>
        <v>1</v>
      </c>
    </row>
    <row r="3629" spans="1:31" customFormat="1" ht="148.5">
      <c r="A3629" s="36">
        <v>3628</v>
      </c>
      <c r="B3629" s="36" t="s">
        <v>19329</v>
      </c>
      <c r="C3629" s="36" t="s">
        <v>19890</v>
      </c>
      <c r="D3629" s="36" t="s">
        <v>19910</v>
      </c>
      <c r="E3629" s="36" t="s">
        <v>28</v>
      </c>
      <c r="F3629" s="36" t="s">
        <v>45</v>
      </c>
      <c r="G3629" s="36">
        <v>0</v>
      </c>
      <c r="H3629" s="36" t="s">
        <v>82</v>
      </c>
      <c r="I3629" s="36" t="s">
        <v>19911</v>
      </c>
      <c r="J3629" s="36" t="s">
        <v>19912</v>
      </c>
      <c r="K3629" s="36" t="s">
        <v>33</v>
      </c>
      <c r="L3629" s="72" t="s">
        <v>19913</v>
      </c>
      <c r="M3629" s="36" t="s">
        <v>19914</v>
      </c>
      <c r="N3629" s="36" t="s">
        <v>49</v>
      </c>
      <c r="O3629" s="36" t="s">
        <v>50</v>
      </c>
      <c r="P3629" s="36"/>
      <c r="Q3629" s="36"/>
      <c r="R3629" s="36"/>
      <c r="S3629" s="36" t="s">
        <v>51</v>
      </c>
      <c r="T3629" s="36" t="s">
        <v>38</v>
      </c>
      <c r="U3629" s="36" t="s">
        <v>39</v>
      </c>
      <c r="V3629" s="36" t="s">
        <v>38</v>
      </c>
      <c r="W3629" s="36" t="s">
        <v>19896</v>
      </c>
      <c r="X3629" s="36">
        <v>1</v>
      </c>
      <c r="Y3629" s="36" t="s">
        <v>19915</v>
      </c>
      <c r="Z3629" s="36">
        <v>1</v>
      </c>
      <c r="AA3629" s="36" t="s">
        <v>821</v>
      </c>
      <c r="AB3629" s="36">
        <v>1</v>
      </c>
      <c r="AC3629" s="36"/>
      <c r="AD3629" s="36"/>
      <c r="AE3629" s="36">
        <f t="shared" si="61"/>
        <v>1</v>
      </c>
    </row>
    <row r="3630" spans="1:31" customFormat="1" ht="175.5">
      <c r="A3630" s="36">
        <v>3629</v>
      </c>
      <c r="B3630" s="36" t="s">
        <v>19329</v>
      </c>
      <c r="C3630" s="36" t="s">
        <v>19890</v>
      </c>
      <c r="D3630" s="36" t="s">
        <v>19916</v>
      </c>
      <c r="E3630" s="36" t="s">
        <v>19917</v>
      </c>
      <c r="F3630" s="36" t="s">
        <v>132</v>
      </c>
      <c r="G3630" s="36">
        <v>1</v>
      </c>
      <c r="H3630" s="36" t="s">
        <v>82</v>
      </c>
      <c r="I3630" s="36" t="s">
        <v>19918</v>
      </c>
      <c r="J3630" s="36" t="s">
        <v>19919</v>
      </c>
      <c r="K3630" s="36" t="s">
        <v>33</v>
      </c>
      <c r="L3630" s="72" t="s">
        <v>19920</v>
      </c>
      <c r="M3630" s="36" t="s">
        <v>19921</v>
      </c>
      <c r="N3630" s="36" t="s">
        <v>49</v>
      </c>
      <c r="O3630" s="36"/>
      <c r="P3630" s="36" t="s">
        <v>50</v>
      </c>
      <c r="Q3630" s="36"/>
      <c r="R3630" s="36"/>
      <c r="S3630" s="36" t="s">
        <v>51</v>
      </c>
      <c r="T3630" s="36" t="s">
        <v>38</v>
      </c>
      <c r="U3630" s="36" t="s">
        <v>39</v>
      </c>
      <c r="V3630" s="36" t="s">
        <v>39</v>
      </c>
      <c r="W3630" s="36" t="s">
        <v>19896</v>
      </c>
      <c r="X3630" s="36">
        <v>1</v>
      </c>
      <c r="Y3630" s="36" t="s">
        <v>19922</v>
      </c>
      <c r="Z3630" s="36">
        <v>4</v>
      </c>
      <c r="AA3630" s="36" t="s">
        <v>19923</v>
      </c>
      <c r="AB3630" s="36">
        <v>4</v>
      </c>
      <c r="AC3630" s="36"/>
      <c r="AD3630" s="36"/>
      <c r="AE3630" s="36">
        <f t="shared" si="61"/>
        <v>1</v>
      </c>
    </row>
    <row r="3631" spans="1:31" customFormat="1" ht="121.5">
      <c r="A3631" s="36">
        <v>3630</v>
      </c>
      <c r="B3631" s="36" t="s">
        <v>19329</v>
      </c>
      <c r="C3631" s="36" t="s">
        <v>19890</v>
      </c>
      <c r="D3631" s="36" t="s">
        <v>19924</v>
      </c>
      <c r="E3631" s="36" t="s">
        <v>28</v>
      </c>
      <c r="F3631" s="36" t="s">
        <v>45</v>
      </c>
      <c r="G3631" s="36">
        <v>0</v>
      </c>
      <c r="H3631" s="36" t="s">
        <v>82</v>
      </c>
      <c r="I3631" s="36" t="s">
        <v>19925</v>
      </c>
      <c r="J3631" s="36" t="s">
        <v>19926</v>
      </c>
      <c r="K3631" s="36" t="s">
        <v>33</v>
      </c>
      <c r="L3631" s="72" t="s">
        <v>19913</v>
      </c>
      <c r="M3631" s="36" t="s">
        <v>19914</v>
      </c>
      <c r="N3631" s="36" t="s">
        <v>49</v>
      </c>
      <c r="O3631" s="36" t="s">
        <v>50</v>
      </c>
      <c r="P3631" s="36"/>
      <c r="Q3631" s="36"/>
      <c r="R3631" s="36"/>
      <c r="S3631" s="36" t="s">
        <v>51</v>
      </c>
      <c r="T3631" s="36" t="s">
        <v>38</v>
      </c>
      <c r="U3631" s="36" t="s">
        <v>39</v>
      </c>
      <c r="V3631" s="36" t="s">
        <v>38</v>
      </c>
      <c r="W3631" s="36" t="s">
        <v>19896</v>
      </c>
      <c r="X3631" s="36">
        <v>1</v>
      </c>
      <c r="Y3631" s="36" t="s">
        <v>19915</v>
      </c>
      <c r="Z3631" s="36">
        <v>1</v>
      </c>
      <c r="AA3631" s="36" t="s">
        <v>821</v>
      </c>
      <c r="AB3631" s="36">
        <v>1</v>
      </c>
      <c r="AC3631" s="36"/>
      <c r="AD3631" s="36"/>
      <c r="AE3631" s="36">
        <f t="shared" si="61"/>
        <v>1</v>
      </c>
    </row>
    <row r="3632" spans="1:31" customFormat="1" ht="162">
      <c r="A3632" s="36">
        <v>3631</v>
      </c>
      <c r="B3632" s="36" t="s">
        <v>19329</v>
      </c>
      <c r="C3632" s="36" t="s">
        <v>19890</v>
      </c>
      <c r="D3632" s="36" t="s">
        <v>19927</v>
      </c>
      <c r="E3632" s="36" t="s">
        <v>28</v>
      </c>
      <c r="F3632" s="36" t="s">
        <v>45</v>
      </c>
      <c r="G3632" s="36">
        <v>0</v>
      </c>
      <c r="H3632" s="36" t="s">
        <v>82</v>
      </c>
      <c r="I3632" s="36" t="s">
        <v>19928</v>
      </c>
      <c r="J3632" s="36" t="s">
        <v>19929</v>
      </c>
      <c r="K3632" s="36" t="s">
        <v>33</v>
      </c>
      <c r="L3632" s="72" t="s">
        <v>19930</v>
      </c>
      <c r="M3632" s="36" t="s">
        <v>19931</v>
      </c>
      <c r="N3632" s="36" t="s">
        <v>49</v>
      </c>
      <c r="O3632" s="36"/>
      <c r="P3632" s="36" t="s">
        <v>50</v>
      </c>
      <c r="Q3632" s="36" t="s">
        <v>50</v>
      </c>
      <c r="R3632" s="36"/>
      <c r="S3632" s="36" t="s">
        <v>51</v>
      </c>
      <c r="T3632" s="36" t="s">
        <v>38</v>
      </c>
      <c r="U3632" s="36" t="s">
        <v>39</v>
      </c>
      <c r="V3632" s="36" t="s">
        <v>39</v>
      </c>
      <c r="W3632" s="36" t="s">
        <v>19896</v>
      </c>
      <c r="X3632" s="36">
        <v>1</v>
      </c>
      <c r="Y3632" s="36" t="s">
        <v>19932</v>
      </c>
      <c r="Z3632" s="36">
        <v>1</v>
      </c>
      <c r="AA3632" s="36" t="s">
        <v>821</v>
      </c>
      <c r="AB3632" s="36">
        <v>1</v>
      </c>
      <c r="AC3632" s="36"/>
      <c r="AD3632" s="36"/>
      <c r="AE3632" s="36">
        <f t="shared" si="61"/>
        <v>2</v>
      </c>
    </row>
    <row r="3633" spans="1:31" customFormat="1" ht="162">
      <c r="A3633" s="36">
        <v>3632</v>
      </c>
      <c r="B3633" s="36" t="s">
        <v>19329</v>
      </c>
      <c r="C3633" s="36" t="s">
        <v>19890</v>
      </c>
      <c r="D3633" s="36" t="s">
        <v>19933</v>
      </c>
      <c r="E3633" s="36" t="s">
        <v>28</v>
      </c>
      <c r="F3633" s="36" t="s">
        <v>45</v>
      </c>
      <c r="G3633" s="36">
        <v>0</v>
      </c>
      <c r="H3633" s="36" t="s">
        <v>82</v>
      </c>
      <c r="I3633" s="36" t="s">
        <v>19934</v>
      </c>
      <c r="J3633" s="36" t="s">
        <v>19935</v>
      </c>
      <c r="K3633" s="36" t="s">
        <v>33</v>
      </c>
      <c r="L3633" s="72" t="s">
        <v>19936</v>
      </c>
      <c r="M3633" s="36" t="s">
        <v>19937</v>
      </c>
      <c r="N3633" s="36" t="s">
        <v>49</v>
      </c>
      <c r="O3633" s="36"/>
      <c r="P3633" s="36" t="s">
        <v>50</v>
      </c>
      <c r="Q3633" s="36" t="s">
        <v>50</v>
      </c>
      <c r="R3633" s="36"/>
      <c r="S3633" s="36" t="s">
        <v>51</v>
      </c>
      <c r="T3633" s="36" t="s">
        <v>38</v>
      </c>
      <c r="U3633" s="36" t="s">
        <v>39</v>
      </c>
      <c r="V3633" s="36" t="s">
        <v>38</v>
      </c>
      <c r="W3633" s="36" t="s">
        <v>19896</v>
      </c>
      <c r="X3633" s="36">
        <v>1</v>
      </c>
      <c r="Y3633" s="36" t="s">
        <v>19938</v>
      </c>
      <c r="Z3633" s="36">
        <v>1</v>
      </c>
      <c r="AA3633" s="36" t="s">
        <v>821</v>
      </c>
      <c r="AB3633" s="36">
        <v>1</v>
      </c>
      <c r="AC3633" s="36"/>
      <c r="AD3633" s="36"/>
      <c r="AE3633" s="36">
        <f t="shared" si="61"/>
        <v>2</v>
      </c>
    </row>
    <row r="3634" spans="1:31" customFormat="1" ht="94.5">
      <c r="A3634" s="36">
        <v>3633</v>
      </c>
      <c r="B3634" s="36" t="s">
        <v>19329</v>
      </c>
      <c r="C3634" s="36" t="s">
        <v>19890</v>
      </c>
      <c r="D3634" s="36" t="s">
        <v>19939</v>
      </c>
      <c r="E3634" s="36" t="s">
        <v>28</v>
      </c>
      <c r="F3634" s="36" t="s">
        <v>45</v>
      </c>
      <c r="G3634" s="36">
        <v>0</v>
      </c>
      <c r="H3634" s="36" t="s">
        <v>82</v>
      </c>
      <c r="I3634" s="36" t="s">
        <v>19940</v>
      </c>
      <c r="J3634" s="36" t="s">
        <v>19941</v>
      </c>
      <c r="K3634" s="36" t="s">
        <v>33</v>
      </c>
      <c r="L3634" s="72" t="s">
        <v>19942</v>
      </c>
      <c r="M3634" s="36" t="s">
        <v>19943</v>
      </c>
      <c r="N3634" s="36" t="s">
        <v>49</v>
      </c>
      <c r="O3634" s="36" t="s">
        <v>50</v>
      </c>
      <c r="P3634" s="36"/>
      <c r="Q3634" s="36"/>
      <c r="R3634" s="36"/>
      <c r="S3634" s="36" t="s">
        <v>51</v>
      </c>
      <c r="T3634" s="36" t="s">
        <v>38</v>
      </c>
      <c r="U3634" s="36" t="s">
        <v>39</v>
      </c>
      <c r="V3634" s="36" t="s">
        <v>39</v>
      </c>
      <c r="W3634" s="36" t="s">
        <v>19896</v>
      </c>
      <c r="X3634" s="36">
        <v>1</v>
      </c>
      <c r="Y3634" s="36" t="s">
        <v>19938</v>
      </c>
      <c r="Z3634" s="36">
        <v>1</v>
      </c>
      <c r="AA3634" s="36" t="s">
        <v>821</v>
      </c>
      <c r="AB3634" s="36">
        <v>1</v>
      </c>
      <c r="AC3634" s="36"/>
      <c r="AD3634" s="36"/>
      <c r="AE3634" s="36">
        <f t="shared" si="61"/>
        <v>1</v>
      </c>
    </row>
  </sheetData>
  <phoneticPr fontId="54" type="noConversion"/>
  <pageMargins left="0.75" right="0.75" top="1" bottom="1" header="0.5" footer="0.5"/>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18"/>
  <sheetViews>
    <sheetView topLeftCell="AF1" zoomScale="70" zoomScaleNormal="70" workbookViewId="0">
      <pane ySplit="2" topLeftCell="A99" activePane="bottomLeft" state="frozen"/>
      <selection pane="bottomLeft" activeCell="AP39" sqref="AP39"/>
    </sheetView>
  </sheetViews>
  <sheetFormatPr defaultColWidth="9" defaultRowHeight="13.5"/>
  <cols>
    <col min="4" max="6" width="9" style="34"/>
    <col min="7" max="47" width="10.75" customWidth="1"/>
  </cols>
  <sheetData>
    <row r="1" spans="1:48" ht="41.45" customHeight="1">
      <c r="A1" s="94" t="s">
        <v>0</v>
      </c>
      <c r="B1" s="94" t="s">
        <v>1</v>
      </c>
      <c r="C1" s="94" t="s">
        <v>2</v>
      </c>
      <c r="D1" s="83" t="s">
        <v>9</v>
      </c>
      <c r="E1" s="84"/>
      <c r="F1" s="85"/>
      <c r="G1" s="86" t="s">
        <v>19944</v>
      </c>
      <c r="H1" s="87"/>
      <c r="I1" s="87"/>
      <c r="J1" s="88" t="s">
        <v>19945</v>
      </c>
      <c r="K1" s="89"/>
      <c r="L1" s="89"/>
      <c r="M1" s="89"/>
      <c r="N1" s="89"/>
      <c r="O1" s="89"/>
      <c r="P1" s="90"/>
      <c r="Q1" s="88" t="s">
        <v>19946</v>
      </c>
      <c r="R1" s="89"/>
      <c r="S1" s="89"/>
      <c r="T1" s="90"/>
      <c r="U1" s="88" t="s">
        <v>18</v>
      </c>
      <c r="V1" s="89"/>
      <c r="W1" s="90"/>
      <c r="X1" s="88" t="s">
        <v>19</v>
      </c>
      <c r="Y1" s="89"/>
      <c r="Z1" s="90"/>
      <c r="AA1" s="88" t="s">
        <v>20</v>
      </c>
      <c r="AB1" s="89"/>
      <c r="AC1" s="90"/>
      <c r="AD1" s="91" t="s">
        <v>21</v>
      </c>
      <c r="AE1" s="91"/>
      <c r="AF1" s="88" t="s">
        <v>22</v>
      </c>
      <c r="AG1" s="89"/>
      <c r="AH1" s="89"/>
      <c r="AI1" s="89"/>
      <c r="AJ1" s="89"/>
      <c r="AK1" s="88" t="s">
        <v>19947</v>
      </c>
      <c r="AL1" s="89"/>
      <c r="AM1" s="89"/>
      <c r="AN1" s="89"/>
      <c r="AO1" s="90"/>
      <c r="AP1" s="92" t="s">
        <v>19948</v>
      </c>
      <c r="AQ1" s="92"/>
      <c r="AR1" s="92"/>
      <c r="AS1" s="92"/>
      <c r="AT1" s="92"/>
      <c r="AU1" s="93"/>
      <c r="AV1" s="95" t="s">
        <v>24</v>
      </c>
    </row>
    <row r="2" spans="1:48" ht="40.5">
      <c r="A2" s="94"/>
      <c r="B2" s="94"/>
      <c r="C2" s="94"/>
      <c r="D2" s="8" t="s">
        <v>33</v>
      </c>
      <c r="E2" s="8" t="s">
        <v>106</v>
      </c>
      <c r="F2" s="8" t="s">
        <v>19949</v>
      </c>
      <c r="G2" s="22" t="s">
        <v>49</v>
      </c>
      <c r="H2" s="24" t="s">
        <v>36</v>
      </c>
      <c r="I2" s="24" t="s">
        <v>42</v>
      </c>
      <c r="J2" s="25" t="s">
        <v>13</v>
      </c>
      <c r="K2" s="25" t="s">
        <v>14</v>
      </c>
      <c r="L2" s="25" t="s">
        <v>15</v>
      </c>
      <c r="M2" s="25" t="s">
        <v>16</v>
      </c>
      <c r="N2" s="20" t="s">
        <v>19950</v>
      </c>
      <c r="O2" s="20" t="s">
        <v>19951</v>
      </c>
      <c r="P2" s="20" t="s">
        <v>19952</v>
      </c>
      <c r="Q2" s="20" t="s">
        <v>38</v>
      </c>
      <c r="R2" s="20" t="s">
        <v>51</v>
      </c>
      <c r="S2" s="20" t="s">
        <v>37</v>
      </c>
      <c r="T2" s="20" t="s">
        <v>42</v>
      </c>
      <c r="U2" s="20" t="s">
        <v>39</v>
      </c>
      <c r="V2" s="20" t="s">
        <v>38</v>
      </c>
      <c r="W2" s="20" t="s">
        <v>42</v>
      </c>
      <c r="X2" s="20" t="s">
        <v>39</v>
      </c>
      <c r="Y2" s="20" t="s">
        <v>38</v>
      </c>
      <c r="Z2" s="20" t="s">
        <v>42</v>
      </c>
      <c r="AA2" s="20" t="s">
        <v>39</v>
      </c>
      <c r="AB2" s="20" t="s">
        <v>38</v>
      </c>
      <c r="AC2" s="20" t="s">
        <v>42</v>
      </c>
      <c r="AD2" s="20" t="s">
        <v>39</v>
      </c>
      <c r="AE2" s="20" t="s">
        <v>38</v>
      </c>
      <c r="AF2" s="20" t="s">
        <v>19953</v>
      </c>
      <c r="AG2" s="20" t="s">
        <v>19954</v>
      </c>
      <c r="AH2" s="26" t="s">
        <v>19955</v>
      </c>
      <c r="AI2" s="20" t="s">
        <v>52</v>
      </c>
      <c r="AJ2" s="20" t="s">
        <v>797</v>
      </c>
      <c r="AK2" s="20" t="s">
        <v>19953</v>
      </c>
      <c r="AL2" s="20" t="s">
        <v>19956</v>
      </c>
      <c r="AM2" s="20" t="s">
        <v>52</v>
      </c>
      <c r="AN2" s="26" t="s">
        <v>19955</v>
      </c>
      <c r="AO2" s="26" t="s">
        <v>797</v>
      </c>
      <c r="AP2" s="28" t="s">
        <v>19957</v>
      </c>
      <c r="AQ2" s="27" t="s">
        <v>19958</v>
      </c>
      <c r="AR2" s="27" t="s">
        <v>19959</v>
      </c>
      <c r="AS2" s="27" t="s">
        <v>1007</v>
      </c>
      <c r="AT2" s="27" t="s">
        <v>19960</v>
      </c>
      <c r="AU2" s="27" t="s">
        <v>5099</v>
      </c>
      <c r="AV2" s="96"/>
    </row>
    <row r="3" spans="1:48" ht="14.45" customHeight="1">
      <c r="A3" s="20">
        <v>1</v>
      </c>
      <c r="B3" s="18" t="s">
        <v>25</v>
      </c>
      <c r="C3" s="18" t="s">
        <v>777</v>
      </c>
      <c r="D3" s="55">
        <f>COUNTIFS(调查表!C:C,统计表!C3,调查表!K:K,"是")</f>
        <v>6</v>
      </c>
      <c r="E3" s="55">
        <f>COUNTIFS(调查表!C:C,统计表!C3,调查表!K:K,"否")</f>
        <v>1</v>
      </c>
      <c r="F3" s="55">
        <f>COUNTIFS(调查表!C:C,统计表!C3,调查表!K:K,"无法查看")</f>
        <v>0</v>
      </c>
      <c r="G3" s="20">
        <f>COUNTIFS(调查表!C:C,统计表!C3,调查表!N:N,"仍在使用")</f>
        <v>6</v>
      </c>
      <c r="H3" s="20">
        <f>COUNTIFS(调查表!C:C,统计表!C3,调查表!N:N,"废弃不用")</f>
        <v>0</v>
      </c>
      <c r="I3" s="20">
        <f>COUNTIFS(调查表!C:C,统计表!C3,调查表!N:N,"不详")</f>
        <v>0</v>
      </c>
      <c r="J3" s="20">
        <f>COUNTIFS(调查表!C:C,统计表!C3,调查表!O:O,"√")</f>
        <v>1</v>
      </c>
      <c r="K3" s="20">
        <f>COUNTIFS(调查表!C:C,统计表!C3,调查表!P:P,"√")</f>
        <v>4</v>
      </c>
      <c r="L3" s="20">
        <f>COUNTIFS(调查表!C:C,统计表!C3,调查表!Q:Q,"√")</f>
        <v>2</v>
      </c>
      <c r="M3" s="20">
        <f>COUNTIFS(调查表!C:C,统计表!C3,调查表!R:R,"√")</f>
        <v>1</v>
      </c>
      <c r="N3" s="20">
        <f>COUNTIFS(调查表!C:C,统计表!C3,调查表!AE:AE,"2")</f>
        <v>2</v>
      </c>
      <c r="O3" s="20">
        <f>COUNTIFS(调查表!C:C,统计表!C3,调查表!AE:AE,"3")</f>
        <v>0</v>
      </c>
      <c r="P3" s="20">
        <f>COUNTIFS(调查表!C:C,统计表!C3,调查表!AE:AE,"4")</f>
        <v>0</v>
      </c>
      <c r="Q3" s="20">
        <f>COUNTIFS(调查表!C:C,统计表!C3,调查表!S:S,"无")</f>
        <v>0</v>
      </c>
      <c r="R3" s="20">
        <f>COUNTIFS(调查表!C:C,统计表!C3,调查表!S:S,"清澈")</f>
        <v>3</v>
      </c>
      <c r="S3" s="20">
        <f>COUNTIFS(调查表!C:C,统计表!C3,调查表!S:S,"浑浊")</f>
        <v>3</v>
      </c>
      <c r="T3" s="20">
        <f>COUNTIFS(调查表!C:C,统计表!C3,调查表!S:S,"不详")</f>
        <v>0</v>
      </c>
      <c r="U3" s="20">
        <f>COUNTIFS(调查表!C:C,统计表!C3,调查表!T:T,"有")</f>
        <v>4</v>
      </c>
      <c r="V3" s="20">
        <f>COUNTIFS(调查表!C:C,统计表!C3,调查表!T:T,"无")</f>
        <v>2</v>
      </c>
      <c r="W3" s="20">
        <f>COUNTIFS(调查表!C:C,统计表!C3,调查表!T:T,"不详")</f>
        <v>0</v>
      </c>
      <c r="X3" s="20">
        <f>COUNTIFS(调查表!C:C,统计表!C3,调查表!U:U,"有")</f>
        <v>4</v>
      </c>
      <c r="Y3" s="20">
        <f>COUNTIFS(调查表!C:C,统计表!C3,调查表!U:U,"无")</f>
        <v>2</v>
      </c>
      <c r="Z3" s="20">
        <f>COUNTIFS(调查表!C:C,统计表!C3,调查表!U:U,"不详")</f>
        <v>0</v>
      </c>
      <c r="AA3" s="20">
        <f>COUNTIFS(调查表!C:C,统计表!C3,调查表!V:V,"有")</f>
        <v>2</v>
      </c>
      <c r="AB3" s="20">
        <f>COUNTIFS(调查表!C:C,统计表!C3,调查表!V:V,"无")</f>
        <v>4</v>
      </c>
      <c r="AC3" s="20">
        <f>COUNTIFS(调查表!C:C,统计表!C3,调查表!V:V,"不详")</f>
        <v>0</v>
      </c>
      <c r="AD3" s="20">
        <f>COUNTIFS(调查表!C:C,统计表!C3,调查表!X:X,"1")</f>
        <v>0</v>
      </c>
      <c r="AE3" s="20">
        <f>COUNTIFS(调查表!C:C,统计表!C3,调查表!X:X,"2")</f>
        <v>6</v>
      </c>
      <c r="AF3" s="20">
        <f>COUNTIFS(调查表!C:C,统计表!C3,调查表!Z:Z,"1")</f>
        <v>0</v>
      </c>
      <c r="AG3" s="20">
        <f>COUNTIFS(调查表!C:C,统计表!C3,调查表!Z:Z,"2")</f>
        <v>1</v>
      </c>
      <c r="AH3" s="20">
        <f>COUNTIFS(调查表!C:C,统计表!C3,调查表!Z:Z,"4")</f>
        <v>0</v>
      </c>
      <c r="AI3" s="20">
        <f>COUNTIFS(调查表!C:C,统计表!C3,调查表!Z:Z,"3")</f>
        <v>2</v>
      </c>
      <c r="AJ3" s="20">
        <f>COUNTIFS(调查表!C:C,统计表!C3,调查表!Z:Z,"5")</f>
        <v>3</v>
      </c>
      <c r="AK3" s="20">
        <f>COUNTIFS(调查表!C:C,统计表!C3,调查表!AB:AB,"1")</f>
        <v>0</v>
      </c>
      <c r="AL3" s="20">
        <f>COUNTIFS(调查表!C:C,统计表!C3,调查表!AB:AB,"2")</f>
        <v>0</v>
      </c>
      <c r="AM3" s="20">
        <f>COUNTIFS(调查表!C:C,统计表!C3,调查表!AB:AB,"3")</f>
        <v>3</v>
      </c>
      <c r="AN3" s="20">
        <f>COUNTIFS(调查表!C:C,统计表!C3,调查表!AB:AB,"4")</f>
        <v>0</v>
      </c>
      <c r="AO3" s="20">
        <f>COUNTIFS(调查表!C:C,统计表!C3,调查表!AB:AB,"5")</f>
        <v>3</v>
      </c>
      <c r="AP3" s="20">
        <f>COUNTIFS(调查表!C:C,统计表!C3,调查表!G:G,"1")</f>
        <v>0</v>
      </c>
      <c r="AQ3" s="20">
        <f>COUNTIFS(调查表!C:C,统计表!C3,调查表!G:G,"2")</f>
        <v>0</v>
      </c>
      <c r="AR3" s="20">
        <f>COUNTIFS(调查表!C:C,统计表!C3,调查表!G:G,"3")</f>
        <v>0</v>
      </c>
      <c r="AS3" s="20">
        <f>COUNTIFS(调查表!C:C,统计表!C3,调查表!G:G,"4")</f>
        <v>0</v>
      </c>
      <c r="AT3" s="20">
        <f>COUNTIFS(调查表!C:C,统计表!C3,调查表!G:G,"5")</f>
        <v>0</v>
      </c>
      <c r="AU3" s="20">
        <f>COUNTIFS(调查表!C:C,统计表!C3,调查表!G:G,"6")</f>
        <v>0</v>
      </c>
      <c r="AV3" s="95" t="s">
        <v>19961</v>
      </c>
    </row>
    <row r="4" spans="1:48">
      <c r="A4" s="20">
        <v>2</v>
      </c>
      <c r="B4" s="18" t="s">
        <v>25</v>
      </c>
      <c r="C4" s="18" t="s">
        <v>1709</v>
      </c>
      <c r="D4" s="55">
        <f>COUNTIFS(调查表!C:C,统计表!C4,调查表!K:K,"是")</f>
        <v>137</v>
      </c>
      <c r="E4" s="55">
        <f>COUNTIFS(调查表!C:C,统计表!C4,调查表!K:K,"否")</f>
        <v>4</v>
      </c>
      <c r="F4" s="55">
        <f>COUNTIFS(调查表!C:C,统计表!C4,调查表!K:K,"无法查看")</f>
        <v>0</v>
      </c>
      <c r="G4" s="20">
        <f>COUNTIFS(调查表!C:C,统计表!C4,调查表!N:N,"仍在使用")</f>
        <v>89</v>
      </c>
      <c r="H4" s="20">
        <f>COUNTIFS(调查表!C:C,统计表!C4,调查表!N:N,"废弃不用")</f>
        <v>48</v>
      </c>
      <c r="I4" s="20">
        <f>COUNTIFS(调查表!C:C,统计表!C4,调查表!N:N,"不详")</f>
        <v>0</v>
      </c>
      <c r="J4" s="20">
        <f>COUNTIFS(调查表!C:C,统计表!C4,调查表!O:O,"√")</f>
        <v>43</v>
      </c>
      <c r="K4" s="20">
        <f>COUNTIFS(调查表!C:C,统计表!C4,调查表!P:P,"√")</f>
        <v>65</v>
      </c>
      <c r="L4" s="20">
        <f>COUNTIFS(调查表!C:C,统计表!C4,调查表!Q:Q,"√")</f>
        <v>16</v>
      </c>
      <c r="M4" s="20">
        <f>COUNTIFS(调查表!C:C,统计表!C4,调查表!R:R,"√")</f>
        <v>15</v>
      </c>
      <c r="N4" s="20">
        <f>COUNTIFS(调查表!C:C,统计表!C4,调查表!AE:AE,"2")</f>
        <v>30</v>
      </c>
      <c r="O4" s="20">
        <f>COUNTIFS(调查表!C:C,统计表!C4,调查表!AE:AE,"3")</f>
        <v>10</v>
      </c>
      <c r="P4" s="20">
        <f>COUNTIFS(调查表!C:C,统计表!C4,调查表!AE:AE,"4")</f>
        <v>0</v>
      </c>
      <c r="Q4" s="20">
        <f>COUNTIFS(调查表!C:C,统计表!C4,调查表!S:S,"无")</f>
        <v>11</v>
      </c>
      <c r="R4" s="20">
        <f>COUNTIFS(调查表!C:C,统计表!C4,调查表!S:S,"清澈")</f>
        <v>106</v>
      </c>
      <c r="S4" s="20">
        <f>COUNTIFS(调查表!C:C,统计表!C4,调查表!S:S,"浑浊")</f>
        <v>18</v>
      </c>
      <c r="T4" s="20">
        <f>COUNTIFS(调查表!C:C,统计表!C4,调查表!S:S,"不详")</f>
        <v>2</v>
      </c>
      <c r="U4" s="20">
        <f>COUNTIFS(调查表!C:C,统计表!C4,调查表!T:T,"有")</f>
        <v>38</v>
      </c>
      <c r="V4" s="20">
        <f>COUNTIFS(调查表!C:C,统计表!C4,调查表!T:T,"无")</f>
        <v>95</v>
      </c>
      <c r="W4" s="20">
        <f>COUNTIFS(调查表!C:C,统计表!C4,调查表!T:T,"不详")</f>
        <v>4</v>
      </c>
      <c r="X4" s="20">
        <f>COUNTIFS(调查表!C:C,统计表!C4,调查表!U:U,"有")</f>
        <v>103</v>
      </c>
      <c r="Y4" s="20">
        <f>COUNTIFS(调查表!C:C,统计表!C4,调查表!U:U,"无")</f>
        <v>34</v>
      </c>
      <c r="Z4" s="20">
        <f>COUNTIFS(调查表!C:C,统计表!C4,调查表!U:U,"不详")</f>
        <v>0</v>
      </c>
      <c r="AA4" s="20">
        <f>COUNTIFS(调查表!C:C,统计表!C4,调查表!V:V,"有")</f>
        <v>68</v>
      </c>
      <c r="AB4" s="55">
        <f>COUNTIFS(调查表!C:C,统计表!C4,调查表!V:V,"无")</f>
        <v>69</v>
      </c>
      <c r="AC4" s="20">
        <f>COUNTIFS(调查表!C:C,统计表!C4,调查表!V:V,"不详")</f>
        <v>0</v>
      </c>
      <c r="AD4" s="20">
        <f>COUNTIFS(调查表!C:C,统计表!C4,调查表!X:X,"1")</f>
        <v>26</v>
      </c>
      <c r="AE4" s="20">
        <f>COUNTIFS(调查表!C:C,统计表!C4,调查表!X:X,"2")</f>
        <v>111</v>
      </c>
      <c r="AF4" s="20">
        <f>COUNTIFS(调查表!C:C,统计表!C4,调查表!Z:Z,"1")</f>
        <v>133</v>
      </c>
      <c r="AG4" s="20">
        <f>COUNTIFS(调查表!C:C,统计表!C4,调查表!Z:Z,"2")</f>
        <v>3</v>
      </c>
      <c r="AH4" s="20">
        <f>COUNTIFS(调查表!C:C,统计表!C4,调查表!Z:Z,"4")</f>
        <v>0</v>
      </c>
      <c r="AI4" s="20">
        <f>COUNTIFS(调查表!C:C,统计表!C4,调查表!Z:Z,"3")</f>
        <v>1</v>
      </c>
      <c r="AJ4" s="20">
        <f>COUNTIFS(调查表!C:C,统计表!C4,调查表!Z:Z,"5")</f>
        <v>0</v>
      </c>
      <c r="AK4" s="20">
        <f>COUNTIFS(调查表!C:C,统计表!C4,调查表!AB:AB,"1")</f>
        <v>133</v>
      </c>
      <c r="AL4" s="20">
        <f>COUNTIFS(调查表!C:C,统计表!C4,调查表!AB:AB,"2")</f>
        <v>0</v>
      </c>
      <c r="AM4" s="20">
        <f>COUNTIFS(调查表!C:C,统计表!C4,调查表!AB:AB,"3")</f>
        <v>1</v>
      </c>
      <c r="AN4" s="20">
        <f>COUNTIFS(调查表!C:C,统计表!C4,调查表!AB:AB,"4")</f>
        <v>3</v>
      </c>
      <c r="AO4" s="20">
        <f>COUNTIFS(调查表!C:C,统计表!C4,调查表!AB:AB,"5")</f>
        <v>0</v>
      </c>
      <c r="AP4" s="20">
        <f>COUNTIFS(调查表!C:C,统计表!C4,调查表!G:G,"1")</f>
        <v>0</v>
      </c>
      <c r="AQ4" s="20">
        <f>COUNTIFS(调查表!C:C,统计表!C4,调查表!G:G,"2")</f>
        <v>0</v>
      </c>
      <c r="AR4" s="20">
        <f>COUNTIFS(调查表!C:C,统计表!C4,调查表!G:G,"3")</f>
        <v>0</v>
      </c>
      <c r="AS4" s="20">
        <f>COUNTIFS(调查表!C:C,统计表!C4,调查表!G:G,"4")</f>
        <v>0</v>
      </c>
      <c r="AT4" s="20">
        <f>COUNTIFS(调查表!C:C,统计表!C4,调查表!G:G,"5")</f>
        <v>1</v>
      </c>
      <c r="AU4" s="20">
        <f>COUNTIFS(调查表!C:C,统计表!C4,调查表!G:G,"6")</f>
        <v>0</v>
      </c>
      <c r="AV4" s="97"/>
    </row>
    <row r="5" spans="1:48">
      <c r="A5" s="20">
        <v>3</v>
      </c>
      <c r="B5" s="18" t="s">
        <v>25</v>
      </c>
      <c r="C5" s="18" t="s">
        <v>2354</v>
      </c>
      <c r="D5" s="55">
        <f>COUNTIFS(调查表!C:C,统计表!C5,调查表!K:K,"是")</f>
        <v>40</v>
      </c>
      <c r="E5" s="55">
        <f>COUNTIFS(调查表!C:C,统计表!C5,调查表!K:K,"否")</f>
        <v>4</v>
      </c>
      <c r="F5" s="55">
        <f>COUNTIFS(调查表!C:C,统计表!C5,调查表!K:K,"无法查看")</f>
        <v>0</v>
      </c>
      <c r="G5" s="20">
        <f>COUNTIFS(调查表!C:C,统计表!C5,调查表!N:N,"仍在使用")</f>
        <v>28</v>
      </c>
      <c r="H5" s="20">
        <f>COUNTIFS(调查表!C:C,统计表!C5,调查表!N:N,"废弃不用")</f>
        <v>12</v>
      </c>
      <c r="I5" s="20">
        <f>COUNTIFS(调查表!C:C,统计表!C5,调查表!N:N,"不详")</f>
        <v>0</v>
      </c>
      <c r="J5" s="20">
        <f>COUNTIFS(调查表!C:C,统计表!C5,调查表!O:O,"√")</f>
        <v>18</v>
      </c>
      <c r="K5" s="20">
        <f>COUNTIFS(调查表!C:C,统计表!C5,调查表!P:P,"√")</f>
        <v>15</v>
      </c>
      <c r="L5" s="20">
        <f>COUNTIFS(调查表!C:C,统计表!C5,调查表!Q:Q,"√")</f>
        <v>2</v>
      </c>
      <c r="M5" s="20">
        <f>COUNTIFS(调查表!C:C,统计表!C5,调查表!R:R,"√")</f>
        <v>10</v>
      </c>
      <c r="N5" s="20">
        <f>COUNTIFS(调查表!C:C,统计表!C5,调查表!AE:AE,"2")</f>
        <v>7</v>
      </c>
      <c r="O5" s="20">
        <f>COUNTIFS(调查表!C:C,统计表!C5,调查表!AE:AE,"3")</f>
        <v>5</v>
      </c>
      <c r="P5" s="20">
        <f>COUNTIFS(调查表!C:C,统计表!C5,调查表!AE:AE,"4")</f>
        <v>0</v>
      </c>
      <c r="Q5" s="20">
        <f>COUNTIFS(调查表!C:C,统计表!C5,调查表!S:S,"无")</f>
        <v>3</v>
      </c>
      <c r="R5" s="20">
        <f>COUNTIFS(调查表!C:C,统计表!C5,调查表!S:S,"清澈")</f>
        <v>30</v>
      </c>
      <c r="S5" s="20">
        <f>COUNTIFS(调查表!C:C,统计表!C5,调查表!S:S,"浑浊")</f>
        <v>6</v>
      </c>
      <c r="T5" s="20">
        <f>COUNTIFS(调查表!C:C,统计表!C5,调查表!S:S,"不详")</f>
        <v>1</v>
      </c>
      <c r="U5" s="20">
        <f>COUNTIFS(调查表!C:C,统计表!C5,调查表!T:T,"有")</f>
        <v>7</v>
      </c>
      <c r="V5" s="20">
        <f>COUNTIFS(调查表!C:C,统计表!C5,调查表!T:T,"无")</f>
        <v>32</v>
      </c>
      <c r="W5" s="20">
        <f>COUNTIFS(调查表!C:C,统计表!C5,调查表!T:T,"不详")</f>
        <v>1</v>
      </c>
      <c r="X5" s="20">
        <f>COUNTIFS(调查表!C:C,统计表!C5,调查表!U:U,"有")</f>
        <v>21</v>
      </c>
      <c r="Y5" s="20">
        <f>COUNTIFS(调查表!C:C,统计表!C5,调查表!U:U,"无")</f>
        <v>18</v>
      </c>
      <c r="Z5" s="20">
        <f>COUNTIFS(调查表!C:C,统计表!C5,调查表!U:U,"不详")</f>
        <v>1</v>
      </c>
      <c r="AA5" s="20">
        <f>COUNTIFS(调查表!C:C,统计表!C5,调查表!V:V,"有")</f>
        <v>7</v>
      </c>
      <c r="AB5" s="20">
        <f>COUNTIFS(调查表!C:C,统计表!C5,调查表!V:V,"无")</f>
        <v>32</v>
      </c>
      <c r="AC5" s="20">
        <f>COUNTIFS(调查表!C:C,统计表!C5,调查表!V:V,"不详")</f>
        <v>1</v>
      </c>
      <c r="AD5" s="20">
        <f>COUNTIFS(调查表!C:C,统计表!C5,调查表!X:X,"1")</f>
        <v>14</v>
      </c>
      <c r="AE5" s="20">
        <f>COUNTIFS(调查表!C:C,统计表!C5,调查表!X:X,"2")</f>
        <v>26</v>
      </c>
      <c r="AF5" s="20">
        <f>COUNTIFS(调查表!C:C,统计表!C5,调查表!Z:Z,"1")</f>
        <v>37</v>
      </c>
      <c r="AG5" s="20">
        <f>COUNTIFS(调查表!C:C,统计表!C5,调查表!Z:Z,"2")</f>
        <v>0</v>
      </c>
      <c r="AH5" s="20">
        <f>COUNTIFS(调查表!C:C,统计表!C5,调查表!Z:Z,"4")</f>
        <v>2</v>
      </c>
      <c r="AI5" s="20">
        <f>COUNTIFS(调查表!C:C,统计表!C5,调查表!Z:Z,"3")</f>
        <v>1</v>
      </c>
      <c r="AJ5" s="20">
        <f>COUNTIFS(调查表!C:C,统计表!C5,调查表!Z:Z,"5")</f>
        <v>0</v>
      </c>
      <c r="AK5" s="20">
        <f>COUNTIFS(调查表!C:C,统计表!C5,调查表!AB:AB,"1")</f>
        <v>37</v>
      </c>
      <c r="AL5" s="20">
        <f>COUNTIFS(调查表!C:C,统计表!C5,调查表!AB:AB,"2")</f>
        <v>0</v>
      </c>
      <c r="AM5" s="20">
        <f>COUNTIFS(调查表!C:C,统计表!C5,调查表!AB:AB,"3")</f>
        <v>1</v>
      </c>
      <c r="AN5" s="20">
        <f>COUNTIFS(调查表!C:C,统计表!C5,调查表!AB:AB,"4")</f>
        <v>2</v>
      </c>
      <c r="AO5" s="20">
        <f>COUNTIFS(调查表!C:C,统计表!C5,调查表!AB:AB,"5")</f>
        <v>0</v>
      </c>
      <c r="AP5" s="20">
        <f>COUNTIFS(调查表!C:C,统计表!C5,调查表!G:G,"1")</f>
        <v>0</v>
      </c>
      <c r="AQ5" s="20">
        <f>COUNTIFS(调查表!C:C,统计表!C5,调查表!G:G,"2")</f>
        <v>2</v>
      </c>
      <c r="AR5" s="20">
        <f>COUNTIFS(调查表!C:C,统计表!C5,调查表!G:G,"3")</f>
        <v>0</v>
      </c>
      <c r="AS5" s="20">
        <f>COUNTIFS(调查表!C:C,统计表!C5,调查表!G:G,"4")</f>
        <v>0</v>
      </c>
      <c r="AT5" s="20">
        <f>COUNTIFS(调查表!C:C,统计表!C5,调查表!G:G,"5")</f>
        <v>1</v>
      </c>
      <c r="AU5" s="20">
        <f>COUNTIFS(调查表!C:C,统计表!C5,调查表!G:G,"6")</f>
        <v>0</v>
      </c>
      <c r="AV5" s="97"/>
    </row>
    <row r="6" spans="1:48">
      <c r="A6" s="20">
        <v>4</v>
      </c>
      <c r="B6" s="18" t="s">
        <v>25</v>
      </c>
      <c r="C6" s="18" t="s">
        <v>562</v>
      </c>
      <c r="D6" s="55">
        <f>COUNTIFS(调查表!C:C,统计表!C6,调查表!K:K,"是")</f>
        <v>2</v>
      </c>
      <c r="E6" s="55">
        <f>COUNTIFS(调查表!C:C,统计表!C6,调查表!K:K,"否")</f>
        <v>2</v>
      </c>
      <c r="F6" s="55">
        <f>COUNTIFS(调查表!C:C,统计表!C6,调查表!K:K,"无法查看")</f>
        <v>0</v>
      </c>
      <c r="G6" s="20">
        <f>COUNTIFS(调查表!C:C,统计表!C6,调查表!N:N,"仍在使用")</f>
        <v>1</v>
      </c>
      <c r="H6" s="20">
        <f>COUNTIFS(调查表!C:C,统计表!C6,调查表!N:N,"废弃不用")</f>
        <v>1</v>
      </c>
      <c r="I6" s="20">
        <f>COUNTIFS(调查表!C:C,统计表!C6,调查表!N:N,"不详")</f>
        <v>0</v>
      </c>
      <c r="J6" s="20">
        <f>COUNTIFS(调查表!C:C,统计表!C6,调查表!O:O,"√")</f>
        <v>0</v>
      </c>
      <c r="K6" s="20">
        <f>COUNTIFS(调查表!C:C,统计表!C6,调查表!P:P,"√")</f>
        <v>0</v>
      </c>
      <c r="L6" s="20">
        <f>COUNTIFS(调查表!C:C,统计表!C6,调查表!Q:Q,"√")</f>
        <v>0</v>
      </c>
      <c r="M6" s="20">
        <f>COUNTIFS(调查表!C:C,统计表!C6,调查表!R:R,"√")</f>
        <v>1</v>
      </c>
      <c r="N6" s="20">
        <f>COUNTIFS(调查表!C:C,统计表!C6,调查表!AE:AE,"2")</f>
        <v>0</v>
      </c>
      <c r="O6" s="20">
        <f>COUNTIFS(调查表!C:C,统计表!C6,调查表!AE:AE,"3")</f>
        <v>0</v>
      </c>
      <c r="P6" s="20">
        <f>COUNTIFS(调查表!C:C,统计表!C6,调查表!AE:AE,"4")</f>
        <v>0</v>
      </c>
      <c r="Q6" s="20">
        <f>COUNTIFS(调查表!C:C,统计表!C6,调查表!S:S,"无")</f>
        <v>0</v>
      </c>
      <c r="R6" s="20">
        <f>COUNTIFS(调查表!C:C,统计表!C6,调查表!S:S,"清澈")</f>
        <v>1</v>
      </c>
      <c r="S6" s="20">
        <f>COUNTIFS(调查表!C:C,统计表!C6,调查表!S:S,"浑浊")</f>
        <v>1</v>
      </c>
      <c r="T6" s="20">
        <f>COUNTIFS(调查表!C:C,统计表!C6,调查表!S:S,"不详")</f>
        <v>0</v>
      </c>
      <c r="U6" s="20">
        <f>COUNTIFS(调查表!C:C,统计表!C6,调查表!T:T,"有")</f>
        <v>0</v>
      </c>
      <c r="V6" s="20">
        <f>COUNTIFS(调查表!C:C,统计表!C6,调查表!T:T,"无")</f>
        <v>2</v>
      </c>
      <c r="W6" s="20">
        <f>COUNTIFS(调查表!C:C,统计表!C6,调查表!T:T,"不详")</f>
        <v>0</v>
      </c>
      <c r="X6" s="20">
        <f>COUNTIFS(调查表!C:C,统计表!C6,调查表!U:U,"有")</f>
        <v>1</v>
      </c>
      <c r="Y6" s="20">
        <f>COUNTIFS(调查表!C:C,统计表!C6,调查表!U:U,"无")</f>
        <v>1</v>
      </c>
      <c r="Z6" s="20">
        <f>COUNTIFS(调查表!C:C,统计表!C6,调查表!U:U,"不详")</f>
        <v>0</v>
      </c>
      <c r="AA6" s="20">
        <f>COUNTIFS(调查表!C:C,统计表!C6,调查表!V:V,"有")</f>
        <v>0</v>
      </c>
      <c r="AB6" s="20">
        <f>COUNTIFS(调查表!C:C,统计表!C6,调查表!V:V,"无")</f>
        <v>2</v>
      </c>
      <c r="AC6" s="20">
        <f>COUNTIFS(调查表!C:C,统计表!C6,调查表!V:V,"不详")</f>
        <v>0</v>
      </c>
      <c r="AD6" s="20">
        <f>COUNTIFS(调查表!C:C,统计表!C6,调查表!X:X,"1")</f>
        <v>2</v>
      </c>
      <c r="AE6" s="20">
        <f>COUNTIFS(调查表!C:C,统计表!C6,调查表!X:X,"2")</f>
        <v>0</v>
      </c>
      <c r="AF6" s="20">
        <f>COUNTIFS(调查表!C:C,统计表!C6,调查表!Z:Z,"1")</f>
        <v>0</v>
      </c>
      <c r="AG6" s="20">
        <f>COUNTIFS(调查表!C:C,统计表!C6,调查表!Z:Z,"2")</f>
        <v>0</v>
      </c>
      <c r="AH6" s="20">
        <f>COUNTIFS(调查表!C:C,统计表!C6,调查表!Z:Z,"4")</f>
        <v>1</v>
      </c>
      <c r="AI6" s="20">
        <f>COUNTIFS(调查表!C:C,统计表!C6,调查表!Z:Z,"3")</f>
        <v>1</v>
      </c>
      <c r="AJ6" s="20">
        <f>COUNTIFS(调查表!C:C,统计表!C6,调查表!Z:Z,"5")</f>
        <v>0</v>
      </c>
      <c r="AK6" s="20">
        <f>COUNTIFS(调查表!C:C,统计表!C6,调查表!AB:AB,"1")</f>
        <v>0</v>
      </c>
      <c r="AL6" s="20">
        <f>COUNTIFS(调查表!C:C,统计表!C6,调查表!AB:AB,"2")</f>
        <v>0</v>
      </c>
      <c r="AM6" s="20">
        <f>COUNTIFS(调查表!C:C,统计表!C6,调查表!AB:AB,"3")</f>
        <v>1</v>
      </c>
      <c r="AN6" s="20">
        <f>COUNTIFS(调查表!C:C,统计表!C6,调查表!AB:AB,"4")</f>
        <v>1</v>
      </c>
      <c r="AO6" s="20">
        <f>COUNTIFS(调查表!C:C,统计表!C6,调查表!AB:AB,"5")</f>
        <v>0</v>
      </c>
      <c r="AP6" s="20">
        <f>COUNTIFS(调查表!C:C,统计表!C6,调查表!G:G,"1")</f>
        <v>0</v>
      </c>
      <c r="AQ6" s="20">
        <f>COUNTIFS(调查表!C:C,统计表!C6,调查表!G:G,"2")</f>
        <v>0</v>
      </c>
      <c r="AR6" s="20">
        <f>COUNTIFS(调查表!C:C,统计表!C6,调查表!G:G,"3")</f>
        <v>0</v>
      </c>
      <c r="AS6" s="20">
        <f>COUNTIFS(调查表!C:C,统计表!C6,调查表!G:G,"4")</f>
        <v>0</v>
      </c>
      <c r="AT6" s="20">
        <f>COUNTIFS(调查表!C:C,统计表!C6,调查表!G:G,"5")</f>
        <v>0</v>
      </c>
      <c r="AU6" s="20">
        <f>COUNTIFS(调查表!C:C,统计表!C6,调查表!G:G,"6")</f>
        <v>0</v>
      </c>
      <c r="AV6" s="97"/>
    </row>
    <row r="7" spans="1:48">
      <c r="A7" s="20">
        <v>5</v>
      </c>
      <c r="B7" s="18" t="s">
        <v>25</v>
      </c>
      <c r="C7" s="18" t="s">
        <v>2286</v>
      </c>
      <c r="D7" s="55">
        <f>COUNTIFS(调查表!C:C,统计表!C7,调查表!K:K,"是")</f>
        <v>11</v>
      </c>
      <c r="E7" s="55">
        <f>COUNTIFS(调查表!C:C,统计表!C7,调查表!K:K,"否")</f>
        <v>0</v>
      </c>
      <c r="F7" s="55">
        <f>COUNTIFS(调查表!C:C,统计表!C7,调查表!K:K,"无法查看")</f>
        <v>0</v>
      </c>
      <c r="G7" s="20">
        <f>COUNTIFS(调查表!C:C,统计表!C7,调查表!N:N,"仍在使用")</f>
        <v>9</v>
      </c>
      <c r="H7" s="20">
        <f>COUNTIFS(调查表!C:C,统计表!C7,调查表!N:N,"废弃不用")</f>
        <v>2</v>
      </c>
      <c r="I7" s="20">
        <f>COUNTIFS(调查表!C:C,统计表!C7,调查表!N:N,"不详")</f>
        <v>0</v>
      </c>
      <c r="J7" s="20">
        <f>COUNTIFS(调查表!C:C,统计表!C7,调查表!O:O,"√")</f>
        <v>0</v>
      </c>
      <c r="K7" s="20">
        <f>COUNTIFS(调查表!C:C,统计表!C7,调查表!P:P,"√")</f>
        <v>7</v>
      </c>
      <c r="L7" s="20">
        <f>COUNTIFS(调查表!C:C,统计表!C7,调查表!Q:Q,"√")</f>
        <v>0</v>
      </c>
      <c r="M7" s="20">
        <f>COUNTIFS(调查表!C:C,统计表!C7,调查表!R:R,"√")</f>
        <v>5</v>
      </c>
      <c r="N7" s="20">
        <f>COUNTIFS(调查表!C:C,统计表!C7,调查表!AE:AE,"2")</f>
        <v>3</v>
      </c>
      <c r="O7" s="20">
        <f>COUNTIFS(调查表!C:C,统计表!C7,调查表!AE:AE,"3")</f>
        <v>0</v>
      </c>
      <c r="P7" s="20">
        <f>COUNTIFS(调查表!C:C,统计表!C7,调查表!AE:AE,"4")</f>
        <v>0</v>
      </c>
      <c r="Q7" s="20">
        <f>COUNTIFS(调查表!C:C,统计表!C7,调查表!S:S,"无")</f>
        <v>0</v>
      </c>
      <c r="R7" s="20">
        <f>COUNTIFS(调查表!C:C,统计表!C7,调查表!S:S,"清澈")</f>
        <v>10</v>
      </c>
      <c r="S7" s="20">
        <f>COUNTIFS(调查表!C:C,统计表!C7,调查表!S:S,"浑浊")</f>
        <v>0</v>
      </c>
      <c r="T7" s="20">
        <f>COUNTIFS(调查表!C:C,统计表!C7,调查表!S:S,"不详")</f>
        <v>1</v>
      </c>
      <c r="U7" s="20">
        <f>COUNTIFS(调查表!C:C,统计表!C7,调查表!T:T,"有")</f>
        <v>0</v>
      </c>
      <c r="V7" s="20">
        <f>COUNTIFS(调查表!C:C,统计表!C7,调查表!T:T,"无")</f>
        <v>10</v>
      </c>
      <c r="W7" s="20">
        <f>COUNTIFS(调查表!C:C,统计表!C7,调查表!T:T,"不详")</f>
        <v>1</v>
      </c>
      <c r="X7" s="20">
        <f>COUNTIFS(调查表!C:C,统计表!C7,调查表!U:U,"有")</f>
        <v>10</v>
      </c>
      <c r="Y7" s="20">
        <f>COUNTIFS(调查表!C:C,统计表!C7,调查表!U:U,"无")</f>
        <v>0</v>
      </c>
      <c r="Z7" s="20">
        <f>COUNTIFS(调查表!C:C,统计表!C7,调查表!U:U,"不详")</f>
        <v>1</v>
      </c>
      <c r="AA7" s="20">
        <f>COUNTIFS(调查表!C:C,统计表!C7,调查表!V:V,"有")</f>
        <v>1</v>
      </c>
      <c r="AB7" s="20">
        <f>COUNTIFS(调查表!C:C,统计表!C7,调查表!V:V,"无")</f>
        <v>9</v>
      </c>
      <c r="AC7" s="20">
        <f>COUNTIFS(调查表!C:C,统计表!C7,调查表!V:V,"不详")</f>
        <v>1</v>
      </c>
      <c r="AD7" s="20">
        <f>COUNTIFS(调查表!C:C,统计表!C7,调查表!X:X,"1")</f>
        <v>4</v>
      </c>
      <c r="AE7" s="20">
        <f>COUNTIFS(调查表!C:C,统计表!C7,调查表!X:X,"2")</f>
        <v>7</v>
      </c>
      <c r="AF7" s="20">
        <f>COUNTIFS(调查表!C:C,统计表!C7,调查表!Z:Z,"1")</f>
        <v>6</v>
      </c>
      <c r="AG7" s="20">
        <f>COUNTIFS(调查表!C:C,统计表!C7,调查表!Z:Z,"2")</f>
        <v>4</v>
      </c>
      <c r="AH7" s="20">
        <f>COUNTIFS(调查表!C:C,统计表!C7,调查表!Z:Z,"4")</f>
        <v>0</v>
      </c>
      <c r="AI7" s="20">
        <f>COUNTIFS(调查表!C:C,统计表!C7,调查表!Z:Z,"3")</f>
        <v>1</v>
      </c>
      <c r="AJ7" s="20">
        <f>COUNTIFS(调查表!C:C,统计表!C7,调查表!Z:Z,"5")</f>
        <v>0</v>
      </c>
      <c r="AK7" s="20">
        <f>COUNTIFS(调查表!C:C,统计表!C7,调查表!AB:AB,"1")</f>
        <v>6</v>
      </c>
      <c r="AL7" s="20">
        <f>COUNTIFS(调查表!C:C,统计表!C7,调查表!AB:AB,"2")</f>
        <v>4</v>
      </c>
      <c r="AM7" s="20">
        <f>COUNTIFS(调查表!C:C,统计表!C7,调查表!AB:AB,"3")</f>
        <v>1</v>
      </c>
      <c r="AN7" s="20">
        <f>COUNTIFS(调查表!C:C,统计表!C7,调查表!AB:AB,"4")</f>
        <v>0</v>
      </c>
      <c r="AO7" s="20">
        <f>COUNTIFS(调查表!C:C,统计表!C7,调查表!AB:AB,"5")</f>
        <v>0</v>
      </c>
      <c r="AP7" s="20">
        <f>COUNTIFS(调查表!C:C,统计表!C7,调查表!G:G,"1")</f>
        <v>0</v>
      </c>
      <c r="AQ7" s="20">
        <f>COUNTIFS(调查表!C:C,统计表!C7,调查表!G:G,"2")</f>
        <v>0</v>
      </c>
      <c r="AR7" s="20">
        <f>COUNTIFS(调查表!C:C,统计表!C7,调查表!G:G,"3")</f>
        <v>0</v>
      </c>
      <c r="AS7" s="20">
        <f>COUNTIFS(调查表!C:C,统计表!C7,调查表!G:G,"4")</f>
        <v>0</v>
      </c>
      <c r="AT7" s="20">
        <f>COUNTIFS(调查表!C:C,统计表!C7,调查表!G:G,"5")</f>
        <v>3</v>
      </c>
      <c r="AU7" s="20">
        <f>COUNTIFS(调查表!C:C,统计表!C7,调查表!G:G,"6")</f>
        <v>0</v>
      </c>
      <c r="AV7" s="97"/>
    </row>
    <row r="8" spans="1:48">
      <c r="A8" s="20">
        <v>6</v>
      </c>
      <c r="B8" s="18" t="s">
        <v>25</v>
      </c>
      <c r="C8" s="18" t="s">
        <v>542</v>
      </c>
      <c r="D8" s="55">
        <f>COUNTIFS(调查表!C:C,统计表!C8,调查表!K:K,"是")</f>
        <v>2</v>
      </c>
      <c r="E8" s="55">
        <f>COUNTIFS(调查表!C:C,统计表!C8,调查表!K:K,"否")</f>
        <v>1</v>
      </c>
      <c r="F8" s="55">
        <f>COUNTIFS(调查表!C:C,统计表!C8,调查表!K:K,"无法查看")</f>
        <v>0</v>
      </c>
      <c r="G8" s="20">
        <f>COUNTIFS(调查表!C:C,统计表!C8,调查表!N:N,"仍在使用")</f>
        <v>2</v>
      </c>
      <c r="H8" s="20">
        <f>COUNTIFS(调查表!C:C,统计表!C8,调查表!N:N,"废弃不用")</f>
        <v>0</v>
      </c>
      <c r="I8" s="20">
        <f>COUNTIFS(调查表!C:C,统计表!C8,调查表!N:N,"不详")</f>
        <v>0</v>
      </c>
      <c r="J8" s="20">
        <f>COUNTIFS(调查表!C:C,统计表!C8,调查表!O:O,"√")</f>
        <v>1</v>
      </c>
      <c r="K8" s="20">
        <f>COUNTIFS(调查表!C:C,统计表!C8,调查表!P:P,"√")</f>
        <v>1</v>
      </c>
      <c r="L8" s="20">
        <f>COUNTIFS(调查表!C:C,统计表!C8,调查表!Q:Q,"√")</f>
        <v>0</v>
      </c>
      <c r="M8" s="20">
        <f>COUNTIFS(调查表!C:C,统计表!C8,调查表!R:R,"√")</f>
        <v>1</v>
      </c>
      <c r="N8" s="20">
        <f>COUNTIFS(调查表!C:C,统计表!C8,调查表!AE:AE,"2")</f>
        <v>1</v>
      </c>
      <c r="O8" s="20">
        <f>COUNTIFS(调查表!C:C,统计表!C8,调查表!AE:AE,"3")</f>
        <v>0</v>
      </c>
      <c r="P8" s="20">
        <f>COUNTIFS(调查表!C:C,统计表!C8,调查表!AE:AE,"4")</f>
        <v>0</v>
      </c>
      <c r="Q8" s="20">
        <f>COUNTIFS(调查表!C:C,统计表!C8,调查表!S:S,"无")</f>
        <v>0</v>
      </c>
      <c r="R8" s="20">
        <f>COUNTIFS(调查表!C:C,统计表!C8,调查表!S:S,"清澈")</f>
        <v>2</v>
      </c>
      <c r="S8" s="20">
        <f>COUNTIFS(调查表!C:C,统计表!C8,调查表!S:S,"浑浊")</f>
        <v>0</v>
      </c>
      <c r="T8" s="20">
        <f>COUNTIFS(调查表!C:C,统计表!C8,调查表!S:S,"不详")</f>
        <v>0</v>
      </c>
      <c r="U8" s="20">
        <f>COUNTIFS(调查表!C:C,统计表!C8,调查表!T:T,"有")</f>
        <v>0</v>
      </c>
      <c r="V8" s="20">
        <f>COUNTIFS(调查表!C:C,统计表!C8,调查表!T:T,"无")</f>
        <v>2</v>
      </c>
      <c r="W8" s="20">
        <f>COUNTIFS(调查表!C:C,统计表!C8,调查表!T:T,"不详")</f>
        <v>0</v>
      </c>
      <c r="X8" s="20">
        <f>COUNTIFS(调查表!C:C,统计表!C8,调查表!U:U,"有")</f>
        <v>2</v>
      </c>
      <c r="Y8" s="20">
        <f>COUNTIFS(调查表!C:C,统计表!C8,调查表!U:U,"无")</f>
        <v>0</v>
      </c>
      <c r="Z8" s="20">
        <f>COUNTIFS(调查表!C:C,统计表!C8,调查表!U:U,"不详")</f>
        <v>0</v>
      </c>
      <c r="AA8" s="20">
        <f>COUNTIFS(调查表!C:C,统计表!C8,调查表!V:V,"有")</f>
        <v>0</v>
      </c>
      <c r="AB8" s="20">
        <f>COUNTIFS(调查表!C:C,统计表!C8,调查表!V:V,"无")</f>
        <v>2</v>
      </c>
      <c r="AC8" s="20">
        <f>COUNTIFS(调查表!C:C,统计表!C8,调查表!V:V,"不详")</f>
        <v>0</v>
      </c>
      <c r="AD8" s="20">
        <f>COUNTIFS(调查表!C:C,统计表!C8,调查表!X:X,"1")</f>
        <v>2</v>
      </c>
      <c r="AE8" s="20">
        <f>COUNTIFS(调查表!C:C,统计表!C8,调查表!X:X,"2")</f>
        <v>0</v>
      </c>
      <c r="AF8" s="20">
        <f>COUNTIFS(调查表!C:C,统计表!C8,调查表!Z:Z,"1")</f>
        <v>0</v>
      </c>
      <c r="AG8" s="20">
        <f>COUNTIFS(调查表!C:C,统计表!C8,调查表!Z:Z,"2")</f>
        <v>1</v>
      </c>
      <c r="AH8" s="20">
        <f>COUNTIFS(调查表!C:C,统计表!C8,调查表!Z:Z,"4")</f>
        <v>1</v>
      </c>
      <c r="AI8" s="20">
        <f>COUNTIFS(调查表!C:C,统计表!C8,调查表!Z:Z,"3")</f>
        <v>0</v>
      </c>
      <c r="AJ8" s="20">
        <f>COUNTIFS(调查表!C:C,统计表!C8,调查表!Z:Z,"5")</f>
        <v>0</v>
      </c>
      <c r="AK8" s="20">
        <f>COUNTIFS(调查表!C:C,统计表!C8,调查表!AB:AB,"1")</f>
        <v>0</v>
      </c>
      <c r="AL8" s="20">
        <f>COUNTIFS(调查表!C:C,统计表!C8,调查表!AB:AB,"2")</f>
        <v>0</v>
      </c>
      <c r="AM8" s="20">
        <f>COUNTIFS(调查表!C:C,统计表!C8,调查表!AB:AB,"3")</f>
        <v>1</v>
      </c>
      <c r="AN8" s="20">
        <f>COUNTIFS(调查表!C:C,统计表!C8,调查表!AB:AB,"4")</f>
        <v>1</v>
      </c>
      <c r="AO8" s="20">
        <f>COUNTIFS(调查表!C:C,统计表!C8,调查表!AB:AB,"5")</f>
        <v>0</v>
      </c>
      <c r="AP8" s="20">
        <f>COUNTIFS(调查表!C:C,统计表!C8,调查表!G:G,"1")</f>
        <v>0</v>
      </c>
      <c r="AQ8" s="20">
        <f>COUNTIFS(调查表!C:C,统计表!C8,调查表!G:G,"2")</f>
        <v>0</v>
      </c>
      <c r="AR8" s="20">
        <f>COUNTIFS(调查表!C:C,统计表!C8,调查表!G:G,"3")</f>
        <v>0</v>
      </c>
      <c r="AS8" s="20">
        <f>COUNTIFS(调查表!C:C,统计表!C8,调查表!G:G,"4")</f>
        <v>0</v>
      </c>
      <c r="AT8" s="20">
        <f>COUNTIFS(调查表!C:C,统计表!C8,调查表!G:G,"5")</f>
        <v>0</v>
      </c>
      <c r="AU8" s="20">
        <f>COUNTIFS(调查表!C:C,统计表!C8,调查表!G:G,"6")</f>
        <v>0</v>
      </c>
      <c r="AV8" s="97"/>
    </row>
    <row r="9" spans="1:48">
      <c r="A9" s="20">
        <v>7</v>
      </c>
      <c r="B9" s="18" t="s">
        <v>25</v>
      </c>
      <c r="C9" s="18" t="s">
        <v>2586</v>
      </c>
      <c r="D9" s="55">
        <f>COUNTIFS(调查表!C:C,统计表!C9,调查表!K:K,"是")</f>
        <v>38</v>
      </c>
      <c r="E9" s="55">
        <f>COUNTIFS(调查表!C:C,统计表!C9,调查表!K:K,"否")</f>
        <v>10</v>
      </c>
      <c r="F9" s="55">
        <v>0</v>
      </c>
      <c r="G9" s="20">
        <f>COUNTIFS(调查表!C:C,统计表!C9,调查表!N:N,"仍在使用")</f>
        <v>26</v>
      </c>
      <c r="H9" s="20">
        <f>COUNTIFS(调查表!C:C,统计表!C9,调查表!N:N,"废弃不用")</f>
        <v>12</v>
      </c>
      <c r="I9" s="20">
        <f>COUNTIFS(调查表!C:C,统计表!C9,调查表!N:N,"不详")</f>
        <v>0</v>
      </c>
      <c r="J9" s="20">
        <f>COUNTIFS(调查表!C:C,统计表!C9,调查表!O:O,"√")</f>
        <v>6</v>
      </c>
      <c r="K9" s="20">
        <f>COUNTIFS(调查表!C:C,统计表!C9,调查表!P:P,"√")</f>
        <v>24</v>
      </c>
      <c r="L9" s="20">
        <f>COUNTIFS(调查表!C:C,统计表!C9,调查表!Q:Q,"√")</f>
        <v>5</v>
      </c>
      <c r="M9" s="20">
        <f>COUNTIFS(调查表!C:C,统计表!C9,调查表!R:R,"√")</f>
        <v>6</v>
      </c>
      <c r="N9" s="20">
        <f>COUNTIFS(调查表!C:C,统计表!C9,调查表!AE:AE,"2")</f>
        <v>6</v>
      </c>
      <c r="O9" s="20">
        <f>COUNTIFS(调查表!C:C,统计表!C9,调查表!AE:AE,"3")</f>
        <v>0</v>
      </c>
      <c r="P9" s="20">
        <f>COUNTIFS(调查表!C:C,统计表!C9,调查表!AE:AE,"4")</f>
        <v>3</v>
      </c>
      <c r="Q9" s="20">
        <f>COUNTIFS(调查表!C:C,统计表!C9,调查表!S:S,"无")</f>
        <v>1</v>
      </c>
      <c r="R9" s="20">
        <f>COUNTIFS(调查表!C:C,统计表!C9,调查表!S:S,"清澈")</f>
        <v>28</v>
      </c>
      <c r="S9" s="20">
        <f>COUNTIFS(调查表!C:C,统计表!C9,调查表!S:S,"浑浊")</f>
        <v>9</v>
      </c>
      <c r="T9" s="20">
        <f>COUNTIFS(调查表!C:C,统计表!C9,调查表!S:S,"不详")</f>
        <v>0</v>
      </c>
      <c r="U9" s="20">
        <f>COUNTIFS(调查表!C:C,统计表!C9,调查表!T:T,"有")</f>
        <v>31</v>
      </c>
      <c r="V9" s="20">
        <f>COUNTIFS(调查表!C:C,统计表!C9,调查表!T:T,"无")</f>
        <v>7</v>
      </c>
      <c r="W9" s="20">
        <f>COUNTIFS(调查表!C:C,统计表!C9,调查表!T:T,"不详")</f>
        <v>0</v>
      </c>
      <c r="X9" s="20">
        <f>COUNTIFS(调查表!C:C,统计表!C9,调查表!U:U,"有")</f>
        <v>28</v>
      </c>
      <c r="Y9" s="20">
        <f>COUNTIFS(调查表!C:C,统计表!C9,调查表!U:U,"无")</f>
        <v>10</v>
      </c>
      <c r="Z9" s="20">
        <f>COUNTIFS(调查表!C:C,统计表!C9,调查表!U:U,"不详")</f>
        <v>0</v>
      </c>
      <c r="AA9" s="20">
        <f>COUNTIFS(调查表!C:C,统计表!C9,调查表!V:V,"有")</f>
        <v>22</v>
      </c>
      <c r="AB9" s="20">
        <f>COUNTIFS(调查表!C:C,统计表!C9,调查表!V:V,"无")</f>
        <v>16</v>
      </c>
      <c r="AC9" s="20">
        <f>COUNTIFS(调查表!C:C,统计表!C9,调查表!V:V,"不详")</f>
        <v>0</v>
      </c>
      <c r="AD9" s="20">
        <f>COUNTIFS(调查表!C:C,统计表!C9,调查表!X:X,"1")</f>
        <v>15</v>
      </c>
      <c r="AE9" s="20">
        <f>COUNTIFS(调查表!C:C,统计表!C9,调查表!X:X,"2")</f>
        <v>23</v>
      </c>
      <c r="AF9" s="20">
        <f>COUNTIFS(调查表!C:C,统计表!C9,调查表!Z:Z,"1")</f>
        <v>0</v>
      </c>
      <c r="AG9" s="20">
        <f>COUNTIFS(调查表!C:C,统计表!C9,调查表!Z:Z,"2")</f>
        <v>0</v>
      </c>
      <c r="AH9" s="20">
        <f>COUNTIFS(调查表!C:C,统计表!C9,调查表!Z:Z,"4")</f>
        <v>37</v>
      </c>
      <c r="AI9" s="20">
        <f>COUNTIFS(调查表!C:C,统计表!C9,调查表!Z:Z,"3")</f>
        <v>0</v>
      </c>
      <c r="AJ9" s="20">
        <f>COUNTIFS(调查表!C:C,统计表!C9,调查表!Z:Z,"5")</f>
        <v>1</v>
      </c>
      <c r="AK9" s="20">
        <f>COUNTIFS(调查表!C:C,统计表!C9,调查表!AB:AB,"1")</f>
        <v>1</v>
      </c>
      <c r="AL9" s="20">
        <f>COUNTIFS(调查表!C:C,统计表!C9,调查表!AB:AB,"2")</f>
        <v>0</v>
      </c>
      <c r="AM9" s="20">
        <f>COUNTIFS(调查表!C:C,统计表!C9,调查表!AB:AB,"3")</f>
        <v>0</v>
      </c>
      <c r="AN9" s="20">
        <f>COUNTIFS(调查表!C:C,统计表!C9,调查表!AB:AB,"4")</f>
        <v>36</v>
      </c>
      <c r="AO9" s="20">
        <f>COUNTIFS(调查表!C:C,统计表!C9,调查表!AB:AB,"5")</f>
        <v>1</v>
      </c>
      <c r="AP9" s="20">
        <f>COUNTIFS(调查表!C:C,统计表!C9,调查表!G:G,"1")</f>
        <v>1</v>
      </c>
      <c r="AQ9" s="20">
        <f>COUNTIFS(调查表!C:C,统计表!C9,调查表!G:G,"2")</f>
        <v>0</v>
      </c>
      <c r="AR9" s="20">
        <f>COUNTIFS(调查表!C:C,统计表!C9,调查表!G:G,"3")</f>
        <v>0</v>
      </c>
      <c r="AS9" s="20">
        <f>COUNTIFS(调查表!C:C,统计表!C9,调查表!G:G,"4")</f>
        <v>0</v>
      </c>
      <c r="AT9" s="20">
        <f>COUNTIFS(调查表!C:C,统计表!C9,调查表!G:G,"5")</f>
        <v>1</v>
      </c>
      <c r="AU9" s="20">
        <f>COUNTIFS(调查表!C:C,统计表!C9,调查表!G:G,"6")</f>
        <v>4</v>
      </c>
      <c r="AV9" s="97"/>
    </row>
    <row r="10" spans="1:48">
      <c r="A10" s="20">
        <v>8</v>
      </c>
      <c r="B10" s="18" t="s">
        <v>25</v>
      </c>
      <c r="C10" s="18" t="s">
        <v>26</v>
      </c>
      <c r="D10" s="55">
        <f>COUNTIFS(调查表!C:C,统计表!C10,调查表!K:K,"是")</f>
        <v>79</v>
      </c>
      <c r="E10" s="55">
        <f>COUNTIFS(调查表!C:C,统计表!C10,调查表!K:K,"否")</f>
        <v>16</v>
      </c>
      <c r="F10" s="55">
        <f>COUNTIFS(调查表!C:C,统计表!C10,调查表!K:K,"无法查看")</f>
        <v>0</v>
      </c>
      <c r="G10" s="20">
        <f>COUNTIFS(调查表!C:C,统计表!C10,调查表!N:N,"仍在使用")</f>
        <v>27</v>
      </c>
      <c r="H10" s="20">
        <f>COUNTIFS(调查表!C:C,统计表!C10,调查表!N:N,"废弃不用")</f>
        <v>51</v>
      </c>
      <c r="I10" s="20">
        <f>COUNTIFS(调查表!C:C,统计表!C10,调查表!N:N,"不详")</f>
        <v>1</v>
      </c>
      <c r="J10" s="20">
        <f>COUNTIFS(调查表!C:C,统计表!C10,调查表!O:O,"√")</f>
        <v>2</v>
      </c>
      <c r="K10" s="20">
        <f>COUNTIFS(调查表!C:C,统计表!C10,调查表!P:P,"√")</f>
        <v>20</v>
      </c>
      <c r="L10" s="20">
        <f>COUNTIFS(调查表!C:C,统计表!C10,调查表!Q:Q,"√")</f>
        <v>3</v>
      </c>
      <c r="M10" s="20">
        <f>COUNTIFS(调查表!C:C,统计表!C10,调查表!R:R,"√")</f>
        <v>5</v>
      </c>
      <c r="N10" s="20">
        <f>COUNTIFS(调查表!C:C,统计表!C10,调查表!AE:AE,"2")</f>
        <v>3</v>
      </c>
      <c r="O10" s="20">
        <f>COUNTIFS(调查表!C:C,统计表!C10,调查表!AE:AE,"3")</f>
        <v>0</v>
      </c>
      <c r="P10" s="20">
        <f>COUNTIFS(调查表!C:C,统计表!C10,调查表!AE:AE,"4")</f>
        <v>0</v>
      </c>
      <c r="Q10" s="20">
        <f>COUNTIFS(调查表!C:C,统计表!C10,调查表!S:S,"无")</f>
        <v>3</v>
      </c>
      <c r="R10" s="20">
        <f>COUNTIFS(调查表!C:C,统计表!C10,调查表!S:S,"清澈")</f>
        <v>31</v>
      </c>
      <c r="S10" s="20">
        <f>COUNTIFS(调查表!C:C,统计表!C10,调查表!S:S,"浑浊")</f>
        <v>26</v>
      </c>
      <c r="T10" s="20">
        <f>COUNTIFS(调查表!C:C,统计表!C10,调查表!S:S,"不详")</f>
        <v>19</v>
      </c>
      <c r="U10" s="20">
        <f>COUNTIFS(调查表!C:C,统计表!C10,调查表!T:T,"有")</f>
        <v>13</v>
      </c>
      <c r="V10" s="20">
        <f>COUNTIFS(调查表!C:C,统计表!C10,调查表!T:T,"无")</f>
        <v>36</v>
      </c>
      <c r="W10" s="20">
        <f>COUNTIFS(调查表!C:C,统计表!C10,调查表!T:T,"不详")</f>
        <v>30</v>
      </c>
      <c r="X10" s="20">
        <f>COUNTIFS(调查表!C:C,统计表!C10,调查表!U:U,"有")</f>
        <v>65</v>
      </c>
      <c r="Y10" s="20">
        <f>COUNTIFS(调查表!C:C,统计表!C10,调查表!U:U,"无")</f>
        <v>11</v>
      </c>
      <c r="Z10" s="20">
        <f>COUNTIFS(调查表!C:C,统计表!C10,调查表!U:U,"不详")</f>
        <v>3</v>
      </c>
      <c r="AA10" s="20">
        <f>COUNTIFS(调查表!C:C,统计表!C10,调查表!V:V,"有")</f>
        <v>30</v>
      </c>
      <c r="AB10" s="20">
        <f>COUNTIFS(调查表!C:C,统计表!C10,调查表!V:V,"无")</f>
        <v>46</v>
      </c>
      <c r="AC10" s="20">
        <f>COUNTIFS(调查表!C:C,统计表!C10,调查表!V:V,"不详")</f>
        <v>3</v>
      </c>
      <c r="AD10" s="20">
        <f>COUNTIFS(调查表!C:C,统计表!C10,调查表!X:X,"1")</f>
        <v>2</v>
      </c>
      <c r="AE10" s="20">
        <f>COUNTIFS(调查表!C:C,统计表!C10,调查表!X:X,"2")</f>
        <v>77</v>
      </c>
      <c r="AF10" s="20">
        <f>COUNTIFS(调查表!C:C,统计表!C10,调查表!Z:Z,"1")</f>
        <v>21</v>
      </c>
      <c r="AG10" s="20">
        <f>COUNTIFS(调查表!C:C,统计表!C10,调查表!Z:Z,"2")</f>
        <v>7</v>
      </c>
      <c r="AH10" s="20">
        <f>COUNTIFS(调查表!C:C,统计表!C10,调查表!Z:Z,"4")</f>
        <v>18</v>
      </c>
      <c r="AI10" s="20">
        <f>COUNTIFS(调查表!C:C,统计表!C10,调查表!Z:Z,"3")</f>
        <v>30</v>
      </c>
      <c r="AJ10" s="20">
        <f>COUNTIFS(调查表!C:C,统计表!C10,调查表!Z:Z,"5")</f>
        <v>3</v>
      </c>
      <c r="AK10" s="20">
        <f>COUNTIFS(调查表!C:C,统计表!C10,调查表!AB:AB,"1")</f>
        <v>6</v>
      </c>
      <c r="AL10" s="20">
        <f>COUNTIFS(调查表!C:C,统计表!C10,调查表!AB:AB,"2")</f>
        <v>0</v>
      </c>
      <c r="AM10" s="20">
        <f>COUNTIFS(调查表!C:C,统计表!C10,调查表!AB:AB,"3")</f>
        <v>61</v>
      </c>
      <c r="AN10" s="20">
        <f>COUNTIFS(调查表!C:C,统计表!C10,调查表!AB:AB,"4")</f>
        <v>11</v>
      </c>
      <c r="AO10" s="20">
        <f>COUNTIFS(调查表!C:C,统计表!C10,调查表!AB:AB,"5")</f>
        <v>1</v>
      </c>
      <c r="AP10" s="20">
        <f>COUNTIFS(调查表!C:C,统计表!C10,调查表!G:G,"1")</f>
        <v>2</v>
      </c>
      <c r="AQ10" s="20">
        <f>COUNTIFS(调查表!C:C,统计表!C10,调查表!G:G,"2")</f>
        <v>2</v>
      </c>
      <c r="AR10" s="20">
        <f>COUNTIFS(调查表!C:C,统计表!C10,调查表!G:G,"3")</f>
        <v>0</v>
      </c>
      <c r="AS10" s="20">
        <f>COUNTIFS(调查表!C:C,统计表!C10,调查表!G:G,"4")</f>
        <v>0</v>
      </c>
      <c r="AT10" s="20">
        <f>COUNTIFS(调查表!C:C,统计表!C10,调查表!G:G,"5")</f>
        <v>6</v>
      </c>
      <c r="AU10" s="20">
        <f>COUNTIFS(调查表!C:C,统计表!C10,调查表!G:G,"6")</f>
        <v>0</v>
      </c>
      <c r="AV10" s="97"/>
    </row>
    <row r="11" spans="1:48">
      <c r="A11" s="20">
        <v>9</v>
      </c>
      <c r="B11" s="18" t="s">
        <v>25</v>
      </c>
      <c r="C11" s="18" t="s">
        <v>1173</v>
      </c>
      <c r="D11" s="55">
        <f>COUNTIFS(调查表!C:C,统计表!C11,调查表!K:K,"是")</f>
        <v>74</v>
      </c>
      <c r="E11" s="55">
        <f>COUNTIFS(调查表!C:C,统计表!C11,调查表!K:K,"否")</f>
        <v>13</v>
      </c>
      <c r="F11" s="55">
        <f>COUNTIFS(调查表!C:C,统计表!C11,调查表!K:K,"无法查看")</f>
        <v>0</v>
      </c>
      <c r="G11" s="20">
        <f>COUNTIFS(调查表!C:C,统计表!C11,调查表!N:N,"仍在使用")</f>
        <v>72</v>
      </c>
      <c r="H11" s="20">
        <f>COUNTIFS(调查表!C:C,统计表!C11,调查表!N:N,"废弃不用")</f>
        <v>2</v>
      </c>
      <c r="I11" s="20">
        <f>COUNTIFS(调查表!C:C,统计表!C11,调查表!N:N,"不详")</f>
        <v>0</v>
      </c>
      <c r="J11" s="20">
        <f>COUNTIFS(调查表!C:C,统计表!C11,调查表!O:O,"√")</f>
        <v>0</v>
      </c>
      <c r="K11" s="20">
        <f>COUNTIFS(调查表!C:C,统计表!C11,调查表!P:P,"√")</f>
        <v>66</v>
      </c>
      <c r="L11" s="20">
        <f>COUNTIFS(调查表!C:C,统计表!C11,调查表!Q:Q,"√")</f>
        <v>2</v>
      </c>
      <c r="M11" s="20">
        <f>COUNTIFS(调查表!C:C,统计表!C11,调查表!R:R,"√")</f>
        <v>5</v>
      </c>
      <c r="N11" s="20">
        <f>COUNTIFS(调查表!C:C,统计表!C11,调查表!AE:AE,"2")</f>
        <v>1</v>
      </c>
      <c r="O11" s="20">
        <f>COUNTIFS(调查表!C:C,统计表!C11,调查表!AE:AE,"3")</f>
        <v>0</v>
      </c>
      <c r="P11" s="20">
        <f>COUNTIFS(调查表!C:C,统计表!C11,调查表!AE:AE,"4")</f>
        <v>0</v>
      </c>
      <c r="Q11" s="20">
        <f>COUNTIFS(调查表!C:C,统计表!C11,调查表!S:S,"无")</f>
        <v>0</v>
      </c>
      <c r="R11" s="20">
        <f>COUNTIFS(调查表!C:C,统计表!C11,调查表!S:S,"清澈")</f>
        <v>60</v>
      </c>
      <c r="S11" s="20">
        <f>COUNTIFS(调查表!C:C,统计表!C11,调查表!S:S,"浑浊")</f>
        <v>14</v>
      </c>
      <c r="T11" s="20">
        <f>COUNTIFS(调查表!C:C,统计表!C11,调查表!S:S,"不详")</f>
        <v>0</v>
      </c>
      <c r="U11" s="20">
        <f>COUNTIFS(调查表!C:C,统计表!C11,调查表!T:T,"有")</f>
        <v>9</v>
      </c>
      <c r="V11" s="20">
        <f>COUNTIFS(调查表!C:C,统计表!C11,调查表!T:T,"无")</f>
        <v>65</v>
      </c>
      <c r="W11" s="20">
        <f>COUNTIFS(调查表!C:C,统计表!C11,调查表!T:T,"不详")</f>
        <v>0</v>
      </c>
      <c r="X11" s="20">
        <f>COUNTIFS(调查表!C:C,统计表!C11,调查表!U:U,"有")</f>
        <v>46</v>
      </c>
      <c r="Y11" s="20">
        <f>COUNTIFS(调查表!C:C,统计表!C11,调查表!U:U,"无")</f>
        <v>28</v>
      </c>
      <c r="Z11" s="20">
        <f>COUNTIFS(调查表!C:C,统计表!C11,调查表!U:U,"不详")</f>
        <v>0</v>
      </c>
      <c r="AA11" s="20">
        <f>COUNTIFS(调查表!C:C,统计表!C11,调查表!V:V,"有")</f>
        <v>2</v>
      </c>
      <c r="AB11" s="20">
        <f>COUNTIFS(调查表!C:C,统计表!C11,调查表!V:V,"无")</f>
        <v>72</v>
      </c>
      <c r="AC11" s="20">
        <f>COUNTIFS(调查表!C:C,统计表!C11,调查表!V:V,"不详")</f>
        <v>0</v>
      </c>
      <c r="AD11" s="20">
        <f>COUNTIFS(调查表!C:C,统计表!C11,调查表!X:X,"1")</f>
        <v>14</v>
      </c>
      <c r="AE11" s="20">
        <f>COUNTIFS(调查表!C:C,统计表!C11,调查表!X:X,"2")</f>
        <v>60</v>
      </c>
      <c r="AF11" s="20">
        <f>COUNTIFS(调查表!C:C,统计表!C11,调查表!Z:Z,"1")</f>
        <v>69</v>
      </c>
      <c r="AG11" s="20">
        <f>COUNTIFS(调查表!C:C,统计表!C11,调查表!Z:Z,"2")</f>
        <v>3</v>
      </c>
      <c r="AH11" s="20">
        <f>COUNTIFS(调查表!C:C,统计表!C11,调查表!Z:Z,"4")</f>
        <v>2</v>
      </c>
      <c r="AI11" s="20">
        <f>COUNTIFS(调查表!C:C,统计表!C11,调查表!Z:Z,"3")</f>
        <v>0</v>
      </c>
      <c r="AJ11" s="20">
        <f>COUNTIFS(调查表!C:C,统计表!C11,调查表!Z:Z,"5")</f>
        <v>0</v>
      </c>
      <c r="AK11" s="20">
        <f>COUNTIFS(调查表!C:C,统计表!C11,调查表!AB:AB,"1")</f>
        <v>66</v>
      </c>
      <c r="AL11" s="20">
        <f>COUNTIFS(调查表!C:C,统计表!C11,调查表!AB:AB,"2")</f>
        <v>0</v>
      </c>
      <c r="AM11" s="20">
        <f>COUNTIFS(调查表!C:C,统计表!C11,调查表!AB:AB,"3")</f>
        <v>0</v>
      </c>
      <c r="AN11" s="20">
        <f>COUNTIFS(调查表!C:C,统计表!C11,调查表!AB:AB,"4")</f>
        <v>5</v>
      </c>
      <c r="AO11" s="20">
        <f>COUNTIFS(调查表!C:C,统计表!C11,调查表!AB:AB,"5")</f>
        <v>3</v>
      </c>
      <c r="AP11" s="20">
        <f>COUNTIFS(调查表!C:C,统计表!C11,调查表!G:G,"1")</f>
        <v>0</v>
      </c>
      <c r="AQ11" s="20">
        <f>COUNTIFS(调查表!C:C,统计表!C11,调查表!G:G,"2")</f>
        <v>1</v>
      </c>
      <c r="AR11" s="20">
        <f>COUNTIFS(调查表!C:C,统计表!C11,调查表!G:G,"3")</f>
        <v>0</v>
      </c>
      <c r="AS11" s="20">
        <f>COUNTIFS(调查表!C:C,统计表!C11,调查表!G:G,"4")</f>
        <v>0</v>
      </c>
      <c r="AT11" s="20">
        <f>COUNTIFS(调查表!C:C,统计表!C11,调查表!G:G,"5")</f>
        <v>4</v>
      </c>
      <c r="AU11" s="20">
        <f>COUNTIFS(调查表!C:C,统计表!C11,调查表!G:G,"6")</f>
        <v>0</v>
      </c>
      <c r="AV11" s="97"/>
    </row>
    <row r="12" spans="1:48">
      <c r="A12" s="20">
        <v>10</v>
      </c>
      <c r="B12" s="18" t="s">
        <v>25</v>
      </c>
      <c r="C12" s="18" t="s">
        <v>583</v>
      </c>
      <c r="D12" s="55">
        <f>COUNTIFS(调查表!C:C,统计表!C12,调查表!K:K,"是")</f>
        <v>28</v>
      </c>
      <c r="E12" s="55">
        <f>COUNTIFS(调查表!C:C,统计表!C12,调查表!K:K,"否")</f>
        <v>3</v>
      </c>
      <c r="F12" s="55">
        <f>COUNTIFS(调查表!C:C,统计表!C12,调查表!K:K,"无法查看")</f>
        <v>0</v>
      </c>
      <c r="G12" s="20">
        <f>COUNTIFS(调查表!C:C,统计表!C12,调查表!N:N,"仍在使用")</f>
        <v>19</v>
      </c>
      <c r="H12" s="20">
        <f>COUNTIFS(调查表!C:C,统计表!C12,调查表!N:N,"废弃不用")</f>
        <v>9</v>
      </c>
      <c r="I12" s="20">
        <f>COUNTIFS(调查表!C:C,统计表!C12,调查表!N:N,"不详")</f>
        <v>0</v>
      </c>
      <c r="J12" s="20">
        <f>COUNTIFS(调查表!C:C,统计表!C12,调查表!O:O,"√")</f>
        <v>3</v>
      </c>
      <c r="K12" s="20">
        <f>COUNTIFS(调查表!C:C,统计表!C12,调查表!P:P,"√")</f>
        <v>2</v>
      </c>
      <c r="L12" s="20">
        <f>COUNTIFS(调查表!C:C,统计表!C12,调查表!Q:Q,"√")</f>
        <v>1</v>
      </c>
      <c r="M12" s="20">
        <f>COUNTIFS(调查表!C:C,统计表!C12,调查表!R:R,"√")</f>
        <v>17</v>
      </c>
      <c r="N12" s="20">
        <f>COUNTIFS(调查表!C:C,统计表!C12,调查表!AE:AE,"2")</f>
        <v>4</v>
      </c>
      <c r="O12" s="20">
        <f>COUNTIFS(调查表!C:C,统计表!C12,调查表!AE:AE,"3")</f>
        <v>0</v>
      </c>
      <c r="P12" s="20">
        <f>COUNTIFS(调查表!C:C,统计表!C12,调查表!AE:AE,"4")</f>
        <v>0</v>
      </c>
      <c r="Q12" s="20">
        <f>COUNTIFS(调查表!C:C,统计表!C12,调查表!S:S,"无")</f>
        <v>1</v>
      </c>
      <c r="R12" s="20">
        <f>COUNTIFS(调查表!C:C,统计表!C12,调查表!S:S,"清澈")</f>
        <v>17</v>
      </c>
      <c r="S12" s="20">
        <f>COUNTIFS(调查表!C:C,统计表!C12,调查表!S:S,"浑浊")</f>
        <v>9</v>
      </c>
      <c r="T12" s="20">
        <f>COUNTIFS(调查表!C:C,统计表!C12,调查表!S:S,"不详")</f>
        <v>1</v>
      </c>
      <c r="U12" s="20">
        <f>COUNTIFS(调查表!C:C,统计表!C12,调查表!T:T,"有")</f>
        <v>3</v>
      </c>
      <c r="V12" s="20">
        <f>COUNTIFS(调查表!C:C,统计表!C12,调查表!T:T,"无")</f>
        <v>23</v>
      </c>
      <c r="W12" s="20">
        <f>COUNTIFS(调查表!C:C,统计表!C12,调查表!T:T,"不详")</f>
        <v>2</v>
      </c>
      <c r="X12" s="20">
        <f>COUNTIFS(调查表!C:C,统计表!C12,调查表!U:U,"有")</f>
        <v>19</v>
      </c>
      <c r="Y12" s="20">
        <f>COUNTIFS(调查表!C:C,统计表!C12,调查表!U:U,"无")</f>
        <v>9</v>
      </c>
      <c r="Z12" s="20">
        <f>COUNTIFS(调查表!C:C,统计表!C12,调查表!U:U,"不详")</f>
        <v>0</v>
      </c>
      <c r="AA12" s="20">
        <f>COUNTIFS(调查表!C:C,统计表!C12,调查表!V:V,"有")</f>
        <v>7</v>
      </c>
      <c r="AB12" s="20">
        <f>COUNTIFS(调查表!C:C,统计表!C12,调查表!V:V,"无")</f>
        <v>21</v>
      </c>
      <c r="AC12" s="20">
        <f>COUNTIFS(调查表!C:C,统计表!C12,调查表!V:V,"不详")</f>
        <v>0</v>
      </c>
      <c r="AD12" s="20">
        <f>COUNTIFS(调查表!C:C,统计表!C12,调查表!X:X,"1")</f>
        <v>11</v>
      </c>
      <c r="AE12" s="20">
        <f>COUNTIFS(调查表!C:C,统计表!C12,调查表!X:X,"2")</f>
        <v>17</v>
      </c>
      <c r="AF12" s="20">
        <f>COUNTIFS(调查表!C:C,统计表!C12,调查表!Z:Z,"1")</f>
        <v>3</v>
      </c>
      <c r="AG12" s="20">
        <f>COUNTIFS(调查表!C:C,统计表!C12,调查表!Z:Z,"2")</f>
        <v>1</v>
      </c>
      <c r="AH12" s="20">
        <f>COUNTIFS(调查表!C:C,统计表!C12,调查表!Z:Z,"4")</f>
        <v>21</v>
      </c>
      <c r="AI12" s="20">
        <f>COUNTIFS(调查表!C:C,统计表!C12,调查表!Z:Z,"3")</f>
        <v>3</v>
      </c>
      <c r="AJ12" s="20">
        <f>COUNTIFS(调查表!C:C,统计表!C12,调查表!Z:Z,"5")</f>
        <v>0</v>
      </c>
      <c r="AK12" s="20">
        <f>COUNTIFS(调查表!C:C,统计表!C12,调查表!AB:AB,"1")</f>
        <v>5</v>
      </c>
      <c r="AL12" s="20">
        <f>COUNTIFS(调查表!C:C,统计表!C12,调查表!AB:AB,"2")</f>
        <v>0</v>
      </c>
      <c r="AM12" s="20">
        <f>COUNTIFS(调查表!C:C,统计表!C12,调查表!AB:AB,"3")</f>
        <v>3</v>
      </c>
      <c r="AN12" s="20">
        <f>COUNTIFS(调查表!C:C,统计表!C12,调查表!AB:AB,"4")</f>
        <v>19</v>
      </c>
      <c r="AO12" s="20">
        <f>COUNTIFS(调查表!C:C,统计表!C12,调查表!AB:AB,"5")</f>
        <v>1</v>
      </c>
      <c r="AP12" s="20">
        <f>COUNTIFS(调查表!C:C,统计表!C12,调查表!G:G,"1")</f>
        <v>3</v>
      </c>
      <c r="AQ12" s="20">
        <f>COUNTIFS(调查表!C:C,统计表!C12,调查表!G:G,"2")</f>
        <v>1</v>
      </c>
      <c r="AR12" s="20">
        <f>COUNTIFS(调查表!C:C,统计表!C12,调查表!G:G,"3")</f>
        <v>0</v>
      </c>
      <c r="AS12" s="20">
        <f>COUNTIFS(调查表!C:C,统计表!C12,调查表!G:G,"4")</f>
        <v>0</v>
      </c>
      <c r="AT12" s="20">
        <f>COUNTIFS(调查表!C:C,统计表!C12,调查表!G:G,"5")</f>
        <v>3</v>
      </c>
      <c r="AU12" s="20">
        <f>COUNTIFS(调查表!C:C,统计表!C12,调查表!G:G,"6")</f>
        <v>0</v>
      </c>
      <c r="AV12" s="97"/>
    </row>
    <row r="13" spans="1:48">
      <c r="A13" s="20">
        <v>11</v>
      </c>
      <c r="B13" s="18" t="s">
        <v>25</v>
      </c>
      <c r="C13" s="18" t="s">
        <v>493</v>
      </c>
      <c r="D13" s="55">
        <f>COUNTIFS(调查表!C:C,统计表!C13,调查表!K:K,"是")</f>
        <v>4</v>
      </c>
      <c r="E13" s="55">
        <f>COUNTIFS(调查表!C:C,统计表!C13,调查表!K:K,"否")</f>
        <v>1</v>
      </c>
      <c r="F13" s="55">
        <v>1</v>
      </c>
      <c r="G13" s="20">
        <f>COUNTIFS(调查表!C:C,统计表!C13,调查表!N:N,"仍在使用")</f>
        <v>2</v>
      </c>
      <c r="H13" s="20">
        <f>COUNTIFS(调查表!C:C,统计表!C13,调查表!N:N,"废弃不用")</f>
        <v>2</v>
      </c>
      <c r="I13" s="20">
        <f>COUNTIFS(调查表!C:C,统计表!C13,调查表!N:N,"不详")</f>
        <v>0</v>
      </c>
      <c r="J13" s="20">
        <f>COUNTIFS(调查表!C:C,统计表!C13,调查表!O:O,"√")</f>
        <v>0</v>
      </c>
      <c r="K13" s="20">
        <f>COUNTIFS(调查表!C:C,统计表!C13,调查表!P:P,"√")</f>
        <v>2</v>
      </c>
      <c r="L13" s="20">
        <f>COUNTIFS(调查表!C:C,统计表!C13,调查表!Q:Q,"√")</f>
        <v>1</v>
      </c>
      <c r="M13" s="20">
        <f>COUNTIFS(调查表!C:C,统计表!C13,调查表!R:R,"√")</f>
        <v>0</v>
      </c>
      <c r="N13" s="20">
        <f>COUNTIFS(调查表!C:C,统计表!C13,调查表!AE:AE,"2")</f>
        <v>1</v>
      </c>
      <c r="O13" s="20">
        <f>COUNTIFS(调查表!C:C,统计表!C13,调查表!AE:AE,"3")</f>
        <v>0</v>
      </c>
      <c r="P13" s="20">
        <f>COUNTIFS(调查表!C:C,统计表!C13,调查表!AE:AE,"4")</f>
        <v>0</v>
      </c>
      <c r="Q13" s="20">
        <f>COUNTIFS(调查表!C:C,统计表!C13,调查表!S:S,"无")</f>
        <v>0</v>
      </c>
      <c r="R13" s="20">
        <f>COUNTIFS(调查表!C:C,统计表!C13,调查表!S:S,"清澈")</f>
        <v>3</v>
      </c>
      <c r="S13" s="20">
        <f>COUNTIFS(调查表!C:C,统计表!C13,调查表!S:S,"浑浊")</f>
        <v>1</v>
      </c>
      <c r="T13" s="20">
        <f>COUNTIFS(调查表!C:C,统计表!C13,调查表!S:S,"不详")</f>
        <v>0</v>
      </c>
      <c r="U13" s="20">
        <f>COUNTIFS(调查表!C:C,统计表!C13,调查表!T:T,"有")</f>
        <v>1</v>
      </c>
      <c r="V13" s="20">
        <f>COUNTIFS(调查表!C:C,统计表!C13,调查表!T:T,"无")</f>
        <v>3</v>
      </c>
      <c r="W13" s="20">
        <f>COUNTIFS(调查表!C:C,统计表!C13,调查表!T:T,"不详")</f>
        <v>0</v>
      </c>
      <c r="X13" s="20">
        <f>COUNTIFS(调查表!C:C,统计表!C13,调查表!U:U,"有")</f>
        <v>4</v>
      </c>
      <c r="Y13" s="20">
        <f>COUNTIFS(调查表!C:C,统计表!C13,调查表!U:U,"无")</f>
        <v>0</v>
      </c>
      <c r="Z13" s="20">
        <f>COUNTIFS(调查表!C:C,统计表!C13,调查表!U:U,"不详")</f>
        <v>0</v>
      </c>
      <c r="AA13" s="20">
        <f>COUNTIFS(调查表!C:C,统计表!C13,调查表!V:V,"有")</f>
        <v>1</v>
      </c>
      <c r="AB13" s="20">
        <f>COUNTIFS(调查表!C:C,统计表!C13,调查表!V:V,"无")</f>
        <v>3</v>
      </c>
      <c r="AC13" s="20">
        <f>COUNTIFS(调查表!C:C,统计表!C13,调查表!V:V,"不详")</f>
        <v>0</v>
      </c>
      <c r="AD13" s="20">
        <f>COUNTIFS(调查表!C:C,统计表!C13,调查表!X:X,"1")</f>
        <v>3</v>
      </c>
      <c r="AE13" s="20">
        <f>COUNTIFS(调查表!C:C,统计表!C13,调查表!X:X,"2")</f>
        <v>1</v>
      </c>
      <c r="AF13" s="20">
        <f>COUNTIFS(调查表!C:C,统计表!C13,调查表!Z:Z,"1")</f>
        <v>0</v>
      </c>
      <c r="AG13" s="20">
        <f>COUNTIFS(调查表!C:C,统计表!C13,调查表!Z:Z,"2")</f>
        <v>2</v>
      </c>
      <c r="AH13" s="20">
        <f>COUNTIFS(调查表!C:C,统计表!C13,调查表!Z:Z,"4")</f>
        <v>2</v>
      </c>
      <c r="AI13" s="20">
        <f>COUNTIFS(调查表!C:C,统计表!C13,调查表!Z:Z,"3")</f>
        <v>0</v>
      </c>
      <c r="AJ13" s="20">
        <f>COUNTIFS(调查表!C:C,统计表!C13,调查表!Z:Z,"5")</f>
        <v>0</v>
      </c>
      <c r="AK13" s="20">
        <f>COUNTIFS(调查表!C:C,统计表!C13,调查表!AB:AB,"1")</f>
        <v>2</v>
      </c>
      <c r="AL13" s="20">
        <f>COUNTIFS(调查表!C:C,统计表!C13,调查表!AB:AB,"2")</f>
        <v>1</v>
      </c>
      <c r="AM13" s="20">
        <f>COUNTIFS(调查表!C:C,统计表!C13,调查表!AB:AB,"3")</f>
        <v>0</v>
      </c>
      <c r="AN13" s="20">
        <f>COUNTIFS(调查表!C:C,统计表!C13,调查表!AB:AB,"4")</f>
        <v>1</v>
      </c>
      <c r="AO13" s="20">
        <f>COUNTIFS(调查表!C:C,统计表!C13,调查表!AB:AB,"5")</f>
        <v>0</v>
      </c>
      <c r="AP13" s="20">
        <f>COUNTIFS(调查表!C:C,统计表!C13,调查表!G:G,"1")</f>
        <v>0</v>
      </c>
      <c r="AQ13" s="20">
        <f>COUNTIFS(调查表!C:C,统计表!C13,调查表!G:G,"2")</f>
        <v>1</v>
      </c>
      <c r="AR13" s="20">
        <f>COUNTIFS(调查表!C:C,统计表!C13,调查表!G:G,"3")</f>
        <v>0</v>
      </c>
      <c r="AS13" s="20">
        <f>COUNTIFS(调查表!C:C,统计表!C13,调查表!G:G,"4")</f>
        <v>0</v>
      </c>
      <c r="AT13" s="20">
        <f>COUNTIFS(调查表!C:C,统计表!C13,调查表!G:G,"5")</f>
        <v>1</v>
      </c>
      <c r="AU13" s="20">
        <f>COUNTIFS(调查表!C:C,统计表!C13,调查表!G:G,"6")</f>
        <v>2</v>
      </c>
      <c r="AV13" s="97"/>
    </row>
    <row r="14" spans="1:48">
      <c r="A14" s="20">
        <v>12</v>
      </c>
      <c r="B14" s="18" t="s">
        <v>25</v>
      </c>
      <c r="C14" s="18" t="s">
        <v>812</v>
      </c>
      <c r="D14" s="55">
        <f>COUNTIFS(调查表!C:C,统计表!C14,调查表!K:K,"是")</f>
        <v>13</v>
      </c>
      <c r="E14" s="55">
        <f>COUNTIFS(调查表!C:C,统计表!C14,调查表!K:K,"否")</f>
        <v>0</v>
      </c>
      <c r="F14" s="55">
        <f>COUNTIFS(调查表!C:C,统计表!C14,调查表!K:K,"无法查看")</f>
        <v>0</v>
      </c>
      <c r="G14" s="20">
        <f>COUNTIFS(调查表!C:C,统计表!C14,调查表!N:N,"仍在使用")</f>
        <v>10</v>
      </c>
      <c r="H14" s="20">
        <f>COUNTIFS(调查表!C:C,统计表!C14,调查表!N:N,"废弃不用")</f>
        <v>3</v>
      </c>
      <c r="I14" s="20">
        <f>COUNTIFS(调查表!C:C,统计表!C14,调查表!N:N,"不详")</f>
        <v>0</v>
      </c>
      <c r="J14" s="20">
        <f>COUNTIFS(调查表!C:C,统计表!C14,调查表!O:O,"√")</f>
        <v>0</v>
      </c>
      <c r="K14" s="20">
        <f>COUNTIFS(调查表!C:C,统计表!C14,调查表!P:P,"√")</f>
        <v>9</v>
      </c>
      <c r="L14" s="20">
        <f>COUNTIFS(调查表!C:C,统计表!C14,调查表!Q:Q,"√")</f>
        <v>0</v>
      </c>
      <c r="M14" s="20">
        <f>COUNTIFS(调查表!C:C,统计表!C14,调查表!R:R,"√")</f>
        <v>1</v>
      </c>
      <c r="N14" s="20">
        <f>COUNTIFS(调查表!C:C,统计表!C14,调查表!AE:AE,"2")</f>
        <v>0</v>
      </c>
      <c r="O14" s="20">
        <f>COUNTIFS(调查表!C:C,统计表!C14,调查表!AE:AE,"3")</f>
        <v>0</v>
      </c>
      <c r="P14" s="20">
        <f>COUNTIFS(调查表!C:C,统计表!C14,调查表!AE:AE,"4")</f>
        <v>0</v>
      </c>
      <c r="Q14" s="20">
        <f>COUNTIFS(调查表!C:C,统计表!C14,调查表!S:S,"无")</f>
        <v>0</v>
      </c>
      <c r="R14" s="20">
        <f>COUNTIFS(调查表!C:C,统计表!C14,调查表!S:S,"清澈")</f>
        <v>11</v>
      </c>
      <c r="S14" s="20">
        <f>COUNTIFS(调查表!C:C,统计表!C14,调查表!S:S,"浑浊")</f>
        <v>2</v>
      </c>
      <c r="T14" s="20">
        <f>COUNTIFS(调查表!C:C,统计表!C14,调查表!S:S,"不详")</f>
        <v>0</v>
      </c>
      <c r="U14" s="20">
        <f>COUNTIFS(调查表!C:C,统计表!C14,调查表!T:T,"有")</f>
        <v>1</v>
      </c>
      <c r="V14" s="20">
        <f>COUNTIFS(调查表!C:C,统计表!C14,调查表!T:T,"无")</f>
        <v>12</v>
      </c>
      <c r="W14" s="20">
        <f>COUNTIFS(调查表!C:C,统计表!C14,调查表!T:T,"不详")</f>
        <v>0</v>
      </c>
      <c r="X14" s="20">
        <f>COUNTIFS(调查表!C:C,统计表!C14,调查表!U:U,"有")</f>
        <v>8</v>
      </c>
      <c r="Y14" s="20">
        <f>COUNTIFS(调查表!C:C,统计表!C14,调查表!U:U,"无")</f>
        <v>5</v>
      </c>
      <c r="Z14" s="20">
        <f>COUNTIFS(调查表!C:C,统计表!C14,调查表!U:U,"不详")</f>
        <v>0</v>
      </c>
      <c r="AA14" s="20">
        <f>COUNTIFS(调查表!C:C,统计表!C14,调查表!V:V,"有")</f>
        <v>3</v>
      </c>
      <c r="AB14" s="20">
        <f>COUNTIFS(调查表!C:C,统计表!C14,调查表!V:V,"无")</f>
        <v>10</v>
      </c>
      <c r="AC14" s="20">
        <f>COUNTIFS(调查表!C:C,统计表!C14,调查表!V:V,"不详")</f>
        <v>0</v>
      </c>
      <c r="AD14" s="20">
        <f>COUNTIFS(调查表!C:C,统计表!C14,调查表!X:X,"1")</f>
        <v>5</v>
      </c>
      <c r="AE14" s="20">
        <f>COUNTIFS(调查表!C:C,统计表!C14,调查表!X:X,"2")</f>
        <v>8</v>
      </c>
      <c r="AF14" s="20">
        <f>COUNTIFS(调查表!C:C,统计表!C14,调查表!Z:Z,"1")</f>
        <v>13</v>
      </c>
      <c r="AG14" s="20">
        <f>COUNTIFS(调查表!C:C,统计表!C14,调查表!Z:Z,"2")</f>
        <v>0</v>
      </c>
      <c r="AH14" s="20">
        <f>COUNTIFS(调查表!C:C,统计表!C14,调查表!Z:Z,"4")</f>
        <v>0</v>
      </c>
      <c r="AI14" s="20">
        <f>COUNTIFS(调查表!C:C,统计表!C14,调查表!Z:Z,"3")</f>
        <v>0</v>
      </c>
      <c r="AJ14" s="20">
        <f>COUNTIFS(调查表!C:C,统计表!C14,调查表!Z:Z,"5")</f>
        <v>0</v>
      </c>
      <c r="AK14" s="20">
        <f>COUNTIFS(调查表!C:C,统计表!C14,调查表!AB:AB,"1")</f>
        <v>10</v>
      </c>
      <c r="AL14" s="20">
        <f>COUNTIFS(调查表!C:C,统计表!C14,调查表!AB:AB,"2")</f>
        <v>0</v>
      </c>
      <c r="AM14" s="20">
        <f>COUNTIFS(调查表!C:C,统计表!C14,调查表!AB:AB,"3")</f>
        <v>0</v>
      </c>
      <c r="AN14" s="20">
        <f>COUNTIFS(调查表!C:C,统计表!C14,调查表!AB:AB,"4")</f>
        <v>0</v>
      </c>
      <c r="AO14" s="20">
        <f>COUNTIFS(调查表!C:C,统计表!C14,调查表!AB:AB,"5")</f>
        <v>3</v>
      </c>
      <c r="AP14" s="20">
        <f>COUNTIFS(调查表!C:C,统计表!C14,调查表!G:G,"1")</f>
        <v>0</v>
      </c>
      <c r="AQ14" s="20">
        <f>COUNTIFS(调查表!C:C,统计表!C14,调查表!G:G,"2")</f>
        <v>0</v>
      </c>
      <c r="AR14" s="20">
        <f>COUNTIFS(调查表!C:C,统计表!C14,调查表!G:G,"3")</f>
        <v>0</v>
      </c>
      <c r="AS14" s="20">
        <f>COUNTIFS(调查表!C:C,统计表!C14,调查表!G:G,"4")</f>
        <v>0</v>
      </c>
      <c r="AT14" s="20">
        <f>COUNTIFS(调查表!C:C,统计表!C14,调查表!G:G,"5")</f>
        <v>0</v>
      </c>
      <c r="AU14" s="20">
        <f>COUNTIFS(调查表!C:C,统计表!C14,调查表!G:G,"6")</f>
        <v>0</v>
      </c>
      <c r="AV14" s="97"/>
    </row>
    <row r="15" spans="1:48">
      <c r="A15" s="20">
        <v>13</v>
      </c>
      <c r="B15" s="18" t="s">
        <v>25</v>
      </c>
      <c r="C15" s="18" t="s">
        <v>911</v>
      </c>
      <c r="D15" s="55">
        <f>COUNTIFS(调查表!C:C,统计表!C15,调查表!K:K,"是")</f>
        <v>34</v>
      </c>
      <c r="E15" s="55">
        <f>COUNTIFS(调查表!C:C,统计表!C15,调查表!K:K,"否")</f>
        <v>15</v>
      </c>
      <c r="F15" s="55">
        <f>COUNTIFS(调查表!C:C,统计表!C15,调查表!K:K,"无法查看")</f>
        <v>0</v>
      </c>
      <c r="G15" s="20">
        <f>COUNTIFS(调查表!C:C,统计表!C15,调查表!N:N,"仍在使用")</f>
        <v>18</v>
      </c>
      <c r="H15" s="20">
        <f>COUNTIFS(调查表!C:C,统计表!C15,调查表!N:N,"废弃不用")</f>
        <v>16</v>
      </c>
      <c r="I15" s="20">
        <f>COUNTIFS(调查表!C:C,统计表!C15,调查表!N:N,"不详")</f>
        <v>0</v>
      </c>
      <c r="J15" s="20">
        <f>COUNTIFS(调查表!C:C,统计表!C15,调查表!O:O,"√")</f>
        <v>2</v>
      </c>
      <c r="K15" s="20">
        <f>COUNTIFS(调查表!C:C,统计表!C15,调查表!P:P,"√")</f>
        <v>8</v>
      </c>
      <c r="L15" s="20">
        <f>COUNTIFS(调查表!C:C,统计表!C15,调查表!Q:Q,"√")</f>
        <v>1</v>
      </c>
      <c r="M15" s="20">
        <f>COUNTIFS(调查表!C:C,统计表!C15,调查表!R:R,"√")</f>
        <v>8</v>
      </c>
      <c r="N15" s="20">
        <f>COUNTIFS(调查表!C:C,统计表!C15,调查表!AE:AE,"2")</f>
        <v>1</v>
      </c>
      <c r="O15" s="20">
        <f>COUNTIFS(调查表!C:C,统计表!C15,调查表!AE:AE,"3")</f>
        <v>0</v>
      </c>
      <c r="P15" s="20">
        <f>COUNTIFS(调查表!C:C,统计表!C15,调查表!AE:AE,"4")</f>
        <v>0</v>
      </c>
      <c r="Q15" s="20">
        <f>COUNTIFS(调查表!C:C,统计表!C15,调查表!S:S,"无")</f>
        <v>3</v>
      </c>
      <c r="R15" s="20">
        <f>COUNTIFS(调查表!C:C,统计表!C15,调查表!S:S,"清澈")</f>
        <v>25</v>
      </c>
      <c r="S15" s="20">
        <f>COUNTIFS(调查表!C:C,统计表!C15,调查表!S:S,"浑浊")</f>
        <v>3</v>
      </c>
      <c r="T15" s="20">
        <f>COUNTIFS(调查表!C:C,统计表!C15,调查表!S:S,"不详")</f>
        <v>3</v>
      </c>
      <c r="U15" s="20">
        <f>COUNTIFS(调查表!C:C,统计表!C15,调查表!T:T,"有")</f>
        <v>1</v>
      </c>
      <c r="V15" s="20">
        <f>COUNTIFS(调查表!C:C,统计表!C15,调查表!T:T,"无")</f>
        <v>32</v>
      </c>
      <c r="W15" s="20">
        <f>COUNTIFS(调查表!C:C,统计表!C15,调查表!T:T,"不详")</f>
        <v>1</v>
      </c>
      <c r="X15" s="20">
        <f>COUNTIFS(调查表!C:C,统计表!C15,调查表!U:U,"有")</f>
        <v>24</v>
      </c>
      <c r="Y15" s="20">
        <f>COUNTIFS(调查表!C:C,统计表!C15,调查表!U:U,"无")</f>
        <v>9</v>
      </c>
      <c r="Z15" s="20">
        <f>COUNTIFS(调查表!C:C,统计表!C15,调查表!U:U,"不详")</f>
        <v>1</v>
      </c>
      <c r="AA15" s="20">
        <f>COUNTIFS(调查表!C:C,统计表!C15,调查表!V:V,"有")</f>
        <v>5</v>
      </c>
      <c r="AB15" s="20">
        <f>COUNTIFS(调查表!C:C,统计表!C15,调查表!V:V,"无")</f>
        <v>28</v>
      </c>
      <c r="AC15" s="20">
        <f>COUNTIFS(调查表!C:C,统计表!C15,调查表!V:V,"不详")</f>
        <v>1</v>
      </c>
      <c r="AD15" s="20">
        <f>COUNTIFS(调查表!C:C,统计表!C15,调查表!X:X,"1")</f>
        <v>14</v>
      </c>
      <c r="AE15" s="20">
        <f>COUNTIFS(调查表!C:C,统计表!C15,调查表!X:X,"2")</f>
        <v>20</v>
      </c>
      <c r="AF15" s="20">
        <f>COUNTIFS(调查表!C:C,统计表!C15,调查表!Z:Z,"1")</f>
        <v>0</v>
      </c>
      <c r="AG15" s="20">
        <f>COUNTIFS(调查表!C:C,统计表!C15,调查表!Z:Z,"2")</f>
        <v>29</v>
      </c>
      <c r="AH15" s="20">
        <f>COUNTIFS(调查表!C:C,统计表!C15,调查表!Z:Z,"4")</f>
        <v>4</v>
      </c>
      <c r="AI15" s="20">
        <f>COUNTIFS(调查表!C:C,统计表!C15,调查表!Z:Z,"3")</f>
        <v>1</v>
      </c>
      <c r="AJ15" s="20">
        <f>COUNTIFS(调查表!C:C,统计表!C15,调查表!Z:Z,"5")</f>
        <v>0</v>
      </c>
      <c r="AK15" s="20">
        <f>COUNTIFS(调查表!C:C,统计表!C15,调查表!AB:AB,"1")</f>
        <v>24</v>
      </c>
      <c r="AL15" s="20">
        <f>COUNTIFS(调查表!C:C,统计表!C15,调查表!AB:AB,"2")</f>
        <v>2</v>
      </c>
      <c r="AM15" s="20">
        <f>COUNTIFS(调查表!C:C,统计表!C15,调查表!AB:AB,"3")</f>
        <v>1</v>
      </c>
      <c r="AN15" s="20">
        <f>COUNTIFS(调查表!C:C,统计表!C15,调查表!AB:AB,"4")</f>
        <v>7</v>
      </c>
      <c r="AO15" s="20">
        <f>COUNTIFS(调查表!C:C,统计表!C15,调查表!AB:AB,"5")</f>
        <v>0</v>
      </c>
      <c r="AP15" s="20">
        <f>COUNTIFS(调查表!C:C,统计表!C15,调查表!G:G,"1")</f>
        <v>0</v>
      </c>
      <c r="AQ15" s="20">
        <f>COUNTIFS(调查表!C:C,统计表!C15,调查表!G:G,"2")</f>
        <v>0</v>
      </c>
      <c r="AR15" s="20">
        <f>COUNTIFS(调查表!C:C,统计表!C15,调查表!G:G,"3")</f>
        <v>0</v>
      </c>
      <c r="AS15" s="20">
        <f>COUNTIFS(调查表!C:C,统计表!C15,调查表!G:G,"4")</f>
        <v>0</v>
      </c>
      <c r="AT15" s="20">
        <f>COUNTIFS(调查表!C:C,统计表!C15,调查表!G:G,"5")</f>
        <v>3</v>
      </c>
      <c r="AU15" s="20">
        <f>COUNTIFS(调查表!C:C,统计表!C15,调查表!G:G,"6")</f>
        <v>8</v>
      </c>
      <c r="AV15" s="96"/>
    </row>
    <row r="16" spans="1:48" ht="58.15" customHeight="1">
      <c r="A16" s="56"/>
      <c r="B16" s="57"/>
      <c r="C16" s="57" t="s">
        <v>19962</v>
      </c>
      <c r="D16" s="57">
        <f>SUM(D3:D15)</f>
        <v>468</v>
      </c>
      <c r="E16" s="57">
        <f>SUM(E3:E15)</f>
        <v>70</v>
      </c>
      <c r="F16" s="57">
        <f>SUM(F3:F15)</f>
        <v>1</v>
      </c>
      <c r="G16" s="57">
        <f>SUM(G3:G15)</f>
        <v>309</v>
      </c>
      <c r="H16" s="57">
        <f t="shared" ref="H16:AU16" si="0">SUM(H3:H15)</f>
        <v>158</v>
      </c>
      <c r="I16" s="57">
        <f t="shared" si="0"/>
        <v>1</v>
      </c>
      <c r="J16" s="57">
        <f t="shared" si="0"/>
        <v>76</v>
      </c>
      <c r="K16" s="57">
        <f t="shared" si="0"/>
        <v>223</v>
      </c>
      <c r="L16" s="57">
        <f t="shared" si="0"/>
        <v>33</v>
      </c>
      <c r="M16" s="57">
        <f t="shared" si="0"/>
        <v>75</v>
      </c>
      <c r="N16" s="57">
        <f t="shared" si="0"/>
        <v>59</v>
      </c>
      <c r="O16" s="57">
        <f t="shared" si="0"/>
        <v>15</v>
      </c>
      <c r="P16" s="57">
        <f t="shared" si="0"/>
        <v>3</v>
      </c>
      <c r="Q16" s="57">
        <f t="shared" si="0"/>
        <v>22</v>
      </c>
      <c r="R16" s="57">
        <f t="shared" si="0"/>
        <v>327</v>
      </c>
      <c r="S16" s="57">
        <f t="shared" si="0"/>
        <v>92</v>
      </c>
      <c r="T16" s="57">
        <f t="shared" si="0"/>
        <v>27</v>
      </c>
      <c r="U16" s="57">
        <f t="shared" si="0"/>
        <v>108</v>
      </c>
      <c r="V16" s="57">
        <f t="shared" si="0"/>
        <v>321</v>
      </c>
      <c r="W16" s="57">
        <f t="shared" si="0"/>
        <v>39</v>
      </c>
      <c r="X16" s="57">
        <f t="shared" si="0"/>
        <v>335</v>
      </c>
      <c r="Y16" s="57">
        <f t="shared" si="0"/>
        <v>127</v>
      </c>
      <c r="Z16" s="57">
        <f t="shared" si="0"/>
        <v>6</v>
      </c>
      <c r="AA16" s="57">
        <f t="shared" si="0"/>
        <v>148</v>
      </c>
      <c r="AB16" s="57">
        <f t="shared" si="0"/>
        <v>314</v>
      </c>
      <c r="AC16" s="57">
        <f t="shared" si="0"/>
        <v>6</v>
      </c>
      <c r="AD16" s="57">
        <f t="shared" si="0"/>
        <v>112</v>
      </c>
      <c r="AE16" s="57">
        <f t="shared" si="0"/>
        <v>356</v>
      </c>
      <c r="AF16" s="57">
        <f t="shared" si="0"/>
        <v>282</v>
      </c>
      <c r="AG16" s="57">
        <f t="shared" si="0"/>
        <v>51</v>
      </c>
      <c r="AH16" s="57">
        <f t="shared" si="0"/>
        <v>88</v>
      </c>
      <c r="AI16" s="57">
        <f t="shared" si="0"/>
        <v>40</v>
      </c>
      <c r="AJ16" s="57">
        <f t="shared" si="0"/>
        <v>7</v>
      </c>
      <c r="AK16" s="57">
        <f t="shared" si="0"/>
        <v>290</v>
      </c>
      <c r="AL16" s="57">
        <f t="shared" si="0"/>
        <v>7</v>
      </c>
      <c r="AM16" s="57">
        <f t="shared" si="0"/>
        <v>73</v>
      </c>
      <c r="AN16" s="57">
        <f t="shared" si="0"/>
        <v>86</v>
      </c>
      <c r="AO16" s="57">
        <f t="shared" si="0"/>
        <v>12</v>
      </c>
      <c r="AP16" s="57">
        <f t="shared" si="0"/>
        <v>6</v>
      </c>
      <c r="AQ16" s="57">
        <f t="shared" si="0"/>
        <v>7</v>
      </c>
      <c r="AR16" s="57">
        <f t="shared" si="0"/>
        <v>0</v>
      </c>
      <c r="AS16" s="57">
        <f t="shared" si="0"/>
        <v>0</v>
      </c>
      <c r="AT16" s="57">
        <f t="shared" si="0"/>
        <v>23</v>
      </c>
      <c r="AU16" s="57">
        <f t="shared" si="0"/>
        <v>14</v>
      </c>
    </row>
    <row r="17" spans="1:48">
      <c r="A17" s="20">
        <v>14</v>
      </c>
      <c r="B17" s="20" t="s">
        <v>2821</v>
      </c>
      <c r="C17" s="20" t="s">
        <v>2830</v>
      </c>
      <c r="D17" s="55">
        <f>COUNTIFS(调查表!C:C,统计表!C17,调查表!K:K,"是")</f>
        <v>10</v>
      </c>
      <c r="E17" s="55">
        <f>COUNTIFS(调查表!C:C,统计表!C17,调查表!K:K,"否")</f>
        <v>3</v>
      </c>
      <c r="F17" s="55">
        <f>COUNTIFS(调查表!C:C,统计表!C17,调查表!K:K,"无法查看")</f>
        <v>0</v>
      </c>
      <c r="G17" s="20">
        <f>COUNTIFS(调查表!C:C,统计表!C17,调查表!N:N,"仍在使用")</f>
        <v>7</v>
      </c>
      <c r="H17" s="20">
        <f>COUNTIFS(调查表!C:C,统计表!C17,调查表!N:N,"废弃不用")</f>
        <v>3</v>
      </c>
      <c r="I17" s="20">
        <f>COUNTIFS(调查表!C:C,统计表!C17,调查表!N:N,"不详")</f>
        <v>0</v>
      </c>
      <c r="J17" s="20">
        <f>COUNTIFS(调查表!C:C,统计表!C17,调查表!O:O,"√")</f>
        <v>0</v>
      </c>
      <c r="K17" s="20">
        <f>COUNTIFS(调查表!C:C,统计表!C17,调查表!P:P,"√")</f>
        <v>2</v>
      </c>
      <c r="L17" s="20">
        <f>COUNTIFS(调查表!C:C,统计表!C17,调查表!Q:Q,"√")</f>
        <v>0</v>
      </c>
      <c r="M17" s="20">
        <f>COUNTIFS(调查表!C:C,统计表!C17,调查表!R:R,"√")</f>
        <v>5</v>
      </c>
      <c r="N17" s="20">
        <f>COUNTIFS(调查表!C:C,统计表!C17,调查表!AE:AE,"2")</f>
        <v>0</v>
      </c>
      <c r="O17" s="20">
        <f>COUNTIFS(调查表!C:C,统计表!C17,调查表!AE:AE,"3")</f>
        <v>0</v>
      </c>
      <c r="P17" s="20">
        <f>COUNTIFS(调查表!C:C,统计表!C17,调查表!AE:AE,"4")</f>
        <v>0</v>
      </c>
      <c r="Q17" s="20">
        <f>COUNTIFS(调查表!C:C,统计表!C17,调查表!S:S,"无")</f>
        <v>1</v>
      </c>
      <c r="R17" s="20">
        <f>COUNTIFS(调查表!C:C,统计表!C17,调查表!S:S,"清澈")</f>
        <v>9</v>
      </c>
      <c r="S17" s="20">
        <f>COUNTIFS(调查表!C:C,统计表!C17,调查表!S:S,"浑浊")</f>
        <v>0</v>
      </c>
      <c r="T17" s="20">
        <f>COUNTIFS(调查表!C:C,统计表!C17,调查表!S:S,"不详")</f>
        <v>0</v>
      </c>
      <c r="U17" s="20">
        <f>COUNTIFS(调查表!C:C,统计表!C17,调查表!T:T,"有")</f>
        <v>1</v>
      </c>
      <c r="V17" s="20">
        <f>COUNTIFS(调查表!C:C,统计表!C17,调查表!T:T,"无")</f>
        <v>9</v>
      </c>
      <c r="W17" s="20">
        <f>COUNTIFS(调查表!C:C,统计表!C17,调查表!T:T,"不详")</f>
        <v>0</v>
      </c>
      <c r="X17" s="20">
        <f>COUNTIFS(调查表!C:C,统计表!C17,调查表!U:U,"有")</f>
        <v>5</v>
      </c>
      <c r="Y17" s="20">
        <f>COUNTIFS(调查表!C:C,统计表!C17,调查表!U:U,"无")</f>
        <v>5</v>
      </c>
      <c r="Z17" s="20">
        <f>COUNTIFS(调查表!C:C,统计表!C17,调查表!U:U,"不详")</f>
        <v>0</v>
      </c>
      <c r="AA17" s="20">
        <f>COUNTIFS(调查表!C:C,统计表!C17,调查表!V:V,"有")</f>
        <v>1</v>
      </c>
      <c r="AB17" s="20">
        <f>COUNTIFS(调查表!C:C,统计表!C17,调查表!V:V,"无")</f>
        <v>9</v>
      </c>
      <c r="AC17" s="20">
        <f>COUNTIFS(调查表!C:C,统计表!C17,调查表!V:V,"不详")</f>
        <v>0</v>
      </c>
      <c r="AD17" s="20">
        <f>COUNTIFS(调查表!C:C,统计表!C17,调查表!X:X,"1")</f>
        <v>5</v>
      </c>
      <c r="AE17" s="20">
        <f>COUNTIFS(调查表!C:C,统计表!C17,调查表!X:X,"2")</f>
        <v>5</v>
      </c>
      <c r="AF17" s="20">
        <f>COUNTIFS(调查表!C:C,统计表!C17,调查表!Z:Z,"1")</f>
        <v>1</v>
      </c>
      <c r="AG17" s="20">
        <f>COUNTIFS(调查表!C:C,统计表!C17,调查表!Z:Z,"2")</f>
        <v>2</v>
      </c>
      <c r="AH17" s="20">
        <f>COUNTIFS(调查表!C:C,统计表!C17,调查表!Z:Z,"4")</f>
        <v>5</v>
      </c>
      <c r="AI17" s="20">
        <f>COUNTIFS(调查表!C:C,统计表!C17,调查表!Z:Z,"3")</f>
        <v>2</v>
      </c>
      <c r="AJ17" s="20">
        <f>COUNTIFS(调查表!C:C,统计表!C17,调查表!Z:Z,"5")</f>
        <v>0</v>
      </c>
      <c r="AK17" s="20">
        <f>COUNTIFS(调查表!C:C,统计表!C17,调查表!AB:AB,"1")</f>
        <v>0</v>
      </c>
      <c r="AL17" s="20">
        <f>COUNTIFS(调查表!C:C,统计表!C17,调查表!AB:AB,"2")</f>
        <v>2</v>
      </c>
      <c r="AM17" s="20">
        <f>COUNTIFS(调查表!C:C,统计表!C17,调查表!AB:AB,"3")</f>
        <v>4</v>
      </c>
      <c r="AN17" s="20">
        <f>COUNTIFS(调查表!C:C,统计表!C17,调查表!AB:AB,"4")</f>
        <v>4</v>
      </c>
      <c r="AO17" s="20">
        <f>COUNTIFS(调查表!C:C,统计表!C17,调查表!AB:AB,"5")</f>
        <v>0</v>
      </c>
      <c r="AP17" s="20">
        <f>COUNTIFS(调查表!C:C,统计表!C17,调查表!G:G,"1")</f>
        <v>0</v>
      </c>
      <c r="AQ17" s="20">
        <f>COUNTIFS(调查表!C:C,统计表!C17,调查表!G:G,"2")</f>
        <v>0</v>
      </c>
      <c r="AR17" s="20">
        <f>COUNTIFS(调查表!C:C,统计表!C17,调查表!G:G,"3")</f>
        <v>0</v>
      </c>
      <c r="AS17" s="20">
        <f>COUNTIFS(调查表!C:C,统计表!C17,调查表!G:G,"4")</f>
        <v>0</v>
      </c>
      <c r="AT17" s="20">
        <f>COUNTIFS(调查表!C:C,统计表!C17,调查表!G:G,"5")</f>
        <v>1</v>
      </c>
      <c r="AU17" s="20">
        <f>COUNTIFS(调查表!C:C,统计表!C17,调查表!G:G,"6")</f>
        <v>0</v>
      </c>
    </row>
    <row r="18" spans="1:48">
      <c r="A18" s="20">
        <v>15</v>
      </c>
      <c r="B18" s="20" t="s">
        <v>2821</v>
      </c>
      <c r="C18" s="20" t="s">
        <v>2851</v>
      </c>
      <c r="D18" s="55">
        <f>COUNTIFS(调查表!C:C,统计表!C18,调查表!K:K,"是")</f>
        <v>6</v>
      </c>
      <c r="E18" s="55">
        <f>COUNTIFS(调查表!C:C,统计表!C18,调查表!K:K,"否")</f>
        <v>0</v>
      </c>
      <c r="F18" s="55">
        <f>COUNTIFS(调查表!C:C,统计表!C18,调查表!K:K,"无法查看")</f>
        <v>0</v>
      </c>
      <c r="G18" s="20">
        <f>COUNTIFS(调查表!C:C,统计表!C18,调查表!N:N,"仍在使用")</f>
        <v>4</v>
      </c>
      <c r="H18" s="20">
        <f>COUNTIFS(调查表!C:C,统计表!C18,调查表!N:N,"废弃不用")</f>
        <v>2</v>
      </c>
      <c r="I18" s="20">
        <f>COUNTIFS(调查表!C:C,统计表!C18,调查表!N:N,"不详")</f>
        <v>0</v>
      </c>
      <c r="J18" s="20">
        <f>COUNTIFS(调查表!C:C,统计表!C18,调查表!O:O,"√")</f>
        <v>1</v>
      </c>
      <c r="K18" s="20">
        <f>COUNTIFS(调查表!C:C,统计表!C18,调查表!P:P,"√")</f>
        <v>3</v>
      </c>
      <c r="L18" s="20">
        <f>COUNTIFS(调查表!C:C,统计表!C18,调查表!Q:Q,"√")</f>
        <v>0</v>
      </c>
      <c r="M18" s="20">
        <f>COUNTIFS(调查表!C:C,统计表!C18,调查表!R:R,"√")</f>
        <v>1</v>
      </c>
      <c r="N18" s="20">
        <f>COUNTIFS(调查表!C:C,统计表!C18,调查表!AE:AE,"2")</f>
        <v>1</v>
      </c>
      <c r="O18" s="20">
        <f>COUNTIFS(调查表!C:C,统计表!C18,调查表!AE:AE,"3")</f>
        <v>0</v>
      </c>
      <c r="P18" s="20">
        <f>COUNTIFS(调查表!C:C,统计表!C18,调查表!AE:AE,"4")</f>
        <v>0</v>
      </c>
      <c r="Q18" s="20">
        <f>COUNTIFS(调查表!C:C,统计表!C18,调查表!S:S,"无")</f>
        <v>0</v>
      </c>
      <c r="R18" s="20">
        <f>COUNTIFS(调查表!C:C,统计表!C18,调查表!S:S,"清澈")</f>
        <v>3</v>
      </c>
      <c r="S18" s="20">
        <f>COUNTIFS(调查表!C:C,统计表!C18,调查表!S:S,"浑浊")</f>
        <v>2</v>
      </c>
      <c r="T18" s="20">
        <f>COUNTIFS(调查表!C:C,统计表!C18,调查表!S:S,"不详")</f>
        <v>1</v>
      </c>
      <c r="U18" s="20">
        <f>COUNTIFS(调查表!C:C,统计表!C18,调查表!T:T,"有")</f>
        <v>1</v>
      </c>
      <c r="V18" s="20">
        <f>COUNTIFS(调查表!C:C,统计表!C18,调查表!T:T,"无")</f>
        <v>4</v>
      </c>
      <c r="W18" s="20">
        <f>COUNTIFS(调查表!C:C,统计表!C18,调查表!T:T,"不详")</f>
        <v>1</v>
      </c>
      <c r="X18" s="20">
        <f>COUNTIFS(调查表!C:C,统计表!C18,调查表!U:U,"有")</f>
        <v>4</v>
      </c>
      <c r="Y18" s="20">
        <f>COUNTIFS(调查表!C:C,统计表!C18,调查表!U:U,"无")</f>
        <v>2</v>
      </c>
      <c r="Z18" s="20">
        <f>COUNTIFS(调查表!C:C,统计表!C18,调查表!U:U,"不详")</f>
        <v>0</v>
      </c>
      <c r="AA18" s="20">
        <f>COUNTIFS(调查表!C:C,统计表!C18,调查表!V:V,"有")</f>
        <v>0</v>
      </c>
      <c r="AB18" s="20">
        <f>COUNTIFS(调查表!C:C,统计表!C18,调查表!V:V,"无")</f>
        <v>6</v>
      </c>
      <c r="AC18" s="20">
        <f>COUNTIFS(调查表!C:C,统计表!C18,调查表!V:V,"不详")</f>
        <v>0</v>
      </c>
      <c r="AD18" s="20">
        <f>COUNTIFS(调查表!C:C,统计表!C18,调查表!X:X,"1")</f>
        <v>3</v>
      </c>
      <c r="AE18" s="20">
        <f>COUNTIFS(调查表!C:C,统计表!C18,调查表!X:X,"2")</f>
        <v>3</v>
      </c>
      <c r="AF18" s="20">
        <f>COUNTIFS(调查表!C:C,统计表!C18,调查表!Z:Z,"1")</f>
        <v>2</v>
      </c>
      <c r="AG18" s="20">
        <f>COUNTIFS(调查表!C:C,统计表!C18,调查表!Z:Z,"2")</f>
        <v>0</v>
      </c>
      <c r="AH18" s="20">
        <f>COUNTIFS(调查表!C:C,统计表!C18,调查表!Z:Z,"4")</f>
        <v>4</v>
      </c>
      <c r="AI18" s="20">
        <f>COUNTIFS(调查表!C:C,统计表!C18,调查表!Z:Z,"3")</f>
        <v>0</v>
      </c>
      <c r="AJ18" s="20">
        <f>COUNTIFS(调查表!C:C,统计表!C18,调查表!Z:Z,"5")</f>
        <v>0</v>
      </c>
      <c r="AK18" s="20">
        <f>COUNTIFS(调查表!C:C,统计表!C18,调查表!AB:AB,"1")</f>
        <v>2</v>
      </c>
      <c r="AL18" s="20">
        <f>COUNTIFS(调查表!C:C,统计表!C18,调查表!AB:AB,"2")</f>
        <v>0</v>
      </c>
      <c r="AM18" s="20">
        <f>COUNTIFS(调查表!C:C,统计表!C18,调查表!AB:AB,"3")</f>
        <v>0</v>
      </c>
      <c r="AN18" s="20">
        <f>COUNTIFS(调查表!C:C,统计表!C18,调查表!AB:AB,"4")</f>
        <v>4</v>
      </c>
      <c r="AO18" s="20">
        <f>COUNTIFS(调查表!C:C,统计表!C18,调查表!AB:AB,"5")</f>
        <v>0</v>
      </c>
      <c r="AP18" s="20">
        <f>COUNTIFS(调查表!C:C,统计表!C18,调查表!G:G,"1")</f>
        <v>0</v>
      </c>
      <c r="AQ18" s="20">
        <f>COUNTIFS(调查表!C:C,统计表!C18,调查表!G:G,"2")</f>
        <v>1</v>
      </c>
      <c r="AR18" s="20">
        <f>COUNTIFS(调查表!C:C,统计表!C18,调查表!G:G,"3")</f>
        <v>0</v>
      </c>
      <c r="AS18" s="20">
        <f>COUNTIFS(调查表!C:C,统计表!C18,调查表!G:G,"4")</f>
        <v>0</v>
      </c>
      <c r="AT18" s="20">
        <f>COUNTIFS(调查表!C:C,统计表!C18,调查表!G:G,"5")</f>
        <v>1</v>
      </c>
      <c r="AU18" s="20">
        <f>COUNTIFS(调查表!C:C,统计表!C18,调查表!G:G,"6")</f>
        <v>0</v>
      </c>
    </row>
    <row r="19" spans="1:48">
      <c r="A19" s="20">
        <v>16</v>
      </c>
      <c r="B19" s="20" t="s">
        <v>2821</v>
      </c>
      <c r="C19" s="20" t="s">
        <v>2822</v>
      </c>
      <c r="D19" s="55">
        <f>COUNTIFS(调查表!C:C,统计表!C19,调查表!K:K,"是")</f>
        <v>5</v>
      </c>
      <c r="E19" s="55">
        <f>COUNTIFS(调查表!C:C,统计表!C19,调查表!K:K,"否")</f>
        <v>0</v>
      </c>
      <c r="F19" s="55">
        <f>COUNTIFS(调查表!C:C,统计表!C19,调查表!K:K,"无法查看")</f>
        <v>0</v>
      </c>
      <c r="G19" s="20">
        <f>COUNTIFS(调查表!C:C,统计表!C19,调查表!N:N,"仍在使用")</f>
        <v>1</v>
      </c>
      <c r="H19" s="20">
        <f>COUNTIFS(调查表!C:C,统计表!C19,调查表!N:N,"废弃不用")</f>
        <v>4</v>
      </c>
      <c r="I19" s="20">
        <f>COUNTIFS(调查表!C:C,统计表!C19,调查表!N:N,"不详")</f>
        <v>0</v>
      </c>
      <c r="J19" s="20">
        <f>COUNTIFS(调查表!C:C,统计表!C19,调查表!O:O,"√")</f>
        <v>0</v>
      </c>
      <c r="K19" s="20">
        <f>COUNTIFS(调查表!C:C,统计表!C19,调查表!P:P,"√")</f>
        <v>1</v>
      </c>
      <c r="L19" s="20">
        <f>COUNTIFS(调查表!C:C,统计表!C19,调查表!Q:Q,"√")</f>
        <v>0</v>
      </c>
      <c r="M19" s="20">
        <f>COUNTIFS(调查表!C:C,统计表!C19,调查表!R:R,"√")</f>
        <v>0</v>
      </c>
      <c r="N19" s="20">
        <f>COUNTIFS(调查表!C:C,统计表!C19,调查表!AE:AE,"2")</f>
        <v>0</v>
      </c>
      <c r="O19" s="20">
        <f>COUNTIFS(调查表!C:C,统计表!C19,调查表!AE:AE,"3")</f>
        <v>0</v>
      </c>
      <c r="P19" s="20">
        <f>COUNTIFS(调查表!C:C,统计表!C19,调查表!AE:AE,"4")</f>
        <v>0</v>
      </c>
      <c r="Q19" s="20">
        <f>COUNTIFS(调查表!C:C,统计表!C19,调查表!S:S,"无")</f>
        <v>0</v>
      </c>
      <c r="R19" s="20">
        <f>COUNTIFS(调查表!C:C,统计表!C19,调查表!S:S,"清澈")</f>
        <v>5</v>
      </c>
      <c r="S19" s="20">
        <f>COUNTIFS(调查表!C:C,统计表!C19,调查表!S:S,"浑浊")</f>
        <v>0</v>
      </c>
      <c r="T19" s="20">
        <f>COUNTIFS(调查表!C:C,统计表!C19,调查表!S:S,"不详")</f>
        <v>0</v>
      </c>
      <c r="U19" s="20">
        <f>COUNTIFS(调查表!C:C,统计表!C19,调查表!T:T,"有")</f>
        <v>0</v>
      </c>
      <c r="V19" s="20">
        <f>COUNTIFS(调查表!C:C,统计表!C19,调查表!T:T,"无")</f>
        <v>5</v>
      </c>
      <c r="W19" s="20">
        <f>COUNTIFS(调查表!C:C,统计表!C19,调查表!T:T,"不详")</f>
        <v>0</v>
      </c>
      <c r="X19" s="20">
        <f>COUNTIFS(调查表!C:C,统计表!C19,调查表!U:U,"有")</f>
        <v>5</v>
      </c>
      <c r="Y19" s="20">
        <f>COUNTIFS(调查表!C:C,统计表!C19,调查表!U:U,"无")</f>
        <v>0</v>
      </c>
      <c r="Z19" s="20">
        <f>COUNTIFS(调查表!C:C,统计表!C19,调查表!U:U,"不详")</f>
        <v>0</v>
      </c>
      <c r="AA19" s="20">
        <f>COUNTIFS(调查表!C:C,统计表!C19,调查表!V:V,"有")</f>
        <v>0</v>
      </c>
      <c r="AB19" s="20">
        <f>COUNTIFS(调查表!C:C,统计表!C19,调查表!V:V,"无")</f>
        <v>5</v>
      </c>
      <c r="AC19" s="20">
        <f>COUNTIFS(调查表!C:C,统计表!C19,调查表!V:V,"不详")</f>
        <v>0</v>
      </c>
      <c r="AD19" s="20">
        <f>COUNTIFS(调查表!C:C,统计表!C19,调查表!X:X,"1")</f>
        <v>2</v>
      </c>
      <c r="AE19" s="20">
        <f>COUNTIFS(调查表!C:C,统计表!C19,调查表!X:X,"2")</f>
        <v>3</v>
      </c>
      <c r="AF19" s="20">
        <f>COUNTIFS(调查表!C:C,统计表!C19,调查表!Z:Z,"1")</f>
        <v>0</v>
      </c>
      <c r="AG19" s="20">
        <f>COUNTIFS(调查表!C:C,统计表!C19,调查表!Z:Z,"2")</f>
        <v>5</v>
      </c>
      <c r="AH19" s="20">
        <f>COUNTIFS(调查表!C:C,统计表!C19,调查表!Z:Z,"4")</f>
        <v>0</v>
      </c>
      <c r="AI19" s="20">
        <f>COUNTIFS(调查表!C:C,统计表!C19,调查表!Z:Z,"3")</f>
        <v>0</v>
      </c>
      <c r="AJ19" s="20">
        <f>COUNTIFS(调查表!C:C,统计表!C19,调查表!Z:Z,"5")</f>
        <v>0</v>
      </c>
      <c r="AK19" s="20">
        <f>COUNTIFS(调查表!C:C,统计表!C19,调查表!AB:AB,"1")</f>
        <v>0</v>
      </c>
      <c r="AL19" s="20">
        <f>COUNTIFS(调查表!C:C,统计表!C19,调查表!AB:AB,"2")</f>
        <v>2</v>
      </c>
      <c r="AM19" s="20">
        <f>COUNTIFS(调查表!C:C,统计表!C19,调查表!AB:AB,"3")</f>
        <v>0</v>
      </c>
      <c r="AN19" s="20">
        <f>COUNTIFS(调查表!C:C,统计表!C19,调查表!AB:AB,"4")</f>
        <v>3</v>
      </c>
      <c r="AO19" s="20">
        <f>COUNTIFS(调查表!C:C,统计表!C19,调查表!AB:AB,"5")</f>
        <v>0</v>
      </c>
      <c r="AP19" s="20">
        <f>COUNTIFS(调查表!C:C,统计表!C19,调查表!G:G,"1")</f>
        <v>0</v>
      </c>
      <c r="AQ19" s="20">
        <f>COUNTIFS(调查表!C:C,统计表!C19,调查表!G:G,"2")</f>
        <v>0</v>
      </c>
      <c r="AR19" s="20">
        <f>COUNTIFS(调查表!C:C,统计表!C19,调查表!G:G,"3")</f>
        <v>0</v>
      </c>
      <c r="AS19" s="20">
        <f>COUNTIFS(调查表!C:C,统计表!C19,调查表!G:G,"4")</f>
        <v>0</v>
      </c>
      <c r="AT19" s="20">
        <f>COUNTIFS(调查表!C:C,统计表!C19,调查表!G:G,"5")</f>
        <v>0</v>
      </c>
      <c r="AU19" s="20">
        <f>COUNTIFS(调查表!C:C,统计表!C19,调查表!G:G,"6")</f>
        <v>0</v>
      </c>
    </row>
    <row r="20" spans="1:48">
      <c r="A20" s="20">
        <v>17</v>
      </c>
      <c r="B20" s="20" t="s">
        <v>2821</v>
      </c>
      <c r="C20" s="20" t="s">
        <v>2837</v>
      </c>
      <c r="D20" s="55">
        <f>COUNTIFS(调查表!C:C,统计表!C20,调查表!K:K,"是")</f>
        <v>22</v>
      </c>
      <c r="E20" s="55">
        <f>COUNTIFS(调查表!C:C,统计表!C20,调查表!K:K,"否")</f>
        <v>2</v>
      </c>
      <c r="F20" s="55">
        <f>COUNTIFS(调查表!C:C,统计表!C20,调查表!K:K,"无法查看")</f>
        <v>0</v>
      </c>
      <c r="G20" s="20">
        <f>COUNTIFS(调查表!C:C,统计表!C20,调查表!N:N,"仍在使用")</f>
        <v>21</v>
      </c>
      <c r="H20" s="20">
        <f>COUNTIFS(调查表!C:C,统计表!C20,调查表!N:N,"废弃不用")</f>
        <v>1</v>
      </c>
      <c r="I20" s="20">
        <f>COUNTIFS(调查表!C:C,统计表!C20,调查表!N:N,"不详")</f>
        <v>0</v>
      </c>
      <c r="J20" s="20">
        <f>COUNTIFS(调查表!C:C,统计表!C20,调查表!O:O,"√")</f>
        <v>16</v>
      </c>
      <c r="K20" s="20">
        <f>COUNTIFS(调查表!C:C,统计表!C20,调查表!P:P,"√")</f>
        <v>8</v>
      </c>
      <c r="L20" s="20">
        <f>COUNTIFS(调查表!C:C,统计表!C20,调查表!Q:Q,"√")</f>
        <v>1</v>
      </c>
      <c r="M20" s="20">
        <f>COUNTIFS(调查表!C:C,统计表!C20,调查表!R:R,"√")</f>
        <v>4</v>
      </c>
      <c r="N20" s="20">
        <f>COUNTIFS(调查表!C:C,统计表!C20,调查表!AE:AE,"2")</f>
        <v>8</v>
      </c>
      <c r="O20" s="20">
        <f>COUNTIFS(调查表!C:C,统计表!C20,调查表!AE:AE,"3")</f>
        <v>0</v>
      </c>
      <c r="P20" s="20">
        <f>COUNTIFS(调查表!C:C,统计表!C20,调查表!AE:AE,"4")</f>
        <v>0</v>
      </c>
      <c r="Q20" s="20">
        <f>COUNTIFS(调查表!C:C,统计表!C20,调查表!S:S,"无")</f>
        <v>1</v>
      </c>
      <c r="R20" s="20">
        <f>COUNTIFS(调查表!C:C,统计表!C20,调查表!S:S,"清澈")</f>
        <v>21</v>
      </c>
      <c r="S20" s="20">
        <f>COUNTIFS(调查表!C:C,统计表!C20,调查表!S:S,"浑浊")</f>
        <v>0</v>
      </c>
      <c r="T20" s="20">
        <f>COUNTIFS(调查表!C:C,统计表!C20,调查表!S:S,"不详")</f>
        <v>0</v>
      </c>
      <c r="U20" s="20">
        <f>COUNTIFS(调查表!C:C,统计表!C20,调查表!T:T,"有")</f>
        <v>1</v>
      </c>
      <c r="V20" s="20">
        <f>COUNTIFS(调查表!C:C,统计表!C20,调查表!T:T,"无")</f>
        <v>21</v>
      </c>
      <c r="W20" s="20">
        <f>COUNTIFS(调查表!C:C,统计表!C20,调查表!T:T,"不详")</f>
        <v>0</v>
      </c>
      <c r="X20" s="20">
        <f>COUNTIFS(调查表!C:C,统计表!C20,调查表!U:U,"有")</f>
        <v>15</v>
      </c>
      <c r="Y20" s="20">
        <f>COUNTIFS(调查表!C:C,统计表!C20,调查表!U:U,"无")</f>
        <v>7</v>
      </c>
      <c r="Z20" s="20">
        <f>COUNTIFS(调查表!C:C,统计表!C20,调查表!U:U,"不详")</f>
        <v>0</v>
      </c>
      <c r="AA20" s="20">
        <f>COUNTIFS(调查表!C:C,统计表!C20,调查表!V:V,"有")</f>
        <v>0</v>
      </c>
      <c r="AB20" s="20">
        <f>COUNTIFS(调查表!C:C,统计表!C20,调查表!V:V,"无")</f>
        <v>21</v>
      </c>
      <c r="AC20" s="20">
        <f>COUNTIFS(调查表!C:C,统计表!C20,调查表!V:V,"不详")</f>
        <v>1</v>
      </c>
      <c r="AD20" s="20">
        <f>COUNTIFS(调查表!C:C,统计表!C20,调查表!X:X,"1")</f>
        <v>14</v>
      </c>
      <c r="AE20" s="20">
        <f>COUNTIFS(调查表!C:C,统计表!C20,调查表!X:X,"2")</f>
        <v>8</v>
      </c>
      <c r="AF20" s="20">
        <f>COUNTIFS(调查表!C:C,统计表!C20,调查表!Z:Z,"1")</f>
        <v>0</v>
      </c>
      <c r="AG20" s="20">
        <f>COUNTIFS(调查表!C:C,统计表!C20,调查表!Z:Z,"2")</f>
        <v>13</v>
      </c>
      <c r="AH20" s="20">
        <f>COUNTIFS(调查表!C:C,统计表!C20,调查表!Z:Z,"4")</f>
        <v>1</v>
      </c>
      <c r="AI20" s="20">
        <f>COUNTIFS(调查表!C:C,统计表!C20,调查表!Z:Z,"3")</f>
        <v>8</v>
      </c>
      <c r="AJ20" s="20">
        <f>COUNTIFS(调查表!C:C,统计表!C20,调查表!Z:Z,"5")</f>
        <v>0</v>
      </c>
      <c r="AK20" s="20">
        <f>COUNTIFS(调查表!C:C,统计表!C20,调查表!AB:AB,"1")</f>
        <v>5</v>
      </c>
      <c r="AL20" s="20">
        <f>COUNTIFS(调查表!C:C,统计表!C20,调查表!AB:AB,"2")</f>
        <v>10</v>
      </c>
      <c r="AM20" s="20">
        <f>COUNTIFS(调查表!C:C,统计表!C20,调查表!AB:AB,"3")</f>
        <v>1</v>
      </c>
      <c r="AN20" s="20">
        <f>COUNTIFS(调查表!C:C,统计表!C20,调查表!AB:AB,"4")</f>
        <v>6</v>
      </c>
      <c r="AO20" s="20">
        <f>COUNTIFS(调查表!C:C,统计表!C20,调查表!AB:AB,"5")</f>
        <v>0</v>
      </c>
      <c r="AP20" s="20">
        <f>COUNTIFS(调查表!C:C,统计表!C20,调查表!G:G,"1")</f>
        <v>0</v>
      </c>
      <c r="AQ20" s="20">
        <f>COUNTIFS(调查表!C:C,统计表!C20,调查表!G:G,"2")</f>
        <v>1</v>
      </c>
      <c r="AR20" s="20">
        <f>COUNTIFS(调查表!C:C,统计表!C20,调查表!G:G,"3")</f>
        <v>0</v>
      </c>
      <c r="AS20" s="20">
        <f>COUNTIFS(调查表!C:C,统计表!C20,调查表!G:G,"4")</f>
        <v>0</v>
      </c>
      <c r="AT20" s="20">
        <f>COUNTIFS(调查表!C:C,统计表!C20,调查表!G:G,"5")</f>
        <v>0</v>
      </c>
      <c r="AU20" s="20">
        <f>COUNTIFS(调查表!C:C,统计表!C20,调查表!G:G,"6")</f>
        <v>0</v>
      </c>
    </row>
    <row r="21" spans="1:48">
      <c r="A21" s="20">
        <v>18</v>
      </c>
      <c r="B21" s="20" t="s">
        <v>2821</v>
      </c>
      <c r="C21" s="20" t="s">
        <v>2841</v>
      </c>
      <c r="D21" s="55">
        <f>COUNTIFS(调查表!C:C,统计表!C21,调查表!K:K,"是")</f>
        <v>47</v>
      </c>
      <c r="E21" s="55">
        <f>COUNTIFS(调查表!C:C,统计表!C21,调查表!K:K,"否")</f>
        <v>10</v>
      </c>
      <c r="F21" s="55">
        <f>COUNTIFS(调查表!C:C,统计表!C21,调查表!K:K,"无法查看")</f>
        <v>0</v>
      </c>
      <c r="G21" s="20">
        <f>COUNTIFS(调查表!C:C,统计表!C21,调查表!N:N,"仍在使用")</f>
        <v>40</v>
      </c>
      <c r="H21" s="20">
        <f>COUNTIFS(调查表!C:C,统计表!C21,调查表!N:N,"废弃不用")</f>
        <v>7</v>
      </c>
      <c r="I21" s="20">
        <f>COUNTIFS(调查表!C:C,统计表!C21,调查表!N:N,"不详")</f>
        <v>0</v>
      </c>
      <c r="J21" s="20">
        <f>COUNTIFS(调查表!C:C,统计表!C21,调查表!O:O,"√")</f>
        <v>19</v>
      </c>
      <c r="K21" s="20">
        <f>COUNTIFS(调查表!C:C,统计表!C21,调查表!P:P,"√")</f>
        <v>24</v>
      </c>
      <c r="L21" s="20">
        <f>COUNTIFS(调查表!C:C,统计表!C21,调查表!Q:Q,"√")</f>
        <v>3</v>
      </c>
      <c r="M21" s="20">
        <f>COUNTIFS(调查表!C:C,统计表!C21,调查表!R:R,"√")</f>
        <v>7</v>
      </c>
      <c r="N21" s="20">
        <f>COUNTIFS(调查表!C:C,统计表!C21,调查表!AE:AE,"2")</f>
        <v>10</v>
      </c>
      <c r="O21" s="20">
        <f>COUNTIFS(调查表!C:C,统计表!C21,调查表!AE:AE,"3")</f>
        <v>0</v>
      </c>
      <c r="P21" s="20">
        <f>COUNTIFS(调查表!C:C,统计表!C21,调查表!AE:AE,"4")</f>
        <v>1</v>
      </c>
      <c r="Q21" s="20">
        <f>COUNTIFS(调查表!C:C,统计表!C21,调查表!S:S,"无")</f>
        <v>1</v>
      </c>
      <c r="R21" s="20">
        <f>COUNTIFS(调查表!C:C,统计表!C21,调查表!S:S,"清澈")</f>
        <v>44</v>
      </c>
      <c r="S21" s="20">
        <f>COUNTIFS(调查表!C:C,统计表!C21,调查表!S:S,"浑浊")</f>
        <v>0</v>
      </c>
      <c r="T21" s="20">
        <f>COUNTIFS(调查表!C:C,统计表!C21,调查表!S:S,"不详")</f>
        <v>2</v>
      </c>
      <c r="U21" s="20">
        <f>COUNTIFS(调查表!C:C,统计表!C21,调查表!T:T,"有")</f>
        <v>8</v>
      </c>
      <c r="V21" s="20">
        <f>COUNTIFS(调查表!C:C,统计表!C21,调查表!T:T,"无")</f>
        <v>35</v>
      </c>
      <c r="W21" s="20">
        <f>COUNTIFS(调查表!C:C,统计表!C21,调查表!T:T,"不详")</f>
        <v>4</v>
      </c>
      <c r="X21" s="20">
        <f>COUNTIFS(调查表!C:C,统计表!C21,调查表!U:U,"有")</f>
        <v>34</v>
      </c>
      <c r="Y21" s="20">
        <f>COUNTIFS(调查表!C:C,统计表!C21,调查表!U:U,"无")</f>
        <v>12</v>
      </c>
      <c r="Z21" s="20">
        <f>COUNTIFS(调查表!C:C,统计表!C21,调查表!U:U,"不详")</f>
        <v>1</v>
      </c>
      <c r="AA21" s="20">
        <f>COUNTIFS(调查表!C:C,统计表!C21,调查表!V:V,"有")</f>
        <v>11</v>
      </c>
      <c r="AB21" s="20">
        <f>COUNTIFS(调查表!C:C,统计表!C21,调查表!V:V,"无")</f>
        <v>32</v>
      </c>
      <c r="AC21" s="20">
        <f>COUNTIFS(调查表!C:C,统计表!C21,调查表!V:V,"不详")</f>
        <v>4</v>
      </c>
      <c r="AD21" s="20">
        <f>COUNTIFS(调查表!C:C,统计表!C21,调查表!X:X,"1")</f>
        <v>1</v>
      </c>
      <c r="AE21" s="20">
        <f>COUNTIFS(调查表!C:C,统计表!C21,调查表!X:X,"2")</f>
        <v>46</v>
      </c>
      <c r="AF21" s="20">
        <f>COUNTIFS(调查表!C:C,统计表!C21,调查表!Z:Z,"1")</f>
        <v>35</v>
      </c>
      <c r="AG21" s="20">
        <f>COUNTIFS(调查表!C:C,统计表!C21,调查表!Z:Z,"2")</f>
        <v>1</v>
      </c>
      <c r="AH21" s="20">
        <f>COUNTIFS(调查表!C:C,统计表!C21,调查表!Z:Z,"4")</f>
        <v>6</v>
      </c>
      <c r="AI21" s="20">
        <f>COUNTIFS(调查表!C:C,统计表!C21,调查表!Z:Z,"3")</f>
        <v>0</v>
      </c>
      <c r="AJ21" s="20">
        <f>COUNTIFS(调查表!C:C,统计表!C21,调查表!Z:Z,"5")</f>
        <v>5</v>
      </c>
      <c r="AK21" s="20">
        <f>COUNTIFS(调查表!C:C,统计表!C21,调查表!AB:AB,"1")</f>
        <v>34</v>
      </c>
      <c r="AL21" s="20">
        <f>COUNTIFS(调查表!C:C,统计表!C21,调查表!AB:AB,"2")</f>
        <v>2</v>
      </c>
      <c r="AM21" s="20">
        <f>COUNTIFS(调查表!C:C,统计表!C21,调查表!AB:AB,"3")</f>
        <v>0</v>
      </c>
      <c r="AN21" s="20">
        <f>COUNTIFS(调查表!C:C,统计表!C21,调查表!AB:AB,"4")</f>
        <v>5</v>
      </c>
      <c r="AO21" s="20">
        <f>COUNTIFS(调查表!C:C,统计表!C21,调查表!AB:AB,"5")</f>
        <v>6</v>
      </c>
      <c r="AP21" s="20">
        <f>COUNTIFS(调查表!C:C,统计表!C21,调查表!G:G,"1")</f>
        <v>0</v>
      </c>
      <c r="AQ21" s="20">
        <f>COUNTIFS(调查表!C:C,统计表!C21,调查表!G:G,"2")</f>
        <v>1</v>
      </c>
      <c r="AR21" s="20">
        <f>COUNTIFS(调查表!C:C,统计表!C21,调查表!G:G,"3")</f>
        <v>0</v>
      </c>
      <c r="AS21" s="20">
        <f>COUNTIFS(调查表!C:C,统计表!C21,调查表!G:G,"4")</f>
        <v>0</v>
      </c>
      <c r="AT21" s="20">
        <f>COUNTIFS(调查表!C:C,统计表!C21,调查表!G:G,"5")</f>
        <v>1</v>
      </c>
      <c r="AU21" s="20">
        <f>COUNTIFS(调查表!C:C,统计表!C21,调查表!G:G,"6")</f>
        <v>0</v>
      </c>
    </row>
    <row r="22" spans="1:48" ht="64.150000000000006" customHeight="1">
      <c r="A22" s="56"/>
      <c r="B22" s="56"/>
      <c r="C22" s="57" t="s">
        <v>19962</v>
      </c>
      <c r="D22" s="57">
        <f>SUM(D17:D21)</f>
        <v>90</v>
      </c>
      <c r="E22" s="57">
        <f t="shared" ref="E22:AU22" si="1">SUM(E17:E21)</f>
        <v>15</v>
      </c>
      <c r="F22" s="57">
        <f t="shared" si="1"/>
        <v>0</v>
      </c>
      <c r="G22" s="57">
        <f t="shared" si="1"/>
        <v>73</v>
      </c>
      <c r="H22" s="57">
        <f t="shared" si="1"/>
        <v>17</v>
      </c>
      <c r="I22" s="57">
        <f t="shared" si="1"/>
        <v>0</v>
      </c>
      <c r="J22" s="57">
        <f t="shared" si="1"/>
        <v>36</v>
      </c>
      <c r="K22" s="57">
        <f t="shared" si="1"/>
        <v>38</v>
      </c>
      <c r="L22" s="57">
        <f t="shared" si="1"/>
        <v>4</v>
      </c>
      <c r="M22" s="57">
        <f t="shared" si="1"/>
        <v>17</v>
      </c>
      <c r="N22" s="57">
        <f t="shared" si="1"/>
        <v>19</v>
      </c>
      <c r="O22" s="57">
        <f t="shared" si="1"/>
        <v>0</v>
      </c>
      <c r="P22" s="57">
        <f t="shared" si="1"/>
        <v>1</v>
      </c>
      <c r="Q22" s="57">
        <f t="shared" si="1"/>
        <v>3</v>
      </c>
      <c r="R22" s="57">
        <f t="shared" si="1"/>
        <v>82</v>
      </c>
      <c r="S22" s="57">
        <f t="shared" si="1"/>
        <v>2</v>
      </c>
      <c r="T22" s="57">
        <f t="shared" si="1"/>
        <v>3</v>
      </c>
      <c r="U22" s="57">
        <f t="shared" si="1"/>
        <v>11</v>
      </c>
      <c r="V22" s="57">
        <f t="shared" si="1"/>
        <v>74</v>
      </c>
      <c r="W22" s="57">
        <f t="shared" si="1"/>
        <v>5</v>
      </c>
      <c r="X22" s="57">
        <f t="shared" si="1"/>
        <v>63</v>
      </c>
      <c r="Y22" s="57">
        <f t="shared" si="1"/>
        <v>26</v>
      </c>
      <c r="Z22" s="57">
        <f t="shared" si="1"/>
        <v>1</v>
      </c>
      <c r="AA22" s="57">
        <f t="shared" si="1"/>
        <v>12</v>
      </c>
      <c r="AB22" s="57">
        <f t="shared" si="1"/>
        <v>73</v>
      </c>
      <c r="AC22" s="57">
        <f t="shared" si="1"/>
        <v>5</v>
      </c>
      <c r="AD22" s="57">
        <f t="shared" si="1"/>
        <v>25</v>
      </c>
      <c r="AE22" s="57">
        <f t="shared" si="1"/>
        <v>65</v>
      </c>
      <c r="AF22" s="57">
        <f t="shared" si="1"/>
        <v>38</v>
      </c>
      <c r="AG22" s="57">
        <f t="shared" si="1"/>
        <v>21</v>
      </c>
      <c r="AH22" s="57">
        <f t="shared" si="1"/>
        <v>16</v>
      </c>
      <c r="AI22" s="57">
        <f t="shared" si="1"/>
        <v>10</v>
      </c>
      <c r="AJ22" s="57">
        <f t="shared" si="1"/>
        <v>5</v>
      </c>
      <c r="AK22" s="57">
        <f t="shared" si="1"/>
        <v>41</v>
      </c>
      <c r="AL22" s="57">
        <f t="shared" si="1"/>
        <v>16</v>
      </c>
      <c r="AM22" s="57">
        <f t="shared" si="1"/>
        <v>5</v>
      </c>
      <c r="AN22" s="57">
        <f t="shared" si="1"/>
        <v>22</v>
      </c>
      <c r="AO22" s="57">
        <f t="shared" si="1"/>
        <v>6</v>
      </c>
      <c r="AP22" s="57">
        <f t="shared" si="1"/>
        <v>0</v>
      </c>
      <c r="AQ22" s="57">
        <f t="shared" si="1"/>
        <v>3</v>
      </c>
      <c r="AR22" s="57">
        <f t="shared" si="1"/>
        <v>0</v>
      </c>
      <c r="AS22" s="57">
        <f t="shared" si="1"/>
        <v>0</v>
      </c>
      <c r="AT22" s="57">
        <f t="shared" si="1"/>
        <v>3</v>
      </c>
      <c r="AU22" s="57">
        <f t="shared" si="1"/>
        <v>0</v>
      </c>
    </row>
    <row r="23" spans="1:48">
      <c r="A23" s="20">
        <v>19</v>
      </c>
      <c r="B23" s="20" t="s">
        <v>3408</v>
      </c>
      <c r="C23" s="20" t="s">
        <v>19963</v>
      </c>
      <c r="D23" s="55">
        <f>COUNTIFS(调查表!C:C,统计表!C23,调查表!K:K,"是")</f>
        <v>0</v>
      </c>
      <c r="E23" s="55">
        <f>COUNTIFS(调查表!C:C,统计表!C23,调查表!K:K,"否")</f>
        <v>0</v>
      </c>
      <c r="F23" s="55">
        <f>COUNTIFS(调查表!C:C,统计表!C23,调查表!K:K,"无法查看")</f>
        <v>0</v>
      </c>
      <c r="G23" s="20">
        <f>COUNTIFS(调查表!C:C,统计表!C23,调查表!N:N,"仍在使用")</f>
        <v>0</v>
      </c>
      <c r="H23" s="20">
        <f>COUNTIFS(调查表!C:C,统计表!C23,调查表!N:N,"废弃不用")</f>
        <v>0</v>
      </c>
      <c r="I23" s="20">
        <f>COUNTIFS(调查表!C:C,统计表!C23,调查表!N:N,"不详")</f>
        <v>0</v>
      </c>
      <c r="J23" s="20">
        <f>COUNTIFS(调查表!C:C,统计表!C23,调查表!O:O,"√")</f>
        <v>0</v>
      </c>
      <c r="K23" s="20">
        <f>COUNTIFS(调查表!C:C,统计表!C23,调查表!P:P,"√")</f>
        <v>0</v>
      </c>
      <c r="L23" s="20">
        <f>COUNTIFS(调查表!C:C,统计表!C23,调查表!Q:Q,"√")</f>
        <v>0</v>
      </c>
      <c r="M23" s="20">
        <f>COUNTIFS(调查表!C:C,统计表!C23,调查表!R:R,"√")</f>
        <v>0</v>
      </c>
      <c r="N23" s="20">
        <f>COUNTIFS(调查表!C:C,统计表!C23,调查表!AE:AE,"2")</f>
        <v>0</v>
      </c>
      <c r="O23" s="20">
        <f>COUNTIFS(调查表!C:C,统计表!C23,调查表!AE:AE,"3")</f>
        <v>0</v>
      </c>
      <c r="P23" s="20">
        <f>COUNTIFS(调查表!C:C,统计表!C23,调查表!AE:AE,"4")</f>
        <v>0</v>
      </c>
      <c r="Q23" s="20">
        <f>COUNTIFS(调查表!C:C,统计表!C23,调查表!S:S,"无")</f>
        <v>0</v>
      </c>
      <c r="R23" s="20">
        <f>COUNTIFS(调查表!C:C,统计表!C23,调查表!S:S,"清澈")</f>
        <v>0</v>
      </c>
      <c r="S23" s="20">
        <f>COUNTIFS(调查表!C:C,统计表!C23,调查表!S:S,"浑浊")</f>
        <v>0</v>
      </c>
      <c r="T23" s="20">
        <f>COUNTIFS(调查表!C:C,统计表!C23,调查表!S:S,"不详")</f>
        <v>0</v>
      </c>
      <c r="U23" s="20">
        <f>COUNTIFS(调查表!C:C,统计表!C23,调查表!T:T,"有")</f>
        <v>0</v>
      </c>
      <c r="V23" s="20">
        <f>COUNTIFS(调查表!C:C,统计表!C23,调查表!T:T,"无")</f>
        <v>0</v>
      </c>
      <c r="W23" s="20">
        <f>COUNTIFS(调查表!C:C,统计表!C23,调查表!T:T,"不详")</f>
        <v>0</v>
      </c>
      <c r="X23" s="20">
        <f>COUNTIFS(调查表!C:C,统计表!C23,调查表!U:U,"有")</f>
        <v>0</v>
      </c>
      <c r="Y23" s="20">
        <f>COUNTIFS(调查表!C:C,统计表!C23,调查表!U:U,"无")</f>
        <v>0</v>
      </c>
      <c r="Z23" s="20">
        <f>COUNTIFS(调查表!C:C,统计表!C23,调查表!U:U,"不详")</f>
        <v>0</v>
      </c>
      <c r="AA23" s="20">
        <f>COUNTIFS(调查表!C:C,统计表!C23,调查表!V:V,"有")</f>
        <v>0</v>
      </c>
      <c r="AB23" s="20">
        <f>COUNTIFS(调查表!C:C,统计表!C23,调查表!V:V,"无")</f>
        <v>0</v>
      </c>
      <c r="AC23" s="20">
        <f>COUNTIFS(调查表!C:C,统计表!C23,调查表!V:V,"不详")</f>
        <v>0</v>
      </c>
      <c r="AD23" s="20">
        <f>COUNTIFS(调查表!C:C,统计表!C23,调查表!X:X,"1")</f>
        <v>0</v>
      </c>
      <c r="AE23" s="20">
        <f>COUNTIFS(调查表!C:C,统计表!C23,调查表!X:X,"2")</f>
        <v>0</v>
      </c>
      <c r="AF23" s="20">
        <f>COUNTIFS(调查表!C:C,统计表!C23,调查表!Z:Z,"1")</f>
        <v>0</v>
      </c>
      <c r="AG23" s="20">
        <f>COUNTIFS(调查表!C:C,统计表!C23,调查表!Z:Z,"2")</f>
        <v>0</v>
      </c>
      <c r="AH23" s="20">
        <f>COUNTIFS(调查表!C:C,统计表!C23,调查表!Z:Z,"4")</f>
        <v>0</v>
      </c>
      <c r="AI23" s="20">
        <f>COUNTIFS(调查表!C:C,统计表!C23,调查表!Z:Z,"3")</f>
        <v>0</v>
      </c>
      <c r="AJ23" s="20">
        <f>COUNTIFS(调查表!C:C,统计表!C23,调查表!Z:Z,"5")</f>
        <v>0</v>
      </c>
      <c r="AK23" s="20">
        <f>COUNTIFS(调查表!C:C,统计表!C23,调查表!AB:AB,"1")</f>
        <v>0</v>
      </c>
      <c r="AL23" s="20">
        <f>COUNTIFS(调查表!C:C,统计表!C23,调查表!AB:AB,"2")</f>
        <v>0</v>
      </c>
      <c r="AM23" s="20">
        <f>COUNTIFS(调查表!C:C,统计表!C23,调查表!AB:AB,"3")</f>
        <v>0</v>
      </c>
      <c r="AN23" s="20">
        <f>COUNTIFS(调查表!C:C,统计表!C23,调查表!AB:AB,"4")</f>
        <v>0</v>
      </c>
      <c r="AO23" s="20">
        <f>COUNTIFS(调查表!C:C,统计表!C23,调查表!AB:AB,"5")</f>
        <v>0</v>
      </c>
      <c r="AP23" s="20">
        <f>COUNTIFS(调查表!C:C,统计表!C23,调查表!G:G,"1")</f>
        <v>0</v>
      </c>
      <c r="AQ23" s="20">
        <f>COUNTIFS(调查表!C:C,统计表!C23,调查表!G:G,"2")</f>
        <v>0</v>
      </c>
      <c r="AR23" s="20">
        <f>COUNTIFS(调查表!C:C,统计表!C23,调查表!G:G,"3")</f>
        <v>0</v>
      </c>
      <c r="AS23" s="20">
        <f>COUNTIFS(调查表!C:C,统计表!C23,调查表!G:G,"4")</f>
        <v>0</v>
      </c>
      <c r="AT23" s="20">
        <f>COUNTIFS(调查表!C:C,统计表!C23,调查表!G:G,"5")</f>
        <v>0</v>
      </c>
      <c r="AU23" s="20">
        <f>COUNTIFS(调查表!C:C,统计表!C23,调查表!G:G,"6")</f>
        <v>0</v>
      </c>
      <c r="AV23" s="98" t="s">
        <v>19964</v>
      </c>
    </row>
    <row r="24" spans="1:48">
      <c r="A24" s="20">
        <v>20</v>
      </c>
      <c r="B24" s="20" t="s">
        <v>3408</v>
      </c>
      <c r="C24" s="20" t="s">
        <v>3547</v>
      </c>
      <c r="D24" s="55">
        <f>COUNTIFS(调查表!C:C,统计表!C24,调查表!K:K,"是")</f>
        <v>10</v>
      </c>
      <c r="E24" s="55">
        <f>COUNTIFS(调查表!C:C,统计表!C24,调查表!K:K,"否")</f>
        <v>0</v>
      </c>
      <c r="F24" s="55">
        <f>COUNTIFS(调查表!C:C,统计表!C24,调查表!K:K,"无法查看")</f>
        <v>0</v>
      </c>
      <c r="G24" s="20">
        <f>COUNTIFS(调查表!C:C,统计表!C24,调查表!N:N,"仍在使用")</f>
        <v>4</v>
      </c>
      <c r="H24" s="20">
        <f>COUNTIFS(调查表!C:C,统计表!C24,调查表!N:N,"废弃不用")</f>
        <v>6</v>
      </c>
      <c r="I24" s="20">
        <f>COUNTIFS(调查表!C:C,统计表!C24,调查表!N:N,"不详")</f>
        <v>0</v>
      </c>
      <c r="J24" s="20">
        <f>COUNTIFS(调查表!C:C,统计表!C24,调查表!O:O,"√")</f>
        <v>0</v>
      </c>
      <c r="K24" s="20">
        <f>COUNTIFS(调查表!C:C,统计表!C24,调查表!P:P,"√")</f>
        <v>4</v>
      </c>
      <c r="L24" s="20">
        <f>COUNTIFS(调查表!C:C,统计表!C24,调查表!Q:Q,"√")</f>
        <v>0</v>
      </c>
      <c r="M24" s="20">
        <f>COUNTIFS(调查表!C:C,统计表!C24,调查表!R:R,"√")</f>
        <v>0</v>
      </c>
      <c r="N24" s="20">
        <f>COUNTIFS(调查表!C:C,统计表!C24,调查表!AE:AE,"2")</f>
        <v>0</v>
      </c>
      <c r="O24" s="20">
        <f>COUNTIFS(调查表!C:C,统计表!C24,调查表!AE:AE,"3")</f>
        <v>0</v>
      </c>
      <c r="P24" s="20">
        <f>COUNTIFS(调查表!C:C,统计表!C24,调查表!AE:AE,"4")</f>
        <v>0</v>
      </c>
      <c r="Q24" s="20">
        <f>COUNTIFS(调查表!C:C,统计表!C24,调查表!S:S,"无")</f>
        <v>0</v>
      </c>
      <c r="R24" s="20">
        <f>COUNTIFS(调查表!C:C,统计表!C24,调查表!S:S,"清澈")</f>
        <v>5</v>
      </c>
      <c r="S24" s="20">
        <f>COUNTIFS(调查表!C:C,统计表!C24,调查表!S:S,"浑浊")</f>
        <v>4</v>
      </c>
      <c r="T24" s="20">
        <f>COUNTIFS(调查表!C:C,统计表!C24,调查表!S:S,"不详")</f>
        <v>1</v>
      </c>
      <c r="U24" s="20">
        <f>COUNTIFS(调查表!C:C,统计表!C24,调查表!T:T,"有")</f>
        <v>0</v>
      </c>
      <c r="V24" s="20">
        <f>COUNTIFS(调查表!C:C,统计表!C24,调查表!T:T,"无")</f>
        <v>9</v>
      </c>
      <c r="W24" s="20">
        <f>COUNTIFS(调查表!C:C,统计表!C24,调查表!T:T,"不详")</f>
        <v>0</v>
      </c>
      <c r="X24" s="20">
        <f>COUNTIFS(调查表!C:C,统计表!C24,调查表!U:U,"有")</f>
        <v>8</v>
      </c>
      <c r="Y24" s="20">
        <f>COUNTIFS(调查表!C:C,统计表!C24,调查表!U:U,"无")</f>
        <v>1</v>
      </c>
      <c r="Z24" s="20">
        <f>COUNTIFS(调查表!C:C,统计表!C24,调查表!U:U,"不详")</f>
        <v>0</v>
      </c>
      <c r="AA24" s="20">
        <f>COUNTIFS(调查表!C:C,统计表!C24,调查表!V:V,"有")</f>
        <v>2</v>
      </c>
      <c r="AB24" s="20">
        <f>COUNTIFS(调查表!C:C,统计表!C24,调查表!V:V,"无")</f>
        <v>7</v>
      </c>
      <c r="AC24" s="20">
        <f>COUNTIFS(调查表!C:C,统计表!C24,调查表!V:V,"不详")</f>
        <v>0</v>
      </c>
      <c r="AD24" s="20">
        <f>COUNTIFS(调查表!C:C,统计表!C24,调查表!X:X,"1")</f>
        <v>6</v>
      </c>
      <c r="AE24" s="20">
        <f>COUNTIFS(调查表!C:C,统计表!C24,调查表!X:X,"2")</f>
        <v>4</v>
      </c>
      <c r="AF24" s="20">
        <f>COUNTIFS(调查表!C:C,统计表!C24,调查表!Z:Z,"1")</f>
        <v>5</v>
      </c>
      <c r="AG24" s="20">
        <f>COUNTIFS(调查表!C:C,统计表!C24,调查表!Z:Z,"2")</f>
        <v>0</v>
      </c>
      <c r="AH24" s="20">
        <f>COUNTIFS(调查表!C:C,统计表!C24,调查表!Z:Z,"4")</f>
        <v>0</v>
      </c>
      <c r="AI24" s="20">
        <f>COUNTIFS(调查表!C:C,统计表!C24,调查表!Z:Z,"3")</f>
        <v>0</v>
      </c>
      <c r="AJ24" s="20">
        <f>COUNTIFS(调查表!C:C,统计表!C24,调查表!Z:Z,"5")</f>
        <v>5</v>
      </c>
      <c r="AK24" s="20">
        <f>COUNTIFS(调查表!C:C,统计表!C24,调查表!AB:AB,"1")</f>
        <v>5</v>
      </c>
      <c r="AL24" s="20">
        <f>COUNTIFS(调查表!C:C,统计表!C24,调查表!AB:AB,"2")</f>
        <v>0</v>
      </c>
      <c r="AM24" s="20">
        <f>COUNTIFS(调查表!C:C,统计表!C24,调查表!AB:AB,"3")</f>
        <v>0</v>
      </c>
      <c r="AN24" s="20">
        <f>COUNTIFS(调查表!C:C,统计表!C24,调查表!AB:AB,"4")</f>
        <v>1</v>
      </c>
      <c r="AO24" s="20">
        <f>COUNTIFS(调查表!C:C,统计表!C24,调查表!AB:AB,"5")</f>
        <v>4</v>
      </c>
      <c r="AP24" s="20">
        <f>COUNTIFS(调查表!C:C,统计表!C24,调查表!G:G,"1")</f>
        <v>0</v>
      </c>
      <c r="AQ24" s="20">
        <f>COUNTIFS(调查表!C:C,统计表!C24,调查表!G:G,"2")</f>
        <v>0</v>
      </c>
      <c r="AR24" s="20">
        <f>COUNTIFS(调查表!C:C,统计表!C24,调查表!G:G,"3")</f>
        <v>0</v>
      </c>
      <c r="AS24" s="20">
        <f>COUNTIFS(调查表!C:C,统计表!C24,调查表!G:G,"4")</f>
        <v>0</v>
      </c>
      <c r="AT24" s="20">
        <f>COUNTIFS(调查表!C:C,统计表!C24,调查表!G:G,"5")</f>
        <v>1</v>
      </c>
      <c r="AU24" s="20">
        <f>COUNTIFS(调查表!C:C,统计表!C24,调查表!G:G,"6")</f>
        <v>2</v>
      </c>
      <c r="AV24" s="99"/>
    </row>
    <row r="25" spans="1:48">
      <c r="A25" s="20">
        <v>21</v>
      </c>
      <c r="B25" s="20" t="s">
        <v>3408</v>
      </c>
      <c r="C25" s="20" t="s">
        <v>3605</v>
      </c>
      <c r="D25" s="55">
        <f>COUNTIFS(调查表!C:C,统计表!C25,调查表!K:K,"是")</f>
        <v>33</v>
      </c>
      <c r="E25" s="55">
        <f>COUNTIFS(调查表!C:C,统计表!C25,调查表!K:K,"否")</f>
        <v>21</v>
      </c>
      <c r="F25" s="55">
        <f>COUNTIFS(调查表!C:C,统计表!C25,调查表!K:K,"无法查看")</f>
        <v>0</v>
      </c>
      <c r="G25" s="20">
        <f>COUNTIFS(调查表!C:C,统计表!C25,调查表!N:N,"仍在使用")</f>
        <v>7</v>
      </c>
      <c r="H25" s="20">
        <f>COUNTIFS(调查表!C:C,统计表!C25,调查表!N:N,"废弃不用")</f>
        <v>26</v>
      </c>
      <c r="I25" s="20">
        <f>COUNTIFS(调查表!C:C,统计表!C25,调查表!N:N,"不详")</f>
        <v>0</v>
      </c>
      <c r="J25" s="20">
        <f>COUNTIFS(调查表!C:C,统计表!C25,调查表!O:O,"√")</f>
        <v>0</v>
      </c>
      <c r="K25" s="20">
        <f>COUNTIFS(调查表!C:C,统计表!C25,调查表!P:P,"√")</f>
        <v>6</v>
      </c>
      <c r="L25" s="20">
        <f>COUNTIFS(调查表!C:C,统计表!C25,调查表!Q:Q,"√")</f>
        <v>0</v>
      </c>
      <c r="M25" s="20">
        <f>COUNTIFS(调查表!C:C,统计表!C25,调查表!R:R,"√")</f>
        <v>1</v>
      </c>
      <c r="N25" s="20">
        <f>COUNTIFS(调查表!C:C,统计表!C25,调查表!AE:AE,"2")</f>
        <v>0</v>
      </c>
      <c r="O25" s="20">
        <f>COUNTIFS(调查表!C:C,统计表!C25,调查表!AE:AE,"3")</f>
        <v>0</v>
      </c>
      <c r="P25" s="20">
        <f>COUNTIFS(调查表!C:C,统计表!C25,调查表!AE:AE,"4")</f>
        <v>0</v>
      </c>
      <c r="Q25" s="20">
        <f>COUNTIFS(调查表!C:C,统计表!C25,调查表!S:S,"无")</f>
        <v>1</v>
      </c>
      <c r="R25" s="20">
        <f>COUNTIFS(调查表!C:C,统计表!C25,调查表!S:S,"清澈")</f>
        <v>31</v>
      </c>
      <c r="S25" s="20">
        <f>COUNTIFS(调查表!C:C,统计表!C25,调查表!S:S,"浑浊")</f>
        <v>1</v>
      </c>
      <c r="T25" s="20">
        <f>COUNTIFS(调查表!C:C,统计表!C25,调查表!S:S,"不详")</f>
        <v>0</v>
      </c>
      <c r="U25" s="20">
        <f>COUNTIFS(调查表!C:C,统计表!C25,调查表!T:T,"有")</f>
        <v>1</v>
      </c>
      <c r="V25" s="20">
        <f>COUNTIFS(调查表!C:C,统计表!C25,调查表!T:T,"无")</f>
        <v>32</v>
      </c>
      <c r="W25" s="20">
        <f>COUNTIFS(调查表!C:C,统计表!C25,调查表!T:T,"不详")</f>
        <v>0</v>
      </c>
      <c r="X25" s="20">
        <f>COUNTIFS(调查表!C:C,统计表!C25,调查表!U:U,"有")</f>
        <v>29</v>
      </c>
      <c r="Y25" s="20">
        <f>COUNTIFS(调查表!C:C,统计表!C25,调查表!U:U,"无")</f>
        <v>4</v>
      </c>
      <c r="Z25" s="20">
        <f>COUNTIFS(调查表!C:C,统计表!C25,调查表!U:U,"不详")</f>
        <v>0</v>
      </c>
      <c r="AA25" s="20">
        <f>COUNTIFS(调查表!C:C,统计表!C25,调查表!V:V,"有")</f>
        <v>3</v>
      </c>
      <c r="AB25" s="20">
        <f>COUNTIFS(调查表!C:C,统计表!C25,调查表!V:V,"无")</f>
        <v>30</v>
      </c>
      <c r="AC25" s="20">
        <f>COUNTIFS(调查表!C:C,统计表!C25,调查表!V:V,"不详")</f>
        <v>0</v>
      </c>
      <c r="AD25" s="20">
        <f>COUNTIFS(调查表!C:C,统计表!C25,调查表!X:X,"1")</f>
        <v>11</v>
      </c>
      <c r="AE25" s="20">
        <f>COUNTIFS(调查表!C:C,统计表!C25,调查表!X:X,"2")</f>
        <v>22</v>
      </c>
      <c r="AF25" s="20">
        <f>COUNTIFS(调查表!C:C,统计表!C25,调查表!Z:Z,"1")</f>
        <v>5</v>
      </c>
      <c r="AG25" s="20">
        <f>COUNTIFS(调查表!C:C,统计表!C25,调查表!Z:Z,"2")</f>
        <v>0</v>
      </c>
      <c r="AH25" s="20">
        <f>COUNTIFS(调查表!C:C,统计表!C25,调查表!Z:Z,"4")</f>
        <v>26</v>
      </c>
      <c r="AI25" s="20">
        <f>COUNTIFS(调查表!C:C,统计表!C25,调查表!Z:Z,"3")</f>
        <v>0</v>
      </c>
      <c r="AJ25" s="20">
        <f>COUNTIFS(调查表!C:C,统计表!C25,调查表!Z:Z,"5")</f>
        <v>2</v>
      </c>
      <c r="AK25" s="20">
        <f>COUNTIFS(调查表!C:C,统计表!C25,调查表!AB:AB,"1")</f>
        <v>2</v>
      </c>
      <c r="AL25" s="20">
        <f>COUNTIFS(调查表!C:C,统计表!C25,调查表!AB:AB,"2")</f>
        <v>0</v>
      </c>
      <c r="AM25" s="20">
        <f>COUNTIFS(调查表!C:C,统计表!C25,调查表!AB:AB,"3")</f>
        <v>0</v>
      </c>
      <c r="AN25" s="20">
        <f>COUNTIFS(调查表!C:C,统计表!C25,调查表!AB:AB,"4")</f>
        <v>26</v>
      </c>
      <c r="AO25" s="20">
        <f>COUNTIFS(调查表!C:C,统计表!C25,调查表!AB:AB,"5")</f>
        <v>5</v>
      </c>
      <c r="AP25" s="20">
        <f>COUNTIFS(调查表!C:C,统计表!C25,调查表!G:G,"1")</f>
        <v>2</v>
      </c>
      <c r="AQ25" s="20">
        <f>COUNTIFS(调查表!C:C,统计表!C25,调查表!G:G,"2")</f>
        <v>1</v>
      </c>
      <c r="AR25" s="20">
        <f>COUNTIFS(调查表!C:C,统计表!C25,调查表!G:G,"3")</f>
        <v>2</v>
      </c>
      <c r="AS25" s="20">
        <f>COUNTIFS(调查表!C:C,统计表!C25,调查表!G:G,"4")</f>
        <v>0</v>
      </c>
      <c r="AT25" s="20">
        <f>COUNTIFS(调查表!C:C,统计表!C25,调查表!G:G,"5")</f>
        <v>3</v>
      </c>
      <c r="AU25" s="20">
        <f>COUNTIFS(调查表!C:C,统计表!C25,调查表!G:G,"6")</f>
        <v>0</v>
      </c>
      <c r="AV25" s="99"/>
    </row>
    <row r="26" spans="1:48">
      <c r="A26" s="20">
        <v>22</v>
      </c>
      <c r="B26" s="20" t="s">
        <v>3408</v>
      </c>
      <c r="C26" s="20" t="s">
        <v>3409</v>
      </c>
      <c r="D26" s="55">
        <f>COUNTIFS(调查表!C:C,统计表!C26,调查表!K:K,"是")</f>
        <v>4</v>
      </c>
      <c r="E26" s="55">
        <f>COUNTIFS(调查表!C:C,统计表!C26,调查表!K:K,"否")</f>
        <v>0</v>
      </c>
      <c r="F26" s="55">
        <f>COUNTIFS(调查表!C:C,统计表!C26,调查表!K:K,"无法查看")</f>
        <v>0</v>
      </c>
      <c r="G26" s="20">
        <f>COUNTIFS(调查表!C:C,统计表!C26,调查表!N:N,"仍在使用")</f>
        <v>3</v>
      </c>
      <c r="H26" s="20">
        <f>COUNTIFS(调查表!C:C,统计表!C26,调查表!N:N,"废弃不用")</f>
        <v>1</v>
      </c>
      <c r="I26" s="20">
        <f>COUNTIFS(调查表!C:C,统计表!C26,调查表!N:N,"不详")</f>
        <v>0</v>
      </c>
      <c r="J26" s="20">
        <f>COUNTIFS(调查表!C:C,统计表!C26,调查表!O:O,"√")</f>
        <v>0</v>
      </c>
      <c r="K26" s="20">
        <f>COUNTIFS(调查表!C:C,统计表!C26,调查表!P:P,"√")</f>
        <v>0</v>
      </c>
      <c r="L26" s="20">
        <f>COUNTIFS(调查表!C:C,统计表!C26,调查表!Q:Q,"√")</f>
        <v>0</v>
      </c>
      <c r="M26" s="20">
        <f>COUNTIFS(调查表!C:C,统计表!C26,调查表!R:R,"√")</f>
        <v>3</v>
      </c>
      <c r="N26" s="20">
        <f>COUNTIFS(调查表!C:C,统计表!C26,调查表!AE:AE,"2")</f>
        <v>0</v>
      </c>
      <c r="O26" s="20">
        <f>COUNTIFS(调查表!C:C,统计表!C26,调查表!AE:AE,"3")</f>
        <v>0</v>
      </c>
      <c r="P26" s="20">
        <f>COUNTIFS(调查表!C:C,统计表!C26,调查表!AE:AE,"4")</f>
        <v>0</v>
      </c>
      <c r="Q26" s="20">
        <f>COUNTIFS(调查表!C:C,统计表!C26,调查表!S:S,"无")</f>
        <v>0</v>
      </c>
      <c r="R26" s="20">
        <f>COUNTIFS(调查表!C:C,统计表!C26,调查表!S:S,"清澈")</f>
        <v>2</v>
      </c>
      <c r="S26" s="20">
        <f>COUNTIFS(调查表!C:C,统计表!C26,调查表!S:S,"浑浊")</f>
        <v>0</v>
      </c>
      <c r="T26" s="20">
        <f>COUNTIFS(调查表!C:C,统计表!C26,调查表!S:S,"不详")</f>
        <v>2</v>
      </c>
      <c r="U26" s="20">
        <f>COUNTIFS(调查表!C:C,统计表!C26,调查表!T:T,"有")</f>
        <v>0</v>
      </c>
      <c r="V26" s="20">
        <f>COUNTIFS(调查表!C:C,统计表!C26,调查表!T:T,"无")</f>
        <v>2</v>
      </c>
      <c r="W26" s="20">
        <f>COUNTIFS(调查表!C:C,统计表!C26,调查表!T:T,"不详")</f>
        <v>2</v>
      </c>
      <c r="X26" s="20">
        <f>COUNTIFS(调查表!C:C,统计表!C26,调查表!U:U,"有")</f>
        <v>4</v>
      </c>
      <c r="Y26" s="20">
        <f>COUNTIFS(调查表!C:C,统计表!C26,调查表!U:U,"无")</f>
        <v>0</v>
      </c>
      <c r="Z26" s="20">
        <f>COUNTIFS(调查表!C:C,统计表!C26,调查表!U:U,"不详")</f>
        <v>0</v>
      </c>
      <c r="AA26" s="20">
        <f>COUNTIFS(调查表!C:C,统计表!C26,调查表!V:V,"有")</f>
        <v>3</v>
      </c>
      <c r="AB26" s="20">
        <f>COUNTIFS(调查表!C:C,统计表!C26,调查表!V:V,"无")</f>
        <v>1</v>
      </c>
      <c r="AC26" s="20">
        <f>COUNTIFS(调查表!C:C,统计表!C26,调查表!V:V,"不详")</f>
        <v>0</v>
      </c>
      <c r="AD26" s="20">
        <f>COUNTIFS(调查表!C:C,统计表!C26,调查表!X:X,"1")</f>
        <v>0</v>
      </c>
      <c r="AE26" s="20">
        <f>COUNTIFS(调查表!C:C,统计表!C26,调查表!X:X,"2")</f>
        <v>4</v>
      </c>
      <c r="AF26" s="20">
        <f>COUNTIFS(调查表!C:C,统计表!C26,调查表!Z:Z,"1")</f>
        <v>0</v>
      </c>
      <c r="AG26" s="20">
        <f>COUNTIFS(调查表!C:C,统计表!C26,调查表!Z:Z,"2")</f>
        <v>1</v>
      </c>
      <c r="AH26" s="20">
        <f>COUNTIFS(调查表!C:C,统计表!C26,调查表!Z:Z,"4")</f>
        <v>3</v>
      </c>
      <c r="AI26" s="20">
        <f>COUNTIFS(调查表!C:C,统计表!C26,调查表!Z:Z,"3")</f>
        <v>0</v>
      </c>
      <c r="AJ26" s="20">
        <f>COUNTIFS(调查表!C:C,统计表!C26,调查表!Z:Z,"5")</f>
        <v>0</v>
      </c>
      <c r="AK26" s="20">
        <f>COUNTIFS(调查表!C:C,统计表!C26,调查表!AB:AB,"1")</f>
        <v>0</v>
      </c>
      <c r="AL26" s="20">
        <f>COUNTIFS(调查表!C:C,统计表!C26,调查表!AB:AB,"2")</f>
        <v>1</v>
      </c>
      <c r="AM26" s="20">
        <f>COUNTIFS(调查表!C:C,统计表!C26,调查表!AB:AB,"3")</f>
        <v>0</v>
      </c>
      <c r="AN26" s="20">
        <f>COUNTIFS(调查表!C:C,统计表!C26,调查表!AB:AB,"4")</f>
        <v>3</v>
      </c>
      <c r="AO26" s="20">
        <f>COUNTIFS(调查表!C:C,统计表!C26,调查表!AB:AB,"5")</f>
        <v>0</v>
      </c>
      <c r="AP26" s="20">
        <f>COUNTIFS(调查表!C:C,统计表!C26,调查表!G:G,"1")</f>
        <v>0</v>
      </c>
      <c r="AQ26" s="20">
        <f>COUNTIFS(调查表!C:C,统计表!C26,调查表!G:G,"2")</f>
        <v>0</v>
      </c>
      <c r="AR26" s="20">
        <f>COUNTIFS(调查表!C:C,统计表!C26,调查表!G:G,"3")</f>
        <v>0</v>
      </c>
      <c r="AS26" s="20">
        <f>COUNTIFS(调查表!C:C,统计表!C26,调查表!G:G,"4")</f>
        <v>0</v>
      </c>
      <c r="AT26" s="20">
        <f>COUNTIFS(调查表!C:C,统计表!C26,调查表!G:G,"5")</f>
        <v>3</v>
      </c>
      <c r="AU26" s="20">
        <f>COUNTIFS(调查表!C:C,统计表!C26,调查表!G:G,"6")</f>
        <v>0</v>
      </c>
      <c r="AV26" s="99"/>
    </row>
    <row r="27" spans="1:48">
      <c r="A27" s="20">
        <v>23</v>
      </c>
      <c r="B27" s="20" t="s">
        <v>3408</v>
      </c>
      <c r="C27" s="20" t="s">
        <v>3432</v>
      </c>
      <c r="D27" s="55">
        <f>COUNTIFS(调查表!C:C,统计表!C27,调查表!K:K,"是")</f>
        <v>4</v>
      </c>
      <c r="E27" s="55">
        <f>COUNTIFS(调查表!C:C,统计表!C27,调查表!K:K,"否")</f>
        <v>2</v>
      </c>
      <c r="F27" s="55">
        <f>COUNTIFS(调查表!C:C,统计表!C27,调查表!K:K,"无法查看")</f>
        <v>0</v>
      </c>
      <c r="G27" s="20">
        <f>COUNTIFS(调查表!C:C,统计表!C27,调查表!N:N,"仍在使用")</f>
        <v>2</v>
      </c>
      <c r="H27" s="20">
        <f>COUNTIFS(调查表!C:C,统计表!C27,调查表!N:N,"废弃不用")</f>
        <v>2</v>
      </c>
      <c r="I27" s="20">
        <f>COUNTIFS(调查表!C:C,统计表!C27,调查表!N:N,"不详")</f>
        <v>0</v>
      </c>
      <c r="J27" s="20">
        <f>COUNTIFS(调查表!C:C,统计表!C27,调查表!O:O,"√")</f>
        <v>1</v>
      </c>
      <c r="K27" s="20">
        <f>COUNTIFS(调查表!C:C,统计表!C27,调查表!P:P,"√")</f>
        <v>2</v>
      </c>
      <c r="L27" s="20">
        <f>COUNTIFS(调查表!C:C,统计表!C27,调查表!Q:Q,"√")</f>
        <v>1</v>
      </c>
      <c r="M27" s="20">
        <f>COUNTIFS(调查表!C:C,统计表!C27,调查表!R:R,"√")</f>
        <v>0</v>
      </c>
      <c r="N27" s="20">
        <f>COUNTIFS(调查表!C:C,统计表!C27,调查表!AE:AE,"2")</f>
        <v>0</v>
      </c>
      <c r="O27" s="20">
        <f>COUNTIFS(调查表!C:C,统计表!C27,调查表!AE:AE,"3")</f>
        <v>1</v>
      </c>
      <c r="P27" s="20">
        <f>COUNTIFS(调查表!C:C,统计表!C27,调查表!AE:AE,"4")</f>
        <v>0</v>
      </c>
      <c r="Q27" s="20">
        <f>COUNTIFS(调查表!C:C,统计表!C27,调查表!S:S,"无")</f>
        <v>0</v>
      </c>
      <c r="R27" s="20">
        <f>COUNTIFS(调查表!C:C,统计表!C27,调查表!S:S,"清澈")</f>
        <v>3</v>
      </c>
      <c r="S27" s="20">
        <f>COUNTIFS(调查表!C:C,统计表!C27,调查表!S:S,"浑浊")</f>
        <v>1</v>
      </c>
      <c r="T27" s="20">
        <f>COUNTIFS(调查表!C:C,统计表!C27,调查表!S:S,"不详")</f>
        <v>0</v>
      </c>
      <c r="U27" s="20">
        <f>COUNTIFS(调查表!C:C,统计表!C27,调查表!T:T,"有")</f>
        <v>0</v>
      </c>
      <c r="V27" s="20">
        <f>COUNTIFS(调查表!C:C,统计表!C27,调查表!T:T,"无")</f>
        <v>4</v>
      </c>
      <c r="W27" s="20">
        <f>COUNTIFS(调查表!C:C,统计表!C27,调查表!T:T,"不详")</f>
        <v>0</v>
      </c>
      <c r="X27" s="20">
        <f>COUNTIFS(调查表!C:C,统计表!C27,调查表!U:U,"有")</f>
        <v>4</v>
      </c>
      <c r="Y27" s="20">
        <f>COUNTIFS(调查表!C:C,统计表!C27,调查表!U:U,"无")</f>
        <v>0</v>
      </c>
      <c r="Z27" s="20">
        <f>COUNTIFS(调查表!C:C,统计表!C27,调查表!U:U,"不详")</f>
        <v>0</v>
      </c>
      <c r="AA27" s="20">
        <f>COUNTIFS(调查表!C:C,统计表!C27,调查表!V:V,"有")</f>
        <v>0</v>
      </c>
      <c r="AB27" s="20">
        <f>COUNTIFS(调查表!C:C,统计表!C27,调查表!V:V,"无")</f>
        <v>4</v>
      </c>
      <c r="AC27" s="20">
        <f>COUNTIFS(调查表!C:C,统计表!C27,调查表!V:V,"不详")</f>
        <v>0</v>
      </c>
      <c r="AD27" s="20">
        <f>COUNTIFS(调查表!C:C,统计表!C27,调查表!X:X,"1")</f>
        <v>1</v>
      </c>
      <c r="AE27" s="20">
        <f>COUNTIFS(调查表!C:C,统计表!C27,调查表!X:X,"2")</f>
        <v>3</v>
      </c>
      <c r="AF27" s="20">
        <f>COUNTIFS(调查表!C:C,统计表!C27,调查表!Z:Z,"1")</f>
        <v>0</v>
      </c>
      <c r="AG27" s="20">
        <f>COUNTIFS(调查表!C:C,统计表!C27,调查表!Z:Z,"2")</f>
        <v>0</v>
      </c>
      <c r="AH27" s="20">
        <f>COUNTIFS(调查表!C:C,统计表!C27,调查表!Z:Z,"4")</f>
        <v>2</v>
      </c>
      <c r="AI27" s="20">
        <f>COUNTIFS(调查表!C:C,统计表!C27,调查表!Z:Z,"3")</f>
        <v>0</v>
      </c>
      <c r="AJ27" s="20">
        <f>COUNTIFS(调查表!C:C,统计表!C27,调查表!Z:Z,"5")</f>
        <v>2</v>
      </c>
      <c r="AK27" s="20">
        <f>COUNTIFS(调查表!C:C,统计表!C27,调查表!AB:AB,"1")</f>
        <v>0</v>
      </c>
      <c r="AL27" s="20">
        <f>COUNTIFS(调查表!C:C,统计表!C27,调查表!AB:AB,"2")</f>
        <v>0</v>
      </c>
      <c r="AM27" s="20">
        <f>COUNTIFS(调查表!C:C,统计表!C27,调查表!AB:AB,"3")</f>
        <v>0</v>
      </c>
      <c r="AN27" s="20">
        <f>COUNTIFS(调查表!C:C,统计表!C27,调查表!AB:AB,"4")</f>
        <v>2</v>
      </c>
      <c r="AO27" s="20">
        <f>COUNTIFS(调查表!C:C,统计表!C27,调查表!AB:AB,"5")</f>
        <v>2</v>
      </c>
      <c r="AP27" s="20">
        <f>COUNTIFS(调查表!C:C,统计表!C27,调查表!G:G,"1")</f>
        <v>1</v>
      </c>
      <c r="AQ27" s="20">
        <f>COUNTIFS(调查表!C:C,统计表!C27,调查表!G:G,"2")</f>
        <v>0</v>
      </c>
      <c r="AR27" s="20">
        <f>COUNTIFS(调查表!C:C,统计表!C27,调查表!G:G,"3")</f>
        <v>0</v>
      </c>
      <c r="AS27" s="20">
        <f>COUNTIFS(调查表!C:C,统计表!C27,调查表!G:G,"4")</f>
        <v>0</v>
      </c>
      <c r="AT27" s="20">
        <f>COUNTIFS(调查表!C:C,统计表!C27,调查表!G:G,"5")</f>
        <v>2</v>
      </c>
      <c r="AU27" s="20">
        <f>COUNTIFS(调查表!C:C,统计表!C27,调查表!G:G,"6")</f>
        <v>0</v>
      </c>
      <c r="AV27" s="99"/>
    </row>
    <row r="28" spans="1:48">
      <c r="A28" s="20">
        <v>24</v>
      </c>
      <c r="B28" s="20" t="s">
        <v>3408</v>
      </c>
      <c r="C28" s="20" t="s">
        <v>3462</v>
      </c>
      <c r="D28" s="55">
        <f>COUNTIFS(调查表!C:C,统计表!C28,调查表!K:K,"是")</f>
        <v>14</v>
      </c>
      <c r="E28" s="55">
        <f>COUNTIFS(调查表!C:C,统计表!C28,调查表!K:K,"否")</f>
        <v>2</v>
      </c>
      <c r="F28" s="55">
        <f>COUNTIFS(调查表!C:C,统计表!C28,调查表!K:K,"无法查看")</f>
        <v>0</v>
      </c>
      <c r="G28" s="20">
        <f>COUNTIFS(调查表!C:C,统计表!C28,调查表!N:N,"仍在使用")</f>
        <v>11</v>
      </c>
      <c r="H28" s="20">
        <f>COUNTIFS(调查表!C:C,统计表!C28,调查表!N:N,"废弃不用")</f>
        <v>3</v>
      </c>
      <c r="I28" s="20">
        <f>COUNTIFS(调查表!C:C,统计表!C28,调查表!N:N,"不详")</f>
        <v>0</v>
      </c>
      <c r="J28" s="20">
        <f>COUNTIFS(调查表!C:C,统计表!C28,调查表!O:O,"√")</f>
        <v>0</v>
      </c>
      <c r="K28" s="20">
        <f>COUNTIFS(调查表!C:C,统计表!C28,调查表!P:P,"√")</f>
        <v>8</v>
      </c>
      <c r="L28" s="20">
        <f>COUNTIFS(调查表!C:C,统计表!C28,调查表!Q:Q,"√")</f>
        <v>0</v>
      </c>
      <c r="M28" s="20">
        <f>COUNTIFS(调查表!C:C,统计表!C28,调查表!R:R,"√")</f>
        <v>3</v>
      </c>
      <c r="N28" s="20">
        <f>COUNTIFS(调查表!C:C,统计表!C28,调查表!AE:AE,"2")</f>
        <v>0</v>
      </c>
      <c r="O28" s="20">
        <f>COUNTIFS(调查表!C:C,统计表!C28,调查表!AE:AE,"3")</f>
        <v>0</v>
      </c>
      <c r="P28" s="20">
        <f>COUNTIFS(调查表!C:C,统计表!C28,调查表!AE:AE,"4")</f>
        <v>0</v>
      </c>
      <c r="Q28" s="20">
        <f>COUNTIFS(调查表!C:C,统计表!C28,调查表!S:S,"无")</f>
        <v>0</v>
      </c>
      <c r="R28" s="20">
        <f>COUNTIFS(调查表!C:C,统计表!C28,调查表!S:S,"清澈")</f>
        <v>9</v>
      </c>
      <c r="S28" s="20">
        <f>COUNTIFS(调查表!C:C,统计表!C28,调查表!S:S,"浑浊")</f>
        <v>4</v>
      </c>
      <c r="T28" s="20">
        <f>COUNTIFS(调查表!C:C,统计表!C28,调查表!S:S,"不详")</f>
        <v>1</v>
      </c>
      <c r="U28" s="20">
        <f>COUNTIFS(调查表!C:C,统计表!C28,调查表!T:T,"有")</f>
        <v>0</v>
      </c>
      <c r="V28" s="20">
        <f>COUNTIFS(调查表!C:C,统计表!C28,调查表!T:T,"无")</f>
        <v>14</v>
      </c>
      <c r="W28" s="20">
        <f>COUNTIFS(调查表!C:C,统计表!C28,调查表!T:T,"不详")</f>
        <v>0</v>
      </c>
      <c r="X28" s="20">
        <f>COUNTIFS(调查表!C:C,统计表!C28,调查表!U:U,"有")</f>
        <v>13</v>
      </c>
      <c r="Y28" s="20">
        <f>COUNTIFS(调查表!C:C,统计表!C28,调查表!U:U,"无")</f>
        <v>1</v>
      </c>
      <c r="Z28" s="20">
        <f>COUNTIFS(调查表!C:C,统计表!C28,调查表!U:U,"不详")</f>
        <v>0</v>
      </c>
      <c r="AA28" s="20">
        <f>COUNTIFS(调查表!C:C,统计表!C28,调查表!V:V,"有")</f>
        <v>0</v>
      </c>
      <c r="AB28" s="20">
        <f>COUNTIFS(调查表!C:C,统计表!C28,调查表!V:V,"无")</f>
        <v>14</v>
      </c>
      <c r="AC28" s="20">
        <f>COUNTIFS(调查表!C:C,统计表!C28,调查表!V:V,"不详")</f>
        <v>0</v>
      </c>
      <c r="AD28" s="20">
        <f>COUNTIFS(调查表!C:C,统计表!C28,调查表!X:X,"1")</f>
        <v>14</v>
      </c>
      <c r="AE28" s="20">
        <f>COUNTIFS(调查表!C:C,统计表!C28,调查表!X:X,"2")</f>
        <v>0</v>
      </c>
      <c r="AF28" s="20">
        <f>COUNTIFS(调查表!C:C,统计表!C28,调查表!Z:Z,"1")</f>
        <v>1</v>
      </c>
      <c r="AG28" s="20">
        <f>COUNTIFS(调查表!C:C,统计表!C28,调查表!Z:Z,"2")</f>
        <v>0</v>
      </c>
      <c r="AH28" s="20">
        <f>COUNTIFS(调查表!C:C,统计表!C28,调查表!Z:Z,"4")</f>
        <v>12</v>
      </c>
      <c r="AI28" s="20">
        <f>COUNTIFS(调查表!C:C,统计表!C28,调查表!Z:Z,"3")</f>
        <v>1</v>
      </c>
      <c r="AJ28" s="20">
        <f>COUNTIFS(调查表!C:C,统计表!C28,调查表!Z:Z,"5")</f>
        <v>0</v>
      </c>
      <c r="AK28" s="20">
        <f>COUNTIFS(调查表!C:C,统计表!C28,调查表!AB:AB,"1")</f>
        <v>1</v>
      </c>
      <c r="AL28" s="20">
        <f>COUNTIFS(调查表!C:C,统计表!C28,调查表!AB:AB,"2")</f>
        <v>0</v>
      </c>
      <c r="AM28" s="20">
        <f>COUNTIFS(调查表!C:C,统计表!C28,调查表!AB:AB,"3")</f>
        <v>1</v>
      </c>
      <c r="AN28" s="20">
        <f>COUNTIFS(调查表!C:C,统计表!C28,调查表!AB:AB,"4")</f>
        <v>12</v>
      </c>
      <c r="AO28" s="20">
        <f>COUNTIFS(调查表!C:C,统计表!C28,调查表!AB:AB,"5")</f>
        <v>0</v>
      </c>
      <c r="AP28" s="20">
        <f>COUNTIFS(调查表!C:C,统计表!C28,调查表!G:G,"1")</f>
        <v>0</v>
      </c>
      <c r="AQ28" s="20">
        <f>COUNTIFS(调查表!C:C,统计表!C28,调查表!G:G,"2")</f>
        <v>0</v>
      </c>
      <c r="AR28" s="20">
        <f>COUNTIFS(调查表!C:C,统计表!C28,调查表!G:G,"3")</f>
        <v>0</v>
      </c>
      <c r="AS28" s="20">
        <f>COUNTIFS(调查表!C:C,统计表!C28,调查表!G:G,"4")</f>
        <v>0</v>
      </c>
      <c r="AT28" s="20">
        <f>COUNTIFS(调查表!C:C,统计表!C28,调查表!G:G,"5")</f>
        <v>1</v>
      </c>
      <c r="AU28" s="20">
        <f>COUNTIFS(调查表!C:C,统计表!C28,调查表!G:G,"6")</f>
        <v>0</v>
      </c>
      <c r="AV28" s="99"/>
    </row>
    <row r="29" spans="1:48">
      <c r="A29" s="20">
        <v>25</v>
      </c>
      <c r="B29" s="20" t="s">
        <v>3408</v>
      </c>
      <c r="C29" s="20" t="s">
        <v>3855</v>
      </c>
      <c r="D29" s="55">
        <f>COUNTIFS(调查表!C:C,统计表!C29,调查表!K:K,"是")</f>
        <v>0</v>
      </c>
      <c r="E29" s="55">
        <f>COUNTIFS(调查表!C:C,统计表!C29,调查表!K:K,"否")</f>
        <v>2</v>
      </c>
      <c r="F29" s="55">
        <f>COUNTIFS(调查表!C:C,统计表!C29,调查表!K:K,"无法查看")</f>
        <v>0</v>
      </c>
      <c r="G29" s="20">
        <f>COUNTIFS(调查表!C:C,统计表!C29,调查表!N:N,"仍在使用")</f>
        <v>0</v>
      </c>
      <c r="H29" s="20">
        <f>COUNTIFS(调查表!C:C,统计表!C29,调查表!N:N,"废弃不用")</f>
        <v>0</v>
      </c>
      <c r="I29" s="20">
        <f>COUNTIFS(调查表!C:C,统计表!C29,调查表!N:N,"不详")</f>
        <v>0</v>
      </c>
      <c r="J29" s="20">
        <f>COUNTIFS(调查表!C:C,统计表!C29,调查表!O:O,"√")</f>
        <v>0</v>
      </c>
      <c r="K29" s="20">
        <f>COUNTIFS(调查表!C:C,统计表!C29,调查表!P:P,"√")</f>
        <v>0</v>
      </c>
      <c r="L29" s="20">
        <f>COUNTIFS(调查表!C:C,统计表!C29,调查表!Q:Q,"√")</f>
        <v>0</v>
      </c>
      <c r="M29" s="20">
        <f>COUNTIFS(调查表!C:C,统计表!C29,调查表!R:R,"√")</f>
        <v>0</v>
      </c>
      <c r="N29" s="20">
        <f>COUNTIFS(调查表!C:C,统计表!C29,调查表!AE:AE,"2")</f>
        <v>0</v>
      </c>
      <c r="O29" s="20">
        <f>COUNTIFS(调查表!C:C,统计表!C29,调查表!AE:AE,"3")</f>
        <v>0</v>
      </c>
      <c r="P29" s="20">
        <f>COUNTIFS(调查表!C:C,统计表!C29,调查表!AE:AE,"4")</f>
        <v>0</v>
      </c>
      <c r="Q29" s="20">
        <f>COUNTIFS(调查表!C:C,统计表!C29,调查表!S:S,"无")</f>
        <v>0</v>
      </c>
      <c r="R29" s="20">
        <f>COUNTIFS(调查表!C:C,统计表!C29,调查表!S:S,"清澈")</f>
        <v>0</v>
      </c>
      <c r="S29" s="20">
        <f>COUNTIFS(调查表!C:C,统计表!C29,调查表!S:S,"浑浊")</f>
        <v>0</v>
      </c>
      <c r="T29" s="20">
        <f>COUNTIFS(调查表!C:C,统计表!C29,调查表!S:S,"不详")</f>
        <v>0</v>
      </c>
      <c r="U29" s="20">
        <f>COUNTIFS(调查表!C:C,统计表!C29,调查表!T:T,"有")</f>
        <v>0</v>
      </c>
      <c r="V29" s="20">
        <f>COUNTIFS(调查表!C:C,统计表!C29,调查表!T:T,"无")</f>
        <v>0</v>
      </c>
      <c r="W29" s="20">
        <f>COUNTIFS(调查表!C:C,统计表!C29,调查表!T:T,"不详")</f>
        <v>0</v>
      </c>
      <c r="X29" s="20">
        <f>COUNTIFS(调查表!C:C,统计表!C29,调查表!U:U,"有")</f>
        <v>0</v>
      </c>
      <c r="Y29" s="20">
        <f>COUNTIFS(调查表!C:C,统计表!C29,调查表!U:U,"无")</f>
        <v>0</v>
      </c>
      <c r="Z29" s="20">
        <f>COUNTIFS(调查表!C:C,统计表!C29,调查表!U:U,"不详")</f>
        <v>0</v>
      </c>
      <c r="AA29" s="20">
        <f>COUNTIFS(调查表!C:C,统计表!C29,调查表!V:V,"有")</f>
        <v>0</v>
      </c>
      <c r="AB29" s="20">
        <f>COUNTIFS(调查表!C:C,统计表!C29,调查表!V:V,"无")</f>
        <v>0</v>
      </c>
      <c r="AC29" s="20">
        <f>COUNTIFS(调查表!C:C,统计表!C29,调查表!V:V,"不详")</f>
        <v>0</v>
      </c>
      <c r="AD29" s="20">
        <f>COUNTIFS(调查表!C:C,统计表!C29,调查表!X:X,"1")</f>
        <v>0</v>
      </c>
      <c r="AE29" s="20">
        <f>COUNTIFS(调查表!C:C,统计表!C29,调查表!X:X,"2")</f>
        <v>0</v>
      </c>
      <c r="AF29" s="20">
        <f>COUNTIFS(调查表!C:C,统计表!C29,调查表!Z:Z,"1")</f>
        <v>0</v>
      </c>
      <c r="AG29" s="20">
        <f>COUNTIFS(调查表!C:C,统计表!C29,调查表!Z:Z,"2")</f>
        <v>0</v>
      </c>
      <c r="AH29" s="20">
        <f>COUNTIFS(调查表!C:C,统计表!C29,调查表!Z:Z,"4")</f>
        <v>0</v>
      </c>
      <c r="AI29" s="20">
        <f>COUNTIFS(调查表!C:C,统计表!C29,调查表!Z:Z,"3")</f>
        <v>0</v>
      </c>
      <c r="AJ29" s="20">
        <f>COUNTIFS(调查表!C:C,统计表!C29,调查表!Z:Z,"5")</f>
        <v>0</v>
      </c>
      <c r="AK29" s="20">
        <f>COUNTIFS(调查表!C:C,统计表!C29,调查表!AB:AB,"1")</f>
        <v>0</v>
      </c>
      <c r="AL29" s="20">
        <f>COUNTIFS(调查表!C:C,统计表!C29,调查表!AB:AB,"2")</f>
        <v>0</v>
      </c>
      <c r="AM29" s="20">
        <f>COUNTIFS(调查表!C:C,统计表!C29,调查表!AB:AB,"3")</f>
        <v>0</v>
      </c>
      <c r="AN29" s="20">
        <f>COUNTIFS(调查表!C:C,统计表!C29,调查表!AB:AB,"4")</f>
        <v>0</v>
      </c>
      <c r="AO29" s="20">
        <f>COUNTIFS(调查表!C:C,统计表!C29,调查表!AB:AB,"5")</f>
        <v>0</v>
      </c>
      <c r="AP29" s="20">
        <f>COUNTIFS(调查表!C:C,统计表!C29,调查表!G:G,"1")</f>
        <v>0</v>
      </c>
      <c r="AQ29" s="20">
        <f>COUNTIFS(调查表!C:C,统计表!C29,调查表!G:G,"2")</f>
        <v>0</v>
      </c>
      <c r="AR29" s="20">
        <f>COUNTIFS(调查表!C:C,统计表!C29,调查表!G:G,"3")</f>
        <v>0</v>
      </c>
      <c r="AS29" s="20">
        <f>COUNTIFS(调查表!C:C,统计表!C29,调查表!G:G,"4")</f>
        <v>0</v>
      </c>
      <c r="AT29" s="20">
        <f>COUNTIFS(调查表!C:C,统计表!C29,调查表!G:G,"5")</f>
        <v>0</v>
      </c>
      <c r="AU29" s="20">
        <f>COUNTIFS(调查表!C:C,统计表!C29,调查表!G:G,"6")</f>
        <v>0</v>
      </c>
      <c r="AV29" s="99"/>
    </row>
    <row r="30" spans="1:48" ht="55.9" customHeight="1">
      <c r="A30" s="56"/>
      <c r="B30" s="56"/>
      <c r="C30" s="57" t="s">
        <v>19962</v>
      </c>
      <c r="D30" s="57">
        <f>SUM(D23:D29)</f>
        <v>65</v>
      </c>
      <c r="E30" s="57">
        <f>SUM(E23:E29)</f>
        <v>27</v>
      </c>
      <c r="F30" s="57">
        <f>SUM(F23:F29)</f>
        <v>0</v>
      </c>
      <c r="G30" s="57">
        <f t="shared" ref="G30:AU30" si="2">SUM(G23:G29)</f>
        <v>27</v>
      </c>
      <c r="H30" s="57">
        <f t="shared" si="2"/>
        <v>38</v>
      </c>
      <c r="I30" s="57">
        <f t="shared" si="2"/>
        <v>0</v>
      </c>
      <c r="J30" s="57">
        <f t="shared" si="2"/>
        <v>1</v>
      </c>
      <c r="K30" s="57">
        <f t="shared" si="2"/>
        <v>20</v>
      </c>
      <c r="L30" s="57">
        <f t="shared" si="2"/>
        <v>1</v>
      </c>
      <c r="M30" s="57">
        <f t="shared" si="2"/>
        <v>7</v>
      </c>
      <c r="N30" s="57">
        <f t="shared" si="2"/>
        <v>0</v>
      </c>
      <c r="O30" s="57">
        <f t="shared" si="2"/>
        <v>1</v>
      </c>
      <c r="P30" s="57">
        <f t="shared" si="2"/>
        <v>0</v>
      </c>
      <c r="Q30" s="57">
        <f t="shared" si="2"/>
        <v>1</v>
      </c>
      <c r="R30" s="57">
        <f t="shared" si="2"/>
        <v>50</v>
      </c>
      <c r="S30" s="57">
        <f t="shared" si="2"/>
        <v>10</v>
      </c>
      <c r="T30" s="57">
        <f t="shared" si="2"/>
        <v>4</v>
      </c>
      <c r="U30" s="57">
        <f t="shared" si="2"/>
        <v>1</v>
      </c>
      <c r="V30" s="57">
        <f t="shared" si="2"/>
        <v>61</v>
      </c>
      <c r="W30" s="57">
        <f t="shared" si="2"/>
        <v>2</v>
      </c>
      <c r="X30" s="57">
        <f t="shared" si="2"/>
        <v>58</v>
      </c>
      <c r="Y30" s="57">
        <f t="shared" si="2"/>
        <v>6</v>
      </c>
      <c r="Z30" s="57">
        <f t="shared" si="2"/>
        <v>0</v>
      </c>
      <c r="AA30" s="57">
        <f t="shared" si="2"/>
        <v>8</v>
      </c>
      <c r="AB30" s="57">
        <f t="shared" si="2"/>
        <v>56</v>
      </c>
      <c r="AC30" s="57">
        <f t="shared" si="2"/>
        <v>0</v>
      </c>
      <c r="AD30" s="57">
        <f t="shared" si="2"/>
        <v>32</v>
      </c>
      <c r="AE30" s="57">
        <f t="shared" si="2"/>
        <v>33</v>
      </c>
      <c r="AF30" s="57">
        <f t="shared" si="2"/>
        <v>11</v>
      </c>
      <c r="AG30" s="57">
        <f t="shared" si="2"/>
        <v>1</v>
      </c>
      <c r="AH30" s="57">
        <f t="shared" si="2"/>
        <v>43</v>
      </c>
      <c r="AI30" s="57">
        <f t="shared" si="2"/>
        <v>1</v>
      </c>
      <c r="AJ30" s="57">
        <f t="shared" si="2"/>
        <v>9</v>
      </c>
      <c r="AK30" s="57">
        <f t="shared" si="2"/>
        <v>8</v>
      </c>
      <c r="AL30" s="57">
        <f t="shared" si="2"/>
        <v>1</v>
      </c>
      <c r="AM30" s="57">
        <f t="shared" si="2"/>
        <v>1</v>
      </c>
      <c r="AN30" s="57">
        <f t="shared" si="2"/>
        <v>44</v>
      </c>
      <c r="AO30" s="57">
        <f t="shared" si="2"/>
        <v>11</v>
      </c>
      <c r="AP30" s="57">
        <f t="shared" si="2"/>
        <v>3</v>
      </c>
      <c r="AQ30" s="57">
        <f t="shared" si="2"/>
        <v>1</v>
      </c>
      <c r="AR30" s="57">
        <f t="shared" si="2"/>
        <v>2</v>
      </c>
      <c r="AS30" s="57">
        <f t="shared" si="2"/>
        <v>0</v>
      </c>
      <c r="AT30" s="57">
        <f t="shared" si="2"/>
        <v>10</v>
      </c>
      <c r="AU30" s="57">
        <f t="shared" si="2"/>
        <v>2</v>
      </c>
    </row>
    <row r="31" spans="1:48">
      <c r="A31" s="20">
        <v>26</v>
      </c>
      <c r="B31" s="20" t="s">
        <v>3862</v>
      </c>
      <c r="C31" s="58" t="s">
        <v>4569</v>
      </c>
      <c r="D31" s="55">
        <f>COUNTIFS(调查表!C:C,统计表!C31,调查表!K:K,"是")</f>
        <v>110</v>
      </c>
      <c r="E31" s="55">
        <f>COUNTIFS(调查表!C:C,统计表!C31,调查表!K:K,"否")</f>
        <v>6</v>
      </c>
      <c r="F31" s="55">
        <f>COUNTIFS(调查表!C:C,统计表!C31,调查表!K:K,"无法查看")</f>
        <v>0</v>
      </c>
      <c r="G31" s="20">
        <f>COUNTIFS(调查表!C:C,统计表!C31,调查表!N:N,"仍在使用")</f>
        <v>90</v>
      </c>
      <c r="H31" s="20">
        <f>COUNTIFS(调查表!C:C,统计表!C31,调查表!N:N,"废弃不用")</f>
        <v>20</v>
      </c>
      <c r="I31" s="20">
        <f>COUNTIFS(调查表!C:C,统计表!C31,调查表!N:N,"不详")</f>
        <v>0</v>
      </c>
      <c r="J31" s="20">
        <f>COUNTIFS(调查表!C:C,统计表!C31,调查表!O:O,"√")</f>
        <v>44</v>
      </c>
      <c r="K31" s="20">
        <f>COUNTIFS(调查表!C:C,统计表!C31,调查表!P:P,"√")</f>
        <v>73</v>
      </c>
      <c r="L31" s="20">
        <f>COUNTIFS(调查表!C:C,统计表!C31,调查表!Q:Q,"√")</f>
        <v>2</v>
      </c>
      <c r="M31" s="20">
        <f>COUNTIFS(调查表!C:C,统计表!C31,调查表!R:R,"√")</f>
        <v>2</v>
      </c>
      <c r="N31" s="20">
        <f>COUNTIFS(调查表!C:C,统计表!C31,调查表!AE:AE,"2")</f>
        <v>29</v>
      </c>
      <c r="O31" s="20">
        <f>COUNTIFS(调查表!C:C,统计表!C31,调查表!AE:AE,"3")</f>
        <v>1</v>
      </c>
      <c r="P31" s="20">
        <f>COUNTIFS(调查表!C:C,统计表!C31,调查表!AE:AE,"4")</f>
        <v>0</v>
      </c>
      <c r="Q31" s="20">
        <f>COUNTIFS(调查表!C:C,统计表!C31,调查表!S:S,"无")</f>
        <v>0</v>
      </c>
      <c r="R31" s="20">
        <f>COUNTIFS(调查表!C:C,统计表!C31,调查表!S:S,"清澈")</f>
        <v>97</v>
      </c>
      <c r="S31" s="20">
        <f>COUNTIFS(调查表!C:C,统计表!C31,调查表!S:S,"浑浊")</f>
        <v>9</v>
      </c>
      <c r="T31" s="20">
        <f>COUNTIFS(调查表!C:C,统计表!C31,调查表!S:S,"不详")</f>
        <v>4</v>
      </c>
      <c r="U31" s="20">
        <f>COUNTIFS(调查表!C:C,统计表!C31,调查表!T:T,"有")</f>
        <v>18</v>
      </c>
      <c r="V31" s="20">
        <f>COUNTIFS(调查表!C:C,统计表!C31,调查表!T:T,"无")</f>
        <v>87</v>
      </c>
      <c r="W31" s="20">
        <f>COUNTIFS(调查表!C:C,统计表!C31,调查表!T:T,"不详")</f>
        <v>5</v>
      </c>
      <c r="X31" s="20">
        <f>COUNTIFS(调查表!C:C,统计表!C31,调查表!U:U,"有")</f>
        <v>99</v>
      </c>
      <c r="Y31" s="20">
        <f>COUNTIFS(调查表!C:C,统计表!C31,调查表!U:U,"无")</f>
        <v>11</v>
      </c>
      <c r="Z31" s="20">
        <f>COUNTIFS(调查表!C:C,统计表!C31,调查表!U:U,"不详")</f>
        <v>0</v>
      </c>
      <c r="AA31" s="20">
        <f>COUNTIFS(调查表!C:C,统计表!C31,调查表!V:V,"有")</f>
        <v>28</v>
      </c>
      <c r="AB31" s="20">
        <f>COUNTIFS(调查表!C:C,统计表!C31,调查表!V:V,"无")</f>
        <v>82</v>
      </c>
      <c r="AC31" s="20">
        <f>COUNTIFS(调查表!C:C,统计表!C31,调查表!V:V,"不详")</f>
        <v>0</v>
      </c>
      <c r="AD31" s="20">
        <f>COUNTIFS(调查表!C:C,统计表!C31,调查表!X:X,"1")</f>
        <v>23</v>
      </c>
      <c r="AE31" s="20">
        <f>COUNTIFS(调查表!C:C,统计表!C31,调查表!X:X,"2")</f>
        <v>87</v>
      </c>
      <c r="AF31" s="20">
        <f>COUNTIFS(调查表!C:C,统计表!C31,调查表!Z:Z,"1")</f>
        <v>104</v>
      </c>
      <c r="AG31" s="20">
        <f>COUNTIFS(调查表!C:C,统计表!C31,调查表!Z:Z,"2")</f>
        <v>0</v>
      </c>
      <c r="AH31" s="20">
        <f>COUNTIFS(调查表!C:C,统计表!C31,调查表!Z:Z,"4")</f>
        <v>5</v>
      </c>
      <c r="AI31" s="20">
        <f>COUNTIFS(调查表!C:C,统计表!C31,调查表!Z:Z,"3")</f>
        <v>1</v>
      </c>
      <c r="AJ31" s="20">
        <f>COUNTIFS(调查表!C:C,统计表!C31,调查表!Z:Z,"5")</f>
        <v>0</v>
      </c>
      <c r="AK31" s="20">
        <f>COUNTIFS(调查表!C:C,统计表!C31,调查表!AB:AB,"1")</f>
        <v>105</v>
      </c>
      <c r="AL31" s="20">
        <f>COUNTIFS(调查表!C:C,统计表!C31,调查表!AB:AB,"2")</f>
        <v>0</v>
      </c>
      <c r="AM31" s="20">
        <f>COUNTIFS(调查表!C:C,统计表!C31,调查表!AB:AB,"3")</f>
        <v>1</v>
      </c>
      <c r="AN31" s="20">
        <f>COUNTIFS(调查表!C:C,统计表!C31,调查表!AB:AB,"4")</f>
        <v>4</v>
      </c>
      <c r="AO31" s="20">
        <f>COUNTIFS(调查表!C:C,统计表!C31,调查表!AB:AB,"5")</f>
        <v>0</v>
      </c>
      <c r="AP31" s="20">
        <f>COUNTIFS(调查表!C:C,统计表!C31,调查表!G:G,"1")</f>
        <v>1</v>
      </c>
      <c r="AQ31" s="20">
        <f>COUNTIFS(调查表!C:C,统计表!C31,调查表!G:G,"2")</f>
        <v>0</v>
      </c>
      <c r="AR31" s="20">
        <f>COUNTIFS(调查表!C:C,统计表!C31,调查表!G:G,"3")</f>
        <v>0</v>
      </c>
      <c r="AS31" s="20">
        <f>COUNTIFS(调查表!C:C,统计表!C31,调查表!G:G,"4")</f>
        <v>0</v>
      </c>
      <c r="AT31" s="20">
        <f>COUNTIFS(调查表!C:C,统计表!C31,调查表!G:G,"5")</f>
        <v>1</v>
      </c>
      <c r="AU31" s="20">
        <f>COUNTIFS(调查表!C:C,统计表!C31,调查表!G:G,"6")</f>
        <v>0</v>
      </c>
      <c r="AV31" s="100" t="s">
        <v>19965</v>
      </c>
    </row>
    <row r="32" spans="1:48">
      <c r="A32" s="20">
        <v>27</v>
      </c>
      <c r="B32" s="20" t="s">
        <v>3862</v>
      </c>
      <c r="C32" s="20" t="s">
        <v>5843</v>
      </c>
      <c r="D32" s="55">
        <f>COUNTIFS(调查表!C:C,统计表!C32,调查表!K:K,"是")</f>
        <v>71</v>
      </c>
      <c r="E32" s="55">
        <f>COUNTIFS(调查表!C:C,统计表!C32,调查表!K:K,"否")</f>
        <v>11</v>
      </c>
      <c r="F32" s="55">
        <f>COUNTIFS(调查表!C:C,统计表!C32,调查表!K:K,"无法查看")</f>
        <v>0</v>
      </c>
      <c r="G32" s="20">
        <f>COUNTIFS(调查表!C:C,统计表!C32,调查表!N:N,"仍在使用")</f>
        <v>56</v>
      </c>
      <c r="H32" s="20">
        <f>COUNTIFS(调查表!C:C,统计表!C32,调查表!N:N,"废弃不用")</f>
        <v>15</v>
      </c>
      <c r="I32" s="20">
        <f>COUNTIFS(调查表!C:C,统计表!C32,调查表!N:N,"不详")</f>
        <v>0</v>
      </c>
      <c r="J32" s="20">
        <f>COUNTIFS(调查表!C:C,统计表!C32,调查表!O:O,"√")</f>
        <v>5</v>
      </c>
      <c r="K32" s="20">
        <f>COUNTIFS(调查表!C:C,统计表!C32,调查表!P:P,"√")</f>
        <v>48</v>
      </c>
      <c r="L32" s="20">
        <f>COUNTIFS(调查表!C:C,统计表!C32,调查表!Q:Q,"√")</f>
        <v>0</v>
      </c>
      <c r="M32" s="20">
        <f>COUNTIFS(调查表!C:C,统计表!C32,调查表!R:R,"√")</f>
        <v>3</v>
      </c>
      <c r="N32" s="20">
        <f>COUNTIFS(调查表!C:C,统计表!C32,调查表!AE:AE,"2")</f>
        <v>0</v>
      </c>
      <c r="O32" s="20">
        <f>COUNTIFS(调查表!C:C,统计表!C32,调查表!AE:AE,"3")</f>
        <v>0</v>
      </c>
      <c r="P32" s="20">
        <f>COUNTIFS(调查表!C:C,统计表!C32,调查表!AE:AE,"4")</f>
        <v>0</v>
      </c>
      <c r="Q32" s="20">
        <f>COUNTIFS(调查表!C:C,统计表!C32,调查表!S:S,"无")</f>
        <v>0</v>
      </c>
      <c r="R32" s="20">
        <f>COUNTIFS(调查表!C:C,统计表!C32,调查表!S:S,"清澈")</f>
        <v>70</v>
      </c>
      <c r="S32" s="20">
        <f>COUNTIFS(调查表!C:C,统计表!C32,调查表!S:S,"浑浊")</f>
        <v>0</v>
      </c>
      <c r="T32" s="20">
        <f>COUNTIFS(调查表!C:C,统计表!C32,调查表!S:S,"不详")</f>
        <v>1</v>
      </c>
      <c r="U32" s="20">
        <f>COUNTIFS(调查表!C:C,统计表!C32,调查表!T:T,"有")</f>
        <v>2</v>
      </c>
      <c r="V32" s="20">
        <f>COUNTIFS(调查表!C:C,统计表!C32,调查表!T:T,"无")</f>
        <v>66</v>
      </c>
      <c r="W32" s="20">
        <f>COUNTIFS(调查表!C:C,统计表!C32,调查表!T:T,"不详")</f>
        <v>3</v>
      </c>
      <c r="X32" s="20">
        <f>COUNTIFS(调查表!C:C,统计表!C32,调查表!U:U,"有")</f>
        <v>65</v>
      </c>
      <c r="Y32" s="20">
        <f>COUNTIFS(调查表!C:C,统计表!C32,调查表!U:U,"无")</f>
        <v>3</v>
      </c>
      <c r="Z32" s="20">
        <f>COUNTIFS(调查表!C:C,统计表!C32,调查表!U:U,"不详")</f>
        <v>3</v>
      </c>
      <c r="AA32" s="20">
        <f>COUNTIFS(调查表!C:C,统计表!C32,调查表!V:V,"有")</f>
        <v>1</v>
      </c>
      <c r="AB32" s="20">
        <f>COUNTIFS(调查表!C:C,统计表!C32,调查表!V:V,"无")</f>
        <v>67</v>
      </c>
      <c r="AC32" s="20">
        <f>COUNTIFS(调查表!C:C,统计表!C32,调查表!V:V,"不详")</f>
        <v>3</v>
      </c>
      <c r="AD32" s="20">
        <f>COUNTIFS(调查表!C:C,统计表!C32,调查表!X:X,"1")</f>
        <v>0</v>
      </c>
      <c r="AE32" s="20">
        <f>COUNTIFS(调查表!C:C,统计表!C32,调查表!X:X,"2")</f>
        <v>71</v>
      </c>
      <c r="AF32" s="20">
        <f>COUNTIFS(调查表!C:C,统计表!C32,调查表!Z:Z,"1")</f>
        <v>52</v>
      </c>
      <c r="AG32" s="20">
        <f>COUNTIFS(调查表!C:C,统计表!C32,调查表!Z:Z,"2")</f>
        <v>18</v>
      </c>
      <c r="AH32" s="20">
        <f>COUNTIFS(调查表!C:C,统计表!C32,调查表!Z:Z,"4")</f>
        <v>0</v>
      </c>
      <c r="AI32" s="20">
        <f>COUNTIFS(调查表!C:C,统计表!C32,调查表!Z:Z,"3")</f>
        <v>1</v>
      </c>
      <c r="AJ32" s="20">
        <f>COUNTIFS(调查表!C:C,统计表!C32,调查表!Z:Z,"5")</f>
        <v>0</v>
      </c>
      <c r="AK32" s="20">
        <f>COUNTIFS(调查表!C:C,统计表!C32,调查表!AB:AB,"1")</f>
        <v>49</v>
      </c>
      <c r="AL32" s="20">
        <f>COUNTIFS(调查表!C:C,统计表!C32,调查表!AB:AB,"2")</f>
        <v>12</v>
      </c>
      <c r="AM32" s="20">
        <f>COUNTIFS(调查表!C:C,统计表!C32,调查表!AB:AB,"3")</f>
        <v>3</v>
      </c>
      <c r="AN32" s="20">
        <f>COUNTIFS(调查表!C:C,统计表!C32,调查表!AB:AB,"4")</f>
        <v>5</v>
      </c>
      <c r="AO32" s="20">
        <f>COUNTIFS(调查表!C:C,统计表!C32,调查表!AB:AB,"5")</f>
        <v>2</v>
      </c>
      <c r="AP32" s="20">
        <f>COUNTIFS(调查表!C:C,统计表!C32,调查表!G:G,"1")</f>
        <v>1</v>
      </c>
      <c r="AQ32" s="20">
        <f>COUNTIFS(调查表!C:C,统计表!C32,调查表!G:G,"2")</f>
        <v>1</v>
      </c>
      <c r="AR32" s="20">
        <f>COUNTIFS(调查表!C:C,统计表!C32,调查表!G:G,"3")</f>
        <v>15</v>
      </c>
      <c r="AS32" s="20">
        <f>COUNTIFS(调查表!C:C,统计表!C32,调查表!G:G,"4")</f>
        <v>0</v>
      </c>
      <c r="AT32" s="20">
        <f>COUNTIFS(调查表!C:C,统计表!C32,调查表!G:G,"5")</f>
        <v>0</v>
      </c>
      <c r="AU32" s="20">
        <f>COUNTIFS(调查表!C:C,统计表!C32,调查表!G:G,"6")</f>
        <v>1</v>
      </c>
      <c r="AV32" s="100"/>
    </row>
    <row r="33" spans="1:48">
      <c r="A33" s="20">
        <v>28</v>
      </c>
      <c r="B33" s="20" t="s">
        <v>3862</v>
      </c>
      <c r="C33" s="58" t="s">
        <v>3863</v>
      </c>
      <c r="D33" s="55">
        <f>COUNTIFS(调查表!C:C,统计表!C33,调查表!K:K,"是")</f>
        <v>27</v>
      </c>
      <c r="E33" s="55">
        <f>COUNTIFS(调查表!C:C,统计表!C33,调查表!K:K,"否")</f>
        <v>3</v>
      </c>
      <c r="F33" s="55">
        <f>COUNTIFS(调查表!C:C,统计表!C33,调查表!K:K,"无法查看")</f>
        <v>0</v>
      </c>
      <c r="G33" s="20">
        <f>COUNTIFS(调查表!C:C,统计表!C33,调查表!N:N,"仍在使用")</f>
        <v>23</v>
      </c>
      <c r="H33" s="20">
        <f>COUNTIFS(调查表!C:C,统计表!C33,调查表!N:N,"废弃不用")</f>
        <v>4</v>
      </c>
      <c r="I33" s="20">
        <f>COUNTIFS(调查表!C:C,统计表!C33,调查表!N:N,"不详")</f>
        <v>0</v>
      </c>
      <c r="J33" s="20">
        <f>COUNTIFS(调查表!C:C,统计表!C33,调查表!O:O,"√")</f>
        <v>1</v>
      </c>
      <c r="K33" s="20">
        <f>COUNTIFS(调查表!C:C,统计表!C33,调查表!P:P,"√")</f>
        <v>11</v>
      </c>
      <c r="L33" s="20">
        <f>COUNTIFS(调查表!C:C,统计表!C33,调查表!Q:Q,"√")</f>
        <v>1</v>
      </c>
      <c r="M33" s="20">
        <f>COUNTIFS(调查表!C:C,统计表!C33,调查表!R:R,"√")</f>
        <v>10</v>
      </c>
      <c r="N33" s="20">
        <f>COUNTIFS(调查表!C:C,统计表!C33,调查表!AE:AE,"2")</f>
        <v>0</v>
      </c>
      <c r="O33" s="20">
        <f>COUNTIFS(调查表!C:C,统计表!C33,调查表!AE:AE,"3")</f>
        <v>0</v>
      </c>
      <c r="P33" s="20">
        <f>COUNTIFS(调查表!C:C,统计表!C33,调查表!AE:AE,"4")</f>
        <v>0</v>
      </c>
      <c r="Q33" s="20">
        <f>COUNTIFS(调查表!C:C,统计表!C33,调查表!S:S,"无")</f>
        <v>0</v>
      </c>
      <c r="R33" s="20">
        <f>COUNTIFS(调查表!C:C,统计表!C33,调查表!S:S,"清澈")</f>
        <v>23</v>
      </c>
      <c r="S33" s="20">
        <f>COUNTIFS(调查表!C:C,统计表!C33,调查表!S:S,"浑浊")</f>
        <v>0</v>
      </c>
      <c r="T33" s="20">
        <f>COUNTIFS(调查表!C:C,统计表!C33,调查表!S:S,"不详")</f>
        <v>4</v>
      </c>
      <c r="U33" s="20">
        <f>COUNTIFS(调查表!C:C,统计表!C33,调查表!T:T,"有")</f>
        <v>2</v>
      </c>
      <c r="V33" s="20">
        <f>COUNTIFS(调查表!C:C,统计表!C33,调查表!T:T,"无")</f>
        <v>23</v>
      </c>
      <c r="W33" s="20">
        <f>COUNTIFS(调查表!C:C,统计表!C33,调查表!T:T,"不详")</f>
        <v>2</v>
      </c>
      <c r="X33" s="20">
        <f>COUNTIFS(调查表!C:C,统计表!C33,调查表!U:U,"有")</f>
        <v>25</v>
      </c>
      <c r="Y33" s="20">
        <f>COUNTIFS(调查表!C:C,统计表!C33,调查表!U:U,"无")</f>
        <v>1</v>
      </c>
      <c r="Z33" s="20">
        <f>COUNTIFS(调查表!C:C,统计表!C33,调查表!U:U,"不详")</f>
        <v>1</v>
      </c>
      <c r="AA33" s="20">
        <f>COUNTIFS(调查表!C:C,统计表!C33,调查表!V:V,"有")</f>
        <v>8</v>
      </c>
      <c r="AB33" s="20">
        <f>COUNTIFS(调查表!C:C,统计表!C33,调查表!V:V,"无")</f>
        <v>18</v>
      </c>
      <c r="AC33" s="20">
        <f>COUNTIFS(调查表!C:C,统计表!C33,调查表!V:V,"不详")</f>
        <v>1</v>
      </c>
      <c r="AD33" s="20">
        <f>COUNTIFS(调查表!C:C,统计表!C33,调查表!X:X,"1")</f>
        <v>14</v>
      </c>
      <c r="AE33" s="20">
        <f>COUNTIFS(调查表!C:C,统计表!C33,调查表!X:X,"2")</f>
        <v>13</v>
      </c>
      <c r="AF33" s="20">
        <f>COUNTIFS(调查表!C:C,统计表!C33,调查表!Z:Z,"1")</f>
        <v>13</v>
      </c>
      <c r="AG33" s="20">
        <f>COUNTIFS(调查表!C:C,统计表!C33,调查表!Z:Z,"2")</f>
        <v>0</v>
      </c>
      <c r="AH33" s="20">
        <f>COUNTIFS(调查表!C:C,统计表!C33,调查表!Z:Z,"4")</f>
        <v>6</v>
      </c>
      <c r="AI33" s="20">
        <f>COUNTIFS(调查表!C:C,统计表!C33,调查表!Z:Z,"3")</f>
        <v>8</v>
      </c>
      <c r="AJ33" s="20">
        <f>COUNTIFS(调查表!C:C,统计表!C33,调查表!Z:Z,"5")</f>
        <v>0</v>
      </c>
      <c r="AK33" s="20">
        <f>COUNTIFS(调查表!C:C,统计表!C33,调查表!AB:AB,"1")</f>
        <v>19</v>
      </c>
      <c r="AL33" s="20">
        <f>COUNTIFS(调查表!C:C,统计表!C33,调查表!AB:AB,"2")</f>
        <v>0</v>
      </c>
      <c r="AM33" s="20">
        <f>COUNTIFS(调查表!C:C,统计表!C33,调查表!AB:AB,"3")</f>
        <v>0</v>
      </c>
      <c r="AN33" s="20">
        <f>COUNTIFS(调查表!C:C,统计表!C33,调查表!AB:AB,"4")</f>
        <v>8</v>
      </c>
      <c r="AO33" s="20">
        <f>COUNTIFS(调查表!C:C,统计表!C33,调查表!AB:AB,"5")</f>
        <v>0</v>
      </c>
      <c r="AP33" s="20">
        <f>COUNTIFS(调查表!C:C,统计表!C33,调查表!G:G,"1")</f>
        <v>1</v>
      </c>
      <c r="AQ33" s="20">
        <f>COUNTIFS(调查表!C:C,统计表!C33,调查表!G:G,"2")</f>
        <v>0</v>
      </c>
      <c r="AR33" s="20">
        <f>COUNTIFS(调查表!C:C,统计表!C33,调查表!G:G,"3")</f>
        <v>0</v>
      </c>
      <c r="AS33" s="20">
        <f>COUNTIFS(调查表!C:C,统计表!C33,调查表!G:G,"4")</f>
        <v>0</v>
      </c>
      <c r="AT33" s="20">
        <f>COUNTIFS(调查表!C:C,统计表!C33,调查表!G:G,"5")</f>
        <v>1</v>
      </c>
      <c r="AU33" s="20">
        <f>COUNTIFS(调查表!C:C,统计表!C33,调查表!G:G,"6")</f>
        <v>0</v>
      </c>
      <c r="AV33" s="100"/>
    </row>
    <row r="34" spans="1:48">
      <c r="A34" s="20">
        <v>29</v>
      </c>
      <c r="B34" s="20" t="s">
        <v>3862</v>
      </c>
      <c r="C34" s="20" t="s">
        <v>4115</v>
      </c>
      <c r="D34" s="55">
        <f>COUNTIFS(调查表!C:C,统计表!C34,调查表!K:K,"是")</f>
        <v>55</v>
      </c>
      <c r="E34" s="55">
        <f>COUNTIFS(调查表!C:C,统计表!C34,调查表!K:K,"否")</f>
        <v>8</v>
      </c>
      <c r="F34" s="55">
        <f>COUNTIFS(调查表!C:C,统计表!C34,调查表!K:K,"无法查看")</f>
        <v>0</v>
      </c>
      <c r="G34" s="20">
        <f>COUNTIFS(调查表!C:C,统计表!C34,调查表!N:N,"仍在使用")</f>
        <v>32</v>
      </c>
      <c r="H34" s="20">
        <f>COUNTIFS(调查表!C:C,统计表!C34,调查表!N:N,"废弃不用")</f>
        <v>23</v>
      </c>
      <c r="I34" s="20">
        <f>COUNTIFS(调查表!C:C,统计表!C34,调查表!N:N,"不详")</f>
        <v>0</v>
      </c>
      <c r="J34" s="20">
        <f>COUNTIFS(调查表!C:C,统计表!C34,调查表!O:O,"√")</f>
        <v>3</v>
      </c>
      <c r="K34" s="20">
        <f>COUNTIFS(调查表!C:C,统计表!C34,调查表!P:P,"√")</f>
        <v>22</v>
      </c>
      <c r="L34" s="20">
        <f>COUNTIFS(调查表!C:C,统计表!C34,调查表!Q:Q,"√")</f>
        <v>1</v>
      </c>
      <c r="M34" s="20">
        <f>COUNTIFS(调查表!C:C,统计表!C34,调查表!R:R,"√")</f>
        <v>9</v>
      </c>
      <c r="N34" s="20">
        <f>COUNTIFS(调查表!C:C,统计表!C34,调查表!AE:AE,"2")</f>
        <v>3</v>
      </c>
      <c r="O34" s="20">
        <f>COUNTIFS(调查表!C:C,统计表!C34,调查表!AE:AE,"3")</f>
        <v>0</v>
      </c>
      <c r="P34" s="20">
        <f>COUNTIFS(调查表!C:C,统计表!C34,调查表!AE:AE,"4")</f>
        <v>0</v>
      </c>
      <c r="Q34" s="20">
        <f>COUNTIFS(调查表!C:C,统计表!C34,调查表!S:S,"无")</f>
        <v>0</v>
      </c>
      <c r="R34" s="20">
        <f>COUNTIFS(调查表!C:C,统计表!C34,调查表!S:S,"清澈")</f>
        <v>41</v>
      </c>
      <c r="S34" s="20">
        <f>COUNTIFS(调查表!C:C,统计表!C34,调查表!S:S,"浑浊")</f>
        <v>7</v>
      </c>
      <c r="T34" s="20">
        <f>COUNTIFS(调查表!C:C,统计表!C34,调查表!S:S,"不详")</f>
        <v>7</v>
      </c>
      <c r="U34" s="20">
        <f>COUNTIFS(调查表!C:C,统计表!C34,调查表!T:T,"有")</f>
        <v>16</v>
      </c>
      <c r="V34" s="20">
        <f>COUNTIFS(调查表!C:C,统计表!C34,调查表!T:T,"无")</f>
        <v>37</v>
      </c>
      <c r="W34" s="20">
        <f>COUNTIFS(调查表!C:C,统计表!C34,调查表!T:T,"不详")</f>
        <v>2</v>
      </c>
      <c r="X34" s="20">
        <f>COUNTIFS(调查表!C:C,统计表!C34,调查表!U:U,"有")</f>
        <v>43</v>
      </c>
      <c r="Y34" s="20">
        <f>COUNTIFS(调查表!C:C,统计表!C34,调查表!U:U,"无")</f>
        <v>12</v>
      </c>
      <c r="Z34" s="20">
        <f>COUNTIFS(调查表!C:C,统计表!C34,调查表!U:U,"不详")</f>
        <v>0</v>
      </c>
      <c r="AA34" s="20">
        <f>COUNTIFS(调查表!C:C,统计表!C34,调查表!V:V,"有")</f>
        <v>0</v>
      </c>
      <c r="AB34" s="20">
        <f>COUNTIFS(调查表!C:C,统计表!C34,调查表!V:V,"无")</f>
        <v>55</v>
      </c>
      <c r="AC34" s="20">
        <f>COUNTIFS(调查表!C:C,统计表!C34,调查表!V:V,"不详")</f>
        <v>0</v>
      </c>
      <c r="AD34" s="20">
        <f>COUNTIFS(调查表!C:C,统计表!C34,调查表!X:X,"1")</f>
        <v>2</v>
      </c>
      <c r="AE34" s="20">
        <f>COUNTIFS(调查表!C:C,统计表!C34,调查表!X:X,"2")</f>
        <v>53</v>
      </c>
      <c r="AF34" s="20">
        <f>COUNTIFS(调查表!C:C,统计表!C34,调查表!Z:Z,"1")</f>
        <v>38</v>
      </c>
      <c r="AG34" s="20">
        <f>COUNTIFS(调查表!C:C,统计表!C34,调查表!Z:Z,"2")</f>
        <v>3</v>
      </c>
      <c r="AH34" s="20">
        <f>COUNTIFS(调查表!C:C,统计表!C34,调查表!Z:Z,"4")</f>
        <v>8</v>
      </c>
      <c r="AI34" s="20">
        <f>COUNTIFS(调查表!C:C,统计表!C34,调查表!Z:Z,"3")</f>
        <v>0</v>
      </c>
      <c r="AJ34" s="20">
        <f>COUNTIFS(调查表!C:C,统计表!C34,调查表!Z:Z,"5")</f>
        <v>6</v>
      </c>
      <c r="AK34" s="20">
        <f>COUNTIFS(调查表!C:C,统计表!C34,调查表!AB:AB,"1")</f>
        <v>33</v>
      </c>
      <c r="AL34" s="20">
        <f>COUNTIFS(调查表!C:C,统计表!C34,调查表!AB:AB,"2")</f>
        <v>7</v>
      </c>
      <c r="AM34" s="20">
        <f>COUNTIFS(调查表!C:C,统计表!C34,调查表!AB:AB,"3")</f>
        <v>0</v>
      </c>
      <c r="AN34" s="20">
        <f>COUNTIFS(调查表!C:C,统计表!C34,调查表!AB:AB,"4")</f>
        <v>9</v>
      </c>
      <c r="AO34" s="20">
        <f>COUNTIFS(调查表!C:C,统计表!C34,调查表!AB:AB,"5")</f>
        <v>6</v>
      </c>
      <c r="AP34" s="20">
        <f>COUNTIFS(调查表!C:C,统计表!C34,调查表!G:G,"1")</f>
        <v>0</v>
      </c>
      <c r="AQ34" s="20">
        <f>COUNTIFS(调查表!C:C,统计表!C34,调查表!G:G,"2")</f>
        <v>0</v>
      </c>
      <c r="AR34" s="20">
        <f>COUNTIFS(调查表!C:C,统计表!C34,调查表!G:G,"3")</f>
        <v>0</v>
      </c>
      <c r="AS34" s="20">
        <f>COUNTIFS(调查表!C:C,统计表!C34,调查表!G:G,"4")</f>
        <v>0</v>
      </c>
      <c r="AT34" s="20">
        <f>COUNTIFS(调查表!C:C,统计表!C34,调查表!G:G,"5")</f>
        <v>2</v>
      </c>
      <c r="AU34" s="20">
        <f>COUNTIFS(调查表!C:C,统计表!C34,调查表!G:G,"6")</f>
        <v>0</v>
      </c>
      <c r="AV34" s="100"/>
    </row>
    <row r="35" spans="1:48">
      <c r="A35" s="20">
        <v>30</v>
      </c>
      <c r="B35" s="20" t="s">
        <v>3862</v>
      </c>
      <c r="C35" s="20" t="s">
        <v>3936</v>
      </c>
      <c r="D35" s="55">
        <f>COUNTIFS(调查表!C:C,统计表!C35,调查表!K:K,"是")</f>
        <v>28</v>
      </c>
      <c r="E35" s="55">
        <f>COUNTIFS(调查表!C:C,统计表!C35,调查表!K:K,"否")</f>
        <v>5</v>
      </c>
      <c r="F35" s="55">
        <f>COUNTIFS(调查表!C:C,统计表!C35,调查表!K:K,"无法查看")</f>
        <v>0</v>
      </c>
      <c r="G35" s="20">
        <f>COUNTIFS(调查表!C:C,统计表!C35,调查表!N:N,"仍在使用")</f>
        <v>26</v>
      </c>
      <c r="H35" s="20">
        <f>COUNTIFS(调查表!C:C,统计表!C35,调查表!N:N,"废弃不用")</f>
        <v>2</v>
      </c>
      <c r="I35" s="20">
        <f>COUNTIFS(调查表!C:C,统计表!C35,调查表!N:N,"不详")</f>
        <v>0</v>
      </c>
      <c r="J35" s="20">
        <f>COUNTIFS(调查表!C:C,统计表!C35,调查表!O:O,"√")</f>
        <v>3</v>
      </c>
      <c r="K35" s="20">
        <f>COUNTIFS(调查表!C:C,统计表!C35,调查表!P:P,"√")</f>
        <v>26</v>
      </c>
      <c r="L35" s="20">
        <f>COUNTIFS(调查表!C:C,统计表!C35,调查表!Q:Q,"√")</f>
        <v>0</v>
      </c>
      <c r="M35" s="20">
        <f>COUNTIFS(调查表!C:C,统计表!C35,调查表!R:R,"√")</f>
        <v>5</v>
      </c>
      <c r="N35" s="20">
        <f>COUNTIFS(调查表!C:C,统计表!C35,调查表!AE:AE,"2")</f>
        <v>8</v>
      </c>
      <c r="O35" s="20">
        <f>COUNTIFS(调查表!C:C,统计表!C35,调查表!AE:AE,"3")</f>
        <v>0</v>
      </c>
      <c r="P35" s="20">
        <f>COUNTIFS(调查表!C:C,统计表!C35,调查表!AE:AE,"4")</f>
        <v>0</v>
      </c>
      <c r="Q35" s="20">
        <f>COUNTIFS(调查表!C:C,统计表!C35,调查表!S:S,"无")</f>
        <v>0</v>
      </c>
      <c r="R35" s="20">
        <f>COUNTIFS(调查表!C:C,统计表!C35,调查表!S:S,"清澈")</f>
        <v>25</v>
      </c>
      <c r="S35" s="20">
        <f>COUNTIFS(调查表!C:C,统计表!C35,调查表!S:S,"浑浊")</f>
        <v>3</v>
      </c>
      <c r="T35" s="20">
        <f>COUNTIFS(调查表!C:C,统计表!C35,调查表!S:S,"不详")</f>
        <v>0</v>
      </c>
      <c r="U35" s="20">
        <f>COUNTIFS(调查表!C:C,统计表!C35,调查表!T:T,"有")</f>
        <v>0</v>
      </c>
      <c r="V35" s="20">
        <f>COUNTIFS(调查表!C:C,统计表!C35,调查表!T:T,"无")</f>
        <v>28</v>
      </c>
      <c r="W35" s="20">
        <f>COUNTIFS(调查表!C:C,统计表!C35,调查表!T:T,"不详")</f>
        <v>0</v>
      </c>
      <c r="X35" s="20">
        <f>COUNTIFS(调查表!C:C,统计表!C35,调查表!U:U,"有")</f>
        <v>27</v>
      </c>
      <c r="Y35" s="20">
        <f>COUNTIFS(调查表!C:C,统计表!C35,调查表!U:U,"无")</f>
        <v>1</v>
      </c>
      <c r="Z35" s="20">
        <f>COUNTIFS(调查表!C:C,统计表!C35,调查表!U:U,"不详")</f>
        <v>0</v>
      </c>
      <c r="AA35" s="20">
        <f>COUNTIFS(调查表!C:C,统计表!C35,调查表!V:V,"有")</f>
        <v>4</v>
      </c>
      <c r="AB35" s="20">
        <f>COUNTIFS(调查表!C:C,统计表!C35,调查表!V:V,"无")</f>
        <v>24</v>
      </c>
      <c r="AC35" s="20">
        <f>COUNTIFS(调查表!C:C,统计表!C35,调查表!V:V,"不详")</f>
        <v>0</v>
      </c>
      <c r="AD35" s="20">
        <f>COUNTIFS(调查表!C:C,统计表!C35,调查表!X:X,"1")</f>
        <v>2</v>
      </c>
      <c r="AE35" s="20">
        <f>COUNTIFS(调查表!C:C,统计表!C35,调查表!X:X,"2")</f>
        <v>26</v>
      </c>
      <c r="AF35" s="20">
        <f>COUNTIFS(调查表!C:C,统计表!C35,调查表!Z:Z,"1")</f>
        <v>21</v>
      </c>
      <c r="AG35" s="20">
        <f>COUNTIFS(调查表!C:C,统计表!C35,调查表!Z:Z,"2")</f>
        <v>0</v>
      </c>
      <c r="AH35" s="20">
        <f>COUNTIFS(调查表!C:C,统计表!C35,调查表!Z:Z,"4")</f>
        <v>0</v>
      </c>
      <c r="AI35" s="20">
        <f>COUNTIFS(调查表!C:C,统计表!C35,调查表!Z:Z,"3")</f>
        <v>6</v>
      </c>
      <c r="AJ35" s="20">
        <f>COUNTIFS(调查表!C:C,统计表!C35,调查表!Z:Z,"5")</f>
        <v>1</v>
      </c>
      <c r="AK35" s="20">
        <f>COUNTIFS(调查表!C:C,统计表!C35,调查表!AB:AB,"1")</f>
        <v>21</v>
      </c>
      <c r="AL35" s="20">
        <f>COUNTIFS(调查表!C:C,统计表!C35,调查表!AB:AB,"2")</f>
        <v>0</v>
      </c>
      <c r="AM35" s="20">
        <f>COUNTIFS(调查表!C:C,统计表!C35,调查表!AB:AB,"3")</f>
        <v>0</v>
      </c>
      <c r="AN35" s="20">
        <f>COUNTIFS(调查表!C:C,统计表!C35,调查表!AB:AB,"4")</f>
        <v>0</v>
      </c>
      <c r="AO35" s="20">
        <f>COUNTIFS(调查表!C:C,统计表!C35,调查表!AB:AB,"5")</f>
        <v>7</v>
      </c>
      <c r="AP35" s="20">
        <f>COUNTIFS(调查表!C:C,统计表!C35,调查表!G:G,"1")</f>
        <v>3</v>
      </c>
      <c r="AQ35" s="20">
        <f>COUNTIFS(调查表!C:C,统计表!C35,调查表!G:G,"2")</f>
        <v>1</v>
      </c>
      <c r="AR35" s="20">
        <f>COUNTIFS(调查表!C:C,统计表!C35,调查表!G:G,"3")</f>
        <v>0</v>
      </c>
      <c r="AS35" s="20">
        <f>COUNTIFS(调查表!C:C,统计表!C35,调查表!G:G,"4")</f>
        <v>0</v>
      </c>
      <c r="AT35" s="20">
        <f>COUNTIFS(调查表!C:C,统计表!C35,调查表!G:G,"5")</f>
        <v>0</v>
      </c>
      <c r="AU35" s="20">
        <f>COUNTIFS(调查表!C:C,统计表!C35,调查表!G:G,"6")</f>
        <v>0</v>
      </c>
      <c r="AV35" s="100"/>
    </row>
    <row r="36" spans="1:48">
      <c r="A36" s="20">
        <v>31</v>
      </c>
      <c r="B36" s="20" t="s">
        <v>3862</v>
      </c>
      <c r="C36" s="58" t="s">
        <v>6318</v>
      </c>
      <c r="D36" s="55">
        <f>COUNTIFS(调查表!C:C,统计表!C36,调查表!K:K,"是")</f>
        <v>9</v>
      </c>
      <c r="E36" s="55">
        <f>COUNTIFS(调查表!C:C,统计表!C36,调查表!K:K,"否")</f>
        <v>5</v>
      </c>
      <c r="F36" s="55">
        <f>COUNTIFS(调查表!C:C,统计表!C36,调查表!K:K,"无法查看")</f>
        <v>0</v>
      </c>
      <c r="G36" s="20">
        <f>COUNTIFS(调查表!C:C,统计表!C36,调查表!N:N,"仍在使用")</f>
        <v>9</v>
      </c>
      <c r="H36" s="20">
        <f>COUNTIFS(调查表!C:C,统计表!C36,调查表!N:N,"废弃不用")</f>
        <v>0</v>
      </c>
      <c r="I36" s="20">
        <f>COUNTIFS(调查表!C:C,统计表!C36,调查表!N:N,"不详")</f>
        <v>0</v>
      </c>
      <c r="J36" s="20">
        <f>COUNTIFS(调查表!C:C,统计表!C36,调查表!O:O,"√")</f>
        <v>2</v>
      </c>
      <c r="K36" s="20">
        <f>COUNTIFS(调查表!C:C,统计表!C36,调查表!P:P,"√")</f>
        <v>7</v>
      </c>
      <c r="L36" s="20">
        <f>COUNTIFS(调查表!C:C,统计表!C36,调查表!Q:Q,"√")</f>
        <v>0</v>
      </c>
      <c r="M36" s="20">
        <f>COUNTIFS(调查表!C:C,统计表!C36,调查表!R:R,"√")</f>
        <v>2</v>
      </c>
      <c r="N36" s="20">
        <f>COUNTIFS(调查表!C:C,统计表!C36,调查表!AE:AE,"2")</f>
        <v>2</v>
      </c>
      <c r="O36" s="20">
        <f>COUNTIFS(调查表!C:C,统计表!C36,调查表!AE:AE,"3")</f>
        <v>0</v>
      </c>
      <c r="P36" s="20">
        <f>COUNTIFS(调查表!C:C,统计表!C36,调查表!AE:AE,"4")</f>
        <v>0</v>
      </c>
      <c r="Q36" s="20">
        <f>COUNTIFS(调查表!C:C,统计表!C36,调查表!S:S,"无")</f>
        <v>0</v>
      </c>
      <c r="R36" s="20">
        <f>COUNTIFS(调查表!C:C,统计表!C36,调查表!S:S,"清澈")</f>
        <v>8</v>
      </c>
      <c r="S36" s="20">
        <f>COUNTIFS(调查表!C:C,统计表!C36,调查表!S:S,"浑浊")</f>
        <v>1</v>
      </c>
      <c r="T36" s="20">
        <f>COUNTIFS(调查表!C:C,统计表!C36,调查表!S:S,"不详")</f>
        <v>0</v>
      </c>
      <c r="U36" s="20">
        <f>COUNTIFS(调查表!C:C,统计表!C36,调查表!T:T,"有")</f>
        <v>0</v>
      </c>
      <c r="V36" s="20">
        <f>COUNTIFS(调查表!C:C,统计表!C36,调查表!T:T,"无")</f>
        <v>9</v>
      </c>
      <c r="W36" s="20">
        <f>COUNTIFS(调查表!C:C,统计表!C36,调查表!T:T,"不详")</f>
        <v>0</v>
      </c>
      <c r="X36" s="20">
        <f>COUNTIFS(调查表!C:C,统计表!C36,调查表!U:U,"有")</f>
        <v>8</v>
      </c>
      <c r="Y36" s="20">
        <f>COUNTIFS(调查表!C:C,统计表!C36,调查表!U:U,"无")</f>
        <v>1</v>
      </c>
      <c r="Z36" s="20">
        <f>COUNTIFS(调查表!C:C,统计表!C36,调查表!U:U,"不详")</f>
        <v>0</v>
      </c>
      <c r="AA36" s="20">
        <f>COUNTIFS(调查表!C:C,统计表!C36,调查表!V:V,"有")</f>
        <v>0</v>
      </c>
      <c r="AB36" s="20">
        <f>COUNTIFS(调查表!C:C,统计表!C36,调查表!V:V,"无")</f>
        <v>9</v>
      </c>
      <c r="AC36" s="20">
        <f>COUNTIFS(调查表!C:C,统计表!C36,调查表!V:V,"不详")</f>
        <v>0</v>
      </c>
      <c r="AD36" s="20">
        <f>COUNTIFS(调查表!C:C,统计表!C36,调查表!X:X,"1")</f>
        <v>0</v>
      </c>
      <c r="AE36" s="20">
        <f>COUNTIFS(调查表!C:C,统计表!C36,调查表!X:X,"2")</f>
        <v>9</v>
      </c>
      <c r="AF36" s="20">
        <f>COUNTIFS(调查表!C:C,统计表!C36,调查表!Z:Z,"1")</f>
        <v>8</v>
      </c>
      <c r="AG36" s="20">
        <f>COUNTIFS(调查表!C:C,统计表!C36,调查表!Z:Z,"2")</f>
        <v>0</v>
      </c>
      <c r="AH36" s="20">
        <f>COUNTIFS(调查表!C:C,统计表!C36,调查表!Z:Z,"4")</f>
        <v>0</v>
      </c>
      <c r="AI36" s="20">
        <f>COUNTIFS(调查表!C:C,统计表!C36,调查表!Z:Z,"3")</f>
        <v>0</v>
      </c>
      <c r="AJ36" s="20">
        <f>COUNTIFS(调查表!C:C,统计表!C36,调查表!Z:Z,"5")</f>
        <v>1</v>
      </c>
      <c r="AK36" s="20">
        <f>COUNTIFS(调查表!C:C,统计表!C36,调查表!AB:AB,"1")</f>
        <v>8</v>
      </c>
      <c r="AL36" s="20">
        <f>COUNTIFS(调查表!C:C,统计表!C36,调查表!AB:AB,"2")</f>
        <v>0</v>
      </c>
      <c r="AM36" s="20">
        <f>COUNTIFS(调查表!C:C,统计表!C36,调查表!AB:AB,"3")</f>
        <v>0</v>
      </c>
      <c r="AN36" s="20">
        <f>COUNTIFS(调查表!C:C,统计表!C36,调查表!AB:AB,"4")</f>
        <v>0</v>
      </c>
      <c r="AO36" s="20">
        <f>COUNTIFS(调查表!C:C,统计表!C36,调查表!AB:AB,"5")</f>
        <v>1</v>
      </c>
      <c r="AP36" s="20">
        <f>COUNTIFS(调查表!C:C,统计表!C36,调查表!G:G,"1")</f>
        <v>0</v>
      </c>
      <c r="AQ36" s="20">
        <f>COUNTIFS(调查表!C:C,统计表!C36,调查表!G:G,"2")</f>
        <v>0</v>
      </c>
      <c r="AR36" s="20">
        <f>COUNTIFS(调查表!C:C,统计表!C36,调查表!G:G,"3")</f>
        <v>0</v>
      </c>
      <c r="AS36" s="20">
        <f>COUNTIFS(调查表!C:C,统计表!C36,调查表!G:G,"4")</f>
        <v>0</v>
      </c>
      <c r="AT36" s="20">
        <f>COUNTIFS(调查表!C:C,统计表!C36,调查表!G:G,"5")</f>
        <v>0</v>
      </c>
      <c r="AU36" s="20">
        <f>COUNTIFS(调查表!C:C,统计表!C36,调查表!G:G,"6")</f>
        <v>0</v>
      </c>
      <c r="AV36" s="100"/>
    </row>
    <row r="37" spans="1:48">
      <c r="A37" s="20">
        <v>32</v>
      </c>
      <c r="B37" s="20" t="s">
        <v>3862</v>
      </c>
      <c r="C37" s="20" t="s">
        <v>5422</v>
      </c>
      <c r="D37" s="55">
        <f>COUNTIFS(调查表!C:C,统计表!C37,调查表!K:K,"是")</f>
        <v>74</v>
      </c>
      <c r="E37" s="55">
        <f>COUNTIFS(调查表!C:C,统计表!C37,调查表!K:K,"否")</f>
        <v>0</v>
      </c>
      <c r="F37" s="55">
        <f>COUNTIFS(调查表!C:C,统计表!C37,调查表!K:K,"无法查看")</f>
        <v>0</v>
      </c>
      <c r="G37" s="20">
        <f>COUNTIFS(调查表!C:C,统计表!C37,调查表!N:N,"仍在使用")</f>
        <v>48</v>
      </c>
      <c r="H37" s="20">
        <f>COUNTIFS(调查表!C:C,统计表!C37,调查表!N:N,"废弃不用")</f>
        <v>26</v>
      </c>
      <c r="I37" s="20">
        <f>COUNTIFS(调查表!C:C,统计表!C37,调查表!N:N,"不详")</f>
        <v>0</v>
      </c>
      <c r="J37" s="20">
        <f>COUNTIFS(调查表!C:C,统计表!C37,调查表!O:O,"√")</f>
        <v>5</v>
      </c>
      <c r="K37" s="20">
        <f>COUNTIFS(调查表!C:C,统计表!C37,调查表!P:P,"√")</f>
        <v>41</v>
      </c>
      <c r="L37" s="20">
        <f>COUNTIFS(调查表!C:C,统计表!C37,调查表!Q:Q,"√")</f>
        <v>1</v>
      </c>
      <c r="M37" s="20">
        <f>COUNTIFS(调查表!C:C,统计表!C37,调查表!R:R,"√")</f>
        <v>4</v>
      </c>
      <c r="N37" s="20">
        <f>COUNTIFS(调查表!C:C,统计表!C37,调查表!AE:AE,"2")</f>
        <v>3</v>
      </c>
      <c r="O37" s="20">
        <f>COUNTIFS(调查表!C:C,统计表!C37,调查表!AE:AE,"3")</f>
        <v>0</v>
      </c>
      <c r="P37" s="20">
        <f>COUNTIFS(调查表!C:C,统计表!C37,调查表!AE:AE,"4")</f>
        <v>0</v>
      </c>
      <c r="Q37" s="20">
        <f>COUNTIFS(调查表!C:C,统计表!C37,调查表!S:S,"无")</f>
        <v>0</v>
      </c>
      <c r="R37" s="20">
        <f>COUNTIFS(调查表!C:C,统计表!C37,调查表!S:S,"清澈")</f>
        <v>66</v>
      </c>
      <c r="S37" s="20">
        <f>COUNTIFS(调查表!C:C,统计表!C37,调查表!S:S,"浑浊")</f>
        <v>4</v>
      </c>
      <c r="T37" s="20">
        <f>COUNTIFS(调查表!C:C,统计表!C37,调查表!S:S,"不详")</f>
        <v>4</v>
      </c>
      <c r="U37" s="20">
        <f>COUNTIFS(调查表!C:C,统计表!C37,调查表!T:T,"有")</f>
        <v>13</v>
      </c>
      <c r="V37" s="20">
        <f>COUNTIFS(调查表!C:C,统计表!C37,调查表!T:T,"无")</f>
        <v>49</v>
      </c>
      <c r="W37" s="20">
        <f>COUNTIFS(调查表!C:C,统计表!C37,调查表!T:T,"不详")</f>
        <v>12</v>
      </c>
      <c r="X37" s="20">
        <f>COUNTIFS(调查表!C:C,统计表!C37,调查表!U:U,"有")</f>
        <v>71</v>
      </c>
      <c r="Y37" s="20">
        <f>COUNTIFS(调查表!C:C,统计表!C37,调查表!U:U,"无")</f>
        <v>3</v>
      </c>
      <c r="Z37" s="20">
        <f>COUNTIFS(调查表!C:C,统计表!C37,调查表!U:U,"不详")</f>
        <v>0</v>
      </c>
      <c r="AA37" s="20">
        <f>COUNTIFS(调查表!C:C,统计表!C37,调查表!V:V,"有")</f>
        <v>25</v>
      </c>
      <c r="AB37" s="20">
        <f>COUNTIFS(调查表!C:C,统计表!C37,调查表!V:V,"无")</f>
        <v>49</v>
      </c>
      <c r="AC37" s="20">
        <f>COUNTIFS(调查表!C:C,统计表!C37,调查表!V:V,"不详")</f>
        <v>0</v>
      </c>
      <c r="AD37" s="20">
        <f>COUNTIFS(调查表!C:C,统计表!C37,调查表!X:X,"1")</f>
        <v>7</v>
      </c>
      <c r="AE37" s="20">
        <f>COUNTIFS(调查表!C:C,统计表!C37,调查表!X:X,"2")</f>
        <v>67</v>
      </c>
      <c r="AF37" s="20">
        <f>COUNTIFS(调查表!C:C,统计表!C37,调查表!Z:Z,"1")</f>
        <v>66</v>
      </c>
      <c r="AG37" s="20">
        <f>COUNTIFS(调查表!C:C,统计表!C37,调查表!Z:Z,"2")</f>
        <v>1</v>
      </c>
      <c r="AH37" s="20">
        <f>COUNTIFS(调查表!C:C,统计表!C37,调查表!Z:Z,"4")</f>
        <v>2</v>
      </c>
      <c r="AI37" s="20">
        <f>COUNTIFS(调查表!C:C,统计表!C37,调查表!Z:Z,"3")</f>
        <v>5</v>
      </c>
      <c r="AJ37" s="20">
        <f>COUNTIFS(调查表!C:C,统计表!C37,调查表!Z:Z,"5")</f>
        <v>0</v>
      </c>
      <c r="AK37" s="20">
        <f>COUNTIFS(调查表!C:C,统计表!C37,调查表!AB:AB,"1")</f>
        <v>65</v>
      </c>
      <c r="AL37" s="20">
        <f>COUNTIFS(调查表!C:C,统计表!C37,调查表!AB:AB,"2")</f>
        <v>1</v>
      </c>
      <c r="AM37" s="20">
        <f>COUNTIFS(调查表!C:C,统计表!C37,调查表!AB:AB,"3")</f>
        <v>6</v>
      </c>
      <c r="AN37" s="20">
        <f>COUNTIFS(调查表!C:C,统计表!C37,调查表!AB:AB,"4")</f>
        <v>2</v>
      </c>
      <c r="AO37" s="20">
        <f>COUNTIFS(调查表!C:C,统计表!C37,调查表!AB:AB,"5")</f>
        <v>0</v>
      </c>
      <c r="AP37" s="20">
        <f>COUNTIFS(调查表!C:C,统计表!C37,调查表!G:G,"1")</f>
        <v>5</v>
      </c>
      <c r="AQ37" s="20">
        <f>COUNTIFS(调查表!C:C,统计表!C37,调查表!G:G,"2")</f>
        <v>0</v>
      </c>
      <c r="AR37" s="20">
        <f>COUNTIFS(调查表!C:C,统计表!C37,调查表!G:G,"3")</f>
        <v>0</v>
      </c>
      <c r="AS37" s="20">
        <f>COUNTIFS(调查表!C:C,统计表!C37,调查表!G:G,"4")</f>
        <v>0</v>
      </c>
      <c r="AT37" s="20">
        <f>COUNTIFS(调查表!C:C,统计表!C37,调查表!G:G,"5")</f>
        <v>5</v>
      </c>
      <c r="AU37" s="20">
        <f>COUNTIFS(调查表!C:C,统计表!C37,调查表!G:G,"6")</f>
        <v>0</v>
      </c>
      <c r="AV37" s="100"/>
    </row>
    <row r="38" spans="1:48">
      <c r="A38" s="20">
        <v>33</v>
      </c>
      <c r="B38" s="20" t="s">
        <v>3862</v>
      </c>
      <c r="C38" s="20" t="s">
        <v>6388</v>
      </c>
      <c r="D38" s="55">
        <f>COUNTIFS(调查表!C:C,统计表!C38,调查表!K:K,"是")</f>
        <v>24</v>
      </c>
      <c r="E38" s="55">
        <f>COUNTIFS(调查表!C:C,统计表!C38,调查表!K:K,"否")</f>
        <v>3</v>
      </c>
      <c r="F38" s="55">
        <f>COUNTIFS(调查表!C:C,统计表!C38,调查表!K:K,"无法查看")</f>
        <v>0</v>
      </c>
      <c r="G38" s="20">
        <f>COUNTIFS(调查表!C:C,统计表!C38,调查表!N:N,"仍在使用")</f>
        <v>14</v>
      </c>
      <c r="H38" s="20">
        <f>COUNTIFS(调查表!C:C,统计表!C38,调查表!N:N,"废弃不用")</f>
        <v>10</v>
      </c>
      <c r="I38" s="20">
        <f>COUNTIFS(调查表!C:C,统计表!C38,调查表!N:N,"不详")</f>
        <v>0</v>
      </c>
      <c r="J38" s="20">
        <f>COUNTIFS(调查表!C:C,统计表!C38,调查表!O:O,"√")</f>
        <v>0</v>
      </c>
      <c r="K38" s="20">
        <f>COUNTIFS(调查表!C:C,统计表!C38,调查表!P:P,"√")</f>
        <v>13</v>
      </c>
      <c r="L38" s="20">
        <f>COUNTIFS(调查表!C:C,统计表!C38,调查表!Q:Q,"√")</f>
        <v>1</v>
      </c>
      <c r="M38" s="20">
        <f>COUNTIFS(调查表!C:C,统计表!C38,调查表!R:R,"√")</f>
        <v>0</v>
      </c>
      <c r="N38" s="20">
        <f>COUNTIFS(调查表!C:C,统计表!C38,调查表!AE:AE,"2")</f>
        <v>0</v>
      </c>
      <c r="O38" s="20">
        <f>COUNTIFS(调查表!C:C,统计表!C38,调查表!AE:AE,"3")</f>
        <v>0</v>
      </c>
      <c r="P38" s="20">
        <f>COUNTIFS(调查表!C:C,统计表!C38,调查表!AE:AE,"4")</f>
        <v>0</v>
      </c>
      <c r="Q38" s="20">
        <f>COUNTIFS(调查表!C:C,统计表!C38,调查表!S:S,"无")</f>
        <v>0</v>
      </c>
      <c r="R38" s="20">
        <f>COUNTIFS(调查表!C:C,统计表!C38,调查表!S:S,"清澈")</f>
        <v>21</v>
      </c>
      <c r="S38" s="20">
        <f>COUNTIFS(调查表!C:C,统计表!C38,调查表!S:S,"浑浊")</f>
        <v>3</v>
      </c>
      <c r="T38" s="20">
        <f>COUNTIFS(调查表!C:C,统计表!C38,调查表!S:S,"不详")</f>
        <v>0</v>
      </c>
      <c r="U38" s="20">
        <f>COUNTIFS(调查表!C:C,统计表!C38,调查表!T:T,"有")</f>
        <v>0</v>
      </c>
      <c r="V38" s="20">
        <f>COUNTIFS(调查表!C:C,统计表!C38,调查表!T:T,"无")</f>
        <v>24</v>
      </c>
      <c r="W38" s="20">
        <f>COUNTIFS(调查表!C:C,统计表!C38,调查表!T:T,"不详")</f>
        <v>0</v>
      </c>
      <c r="X38" s="20">
        <f>COUNTIFS(调查表!C:C,统计表!C38,调查表!U:U,"有")</f>
        <v>18</v>
      </c>
      <c r="Y38" s="20">
        <f>COUNTIFS(调查表!C:C,统计表!C38,调查表!U:U,"无")</f>
        <v>6</v>
      </c>
      <c r="Z38" s="20">
        <f>COUNTIFS(调查表!C:C,统计表!C38,调查表!U:U,"不详")</f>
        <v>0</v>
      </c>
      <c r="AA38" s="20">
        <f>COUNTIFS(调查表!C:C,统计表!C38,调查表!V:V,"有")</f>
        <v>1</v>
      </c>
      <c r="AB38" s="20">
        <f>COUNTIFS(调查表!C:C,统计表!C38,调查表!V:V,"无")</f>
        <v>23</v>
      </c>
      <c r="AC38" s="20">
        <f>COUNTIFS(调查表!C:C,统计表!C38,调查表!V:V,"不详")</f>
        <v>0</v>
      </c>
      <c r="AD38" s="20">
        <f>COUNTIFS(调查表!C:C,统计表!C38,调查表!X:X,"1")</f>
        <v>4</v>
      </c>
      <c r="AE38" s="20">
        <f>COUNTIFS(调查表!C:C,统计表!C38,调查表!X:X,"2")</f>
        <v>20</v>
      </c>
      <c r="AF38" s="20">
        <f>COUNTIFS(调查表!C:C,统计表!C38,调查表!Z:Z,"1")</f>
        <v>23</v>
      </c>
      <c r="AG38" s="20">
        <f>COUNTIFS(调查表!C:C,统计表!C38,调查表!Z:Z,"2")</f>
        <v>0</v>
      </c>
      <c r="AH38" s="20">
        <f>COUNTIFS(调查表!C:C,统计表!C38,调查表!Z:Z,"4")</f>
        <v>1</v>
      </c>
      <c r="AI38" s="20">
        <f>COUNTIFS(调查表!C:C,统计表!C38,调查表!Z:Z,"3")</f>
        <v>0</v>
      </c>
      <c r="AJ38" s="20">
        <f>COUNTIFS(调查表!C:C,统计表!C38,调查表!Z:Z,"5")</f>
        <v>0</v>
      </c>
      <c r="AK38" s="20">
        <f>COUNTIFS(调查表!C:C,统计表!C38,调查表!AB:AB,"1")</f>
        <v>19</v>
      </c>
      <c r="AL38" s="20">
        <f>COUNTIFS(调查表!C:C,统计表!C38,调查表!AB:AB,"2")</f>
        <v>4</v>
      </c>
      <c r="AM38" s="20">
        <f>COUNTIFS(调查表!C:C,统计表!C38,调查表!AB:AB,"3")</f>
        <v>0</v>
      </c>
      <c r="AN38" s="20">
        <f>COUNTIFS(调查表!C:C,统计表!C38,调查表!AB:AB,"4")</f>
        <v>1</v>
      </c>
      <c r="AO38" s="20">
        <f>COUNTIFS(调查表!C:C,统计表!C38,调查表!AB:AB,"5")</f>
        <v>0</v>
      </c>
      <c r="AP38" s="20">
        <f>COUNTIFS(调查表!C:C,统计表!C38,调查表!G:G,"1")</f>
        <v>2</v>
      </c>
      <c r="AQ38" s="20">
        <f>COUNTIFS(调查表!C:C,统计表!C38,调查表!G:G,"2")</f>
        <v>0</v>
      </c>
      <c r="AR38" s="20">
        <f>COUNTIFS(调查表!C:C,统计表!C38,调查表!G:G,"3")</f>
        <v>0</v>
      </c>
      <c r="AS38" s="20">
        <f>COUNTIFS(调查表!C:C,统计表!C38,调查表!G:G,"4")</f>
        <v>0</v>
      </c>
      <c r="AT38" s="20">
        <f>COUNTIFS(调查表!C:C,统计表!C38,调查表!G:G,"5")</f>
        <v>6</v>
      </c>
      <c r="AU38" s="20">
        <f>COUNTIFS(调查表!C:C,统计表!C38,调查表!G:G,"6")</f>
        <v>0</v>
      </c>
      <c r="AV38" s="100"/>
    </row>
    <row r="39" spans="1:48">
      <c r="A39" s="20">
        <v>34</v>
      </c>
      <c r="B39" s="20" t="s">
        <v>3862</v>
      </c>
      <c r="C39" s="20" t="s">
        <v>5240</v>
      </c>
      <c r="D39" s="55">
        <f>COUNTIFS(调查表!C:C,统计表!C39,调查表!K:K,"是")</f>
        <v>29</v>
      </c>
      <c r="E39" s="55">
        <f>COUNTIFS(调查表!C:C,统计表!C39,调查表!K:K,"否")</f>
        <v>4</v>
      </c>
      <c r="F39" s="55">
        <f>COUNTIFS(调查表!C:C,统计表!C39,调查表!K:K,"无法查看")</f>
        <v>0</v>
      </c>
      <c r="G39" s="20">
        <f>COUNTIFS(调查表!C:C,统计表!C39,调查表!N:N,"仍在使用")</f>
        <v>25</v>
      </c>
      <c r="H39" s="20">
        <f>COUNTIFS(调查表!C:C,统计表!C39,调查表!N:N,"废弃不用")</f>
        <v>4</v>
      </c>
      <c r="I39" s="20">
        <f>COUNTIFS(调查表!C:C,统计表!C39,调查表!N:N,"不详")</f>
        <v>0</v>
      </c>
      <c r="J39" s="20">
        <f>COUNTIFS(调查表!C:C,统计表!C39,调查表!O:O,"√")</f>
        <v>0</v>
      </c>
      <c r="K39" s="20">
        <f>COUNTIFS(调查表!C:C,统计表!C39,调查表!P:P,"√")</f>
        <v>18</v>
      </c>
      <c r="L39" s="20">
        <f>COUNTIFS(调查表!C:C,统计表!C39,调查表!Q:Q,"√")</f>
        <v>5</v>
      </c>
      <c r="M39" s="20">
        <f>COUNTIFS(调查表!C:C,统计表!C39,调查表!R:R,"√")</f>
        <v>2</v>
      </c>
      <c r="N39" s="20">
        <f>COUNTIFS(调查表!C:C,统计表!C39,调查表!AE:AE,"2")</f>
        <v>0</v>
      </c>
      <c r="O39" s="20">
        <f>COUNTIFS(调查表!C:C,统计表!C39,调查表!AE:AE,"3")</f>
        <v>0</v>
      </c>
      <c r="P39" s="20">
        <f>COUNTIFS(调查表!C:C,统计表!C39,调查表!AE:AE,"4")</f>
        <v>0</v>
      </c>
      <c r="Q39" s="20">
        <f>COUNTIFS(调查表!C:C,统计表!C39,调查表!S:S,"无")</f>
        <v>0</v>
      </c>
      <c r="R39" s="20">
        <f>COUNTIFS(调查表!C:C,统计表!C39,调查表!S:S,"清澈")</f>
        <v>25</v>
      </c>
      <c r="S39" s="20">
        <f>COUNTIFS(调查表!C:C,统计表!C39,调查表!S:S,"浑浊")</f>
        <v>4</v>
      </c>
      <c r="T39" s="20">
        <f>COUNTIFS(调查表!C:C,统计表!C39,调查表!S:S,"不详")</f>
        <v>0</v>
      </c>
      <c r="U39" s="20">
        <f>COUNTIFS(调查表!C:C,统计表!C39,调查表!T:T,"有")</f>
        <v>1</v>
      </c>
      <c r="V39" s="20">
        <f>COUNTIFS(调查表!C:C,统计表!C39,调查表!T:T,"无")</f>
        <v>28</v>
      </c>
      <c r="W39" s="20">
        <f>COUNTIFS(调查表!C:C,统计表!C39,调查表!T:T,"不详")</f>
        <v>0</v>
      </c>
      <c r="X39" s="20">
        <f>COUNTIFS(调查表!C:C,统计表!C39,调查表!U:U,"有")</f>
        <v>28</v>
      </c>
      <c r="Y39" s="20">
        <f>COUNTIFS(调查表!C:C,统计表!C39,调查表!U:U,"无")</f>
        <v>1</v>
      </c>
      <c r="Z39" s="20">
        <f>COUNTIFS(调查表!C:C,统计表!C39,调查表!U:U,"不详")</f>
        <v>0</v>
      </c>
      <c r="AA39" s="20">
        <f>COUNTIFS(调查表!C:C,统计表!C39,调查表!V:V,"有")</f>
        <v>2</v>
      </c>
      <c r="AB39" s="20">
        <f>COUNTIFS(调查表!C:C,统计表!C39,调查表!V:V,"无")</f>
        <v>27</v>
      </c>
      <c r="AC39" s="20">
        <f>COUNTIFS(调查表!C:C,统计表!C39,调查表!V:V,"不详")</f>
        <v>0</v>
      </c>
      <c r="AD39" s="20">
        <f>COUNTIFS(调查表!C:C,统计表!C39,调查表!X:X,"1")</f>
        <v>8</v>
      </c>
      <c r="AE39" s="20">
        <f>COUNTIFS(调查表!C:C,统计表!C39,调查表!X:X,"2")</f>
        <v>21</v>
      </c>
      <c r="AF39" s="20">
        <f>COUNTIFS(调查表!C:C,统计表!C39,调查表!Z:Z,"1")</f>
        <v>29</v>
      </c>
      <c r="AG39" s="20">
        <f>COUNTIFS(调查表!C:C,统计表!C39,调查表!Z:Z,"2")</f>
        <v>0</v>
      </c>
      <c r="AH39" s="20">
        <f>COUNTIFS(调查表!C:C,统计表!C39,调查表!Z:Z,"4")</f>
        <v>0</v>
      </c>
      <c r="AI39" s="20">
        <f>COUNTIFS(调查表!C:C,统计表!C39,调查表!Z:Z,"3")</f>
        <v>0</v>
      </c>
      <c r="AJ39" s="20">
        <f>COUNTIFS(调查表!C:C,统计表!C39,调查表!Z:Z,"5")</f>
        <v>0</v>
      </c>
      <c r="AK39" s="20">
        <f>COUNTIFS(调查表!C:C,统计表!C39,调查表!AB:AB,"1")</f>
        <v>29</v>
      </c>
      <c r="AL39" s="20">
        <f>COUNTIFS(调查表!C:C,统计表!C39,调查表!AB:AB,"2")</f>
        <v>0</v>
      </c>
      <c r="AM39" s="20">
        <f>COUNTIFS(调查表!C:C,统计表!C39,调查表!AB:AB,"3")</f>
        <v>0</v>
      </c>
      <c r="AN39" s="20">
        <f>COUNTIFS(调查表!C:C,统计表!C39,调查表!AB:AB,"4")</f>
        <v>0</v>
      </c>
      <c r="AO39" s="20">
        <f>COUNTIFS(调查表!C:C,统计表!C39,调查表!AB:AB,"5")</f>
        <v>0</v>
      </c>
      <c r="AP39" s="20">
        <f>COUNTIFS(调查表!C:C,统计表!C39,调查表!G:G,"1")</f>
        <v>0</v>
      </c>
      <c r="AQ39" s="20">
        <f>COUNTIFS(调查表!C:C,统计表!C39,调查表!G:G,"2")</f>
        <v>0</v>
      </c>
      <c r="AR39" s="20">
        <f>COUNTIFS(调查表!C:C,统计表!C39,调查表!G:G,"3")</f>
        <v>0</v>
      </c>
      <c r="AS39" s="20">
        <f>COUNTIFS(调查表!C:C,统计表!C39,调查表!G:G,"4")</f>
        <v>0</v>
      </c>
      <c r="AT39" s="20">
        <f>COUNTIFS(调查表!C:C,统计表!C39,调查表!G:G,"5")</f>
        <v>0</v>
      </c>
      <c r="AU39" s="20">
        <f>COUNTIFS(调查表!C:C,统计表!C39,调查表!G:G,"6")</f>
        <v>0</v>
      </c>
      <c r="AV39" s="100"/>
    </row>
    <row r="40" spans="1:48" ht="59.45" customHeight="1">
      <c r="A40" s="56"/>
      <c r="B40" s="57"/>
      <c r="C40" s="57" t="s">
        <v>19962</v>
      </c>
      <c r="D40" s="57">
        <f>SUM(D31:D39)</f>
        <v>427</v>
      </c>
      <c r="E40" s="57">
        <f>SUM(E31:E39)</f>
        <v>45</v>
      </c>
      <c r="F40" s="57">
        <f>SUM(F31:F39)</f>
        <v>0</v>
      </c>
      <c r="G40" s="57">
        <f t="shared" ref="G40:AU40" si="3">SUM(G31:G39)</f>
        <v>323</v>
      </c>
      <c r="H40" s="57">
        <f t="shared" si="3"/>
        <v>104</v>
      </c>
      <c r="I40" s="57">
        <f t="shared" si="3"/>
        <v>0</v>
      </c>
      <c r="J40" s="57">
        <f t="shared" si="3"/>
        <v>63</v>
      </c>
      <c r="K40" s="57">
        <f t="shared" si="3"/>
        <v>259</v>
      </c>
      <c r="L40" s="57">
        <f t="shared" si="3"/>
        <v>11</v>
      </c>
      <c r="M40" s="57">
        <f t="shared" si="3"/>
        <v>37</v>
      </c>
      <c r="N40" s="57">
        <f t="shared" si="3"/>
        <v>45</v>
      </c>
      <c r="O40" s="57">
        <f t="shared" si="3"/>
        <v>1</v>
      </c>
      <c r="P40" s="57">
        <f t="shared" si="3"/>
        <v>0</v>
      </c>
      <c r="Q40" s="57">
        <f t="shared" si="3"/>
        <v>0</v>
      </c>
      <c r="R40" s="57">
        <f t="shared" si="3"/>
        <v>376</v>
      </c>
      <c r="S40" s="57">
        <f t="shared" si="3"/>
        <v>31</v>
      </c>
      <c r="T40" s="57">
        <f t="shared" si="3"/>
        <v>20</v>
      </c>
      <c r="U40" s="57">
        <f t="shared" si="3"/>
        <v>52</v>
      </c>
      <c r="V40" s="57">
        <f t="shared" si="3"/>
        <v>351</v>
      </c>
      <c r="W40" s="57">
        <f t="shared" si="3"/>
        <v>24</v>
      </c>
      <c r="X40" s="57">
        <f t="shared" si="3"/>
        <v>384</v>
      </c>
      <c r="Y40" s="57">
        <f t="shared" si="3"/>
        <v>39</v>
      </c>
      <c r="Z40" s="57">
        <f t="shared" si="3"/>
        <v>4</v>
      </c>
      <c r="AA40" s="57">
        <f t="shared" si="3"/>
        <v>69</v>
      </c>
      <c r="AB40" s="57">
        <f t="shared" si="3"/>
        <v>354</v>
      </c>
      <c r="AC40" s="57">
        <f t="shared" si="3"/>
        <v>4</v>
      </c>
      <c r="AD40" s="57">
        <f t="shared" si="3"/>
        <v>60</v>
      </c>
      <c r="AE40" s="57">
        <f t="shared" si="3"/>
        <v>367</v>
      </c>
      <c r="AF40" s="57">
        <f t="shared" si="3"/>
        <v>354</v>
      </c>
      <c r="AG40" s="57">
        <f t="shared" si="3"/>
        <v>22</v>
      </c>
      <c r="AH40" s="57">
        <f t="shared" si="3"/>
        <v>22</v>
      </c>
      <c r="AI40" s="57">
        <f t="shared" si="3"/>
        <v>21</v>
      </c>
      <c r="AJ40" s="57">
        <f t="shared" si="3"/>
        <v>8</v>
      </c>
      <c r="AK40" s="57">
        <f t="shared" si="3"/>
        <v>348</v>
      </c>
      <c r="AL40" s="57">
        <f t="shared" si="3"/>
        <v>24</v>
      </c>
      <c r="AM40" s="57">
        <f t="shared" si="3"/>
        <v>10</v>
      </c>
      <c r="AN40" s="57">
        <f t="shared" si="3"/>
        <v>29</v>
      </c>
      <c r="AO40" s="57">
        <f t="shared" si="3"/>
        <v>16</v>
      </c>
      <c r="AP40" s="57">
        <f t="shared" si="3"/>
        <v>13</v>
      </c>
      <c r="AQ40" s="57">
        <f t="shared" si="3"/>
        <v>2</v>
      </c>
      <c r="AR40" s="57">
        <f t="shared" si="3"/>
        <v>15</v>
      </c>
      <c r="AS40" s="57">
        <f t="shared" si="3"/>
        <v>0</v>
      </c>
      <c r="AT40" s="57">
        <f t="shared" si="3"/>
        <v>15</v>
      </c>
      <c r="AU40" s="57">
        <f t="shared" si="3"/>
        <v>1</v>
      </c>
    </row>
    <row r="41" spans="1:48" ht="14.25">
      <c r="A41" s="20">
        <v>35</v>
      </c>
      <c r="B41" s="20" t="s">
        <v>6546</v>
      </c>
      <c r="C41" s="25" t="s">
        <v>7599</v>
      </c>
      <c r="D41" s="55">
        <f>COUNTIFS(调查表!C:C,统计表!C41,调查表!K:K,"是")</f>
        <v>15</v>
      </c>
      <c r="E41" s="55">
        <f>COUNTIFS(调查表!C:C,统计表!C41,调查表!K:K,"否")</f>
        <v>0</v>
      </c>
      <c r="F41" s="55">
        <f>COUNTIFS(调查表!C:C,统计表!C41,调查表!K:K,"无法查看")</f>
        <v>0</v>
      </c>
      <c r="G41" s="20">
        <f>COUNTIFS(调查表!C:C,统计表!C41,调查表!N:N,"仍在使用")</f>
        <v>7</v>
      </c>
      <c r="H41" s="20">
        <f>COUNTIFS(调查表!C:C,统计表!C41,调查表!N:N,"废弃不用")</f>
        <v>8</v>
      </c>
      <c r="I41" s="20">
        <f>COUNTIFS(调查表!C:C,统计表!C41,调查表!N:N,"不详")</f>
        <v>0</v>
      </c>
      <c r="J41" s="20">
        <f>COUNTIFS(调查表!C:C,统计表!C41,调查表!O:O,"√")</f>
        <v>1</v>
      </c>
      <c r="K41" s="20">
        <f>COUNTIFS(调查表!C:C,统计表!C41,调查表!P:P,"√")</f>
        <v>6</v>
      </c>
      <c r="L41" s="20">
        <f>COUNTIFS(调查表!C:C,统计表!C41,调查表!Q:Q,"√")</f>
        <v>0</v>
      </c>
      <c r="M41" s="20">
        <f>COUNTIFS(调查表!C:C,统计表!C41,调查表!R:R,"√")</f>
        <v>0</v>
      </c>
      <c r="N41" s="20">
        <f>COUNTIFS(调查表!C:C,统计表!C41,调查表!AE:AE,"2")</f>
        <v>0</v>
      </c>
      <c r="O41" s="20">
        <f>COUNTIFS(调查表!C:C,统计表!C41,调查表!AE:AE,"3")</f>
        <v>0</v>
      </c>
      <c r="P41" s="20">
        <f>COUNTIFS(调查表!C:C,统计表!C41,调查表!AE:AE,"4")</f>
        <v>0</v>
      </c>
      <c r="Q41" s="20">
        <f>COUNTIFS(调查表!C:C,统计表!C41,调查表!S:S,"无")</f>
        <v>0</v>
      </c>
      <c r="R41" s="20">
        <f>COUNTIFS(调查表!C:C,统计表!C41,调查表!S:S,"清澈")</f>
        <v>14</v>
      </c>
      <c r="S41" s="20">
        <f>COUNTIFS(调查表!C:C,统计表!C41,调查表!S:S,"浑浊")</f>
        <v>0</v>
      </c>
      <c r="T41" s="20">
        <f>COUNTIFS(调查表!C:C,统计表!C41,调查表!S:S,"不详")</f>
        <v>1</v>
      </c>
      <c r="U41" s="20">
        <f>COUNTIFS(调查表!C:C,统计表!C41,调查表!T:T,"有")</f>
        <v>0</v>
      </c>
      <c r="V41" s="20">
        <f>COUNTIFS(调查表!C:C,统计表!C41,调查表!T:T,"无")</f>
        <v>14</v>
      </c>
      <c r="W41" s="20">
        <f>COUNTIFS(调查表!C:C,统计表!C41,调查表!T:T,"不详")</f>
        <v>1</v>
      </c>
      <c r="X41" s="20">
        <f>COUNTIFS(调查表!C:C,统计表!C41,调查表!U:U,"有")</f>
        <v>14</v>
      </c>
      <c r="Y41" s="20">
        <f>COUNTIFS(调查表!C:C,统计表!C41,调查表!U:U,"无")</f>
        <v>0</v>
      </c>
      <c r="Z41" s="20">
        <f>COUNTIFS(调查表!C:C,统计表!C41,调查表!U:U,"不详")</f>
        <v>1</v>
      </c>
      <c r="AA41" s="20">
        <f>COUNTIFS(调查表!C:C,统计表!C41,调查表!V:V,"有")</f>
        <v>0</v>
      </c>
      <c r="AB41" s="20">
        <f>COUNTIFS(调查表!C:C,统计表!C41,调查表!V:V,"无")</f>
        <v>14</v>
      </c>
      <c r="AC41" s="20">
        <f>COUNTIFS(调查表!C:C,统计表!C41,调查表!V:V,"不详")</f>
        <v>1</v>
      </c>
      <c r="AD41" s="20">
        <f>COUNTIFS(调查表!C:C,统计表!C41,调查表!X:X,"1")</f>
        <v>0</v>
      </c>
      <c r="AE41" s="20">
        <f>COUNTIFS(调查表!C:C,统计表!C41,调查表!X:X,"2")</f>
        <v>15</v>
      </c>
      <c r="AF41" s="20">
        <f>COUNTIFS(调查表!C:C,统计表!C41,调查表!Z:Z,"1")</f>
        <v>14</v>
      </c>
      <c r="AG41" s="20">
        <f>COUNTIFS(调查表!C:C,统计表!C41,调查表!Z:Z,"2")</f>
        <v>0</v>
      </c>
      <c r="AH41" s="20">
        <f>COUNTIFS(调查表!C:C,统计表!C41,调查表!Z:Z,"4")</f>
        <v>0</v>
      </c>
      <c r="AI41" s="20">
        <f>COUNTIFS(调查表!C:C,统计表!C41,调查表!Z:Z,"3")</f>
        <v>1</v>
      </c>
      <c r="AJ41" s="20">
        <f>COUNTIFS(调查表!C:C,统计表!C41,调查表!Z:Z,"5")</f>
        <v>0</v>
      </c>
      <c r="AK41" s="20">
        <f>COUNTIFS(调查表!C:C,统计表!C41,调查表!AB:AB,"1")</f>
        <v>11</v>
      </c>
      <c r="AL41" s="20">
        <f>COUNTIFS(调查表!C:C,统计表!C41,调查表!AB:AB,"2")</f>
        <v>2</v>
      </c>
      <c r="AM41" s="20">
        <f>COUNTIFS(调查表!C:C,统计表!C41,调查表!AB:AB,"3")</f>
        <v>1</v>
      </c>
      <c r="AN41" s="20">
        <f>COUNTIFS(调查表!C:C,统计表!C41,调查表!AB:AB,"4")</f>
        <v>1</v>
      </c>
      <c r="AO41" s="20">
        <f>COUNTIFS(调查表!C:C,统计表!C41,调查表!AB:AB,"5")</f>
        <v>0</v>
      </c>
      <c r="AP41" s="20">
        <f>COUNTIFS(调查表!C:C,统计表!C41,调查表!G:G,"1")</f>
        <v>0</v>
      </c>
      <c r="AQ41" s="20">
        <f>COUNTIFS(调查表!C:C,统计表!C41,调查表!G:G,"2")</f>
        <v>0</v>
      </c>
      <c r="AR41" s="20">
        <f>COUNTIFS(调查表!C:C,统计表!C41,调查表!G:G,"3")</f>
        <v>0</v>
      </c>
      <c r="AS41" s="20">
        <f>COUNTIFS(调查表!C:C,统计表!C41,调查表!G:G,"4")</f>
        <v>0</v>
      </c>
      <c r="AT41" s="20">
        <f>COUNTIFS(调查表!C:C,统计表!C41,调查表!G:G,"5")</f>
        <v>0</v>
      </c>
      <c r="AU41" s="20">
        <f>COUNTIFS(调查表!C:C,统计表!C41,调查表!G:G,"6")</f>
        <v>0</v>
      </c>
      <c r="AV41" s="98" t="s">
        <v>19966</v>
      </c>
    </row>
    <row r="42" spans="1:48" ht="14.25">
      <c r="A42" s="20">
        <v>36</v>
      </c>
      <c r="B42" s="20" t="s">
        <v>6546</v>
      </c>
      <c r="C42" s="25" t="s">
        <v>7723</v>
      </c>
      <c r="D42" s="55">
        <f>COUNTIFS(调查表!C:C,统计表!C42,调查表!K:K,"是")</f>
        <v>10</v>
      </c>
      <c r="E42" s="55">
        <f>COUNTIFS(调查表!C:C,统计表!C42,调查表!K:K,"否")</f>
        <v>1</v>
      </c>
      <c r="F42" s="55">
        <f>COUNTIFS(调查表!C:C,统计表!C42,调查表!K:K,"无法查看")</f>
        <v>0</v>
      </c>
      <c r="G42" s="20">
        <f>COUNTIFS(调查表!C:C,统计表!C42,调查表!N:N,"仍在使用")</f>
        <v>2</v>
      </c>
      <c r="H42" s="20">
        <f>COUNTIFS(调查表!C:C,统计表!C42,调查表!N:N,"废弃不用")</f>
        <v>8</v>
      </c>
      <c r="I42" s="20">
        <f>COUNTIFS(调查表!C:C,统计表!C42,调查表!N:N,"不详")</f>
        <v>0</v>
      </c>
      <c r="J42" s="20">
        <f>COUNTIFS(调查表!C:C,统计表!C42,调查表!O:O,"√")</f>
        <v>0</v>
      </c>
      <c r="K42" s="20">
        <f>COUNTIFS(调查表!C:C,统计表!C42,调查表!P:P,"√")</f>
        <v>2</v>
      </c>
      <c r="L42" s="20">
        <f>COUNTIFS(调查表!C:C,统计表!C42,调查表!Q:Q,"√")</f>
        <v>0</v>
      </c>
      <c r="M42" s="20">
        <f>COUNTIFS(调查表!C:C,统计表!C42,调查表!R:R,"√")</f>
        <v>0</v>
      </c>
      <c r="N42" s="20">
        <f>COUNTIFS(调查表!C:C,统计表!C42,调查表!AE:AE,"2")</f>
        <v>0</v>
      </c>
      <c r="O42" s="20">
        <f>COUNTIFS(调查表!C:C,统计表!C42,调查表!AE:AE,"3")</f>
        <v>0</v>
      </c>
      <c r="P42" s="20">
        <f>COUNTIFS(调查表!C:C,统计表!C42,调查表!AE:AE,"4")</f>
        <v>0</v>
      </c>
      <c r="Q42" s="20">
        <f>COUNTIFS(调查表!C:C,统计表!C42,调查表!S:S,"无")</f>
        <v>0</v>
      </c>
      <c r="R42" s="20">
        <f>COUNTIFS(调查表!C:C,统计表!C42,调查表!S:S,"清澈")</f>
        <v>5</v>
      </c>
      <c r="S42" s="20">
        <f>COUNTIFS(调查表!C:C,统计表!C42,调查表!S:S,"浑浊")</f>
        <v>5</v>
      </c>
      <c r="T42" s="20">
        <f>COUNTIFS(调查表!C:C,统计表!C42,调查表!S:S,"不详")</f>
        <v>0</v>
      </c>
      <c r="U42" s="20">
        <f>COUNTIFS(调查表!C:C,统计表!C42,调查表!T:T,"有")</f>
        <v>5</v>
      </c>
      <c r="V42" s="20">
        <f>COUNTIFS(调查表!C:C,统计表!C42,调查表!T:T,"无")</f>
        <v>5</v>
      </c>
      <c r="W42" s="20">
        <f>COUNTIFS(调查表!C:C,统计表!C42,调查表!T:T,"不详")</f>
        <v>0</v>
      </c>
      <c r="X42" s="20">
        <f>COUNTIFS(调查表!C:C,统计表!C42,调查表!U:U,"有")</f>
        <v>9</v>
      </c>
      <c r="Y42" s="20">
        <f>COUNTIFS(调查表!C:C,统计表!C42,调查表!U:U,"无")</f>
        <v>1</v>
      </c>
      <c r="Z42" s="20">
        <f>COUNTIFS(调查表!C:C,统计表!C42,调查表!U:U,"不详")</f>
        <v>0</v>
      </c>
      <c r="AA42" s="20">
        <f>COUNTIFS(调查表!C:C,统计表!C42,调查表!V:V,"有")</f>
        <v>5</v>
      </c>
      <c r="AB42" s="20">
        <f>COUNTIFS(调查表!C:C,统计表!C42,调查表!V:V,"无")</f>
        <v>5</v>
      </c>
      <c r="AC42" s="20">
        <f>COUNTIFS(调查表!C:C,统计表!C42,调查表!V:V,"不详")</f>
        <v>0</v>
      </c>
      <c r="AD42" s="20">
        <f>COUNTIFS(调查表!C:C,统计表!C42,调查表!X:X,"1")</f>
        <v>0</v>
      </c>
      <c r="AE42" s="20">
        <f>COUNTIFS(调查表!C:C,统计表!C42,调查表!X:X,"2")</f>
        <v>10</v>
      </c>
      <c r="AF42" s="20">
        <f>COUNTIFS(调查表!C:C,统计表!C42,调查表!Z:Z,"1")</f>
        <v>0</v>
      </c>
      <c r="AG42" s="20">
        <f>COUNTIFS(调查表!C:C,统计表!C42,调查表!Z:Z,"2")</f>
        <v>0</v>
      </c>
      <c r="AH42" s="20">
        <f>COUNTIFS(调查表!C:C,统计表!C42,调查表!Z:Z,"4")</f>
        <v>1</v>
      </c>
      <c r="AI42" s="20">
        <f>COUNTIFS(调查表!C:C,统计表!C42,调查表!Z:Z,"3")</f>
        <v>9</v>
      </c>
      <c r="AJ42" s="20">
        <f>COUNTIFS(调查表!C:C,统计表!C42,调查表!Z:Z,"5")</f>
        <v>0</v>
      </c>
      <c r="AK42" s="20">
        <f>COUNTIFS(调查表!C:C,统计表!C42,调查表!AB:AB,"1")</f>
        <v>0</v>
      </c>
      <c r="AL42" s="20">
        <f>COUNTIFS(调查表!C:C,统计表!C42,调查表!AB:AB,"2")</f>
        <v>0</v>
      </c>
      <c r="AM42" s="20">
        <f>COUNTIFS(调查表!C:C,统计表!C42,调查表!AB:AB,"3")</f>
        <v>0</v>
      </c>
      <c r="AN42" s="20">
        <f>COUNTIFS(调查表!C:C,统计表!C42,调查表!AB:AB,"4")</f>
        <v>9</v>
      </c>
      <c r="AO42" s="20">
        <f>COUNTIFS(调查表!C:C,统计表!C42,调查表!AB:AB,"5")</f>
        <v>1</v>
      </c>
      <c r="AP42" s="20">
        <f>COUNTIFS(调查表!C:C,统计表!C42,调查表!G:G,"1")</f>
        <v>0</v>
      </c>
      <c r="AQ42" s="20">
        <f>COUNTIFS(调查表!C:C,统计表!C42,调查表!G:G,"2")</f>
        <v>0</v>
      </c>
      <c r="AR42" s="20">
        <f>COUNTIFS(调查表!C:C,统计表!C42,调查表!G:G,"3")</f>
        <v>0</v>
      </c>
      <c r="AS42" s="20">
        <f>COUNTIFS(调查表!C:C,统计表!C42,调查表!G:G,"4")</f>
        <v>0</v>
      </c>
      <c r="AT42" s="20">
        <f>COUNTIFS(调查表!C:C,统计表!C42,调查表!G:G,"5")</f>
        <v>1</v>
      </c>
      <c r="AU42" s="20">
        <f>COUNTIFS(调查表!C:C,统计表!C42,调查表!G:G,"6")</f>
        <v>0</v>
      </c>
      <c r="AV42" s="99"/>
    </row>
    <row r="43" spans="1:48" ht="14.25">
      <c r="A43" s="20">
        <v>37</v>
      </c>
      <c r="B43" s="20" t="s">
        <v>6546</v>
      </c>
      <c r="C43" s="25" t="s">
        <v>6569</v>
      </c>
      <c r="D43" s="55">
        <f>COUNTIFS(调查表!C:C,统计表!C43,调查表!K:K,"是")</f>
        <v>48</v>
      </c>
      <c r="E43" s="55">
        <f>COUNTIFS(调查表!C:C,统计表!C43,调查表!K:K,"否")</f>
        <v>8</v>
      </c>
      <c r="F43" s="55">
        <f>COUNTIFS(调查表!C:C,统计表!C43,调查表!K:K,"无法查看")</f>
        <v>0</v>
      </c>
      <c r="G43" s="20">
        <f>COUNTIFS(调查表!C:C,统计表!C43,调查表!N:N,"仍在使用")</f>
        <v>21</v>
      </c>
      <c r="H43" s="20">
        <f>COUNTIFS(调查表!C:C,统计表!C43,调查表!N:N,"废弃不用")</f>
        <v>27</v>
      </c>
      <c r="I43" s="20">
        <f>COUNTIFS(调查表!C:C,统计表!C43,调查表!N:N,"不详")</f>
        <v>0</v>
      </c>
      <c r="J43" s="20">
        <f>COUNTIFS(调查表!C:C,统计表!C43,调查表!O:O,"√")</f>
        <v>13</v>
      </c>
      <c r="K43" s="20">
        <f>COUNTIFS(调查表!C:C,统计表!C43,调查表!P:P,"√")</f>
        <v>19</v>
      </c>
      <c r="L43" s="20">
        <f>COUNTIFS(调查表!C:C,统计表!C43,调查表!Q:Q,"√")</f>
        <v>1</v>
      </c>
      <c r="M43" s="20">
        <f>COUNTIFS(调查表!C:C,统计表!C43,调查表!R:R,"√")</f>
        <v>1</v>
      </c>
      <c r="N43" s="20">
        <f>COUNTIFS(调查表!C:C,统计表!C43,调查表!AE:AE,"2")</f>
        <v>11</v>
      </c>
      <c r="O43" s="20">
        <f>COUNTIFS(调查表!C:C,统计表!C43,调查表!AE:AE,"3")</f>
        <v>1</v>
      </c>
      <c r="P43" s="20">
        <f>COUNTIFS(调查表!C:C,统计表!C43,调查表!AE:AE,"4")</f>
        <v>0</v>
      </c>
      <c r="Q43" s="20">
        <f>COUNTIFS(调查表!C:C,统计表!C43,调查表!S:S,"无")</f>
        <v>0</v>
      </c>
      <c r="R43" s="20">
        <f>COUNTIFS(调查表!C:C,统计表!C43,调查表!S:S,"清澈")</f>
        <v>38</v>
      </c>
      <c r="S43" s="20">
        <f>COUNTIFS(调查表!C:C,统计表!C43,调查表!S:S,"浑浊")</f>
        <v>8</v>
      </c>
      <c r="T43" s="20">
        <f>COUNTIFS(调查表!C:C,统计表!C43,调查表!S:S,"不详")</f>
        <v>2</v>
      </c>
      <c r="U43" s="20">
        <f>COUNTIFS(调查表!C:C,统计表!C43,调查表!T:T,"有")</f>
        <v>6</v>
      </c>
      <c r="V43" s="20">
        <f>COUNTIFS(调查表!C:C,统计表!C43,调查表!T:T,"无")</f>
        <v>41</v>
      </c>
      <c r="W43" s="20">
        <f>COUNTIFS(调查表!C:C,统计表!C43,调查表!T:T,"不详")</f>
        <v>1</v>
      </c>
      <c r="X43" s="20">
        <f>COUNTIFS(调查表!C:C,统计表!C43,调查表!U:U,"有")</f>
        <v>41</v>
      </c>
      <c r="Y43" s="20">
        <f>COUNTIFS(调查表!C:C,统计表!C43,调查表!U:U,"无")</f>
        <v>7</v>
      </c>
      <c r="Z43" s="20">
        <f>COUNTIFS(调查表!C:C,统计表!C43,调查表!U:U,"不详")</f>
        <v>0</v>
      </c>
      <c r="AA43" s="20">
        <f>COUNTIFS(调查表!C:C,统计表!C43,调查表!V:V,"有")</f>
        <v>2</v>
      </c>
      <c r="AB43" s="20">
        <f>COUNTIFS(调查表!C:C,统计表!C43,调查表!V:V,"无")</f>
        <v>46</v>
      </c>
      <c r="AC43" s="20">
        <f>COUNTIFS(调查表!C:C,统计表!C43,调查表!V:V,"不详")</f>
        <v>0</v>
      </c>
      <c r="AD43" s="20">
        <f>COUNTIFS(调查表!C:C,统计表!C43,调查表!X:X,"1")</f>
        <v>14</v>
      </c>
      <c r="AE43" s="20">
        <f>COUNTIFS(调查表!C:C,统计表!C43,调查表!X:X,"2")</f>
        <v>34</v>
      </c>
      <c r="AF43" s="20">
        <f>COUNTIFS(调查表!C:C,统计表!C43,调查表!Z:Z,"1")</f>
        <v>1</v>
      </c>
      <c r="AG43" s="20">
        <f>COUNTIFS(调查表!C:C,统计表!C43,调查表!Z:Z,"2")</f>
        <v>0</v>
      </c>
      <c r="AH43" s="20">
        <f>COUNTIFS(调查表!C:C,统计表!C43,调查表!Z:Z,"4")</f>
        <v>4</v>
      </c>
      <c r="AI43" s="20">
        <f>COUNTIFS(调查表!C:C,统计表!C43,调查表!Z:Z,"3")</f>
        <v>0</v>
      </c>
      <c r="AJ43" s="20">
        <f>COUNTIFS(调查表!C:C,统计表!C43,调查表!Z:Z,"5")</f>
        <v>43</v>
      </c>
      <c r="AK43" s="20">
        <f>COUNTIFS(调查表!C:C,统计表!C43,调查表!AB:AB,"1")</f>
        <v>1</v>
      </c>
      <c r="AL43" s="20">
        <f>COUNTIFS(调查表!C:C,统计表!C43,调查表!AB:AB,"2")</f>
        <v>0</v>
      </c>
      <c r="AM43" s="20">
        <f>COUNTIFS(调查表!C:C,统计表!C43,调查表!AB:AB,"3")</f>
        <v>0</v>
      </c>
      <c r="AN43" s="20">
        <f>COUNTIFS(调查表!C:C,统计表!C43,调查表!AB:AB,"4")</f>
        <v>4</v>
      </c>
      <c r="AO43" s="20">
        <f>COUNTIFS(调查表!C:C,统计表!C43,调查表!AB:AB,"5")</f>
        <v>43</v>
      </c>
      <c r="AP43" s="20">
        <f>COUNTIFS(调查表!C:C,统计表!C43,调查表!G:G,"1")</f>
        <v>0</v>
      </c>
      <c r="AQ43" s="20">
        <f>COUNTIFS(调查表!C:C,统计表!C43,调查表!G:G,"2")</f>
        <v>0</v>
      </c>
      <c r="AR43" s="20">
        <f>COUNTIFS(调查表!C:C,统计表!C43,调查表!G:G,"3")</f>
        <v>0</v>
      </c>
      <c r="AS43" s="20">
        <f>COUNTIFS(调查表!C:C,统计表!C43,调查表!G:G,"4")</f>
        <v>0</v>
      </c>
      <c r="AT43" s="20">
        <f>COUNTIFS(调查表!C:C,统计表!C43,调查表!G:G,"5")</f>
        <v>1</v>
      </c>
      <c r="AU43" s="20">
        <f>COUNTIFS(调查表!C:C,统计表!C43,调查表!G:G,"6")</f>
        <v>0</v>
      </c>
      <c r="AV43" s="99"/>
    </row>
    <row r="44" spans="1:48" ht="14.25">
      <c r="A44" s="20">
        <v>38</v>
      </c>
      <c r="B44" s="20" t="s">
        <v>6546</v>
      </c>
      <c r="C44" s="25" t="s">
        <v>6608</v>
      </c>
      <c r="D44" s="55">
        <f>COUNTIFS(调查表!C:C,统计表!C44,调查表!K:K,"是")</f>
        <v>38</v>
      </c>
      <c r="E44" s="55">
        <f>COUNTIFS(调查表!C:C,统计表!C44,调查表!K:K,"否")</f>
        <v>3</v>
      </c>
      <c r="F44" s="55">
        <f>COUNTIFS(调查表!C:C,统计表!C44,调查表!K:K,"无法查看")</f>
        <v>0</v>
      </c>
      <c r="G44" s="20">
        <f>COUNTIFS(调查表!C:C,统计表!C44,调查表!N:N,"仍在使用")</f>
        <v>34</v>
      </c>
      <c r="H44" s="20">
        <f>COUNTIFS(调查表!C:C,统计表!C44,调查表!N:N,"废弃不用")</f>
        <v>4</v>
      </c>
      <c r="I44" s="20">
        <f>COUNTIFS(调查表!C:C,统计表!C44,调查表!N:N,"不详")</f>
        <v>0</v>
      </c>
      <c r="J44" s="20">
        <f>COUNTIFS(调查表!C:C,统计表!C44,调查表!O:O,"√")</f>
        <v>5</v>
      </c>
      <c r="K44" s="20">
        <f>COUNTIFS(调查表!C:C,统计表!C44,调查表!P:P,"√")</f>
        <v>27</v>
      </c>
      <c r="L44" s="20">
        <f>COUNTIFS(调查表!C:C,统计表!C44,调查表!Q:Q,"√")</f>
        <v>1</v>
      </c>
      <c r="M44" s="20">
        <f>COUNTIFS(调查表!C:C,统计表!C44,调查表!R:R,"√")</f>
        <v>2</v>
      </c>
      <c r="N44" s="20">
        <f>COUNTIFS(调查表!C:C,统计表!C44,调查表!AE:AE,"2")</f>
        <v>1</v>
      </c>
      <c r="O44" s="20">
        <f>COUNTIFS(调查表!C:C,统计表!C44,调查表!AE:AE,"3")</f>
        <v>0</v>
      </c>
      <c r="P44" s="20">
        <f>COUNTIFS(调查表!C:C,统计表!C44,调查表!AE:AE,"4")</f>
        <v>0</v>
      </c>
      <c r="Q44" s="20">
        <f>COUNTIFS(调查表!C:C,统计表!C44,调查表!S:S,"无")</f>
        <v>0</v>
      </c>
      <c r="R44" s="20">
        <f>COUNTIFS(调查表!C:C,统计表!C44,调查表!S:S,"清澈")</f>
        <v>23</v>
      </c>
      <c r="S44" s="20">
        <f>COUNTIFS(调查表!C:C,统计表!C44,调查表!S:S,"浑浊")</f>
        <v>15</v>
      </c>
      <c r="T44" s="20">
        <f>COUNTIFS(调查表!C:C,统计表!C44,调查表!S:S,"不详")</f>
        <v>0</v>
      </c>
      <c r="U44" s="20">
        <f>COUNTIFS(调查表!C:C,统计表!C44,调查表!T:T,"有")</f>
        <v>0</v>
      </c>
      <c r="V44" s="20">
        <f>COUNTIFS(调查表!C:C,统计表!C44,调查表!T:T,"无")</f>
        <v>38</v>
      </c>
      <c r="W44" s="20">
        <f>COUNTIFS(调查表!C:C,统计表!C44,调查表!T:T,"不详")</f>
        <v>0</v>
      </c>
      <c r="X44" s="20">
        <f>COUNTIFS(调查表!C:C,统计表!C44,调查表!U:U,"有")</f>
        <v>37</v>
      </c>
      <c r="Y44" s="20">
        <f>COUNTIFS(调查表!C:C,统计表!C44,调查表!U:U,"无")</f>
        <v>0</v>
      </c>
      <c r="Z44" s="20">
        <f>COUNTIFS(调查表!C:C,统计表!C44,调查表!U:U,"不详")</f>
        <v>1</v>
      </c>
      <c r="AA44" s="20">
        <f>COUNTIFS(调查表!C:C,统计表!C44,调查表!V:V,"有")</f>
        <v>1</v>
      </c>
      <c r="AB44" s="20">
        <f>COUNTIFS(调查表!C:C,统计表!C44,调查表!V:V,"无")</f>
        <v>36</v>
      </c>
      <c r="AC44" s="20">
        <f>COUNTIFS(调查表!C:C,统计表!C44,调查表!V:V,"不详")</f>
        <v>1</v>
      </c>
      <c r="AD44" s="20">
        <f>COUNTIFS(调查表!C:C,统计表!C44,调查表!X:X,"1")</f>
        <v>2</v>
      </c>
      <c r="AE44" s="20">
        <f>COUNTIFS(调查表!C:C,统计表!C44,调查表!X:X,"2")</f>
        <v>36</v>
      </c>
      <c r="AF44" s="20">
        <f>COUNTIFS(调查表!C:C,统计表!C44,调查表!Z:Z,"1")</f>
        <v>34</v>
      </c>
      <c r="AG44" s="20">
        <f>COUNTIFS(调查表!C:C,统计表!C44,调查表!Z:Z,"2")</f>
        <v>3</v>
      </c>
      <c r="AH44" s="20">
        <f>COUNTIFS(调查表!C:C,统计表!C44,调查表!Z:Z,"4")</f>
        <v>1</v>
      </c>
      <c r="AI44" s="20">
        <f>COUNTIFS(调查表!C:C,统计表!C44,调查表!Z:Z,"3")</f>
        <v>0</v>
      </c>
      <c r="AJ44" s="20">
        <f>COUNTIFS(调查表!C:C,统计表!C44,调查表!Z:Z,"5")</f>
        <v>0</v>
      </c>
      <c r="AK44" s="20">
        <f>COUNTIFS(调查表!C:C,统计表!C44,调查表!AB:AB,"1")</f>
        <v>33</v>
      </c>
      <c r="AL44" s="20">
        <f>COUNTIFS(调查表!C:C,统计表!C44,调查表!AB:AB,"2")</f>
        <v>2</v>
      </c>
      <c r="AM44" s="20">
        <f>COUNTIFS(调查表!C:C,统计表!C44,调查表!AB:AB,"3")</f>
        <v>0</v>
      </c>
      <c r="AN44" s="20">
        <f>COUNTIFS(调查表!C:C,统计表!C44,调查表!AB:AB,"4")</f>
        <v>0</v>
      </c>
      <c r="AO44" s="20">
        <f>COUNTIFS(调查表!C:C,统计表!C44,调查表!AB:AB,"5")</f>
        <v>3</v>
      </c>
      <c r="AP44" s="20">
        <f>COUNTIFS(调查表!C:C,统计表!C44,调查表!G:G,"1")</f>
        <v>2</v>
      </c>
      <c r="AQ44" s="20">
        <f>COUNTIFS(调查表!C:C,统计表!C44,调查表!G:G,"2")</f>
        <v>0</v>
      </c>
      <c r="AR44" s="20">
        <f>COUNTIFS(调查表!C:C,统计表!C44,调查表!G:G,"3")</f>
        <v>0</v>
      </c>
      <c r="AS44" s="20">
        <f>COUNTIFS(调查表!C:C,统计表!C44,调查表!G:G,"4")</f>
        <v>0</v>
      </c>
      <c r="AT44" s="20">
        <f>COUNTIFS(调查表!C:C,统计表!C44,调查表!G:G,"5")</f>
        <v>0</v>
      </c>
      <c r="AU44" s="20">
        <f>COUNTIFS(调查表!C:C,统计表!C44,调查表!G:G,"6")</f>
        <v>0</v>
      </c>
      <c r="AV44" s="99"/>
    </row>
    <row r="45" spans="1:48" ht="14.25">
      <c r="A45" s="20">
        <v>39</v>
      </c>
      <c r="B45" s="20" t="s">
        <v>6546</v>
      </c>
      <c r="C45" s="25" t="s">
        <v>7831</v>
      </c>
      <c r="D45" s="55">
        <f>COUNTIFS(调查表!C:C,统计表!C45,调查表!K:K,"是")</f>
        <v>4</v>
      </c>
      <c r="E45" s="55">
        <f>COUNTIFS(调查表!C:C,统计表!C45,调查表!K:K,"否")</f>
        <v>0</v>
      </c>
      <c r="F45" s="55">
        <f>COUNTIFS(调查表!C:C,统计表!C45,调查表!K:K,"无法查看")</f>
        <v>0</v>
      </c>
      <c r="G45" s="20">
        <f>COUNTIFS(调查表!C:C,统计表!C45,调查表!N:N,"仍在使用")</f>
        <v>0</v>
      </c>
      <c r="H45" s="20">
        <f>COUNTIFS(调查表!C:C,统计表!C45,调查表!N:N,"废弃不用")</f>
        <v>4</v>
      </c>
      <c r="I45" s="20">
        <f>COUNTIFS(调查表!C:C,统计表!C45,调查表!N:N,"不详")</f>
        <v>0</v>
      </c>
      <c r="J45" s="20">
        <f>COUNTIFS(调查表!C:C,统计表!C45,调查表!O:O,"√")</f>
        <v>0</v>
      </c>
      <c r="K45" s="20">
        <f>COUNTIFS(调查表!C:C,统计表!C45,调查表!P:P,"√")</f>
        <v>0</v>
      </c>
      <c r="L45" s="20">
        <f>COUNTIFS(调查表!C:C,统计表!C45,调查表!Q:Q,"√")</f>
        <v>0</v>
      </c>
      <c r="M45" s="20">
        <f>COUNTIFS(调查表!C:C,统计表!C45,调查表!R:R,"√")</f>
        <v>0</v>
      </c>
      <c r="N45" s="20">
        <f>COUNTIFS(调查表!C:C,统计表!C45,调查表!AE:AE,"2")</f>
        <v>0</v>
      </c>
      <c r="O45" s="20">
        <f>COUNTIFS(调查表!C:C,统计表!C45,调查表!AE:AE,"3")</f>
        <v>0</v>
      </c>
      <c r="P45" s="20">
        <f>COUNTIFS(调查表!C:C,统计表!C45,调查表!AE:AE,"4")</f>
        <v>0</v>
      </c>
      <c r="Q45" s="20">
        <f>COUNTIFS(调查表!C:C,统计表!C45,调查表!S:S,"无")</f>
        <v>0</v>
      </c>
      <c r="R45" s="20">
        <f>COUNTIFS(调查表!C:C,统计表!C45,调查表!S:S,"清澈")</f>
        <v>1</v>
      </c>
      <c r="S45" s="20">
        <f>COUNTIFS(调查表!C:C,统计表!C45,调查表!S:S,"浑浊")</f>
        <v>0</v>
      </c>
      <c r="T45" s="20">
        <f>COUNTIFS(调查表!C:C,统计表!C45,调查表!S:S,"不详")</f>
        <v>3</v>
      </c>
      <c r="U45" s="20">
        <f>COUNTIFS(调查表!C:C,统计表!C45,调查表!T:T,"有")</f>
        <v>1</v>
      </c>
      <c r="V45" s="20">
        <f>COUNTIFS(调查表!C:C,统计表!C45,调查表!T:T,"无")</f>
        <v>0</v>
      </c>
      <c r="W45" s="20">
        <f>COUNTIFS(调查表!C:C,统计表!C45,调查表!T:T,"不详")</f>
        <v>3</v>
      </c>
      <c r="X45" s="20">
        <f>COUNTIFS(调查表!C:C,统计表!C45,调查表!U:U,"有")</f>
        <v>4</v>
      </c>
      <c r="Y45" s="20">
        <f>COUNTIFS(调查表!C:C,统计表!C45,调查表!U:U,"无")</f>
        <v>0</v>
      </c>
      <c r="Z45" s="20">
        <f>COUNTIFS(调查表!C:C,统计表!C45,调查表!U:U,"不详")</f>
        <v>0</v>
      </c>
      <c r="AA45" s="20">
        <f>COUNTIFS(调查表!C:C,统计表!C45,调查表!V:V,"有")</f>
        <v>2</v>
      </c>
      <c r="AB45" s="20">
        <f>COUNTIFS(调查表!C:C,统计表!C45,调查表!V:V,"无")</f>
        <v>2</v>
      </c>
      <c r="AC45" s="20">
        <f>COUNTIFS(调查表!C:C,统计表!C45,调查表!V:V,"不详")</f>
        <v>0</v>
      </c>
      <c r="AD45" s="20">
        <f>COUNTIFS(调查表!C:C,统计表!C45,调查表!X:X,"1")</f>
        <v>0</v>
      </c>
      <c r="AE45" s="20">
        <f>COUNTIFS(调查表!C:C,统计表!C45,调查表!X:X,"2")</f>
        <v>4</v>
      </c>
      <c r="AF45" s="20">
        <f>COUNTIFS(调查表!C:C,统计表!C45,调查表!Z:Z,"1")</f>
        <v>0</v>
      </c>
      <c r="AG45" s="20">
        <f>COUNTIFS(调查表!C:C,统计表!C45,调查表!Z:Z,"2")</f>
        <v>0</v>
      </c>
      <c r="AH45" s="20">
        <f>COUNTIFS(调查表!C:C,统计表!C45,调查表!Z:Z,"4")</f>
        <v>4</v>
      </c>
      <c r="AI45" s="20">
        <f>COUNTIFS(调查表!C:C,统计表!C45,调查表!Z:Z,"3")</f>
        <v>0</v>
      </c>
      <c r="AJ45" s="20">
        <f>COUNTIFS(调查表!C:C,统计表!C45,调查表!Z:Z,"5")</f>
        <v>0</v>
      </c>
      <c r="AK45" s="20">
        <f>COUNTIFS(调查表!C:C,统计表!C45,调查表!AB:AB,"1")</f>
        <v>3</v>
      </c>
      <c r="AL45" s="20">
        <f>COUNTIFS(调查表!C:C,统计表!C45,调查表!AB:AB,"2")</f>
        <v>0</v>
      </c>
      <c r="AM45" s="20">
        <f>COUNTIFS(调查表!C:C,统计表!C45,调查表!AB:AB,"3")</f>
        <v>0</v>
      </c>
      <c r="AN45" s="20">
        <f>COUNTIFS(调查表!C:C,统计表!C45,调查表!AB:AB,"4")</f>
        <v>1</v>
      </c>
      <c r="AO45" s="20">
        <f>COUNTIFS(调查表!C:C,统计表!C45,调查表!AB:AB,"5")</f>
        <v>0</v>
      </c>
      <c r="AP45" s="20">
        <f>COUNTIFS(调查表!C:C,统计表!C45,调查表!G:G,"1")</f>
        <v>0</v>
      </c>
      <c r="AQ45" s="20">
        <f>COUNTIFS(调查表!C:C,统计表!C45,调查表!G:G,"2")</f>
        <v>0</v>
      </c>
      <c r="AR45" s="20">
        <f>COUNTIFS(调查表!C:C,统计表!C45,调查表!G:G,"3")</f>
        <v>0</v>
      </c>
      <c r="AS45" s="20">
        <f>COUNTIFS(调查表!C:C,统计表!C45,调查表!G:G,"4")</f>
        <v>0</v>
      </c>
      <c r="AT45" s="20">
        <f>COUNTIFS(调查表!C:C,统计表!C45,调查表!G:G,"5")</f>
        <v>2</v>
      </c>
      <c r="AU45" s="20">
        <f>COUNTIFS(调查表!C:C,统计表!C45,调查表!G:G,"6")</f>
        <v>0</v>
      </c>
      <c r="AV45" s="99"/>
    </row>
    <row r="46" spans="1:48">
      <c r="A46" s="20">
        <v>40</v>
      </c>
      <c r="B46" s="20" t="s">
        <v>6546</v>
      </c>
      <c r="C46" s="20" t="s">
        <v>7665</v>
      </c>
      <c r="D46" s="55">
        <f>COUNTIFS(调查表!C:C,统计表!C46,调查表!K:K,"是")</f>
        <v>9</v>
      </c>
      <c r="E46" s="55">
        <f>COUNTIFS(调查表!C:C,统计表!C46,调查表!K:K,"否")</f>
        <v>3</v>
      </c>
      <c r="F46" s="55">
        <f>COUNTIFS(调查表!C:C,统计表!C46,调查表!K:K,"无法查看")</f>
        <v>0</v>
      </c>
      <c r="G46" s="20">
        <f>COUNTIFS(调查表!C:C,统计表!C46,调查表!N:N,"仍在使用")</f>
        <v>6</v>
      </c>
      <c r="H46" s="20">
        <f>COUNTIFS(调查表!C:C,统计表!C46,调查表!N:N,"废弃不用")</f>
        <v>3</v>
      </c>
      <c r="I46" s="20">
        <f>COUNTIFS(调查表!C:C,统计表!C46,调查表!N:N,"不详")</f>
        <v>0</v>
      </c>
      <c r="J46" s="20">
        <f>COUNTIFS(调查表!C:C,统计表!C46,调查表!O:O,"√")</f>
        <v>0</v>
      </c>
      <c r="K46" s="20">
        <f>COUNTIFS(调查表!C:C,统计表!C46,调查表!P:P,"√")</f>
        <v>6</v>
      </c>
      <c r="L46" s="20">
        <f>COUNTIFS(调查表!C:C,统计表!C46,调查表!Q:Q,"√")</f>
        <v>0</v>
      </c>
      <c r="M46" s="20">
        <f>COUNTIFS(调查表!C:C,统计表!C46,调查表!R:R,"√")</f>
        <v>0</v>
      </c>
      <c r="N46" s="20">
        <f>COUNTIFS(调查表!C:C,统计表!C46,调查表!AE:AE,"2")</f>
        <v>0</v>
      </c>
      <c r="O46" s="20">
        <f>COUNTIFS(调查表!C:C,统计表!C46,调查表!AE:AE,"3")</f>
        <v>0</v>
      </c>
      <c r="P46" s="20">
        <f>COUNTIFS(调查表!C:C,统计表!C46,调查表!AE:AE,"4")</f>
        <v>0</v>
      </c>
      <c r="Q46" s="20">
        <f>COUNTIFS(调查表!C:C,统计表!C46,调查表!S:S,"无")</f>
        <v>0</v>
      </c>
      <c r="R46" s="20">
        <f>COUNTIFS(调查表!C:C,统计表!C46,调查表!S:S,"清澈")</f>
        <v>9</v>
      </c>
      <c r="S46" s="20">
        <f>COUNTIFS(调查表!C:C,统计表!C46,调查表!S:S,"浑浊")</f>
        <v>0</v>
      </c>
      <c r="T46" s="20">
        <f>COUNTIFS(调查表!C:C,统计表!C46,调查表!S:S,"不详")</f>
        <v>0</v>
      </c>
      <c r="U46" s="20">
        <f>COUNTIFS(调查表!C:C,统计表!C46,调查表!T:T,"有")</f>
        <v>0</v>
      </c>
      <c r="V46" s="20">
        <f>COUNTIFS(调查表!C:C,统计表!C46,调查表!T:T,"无")</f>
        <v>9</v>
      </c>
      <c r="W46" s="20">
        <f>COUNTIFS(调查表!C:C,统计表!C46,调查表!T:T,"不详")</f>
        <v>0</v>
      </c>
      <c r="X46" s="20">
        <f>COUNTIFS(调查表!C:C,统计表!C46,调查表!U:U,"有")</f>
        <v>3</v>
      </c>
      <c r="Y46" s="20">
        <f>COUNTIFS(调查表!C:C,统计表!C46,调查表!U:U,"无")</f>
        <v>6</v>
      </c>
      <c r="Z46" s="20">
        <f>COUNTIFS(调查表!C:C,统计表!C46,调查表!U:U,"不详")</f>
        <v>0</v>
      </c>
      <c r="AA46" s="20">
        <f>COUNTIFS(调查表!C:C,统计表!C46,调查表!V:V,"有")</f>
        <v>2</v>
      </c>
      <c r="AB46" s="20">
        <f>COUNTIFS(调查表!C:C,统计表!C46,调查表!V:V,"无")</f>
        <v>7</v>
      </c>
      <c r="AC46" s="20">
        <f>COUNTIFS(调查表!C:C,统计表!C46,调查表!V:V,"不详")</f>
        <v>0</v>
      </c>
      <c r="AD46" s="20">
        <f>COUNTIFS(调查表!C:C,统计表!C46,调查表!X:X,"1")</f>
        <v>0</v>
      </c>
      <c r="AE46" s="20">
        <f>COUNTIFS(调查表!C:C,统计表!C46,调查表!X:X,"2")</f>
        <v>9</v>
      </c>
      <c r="AF46" s="20">
        <f>COUNTIFS(调查表!C:C,统计表!C46,调查表!Z:Z,"1")</f>
        <v>0</v>
      </c>
      <c r="AG46" s="20">
        <f>COUNTIFS(调查表!C:C,统计表!C46,调查表!Z:Z,"2")</f>
        <v>0</v>
      </c>
      <c r="AH46" s="20">
        <f>COUNTIFS(调查表!C:C,统计表!C46,调查表!Z:Z,"4")</f>
        <v>1</v>
      </c>
      <c r="AI46" s="20">
        <f>COUNTIFS(调查表!C:C,统计表!C46,调查表!Z:Z,"3")</f>
        <v>8</v>
      </c>
      <c r="AJ46" s="20">
        <f>COUNTIFS(调查表!C:C,统计表!C46,调查表!Z:Z,"5")</f>
        <v>0</v>
      </c>
      <c r="AK46" s="20">
        <f>COUNTIFS(调查表!C:C,统计表!C46,调查表!AB:AB,"1")</f>
        <v>0</v>
      </c>
      <c r="AL46" s="20">
        <f>COUNTIFS(调查表!C:C,统计表!C46,调查表!AB:AB,"2")</f>
        <v>0</v>
      </c>
      <c r="AM46" s="20">
        <f>COUNTIFS(调查表!C:C,统计表!C46,调查表!AB:AB,"3")</f>
        <v>8</v>
      </c>
      <c r="AN46" s="20">
        <f>COUNTIFS(调查表!C:C,统计表!C46,调查表!AB:AB,"4")</f>
        <v>1</v>
      </c>
      <c r="AO46" s="20">
        <f>COUNTIFS(调查表!C:C,统计表!C46,调查表!AB:AB,"5")</f>
        <v>0</v>
      </c>
      <c r="AP46" s="20">
        <f>COUNTIFS(调查表!C:C,统计表!C46,调查表!G:G,"1")</f>
        <v>0</v>
      </c>
      <c r="AQ46" s="20">
        <f>COUNTIFS(调查表!C:C,统计表!C46,调查表!G:G,"2")</f>
        <v>0</v>
      </c>
      <c r="AR46" s="20">
        <f>COUNTIFS(调查表!C:C,统计表!C46,调查表!G:G,"3")</f>
        <v>0</v>
      </c>
      <c r="AS46" s="20">
        <f>COUNTIFS(调查表!C:C,统计表!C46,调查表!G:G,"4")</f>
        <v>0</v>
      </c>
      <c r="AT46" s="20">
        <f>COUNTIFS(调查表!C:C,统计表!C46,调查表!G:G,"5")</f>
        <v>1</v>
      </c>
      <c r="AU46" s="20">
        <f>COUNTIFS(调查表!C:C,统计表!C46,调查表!G:G,"6")</f>
        <v>0</v>
      </c>
      <c r="AV46" s="99"/>
    </row>
    <row r="47" spans="1:48">
      <c r="A47" s="20">
        <v>41</v>
      </c>
      <c r="B47" s="20" t="s">
        <v>6546</v>
      </c>
      <c r="C47" s="20" t="s">
        <v>7349</v>
      </c>
      <c r="D47" s="55">
        <f>COUNTIFS(调查表!C:C,统计表!C47,调查表!K:K,"是")</f>
        <v>51</v>
      </c>
      <c r="E47" s="55">
        <f>COUNTIFS(调查表!C:C,统计表!C47,调查表!K:K,"否")</f>
        <v>3</v>
      </c>
      <c r="F47" s="55">
        <f>COUNTIFS(调查表!C:C,统计表!C47,调查表!K:K,"无法查看")</f>
        <v>0</v>
      </c>
      <c r="G47" s="20">
        <f>COUNTIFS(调查表!C:C,统计表!C47,调查表!N:N,"仍在使用")</f>
        <v>0</v>
      </c>
      <c r="H47" s="20">
        <f>COUNTIFS(调查表!C:C,统计表!C47,调查表!N:N,"废弃不用")</f>
        <v>51</v>
      </c>
      <c r="I47" s="20">
        <f>COUNTIFS(调查表!C:C,统计表!C47,调查表!N:N,"不详")</f>
        <v>0</v>
      </c>
      <c r="J47" s="20">
        <f>COUNTIFS(调查表!C:C,统计表!C47,调查表!O:O,"√")</f>
        <v>0</v>
      </c>
      <c r="K47" s="20">
        <f>COUNTIFS(调查表!C:C,统计表!C47,调查表!P:P,"√")</f>
        <v>0</v>
      </c>
      <c r="L47" s="20">
        <f>COUNTIFS(调查表!C:C,统计表!C47,调查表!Q:Q,"√")</f>
        <v>0</v>
      </c>
      <c r="M47" s="20">
        <f>COUNTIFS(调查表!C:C,统计表!C47,调查表!R:R,"√")</f>
        <v>0</v>
      </c>
      <c r="N47" s="20">
        <f>COUNTIFS(调查表!C:C,统计表!C47,调查表!AE:AE,"2")</f>
        <v>0</v>
      </c>
      <c r="O47" s="20">
        <f>COUNTIFS(调查表!C:C,统计表!C47,调查表!AE:AE,"3")</f>
        <v>0</v>
      </c>
      <c r="P47" s="20">
        <f>COUNTIFS(调查表!C:C,统计表!C47,调查表!AE:AE,"4")</f>
        <v>0</v>
      </c>
      <c r="Q47" s="20">
        <f>COUNTIFS(调查表!C:C,统计表!C47,调查表!S:S,"无")</f>
        <v>0</v>
      </c>
      <c r="R47" s="20">
        <f>COUNTIFS(调查表!C:C,统计表!C47,调查表!S:S,"清澈")</f>
        <v>50</v>
      </c>
      <c r="S47" s="20">
        <f>COUNTIFS(调查表!C:C,统计表!C47,调查表!S:S,"浑浊")</f>
        <v>0</v>
      </c>
      <c r="T47" s="20">
        <f>COUNTIFS(调查表!C:C,统计表!C47,调查表!S:S,"不详")</f>
        <v>1</v>
      </c>
      <c r="U47" s="20">
        <f>COUNTIFS(调查表!C:C,统计表!C47,调查表!T:T,"有")</f>
        <v>50</v>
      </c>
      <c r="V47" s="20">
        <f>COUNTIFS(调查表!C:C,统计表!C47,调查表!T:T,"无")</f>
        <v>0</v>
      </c>
      <c r="W47" s="20">
        <f>COUNTIFS(调查表!C:C,统计表!C47,调查表!T:T,"不详")</f>
        <v>1</v>
      </c>
      <c r="X47" s="20">
        <f>COUNTIFS(调查表!C:C,统计表!C47,调查表!U:U,"有")</f>
        <v>4</v>
      </c>
      <c r="Y47" s="20">
        <f>COUNTIFS(调查表!C:C,统计表!C47,调查表!U:U,"无")</f>
        <v>0</v>
      </c>
      <c r="Z47" s="20">
        <f>COUNTIFS(调查表!C:C,统计表!C47,调查表!U:U,"不详")</f>
        <v>47</v>
      </c>
      <c r="AA47" s="20">
        <f>COUNTIFS(调查表!C:C,统计表!C47,调查表!V:V,"有")</f>
        <v>0</v>
      </c>
      <c r="AB47" s="20">
        <f>COUNTIFS(调查表!C:C,统计表!C47,调查表!V:V,"无")</f>
        <v>51</v>
      </c>
      <c r="AC47" s="20">
        <f>COUNTIFS(调查表!C:C,统计表!C47,调查表!V:V,"不详")</f>
        <v>0</v>
      </c>
      <c r="AD47" s="20">
        <f>COUNTIFS(调查表!C:C,统计表!C47,调查表!X:X,"1")</f>
        <v>0</v>
      </c>
      <c r="AE47" s="20">
        <f>COUNTIFS(调查表!C:C,统计表!C47,调查表!X:X,"2")</f>
        <v>51</v>
      </c>
      <c r="AF47" s="20">
        <f>COUNTIFS(调查表!C:C,统计表!C47,调查表!Z:Z,"1")</f>
        <v>50</v>
      </c>
      <c r="AG47" s="20">
        <f>COUNTIFS(调查表!C:C,统计表!C47,调查表!Z:Z,"2")</f>
        <v>0</v>
      </c>
      <c r="AH47" s="20">
        <f>COUNTIFS(调查表!C:C,统计表!C47,调查表!Z:Z,"4")</f>
        <v>0</v>
      </c>
      <c r="AI47" s="20">
        <f>COUNTIFS(调查表!C:C,统计表!C47,调查表!Z:Z,"3")</f>
        <v>0</v>
      </c>
      <c r="AJ47" s="20">
        <f>COUNTIFS(调查表!C:C,统计表!C47,调查表!Z:Z,"5")</f>
        <v>1</v>
      </c>
      <c r="AK47" s="20">
        <f>COUNTIFS(调查表!C:C,统计表!C47,调查表!AB:AB,"1")</f>
        <v>50</v>
      </c>
      <c r="AL47" s="20">
        <f>COUNTIFS(调查表!C:C,统计表!C47,调查表!AB:AB,"2")</f>
        <v>0</v>
      </c>
      <c r="AM47" s="20">
        <f>COUNTIFS(调查表!C:C,统计表!C47,调查表!AB:AB,"3")</f>
        <v>0</v>
      </c>
      <c r="AN47" s="20">
        <f>COUNTIFS(调查表!C:C,统计表!C47,调查表!AB:AB,"4")</f>
        <v>0</v>
      </c>
      <c r="AO47" s="20">
        <f>COUNTIFS(调查表!C:C,统计表!C47,调查表!AB:AB,"5")</f>
        <v>1</v>
      </c>
      <c r="AP47" s="20">
        <f>COUNTIFS(调查表!C:C,统计表!C47,调查表!G:G,"1")</f>
        <v>0</v>
      </c>
      <c r="AQ47" s="20">
        <f>COUNTIFS(调查表!C:C,统计表!C47,调查表!G:G,"2")</f>
        <v>0</v>
      </c>
      <c r="AR47" s="20">
        <f>COUNTIFS(调查表!C:C,统计表!C47,调查表!G:G,"3")</f>
        <v>0</v>
      </c>
      <c r="AS47" s="20">
        <f>COUNTIFS(调查表!C:C,统计表!C47,调查表!G:G,"4")</f>
        <v>0</v>
      </c>
      <c r="AT47" s="20">
        <f>COUNTIFS(调查表!C:C,统计表!C47,调查表!G:G,"5")</f>
        <v>3</v>
      </c>
      <c r="AU47" s="20">
        <f>COUNTIFS(调查表!C:C,统计表!C47,调查表!G:G,"6")</f>
        <v>0</v>
      </c>
      <c r="AV47" s="99"/>
    </row>
    <row r="48" spans="1:48">
      <c r="A48" s="20">
        <v>42</v>
      </c>
      <c r="B48" s="20" t="s">
        <v>6546</v>
      </c>
      <c r="C48" s="20" t="s">
        <v>7768</v>
      </c>
      <c r="D48" s="55">
        <f>COUNTIFS(调查表!C:C,统计表!C48,调查表!K:K,"是")</f>
        <v>10</v>
      </c>
      <c r="E48" s="55">
        <f>COUNTIFS(调查表!C:C,统计表!C48,调查表!K:K,"否")</f>
        <v>0</v>
      </c>
      <c r="F48" s="55">
        <f>COUNTIFS(调查表!C:C,统计表!C48,调查表!K:K,"无法查看")</f>
        <v>0</v>
      </c>
      <c r="G48" s="20">
        <f>COUNTIFS(调查表!C:C,统计表!C48,调查表!N:N,"仍在使用")</f>
        <v>8</v>
      </c>
      <c r="H48" s="20">
        <f>COUNTIFS(调查表!C:C,统计表!C48,调查表!N:N,"废弃不用")</f>
        <v>2</v>
      </c>
      <c r="I48" s="20">
        <f>COUNTIFS(调查表!C:C,统计表!C48,调查表!N:N,"不详")</f>
        <v>0</v>
      </c>
      <c r="J48" s="20">
        <f>COUNTIFS(调查表!C:C,统计表!C48,调查表!O:O,"√")</f>
        <v>0</v>
      </c>
      <c r="K48" s="20">
        <f>COUNTIFS(调查表!C:C,统计表!C48,调查表!P:P,"√")</f>
        <v>1</v>
      </c>
      <c r="L48" s="20">
        <f>COUNTIFS(调查表!C:C,统计表!C48,调查表!Q:Q,"√")</f>
        <v>6</v>
      </c>
      <c r="M48" s="20">
        <f>COUNTIFS(调查表!C:C,统计表!C48,调查表!R:R,"√")</f>
        <v>1</v>
      </c>
      <c r="N48" s="20">
        <f>COUNTIFS(调查表!C:C,统计表!C48,调查表!AE:AE,"2")</f>
        <v>0</v>
      </c>
      <c r="O48" s="20">
        <f>COUNTIFS(调查表!C:C,统计表!C48,调查表!AE:AE,"3")</f>
        <v>0</v>
      </c>
      <c r="P48" s="20">
        <f>COUNTIFS(调查表!C:C,统计表!C48,调查表!AE:AE,"4")</f>
        <v>0</v>
      </c>
      <c r="Q48" s="20">
        <f>COUNTIFS(调查表!C:C,统计表!C48,调查表!S:S,"无")</f>
        <v>0</v>
      </c>
      <c r="R48" s="20">
        <f>COUNTIFS(调查表!C:C,统计表!C48,调查表!S:S,"清澈")</f>
        <v>10</v>
      </c>
      <c r="S48" s="20">
        <f>COUNTIFS(调查表!C:C,统计表!C48,调查表!S:S,"浑浊")</f>
        <v>0</v>
      </c>
      <c r="T48" s="20">
        <f>COUNTIFS(调查表!C:C,统计表!C48,调查表!S:S,"不详")</f>
        <v>0</v>
      </c>
      <c r="U48" s="20">
        <f>COUNTIFS(调查表!C:C,统计表!C48,调查表!T:T,"有")</f>
        <v>0</v>
      </c>
      <c r="V48" s="20">
        <f>COUNTIFS(调查表!C:C,统计表!C48,调查表!T:T,"无")</f>
        <v>10</v>
      </c>
      <c r="W48" s="20">
        <f>COUNTIFS(调查表!C:C,统计表!C48,调查表!T:T,"不详")</f>
        <v>0</v>
      </c>
      <c r="X48" s="20">
        <f>COUNTIFS(调查表!C:C,统计表!C48,调查表!U:U,"有")</f>
        <v>9</v>
      </c>
      <c r="Y48" s="20">
        <f>COUNTIFS(调查表!C:C,统计表!C48,调查表!U:U,"无")</f>
        <v>1</v>
      </c>
      <c r="Z48" s="20">
        <f>COUNTIFS(调查表!C:C,统计表!C48,调查表!U:U,"不详")</f>
        <v>0</v>
      </c>
      <c r="AA48" s="20">
        <f>COUNTIFS(调查表!C:C,统计表!C48,调查表!V:V,"有")</f>
        <v>2</v>
      </c>
      <c r="AB48" s="20">
        <f>COUNTIFS(调查表!C:C,统计表!C48,调查表!V:V,"无")</f>
        <v>8</v>
      </c>
      <c r="AC48" s="20">
        <f>COUNTIFS(调查表!C:C,统计表!C48,调查表!V:V,"不详")</f>
        <v>0</v>
      </c>
      <c r="AD48" s="20">
        <f>COUNTIFS(调查表!C:C,统计表!C48,调查表!X:X,"1")</f>
        <v>0</v>
      </c>
      <c r="AE48" s="20">
        <f>COUNTIFS(调查表!C:C,统计表!C48,调查表!X:X,"2")</f>
        <v>10</v>
      </c>
      <c r="AF48" s="20">
        <f>COUNTIFS(调查表!C:C,统计表!C48,调查表!Z:Z,"1")</f>
        <v>10</v>
      </c>
      <c r="AG48" s="20">
        <f>COUNTIFS(调查表!C:C,统计表!C48,调查表!Z:Z,"2")</f>
        <v>0</v>
      </c>
      <c r="AH48" s="20">
        <f>COUNTIFS(调查表!C:C,统计表!C48,调查表!Z:Z,"4")</f>
        <v>0</v>
      </c>
      <c r="AI48" s="20">
        <f>COUNTIFS(调查表!C:C,统计表!C48,调查表!Z:Z,"3")</f>
        <v>0</v>
      </c>
      <c r="AJ48" s="20">
        <f>COUNTIFS(调查表!C:C,统计表!C48,调查表!Z:Z,"5")</f>
        <v>0</v>
      </c>
      <c r="AK48" s="20">
        <f>COUNTIFS(调查表!C:C,统计表!C48,调查表!AB:AB,"1")</f>
        <v>10</v>
      </c>
      <c r="AL48" s="20">
        <f>COUNTIFS(调查表!C:C,统计表!C48,调查表!AB:AB,"2")</f>
        <v>0</v>
      </c>
      <c r="AM48" s="20">
        <f>COUNTIFS(调查表!C:C,统计表!C48,调查表!AB:AB,"3")</f>
        <v>0</v>
      </c>
      <c r="AN48" s="20">
        <f>COUNTIFS(调查表!C:C,统计表!C48,调查表!AB:AB,"4")</f>
        <v>0</v>
      </c>
      <c r="AO48" s="20">
        <f>COUNTIFS(调查表!C:C,统计表!C48,调查表!AB:AB,"5")</f>
        <v>0</v>
      </c>
      <c r="AP48" s="20">
        <f>COUNTIFS(调查表!C:C,统计表!C48,调查表!G:G,"1")</f>
        <v>0</v>
      </c>
      <c r="AQ48" s="20">
        <f>COUNTIFS(调查表!C:C,统计表!C48,调查表!G:G,"2")</f>
        <v>1</v>
      </c>
      <c r="AR48" s="20">
        <f>COUNTIFS(调查表!C:C,统计表!C48,调查表!G:G,"3")</f>
        <v>0</v>
      </c>
      <c r="AS48" s="20">
        <f>COUNTIFS(调查表!C:C,统计表!C48,调查表!G:G,"4")</f>
        <v>0</v>
      </c>
      <c r="AT48" s="20">
        <f>COUNTIFS(调查表!C:C,统计表!C48,调查表!G:G,"5")</f>
        <v>1</v>
      </c>
      <c r="AU48" s="20">
        <f>COUNTIFS(调查表!C:C,统计表!C48,调查表!G:G,"6")</f>
        <v>0</v>
      </c>
      <c r="AV48" s="99"/>
    </row>
    <row r="49" spans="1:48">
      <c r="A49" s="20">
        <v>43</v>
      </c>
      <c r="B49" s="20" t="s">
        <v>6546</v>
      </c>
      <c r="C49" s="20" t="s">
        <v>6547</v>
      </c>
      <c r="D49" s="55">
        <f>COUNTIFS(调查表!C:C,统计表!C49,调查表!K:K,"是")</f>
        <v>47</v>
      </c>
      <c r="E49" s="55">
        <f>COUNTIFS(调查表!C:C,统计表!C49,调查表!K:K,"否")</f>
        <v>11</v>
      </c>
      <c r="F49" s="55">
        <f>COUNTIFS(调查表!C:C,统计表!C49,调查表!K:K,"无法查看")</f>
        <v>0</v>
      </c>
      <c r="G49" s="20">
        <f>COUNTIFS(调查表!C:C,统计表!C49,调查表!N:N,"仍在使用")</f>
        <v>12</v>
      </c>
      <c r="H49" s="20">
        <f>COUNTIFS(调查表!C:C,统计表!C49,调查表!N:N,"废弃不用")</f>
        <v>35</v>
      </c>
      <c r="I49" s="20">
        <f>COUNTIFS(调查表!C:C,统计表!C49,调查表!N:N,"不详")</f>
        <v>0</v>
      </c>
      <c r="J49" s="20">
        <f>COUNTIFS(调查表!C:C,统计表!C49,调查表!O:O,"√")</f>
        <v>4</v>
      </c>
      <c r="K49" s="20">
        <f>COUNTIFS(调查表!C:C,统计表!C49,调查表!P:P,"√")</f>
        <v>9</v>
      </c>
      <c r="L49" s="20">
        <f>COUNTIFS(调查表!C:C,统计表!C49,调查表!Q:Q,"√")</f>
        <v>4</v>
      </c>
      <c r="M49" s="20">
        <f>COUNTIFS(调查表!C:C,统计表!C49,调查表!R:R,"√")</f>
        <v>0</v>
      </c>
      <c r="N49" s="20">
        <f>COUNTIFS(调查表!C:C,统计表!C49,调查表!AE:AE,"2")</f>
        <v>1</v>
      </c>
      <c r="O49" s="20">
        <f>COUNTIFS(调查表!C:C,统计表!C49,调查表!AE:AE,"3")</f>
        <v>2</v>
      </c>
      <c r="P49" s="20">
        <f>COUNTIFS(调查表!C:C,统计表!C49,调查表!AE:AE,"4")</f>
        <v>0</v>
      </c>
      <c r="Q49" s="20">
        <f>COUNTIFS(调查表!C:C,统计表!C49,调查表!S:S,"无")</f>
        <v>0</v>
      </c>
      <c r="R49" s="20">
        <f>COUNTIFS(调查表!C:C,统计表!C49,调查表!S:S,"清澈")</f>
        <v>12</v>
      </c>
      <c r="S49" s="20">
        <f>COUNTIFS(调查表!C:C,统计表!C49,调查表!S:S,"浑浊")</f>
        <v>35</v>
      </c>
      <c r="T49" s="20">
        <f>COUNTIFS(调查表!C:C,统计表!C49,调查表!S:S,"不详")</f>
        <v>0</v>
      </c>
      <c r="U49" s="20">
        <f>COUNTIFS(调查表!C:C,统计表!C49,调查表!T:T,"有")</f>
        <v>28</v>
      </c>
      <c r="V49" s="20">
        <f>COUNTIFS(调查表!C:C,统计表!C49,调查表!T:T,"无")</f>
        <v>19</v>
      </c>
      <c r="W49" s="20">
        <f>COUNTIFS(调查表!C:C,统计表!C49,调查表!T:T,"不详")</f>
        <v>0</v>
      </c>
      <c r="X49" s="20">
        <f>COUNTIFS(调查表!C:C,统计表!C49,调查表!U:U,"有")</f>
        <v>31</v>
      </c>
      <c r="Y49" s="20">
        <f>COUNTIFS(调查表!C:C,统计表!C49,调查表!U:U,"无")</f>
        <v>16</v>
      </c>
      <c r="Z49" s="20">
        <f>COUNTIFS(调查表!C:C,统计表!C49,调查表!U:U,"不详")</f>
        <v>0</v>
      </c>
      <c r="AA49" s="20">
        <f>COUNTIFS(调查表!C:C,统计表!C49,调查表!V:V,"有")</f>
        <v>7</v>
      </c>
      <c r="AB49" s="20">
        <f>COUNTIFS(调查表!C:C,统计表!C49,调查表!V:V,"无")</f>
        <v>40</v>
      </c>
      <c r="AC49" s="20">
        <f>COUNTIFS(调查表!C:C,统计表!C49,调查表!V:V,"不详")</f>
        <v>0</v>
      </c>
      <c r="AD49" s="20">
        <f>COUNTIFS(调查表!C:C,统计表!C49,调查表!X:X,"1")</f>
        <v>4</v>
      </c>
      <c r="AE49" s="20">
        <f>COUNTIFS(调查表!C:C,统计表!C49,调查表!X:X,"2")</f>
        <v>43</v>
      </c>
      <c r="AF49" s="20">
        <f>COUNTIFS(调查表!C:C,统计表!C49,调查表!Z:Z,"1")</f>
        <v>14</v>
      </c>
      <c r="AG49" s="20">
        <f>COUNTIFS(调查表!C:C,统计表!C49,调查表!Z:Z,"2")</f>
        <v>0</v>
      </c>
      <c r="AH49" s="20">
        <f>COUNTIFS(调查表!C:C,统计表!C49,调查表!Z:Z,"4")</f>
        <v>2</v>
      </c>
      <c r="AI49" s="20">
        <f>COUNTIFS(调查表!C:C,统计表!C49,调查表!Z:Z,"3")</f>
        <v>30</v>
      </c>
      <c r="AJ49" s="20">
        <f>COUNTIFS(调查表!C:C,统计表!C49,调查表!Z:Z,"5")</f>
        <v>1</v>
      </c>
      <c r="AK49" s="20">
        <f>COUNTIFS(调查表!C:C,统计表!C49,调查表!AB:AB,"1")</f>
        <v>42</v>
      </c>
      <c r="AL49" s="20">
        <f>COUNTIFS(调查表!C:C,统计表!C49,调查表!AB:AB,"2")</f>
        <v>0</v>
      </c>
      <c r="AM49" s="20">
        <f>COUNTIFS(调查表!C:C,统计表!C49,调查表!AB:AB,"3")</f>
        <v>3</v>
      </c>
      <c r="AN49" s="20">
        <f>COUNTIFS(调查表!C:C,统计表!C49,调查表!AB:AB,"4")</f>
        <v>0</v>
      </c>
      <c r="AO49" s="20">
        <f>COUNTIFS(调查表!C:C,统计表!C49,调查表!AB:AB,"5")</f>
        <v>2</v>
      </c>
      <c r="AP49" s="20">
        <f>COUNTIFS(调查表!C:C,统计表!C49,调查表!G:G,"1")</f>
        <v>0</v>
      </c>
      <c r="AQ49" s="20">
        <f>COUNTIFS(调查表!C:C,统计表!C49,调查表!G:G,"2")</f>
        <v>1</v>
      </c>
      <c r="AR49" s="20">
        <f>COUNTIFS(调查表!C:C,统计表!C49,调查表!G:G,"3")</f>
        <v>0</v>
      </c>
      <c r="AS49" s="20">
        <f>COUNTIFS(调查表!C:C,统计表!C49,调查表!G:G,"4")</f>
        <v>0</v>
      </c>
      <c r="AT49" s="20">
        <f>COUNTIFS(调查表!C:C,统计表!C49,调查表!G:G,"5")</f>
        <v>0</v>
      </c>
      <c r="AU49" s="20">
        <f>COUNTIFS(调查表!C:C,统计表!C49,调查表!G:G,"6")</f>
        <v>0</v>
      </c>
      <c r="AV49" s="99"/>
    </row>
    <row r="50" spans="1:48" ht="51" customHeight="1">
      <c r="A50" s="56"/>
      <c r="B50" s="57"/>
      <c r="C50" s="57" t="s">
        <v>19962</v>
      </c>
      <c r="D50" s="57">
        <f>SUM(D41:D49)</f>
        <v>232</v>
      </c>
      <c r="E50" s="57">
        <f t="shared" ref="E50:AU50" si="4">SUM(E41:E49)</f>
        <v>29</v>
      </c>
      <c r="F50" s="57">
        <f t="shared" si="4"/>
        <v>0</v>
      </c>
      <c r="G50" s="57">
        <f t="shared" si="4"/>
        <v>90</v>
      </c>
      <c r="H50" s="57">
        <f t="shared" si="4"/>
        <v>142</v>
      </c>
      <c r="I50" s="57">
        <f t="shared" si="4"/>
        <v>0</v>
      </c>
      <c r="J50" s="57">
        <f t="shared" si="4"/>
        <v>23</v>
      </c>
      <c r="K50" s="57">
        <f t="shared" si="4"/>
        <v>70</v>
      </c>
      <c r="L50" s="57">
        <f t="shared" si="4"/>
        <v>12</v>
      </c>
      <c r="M50" s="57">
        <f t="shared" si="4"/>
        <v>4</v>
      </c>
      <c r="N50" s="57">
        <f t="shared" si="4"/>
        <v>13</v>
      </c>
      <c r="O50" s="57">
        <f t="shared" si="4"/>
        <v>3</v>
      </c>
      <c r="P50" s="57">
        <f t="shared" si="4"/>
        <v>0</v>
      </c>
      <c r="Q50" s="57">
        <f t="shared" si="4"/>
        <v>0</v>
      </c>
      <c r="R50" s="57">
        <f t="shared" si="4"/>
        <v>162</v>
      </c>
      <c r="S50" s="57">
        <f t="shared" si="4"/>
        <v>63</v>
      </c>
      <c r="T50" s="57">
        <f t="shared" si="4"/>
        <v>7</v>
      </c>
      <c r="U50" s="57">
        <f t="shared" si="4"/>
        <v>90</v>
      </c>
      <c r="V50" s="57">
        <f t="shared" si="4"/>
        <v>136</v>
      </c>
      <c r="W50" s="57">
        <f t="shared" si="4"/>
        <v>6</v>
      </c>
      <c r="X50" s="57">
        <f t="shared" si="4"/>
        <v>152</v>
      </c>
      <c r="Y50" s="57">
        <f t="shared" si="4"/>
        <v>31</v>
      </c>
      <c r="Z50" s="57">
        <f t="shared" si="4"/>
        <v>49</v>
      </c>
      <c r="AA50" s="57">
        <f t="shared" si="4"/>
        <v>21</v>
      </c>
      <c r="AB50" s="57">
        <f t="shared" si="4"/>
        <v>209</v>
      </c>
      <c r="AC50" s="57">
        <f t="shared" si="4"/>
        <v>2</v>
      </c>
      <c r="AD50" s="57">
        <f t="shared" si="4"/>
        <v>20</v>
      </c>
      <c r="AE50" s="57">
        <f t="shared" si="4"/>
        <v>212</v>
      </c>
      <c r="AF50" s="57">
        <f t="shared" si="4"/>
        <v>123</v>
      </c>
      <c r="AG50" s="57">
        <f t="shared" si="4"/>
        <v>3</v>
      </c>
      <c r="AH50" s="57">
        <f t="shared" si="4"/>
        <v>13</v>
      </c>
      <c r="AI50" s="57">
        <f t="shared" si="4"/>
        <v>48</v>
      </c>
      <c r="AJ50" s="57">
        <f t="shared" si="4"/>
        <v>45</v>
      </c>
      <c r="AK50" s="57">
        <f t="shared" si="4"/>
        <v>150</v>
      </c>
      <c r="AL50" s="57">
        <f t="shared" si="4"/>
        <v>4</v>
      </c>
      <c r="AM50" s="57">
        <f t="shared" si="4"/>
        <v>12</v>
      </c>
      <c r="AN50" s="57">
        <f t="shared" si="4"/>
        <v>16</v>
      </c>
      <c r="AO50" s="57">
        <f t="shared" si="4"/>
        <v>50</v>
      </c>
      <c r="AP50" s="57">
        <f t="shared" si="4"/>
        <v>2</v>
      </c>
      <c r="AQ50" s="57">
        <f t="shared" si="4"/>
        <v>2</v>
      </c>
      <c r="AR50" s="57">
        <f t="shared" si="4"/>
        <v>0</v>
      </c>
      <c r="AS50" s="57">
        <f t="shared" si="4"/>
        <v>0</v>
      </c>
      <c r="AT50" s="57">
        <f t="shared" si="4"/>
        <v>9</v>
      </c>
      <c r="AU50" s="57">
        <f t="shared" si="4"/>
        <v>0</v>
      </c>
    </row>
    <row r="51" spans="1:48">
      <c r="A51" s="20">
        <v>44</v>
      </c>
      <c r="B51" s="20" t="s">
        <v>7860</v>
      </c>
      <c r="C51" s="20" t="s">
        <v>7861</v>
      </c>
      <c r="D51" s="55">
        <f>COUNTIFS(调查表!C:C,统计表!C51,调查表!K:K,"是")</f>
        <v>46</v>
      </c>
      <c r="E51" s="55">
        <f>COUNTIFS(调查表!C:C,统计表!C51,调查表!K:K,"否")</f>
        <v>16</v>
      </c>
      <c r="F51" s="55">
        <f>COUNTIFS(调查表!C:C,统计表!C51,调查表!K:K,"无法查看")</f>
        <v>5</v>
      </c>
      <c r="G51" s="20">
        <f>COUNTIFS(调查表!C:C,统计表!C51,调查表!N:N,"仍在使用")</f>
        <v>6</v>
      </c>
      <c r="H51" s="20">
        <f>COUNTIFS(调查表!C:C,统计表!C51,调查表!N:N,"废弃不用")</f>
        <v>39</v>
      </c>
      <c r="I51" s="20">
        <f>COUNTIFS(调查表!C:C,统计表!C51,调查表!N:N,"不详")</f>
        <v>1</v>
      </c>
      <c r="J51" s="20">
        <f>COUNTIFS(调查表!C:C,统计表!C51,调查表!O:O,"√")</f>
        <v>0</v>
      </c>
      <c r="K51" s="20">
        <f>COUNTIFS(调查表!C:C,统计表!C51,调查表!P:P,"√")</f>
        <v>6</v>
      </c>
      <c r="L51" s="20">
        <f>COUNTIFS(调查表!C:C,统计表!C51,调查表!Q:Q,"√")</f>
        <v>0</v>
      </c>
      <c r="M51" s="20">
        <f>COUNTIFS(调查表!C:C,统计表!C51,调查表!R:R,"√")</f>
        <v>0</v>
      </c>
      <c r="N51" s="20">
        <f>COUNTIFS(调查表!C:C,统计表!C51,调查表!AE:AE,"2")</f>
        <v>0</v>
      </c>
      <c r="O51" s="20">
        <f>COUNTIFS(调查表!C:C,统计表!C51,调查表!AE:AE,"3")</f>
        <v>0</v>
      </c>
      <c r="P51" s="20">
        <f>COUNTIFS(调查表!C:C,统计表!C51,调查表!AE:AE,"4")</f>
        <v>0</v>
      </c>
      <c r="Q51" s="20">
        <f>COUNTIFS(调查表!C:C,统计表!C51,调查表!S:S,"无")</f>
        <v>2</v>
      </c>
      <c r="R51" s="20">
        <f>COUNTIFS(调查表!C:C,统计表!C51,调查表!S:S,"清澈")</f>
        <v>24</v>
      </c>
      <c r="S51" s="20">
        <f>COUNTIFS(调查表!C:C,统计表!C51,调查表!S:S,"浑浊")</f>
        <v>19</v>
      </c>
      <c r="T51" s="20">
        <f>COUNTIFS(调查表!C:C,统计表!C51,调查表!S:S,"不详")</f>
        <v>1</v>
      </c>
      <c r="U51" s="20">
        <f>COUNTIFS(调查表!C:C,统计表!C51,调查表!T:T,"有")</f>
        <v>2</v>
      </c>
      <c r="V51" s="20">
        <f>COUNTIFS(调查表!C:C,统计表!C51,调查表!T:T,"无")</f>
        <v>43</v>
      </c>
      <c r="W51" s="20">
        <f>COUNTIFS(调查表!C:C,统计表!C51,调查表!T:T,"不详")</f>
        <v>1</v>
      </c>
      <c r="X51" s="20">
        <f>COUNTIFS(调查表!C:C,统计表!C51,调查表!U:U,"有")</f>
        <v>32</v>
      </c>
      <c r="Y51" s="20">
        <f>COUNTIFS(调查表!C:C,统计表!C51,调查表!U:U,"无")</f>
        <v>13</v>
      </c>
      <c r="Z51" s="20">
        <f>COUNTIFS(调查表!C:C,统计表!C51,调查表!U:U,"不详")</f>
        <v>1</v>
      </c>
      <c r="AA51" s="20">
        <f>COUNTIFS(调查表!C:C,统计表!C51,调查表!V:V,"有")</f>
        <v>22</v>
      </c>
      <c r="AB51" s="20">
        <f>COUNTIFS(调查表!C:C,统计表!C51,调查表!V:V,"无")</f>
        <v>23</v>
      </c>
      <c r="AC51" s="20">
        <f>COUNTIFS(调查表!C:C,统计表!C51,调查表!V:V,"不详")</f>
        <v>1</v>
      </c>
      <c r="AD51" s="20">
        <f>COUNTIFS(调查表!C:C,统计表!C51,调查表!X:X,"1")</f>
        <v>4</v>
      </c>
      <c r="AE51" s="20">
        <f>COUNTIFS(调查表!C:C,统计表!C51,调查表!X:X,"2")</f>
        <v>42</v>
      </c>
      <c r="AF51" s="20">
        <f>COUNTIFS(调查表!C:C,统计表!C51,调查表!Z:Z,"1")</f>
        <v>24</v>
      </c>
      <c r="AG51" s="20">
        <f>COUNTIFS(调查表!C:C,统计表!C51,调查表!Z:Z,"2")</f>
        <v>2</v>
      </c>
      <c r="AH51" s="20">
        <f>COUNTIFS(调查表!C:C,统计表!C51,调查表!Z:Z,"4")</f>
        <v>20</v>
      </c>
      <c r="AI51" s="20">
        <f>COUNTIFS(调查表!C:C,统计表!C51,调查表!Z:Z,"3")</f>
        <v>0</v>
      </c>
      <c r="AJ51" s="20">
        <f>COUNTIFS(调查表!C:C,统计表!C51,调查表!Z:Z,"5")</f>
        <v>0</v>
      </c>
      <c r="AK51" s="20">
        <f>COUNTIFS(调查表!C:C,统计表!C51,调查表!AB:AB,"1")</f>
        <v>19</v>
      </c>
      <c r="AL51" s="20">
        <f>COUNTIFS(调查表!C:C,统计表!C51,调查表!AB:AB,"2")</f>
        <v>0</v>
      </c>
      <c r="AM51" s="20">
        <f>COUNTIFS(调查表!C:C,统计表!C51,调查表!AB:AB,"3")</f>
        <v>0</v>
      </c>
      <c r="AN51" s="20">
        <f>COUNTIFS(调查表!C:C,统计表!C51,调查表!AB:AB,"4")</f>
        <v>25</v>
      </c>
      <c r="AO51" s="20">
        <f>COUNTIFS(调查表!C:C,统计表!C51,调查表!AB:AB,"5")</f>
        <v>2</v>
      </c>
      <c r="AP51" s="20">
        <f>COUNTIFS(调查表!C:C,统计表!C51,调查表!G:G,"1")</f>
        <v>1</v>
      </c>
      <c r="AQ51" s="20">
        <f>COUNTIFS(调查表!C:C,统计表!C51,调查表!G:G,"2")</f>
        <v>2</v>
      </c>
      <c r="AR51" s="20">
        <f>COUNTIFS(调查表!C:C,统计表!C51,调查表!G:G,"3")</f>
        <v>0</v>
      </c>
      <c r="AS51" s="20">
        <f>COUNTIFS(调查表!C:C,统计表!C51,调查表!G:G,"4")</f>
        <v>2</v>
      </c>
      <c r="AT51" s="20">
        <f>COUNTIFS(调查表!C:C,统计表!C51,调查表!G:G,"5")</f>
        <v>0</v>
      </c>
      <c r="AU51" s="20">
        <f>COUNTIFS(调查表!C:C,统计表!C51,调查表!G:G,"6")</f>
        <v>9</v>
      </c>
      <c r="AV51" s="98" t="s">
        <v>19967</v>
      </c>
    </row>
    <row r="52" spans="1:48">
      <c r="A52" s="20">
        <v>45</v>
      </c>
      <c r="B52" s="20" t="s">
        <v>7860</v>
      </c>
      <c r="C52" s="20" t="s">
        <v>8639</v>
      </c>
      <c r="D52" s="55">
        <f>COUNTIFS(调查表!C:C,统计表!C52,调查表!K:K,"是")</f>
        <v>26</v>
      </c>
      <c r="E52" s="55">
        <f>COUNTIFS(调查表!C:C,统计表!C52,调查表!K:K,"否")</f>
        <v>7</v>
      </c>
      <c r="F52" s="55">
        <f>COUNTIFS(调查表!C:C,统计表!C52,调查表!K:K,"无法查看")</f>
        <v>0</v>
      </c>
      <c r="G52" s="20">
        <f>COUNTIFS(调查表!C:C,统计表!C52,调查表!N:N,"仍在使用")</f>
        <v>16</v>
      </c>
      <c r="H52" s="20">
        <f>COUNTIFS(调查表!C:C,统计表!C52,调查表!N:N,"废弃不用")</f>
        <v>10</v>
      </c>
      <c r="I52" s="20">
        <f>COUNTIFS(调查表!C:C,统计表!C52,调查表!N:N,"不详")</f>
        <v>0</v>
      </c>
      <c r="J52" s="20">
        <f>COUNTIFS(调查表!C:C,统计表!C52,调查表!O:O,"√")</f>
        <v>2</v>
      </c>
      <c r="K52" s="20">
        <f>COUNTIFS(调查表!C:C,统计表!C52,调查表!P:P,"√")</f>
        <v>14</v>
      </c>
      <c r="L52" s="20">
        <f>COUNTIFS(调查表!C:C,统计表!C52,调查表!Q:Q,"√")</f>
        <v>3</v>
      </c>
      <c r="M52" s="20">
        <f>COUNTIFS(调查表!C:C,统计表!C52,调查表!R:R,"√")</f>
        <v>0</v>
      </c>
      <c r="N52" s="20">
        <f>COUNTIFS(调查表!C:C,统计表!C52,调查表!AE:AE,"2")</f>
        <v>3</v>
      </c>
      <c r="O52" s="20">
        <f>COUNTIFS(调查表!C:C,统计表!C52,调查表!AE:AE,"3")</f>
        <v>0</v>
      </c>
      <c r="P52" s="20">
        <f>COUNTIFS(调查表!C:C,统计表!C52,调查表!AE:AE,"4")</f>
        <v>0</v>
      </c>
      <c r="Q52" s="20">
        <f>COUNTIFS(调查表!C:C,统计表!C52,调查表!S:S,"无")</f>
        <v>1</v>
      </c>
      <c r="R52" s="20">
        <f>COUNTIFS(调查表!C:C,统计表!C52,调查表!S:S,"清澈")</f>
        <v>25</v>
      </c>
      <c r="S52" s="20">
        <f>COUNTIFS(调查表!C:C,统计表!C52,调查表!S:S,"浑浊")</f>
        <v>0</v>
      </c>
      <c r="T52" s="20">
        <f>COUNTIFS(调查表!C:C,统计表!C52,调查表!S:S,"不详")</f>
        <v>0</v>
      </c>
      <c r="U52" s="20">
        <f>COUNTIFS(调查表!C:C,统计表!C52,调查表!T:T,"有")</f>
        <v>0</v>
      </c>
      <c r="V52" s="20">
        <f>COUNTIFS(调查表!C:C,统计表!C52,调查表!T:T,"无")</f>
        <v>26</v>
      </c>
      <c r="W52" s="20">
        <f>COUNTIFS(调查表!C:C,统计表!C52,调查表!T:T,"不详")</f>
        <v>0</v>
      </c>
      <c r="X52" s="20">
        <f>COUNTIFS(调查表!C:C,统计表!C52,调查表!U:U,"有")</f>
        <v>21</v>
      </c>
      <c r="Y52" s="20">
        <f>COUNTIFS(调查表!C:C,统计表!C52,调查表!U:U,"无")</f>
        <v>5</v>
      </c>
      <c r="Z52" s="20">
        <f>COUNTIFS(调查表!C:C,统计表!C52,调查表!U:U,"不详")</f>
        <v>0</v>
      </c>
      <c r="AA52" s="20">
        <f>COUNTIFS(调查表!C:C,统计表!C52,调查表!V:V,"有")</f>
        <v>1</v>
      </c>
      <c r="AB52" s="20">
        <f>COUNTIFS(调查表!C:C,统计表!C52,调查表!V:V,"无")</f>
        <v>24</v>
      </c>
      <c r="AC52" s="20">
        <f>COUNTIFS(调查表!C:C,统计表!C52,调查表!V:V,"不详")</f>
        <v>1</v>
      </c>
      <c r="AD52" s="20">
        <f>COUNTIFS(调查表!C:C,统计表!C52,调查表!X:X,"1")</f>
        <v>2</v>
      </c>
      <c r="AE52" s="20">
        <f>COUNTIFS(调查表!C:C,统计表!C52,调查表!X:X,"2")</f>
        <v>24</v>
      </c>
      <c r="AF52" s="20">
        <f>COUNTIFS(调查表!C:C,统计表!C52,调查表!Z:Z,"1")</f>
        <v>1</v>
      </c>
      <c r="AG52" s="20">
        <f>COUNTIFS(调查表!C:C,统计表!C52,调查表!Z:Z,"2")</f>
        <v>0</v>
      </c>
      <c r="AH52" s="20">
        <f>COUNTIFS(调查表!C:C,统计表!C52,调查表!Z:Z,"4")</f>
        <v>20</v>
      </c>
      <c r="AI52" s="20">
        <f>COUNTIFS(调查表!C:C,统计表!C52,调查表!Z:Z,"3")</f>
        <v>1</v>
      </c>
      <c r="AJ52" s="20">
        <f>COUNTIFS(调查表!C:C,统计表!C52,调查表!Z:Z,"5")</f>
        <v>4</v>
      </c>
      <c r="AK52" s="20">
        <f>COUNTIFS(调查表!C:C,统计表!C52,调查表!AB:AB,"1")</f>
        <v>18</v>
      </c>
      <c r="AL52" s="20">
        <f>COUNTIFS(调查表!C:C,统计表!C52,调查表!AB:AB,"2")</f>
        <v>0</v>
      </c>
      <c r="AM52" s="20">
        <f>COUNTIFS(调查表!C:C,统计表!C52,调查表!AB:AB,"3")</f>
        <v>1</v>
      </c>
      <c r="AN52" s="20">
        <f>COUNTIFS(调查表!C:C,统计表!C52,调查表!AB:AB,"4")</f>
        <v>3</v>
      </c>
      <c r="AO52" s="20">
        <f>COUNTIFS(调查表!C:C,统计表!C52,调查表!AB:AB,"5")</f>
        <v>4</v>
      </c>
      <c r="AP52" s="20">
        <f>COUNTIFS(调查表!C:C,统计表!C52,调查表!G:G,"1")</f>
        <v>0</v>
      </c>
      <c r="AQ52" s="20">
        <f>COUNTIFS(调查表!C:C,统计表!C52,调查表!G:G,"2")</f>
        <v>0</v>
      </c>
      <c r="AR52" s="20">
        <f>COUNTIFS(调查表!C:C,统计表!C52,调查表!G:G,"3")</f>
        <v>0</v>
      </c>
      <c r="AS52" s="20">
        <f>COUNTIFS(调查表!C:C,统计表!C52,调查表!G:G,"4")</f>
        <v>0</v>
      </c>
      <c r="AT52" s="20">
        <f>COUNTIFS(调查表!C:C,统计表!C52,调查表!G:G,"5")</f>
        <v>0</v>
      </c>
      <c r="AU52" s="20">
        <f>COUNTIFS(调查表!C:C,统计表!C52,调查表!G:G,"6")</f>
        <v>1</v>
      </c>
      <c r="AV52" s="99"/>
    </row>
    <row r="53" spans="1:48">
      <c r="A53" s="20">
        <v>46</v>
      </c>
      <c r="B53" s="20" t="s">
        <v>7860</v>
      </c>
      <c r="C53" s="20" t="s">
        <v>7885</v>
      </c>
      <c r="D53" s="55">
        <f>COUNTIFS(调查表!C:C,统计表!C53,调查表!K:K,"是")</f>
        <v>8</v>
      </c>
      <c r="E53" s="55">
        <f>COUNTIFS(调查表!C:C,统计表!C53,调查表!K:K,"否")</f>
        <v>0</v>
      </c>
      <c r="F53" s="55">
        <f>COUNTIFS(调查表!C:C,统计表!C53,调查表!K:K,"无法查看")</f>
        <v>0</v>
      </c>
      <c r="G53" s="20">
        <f>COUNTIFS(调查表!C:C,统计表!C53,调查表!N:N,"仍在使用")</f>
        <v>4</v>
      </c>
      <c r="H53" s="20">
        <f>COUNTIFS(调查表!C:C,统计表!C53,调查表!N:N,"废弃不用")</f>
        <v>4</v>
      </c>
      <c r="I53" s="20">
        <f>COUNTIFS(调查表!C:C,统计表!C53,调查表!N:N,"不详")</f>
        <v>0</v>
      </c>
      <c r="J53" s="20">
        <f>COUNTIFS(调查表!C:C,统计表!C53,调查表!O:O,"√")</f>
        <v>0</v>
      </c>
      <c r="K53" s="20">
        <f>COUNTIFS(调查表!C:C,统计表!C53,调查表!P:P,"√")</f>
        <v>0</v>
      </c>
      <c r="L53" s="20">
        <f>COUNTIFS(调查表!C:C,统计表!C53,调查表!Q:Q,"√")</f>
        <v>1</v>
      </c>
      <c r="M53" s="20">
        <f>COUNTIFS(调查表!C:C,统计表!C53,调查表!R:R,"√")</f>
        <v>3</v>
      </c>
      <c r="N53" s="20">
        <f>COUNTIFS(调查表!C:C,统计表!C53,调查表!AE:AE,"2")</f>
        <v>0</v>
      </c>
      <c r="O53" s="20">
        <f>COUNTIFS(调查表!C:C,统计表!C53,调查表!AE:AE,"3")</f>
        <v>0</v>
      </c>
      <c r="P53" s="20">
        <f>COUNTIFS(调查表!C:C,统计表!C53,调查表!AE:AE,"4")</f>
        <v>0</v>
      </c>
      <c r="Q53" s="20">
        <f>COUNTIFS(调查表!C:C,统计表!C53,调查表!S:S,"无")</f>
        <v>0</v>
      </c>
      <c r="R53" s="20">
        <f>COUNTIFS(调查表!C:C,统计表!C53,调查表!S:S,"清澈")</f>
        <v>8</v>
      </c>
      <c r="S53" s="20">
        <f>COUNTIFS(调查表!C:C,统计表!C53,调查表!S:S,"浑浊")</f>
        <v>0</v>
      </c>
      <c r="T53" s="20">
        <f>COUNTIFS(调查表!C:C,统计表!C53,调查表!S:S,"不详")</f>
        <v>0</v>
      </c>
      <c r="U53" s="20">
        <f>COUNTIFS(调查表!C:C,统计表!C53,调查表!T:T,"有")</f>
        <v>0</v>
      </c>
      <c r="V53" s="20">
        <f>COUNTIFS(调查表!C:C,统计表!C53,调查表!T:T,"无")</f>
        <v>8</v>
      </c>
      <c r="W53" s="20">
        <f>COUNTIFS(调查表!C:C,统计表!C53,调查表!T:T,"不详")</f>
        <v>0</v>
      </c>
      <c r="X53" s="20">
        <f>COUNTIFS(调查表!C:C,统计表!C53,调查表!U:U,"有")</f>
        <v>5</v>
      </c>
      <c r="Y53" s="20">
        <f>COUNTIFS(调查表!C:C,统计表!C53,调查表!U:U,"无")</f>
        <v>3</v>
      </c>
      <c r="Z53" s="20">
        <f>COUNTIFS(调查表!C:C,统计表!C53,调查表!U:U,"不详")</f>
        <v>0</v>
      </c>
      <c r="AA53" s="20">
        <f>COUNTIFS(调查表!C:C,统计表!C53,调查表!V:V,"有")</f>
        <v>2</v>
      </c>
      <c r="AB53" s="20">
        <f>COUNTIFS(调查表!C:C,统计表!C53,调查表!V:V,"无")</f>
        <v>6</v>
      </c>
      <c r="AC53" s="20">
        <f>COUNTIFS(调查表!C:C,统计表!C53,调查表!V:V,"不详")</f>
        <v>0</v>
      </c>
      <c r="AD53" s="20">
        <f>COUNTIFS(调查表!C:C,统计表!C53,调查表!X:X,"1")</f>
        <v>3</v>
      </c>
      <c r="AE53" s="20">
        <f>COUNTIFS(调查表!C:C,统计表!C53,调查表!X:X,"2")</f>
        <v>5</v>
      </c>
      <c r="AF53" s="20">
        <f>COUNTIFS(调查表!C:C,统计表!C53,调查表!Z:Z,"1")</f>
        <v>0</v>
      </c>
      <c r="AG53" s="20">
        <f>COUNTIFS(调查表!C:C,统计表!C53,调查表!Z:Z,"2")</f>
        <v>0</v>
      </c>
      <c r="AH53" s="20">
        <f>COUNTIFS(调查表!C:C,统计表!C53,调查表!Z:Z,"4")</f>
        <v>7</v>
      </c>
      <c r="AI53" s="20">
        <f>COUNTIFS(调查表!C:C,统计表!C53,调查表!Z:Z,"3")</f>
        <v>0</v>
      </c>
      <c r="AJ53" s="20">
        <f>COUNTIFS(调查表!C:C,统计表!C53,调查表!Z:Z,"5")</f>
        <v>1</v>
      </c>
      <c r="AK53" s="20">
        <f>COUNTIFS(调查表!C:C,统计表!C53,调查表!AB:AB,"1")</f>
        <v>0</v>
      </c>
      <c r="AL53" s="20">
        <f>COUNTIFS(调查表!C:C,统计表!C53,调查表!AB:AB,"2")</f>
        <v>0</v>
      </c>
      <c r="AM53" s="20">
        <f>COUNTIFS(调查表!C:C,统计表!C53,调查表!AB:AB,"3")</f>
        <v>0</v>
      </c>
      <c r="AN53" s="20">
        <f>COUNTIFS(调查表!C:C,统计表!C53,调查表!AB:AB,"4")</f>
        <v>8</v>
      </c>
      <c r="AO53" s="20">
        <f>COUNTIFS(调查表!C:C,统计表!C53,调查表!AB:AB,"5")</f>
        <v>0</v>
      </c>
      <c r="AP53" s="20">
        <f>COUNTIFS(调查表!C:C,统计表!C53,调查表!G:G,"1")</f>
        <v>2</v>
      </c>
      <c r="AQ53" s="20">
        <f>COUNTIFS(调查表!C:C,统计表!C53,调查表!G:G,"2")</f>
        <v>0</v>
      </c>
      <c r="AR53" s="20">
        <f>COUNTIFS(调查表!C:C,统计表!C53,调查表!G:G,"3")</f>
        <v>0</v>
      </c>
      <c r="AS53" s="20">
        <f>COUNTIFS(调查表!C:C,统计表!C53,调查表!G:G,"4")</f>
        <v>0</v>
      </c>
      <c r="AT53" s="20">
        <f>COUNTIFS(调查表!C:C,统计表!C53,调查表!G:G,"5")</f>
        <v>2</v>
      </c>
      <c r="AU53" s="20">
        <f>COUNTIFS(调查表!C:C,统计表!C53,调查表!G:G,"6")</f>
        <v>0</v>
      </c>
      <c r="AV53" s="99"/>
    </row>
    <row r="54" spans="1:48">
      <c r="A54" s="20">
        <v>47</v>
      </c>
      <c r="B54" s="20" t="s">
        <v>7860</v>
      </c>
      <c r="C54" s="20" t="s">
        <v>8631</v>
      </c>
      <c r="D54" s="55">
        <f>COUNTIFS(调查表!C:C,统计表!C54,调查表!K:K,"是")</f>
        <v>43</v>
      </c>
      <c r="E54" s="55">
        <f>COUNTIFS(调查表!C:C,统计表!C54,调查表!K:K,"否")</f>
        <v>3</v>
      </c>
      <c r="F54" s="55">
        <f>COUNTIFS(调查表!C:C,统计表!C54,调查表!K:K,"无法查看")</f>
        <v>0</v>
      </c>
      <c r="G54" s="20">
        <f>COUNTIFS(调查表!C:C,统计表!C54,调查表!N:N,"仍在使用")</f>
        <v>15</v>
      </c>
      <c r="H54" s="20">
        <f>COUNTIFS(调查表!C:C,统计表!C54,调查表!N:N,"废弃不用")</f>
        <v>28</v>
      </c>
      <c r="I54" s="20">
        <f>COUNTIFS(调查表!C:C,统计表!C54,调查表!N:N,"不详")</f>
        <v>0</v>
      </c>
      <c r="J54" s="20">
        <f>COUNTIFS(调查表!C:C,统计表!C54,调查表!O:O,"√")</f>
        <v>3</v>
      </c>
      <c r="K54" s="20">
        <f>COUNTIFS(调查表!C:C,统计表!C54,调查表!P:P,"√")</f>
        <v>15</v>
      </c>
      <c r="L54" s="20">
        <f>COUNTIFS(调查表!C:C,统计表!C54,调查表!Q:Q,"√")</f>
        <v>0</v>
      </c>
      <c r="M54" s="20">
        <f>COUNTIFS(调查表!C:C,统计表!C54,调查表!R:R,"√")</f>
        <v>0</v>
      </c>
      <c r="N54" s="20">
        <f>COUNTIFS(调查表!C:C,统计表!C54,调查表!AE:AE,"2")</f>
        <v>3</v>
      </c>
      <c r="O54" s="20">
        <f>COUNTIFS(调查表!C:C,统计表!C54,调查表!AE:AE,"3")</f>
        <v>0</v>
      </c>
      <c r="P54" s="20">
        <f>COUNTIFS(调查表!C:C,统计表!C54,调查表!AE:AE,"4")</f>
        <v>0</v>
      </c>
      <c r="Q54" s="20">
        <f>COUNTIFS(调查表!C:C,统计表!C54,调查表!S:S,"无")</f>
        <v>1</v>
      </c>
      <c r="R54" s="20">
        <f>COUNTIFS(调查表!C:C,统计表!C54,调查表!S:S,"清澈")</f>
        <v>36</v>
      </c>
      <c r="S54" s="20">
        <f>COUNTIFS(调查表!C:C,统计表!C54,调查表!S:S,"浑浊")</f>
        <v>6</v>
      </c>
      <c r="T54" s="20">
        <f>COUNTIFS(调查表!C:C,统计表!C54,调查表!S:S,"不详")</f>
        <v>0</v>
      </c>
      <c r="U54" s="20">
        <f>COUNTIFS(调查表!C:C,统计表!C54,调查表!T:T,"有")</f>
        <v>6</v>
      </c>
      <c r="V54" s="20">
        <f>COUNTIFS(调查表!C:C,统计表!C54,调查表!T:T,"无")</f>
        <v>37</v>
      </c>
      <c r="W54" s="20">
        <f>COUNTIFS(调查表!C:C,统计表!C54,调查表!T:T,"不详")</f>
        <v>0</v>
      </c>
      <c r="X54" s="20">
        <f>COUNTIFS(调查表!C:C,统计表!C54,调查表!U:U,"有")</f>
        <v>41</v>
      </c>
      <c r="Y54" s="20">
        <f>COUNTIFS(调查表!C:C,统计表!C54,调查表!U:U,"无")</f>
        <v>2</v>
      </c>
      <c r="Z54" s="20">
        <f>COUNTIFS(调查表!C:C,统计表!C54,调查表!U:U,"不详")</f>
        <v>0</v>
      </c>
      <c r="AA54" s="20">
        <f>COUNTIFS(调查表!C:C,统计表!C54,调查表!V:V,"有")</f>
        <v>0</v>
      </c>
      <c r="AB54" s="20">
        <f>COUNTIFS(调查表!C:C,统计表!C54,调查表!V:V,"无")</f>
        <v>43</v>
      </c>
      <c r="AC54" s="20">
        <f>COUNTIFS(调查表!C:C,统计表!C54,调查表!V:V,"不详")</f>
        <v>0</v>
      </c>
      <c r="AD54" s="20">
        <f>COUNTIFS(调查表!C:C,统计表!C54,调查表!X:X,"1")</f>
        <v>7</v>
      </c>
      <c r="AE54" s="20">
        <f>COUNTIFS(调查表!C:C,统计表!C54,调查表!X:X,"2")</f>
        <v>36</v>
      </c>
      <c r="AF54" s="20">
        <f>COUNTIFS(调查表!C:C,统计表!C54,调查表!Z:Z,"1")</f>
        <v>41</v>
      </c>
      <c r="AG54" s="20">
        <f>COUNTIFS(调查表!C:C,统计表!C54,调查表!Z:Z,"2")</f>
        <v>0</v>
      </c>
      <c r="AH54" s="20">
        <f>COUNTIFS(调查表!C:C,统计表!C54,调查表!Z:Z,"4")</f>
        <v>2</v>
      </c>
      <c r="AI54" s="20">
        <f>COUNTIFS(调查表!C:C,统计表!C54,调查表!Z:Z,"3")</f>
        <v>0</v>
      </c>
      <c r="AJ54" s="20">
        <f>COUNTIFS(调查表!C:C,统计表!C54,调查表!Z:Z,"5")</f>
        <v>0</v>
      </c>
      <c r="AK54" s="20">
        <f>COUNTIFS(调查表!C:C,统计表!C54,调查表!AB:AB,"1")</f>
        <v>43</v>
      </c>
      <c r="AL54" s="20">
        <f>COUNTIFS(调查表!C:C,统计表!C54,调查表!AB:AB,"2")</f>
        <v>0</v>
      </c>
      <c r="AM54" s="20">
        <f>COUNTIFS(调查表!C:C,统计表!C54,调查表!AB:AB,"3")</f>
        <v>0</v>
      </c>
      <c r="AN54" s="20">
        <f>COUNTIFS(调查表!C:C,统计表!C54,调查表!AB:AB,"4")</f>
        <v>0</v>
      </c>
      <c r="AO54" s="20">
        <f>COUNTIFS(调查表!C:C,统计表!C54,调查表!AB:AB,"5")</f>
        <v>0</v>
      </c>
      <c r="AP54" s="20">
        <f>COUNTIFS(调查表!C:C,统计表!C54,调查表!G:G,"1")</f>
        <v>0</v>
      </c>
      <c r="AQ54" s="20">
        <f>COUNTIFS(调查表!C:C,统计表!C54,调查表!G:G,"2")</f>
        <v>0</v>
      </c>
      <c r="AR54" s="20">
        <f>COUNTIFS(调查表!C:C,统计表!C54,调查表!G:G,"3")</f>
        <v>0</v>
      </c>
      <c r="AS54" s="20">
        <f>COUNTIFS(调查表!C:C,统计表!C54,调查表!G:G,"4")</f>
        <v>0</v>
      </c>
      <c r="AT54" s="20">
        <f>COUNTIFS(调查表!C:C,统计表!C54,调查表!G:G,"5")</f>
        <v>1</v>
      </c>
      <c r="AU54" s="20">
        <f>COUNTIFS(调查表!C:C,统计表!C54,调查表!G:G,"6")</f>
        <v>1</v>
      </c>
      <c r="AV54" s="99"/>
    </row>
    <row r="55" spans="1:48">
      <c r="A55" s="20">
        <v>48</v>
      </c>
      <c r="B55" s="20" t="s">
        <v>7860</v>
      </c>
      <c r="C55" s="20" t="s">
        <v>8156</v>
      </c>
      <c r="D55" s="55">
        <f>COUNTIFS(调查表!C:C,统计表!C55,调查表!K:K,"是")</f>
        <v>5</v>
      </c>
      <c r="E55" s="55">
        <f>COUNTIFS(调查表!C:C,统计表!C55,调查表!K:K,"否")</f>
        <v>0</v>
      </c>
      <c r="F55" s="55">
        <f>COUNTIFS(调查表!C:C,统计表!C55,调查表!K:K,"无法查看")</f>
        <v>0</v>
      </c>
      <c r="G55" s="20">
        <f>COUNTIFS(调查表!C:C,统计表!C55,调查表!N:N,"仍在使用")</f>
        <v>5</v>
      </c>
      <c r="H55" s="20">
        <f>COUNTIFS(调查表!C:C,统计表!C55,调查表!N:N,"废弃不用")</f>
        <v>0</v>
      </c>
      <c r="I55" s="20">
        <f>COUNTIFS(调查表!C:C,统计表!C55,调查表!N:N,"不详")</f>
        <v>0</v>
      </c>
      <c r="J55" s="20">
        <f>COUNTIFS(调查表!C:C,统计表!C55,调查表!O:O,"√")</f>
        <v>0</v>
      </c>
      <c r="K55" s="20">
        <f>COUNTIFS(调查表!C:C,统计表!C55,调查表!P:P,"√")</f>
        <v>5</v>
      </c>
      <c r="L55" s="20">
        <f>COUNTIFS(调查表!C:C,统计表!C55,调查表!Q:Q,"√")</f>
        <v>0</v>
      </c>
      <c r="M55" s="20">
        <f>COUNTIFS(调查表!C:C,统计表!C55,调查表!R:R,"√")</f>
        <v>0</v>
      </c>
      <c r="N55" s="20">
        <f>COUNTIFS(调查表!C:C,统计表!C55,调查表!AE:AE,"2")</f>
        <v>0</v>
      </c>
      <c r="O55" s="20">
        <f>COUNTIFS(调查表!C:C,统计表!C55,调查表!AE:AE,"3")</f>
        <v>0</v>
      </c>
      <c r="P55" s="20">
        <f>COUNTIFS(调查表!C:C,统计表!C55,调查表!AE:AE,"4")</f>
        <v>0</v>
      </c>
      <c r="Q55" s="20">
        <f>COUNTIFS(调查表!C:C,统计表!C55,调查表!S:S,"无")</f>
        <v>0</v>
      </c>
      <c r="R55" s="20">
        <f>COUNTIFS(调查表!C:C,统计表!C55,调查表!S:S,"清澈")</f>
        <v>5</v>
      </c>
      <c r="S55" s="20">
        <f>COUNTIFS(调查表!C:C,统计表!C55,调查表!S:S,"浑浊")</f>
        <v>0</v>
      </c>
      <c r="T55" s="20">
        <f>COUNTIFS(调查表!C:C,统计表!C55,调查表!S:S,"不详")</f>
        <v>0</v>
      </c>
      <c r="U55" s="20">
        <f>COUNTIFS(调查表!C:C,统计表!C55,调查表!T:T,"有")</f>
        <v>0</v>
      </c>
      <c r="V55" s="20">
        <f>COUNTIFS(调查表!C:C,统计表!C55,调查表!T:T,"无")</f>
        <v>5</v>
      </c>
      <c r="W55" s="20">
        <f>COUNTIFS(调查表!C:C,统计表!C55,调查表!T:T,"不详")</f>
        <v>0</v>
      </c>
      <c r="X55" s="20">
        <f>COUNTIFS(调查表!C:C,统计表!C55,调查表!U:U,"有")</f>
        <v>1</v>
      </c>
      <c r="Y55" s="20">
        <f>COUNTIFS(调查表!C:C,统计表!C55,调查表!U:U,"无")</f>
        <v>0</v>
      </c>
      <c r="Z55" s="20">
        <f>COUNTIFS(调查表!C:C,统计表!C55,调查表!U:U,"不详")</f>
        <v>4</v>
      </c>
      <c r="AA55" s="20">
        <f>COUNTIFS(调查表!C:C,统计表!C55,调查表!V:V,"有")</f>
        <v>0</v>
      </c>
      <c r="AB55" s="20">
        <f>COUNTIFS(调查表!C:C,统计表!C55,调查表!V:V,"无")</f>
        <v>4</v>
      </c>
      <c r="AC55" s="20">
        <f>COUNTIFS(调查表!C:C,统计表!C55,调查表!V:V,"不详")</f>
        <v>1</v>
      </c>
      <c r="AD55" s="20">
        <f>COUNTIFS(调查表!C:C,统计表!C55,调查表!X:X,"1")</f>
        <v>0</v>
      </c>
      <c r="AE55" s="20">
        <f>COUNTIFS(调查表!C:C,统计表!C55,调查表!X:X,"2")</f>
        <v>5</v>
      </c>
      <c r="AF55" s="20">
        <f>COUNTIFS(调查表!C:C,统计表!C55,调查表!Z:Z,"1")</f>
        <v>0</v>
      </c>
      <c r="AG55" s="20">
        <f>COUNTIFS(调查表!C:C,统计表!C55,调查表!Z:Z,"2")</f>
        <v>0</v>
      </c>
      <c r="AH55" s="20">
        <f>COUNTIFS(调查表!C:C,统计表!C55,调查表!Z:Z,"4")</f>
        <v>0</v>
      </c>
      <c r="AI55" s="20">
        <f>COUNTIFS(调查表!C:C,统计表!C55,调查表!Z:Z,"3")</f>
        <v>5</v>
      </c>
      <c r="AJ55" s="20">
        <f>COUNTIFS(调查表!C:C,统计表!C55,调查表!Z:Z,"5")</f>
        <v>0</v>
      </c>
      <c r="AK55" s="20">
        <f>COUNTIFS(调查表!C:C,统计表!C55,调查表!AB:AB,"1")</f>
        <v>0</v>
      </c>
      <c r="AL55" s="20">
        <f>COUNTIFS(调查表!C:C,统计表!C55,调查表!AB:AB,"2")</f>
        <v>0</v>
      </c>
      <c r="AM55" s="20">
        <f>COUNTIFS(调查表!C:C,统计表!C55,调查表!AB:AB,"3")</f>
        <v>0</v>
      </c>
      <c r="AN55" s="20">
        <f>COUNTIFS(调查表!C:C,统计表!C55,调查表!AB:AB,"4")</f>
        <v>5</v>
      </c>
      <c r="AO55" s="20">
        <f>COUNTIFS(调查表!C:C,统计表!C55,调查表!AB:AB,"5")</f>
        <v>0</v>
      </c>
      <c r="AP55" s="20">
        <f>COUNTIFS(调查表!C:C,统计表!C55,调查表!G:G,"1")</f>
        <v>0</v>
      </c>
      <c r="AQ55" s="20">
        <f>COUNTIFS(调查表!C:C,统计表!C55,调查表!G:G,"2")</f>
        <v>0</v>
      </c>
      <c r="AR55" s="20">
        <f>COUNTIFS(调查表!C:C,统计表!C55,调查表!G:G,"3")</f>
        <v>0</v>
      </c>
      <c r="AS55" s="20">
        <f>COUNTIFS(调查表!C:C,统计表!C55,调查表!G:G,"4")</f>
        <v>0</v>
      </c>
      <c r="AT55" s="20">
        <f>COUNTIFS(调查表!C:C,统计表!C55,调查表!G:G,"5")</f>
        <v>0</v>
      </c>
      <c r="AU55" s="20">
        <f>COUNTIFS(调查表!C:C,统计表!C55,调查表!G:G,"6")</f>
        <v>0</v>
      </c>
      <c r="AV55" s="99"/>
    </row>
    <row r="56" spans="1:48">
      <c r="A56" s="20">
        <v>49</v>
      </c>
      <c r="B56" s="20" t="s">
        <v>7860</v>
      </c>
      <c r="C56" s="20" t="s">
        <v>8178</v>
      </c>
      <c r="D56" s="55">
        <f>COUNTIFS(调查表!C:C,统计表!C56,调查表!K:K,"是")</f>
        <v>7</v>
      </c>
      <c r="E56" s="55">
        <f>COUNTIFS(调查表!C:C,统计表!C56,调查表!K:K,"否")</f>
        <v>0</v>
      </c>
      <c r="F56" s="55">
        <f>COUNTIFS(调查表!C:C,统计表!C56,调查表!K:K,"无法查看")</f>
        <v>0</v>
      </c>
      <c r="G56" s="20">
        <f>COUNTIFS(调查表!C:C,统计表!C56,调查表!N:N,"仍在使用")</f>
        <v>7</v>
      </c>
      <c r="H56" s="20">
        <f>COUNTIFS(调查表!C:C,统计表!C56,调查表!N:N,"废弃不用")</f>
        <v>0</v>
      </c>
      <c r="I56" s="20">
        <f>COUNTIFS(调查表!C:C,统计表!C56,调查表!N:N,"不详")</f>
        <v>0</v>
      </c>
      <c r="J56" s="20">
        <f>COUNTIFS(调查表!C:C,统计表!C56,调查表!O:O,"√")</f>
        <v>1</v>
      </c>
      <c r="K56" s="20">
        <f>COUNTIFS(调查表!C:C,统计表!C56,调查表!P:P,"√")</f>
        <v>2</v>
      </c>
      <c r="L56" s="20">
        <f>COUNTIFS(调查表!C:C,统计表!C56,调查表!Q:Q,"√")</f>
        <v>1</v>
      </c>
      <c r="M56" s="20">
        <f>COUNTIFS(调查表!C:C,统计表!C56,调查表!R:R,"√")</f>
        <v>4</v>
      </c>
      <c r="N56" s="20">
        <f>COUNTIFS(调查表!C:C,统计表!C56,调查表!AE:AE,"2")</f>
        <v>1</v>
      </c>
      <c r="O56" s="20">
        <f>COUNTIFS(调查表!C:C,统计表!C56,调查表!AE:AE,"3")</f>
        <v>0</v>
      </c>
      <c r="P56" s="20">
        <f>COUNTIFS(调查表!C:C,统计表!C56,调查表!AE:AE,"4")</f>
        <v>0</v>
      </c>
      <c r="Q56" s="20">
        <f>COUNTIFS(调查表!C:C,统计表!C56,调查表!S:S,"无")</f>
        <v>1</v>
      </c>
      <c r="R56" s="20">
        <f>COUNTIFS(调查表!C:C,统计表!C56,调查表!S:S,"清澈")</f>
        <v>4</v>
      </c>
      <c r="S56" s="20">
        <f>COUNTIFS(调查表!C:C,统计表!C56,调查表!S:S,"浑浊")</f>
        <v>2</v>
      </c>
      <c r="T56" s="20">
        <f>COUNTIFS(调查表!C:C,统计表!C56,调查表!S:S,"不详")</f>
        <v>0</v>
      </c>
      <c r="U56" s="20">
        <f>COUNTIFS(调查表!C:C,统计表!C56,调查表!T:T,"有")</f>
        <v>0</v>
      </c>
      <c r="V56" s="20">
        <f>COUNTIFS(调查表!C:C,统计表!C56,调查表!T:T,"无")</f>
        <v>3</v>
      </c>
      <c r="W56" s="20">
        <f>COUNTIFS(调查表!C:C,统计表!C56,调查表!T:T,"不详")</f>
        <v>4</v>
      </c>
      <c r="X56" s="20">
        <f>COUNTIFS(调查表!C:C,统计表!C56,调查表!U:U,"有")</f>
        <v>3</v>
      </c>
      <c r="Y56" s="20">
        <f>COUNTIFS(调查表!C:C,统计表!C56,调查表!U:U,"无")</f>
        <v>0</v>
      </c>
      <c r="Z56" s="20">
        <f>COUNTIFS(调查表!C:C,统计表!C56,调查表!U:U,"不详")</f>
        <v>4</v>
      </c>
      <c r="AA56" s="20">
        <f>COUNTIFS(调查表!C:C,统计表!C56,调查表!V:V,"有")</f>
        <v>1</v>
      </c>
      <c r="AB56" s="20">
        <f>COUNTIFS(调查表!C:C,统计表!C56,调查表!V:V,"无")</f>
        <v>2</v>
      </c>
      <c r="AC56" s="20">
        <f>COUNTIFS(调查表!C:C,统计表!C56,调查表!V:V,"不详")</f>
        <v>4</v>
      </c>
      <c r="AD56" s="20">
        <f>COUNTIFS(调查表!C:C,统计表!C56,调查表!X:X,"1")</f>
        <v>2</v>
      </c>
      <c r="AE56" s="20">
        <f>COUNTIFS(调查表!C:C,统计表!C56,调查表!X:X,"2")</f>
        <v>5</v>
      </c>
      <c r="AF56" s="20">
        <f>COUNTIFS(调查表!C:C,统计表!C56,调查表!Z:Z,"1")</f>
        <v>3</v>
      </c>
      <c r="AG56" s="20">
        <f>COUNTIFS(调查表!C:C,统计表!C56,调查表!Z:Z,"2")</f>
        <v>1</v>
      </c>
      <c r="AH56" s="20">
        <f>COUNTIFS(调查表!C:C,统计表!C56,调查表!Z:Z,"4")</f>
        <v>3</v>
      </c>
      <c r="AI56" s="20">
        <f>COUNTIFS(调查表!C:C,统计表!C56,调查表!Z:Z,"3")</f>
        <v>0</v>
      </c>
      <c r="AJ56" s="20">
        <f>COUNTIFS(调查表!C:C,统计表!C56,调查表!Z:Z,"5")</f>
        <v>0</v>
      </c>
      <c r="AK56" s="20">
        <f>COUNTIFS(调查表!C:C,统计表!C56,调查表!AB:AB,"1")</f>
        <v>3</v>
      </c>
      <c r="AL56" s="20">
        <f>COUNTIFS(调查表!C:C,统计表!C56,调查表!AB:AB,"2")</f>
        <v>1</v>
      </c>
      <c r="AM56" s="20">
        <f>COUNTIFS(调查表!C:C,统计表!C56,调查表!AB:AB,"3")</f>
        <v>0</v>
      </c>
      <c r="AN56" s="20">
        <f>COUNTIFS(调查表!C:C,统计表!C56,调查表!AB:AB,"4")</f>
        <v>3</v>
      </c>
      <c r="AO56" s="20">
        <f>COUNTIFS(调查表!C:C,统计表!C56,调查表!AB:AB,"5")</f>
        <v>0</v>
      </c>
      <c r="AP56" s="20">
        <f>COUNTIFS(调查表!C:C,统计表!C56,调查表!G:G,"1")</f>
        <v>2</v>
      </c>
      <c r="AQ56" s="20">
        <f>COUNTIFS(调查表!C:C,统计表!C56,调查表!G:G,"2")</f>
        <v>0</v>
      </c>
      <c r="AR56" s="20">
        <f>COUNTIFS(调查表!C:C,统计表!C56,调查表!G:G,"3")</f>
        <v>0</v>
      </c>
      <c r="AS56" s="20">
        <f>COUNTIFS(调查表!C:C,统计表!C56,调查表!G:G,"4")</f>
        <v>0</v>
      </c>
      <c r="AT56" s="20">
        <f>COUNTIFS(调查表!C:C,统计表!C56,调查表!G:G,"5")</f>
        <v>0</v>
      </c>
      <c r="AU56" s="20">
        <f>COUNTIFS(调查表!C:C,统计表!C56,调查表!G:G,"6")</f>
        <v>3</v>
      </c>
      <c r="AV56" s="99"/>
    </row>
    <row r="57" spans="1:48">
      <c r="A57" s="20">
        <v>50</v>
      </c>
      <c r="B57" s="20" t="s">
        <v>7860</v>
      </c>
      <c r="C57" s="20" t="s">
        <v>7910</v>
      </c>
      <c r="D57" s="55">
        <f>COUNTIFS(调查表!C:C,统计表!C57,调查表!K:K,"是")</f>
        <v>49</v>
      </c>
      <c r="E57" s="55">
        <f>COUNTIFS(调查表!C:C,统计表!C57,调查表!K:K,"否")</f>
        <v>4</v>
      </c>
      <c r="F57" s="55">
        <f>COUNTIFS(调查表!C:C,统计表!C57,调查表!K:K,"无法查看")</f>
        <v>1</v>
      </c>
      <c r="G57" s="20">
        <f>COUNTIFS(调查表!C:C,统计表!C57,调查表!N:N,"仍在使用")</f>
        <v>38</v>
      </c>
      <c r="H57" s="20">
        <f>COUNTIFS(调查表!C:C,统计表!C57,调查表!N:N,"废弃不用")</f>
        <v>11</v>
      </c>
      <c r="I57" s="20">
        <f>COUNTIFS(调查表!C:C,统计表!C57,调查表!N:N,"不详")</f>
        <v>0</v>
      </c>
      <c r="J57" s="20">
        <f>COUNTIFS(调查表!C:C,统计表!C57,调查表!O:O,"√")</f>
        <v>0</v>
      </c>
      <c r="K57" s="20">
        <f>COUNTIFS(调查表!C:C,统计表!C57,调查表!P:P,"√")</f>
        <v>26</v>
      </c>
      <c r="L57" s="20">
        <f>COUNTIFS(调查表!C:C,统计表!C57,调查表!Q:Q,"√")</f>
        <v>2</v>
      </c>
      <c r="M57" s="20">
        <f>COUNTIFS(调查表!C:C,统计表!C57,调查表!R:R,"√")</f>
        <v>11</v>
      </c>
      <c r="N57" s="20">
        <f>COUNTIFS(调查表!C:C,统计表!C57,调查表!AE:AE,"2")</f>
        <v>1</v>
      </c>
      <c r="O57" s="20">
        <f>COUNTIFS(调查表!C:C,统计表!C57,调查表!AE:AE,"3")</f>
        <v>0</v>
      </c>
      <c r="P57" s="20">
        <f>COUNTIFS(调查表!C:C,统计表!C57,调查表!AE:AE,"4")</f>
        <v>0</v>
      </c>
      <c r="Q57" s="20">
        <f>COUNTIFS(调查表!C:C,统计表!C57,调查表!S:S,"无")</f>
        <v>0</v>
      </c>
      <c r="R57" s="20">
        <f>COUNTIFS(调查表!C:C,统计表!C57,调查表!S:S,"清澈")</f>
        <v>38</v>
      </c>
      <c r="S57" s="20">
        <f>COUNTIFS(调查表!C:C,统计表!C57,调查表!S:S,"浑浊")</f>
        <v>8</v>
      </c>
      <c r="T57" s="20">
        <f>COUNTIFS(调查表!C:C,统计表!C57,调查表!S:S,"不详")</f>
        <v>3</v>
      </c>
      <c r="U57" s="20">
        <f>COUNTIFS(调查表!C:C,统计表!C57,调查表!T:T,"有")</f>
        <v>7</v>
      </c>
      <c r="V57" s="20">
        <f>COUNTIFS(调查表!C:C,统计表!C57,调查表!T:T,"无")</f>
        <v>39</v>
      </c>
      <c r="W57" s="20">
        <f>COUNTIFS(调查表!C:C,统计表!C57,调查表!T:T,"不详")</f>
        <v>3</v>
      </c>
      <c r="X57" s="20">
        <f>COUNTIFS(调查表!C:C,统计表!C57,调查表!U:U,"有")</f>
        <v>29</v>
      </c>
      <c r="Y57" s="20">
        <f>COUNTIFS(调查表!C:C,统计表!C57,调查表!U:U,"无")</f>
        <v>20</v>
      </c>
      <c r="Z57" s="20">
        <f>COUNTIFS(调查表!C:C,统计表!C57,调查表!U:U,"不详")</f>
        <v>0</v>
      </c>
      <c r="AA57" s="20">
        <f>COUNTIFS(调查表!C:C,统计表!C57,调查表!V:V,"有")</f>
        <v>8</v>
      </c>
      <c r="AB57" s="20">
        <f>COUNTIFS(调查表!C:C,统计表!C57,调查表!V:V,"无")</f>
        <v>41</v>
      </c>
      <c r="AC57" s="20">
        <f>COUNTIFS(调查表!C:C,统计表!C57,调查表!V:V,"不详")</f>
        <v>0</v>
      </c>
      <c r="AD57" s="20">
        <f>COUNTIFS(调查表!C:C,统计表!C57,调查表!X:X,"1")</f>
        <v>17</v>
      </c>
      <c r="AE57" s="20">
        <f>COUNTIFS(调查表!C:C,统计表!C57,调查表!X:X,"2")</f>
        <v>32</v>
      </c>
      <c r="AF57" s="20">
        <f>COUNTIFS(调查表!C:C,统计表!C57,调查表!Z:Z,"1")</f>
        <v>41</v>
      </c>
      <c r="AG57" s="20">
        <f>COUNTIFS(调查表!C:C,统计表!C57,调查表!Z:Z,"2")</f>
        <v>0</v>
      </c>
      <c r="AH57" s="20">
        <f>COUNTIFS(调查表!C:C,统计表!C57,调查表!Z:Z,"4")</f>
        <v>6</v>
      </c>
      <c r="AI57" s="20">
        <f>COUNTIFS(调查表!C:C,统计表!C57,调查表!Z:Z,"3")</f>
        <v>2</v>
      </c>
      <c r="AJ57" s="20">
        <f>COUNTIFS(调查表!C:C,统计表!C57,调查表!Z:Z,"5")</f>
        <v>0</v>
      </c>
      <c r="AK57" s="20">
        <f>COUNTIFS(调查表!C:C,统计表!C57,调查表!AB:AB,"1")</f>
        <v>43</v>
      </c>
      <c r="AL57" s="20">
        <f>COUNTIFS(调查表!C:C,统计表!C57,调查表!AB:AB,"2")</f>
        <v>0</v>
      </c>
      <c r="AM57" s="20">
        <f>COUNTIFS(调查表!C:C,统计表!C57,调查表!AB:AB,"3")</f>
        <v>1</v>
      </c>
      <c r="AN57" s="20">
        <f>COUNTIFS(调查表!C:C,统计表!C57,调查表!AB:AB,"4")</f>
        <v>5</v>
      </c>
      <c r="AO57" s="20">
        <f>COUNTIFS(调查表!C:C,统计表!C57,调查表!AB:AB,"5")</f>
        <v>0</v>
      </c>
      <c r="AP57" s="20">
        <f>COUNTIFS(调查表!C:C,统计表!C57,调查表!G:G,"1")</f>
        <v>1</v>
      </c>
      <c r="AQ57" s="20">
        <f>COUNTIFS(调查表!C:C,统计表!C57,调查表!G:G,"2")</f>
        <v>0</v>
      </c>
      <c r="AR57" s="20">
        <f>COUNTIFS(调查表!C:C,统计表!C57,调查表!G:G,"3")</f>
        <v>0</v>
      </c>
      <c r="AS57" s="20">
        <f>COUNTIFS(调查表!C:C,统计表!C57,调查表!G:G,"4")</f>
        <v>0</v>
      </c>
      <c r="AT57" s="20">
        <f>COUNTIFS(调查表!C:C,统计表!C57,调查表!G:G,"5")</f>
        <v>0</v>
      </c>
      <c r="AU57" s="20">
        <f>COUNTIFS(调查表!C:C,统计表!C57,调查表!G:G,"6")</f>
        <v>0</v>
      </c>
      <c r="AV57" s="99"/>
    </row>
    <row r="58" spans="1:48">
      <c r="A58" s="20">
        <v>51</v>
      </c>
      <c r="B58" s="20" t="s">
        <v>7860</v>
      </c>
      <c r="C58" s="20" t="s">
        <v>8674</v>
      </c>
      <c r="D58" s="55">
        <f>COUNTIFS(调查表!C:C,统计表!C58,调查表!K:K,"是")</f>
        <v>57</v>
      </c>
      <c r="E58" s="55">
        <f>COUNTIFS(调查表!C:C,统计表!C58,调查表!K:K,"否")</f>
        <v>13</v>
      </c>
      <c r="F58" s="55">
        <f>COUNTIFS(调查表!C:C,统计表!C58,调查表!K:K,"无法查看")</f>
        <v>0</v>
      </c>
      <c r="G58" s="20">
        <f>COUNTIFS(调查表!C:C,统计表!C58,调查表!N:N,"仍在使用")</f>
        <v>40</v>
      </c>
      <c r="H58" s="20">
        <f>COUNTIFS(调查表!C:C,统计表!C58,调查表!N:N,"废弃不用")</f>
        <v>17</v>
      </c>
      <c r="I58" s="20">
        <f>COUNTIFS(调查表!C:C,统计表!C58,调查表!N:N,"不详")</f>
        <v>0</v>
      </c>
      <c r="J58" s="20">
        <f>COUNTIFS(调查表!C:C,统计表!C58,调查表!O:O,"√")</f>
        <v>7</v>
      </c>
      <c r="K58" s="20">
        <f>COUNTIFS(调查表!C:C,统计表!C58,调查表!P:P,"√")</f>
        <v>36</v>
      </c>
      <c r="L58" s="20">
        <f>COUNTIFS(调查表!C:C,统计表!C58,调查表!Q:Q,"√")</f>
        <v>3</v>
      </c>
      <c r="M58" s="20">
        <f>COUNTIFS(调查表!C:C,统计表!C58,调查表!R:R,"√")</f>
        <v>0</v>
      </c>
      <c r="N58" s="20">
        <f>COUNTIFS(调查表!C:C,统计表!C58,调查表!AE:AE,"2")</f>
        <v>4</v>
      </c>
      <c r="O58" s="20">
        <f>COUNTIFS(调查表!C:C,统计表!C58,调查表!AE:AE,"3")</f>
        <v>1</v>
      </c>
      <c r="P58" s="20">
        <f>COUNTIFS(调查表!C:C,统计表!C58,调查表!AE:AE,"4")</f>
        <v>0</v>
      </c>
      <c r="Q58" s="20">
        <f>COUNTIFS(调查表!C:C,统计表!C58,调查表!S:S,"无")</f>
        <v>0</v>
      </c>
      <c r="R58" s="20">
        <f>COUNTIFS(调查表!C:C,统计表!C58,调查表!S:S,"清澈")</f>
        <v>40</v>
      </c>
      <c r="S58" s="20">
        <f>COUNTIFS(调查表!C:C,统计表!C58,调查表!S:S,"浑浊")</f>
        <v>15</v>
      </c>
      <c r="T58" s="20">
        <f>COUNTIFS(调查表!C:C,统计表!C58,调查表!S:S,"不详")</f>
        <v>2</v>
      </c>
      <c r="U58" s="20">
        <f>COUNTIFS(调查表!C:C,统计表!C58,调查表!T:T,"有")</f>
        <v>6</v>
      </c>
      <c r="V58" s="20">
        <f>COUNTIFS(调查表!C:C,统计表!C58,调查表!T:T,"无")</f>
        <v>49</v>
      </c>
      <c r="W58" s="20">
        <f>COUNTIFS(调查表!C:C,统计表!C58,调查表!T:T,"不详")</f>
        <v>2</v>
      </c>
      <c r="X58" s="20">
        <f>COUNTIFS(调查表!C:C,统计表!C58,调查表!U:U,"有")</f>
        <v>53</v>
      </c>
      <c r="Y58" s="20">
        <f>COUNTIFS(调查表!C:C,统计表!C58,调查表!U:U,"无")</f>
        <v>4</v>
      </c>
      <c r="Z58" s="20">
        <f>COUNTIFS(调查表!C:C,统计表!C58,调查表!U:U,"不详")</f>
        <v>0</v>
      </c>
      <c r="AA58" s="20">
        <f>COUNTIFS(调查表!C:C,统计表!C58,调查表!V:V,"有")</f>
        <v>17</v>
      </c>
      <c r="AB58" s="20">
        <f>COUNTIFS(调查表!C:C,统计表!C58,调查表!V:V,"无")</f>
        <v>40</v>
      </c>
      <c r="AC58" s="20">
        <f>COUNTIFS(调查表!C:C,统计表!C58,调查表!V:V,"不详")</f>
        <v>0</v>
      </c>
      <c r="AD58" s="20">
        <f>COUNTIFS(调查表!C:C,统计表!C58,调查表!X:X,"1")</f>
        <v>8</v>
      </c>
      <c r="AE58" s="20">
        <f>COUNTIFS(调查表!C:C,统计表!C58,调查表!X:X,"2")</f>
        <v>49</v>
      </c>
      <c r="AF58" s="20">
        <f>COUNTIFS(调查表!C:C,统计表!C58,调查表!Z:Z,"1")</f>
        <v>46</v>
      </c>
      <c r="AG58" s="20">
        <f>COUNTIFS(调查表!C:C,统计表!C58,调查表!Z:Z,"2")</f>
        <v>1</v>
      </c>
      <c r="AH58" s="20">
        <f>COUNTIFS(调查表!C:C,统计表!C58,调查表!Z:Z,"4")</f>
        <v>10</v>
      </c>
      <c r="AI58" s="20">
        <f>COUNTIFS(调查表!C:C,统计表!C58,调查表!Z:Z,"3")</f>
        <v>0</v>
      </c>
      <c r="AJ58" s="20">
        <f>COUNTIFS(调查表!C:C,统计表!C58,调查表!Z:Z,"5")</f>
        <v>0</v>
      </c>
      <c r="AK58" s="20">
        <f>COUNTIFS(调查表!C:C,统计表!C58,调查表!AB:AB,"1")</f>
        <v>51</v>
      </c>
      <c r="AL58" s="20">
        <f>COUNTIFS(调查表!C:C,统计表!C58,调查表!AB:AB,"2")</f>
        <v>1</v>
      </c>
      <c r="AM58" s="20">
        <f>COUNTIFS(调查表!C:C,统计表!C58,调查表!AB:AB,"3")</f>
        <v>0</v>
      </c>
      <c r="AN58" s="20">
        <f>COUNTIFS(调查表!C:C,统计表!C58,调查表!AB:AB,"4")</f>
        <v>5</v>
      </c>
      <c r="AO58" s="20">
        <f>COUNTIFS(调查表!C:C,统计表!C58,调查表!AB:AB,"5")</f>
        <v>0</v>
      </c>
      <c r="AP58" s="20">
        <f>COUNTIFS(调查表!C:C,统计表!C58,调查表!G:G,"1")</f>
        <v>0</v>
      </c>
      <c r="AQ58" s="20">
        <f>COUNTIFS(调查表!C:C,统计表!C58,调查表!G:G,"2")</f>
        <v>1</v>
      </c>
      <c r="AR58" s="20">
        <f>COUNTIFS(调查表!C:C,统计表!C58,调查表!G:G,"3")</f>
        <v>0</v>
      </c>
      <c r="AS58" s="20">
        <f>COUNTIFS(调查表!C:C,统计表!C58,调查表!G:G,"4")</f>
        <v>1</v>
      </c>
      <c r="AT58" s="20">
        <f>COUNTIFS(调查表!C:C,统计表!C58,调查表!G:G,"5")</f>
        <v>0</v>
      </c>
      <c r="AU58" s="20">
        <f>COUNTIFS(调查表!C:C,统计表!C58,调查表!G:G,"6")</f>
        <v>1</v>
      </c>
      <c r="AV58" s="99"/>
    </row>
    <row r="59" spans="1:48">
      <c r="A59" s="20">
        <v>52</v>
      </c>
      <c r="B59" s="20" t="s">
        <v>7860</v>
      </c>
      <c r="C59" s="20" t="s">
        <v>8650</v>
      </c>
      <c r="D59" s="55">
        <f>COUNTIFS(调查表!C:C,统计表!C59,调查表!K:K,"是")</f>
        <v>25</v>
      </c>
      <c r="E59" s="55">
        <f>COUNTIFS(调查表!C:C,统计表!C59,调查表!K:K,"否")</f>
        <v>0</v>
      </c>
      <c r="F59" s="55">
        <f>COUNTIFS(调查表!C:C,统计表!C59,调查表!K:K,"无法查看")</f>
        <v>0</v>
      </c>
      <c r="G59" s="20">
        <f>COUNTIFS(调查表!C:C,统计表!C59,调查表!N:N,"仍在使用")</f>
        <v>19</v>
      </c>
      <c r="H59" s="20">
        <f>COUNTIFS(调查表!C:C,统计表!C59,调查表!N:N,"废弃不用")</f>
        <v>6</v>
      </c>
      <c r="I59" s="20">
        <f>COUNTIFS(调查表!C:C,统计表!C59,调查表!N:N,"不详")</f>
        <v>0</v>
      </c>
      <c r="J59" s="20">
        <f>COUNTIFS(调查表!C:C,统计表!C59,调查表!O:O,"√")</f>
        <v>1</v>
      </c>
      <c r="K59" s="20">
        <f>COUNTIFS(调查表!C:C,统计表!C59,调查表!P:P,"√")</f>
        <v>16</v>
      </c>
      <c r="L59" s="20">
        <f>COUNTIFS(调查表!C:C,统计表!C59,调查表!Q:Q,"√")</f>
        <v>1</v>
      </c>
      <c r="M59" s="20">
        <f>COUNTIFS(调查表!C:C,统计表!C59,调查表!R:R,"√")</f>
        <v>1</v>
      </c>
      <c r="N59" s="20">
        <f>COUNTIFS(调查表!C:C,统计表!C59,调查表!AE:AE,"2")</f>
        <v>0</v>
      </c>
      <c r="O59" s="20">
        <f>COUNTIFS(调查表!C:C,统计表!C59,调查表!AE:AE,"3")</f>
        <v>0</v>
      </c>
      <c r="P59" s="20">
        <f>COUNTIFS(调查表!C:C,统计表!C59,调查表!AE:AE,"4")</f>
        <v>0</v>
      </c>
      <c r="Q59" s="20">
        <f>COUNTIFS(调查表!C:C,统计表!C59,调查表!S:S,"无")</f>
        <v>1</v>
      </c>
      <c r="R59" s="20">
        <f>COUNTIFS(调查表!C:C,统计表!C59,调查表!S:S,"清澈")</f>
        <v>21</v>
      </c>
      <c r="S59" s="20">
        <f>COUNTIFS(调查表!C:C,统计表!C59,调查表!S:S,"浑浊")</f>
        <v>3</v>
      </c>
      <c r="T59" s="20">
        <f>COUNTIFS(调查表!C:C,统计表!C59,调查表!S:S,"不详")</f>
        <v>0</v>
      </c>
      <c r="U59" s="20">
        <f>COUNTIFS(调查表!C:C,统计表!C59,调查表!T:T,"有")</f>
        <v>1</v>
      </c>
      <c r="V59" s="20">
        <f>COUNTIFS(调查表!C:C,统计表!C59,调查表!T:T,"无")</f>
        <v>24</v>
      </c>
      <c r="W59" s="20">
        <f>COUNTIFS(调查表!C:C,统计表!C59,调查表!T:T,"不详")</f>
        <v>0</v>
      </c>
      <c r="X59" s="20">
        <f>COUNTIFS(调查表!C:C,统计表!C59,调查表!U:U,"有")</f>
        <v>14</v>
      </c>
      <c r="Y59" s="20">
        <f>COUNTIFS(调查表!C:C,统计表!C59,调查表!U:U,"无")</f>
        <v>11</v>
      </c>
      <c r="Z59" s="20">
        <f>COUNTIFS(调查表!C:C,统计表!C59,调查表!U:U,"不详")</f>
        <v>0</v>
      </c>
      <c r="AA59" s="20">
        <f>COUNTIFS(调查表!C:C,统计表!C59,调查表!V:V,"有")</f>
        <v>3</v>
      </c>
      <c r="AB59" s="20">
        <f>COUNTIFS(调查表!C:C,统计表!C59,调查表!V:V,"无")</f>
        <v>22</v>
      </c>
      <c r="AC59" s="20">
        <f>COUNTIFS(调查表!C:C,统计表!C59,调查表!V:V,"不详")</f>
        <v>0</v>
      </c>
      <c r="AD59" s="20">
        <f>COUNTIFS(调查表!C:C,统计表!C59,调查表!X:X,"1")</f>
        <v>11</v>
      </c>
      <c r="AE59" s="20">
        <f>COUNTIFS(调查表!C:C,统计表!C59,调查表!X:X,"2")</f>
        <v>14</v>
      </c>
      <c r="AF59" s="20">
        <f>COUNTIFS(调查表!C:C,统计表!C59,调查表!Z:Z,"1")</f>
        <v>3</v>
      </c>
      <c r="AG59" s="20">
        <f>COUNTIFS(调查表!C:C,统计表!C59,调查表!Z:Z,"2")</f>
        <v>3</v>
      </c>
      <c r="AH59" s="20">
        <f>COUNTIFS(调查表!C:C,统计表!C59,调查表!Z:Z,"4")</f>
        <v>5</v>
      </c>
      <c r="AI59" s="20">
        <f>COUNTIFS(调查表!C:C,统计表!C59,调查表!Z:Z,"3")</f>
        <v>14</v>
      </c>
      <c r="AJ59" s="20">
        <f>COUNTIFS(调查表!C:C,统计表!C59,调查表!Z:Z,"5")</f>
        <v>0</v>
      </c>
      <c r="AK59" s="20">
        <f>COUNTIFS(调查表!C:C,统计表!C59,调查表!AB:AB,"1")</f>
        <v>3</v>
      </c>
      <c r="AL59" s="20">
        <f>COUNTIFS(调查表!C:C,统计表!C59,调查表!AB:AB,"2")</f>
        <v>2</v>
      </c>
      <c r="AM59" s="20">
        <f>COUNTIFS(调查表!C:C,统计表!C59,调查表!AB:AB,"3")</f>
        <v>7</v>
      </c>
      <c r="AN59" s="20">
        <f>COUNTIFS(调查表!C:C,统计表!C59,调查表!AB:AB,"4")</f>
        <v>9</v>
      </c>
      <c r="AO59" s="20">
        <f>COUNTIFS(调查表!C:C,统计表!C59,调查表!AB:AB,"5")</f>
        <v>4</v>
      </c>
      <c r="AP59" s="20">
        <f>COUNTIFS(调查表!C:C,统计表!C59,调查表!G:G,"1")</f>
        <v>1</v>
      </c>
      <c r="AQ59" s="20">
        <f>COUNTIFS(调查表!C:C,统计表!C59,调查表!G:G,"2")</f>
        <v>2</v>
      </c>
      <c r="AR59" s="20">
        <f>COUNTIFS(调查表!C:C,统计表!C59,调查表!G:G,"3")</f>
        <v>0</v>
      </c>
      <c r="AS59" s="20">
        <f>COUNTIFS(调查表!C:C,统计表!C59,调查表!G:G,"4")</f>
        <v>0</v>
      </c>
      <c r="AT59" s="20">
        <f>COUNTIFS(调查表!C:C,统计表!C59,调查表!G:G,"5")</f>
        <v>0</v>
      </c>
      <c r="AU59" s="20">
        <f>COUNTIFS(调查表!C:C,统计表!C59,调查表!G:G,"6")</f>
        <v>7</v>
      </c>
      <c r="AV59" s="99"/>
    </row>
    <row r="60" spans="1:48">
      <c r="A60" s="20">
        <v>53</v>
      </c>
      <c r="B60" s="20" t="s">
        <v>7860</v>
      </c>
      <c r="C60" s="20" t="s">
        <v>8666</v>
      </c>
      <c r="D60" s="55">
        <f>COUNTIFS(调查表!C:C,统计表!C60,调查表!K:K,"是")</f>
        <v>24</v>
      </c>
      <c r="E60" s="55">
        <f>COUNTIFS(调查表!C:C,统计表!C60,调查表!K:K,"否")</f>
        <v>1</v>
      </c>
      <c r="F60" s="55">
        <f>COUNTIFS(调查表!C:C,统计表!C60,调查表!K:K,"无法查看")</f>
        <v>0</v>
      </c>
      <c r="G60" s="20">
        <f>COUNTIFS(调查表!C:C,统计表!C60,调查表!N:N,"仍在使用")</f>
        <v>17</v>
      </c>
      <c r="H60" s="20">
        <f>COUNTIFS(调查表!C:C,统计表!C60,调查表!N:N,"废弃不用")</f>
        <v>7</v>
      </c>
      <c r="I60" s="20">
        <f>COUNTIFS(调查表!C:C,统计表!C60,调查表!N:N,"不详")</f>
        <v>0</v>
      </c>
      <c r="J60" s="20">
        <f>COUNTIFS(调查表!C:C,统计表!C60,调查表!O:O,"√")</f>
        <v>3</v>
      </c>
      <c r="K60" s="20">
        <f>COUNTIFS(调查表!C:C,统计表!C60,调查表!P:P,"√")</f>
        <v>12</v>
      </c>
      <c r="L60" s="20">
        <f>COUNTIFS(调查表!C:C,统计表!C60,调查表!Q:Q,"√")</f>
        <v>7</v>
      </c>
      <c r="M60" s="20">
        <f>COUNTIFS(调查表!C:C,统计表!C60,调查表!R:R,"√")</f>
        <v>2</v>
      </c>
      <c r="N60" s="20">
        <f>COUNTIFS(调查表!C:C,统计表!C60,调查表!AE:AE,"2")</f>
        <v>1</v>
      </c>
      <c r="O60" s="20">
        <f>COUNTIFS(调查表!C:C,统计表!C60,调查表!AE:AE,"3")</f>
        <v>3</v>
      </c>
      <c r="P60" s="20">
        <f>COUNTIFS(调查表!C:C,统计表!C60,调查表!AE:AE,"4")</f>
        <v>0</v>
      </c>
      <c r="Q60" s="20">
        <f>COUNTIFS(调查表!C:C,统计表!C60,调查表!S:S,"无")</f>
        <v>0</v>
      </c>
      <c r="R60" s="20">
        <f>COUNTIFS(调查表!C:C,统计表!C60,调查表!S:S,"清澈")</f>
        <v>13</v>
      </c>
      <c r="S60" s="20">
        <f>COUNTIFS(调查表!C:C,统计表!C60,调查表!S:S,"浑浊")</f>
        <v>11</v>
      </c>
      <c r="T60" s="20">
        <f>COUNTIFS(调查表!C:C,统计表!C60,调查表!S:S,"不详")</f>
        <v>0</v>
      </c>
      <c r="U60" s="20">
        <f>COUNTIFS(调查表!C:C,统计表!C60,调查表!T:T,"有")</f>
        <v>0</v>
      </c>
      <c r="V60" s="20">
        <f>COUNTIFS(调查表!C:C,统计表!C60,调查表!T:T,"无")</f>
        <v>24</v>
      </c>
      <c r="W60" s="20">
        <f>COUNTIFS(调查表!C:C,统计表!C60,调查表!T:T,"不详")</f>
        <v>0</v>
      </c>
      <c r="X60" s="20">
        <f>COUNTIFS(调查表!C:C,统计表!C60,调查表!U:U,"有")</f>
        <v>19</v>
      </c>
      <c r="Y60" s="20">
        <f>COUNTIFS(调查表!C:C,统计表!C60,调查表!U:U,"无")</f>
        <v>5</v>
      </c>
      <c r="Z60" s="20">
        <f>COUNTIFS(调查表!C:C,统计表!C60,调查表!U:U,"不详")</f>
        <v>0</v>
      </c>
      <c r="AA60" s="20">
        <f>COUNTIFS(调查表!C:C,统计表!C60,调查表!V:V,"有")</f>
        <v>3</v>
      </c>
      <c r="AB60" s="20">
        <f>COUNTIFS(调查表!C:C,统计表!C60,调查表!V:V,"无")</f>
        <v>21</v>
      </c>
      <c r="AC60" s="20">
        <f>COUNTIFS(调查表!C:C,统计表!C60,调查表!V:V,"不详")</f>
        <v>0</v>
      </c>
      <c r="AD60" s="20">
        <f>COUNTIFS(调查表!C:C,统计表!C60,调查表!X:X,"1")</f>
        <v>8</v>
      </c>
      <c r="AE60" s="20">
        <f>COUNTIFS(调查表!C:C,统计表!C60,调查表!X:X,"2")</f>
        <v>16</v>
      </c>
      <c r="AF60" s="20">
        <f>COUNTIFS(调查表!C:C,统计表!C60,调查表!Z:Z,"1")</f>
        <v>18</v>
      </c>
      <c r="AG60" s="20">
        <f>COUNTIFS(调查表!C:C,统计表!C60,调查表!Z:Z,"2")</f>
        <v>1</v>
      </c>
      <c r="AH60" s="20">
        <f>COUNTIFS(调查表!C:C,统计表!C60,调查表!Z:Z,"4")</f>
        <v>2</v>
      </c>
      <c r="AI60" s="20">
        <f>COUNTIFS(调查表!C:C,统计表!C60,调查表!Z:Z,"3")</f>
        <v>0</v>
      </c>
      <c r="AJ60" s="20">
        <f>COUNTIFS(调查表!C:C,统计表!C60,调查表!Z:Z,"5")</f>
        <v>3</v>
      </c>
      <c r="AK60" s="20">
        <f>COUNTIFS(调查表!C:C,统计表!C60,调查表!AB:AB,"1")</f>
        <v>19</v>
      </c>
      <c r="AL60" s="20">
        <f>COUNTIFS(调查表!C:C,统计表!C60,调查表!AB:AB,"2")</f>
        <v>1</v>
      </c>
      <c r="AM60" s="20">
        <f>COUNTIFS(调查表!C:C,统计表!C60,调查表!AB:AB,"3")</f>
        <v>0</v>
      </c>
      <c r="AN60" s="20">
        <f>COUNTIFS(调查表!C:C,统计表!C60,调查表!AB:AB,"4")</f>
        <v>1</v>
      </c>
      <c r="AO60" s="20">
        <f>COUNTIFS(调查表!C:C,统计表!C60,调查表!AB:AB,"5")</f>
        <v>3</v>
      </c>
      <c r="AP60" s="20">
        <f>COUNTIFS(调查表!C:C,统计表!C60,调查表!G:G,"1")</f>
        <v>0</v>
      </c>
      <c r="AQ60" s="20">
        <f>COUNTIFS(调查表!C:C,统计表!C60,调查表!G:G,"2")</f>
        <v>0</v>
      </c>
      <c r="AR60" s="20">
        <f>COUNTIFS(调查表!C:C,统计表!C60,调查表!G:G,"3")</f>
        <v>0</v>
      </c>
      <c r="AS60" s="20">
        <f>COUNTIFS(调查表!C:C,统计表!C60,调查表!G:G,"4")</f>
        <v>0</v>
      </c>
      <c r="AT60" s="20">
        <f>COUNTIFS(调查表!C:C,统计表!C60,调查表!G:G,"5")</f>
        <v>0</v>
      </c>
      <c r="AU60" s="20">
        <f>COUNTIFS(调查表!C:C,统计表!C60,调查表!G:G,"6")</f>
        <v>0</v>
      </c>
      <c r="AV60" s="99"/>
    </row>
    <row r="61" spans="1:48">
      <c r="A61" s="20">
        <v>54</v>
      </c>
      <c r="B61" s="20" t="s">
        <v>7860</v>
      </c>
      <c r="C61" s="20" t="s">
        <v>19968</v>
      </c>
      <c r="D61" s="55">
        <f>COUNTIFS(调查表!C:C,统计表!C61,调查表!K:K,"是")</f>
        <v>0</v>
      </c>
      <c r="E61" s="55">
        <f>COUNTIFS(调查表!C:C,统计表!C61,调查表!K:K,"否")</f>
        <v>0</v>
      </c>
      <c r="F61" s="55">
        <f>COUNTIFS(调查表!C:C,统计表!C61,调查表!K:K,"无法查看")</f>
        <v>0</v>
      </c>
      <c r="G61" s="20">
        <f>COUNTIFS(调查表!C:C,统计表!C61,调查表!N:N,"仍在使用")</f>
        <v>0</v>
      </c>
      <c r="H61" s="20">
        <f>COUNTIFS(调查表!C:C,统计表!C61,调查表!N:N,"废弃不用")</f>
        <v>0</v>
      </c>
      <c r="I61" s="20">
        <f>COUNTIFS(调查表!C:C,统计表!C61,调查表!N:N,"不详")</f>
        <v>0</v>
      </c>
      <c r="J61" s="20">
        <f>COUNTIFS(调查表!C:C,统计表!C61,调查表!O:O,"√")</f>
        <v>0</v>
      </c>
      <c r="K61" s="20">
        <f>COUNTIFS(调查表!C:C,统计表!C61,调查表!P:P,"√")</f>
        <v>0</v>
      </c>
      <c r="L61" s="20">
        <f>COUNTIFS(调查表!C:C,统计表!C61,调查表!Q:Q,"√")</f>
        <v>0</v>
      </c>
      <c r="M61" s="20">
        <f>COUNTIFS(调查表!C:C,统计表!C61,调查表!R:R,"√")</f>
        <v>0</v>
      </c>
      <c r="N61" s="20">
        <f>COUNTIFS(调查表!C:C,统计表!C61,调查表!AE:AE,"2")</f>
        <v>0</v>
      </c>
      <c r="O61" s="20">
        <f>COUNTIFS(调查表!C:C,统计表!C61,调查表!AE:AE,"3")</f>
        <v>0</v>
      </c>
      <c r="P61" s="20">
        <f>COUNTIFS(调查表!C:C,统计表!C61,调查表!AE:AE,"4")</f>
        <v>0</v>
      </c>
      <c r="Q61" s="20">
        <f>COUNTIFS(调查表!C:C,统计表!C61,调查表!S:S,"无")</f>
        <v>0</v>
      </c>
      <c r="R61" s="20">
        <f>COUNTIFS(调查表!C:C,统计表!C61,调查表!S:S,"清澈")</f>
        <v>0</v>
      </c>
      <c r="S61" s="20">
        <f>COUNTIFS(调查表!C:C,统计表!C61,调查表!S:S,"浑浊")</f>
        <v>0</v>
      </c>
      <c r="T61" s="20">
        <f>COUNTIFS(调查表!C:C,统计表!C61,调查表!S:S,"不详")</f>
        <v>0</v>
      </c>
      <c r="U61" s="20">
        <f>COUNTIFS(调查表!C:C,统计表!C61,调查表!T:T,"有")</f>
        <v>0</v>
      </c>
      <c r="V61" s="20">
        <f>COUNTIFS(调查表!C:C,统计表!C61,调查表!T:T,"无")</f>
        <v>0</v>
      </c>
      <c r="W61" s="20">
        <f>COUNTIFS(调查表!C:C,统计表!C61,调查表!T:T,"不详")</f>
        <v>0</v>
      </c>
      <c r="X61" s="20">
        <f>COUNTIFS(调查表!C:C,统计表!C61,调查表!U:U,"有")</f>
        <v>0</v>
      </c>
      <c r="Y61" s="20">
        <f>COUNTIFS(调查表!C:C,统计表!C61,调查表!U:U,"无")</f>
        <v>0</v>
      </c>
      <c r="Z61" s="20">
        <f>COUNTIFS(调查表!C:C,统计表!C61,调查表!U:U,"不详")</f>
        <v>0</v>
      </c>
      <c r="AA61" s="20">
        <f>COUNTIFS(调查表!C:C,统计表!C61,调查表!V:V,"有")</f>
        <v>0</v>
      </c>
      <c r="AB61" s="20">
        <f>COUNTIFS(调查表!C:C,统计表!C61,调查表!V:V,"无")</f>
        <v>0</v>
      </c>
      <c r="AC61" s="20">
        <f>COUNTIFS(调查表!C:C,统计表!C61,调查表!V:V,"不详")</f>
        <v>0</v>
      </c>
      <c r="AD61" s="20">
        <f>COUNTIFS(调查表!C:C,统计表!C61,调查表!X:X,"1")</f>
        <v>0</v>
      </c>
      <c r="AE61" s="20">
        <f>COUNTIFS(调查表!C:C,统计表!C61,调查表!X:X,"2")</f>
        <v>0</v>
      </c>
      <c r="AF61" s="20">
        <f>COUNTIFS(调查表!C:C,统计表!C61,调查表!Z:Z,"1")</f>
        <v>0</v>
      </c>
      <c r="AG61" s="20">
        <f>COUNTIFS(调查表!C:C,统计表!C61,调查表!Z:Z,"2")</f>
        <v>0</v>
      </c>
      <c r="AH61" s="20">
        <f>COUNTIFS(调查表!C:C,统计表!C61,调查表!Z:Z,"4")</f>
        <v>0</v>
      </c>
      <c r="AI61" s="20">
        <f>COUNTIFS(调查表!C:C,统计表!C61,调查表!Z:Z,"3")</f>
        <v>0</v>
      </c>
      <c r="AJ61" s="20">
        <f>COUNTIFS(调查表!C:C,统计表!C61,调查表!Z:Z,"5")</f>
        <v>0</v>
      </c>
      <c r="AK61" s="20">
        <f>COUNTIFS(调查表!C:C,统计表!C61,调查表!AB:AB,"1")</f>
        <v>0</v>
      </c>
      <c r="AL61" s="20">
        <f>COUNTIFS(调查表!C:C,统计表!C61,调查表!AB:AB,"2")</f>
        <v>0</v>
      </c>
      <c r="AM61" s="20">
        <f>COUNTIFS(调查表!C:C,统计表!C61,调查表!AB:AB,"3")</f>
        <v>0</v>
      </c>
      <c r="AN61" s="20">
        <f>COUNTIFS(调查表!C:C,统计表!C61,调查表!AB:AB,"4")</f>
        <v>0</v>
      </c>
      <c r="AO61" s="20">
        <f>COUNTIFS(调查表!C:C,统计表!C61,调查表!AB:AB,"5")</f>
        <v>0</v>
      </c>
      <c r="AP61" s="20">
        <f>COUNTIFS(调查表!C:C,统计表!C61,调查表!G:G,"1")</f>
        <v>0</v>
      </c>
      <c r="AQ61" s="20">
        <f>COUNTIFS(调查表!C:C,统计表!C61,调查表!G:G,"2")</f>
        <v>0</v>
      </c>
      <c r="AR61" s="20">
        <f>COUNTIFS(调查表!C:C,统计表!C61,调查表!G:G,"3")</f>
        <v>0</v>
      </c>
      <c r="AS61" s="20">
        <f>COUNTIFS(调查表!C:C,统计表!C61,调查表!G:G,"4")</f>
        <v>0</v>
      </c>
      <c r="AT61" s="20">
        <f>COUNTIFS(调查表!C:C,统计表!C61,调查表!G:G,"5")</f>
        <v>0</v>
      </c>
      <c r="AU61" s="20">
        <f>COUNTIFS(调查表!C:C,统计表!C61,调查表!G:G,"6")</f>
        <v>0</v>
      </c>
      <c r="AV61" s="99"/>
    </row>
    <row r="62" spans="1:48" ht="43.15" customHeight="1">
      <c r="A62" s="56"/>
      <c r="B62" s="57"/>
      <c r="C62" s="57" t="s">
        <v>19962</v>
      </c>
      <c r="D62" s="59">
        <f>SUM(D51:D61)</f>
        <v>290</v>
      </c>
      <c r="E62" s="59">
        <f t="shared" ref="E62:AU62" si="5">SUM(E51:E61)</f>
        <v>44</v>
      </c>
      <c r="F62" s="59">
        <f t="shared" si="5"/>
        <v>6</v>
      </c>
      <c r="G62" s="57">
        <f t="shared" si="5"/>
        <v>167</v>
      </c>
      <c r="H62" s="57">
        <f t="shared" si="5"/>
        <v>122</v>
      </c>
      <c r="I62" s="57">
        <f t="shared" si="5"/>
        <v>1</v>
      </c>
      <c r="J62" s="57">
        <f t="shared" si="5"/>
        <v>17</v>
      </c>
      <c r="K62" s="57">
        <f t="shared" si="5"/>
        <v>132</v>
      </c>
      <c r="L62" s="57">
        <f t="shared" si="5"/>
        <v>18</v>
      </c>
      <c r="M62" s="57">
        <f t="shared" si="5"/>
        <v>21</v>
      </c>
      <c r="N62" s="57">
        <f t="shared" si="5"/>
        <v>13</v>
      </c>
      <c r="O62" s="57">
        <f t="shared" si="5"/>
        <v>4</v>
      </c>
      <c r="P62" s="57">
        <f t="shared" si="5"/>
        <v>0</v>
      </c>
      <c r="Q62" s="57">
        <f t="shared" si="5"/>
        <v>6</v>
      </c>
      <c r="R62" s="57">
        <f t="shared" si="5"/>
        <v>214</v>
      </c>
      <c r="S62" s="57">
        <f t="shared" si="5"/>
        <v>64</v>
      </c>
      <c r="T62" s="57">
        <f t="shared" si="5"/>
        <v>6</v>
      </c>
      <c r="U62" s="57">
        <f t="shared" si="5"/>
        <v>22</v>
      </c>
      <c r="V62" s="57">
        <f t="shared" si="5"/>
        <v>258</v>
      </c>
      <c r="W62" s="57">
        <f t="shared" si="5"/>
        <v>10</v>
      </c>
      <c r="X62" s="57">
        <f t="shared" si="5"/>
        <v>218</v>
      </c>
      <c r="Y62" s="57">
        <f t="shared" si="5"/>
        <v>63</v>
      </c>
      <c r="Z62" s="57">
        <f t="shared" si="5"/>
        <v>9</v>
      </c>
      <c r="AA62" s="57">
        <f t="shared" si="5"/>
        <v>57</v>
      </c>
      <c r="AB62" s="57">
        <f t="shared" si="5"/>
        <v>226</v>
      </c>
      <c r="AC62" s="57">
        <f t="shared" si="5"/>
        <v>7</v>
      </c>
      <c r="AD62" s="57">
        <f t="shared" si="5"/>
        <v>62</v>
      </c>
      <c r="AE62" s="57">
        <f t="shared" si="5"/>
        <v>228</v>
      </c>
      <c r="AF62" s="57">
        <f t="shared" si="5"/>
        <v>177</v>
      </c>
      <c r="AG62" s="57">
        <f t="shared" si="5"/>
        <v>8</v>
      </c>
      <c r="AH62" s="57">
        <f t="shared" si="5"/>
        <v>75</v>
      </c>
      <c r="AI62" s="57">
        <f t="shared" si="5"/>
        <v>22</v>
      </c>
      <c r="AJ62" s="57">
        <f t="shared" si="5"/>
        <v>8</v>
      </c>
      <c r="AK62" s="57">
        <f t="shared" si="5"/>
        <v>199</v>
      </c>
      <c r="AL62" s="57">
        <f t="shared" si="5"/>
        <v>5</v>
      </c>
      <c r="AM62" s="57">
        <f t="shared" si="5"/>
        <v>9</v>
      </c>
      <c r="AN62" s="57">
        <f t="shared" si="5"/>
        <v>64</v>
      </c>
      <c r="AO62" s="57">
        <f t="shared" si="5"/>
        <v>13</v>
      </c>
      <c r="AP62" s="57">
        <f t="shared" si="5"/>
        <v>7</v>
      </c>
      <c r="AQ62" s="57">
        <f t="shared" si="5"/>
        <v>5</v>
      </c>
      <c r="AR62" s="57">
        <f t="shared" si="5"/>
        <v>0</v>
      </c>
      <c r="AS62" s="57">
        <f t="shared" si="5"/>
        <v>3</v>
      </c>
      <c r="AT62" s="57">
        <f t="shared" si="5"/>
        <v>3</v>
      </c>
      <c r="AU62" s="57">
        <f t="shared" si="5"/>
        <v>22</v>
      </c>
    </row>
    <row r="63" spans="1:48">
      <c r="A63" s="20">
        <v>55</v>
      </c>
      <c r="B63" s="20" t="s">
        <v>9803</v>
      </c>
      <c r="C63" s="20" t="s">
        <v>9804</v>
      </c>
      <c r="D63" s="55">
        <f>COUNTIFS(调查表!C:C,统计表!C63,调查表!K:K,"是")</f>
        <v>14</v>
      </c>
      <c r="E63" s="55">
        <f>COUNTIFS(调查表!C:C,统计表!C63,调查表!K:K,"否")</f>
        <v>0</v>
      </c>
      <c r="F63" s="55">
        <f>COUNTIFS(调查表!C:C,统计表!C63,调查表!K:K,"无法查看")</f>
        <v>0</v>
      </c>
      <c r="G63" s="20">
        <f>COUNTIFS(调查表!C:C,统计表!C63,调查表!N:N,"仍在使用")</f>
        <v>6</v>
      </c>
      <c r="H63" s="20">
        <f>COUNTIFS(调查表!C:C,统计表!C63,调查表!N:N,"废弃不用")</f>
        <v>8</v>
      </c>
      <c r="I63" s="20">
        <f>COUNTIFS(调查表!C:C,统计表!C63,调查表!N:N,"不详")</f>
        <v>0</v>
      </c>
      <c r="J63" s="20">
        <f>COUNTIFS(调查表!C:C,统计表!C63,调查表!O:O,"√")</f>
        <v>0</v>
      </c>
      <c r="K63" s="20">
        <f>COUNTIFS(调查表!C:C,统计表!C63,调查表!P:P,"√")</f>
        <v>6</v>
      </c>
      <c r="L63" s="20">
        <f>COUNTIFS(调查表!C:C,统计表!C63,调查表!Q:Q,"√")</f>
        <v>0</v>
      </c>
      <c r="M63" s="20">
        <f>COUNTIFS(调查表!C:C,统计表!C63,调查表!R:R,"√")</f>
        <v>0</v>
      </c>
      <c r="N63" s="20">
        <f>COUNTIFS(调查表!C:C,统计表!C63,调查表!AE:AE,"2")</f>
        <v>0</v>
      </c>
      <c r="O63" s="20">
        <f>COUNTIFS(调查表!C:C,统计表!C63,调查表!AE:AE,"3")</f>
        <v>0</v>
      </c>
      <c r="P63" s="20">
        <f>COUNTIFS(调查表!C:C,统计表!C63,调查表!AE:AE,"4")</f>
        <v>0</v>
      </c>
      <c r="Q63" s="20">
        <f>COUNTIFS(调查表!C:C,统计表!C63,调查表!S:S,"无")</f>
        <v>2</v>
      </c>
      <c r="R63" s="20">
        <f>COUNTIFS(调查表!C:C,统计表!C63,调查表!S:S,"清澈")</f>
        <v>5</v>
      </c>
      <c r="S63" s="20">
        <f>COUNTIFS(调查表!C:C,统计表!C63,调查表!S:S,"浑浊")</f>
        <v>7</v>
      </c>
      <c r="T63" s="20">
        <f>COUNTIFS(调查表!C:C,统计表!C63,调查表!S:S,"不详")</f>
        <v>0</v>
      </c>
      <c r="U63" s="20">
        <f>COUNTIFS(调查表!C:C,统计表!C63,调查表!T:T,"有")</f>
        <v>4</v>
      </c>
      <c r="V63" s="20">
        <f>COUNTIFS(调查表!C:C,统计表!C63,调查表!T:T,"无")</f>
        <v>10</v>
      </c>
      <c r="W63" s="20">
        <f>COUNTIFS(调查表!C:C,统计表!C63,调查表!T:T,"不详")</f>
        <v>0</v>
      </c>
      <c r="X63" s="20">
        <f>COUNTIFS(调查表!C:C,统计表!C63,调查表!U:U,"有")</f>
        <v>10</v>
      </c>
      <c r="Y63" s="20">
        <f>COUNTIFS(调查表!C:C,统计表!C63,调查表!U:U,"无")</f>
        <v>3</v>
      </c>
      <c r="Z63" s="20">
        <f>COUNTIFS(调查表!C:C,统计表!C63,调查表!U:U,"不详")</f>
        <v>1</v>
      </c>
      <c r="AA63" s="20">
        <f>COUNTIFS(调查表!C:C,统计表!C63,调查表!V:V,"有")</f>
        <v>0</v>
      </c>
      <c r="AB63" s="20">
        <f>COUNTIFS(调查表!C:C,统计表!C63,调查表!V:V,"无")</f>
        <v>13</v>
      </c>
      <c r="AC63" s="20">
        <f>COUNTIFS(调查表!C:C,统计表!C63,调查表!V:V,"不详")</f>
        <v>1</v>
      </c>
      <c r="AD63" s="20">
        <f>COUNTIFS(调查表!C:C,统计表!C63,调查表!X:X,"1")</f>
        <v>0</v>
      </c>
      <c r="AE63" s="20">
        <f>COUNTIFS(调查表!C:C,统计表!C63,调查表!X:X,"2")</f>
        <v>14</v>
      </c>
      <c r="AF63" s="20">
        <f>COUNTIFS(调查表!C:C,统计表!C63,调查表!Z:Z,"1")</f>
        <v>10</v>
      </c>
      <c r="AG63" s="20">
        <f>COUNTIFS(调查表!C:C,统计表!C63,调查表!Z:Z,"2")</f>
        <v>1</v>
      </c>
      <c r="AH63" s="20">
        <f>COUNTIFS(调查表!C:C,统计表!C63,调查表!Z:Z,"4")</f>
        <v>0</v>
      </c>
      <c r="AI63" s="20">
        <f>COUNTIFS(调查表!C:C,统计表!C63,调查表!Z:Z,"3")</f>
        <v>3</v>
      </c>
      <c r="AJ63" s="20">
        <f>COUNTIFS(调查表!C:C,统计表!C63,调查表!Z:Z,"5")</f>
        <v>0</v>
      </c>
      <c r="AK63" s="20">
        <f>COUNTIFS(调查表!C:C,统计表!C63,调查表!AB:AB,"1")</f>
        <v>14</v>
      </c>
      <c r="AL63" s="20">
        <f>COUNTIFS(调查表!C:C,统计表!C63,调查表!AB:AB,"2")</f>
        <v>0</v>
      </c>
      <c r="AM63" s="20">
        <f>COUNTIFS(调查表!C:C,统计表!C63,调查表!AB:AB,"3")</f>
        <v>0</v>
      </c>
      <c r="AN63" s="20">
        <f>COUNTIFS(调查表!C:C,统计表!C63,调查表!AB:AB,"4")</f>
        <v>0</v>
      </c>
      <c r="AO63" s="20">
        <f>COUNTIFS(调查表!C:C,统计表!C63,调查表!AB:AB,"5")</f>
        <v>0</v>
      </c>
      <c r="AP63" s="20">
        <f>COUNTIFS(调查表!C:C,统计表!C63,调查表!G:G,"1")</f>
        <v>0</v>
      </c>
      <c r="AQ63" s="20">
        <f>COUNTIFS(调查表!C:C,统计表!C63,调查表!G:G,"2")</f>
        <v>0</v>
      </c>
      <c r="AR63" s="20">
        <f>COUNTIFS(调查表!C:C,统计表!C63,调查表!G:G,"3")</f>
        <v>0</v>
      </c>
      <c r="AS63" s="20">
        <f>COUNTIFS(调查表!C:C,统计表!C63,调查表!G:G,"4")</f>
        <v>0</v>
      </c>
      <c r="AT63" s="20">
        <f>COUNTIFS(调查表!C:C,统计表!C63,调查表!G:G,"5")</f>
        <v>2</v>
      </c>
      <c r="AU63" s="20">
        <f>COUNTIFS(调查表!C:C,统计表!C63,调查表!G:G,"6")</f>
        <v>0</v>
      </c>
      <c r="AV63" s="98" t="s">
        <v>19969</v>
      </c>
    </row>
    <row r="64" spans="1:48">
      <c r="A64" s="20">
        <v>56</v>
      </c>
      <c r="B64" s="20" t="s">
        <v>9803</v>
      </c>
      <c r="C64" s="60" t="s">
        <v>19970</v>
      </c>
      <c r="D64" s="55">
        <f>COUNTIFS(调查表!C:C,统计表!C64,调查表!K:K,"是")</f>
        <v>58</v>
      </c>
      <c r="E64" s="55">
        <f>COUNTIFS(调查表!C:C,统计表!C64,调查表!K:K,"否")</f>
        <v>4</v>
      </c>
      <c r="F64" s="55">
        <f>COUNTIFS(调查表!C:C,统计表!C64,调查表!K:K,"无法查看")</f>
        <v>0</v>
      </c>
      <c r="G64" s="20">
        <f>COUNTIFS(调查表!C:C,统计表!C64,调查表!N:N,"仍在使用")</f>
        <v>50</v>
      </c>
      <c r="H64" s="20">
        <f>COUNTIFS(调查表!C:C,统计表!C64,调查表!N:N,"废弃不用")</f>
        <v>8</v>
      </c>
      <c r="I64" s="20">
        <f>COUNTIFS(调查表!C:C,统计表!C64,调查表!N:N,"不详")</f>
        <v>0</v>
      </c>
      <c r="J64" s="20">
        <f>COUNTIFS(调查表!C:C,统计表!C64,调查表!O:O,"√")</f>
        <v>24</v>
      </c>
      <c r="K64" s="20">
        <f>COUNTIFS(调查表!C:C,统计表!C64,调查表!P:P,"√")</f>
        <v>44</v>
      </c>
      <c r="L64" s="20">
        <f>COUNTIFS(调查表!C:C,统计表!C64,调查表!Q:Q,"√")</f>
        <v>3</v>
      </c>
      <c r="M64" s="20">
        <f>COUNTIFS(调查表!C:C,统计表!C64,调查表!R:R,"√")</f>
        <v>3</v>
      </c>
      <c r="N64" s="20">
        <f>COUNTIFS(调查表!C:C,统计表!C64,调查表!AE:AE,"2")</f>
        <v>24</v>
      </c>
      <c r="O64" s="20">
        <f>COUNTIFS(调查表!C:C,统计表!C64,调查表!AE:AE,"3")</f>
        <v>0</v>
      </c>
      <c r="P64" s="20">
        <f>COUNTIFS(调查表!C:C,统计表!C64,调查表!AE:AE,"4")</f>
        <v>0</v>
      </c>
      <c r="Q64" s="20">
        <f>COUNTIFS(调查表!C:C,统计表!C64,调查表!S:S,"无")</f>
        <v>0</v>
      </c>
      <c r="R64" s="20">
        <f>COUNTIFS(调查表!C:C,统计表!C64,调查表!S:S,"清澈")</f>
        <v>52</v>
      </c>
      <c r="S64" s="20">
        <f>COUNTIFS(调查表!C:C,统计表!C64,调查表!S:S,"浑浊")</f>
        <v>5</v>
      </c>
      <c r="T64" s="20">
        <f>COUNTIFS(调查表!C:C,统计表!C64,调查表!S:S,"不详")</f>
        <v>1</v>
      </c>
      <c r="U64" s="20">
        <f>COUNTIFS(调查表!C:C,统计表!C64,调查表!T:T,"有")</f>
        <v>6</v>
      </c>
      <c r="V64" s="20">
        <f>COUNTIFS(调查表!C:C,统计表!C64,调查表!T:T,"无")</f>
        <v>51</v>
      </c>
      <c r="W64" s="20">
        <f>COUNTIFS(调查表!C:C,统计表!C64,调查表!T:T,"不详")</f>
        <v>1</v>
      </c>
      <c r="X64" s="20">
        <f>COUNTIFS(调查表!C:C,统计表!C64,调查表!U:U,"有")</f>
        <v>46</v>
      </c>
      <c r="Y64" s="20">
        <f>COUNTIFS(调查表!C:C,统计表!C64,调查表!U:U,"无")</f>
        <v>11</v>
      </c>
      <c r="Z64" s="20">
        <f>COUNTIFS(调查表!C:C,统计表!C64,调查表!U:U,"不详")</f>
        <v>1</v>
      </c>
      <c r="AA64" s="20">
        <f>COUNTIFS(调查表!C:C,统计表!C64,调查表!V:V,"有")</f>
        <v>2</v>
      </c>
      <c r="AB64" s="20">
        <f>COUNTIFS(调查表!C:C,统计表!C64,调查表!V:V,"无")</f>
        <v>55</v>
      </c>
      <c r="AC64" s="20">
        <f>COUNTIFS(调查表!C:C,统计表!C64,调查表!V:V,"不详")</f>
        <v>1</v>
      </c>
      <c r="AD64" s="20">
        <f>COUNTIFS(调查表!C:C,统计表!C64,调查表!X:X,"1")</f>
        <v>4</v>
      </c>
      <c r="AE64" s="20">
        <f>COUNTIFS(调查表!C:C,统计表!C64,调查表!X:X,"2")</f>
        <v>54</v>
      </c>
      <c r="AF64" s="20">
        <f>COUNTIFS(调查表!C:C,统计表!C64,调查表!Z:Z,"1")</f>
        <v>51</v>
      </c>
      <c r="AG64" s="20">
        <f>COUNTIFS(调查表!C:C,统计表!C64,调查表!Z:Z,"2")</f>
        <v>0</v>
      </c>
      <c r="AH64" s="20">
        <f>COUNTIFS(调查表!C:C,统计表!C64,调查表!Z:Z,"4")</f>
        <v>0</v>
      </c>
      <c r="AI64" s="20">
        <f>COUNTIFS(调查表!C:C,统计表!C64,调查表!Z:Z,"3")</f>
        <v>5</v>
      </c>
      <c r="AJ64" s="20">
        <f>COUNTIFS(调查表!C:C,统计表!C64,调查表!Z:Z,"5")</f>
        <v>2</v>
      </c>
      <c r="AK64" s="20">
        <f>COUNTIFS(调查表!C:C,统计表!C64,调查表!AB:AB,"1")</f>
        <v>51</v>
      </c>
      <c r="AL64" s="20">
        <f>COUNTIFS(调查表!C:C,统计表!C64,调查表!AB:AB,"2")</f>
        <v>0</v>
      </c>
      <c r="AM64" s="20">
        <f>COUNTIFS(调查表!C:C,统计表!C64,调查表!AB:AB,"3")</f>
        <v>2</v>
      </c>
      <c r="AN64" s="20">
        <f>COUNTIFS(调查表!C:C,统计表!C64,调查表!AB:AB,"4")</f>
        <v>4</v>
      </c>
      <c r="AO64" s="20">
        <f>COUNTIFS(调查表!C:C,统计表!C64,调查表!AB:AB,"5")</f>
        <v>1</v>
      </c>
      <c r="AP64" s="20">
        <f>COUNTIFS(调查表!C:C,统计表!C64,调查表!G:G,"1")</f>
        <v>0</v>
      </c>
      <c r="AQ64" s="20">
        <f>COUNTIFS(调查表!C:C,统计表!C64,调查表!G:G,"2")</f>
        <v>0</v>
      </c>
      <c r="AR64" s="20">
        <f>COUNTIFS(调查表!C:C,统计表!C64,调查表!G:G,"3")</f>
        <v>0</v>
      </c>
      <c r="AS64" s="20">
        <f>COUNTIFS(调查表!C:C,统计表!C64,调查表!G:G,"4")</f>
        <v>0</v>
      </c>
      <c r="AT64" s="20">
        <f>COUNTIFS(调查表!C:C,统计表!C64,调查表!G:G,"5")</f>
        <v>0</v>
      </c>
      <c r="AU64" s="20">
        <f>COUNTIFS(调查表!C:C,统计表!C64,调查表!G:G,"6")</f>
        <v>0</v>
      </c>
      <c r="AV64" s="99"/>
    </row>
    <row r="65" spans="1:48">
      <c r="A65" s="20">
        <v>57</v>
      </c>
      <c r="B65" s="20" t="s">
        <v>9803</v>
      </c>
      <c r="C65" s="20" t="s">
        <v>9907</v>
      </c>
      <c r="D65" s="55">
        <f>COUNTIFS(调查表!C:C,统计表!C65,调查表!K:K,"是")</f>
        <v>88</v>
      </c>
      <c r="E65" s="55">
        <f>COUNTIFS(调查表!C:C,统计表!C65,调查表!K:K,"否")</f>
        <v>0</v>
      </c>
      <c r="F65" s="55">
        <f>COUNTIFS(调查表!C:C,统计表!C65,调查表!K:K,"无法查看")</f>
        <v>0</v>
      </c>
      <c r="G65" s="20">
        <f>COUNTIFS(调查表!C:C,统计表!C65,调查表!N:N,"仍在使用")</f>
        <v>56</v>
      </c>
      <c r="H65" s="20">
        <f>COUNTIFS(调查表!C:C,统计表!C65,调查表!N:N,"废弃不用")</f>
        <v>31</v>
      </c>
      <c r="I65" s="20">
        <f>COUNTIFS(调查表!C:C,统计表!C65,调查表!N:N,"不详")</f>
        <v>1</v>
      </c>
      <c r="J65" s="20">
        <f>COUNTIFS(调查表!C:C,统计表!C65,调查表!O:O,"√")</f>
        <v>17</v>
      </c>
      <c r="K65" s="20">
        <f>COUNTIFS(调查表!C:C,统计表!C65,调查表!P:P,"√")</f>
        <v>53</v>
      </c>
      <c r="L65" s="20">
        <f>COUNTIFS(调查表!C:C,统计表!C65,调查表!Q:Q,"√")</f>
        <v>28</v>
      </c>
      <c r="M65" s="20">
        <f>COUNTIFS(调查表!C:C,统计表!C65,调查表!R:R,"√")</f>
        <v>0</v>
      </c>
      <c r="N65" s="20">
        <f>COUNTIFS(调查表!C:C,统计表!C65,调查表!AE:AE,"2")</f>
        <v>26</v>
      </c>
      <c r="O65" s="20">
        <f>COUNTIFS(调查表!C:C,统计表!C65,调查表!AE:AE,"3")</f>
        <v>8</v>
      </c>
      <c r="P65" s="20">
        <f>COUNTIFS(调查表!C:C,统计表!C65,调查表!AE:AE,"4")</f>
        <v>0</v>
      </c>
      <c r="Q65" s="20">
        <f>COUNTIFS(调查表!C:C,统计表!C65,调查表!S:S,"无")</f>
        <v>4</v>
      </c>
      <c r="R65" s="20">
        <f>COUNTIFS(调查表!C:C,统计表!C65,调查表!S:S,"清澈")</f>
        <v>77</v>
      </c>
      <c r="S65" s="20">
        <f>COUNTIFS(调查表!C:C,统计表!C65,调查表!S:S,"浑浊")</f>
        <v>6</v>
      </c>
      <c r="T65" s="20">
        <f>COUNTIFS(调查表!C:C,统计表!C65,调查表!S:S,"不详")</f>
        <v>1</v>
      </c>
      <c r="U65" s="20">
        <f>COUNTIFS(调查表!C:C,统计表!C65,调查表!T:T,"有")</f>
        <v>0</v>
      </c>
      <c r="V65" s="20">
        <f>COUNTIFS(调查表!C:C,统计表!C65,调查表!T:T,"无")</f>
        <v>87</v>
      </c>
      <c r="W65" s="20">
        <f>COUNTIFS(调查表!C:C,统计表!C65,调查表!T:T,"不详")</f>
        <v>1</v>
      </c>
      <c r="X65" s="20">
        <f>COUNTIFS(调查表!C:C,统计表!C65,调查表!U:U,"有")</f>
        <v>81</v>
      </c>
      <c r="Y65" s="20">
        <f>COUNTIFS(调查表!C:C,统计表!C65,调查表!U:U,"无")</f>
        <v>6</v>
      </c>
      <c r="Z65" s="20">
        <f>COUNTIFS(调查表!C:C,统计表!C65,调查表!U:U,"不详")</f>
        <v>1</v>
      </c>
      <c r="AA65" s="20">
        <f>COUNTIFS(调查表!C:C,统计表!C65,调查表!V:V,"有")</f>
        <v>2</v>
      </c>
      <c r="AB65" s="20">
        <f>COUNTIFS(调查表!C:C,统计表!C65,调查表!V:V,"无")</f>
        <v>85</v>
      </c>
      <c r="AC65" s="20">
        <f>COUNTIFS(调查表!C:C,统计表!C65,调查表!V:V,"不详")</f>
        <v>1</v>
      </c>
      <c r="AD65" s="20">
        <f>COUNTIFS(调查表!C:C,统计表!C65,调查表!X:X,"1")</f>
        <v>11</v>
      </c>
      <c r="AE65" s="20">
        <f>COUNTIFS(调查表!C:C,统计表!C65,调查表!X:X,"2")</f>
        <v>77</v>
      </c>
      <c r="AF65" s="20">
        <f>COUNTIFS(调查表!C:C,统计表!C65,调查表!Z:Z,"1")</f>
        <v>87</v>
      </c>
      <c r="AG65" s="20">
        <f>COUNTIFS(调查表!C:C,统计表!C65,调查表!Z:Z,"2")</f>
        <v>0</v>
      </c>
      <c r="AH65" s="20">
        <f>COUNTIFS(调查表!C:C,统计表!C65,调查表!Z:Z,"4")</f>
        <v>0</v>
      </c>
      <c r="AI65" s="20">
        <f>COUNTIFS(调查表!C:C,统计表!C65,调查表!Z:Z,"3")</f>
        <v>1</v>
      </c>
      <c r="AJ65" s="20">
        <f>COUNTIFS(调查表!C:C,统计表!C65,调查表!Z:Z,"5")</f>
        <v>0</v>
      </c>
      <c r="AK65" s="20">
        <f>COUNTIFS(调查表!C:C,统计表!C65,调查表!AB:AB,"1")</f>
        <v>87</v>
      </c>
      <c r="AL65" s="20">
        <f>COUNTIFS(调查表!C:C,统计表!C65,调查表!AB:AB,"2")</f>
        <v>0</v>
      </c>
      <c r="AM65" s="20">
        <f>COUNTIFS(调查表!C:C,统计表!C65,调查表!AB:AB,"3")</f>
        <v>1</v>
      </c>
      <c r="AN65" s="20">
        <f>COUNTIFS(调查表!C:C,统计表!C65,调查表!AB:AB,"4")</f>
        <v>0</v>
      </c>
      <c r="AO65" s="20">
        <f>COUNTIFS(调查表!C:C,统计表!C65,调查表!AB:AB,"5")</f>
        <v>0</v>
      </c>
      <c r="AP65" s="20">
        <f>COUNTIFS(调查表!C:C,统计表!C65,调查表!G:G,"1")</f>
        <v>0</v>
      </c>
      <c r="AQ65" s="20">
        <f>COUNTIFS(调查表!C:C,统计表!C65,调查表!G:G,"2")</f>
        <v>3</v>
      </c>
      <c r="AR65" s="20">
        <f>COUNTIFS(调查表!C:C,统计表!C65,调查表!G:G,"3")</f>
        <v>0</v>
      </c>
      <c r="AS65" s="20">
        <f>COUNTIFS(调查表!C:C,统计表!C65,调查表!G:G,"4")</f>
        <v>0</v>
      </c>
      <c r="AT65" s="20">
        <f>COUNTIFS(调查表!C:C,统计表!C65,调查表!G:G,"5")</f>
        <v>6</v>
      </c>
      <c r="AU65" s="20">
        <f>COUNTIFS(调查表!C:C,统计表!C65,调查表!G:G,"6")</f>
        <v>0</v>
      </c>
      <c r="AV65" s="99"/>
    </row>
    <row r="66" spans="1:48">
      <c r="A66" s="20">
        <v>58</v>
      </c>
      <c r="B66" s="20" t="s">
        <v>9803</v>
      </c>
      <c r="C66" s="20" t="s">
        <v>9900</v>
      </c>
      <c r="D66" s="55">
        <f>COUNTIFS(调查表!C:C,统计表!C66,调查表!K:K,"是")</f>
        <v>22</v>
      </c>
      <c r="E66" s="55">
        <f>COUNTIFS(调查表!C:C,统计表!C66,调查表!K:K,"否")</f>
        <v>0</v>
      </c>
      <c r="F66" s="55">
        <f>COUNTIFS(调查表!C:C,统计表!C66,调查表!K:K,"无法查看")</f>
        <v>0</v>
      </c>
      <c r="G66" s="20">
        <f>COUNTIFS(调查表!C:C,统计表!C66,调查表!N:N,"仍在使用")</f>
        <v>22</v>
      </c>
      <c r="H66" s="20">
        <f>COUNTIFS(调查表!C:C,统计表!C66,调查表!N:N,"废弃不用")</f>
        <v>0</v>
      </c>
      <c r="I66" s="20">
        <f>COUNTIFS(调查表!C:C,统计表!C66,调查表!N:N,"不详")</f>
        <v>0</v>
      </c>
      <c r="J66" s="20">
        <f>COUNTIFS(调查表!C:C,统计表!C66,调查表!O:O,"√")</f>
        <v>22</v>
      </c>
      <c r="K66" s="20">
        <f>COUNTIFS(调查表!C:C,统计表!C66,调查表!P:P,"√")</f>
        <v>1</v>
      </c>
      <c r="L66" s="20">
        <f>COUNTIFS(调查表!C:C,统计表!C66,调查表!Q:Q,"√")</f>
        <v>3</v>
      </c>
      <c r="M66" s="20">
        <f>COUNTIFS(调查表!C:C,统计表!C66,调查表!R:R,"√")</f>
        <v>0</v>
      </c>
      <c r="N66" s="20">
        <f>COUNTIFS(调查表!C:C,统计表!C66,调查表!AE:AE,"2")</f>
        <v>4</v>
      </c>
      <c r="O66" s="20">
        <f>COUNTIFS(调查表!C:C,统计表!C66,调查表!AE:AE,"3")</f>
        <v>0</v>
      </c>
      <c r="P66" s="20">
        <f>COUNTIFS(调查表!C:C,统计表!C66,调查表!AE:AE,"4")</f>
        <v>0</v>
      </c>
      <c r="Q66" s="20">
        <f>COUNTIFS(调查表!C:C,统计表!C66,调查表!S:S,"无")</f>
        <v>0</v>
      </c>
      <c r="R66" s="20">
        <f>COUNTIFS(调查表!C:C,统计表!C66,调查表!S:S,"清澈")</f>
        <v>22</v>
      </c>
      <c r="S66" s="20">
        <f>COUNTIFS(调查表!C:C,统计表!C66,调查表!S:S,"浑浊")</f>
        <v>0</v>
      </c>
      <c r="T66" s="20">
        <f>COUNTIFS(调查表!C:C,统计表!C66,调查表!S:S,"不详")</f>
        <v>0</v>
      </c>
      <c r="U66" s="20">
        <f>COUNTIFS(调查表!C:C,统计表!C66,调查表!T:T,"有")</f>
        <v>1</v>
      </c>
      <c r="V66" s="20">
        <f>COUNTIFS(调查表!C:C,统计表!C66,调查表!T:T,"无")</f>
        <v>21</v>
      </c>
      <c r="W66" s="20">
        <f>COUNTIFS(调查表!C:C,统计表!C66,调查表!T:T,"不详")</f>
        <v>0</v>
      </c>
      <c r="X66" s="20">
        <f>COUNTIFS(调查表!C:C,统计表!C66,调查表!U:U,"有")</f>
        <v>17</v>
      </c>
      <c r="Y66" s="20">
        <f>COUNTIFS(调查表!C:C,统计表!C66,调查表!U:U,"无")</f>
        <v>5</v>
      </c>
      <c r="Z66" s="20">
        <f>COUNTIFS(调查表!C:C,统计表!C66,调查表!U:U,"不详")</f>
        <v>0</v>
      </c>
      <c r="AA66" s="20">
        <f>COUNTIFS(调查表!C:C,统计表!C66,调查表!V:V,"有")</f>
        <v>0</v>
      </c>
      <c r="AB66" s="20">
        <f>COUNTIFS(调查表!C:C,统计表!C66,调查表!V:V,"无")</f>
        <v>22</v>
      </c>
      <c r="AC66" s="20">
        <f>COUNTIFS(调查表!C:C,统计表!C66,调查表!V:V,"不详")</f>
        <v>0</v>
      </c>
      <c r="AD66" s="20">
        <f>COUNTIFS(调查表!C:C,统计表!C66,调查表!X:X,"1")</f>
        <v>22</v>
      </c>
      <c r="AE66" s="20">
        <f>COUNTIFS(调查表!C:C,统计表!C66,调查表!X:X,"2")</f>
        <v>0</v>
      </c>
      <c r="AF66" s="20">
        <f>COUNTIFS(调查表!C:C,统计表!C66,调查表!Z:Z,"1")</f>
        <v>22</v>
      </c>
      <c r="AG66" s="20">
        <f>COUNTIFS(调查表!C:C,统计表!C66,调查表!Z:Z,"2")</f>
        <v>0</v>
      </c>
      <c r="AH66" s="20">
        <f>COUNTIFS(调查表!C:C,统计表!C66,调查表!Z:Z,"4")</f>
        <v>0</v>
      </c>
      <c r="AI66" s="20">
        <f>COUNTIFS(调查表!C:C,统计表!C66,调查表!Z:Z,"3")</f>
        <v>0</v>
      </c>
      <c r="AJ66" s="20">
        <f>COUNTIFS(调查表!C:C,统计表!C66,调查表!Z:Z,"5")</f>
        <v>0</v>
      </c>
      <c r="AK66" s="20">
        <f>COUNTIFS(调查表!C:C,统计表!C66,调查表!AB:AB,"1")</f>
        <v>22</v>
      </c>
      <c r="AL66" s="20">
        <f>COUNTIFS(调查表!C:C,统计表!C66,调查表!AB:AB,"2")</f>
        <v>0</v>
      </c>
      <c r="AM66" s="20">
        <f>COUNTIFS(调查表!C:C,统计表!C66,调查表!AB:AB,"3")</f>
        <v>0</v>
      </c>
      <c r="AN66" s="20">
        <f>COUNTIFS(调查表!C:C,统计表!C66,调查表!AB:AB,"4")</f>
        <v>0</v>
      </c>
      <c r="AO66" s="20">
        <f>COUNTIFS(调查表!C:C,统计表!C66,调查表!AB:AB,"5")</f>
        <v>0</v>
      </c>
      <c r="AP66" s="20">
        <f>COUNTIFS(调查表!C:C,统计表!C66,调查表!G:G,"1")</f>
        <v>0</v>
      </c>
      <c r="AQ66" s="20">
        <f>COUNTIFS(调查表!C:C,统计表!C66,调查表!G:G,"2")</f>
        <v>0</v>
      </c>
      <c r="AR66" s="20">
        <f>COUNTIFS(调查表!C:C,统计表!C66,调查表!G:G,"3")</f>
        <v>0</v>
      </c>
      <c r="AS66" s="20">
        <f>COUNTIFS(调查表!C:C,统计表!C66,调查表!G:G,"4")</f>
        <v>0</v>
      </c>
      <c r="AT66" s="20">
        <f>COUNTIFS(调查表!C:C,统计表!C66,调查表!G:G,"5")</f>
        <v>0</v>
      </c>
      <c r="AU66" s="20">
        <f>COUNTIFS(调查表!C:C,统计表!C66,调查表!G:G,"6")</f>
        <v>0</v>
      </c>
      <c r="AV66" s="99"/>
    </row>
    <row r="67" spans="1:48">
      <c r="A67" s="20">
        <v>59</v>
      </c>
      <c r="B67" s="20" t="s">
        <v>9803</v>
      </c>
      <c r="C67" s="20" t="s">
        <v>11183</v>
      </c>
      <c r="D67" s="55">
        <f>COUNTIFS(调查表!C:C,统计表!C67,调查表!K:K,"是")</f>
        <v>135</v>
      </c>
      <c r="E67" s="55">
        <f>COUNTIFS(调查表!C:C,统计表!C67,调查表!K:K,"否")</f>
        <v>11</v>
      </c>
      <c r="F67" s="55">
        <f>COUNTIFS(调查表!C:C,统计表!C67,调查表!K:K,"无法查看")</f>
        <v>1</v>
      </c>
      <c r="G67" s="20">
        <f>COUNTIFS(调查表!C:C,统计表!C67,调查表!N:N,"仍在使用")</f>
        <v>127</v>
      </c>
      <c r="H67" s="20">
        <f>COUNTIFS(调查表!C:C,统计表!C67,调查表!N:N,"废弃不用")</f>
        <v>7</v>
      </c>
      <c r="I67" s="20">
        <f>COUNTIFS(调查表!C:C,统计表!C67,调查表!N:N,"不详")</f>
        <v>1</v>
      </c>
      <c r="J67" s="20">
        <f>COUNTIFS(调查表!C:C,统计表!C67,调查表!O:O,"√")</f>
        <v>40</v>
      </c>
      <c r="K67" s="20">
        <f>COUNTIFS(调查表!C:C,统计表!C67,调查表!P:P,"√")</f>
        <v>106</v>
      </c>
      <c r="L67" s="20">
        <f>COUNTIFS(调查表!C:C,统计表!C67,调查表!Q:Q,"√")</f>
        <v>22</v>
      </c>
      <c r="M67" s="20">
        <f>COUNTIFS(调查表!C:C,统计表!C67,调查表!R:R,"√")</f>
        <v>33</v>
      </c>
      <c r="N67" s="20">
        <f>COUNTIFS(调查表!C:C,统计表!C67,调查表!AE:AE,"2")</f>
        <v>26</v>
      </c>
      <c r="O67" s="20">
        <f>COUNTIFS(调查表!C:C,统计表!C67,调查表!AE:AE,"3")</f>
        <v>21</v>
      </c>
      <c r="P67" s="20">
        <f>COUNTIFS(调查表!C:C,统计表!C67,调查表!AE:AE,"4")</f>
        <v>2</v>
      </c>
      <c r="Q67" s="20">
        <f>COUNTIFS(调查表!C:C,统计表!C67,调查表!S:S,"无")</f>
        <v>3</v>
      </c>
      <c r="R67" s="20">
        <f>COUNTIFS(调查表!C:C,统计表!C67,调查表!S:S,"清澈")</f>
        <v>122</v>
      </c>
      <c r="S67" s="20">
        <f>COUNTIFS(调查表!C:C,统计表!C67,调查表!S:S,"浑浊")</f>
        <v>9</v>
      </c>
      <c r="T67" s="20">
        <f>COUNTIFS(调查表!C:C,统计表!C67,调查表!S:S,"不详")</f>
        <v>1</v>
      </c>
      <c r="U67" s="20">
        <f>COUNTIFS(调查表!C:C,统计表!C67,调查表!T:T,"有")</f>
        <v>7</v>
      </c>
      <c r="V67" s="20">
        <f>COUNTIFS(调查表!C:C,统计表!C67,调查表!T:T,"无")</f>
        <v>118</v>
      </c>
      <c r="W67" s="20">
        <f>COUNTIFS(调查表!C:C,统计表!C67,调查表!T:T,"不详")</f>
        <v>10</v>
      </c>
      <c r="X67" s="20">
        <f>COUNTIFS(调查表!C:C,统计表!C67,调查表!U:U,"有")</f>
        <v>107</v>
      </c>
      <c r="Y67" s="20">
        <f>COUNTIFS(调查表!C:C,统计表!C67,调查表!U:U,"无")</f>
        <v>23</v>
      </c>
      <c r="Z67" s="20">
        <f>COUNTIFS(调查表!C:C,统计表!C67,调查表!U:U,"不详")</f>
        <v>5</v>
      </c>
      <c r="AA67" s="20">
        <f>COUNTIFS(调查表!C:C,统计表!C67,调查表!V:V,"有")</f>
        <v>11</v>
      </c>
      <c r="AB67" s="20">
        <f>COUNTIFS(调查表!C:C,统计表!C67,调查表!V:V,"无")</f>
        <v>118</v>
      </c>
      <c r="AC67" s="20">
        <f>COUNTIFS(调查表!C:C,统计表!C67,调查表!V:V,"不详")</f>
        <v>6</v>
      </c>
      <c r="AD67" s="20">
        <f>COUNTIFS(调查表!C:C,统计表!C67,调查表!X:X,"1")</f>
        <v>70</v>
      </c>
      <c r="AE67" s="20">
        <f>COUNTIFS(调查表!C:C,统计表!C67,调查表!X:X,"2")</f>
        <v>65</v>
      </c>
      <c r="AF67" s="20">
        <f>COUNTIFS(调查表!C:C,统计表!C67,调查表!Z:Z,"1")</f>
        <v>80</v>
      </c>
      <c r="AG67" s="20">
        <f>COUNTIFS(调查表!C:C,统计表!C67,调查表!Z:Z,"2")</f>
        <v>0</v>
      </c>
      <c r="AH67" s="20">
        <f>COUNTIFS(调查表!C:C,统计表!C67,调查表!Z:Z,"4")</f>
        <v>6</v>
      </c>
      <c r="AI67" s="20">
        <f>COUNTIFS(调查表!C:C,统计表!C67,调查表!Z:Z,"3")</f>
        <v>34</v>
      </c>
      <c r="AJ67" s="20">
        <f>COUNTIFS(调查表!C:C,统计表!C67,调查表!Z:Z,"5")</f>
        <v>15</v>
      </c>
      <c r="AK67" s="20">
        <f>COUNTIFS(调查表!C:C,统计表!C67,调查表!AB:AB,"1")</f>
        <v>84</v>
      </c>
      <c r="AL67" s="20">
        <f>COUNTIFS(调查表!C:C,统计表!C67,调查表!AB:AB,"2")</f>
        <v>0</v>
      </c>
      <c r="AM67" s="20">
        <f>COUNTIFS(调查表!C:C,统计表!C67,调查表!AB:AB,"3")</f>
        <v>27</v>
      </c>
      <c r="AN67" s="20">
        <f>COUNTIFS(调查表!C:C,统计表!C67,调查表!AB:AB,"4")</f>
        <v>12</v>
      </c>
      <c r="AO67" s="20">
        <f>COUNTIFS(调查表!C:C,统计表!C67,调查表!AB:AB,"5")</f>
        <v>12</v>
      </c>
      <c r="AP67" s="20">
        <f>COUNTIFS(调查表!C:C,统计表!C67,调查表!G:G,"1")</f>
        <v>1</v>
      </c>
      <c r="AQ67" s="20">
        <f>COUNTIFS(调查表!C:C,统计表!C67,调查表!G:G,"2")</f>
        <v>2</v>
      </c>
      <c r="AR67" s="20">
        <f>COUNTIFS(调查表!C:C,统计表!C67,调查表!G:G,"3")</f>
        <v>0</v>
      </c>
      <c r="AS67" s="20">
        <f>COUNTIFS(调查表!C:C,统计表!C67,调查表!G:G,"4")</f>
        <v>0</v>
      </c>
      <c r="AT67" s="20">
        <f>COUNTIFS(调查表!C:C,统计表!C67,调查表!G:G,"5")</f>
        <v>3</v>
      </c>
      <c r="AU67" s="20">
        <f>COUNTIFS(调查表!C:C,统计表!C67,调查表!G:G,"6")</f>
        <v>0</v>
      </c>
      <c r="AV67" s="99"/>
    </row>
    <row r="68" spans="1:48">
      <c r="A68" s="20">
        <v>60</v>
      </c>
      <c r="B68" s="20" t="s">
        <v>9803</v>
      </c>
      <c r="C68" s="20" t="s">
        <v>9887</v>
      </c>
      <c r="D68" s="55">
        <f>COUNTIFS(调查表!C:C,统计表!C68,调查表!K:K,"是")</f>
        <v>65</v>
      </c>
      <c r="E68" s="55">
        <f>COUNTIFS(调查表!C:C,统计表!C68,调查表!K:K,"否")</f>
        <v>2</v>
      </c>
      <c r="F68" s="55">
        <f>COUNTIFS(调查表!C:C,统计表!C68,调查表!K:K,"无法查看")</f>
        <v>0</v>
      </c>
      <c r="G68" s="20">
        <f>COUNTIFS(调查表!C:C,统计表!C68,调查表!N:N,"仍在使用")</f>
        <v>53</v>
      </c>
      <c r="H68" s="20">
        <f>COUNTIFS(调查表!C:C,统计表!C68,调查表!N:N,"废弃不用")</f>
        <v>12</v>
      </c>
      <c r="I68" s="20">
        <f>COUNTIFS(调查表!C:C,统计表!C68,调查表!N:N,"不详")</f>
        <v>0</v>
      </c>
      <c r="J68" s="20">
        <f>COUNTIFS(调查表!C:C,统计表!C68,调查表!O:O,"√")</f>
        <v>50</v>
      </c>
      <c r="K68" s="20">
        <f>COUNTIFS(调查表!C:C,统计表!C68,调查表!P:P,"√")</f>
        <v>17</v>
      </c>
      <c r="L68" s="20">
        <f>COUNTIFS(调查表!C:C,统计表!C68,调查表!Q:Q,"√")</f>
        <v>1</v>
      </c>
      <c r="M68" s="20">
        <f>COUNTIFS(调查表!C:C,统计表!C68,调查表!R:R,"√")</f>
        <v>2</v>
      </c>
      <c r="N68" s="20">
        <f>COUNTIFS(调查表!C:C,统计表!C68,调查表!AE:AE,"2")</f>
        <v>12</v>
      </c>
      <c r="O68" s="20">
        <f>COUNTIFS(调查表!C:C,统计表!C68,调查表!AE:AE,"3")</f>
        <v>1</v>
      </c>
      <c r="P68" s="20">
        <f>COUNTIFS(调查表!C:C,统计表!C68,调查表!AE:AE,"4")</f>
        <v>1</v>
      </c>
      <c r="Q68" s="20">
        <f>COUNTIFS(调查表!C:C,统计表!C68,调查表!S:S,"无")</f>
        <v>4</v>
      </c>
      <c r="R68" s="20">
        <f>COUNTIFS(调查表!C:C,统计表!C68,调查表!S:S,"清澈")</f>
        <v>50</v>
      </c>
      <c r="S68" s="20">
        <f>COUNTIFS(调查表!C:C,统计表!C68,调查表!S:S,"浑浊")</f>
        <v>4</v>
      </c>
      <c r="T68" s="20">
        <f>COUNTIFS(调查表!C:C,统计表!C68,调查表!S:S,"不详")</f>
        <v>7</v>
      </c>
      <c r="U68" s="20">
        <f>COUNTIFS(调查表!C:C,统计表!C68,调查表!T:T,"有")</f>
        <v>10</v>
      </c>
      <c r="V68" s="20">
        <f>COUNTIFS(调查表!C:C,统计表!C68,调查表!T:T,"无")</f>
        <v>54</v>
      </c>
      <c r="W68" s="20">
        <f>COUNTIFS(调查表!C:C,统计表!C68,调查表!T:T,"不详")</f>
        <v>1</v>
      </c>
      <c r="X68" s="20">
        <f>COUNTIFS(调查表!C:C,统计表!C68,调查表!U:U,"有")</f>
        <v>51</v>
      </c>
      <c r="Y68" s="20">
        <f>COUNTIFS(调查表!C:C,统计表!C68,调查表!U:U,"无")</f>
        <v>10</v>
      </c>
      <c r="Z68" s="20">
        <f>COUNTIFS(调查表!C:C,统计表!C68,调查表!U:U,"不详")</f>
        <v>4</v>
      </c>
      <c r="AA68" s="20">
        <f>COUNTIFS(调查表!C:C,统计表!C68,调查表!V:V,"有")</f>
        <v>13</v>
      </c>
      <c r="AB68" s="20">
        <f>COUNTIFS(调查表!C:C,统计表!C68,调查表!V:V,"无")</f>
        <v>22</v>
      </c>
      <c r="AC68" s="20">
        <f>COUNTIFS(调查表!C:C,统计表!C68,调查表!V:V,"不详")</f>
        <v>30</v>
      </c>
      <c r="AD68" s="20">
        <f>COUNTIFS(调查表!C:C,统计表!C68,调查表!X:X,"1")</f>
        <v>2</v>
      </c>
      <c r="AE68" s="20">
        <f>COUNTIFS(调查表!C:C,统计表!C68,调查表!X:X,"2")</f>
        <v>63</v>
      </c>
      <c r="AF68" s="20">
        <f>COUNTIFS(调查表!C:C,统计表!C68,调查表!Z:Z,"1")</f>
        <v>58</v>
      </c>
      <c r="AG68" s="20">
        <f>COUNTIFS(调查表!C:C,统计表!C68,调查表!Z:Z,"2")</f>
        <v>0</v>
      </c>
      <c r="AH68" s="20">
        <f>COUNTIFS(调查表!C:C,统计表!C68,调查表!Z:Z,"4")</f>
        <v>0</v>
      </c>
      <c r="AI68" s="20">
        <f>COUNTIFS(调查表!C:C,统计表!C68,调查表!Z:Z,"3")</f>
        <v>7</v>
      </c>
      <c r="AJ68" s="20">
        <f>COUNTIFS(调查表!C:C,统计表!C68,调查表!Z:Z,"5")</f>
        <v>0</v>
      </c>
      <c r="AK68" s="20">
        <f>COUNTIFS(调查表!C:C,统计表!C68,调查表!AB:AB,"1")</f>
        <v>59</v>
      </c>
      <c r="AL68" s="20">
        <f>COUNTIFS(调查表!C:C,统计表!C68,调查表!AB:AB,"2")</f>
        <v>0</v>
      </c>
      <c r="AM68" s="20">
        <f>COUNTIFS(调查表!C:C,统计表!C68,调查表!AB:AB,"3")</f>
        <v>5</v>
      </c>
      <c r="AN68" s="20">
        <f>COUNTIFS(调查表!C:C,统计表!C68,调查表!AB:AB,"4")</f>
        <v>0</v>
      </c>
      <c r="AO68" s="20">
        <f>COUNTIFS(调查表!C:C,统计表!C68,调查表!AB:AB,"5")</f>
        <v>1</v>
      </c>
      <c r="AP68" s="20">
        <f>COUNTIFS(调查表!C:C,统计表!C68,调查表!G:G,"1")</f>
        <v>0</v>
      </c>
      <c r="AQ68" s="20">
        <f>COUNTIFS(调查表!C:C,统计表!C68,调查表!G:G,"2")</f>
        <v>0</v>
      </c>
      <c r="AR68" s="20">
        <f>COUNTIFS(调查表!C:C,统计表!C68,调查表!G:G,"3")</f>
        <v>0</v>
      </c>
      <c r="AS68" s="20">
        <f>COUNTIFS(调查表!C:C,统计表!C68,调查表!G:G,"4")</f>
        <v>0</v>
      </c>
      <c r="AT68" s="20">
        <f>COUNTIFS(调查表!C:C,统计表!C68,调查表!G:G,"5")</f>
        <v>0</v>
      </c>
      <c r="AU68" s="20">
        <f>COUNTIFS(调查表!C:C,统计表!C68,调查表!G:G,"6")</f>
        <v>0</v>
      </c>
      <c r="AV68" s="99"/>
    </row>
    <row r="69" spans="1:48" ht="51" customHeight="1">
      <c r="A69" s="56"/>
      <c r="B69" s="57"/>
      <c r="C69" s="57" t="s">
        <v>19962</v>
      </c>
      <c r="D69" s="57">
        <f>SUM(D63:D68)</f>
        <v>382</v>
      </c>
      <c r="E69" s="57">
        <f t="shared" ref="E69:AU69" si="6">SUM(E63:E68)</f>
        <v>17</v>
      </c>
      <c r="F69" s="57">
        <f t="shared" si="6"/>
        <v>1</v>
      </c>
      <c r="G69" s="57">
        <f t="shared" si="6"/>
        <v>314</v>
      </c>
      <c r="H69" s="57">
        <f t="shared" si="6"/>
        <v>66</v>
      </c>
      <c r="I69" s="57">
        <f t="shared" si="6"/>
        <v>2</v>
      </c>
      <c r="J69" s="57">
        <f t="shared" si="6"/>
        <v>153</v>
      </c>
      <c r="K69" s="57">
        <f t="shared" si="6"/>
        <v>227</v>
      </c>
      <c r="L69" s="57">
        <f t="shared" si="6"/>
        <v>57</v>
      </c>
      <c r="M69" s="57">
        <f t="shared" si="6"/>
        <v>38</v>
      </c>
      <c r="N69" s="57">
        <f t="shared" si="6"/>
        <v>92</v>
      </c>
      <c r="O69" s="57">
        <f t="shared" si="6"/>
        <v>30</v>
      </c>
      <c r="P69" s="57">
        <f t="shared" si="6"/>
        <v>3</v>
      </c>
      <c r="Q69" s="57">
        <f t="shared" si="6"/>
        <v>13</v>
      </c>
      <c r="R69" s="57">
        <f t="shared" si="6"/>
        <v>328</v>
      </c>
      <c r="S69" s="57">
        <f t="shared" si="6"/>
        <v>31</v>
      </c>
      <c r="T69" s="57">
        <f t="shared" si="6"/>
        <v>10</v>
      </c>
      <c r="U69" s="57">
        <f t="shared" si="6"/>
        <v>28</v>
      </c>
      <c r="V69" s="57">
        <f t="shared" si="6"/>
        <v>341</v>
      </c>
      <c r="W69" s="57">
        <f t="shared" si="6"/>
        <v>13</v>
      </c>
      <c r="X69" s="57">
        <f t="shared" si="6"/>
        <v>312</v>
      </c>
      <c r="Y69" s="57">
        <f t="shared" si="6"/>
        <v>58</v>
      </c>
      <c r="Z69" s="57">
        <f t="shared" si="6"/>
        <v>12</v>
      </c>
      <c r="AA69" s="57">
        <f t="shared" si="6"/>
        <v>28</v>
      </c>
      <c r="AB69" s="57">
        <f t="shared" si="6"/>
        <v>315</v>
      </c>
      <c r="AC69" s="57">
        <f t="shared" si="6"/>
        <v>39</v>
      </c>
      <c r="AD69" s="57">
        <f t="shared" si="6"/>
        <v>109</v>
      </c>
      <c r="AE69" s="57">
        <f t="shared" si="6"/>
        <v>273</v>
      </c>
      <c r="AF69" s="57">
        <f t="shared" si="6"/>
        <v>308</v>
      </c>
      <c r="AG69" s="57">
        <f t="shared" si="6"/>
        <v>1</v>
      </c>
      <c r="AH69" s="57">
        <f t="shared" si="6"/>
        <v>6</v>
      </c>
      <c r="AI69" s="57">
        <f t="shared" si="6"/>
        <v>50</v>
      </c>
      <c r="AJ69" s="57">
        <f t="shared" si="6"/>
        <v>17</v>
      </c>
      <c r="AK69" s="57">
        <f t="shared" si="6"/>
        <v>317</v>
      </c>
      <c r="AL69" s="57">
        <f t="shared" si="6"/>
        <v>0</v>
      </c>
      <c r="AM69" s="57">
        <f t="shared" si="6"/>
        <v>35</v>
      </c>
      <c r="AN69" s="57">
        <f t="shared" si="6"/>
        <v>16</v>
      </c>
      <c r="AO69" s="57">
        <f t="shared" si="6"/>
        <v>14</v>
      </c>
      <c r="AP69" s="57">
        <f t="shared" si="6"/>
        <v>1</v>
      </c>
      <c r="AQ69" s="57">
        <f t="shared" si="6"/>
        <v>5</v>
      </c>
      <c r="AR69" s="57">
        <f t="shared" si="6"/>
        <v>0</v>
      </c>
      <c r="AS69" s="57">
        <f t="shared" si="6"/>
        <v>0</v>
      </c>
      <c r="AT69" s="57">
        <f t="shared" si="6"/>
        <v>11</v>
      </c>
      <c r="AU69" s="57">
        <f t="shared" si="6"/>
        <v>0</v>
      </c>
    </row>
    <row r="70" spans="1:48">
      <c r="A70" s="20">
        <v>61</v>
      </c>
      <c r="B70" s="20" t="s">
        <v>11965</v>
      </c>
      <c r="C70" s="20" t="s">
        <v>12357</v>
      </c>
      <c r="D70" s="55">
        <f>COUNTIFS(调查表!C:C,统计表!C70,调查表!K:K,"是")</f>
        <v>165</v>
      </c>
      <c r="E70" s="55">
        <f>COUNTIFS(调查表!C:C,统计表!C70,调查表!K:K,"否")</f>
        <v>0</v>
      </c>
      <c r="F70" s="55">
        <f>COUNTIFS(调查表!C:C,统计表!C70,调查表!K:K,"无法查看")</f>
        <v>0</v>
      </c>
      <c r="G70" s="20">
        <f>COUNTIFS(调查表!C:C,统计表!C70,调查表!N:N,"仍在使用")</f>
        <v>139</v>
      </c>
      <c r="H70" s="20">
        <f>COUNTIFS(调查表!C:C,统计表!C70,调查表!N:N,"废弃不用")</f>
        <v>26</v>
      </c>
      <c r="I70" s="20">
        <f>COUNTIFS(调查表!C:C,统计表!C70,调查表!N:N,"不详")</f>
        <v>0</v>
      </c>
      <c r="J70" s="20">
        <f>COUNTIFS(调查表!C:C,统计表!C70,调查表!O:O,"√")</f>
        <v>0</v>
      </c>
      <c r="K70" s="20">
        <f>COUNTIFS(调查表!C:C,统计表!C70,调查表!P:P,"√")</f>
        <v>136</v>
      </c>
      <c r="L70" s="20">
        <f>COUNTIFS(调查表!C:C,统计表!C70,调查表!Q:Q,"√")</f>
        <v>1</v>
      </c>
      <c r="M70" s="20">
        <f>COUNTIFS(调查表!C:C,统计表!C70,调查表!R:R,"√")</f>
        <v>2</v>
      </c>
      <c r="N70" s="20">
        <f>COUNTIFS(调查表!C:C,统计表!C70,调查表!AE:AE,"2")</f>
        <v>0</v>
      </c>
      <c r="O70" s="20">
        <f>COUNTIFS(调查表!C:C,统计表!C70,调查表!AE:AE,"3")</f>
        <v>0</v>
      </c>
      <c r="P70" s="20">
        <f>COUNTIFS(调查表!C:C,统计表!C70,调查表!AE:AE,"4")</f>
        <v>0</v>
      </c>
      <c r="Q70" s="20">
        <f>COUNTIFS(调查表!C:C,统计表!C70,调查表!S:S,"无")</f>
        <v>0</v>
      </c>
      <c r="R70" s="20">
        <f>COUNTIFS(调查表!C:C,统计表!C70,调查表!S:S,"清澈")</f>
        <v>137</v>
      </c>
      <c r="S70" s="20">
        <f>COUNTIFS(调查表!C:C,统计表!C70,调查表!S:S,"浑浊")</f>
        <v>28</v>
      </c>
      <c r="T70" s="20">
        <f>COUNTIFS(调查表!C:C,统计表!C70,调查表!S:S,"不详")</f>
        <v>0</v>
      </c>
      <c r="U70" s="20">
        <f>COUNTIFS(调查表!C:C,统计表!C70,调查表!T:T,"有")</f>
        <v>0</v>
      </c>
      <c r="V70" s="20">
        <f>COUNTIFS(调查表!C:C,统计表!C70,调查表!T:T,"无")</f>
        <v>165</v>
      </c>
      <c r="W70" s="20">
        <f>COUNTIFS(调查表!C:C,统计表!C70,调查表!T:T,"不详")</f>
        <v>0</v>
      </c>
      <c r="X70" s="20">
        <f>COUNTIFS(调查表!C:C,统计表!C70,调查表!U:U,"有")</f>
        <v>162</v>
      </c>
      <c r="Y70" s="20">
        <f>COUNTIFS(调查表!C:C,统计表!C70,调查表!U:U,"无")</f>
        <v>3</v>
      </c>
      <c r="Z70" s="20">
        <f>COUNTIFS(调查表!C:C,统计表!C70,调查表!U:U,"不详")</f>
        <v>0</v>
      </c>
      <c r="AA70" s="20">
        <f>COUNTIFS(调查表!C:C,统计表!C70,调查表!V:V,"有")</f>
        <v>4</v>
      </c>
      <c r="AB70" s="20">
        <f>COUNTIFS(调查表!C:C,统计表!C70,调查表!V:V,"无")</f>
        <v>161</v>
      </c>
      <c r="AC70" s="20">
        <f>COUNTIFS(调查表!C:C,统计表!C70,调查表!V:V,"不详")</f>
        <v>0</v>
      </c>
      <c r="AD70" s="20">
        <f>COUNTIFS(调查表!C:C,统计表!C70,调查表!X:X,"1")</f>
        <v>0</v>
      </c>
      <c r="AE70" s="20">
        <f>COUNTIFS(调查表!C:C,统计表!C70,调查表!X:X,"2")</f>
        <v>165</v>
      </c>
      <c r="AF70" s="20">
        <f>COUNTIFS(调查表!C:C,统计表!C70,调查表!Z:Z,"1")</f>
        <v>146</v>
      </c>
      <c r="AG70" s="20">
        <f>COUNTIFS(调查表!C:C,统计表!C70,调查表!Z:Z,"2")</f>
        <v>1</v>
      </c>
      <c r="AH70" s="20">
        <f>COUNTIFS(调查表!C:C,统计表!C70,调查表!Z:Z,"4")</f>
        <v>3</v>
      </c>
      <c r="AI70" s="20">
        <f>COUNTIFS(调查表!C:C,统计表!C70,调查表!Z:Z,"3")</f>
        <v>0</v>
      </c>
      <c r="AJ70" s="20">
        <f>COUNTIFS(调查表!C:C,统计表!C70,调查表!Z:Z,"5")</f>
        <v>15</v>
      </c>
      <c r="AK70" s="20">
        <f>COUNTIFS(调查表!C:C,统计表!C70,调查表!AB:AB,"1")</f>
        <v>118</v>
      </c>
      <c r="AL70" s="20">
        <f>COUNTIFS(调查表!C:C,统计表!C70,调查表!AB:AB,"2")</f>
        <v>46</v>
      </c>
      <c r="AM70" s="20">
        <f>COUNTIFS(调查表!C:C,统计表!C70,调查表!AB:AB,"3")</f>
        <v>0</v>
      </c>
      <c r="AN70" s="20">
        <f>COUNTIFS(调查表!C:C,统计表!C70,调查表!AB:AB,"4")</f>
        <v>1</v>
      </c>
      <c r="AO70" s="20">
        <f>COUNTIFS(调查表!C:C,统计表!C70,调查表!AB:AB,"5")</f>
        <v>0</v>
      </c>
      <c r="AP70" s="20">
        <f>COUNTIFS(调查表!C:C,统计表!C70,调查表!G:G,"1")</f>
        <v>0</v>
      </c>
      <c r="AQ70" s="20">
        <f>COUNTIFS(调查表!C:C,统计表!C70,调查表!G:G,"2")</f>
        <v>0</v>
      </c>
      <c r="AR70" s="20">
        <f>COUNTIFS(调查表!C:C,统计表!C70,调查表!G:G,"3")</f>
        <v>0</v>
      </c>
      <c r="AS70" s="20">
        <f>COUNTIFS(调查表!C:C,统计表!C70,调查表!G:G,"4")</f>
        <v>0</v>
      </c>
      <c r="AT70" s="20">
        <f>COUNTIFS(调查表!C:C,统计表!C70,调查表!G:G,"5")</f>
        <v>1</v>
      </c>
      <c r="AU70" s="20">
        <f>COUNTIFS(调查表!C:C,统计表!C70,调查表!G:G,"6")</f>
        <v>0</v>
      </c>
      <c r="AV70" s="98" t="s">
        <v>19971</v>
      </c>
    </row>
    <row r="71" spans="1:48">
      <c r="A71" s="20">
        <v>62</v>
      </c>
      <c r="B71" s="20" t="s">
        <v>11965</v>
      </c>
      <c r="C71" s="20" t="s">
        <v>13524</v>
      </c>
      <c r="D71" s="55">
        <f>COUNTIFS(调查表!C:C,统计表!C71,调查表!K:K,"是")</f>
        <v>96</v>
      </c>
      <c r="E71" s="55">
        <f>COUNTIFS(调查表!C:C,统计表!C71,调查表!K:K,"否")</f>
        <v>1</v>
      </c>
      <c r="F71" s="55">
        <f>COUNTIFS(调查表!C:C,统计表!C71,调查表!K:K,"无法查看")</f>
        <v>0</v>
      </c>
      <c r="G71" s="20">
        <f>COUNTIFS(调查表!C:C,统计表!C71,调查表!N:N,"仍在使用")</f>
        <v>81</v>
      </c>
      <c r="H71" s="20">
        <f>COUNTIFS(调查表!C:C,统计表!C71,调查表!N:N,"废弃不用")</f>
        <v>15</v>
      </c>
      <c r="I71" s="20">
        <f>COUNTIFS(调查表!C:C,统计表!C71,调查表!N:N,"不详")</f>
        <v>0</v>
      </c>
      <c r="J71" s="20">
        <f>COUNTIFS(调查表!C:C,统计表!C71,调查表!O:O,"√")</f>
        <v>25</v>
      </c>
      <c r="K71" s="20">
        <f>COUNTIFS(调查表!C:C,统计表!C71,调查表!P:P,"√")</f>
        <v>78</v>
      </c>
      <c r="L71" s="20">
        <f>COUNTIFS(调查表!C:C,统计表!C71,调查表!Q:Q,"√")</f>
        <v>11</v>
      </c>
      <c r="M71" s="20">
        <f>COUNTIFS(调查表!C:C,统计表!C71,调查表!R:R,"√")</f>
        <v>11</v>
      </c>
      <c r="N71" s="20">
        <f>COUNTIFS(调查表!C:C,统计表!C71,调查表!AE:AE,"2")</f>
        <v>26</v>
      </c>
      <c r="O71" s="20">
        <f>COUNTIFS(调查表!C:C,统计表!C71,调查表!AE:AE,"3")</f>
        <v>9</v>
      </c>
      <c r="P71" s="20">
        <f>COUNTIFS(调查表!C:C,统计表!C71,调查表!AE:AE,"4")</f>
        <v>0</v>
      </c>
      <c r="Q71" s="20">
        <f>COUNTIFS(调查表!C:C,统计表!C71,调查表!S:S,"无")</f>
        <v>2</v>
      </c>
      <c r="R71" s="20">
        <f>COUNTIFS(调查表!C:C,统计表!C71,调查表!S:S,"清澈")</f>
        <v>85</v>
      </c>
      <c r="S71" s="20">
        <f>COUNTIFS(调查表!C:C,统计表!C71,调查表!S:S,"浑浊")</f>
        <v>9</v>
      </c>
      <c r="T71" s="20">
        <f>COUNTIFS(调查表!C:C,统计表!C71,调查表!S:S,"不详")</f>
        <v>0</v>
      </c>
      <c r="U71" s="20">
        <f>COUNTIFS(调查表!C:C,统计表!C71,调查表!T:T,"有")</f>
        <v>21</v>
      </c>
      <c r="V71" s="20">
        <f>COUNTIFS(调查表!C:C,统计表!C71,调查表!T:T,"无")</f>
        <v>75</v>
      </c>
      <c r="W71" s="20">
        <f>COUNTIFS(调查表!C:C,统计表!C71,调查表!T:T,"不详")</f>
        <v>0</v>
      </c>
      <c r="X71" s="20">
        <f>COUNTIFS(调查表!C:C,统计表!C71,调查表!U:U,"有")</f>
        <v>66</v>
      </c>
      <c r="Y71" s="20">
        <f>COUNTIFS(调查表!C:C,统计表!C71,调查表!U:U,"无")</f>
        <v>30</v>
      </c>
      <c r="Z71" s="20">
        <f>COUNTIFS(调查表!C:C,统计表!C71,调查表!U:U,"不详")</f>
        <v>0</v>
      </c>
      <c r="AA71" s="20">
        <f>COUNTIFS(调查表!C:C,统计表!C71,调查表!V:V,"有")</f>
        <v>12</v>
      </c>
      <c r="AB71" s="20">
        <f>COUNTIFS(调查表!C:C,统计表!C71,调查表!V:V,"无")</f>
        <v>84</v>
      </c>
      <c r="AC71" s="20">
        <f>COUNTIFS(调查表!C:C,统计表!C71,调查表!V:V,"不详")</f>
        <v>0</v>
      </c>
      <c r="AD71" s="20">
        <f>COUNTIFS(调查表!C:C,统计表!C71,调查表!X:X,"1")</f>
        <v>14</v>
      </c>
      <c r="AE71" s="20">
        <f>COUNTIFS(调查表!C:C,统计表!C71,调查表!X:X,"2")</f>
        <v>82</v>
      </c>
      <c r="AF71" s="20">
        <f>COUNTIFS(调查表!C:C,统计表!C71,调查表!Z:Z,"1")</f>
        <v>91</v>
      </c>
      <c r="AG71" s="20">
        <f>COUNTIFS(调查表!C:C,统计表!C71,调查表!Z:Z,"2")</f>
        <v>0</v>
      </c>
      <c r="AH71" s="20">
        <f>COUNTIFS(调查表!C:C,统计表!C71,调查表!Z:Z,"4")</f>
        <v>3</v>
      </c>
      <c r="AI71" s="20">
        <f>COUNTIFS(调查表!C:C,统计表!C71,调查表!Z:Z,"3")</f>
        <v>2</v>
      </c>
      <c r="AJ71" s="20">
        <f>COUNTIFS(调查表!C:C,统计表!C71,调查表!Z:Z,"5")</f>
        <v>0</v>
      </c>
      <c r="AK71" s="20">
        <f>COUNTIFS(调查表!C:C,统计表!C71,调查表!AB:AB,"1")</f>
        <v>90</v>
      </c>
      <c r="AL71" s="20">
        <f>COUNTIFS(调查表!C:C,统计表!C71,调查表!AB:AB,"2")</f>
        <v>0</v>
      </c>
      <c r="AM71" s="20">
        <f>COUNTIFS(调查表!C:C,统计表!C71,调查表!AB:AB,"3")</f>
        <v>3</v>
      </c>
      <c r="AN71" s="20">
        <f>COUNTIFS(调查表!C:C,统计表!C71,调查表!AB:AB,"4")</f>
        <v>3</v>
      </c>
      <c r="AO71" s="20">
        <f>COUNTIFS(调查表!C:C,统计表!C71,调查表!AB:AB,"5")</f>
        <v>0</v>
      </c>
      <c r="AP71" s="20">
        <f>COUNTIFS(调查表!C:C,统计表!C71,调查表!G:G,"1")</f>
        <v>6</v>
      </c>
      <c r="AQ71" s="20">
        <f>COUNTIFS(调查表!C:C,统计表!C71,调查表!G:G,"2")</f>
        <v>1</v>
      </c>
      <c r="AR71" s="20">
        <f>COUNTIFS(调查表!C:C,统计表!C71,调查表!G:G,"3")</f>
        <v>0</v>
      </c>
      <c r="AS71" s="20">
        <f>COUNTIFS(调查表!C:C,统计表!C71,调查表!G:G,"4")</f>
        <v>0</v>
      </c>
      <c r="AT71" s="20">
        <f>COUNTIFS(调查表!C:C,统计表!C71,调查表!G:G,"5")</f>
        <v>0</v>
      </c>
      <c r="AU71" s="20">
        <f>COUNTIFS(调查表!C:C,统计表!C71,调查表!G:G,"6")</f>
        <v>0</v>
      </c>
      <c r="AV71" s="99"/>
    </row>
    <row r="72" spans="1:48">
      <c r="A72" s="20">
        <v>63</v>
      </c>
      <c r="B72" s="20" t="s">
        <v>11965</v>
      </c>
      <c r="C72" s="20" t="s">
        <v>14011</v>
      </c>
      <c r="D72" s="55">
        <f>COUNTIFS(调查表!C:C,统计表!C72,调查表!K:K,"是")</f>
        <v>31</v>
      </c>
      <c r="E72" s="55">
        <f>COUNTIFS(调查表!C:C,统计表!C72,调查表!K:K,"否")</f>
        <v>6</v>
      </c>
      <c r="F72" s="55">
        <f>COUNTIFS(调查表!C:C,统计表!C72,调查表!K:K,"无法查看")</f>
        <v>0</v>
      </c>
      <c r="G72" s="20">
        <f>COUNTIFS(调查表!C:C,统计表!C72,调查表!N:N,"仍在使用")</f>
        <v>31</v>
      </c>
      <c r="H72" s="20">
        <f>COUNTIFS(调查表!C:C,统计表!C72,调查表!N:N,"废弃不用")</f>
        <v>0</v>
      </c>
      <c r="I72" s="20">
        <f>COUNTIFS(调查表!C:C,统计表!C72,调查表!N:N,"不详")</f>
        <v>0</v>
      </c>
      <c r="J72" s="20">
        <f>COUNTIFS(调查表!C:C,统计表!C72,调查表!O:O,"√")</f>
        <v>8</v>
      </c>
      <c r="K72" s="20">
        <f>COUNTIFS(调查表!C:C,统计表!C72,调查表!P:P,"√")</f>
        <v>18</v>
      </c>
      <c r="L72" s="20">
        <f>COUNTIFS(调查表!C:C,统计表!C72,调查表!Q:Q,"√")</f>
        <v>0</v>
      </c>
      <c r="M72" s="20">
        <f>COUNTIFS(调查表!C:C,统计表!C72,调查表!R:R,"√")</f>
        <v>8</v>
      </c>
      <c r="N72" s="20">
        <f>COUNTIFS(调查表!C:C,统计表!C72,调查表!AE:AE,"2")</f>
        <v>3</v>
      </c>
      <c r="O72" s="20">
        <f>COUNTIFS(调查表!C:C,统计表!C72,调查表!AE:AE,"3")</f>
        <v>0</v>
      </c>
      <c r="P72" s="20">
        <f>COUNTIFS(调查表!C:C,统计表!C72,调查表!AE:AE,"4")</f>
        <v>0</v>
      </c>
      <c r="Q72" s="20">
        <f>COUNTIFS(调查表!C:C,统计表!C72,调查表!S:S,"无")</f>
        <v>0</v>
      </c>
      <c r="R72" s="20">
        <f>COUNTIFS(调查表!C:C,统计表!C72,调查表!S:S,"清澈")</f>
        <v>31</v>
      </c>
      <c r="S72" s="20">
        <f>COUNTIFS(调查表!C:C,统计表!C72,调查表!S:S,"浑浊")</f>
        <v>0</v>
      </c>
      <c r="T72" s="20">
        <f>COUNTIFS(调查表!C:C,统计表!C72,调查表!S:S,"不详")</f>
        <v>0</v>
      </c>
      <c r="U72" s="20">
        <f>COUNTIFS(调查表!C:C,统计表!C72,调查表!T:T,"有")</f>
        <v>0</v>
      </c>
      <c r="V72" s="20">
        <f>COUNTIFS(调查表!C:C,统计表!C72,调查表!T:T,"无")</f>
        <v>31</v>
      </c>
      <c r="W72" s="20">
        <f>COUNTIFS(调查表!C:C,统计表!C72,调查表!T:T,"不详")</f>
        <v>0</v>
      </c>
      <c r="X72" s="20">
        <f>COUNTIFS(调查表!C:C,统计表!C72,调查表!U:U,"有")</f>
        <v>18</v>
      </c>
      <c r="Y72" s="20">
        <f>COUNTIFS(调查表!C:C,统计表!C72,调查表!U:U,"无")</f>
        <v>13</v>
      </c>
      <c r="Z72" s="20">
        <f>COUNTIFS(调查表!C:C,统计表!C72,调查表!U:U,"不详")</f>
        <v>0</v>
      </c>
      <c r="AA72" s="20">
        <f>COUNTIFS(调查表!C:C,统计表!C72,调查表!V:V,"有")</f>
        <v>1</v>
      </c>
      <c r="AB72" s="20">
        <f>COUNTIFS(调查表!C:C,统计表!C72,调查表!V:V,"无")</f>
        <v>30</v>
      </c>
      <c r="AC72" s="20">
        <f>COUNTIFS(调查表!C:C,统计表!C72,调查表!V:V,"不详")</f>
        <v>0</v>
      </c>
      <c r="AD72" s="20">
        <f>COUNTIFS(调查表!C:C,统计表!C72,调查表!X:X,"1")</f>
        <v>4</v>
      </c>
      <c r="AE72" s="20">
        <f>COUNTIFS(调查表!C:C,统计表!C72,调查表!X:X,"2")</f>
        <v>27</v>
      </c>
      <c r="AF72" s="20">
        <f>COUNTIFS(调查表!C:C,统计表!C72,调查表!Z:Z,"1")</f>
        <v>29</v>
      </c>
      <c r="AG72" s="20">
        <f>COUNTIFS(调查表!C:C,统计表!C72,调查表!Z:Z,"2")</f>
        <v>1</v>
      </c>
      <c r="AH72" s="20">
        <f>COUNTIFS(调查表!C:C,统计表!C72,调查表!Z:Z,"4")</f>
        <v>0</v>
      </c>
      <c r="AI72" s="20">
        <f>COUNTIFS(调查表!C:C,统计表!C72,调查表!Z:Z,"3")</f>
        <v>0</v>
      </c>
      <c r="AJ72" s="20">
        <f>COUNTIFS(调查表!C:C,统计表!C72,调查表!Z:Z,"5")</f>
        <v>1</v>
      </c>
      <c r="AK72" s="20">
        <f>COUNTIFS(调查表!C:C,统计表!C72,调查表!AB:AB,"1")</f>
        <v>26</v>
      </c>
      <c r="AL72" s="20">
        <f>COUNTIFS(调查表!C:C,统计表!C72,调查表!AB:AB,"2")</f>
        <v>1</v>
      </c>
      <c r="AM72" s="20">
        <f>COUNTIFS(调查表!C:C,统计表!C72,调查表!AB:AB,"3")</f>
        <v>0</v>
      </c>
      <c r="AN72" s="20">
        <f>COUNTIFS(调查表!C:C,统计表!C72,调查表!AB:AB,"4")</f>
        <v>2</v>
      </c>
      <c r="AO72" s="20">
        <f>COUNTIFS(调查表!C:C,统计表!C72,调查表!AB:AB,"5")</f>
        <v>2</v>
      </c>
      <c r="AP72" s="20">
        <f>COUNTIFS(调查表!C:C,统计表!C72,调查表!G:G,"1")</f>
        <v>0</v>
      </c>
      <c r="AQ72" s="20">
        <f>COUNTIFS(调查表!C:C,统计表!C72,调查表!G:G,"2")</f>
        <v>1</v>
      </c>
      <c r="AR72" s="20">
        <f>COUNTIFS(调查表!C:C,统计表!C72,调查表!G:G,"3")</f>
        <v>0</v>
      </c>
      <c r="AS72" s="20">
        <f>COUNTIFS(调查表!C:C,统计表!C72,调查表!G:G,"4")</f>
        <v>0</v>
      </c>
      <c r="AT72" s="20">
        <f>COUNTIFS(调查表!C:C,统计表!C72,调查表!G:G,"5")</f>
        <v>2</v>
      </c>
      <c r="AU72" s="20">
        <f>COUNTIFS(调查表!C:C,统计表!C72,调查表!G:G,"6")</f>
        <v>0</v>
      </c>
      <c r="AV72" s="99"/>
    </row>
    <row r="73" spans="1:48">
      <c r="A73" s="20">
        <v>64</v>
      </c>
      <c r="B73" s="20" t="s">
        <v>11965</v>
      </c>
      <c r="C73" s="20" t="s">
        <v>11966</v>
      </c>
      <c r="D73" s="55">
        <f>COUNTIFS(调查表!C:C,统计表!C73,调查表!K:K,"是")</f>
        <v>26</v>
      </c>
      <c r="E73" s="55">
        <f>COUNTIFS(调查表!C:C,统计表!C73,调查表!K:K,"否")</f>
        <v>0</v>
      </c>
      <c r="F73" s="55">
        <f>COUNTIFS(调查表!C:C,统计表!C73,调查表!K:K,"无法查看")</f>
        <v>0</v>
      </c>
      <c r="G73" s="20">
        <f>COUNTIFS(调查表!C:C,统计表!C73,调查表!N:N,"仍在使用")</f>
        <v>18</v>
      </c>
      <c r="H73" s="20">
        <f>COUNTIFS(调查表!C:C,统计表!C73,调查表!N:N,"废弃不用")</f>
        <v>8</v>
      </c>
      <c r="I73" s="20">
        <f>COUNTIFS(调查表!C:C,统计表!C73,调查表!N:N,"不详")</f>
        <v>0</v>
      </c>
      <c r="J73" s="20">
        <f>COUNTIFS(调查表!C:C,统计表!C73,调查表!O:O,"√")</f>
        <v>1</v>
      </c>
      <c r="K73" s="20">
        <f>COUNTIFS(调查表!C:C,统计表!C73,调查表!P:P,"√")</f>
        <v>17</v>
      </c>
      <c r="L73" s="20">
        <f>COUNTIFS(调查表!C:C,统计表!C73,调查表!Q:Q,"√")</f>
        <v>0</v>
      </c>
      <c r="M73" s="20">
        <f>COUNTIFS(调查表!C:C,统计表!C73,调查表!R:R,"√")</f>
        <v>4</v>
      </c>
      <c r="N73" s="20">
        <f>COUNTIFS(调查表!C:C,统计表!C73,调查表!AE:AE,"2")</f>
        <v>2</v>
      </c>
      <c r="O73" s="20">
        <f>COUNTIFS(调查表!C:C,统计表!C73,调查表!AE:AE,"3")</f>
        <v>1</v>
      </c>
      <c r="P73" s="20">
        <f>COUNTIFS(调查表!C:C,统计表!C73,调查表!AE:AE,"4")</f>
        <v>0</v>
      </c>
      <c r="Q73" s="20">
        <f>COUNTIFS(调查表!C:C,统计表!C73,调查表!S:S,"无")</f>
        <v>1</v>
      </c>
      <c r="R73" s="20">
        <f>COUNTIFS(调查表!C:C,统计表!C73,调查表!S:S,"清澈")</f>
        <v>23</v>
      </c>
      <c r="S73" s="20">
        <f>COUNTIFS(调查表!C:C,统计表!C73,调查表!S:S,"浑浊")</f>
        <v>0</v>
      </c>
      <c r="T73" s="20">
        <f>COUNTIFS(调查表!C:C,统计表!C73,调查表!S:S,"不详")</f>
        <v>2</v>
      </c>
      <c r="U73" s="20">
        <f>COUNTIFS(调查表!C:C,统计表!C73,调查表!T:T,"有")</f>
        <v>0</v>
      </c>
      <c r="V73" s="20">
        <f>COUNTIFS(调查表!C:C,统计表!C73,调查表!T:T,"无")</f>
        <v>23</v>
      </c>
      <c r="W73" s="20">
        <f>COUNTIFS(调查表!C:C,统计表!C73,调查表!T:T,"不详")</f>
        <v>3</v>
      </c>
      <c r="X73" s="20">
        <f>COUNTIFS(调查表!C:C,统计表!C73,调查表!U:U,"有")</f>
        <v>22</v>
      </c>
      <c r="Y73" s="20">
        <f>COUNTIFS(调查表!C:C,统计表!C73,调查表!U:U,"无")</f>
        <v>4</v>
      </c>
      <c r="Z73" s="20">
        <f>COUNTIFS(调查表!C:C,统计表!C73,调查表!U:U,"不详")</f>
        <v>0</v>
      </c>
      <c r="AA73" s="20">
        <f>COUNTIFS(调查表!C:C,统计表!C73,调查表!V:V,"有")</f>
        <v>3</v>
      </c>
      <c r="AB73" s="20">
        <f>COUNTIFS(调查表!C:C,统计表!C73,调查表!V:V,"无")</f>
        <v>23</v>
      </c>
      <c r="AC73" s="20">
        <f>COUNTIFS(调查表!C:C,统计表!C73,调查表!V:V,"不详")</f>
        <v>0</v>
      </c>
      <c r="AD73" s="20">
        <f>COUNTIFS(调查表!C:C,统计表!C73,调查表!X:X,"1")</f>
        <v>5</v>
      </c>
      <c r="AE73" s="20">
        <f>COUNTIFS(调查表!C:C,统计表!C73,调查表!X:X,"2")</f>
        <v>21</v>
      </c>
      <c r="AF73" s="20">
        <f>COUNTIFS(调查表!C:C,统计表!C73,调查表!Z:Z,"1")</f>
        <v>0</v>
      </c>
      <c r="AG73" s="20">
        <f>COUNTIFS(调查表!C:C,统计表!C73,调查表!Z:Z,"2")</f>
        <v>1</v>
      </c>
      <c r="AH73" s="20">
        <f>COUNTIFS(调查表!C:C,统计表!C73,调查表!Z:Z,"4")</f>
        <v>24</v>
      </c>
      <c r="AI73" s="20">
        <f>COUNTIFS(调查表!C:C,统计表!C73,调查表!Z:Z,"3")</f>
        <v>1</v>
      </c>
      <c r="AJ73" s="20">
        <f>COUNTIFS(调查表!C:C,统计表!C73,调查表!Z:Z,"5")</f>
        <v>0</v>
      </c>
      <c r="AK73" s="20">
        <f>COUNTIFS(调查表!C:C,统计表!C73,调查表!AB:AB,"1")</f>
        <v>13</v>
      </c>
      <c r="AL73" s="20">
        <f>COUNTIFS(调查表!C:C,统计表!C73,调查表!AB:AB,"2")</f>
        <v>0</v>
      </c>
      <c r="AM73" s="20">
        <f>COUNTIFS(调查表!C:C,统计表!C73,调查表!AB:AB,"3")</f>
        <v>5</v>
      </c>
      <c r="AN73" s="20">
        <f>COUNTIFS(调查表!C:C,统计表!C73,调查表!AB:AB,"4")</f>
        <v>8</v>
      </c>
      <c r="AO73" s="20">
        <f>COUNTIFS(调查表!C:C,统计表!C73,调查表!AB:AB,"5")</f>
        <v>0</v>
      </c>
      <c r="AP73" s="20">
        <f>COUNTIFS(调查表!C:C,统计表!C73,调查表!G:G,"1")</f>
        <v>1</v>
      </c>
      <c r="AQ73" s="20">
        <f>COUNTIFS(调查表!C:C,统计表!C73,调查表!G:G,"2")</f>
        <v>1</v>
      </c>
      <c r="AR73" s="20">
        <f>COUNTIFS(调查表!C:C,统计表!C73,调查表!G:G,"3")</f>
        <v>0</v>
      </c>
      <c r="AS73" s="20">
        <f>COUNTIFS(调查表!C:C,统计表!C73,调查表!G:G,"4")</f>
        <v>0</v>
      </c>
      <c r="AT73" s="20">
        <f>COUNTIFS(调查表!C:C,统计表!C73,调查表!G:G,"5")</f>
        <v>0</v>
      </c>
      <c r="AU73" s="20">
        <f>COUNTIFS(调查表!C:C,统计表!C73,调查表!G:G,"6")</f>
        <v>0</v>
      </c>
      <c r="AV73" s="99"/>
    </row>
    <row r="74" spans="1:48">
      <c r="A74" s="20">
        <v>65</v>
      </c>
      <c r="B74" s="20" t="s">
        <v>11965</v>
      </c>
      <c r="C74" s="20" t="s">
        <v>13416</v>
      </c>
      <c r="D74" s="55">
        <f>COUNTIFS(调查表!C:C,统计表!C74,调查表!K:K,"是")</f>
        <v>19</v>
      </c>
      <c r="E74" s="55">
        <f>COUNTIFS(调查表!C:C,统计表!C74,调查表!K:K,"否")</f>
        <v>0</v>
      </c>
      <c r="F74" s="55">
        <f>COUNTIFS(调查表!C:C,统计表!C74,调查表!K:K,"无法查看")</f>
        <v>0</v>
      </c>
      <c r="G74" s="20">
        <f>COUNTIFS(调查表!C:C,统计表!C74,调查表!N:N,"仍在使用")</f>
        <v>15</v>
      </c>
      <c r="H74" s="20">
        <f>COUNTIFS(调查表!C:C,统计表!C74,调查表!N:N,"废弃不用")</f>
        <v>4</v>
      </c>
      <c r="I74" s="20">
        <f>COUNTIFS(调查表!C:C,统计表!C74,调查表!N:N,"不详")</f>
        <v>0</v>
      </c>
      <c r="J74" s="20">
        <f>COUNTIFS(调查表!C:C,统计表!C74,调查表!O:O,"√")</f>
        <v>5</v>
      </c>
      <c r="K74" s="20">
        <f>COUNTIFS(调查表!C:C,统计表!C74,调查表!P:P,"√")</f>
        <v>15</v>
      </c>
      <c r="L74" s="20">
        <f>COUNTIFS(调查表!C:C,统计表!C74,调查表!Q:Q,"√")</f>
        <v>1</v>
      </c>
      <c r="M74" s="20">
        <f>COUNTIFS(调查表!C:C,统计表!C74,调查表!R:R,"√")</f>
        <v>2</v>
      </c>
      <c r="N74" s="20">
        <f>COUNTIFS(调查表!C:C,统计表!C74,调查表!AE:AE,"2")</f>
        <v>6</v>
      </c>
      <c r="O74" s="20">
        <f>COUNTIFS(调查表!C:C,统计表!C74,调查表!AE:AE,"3")</f>
        <v>1</v>
      </c>
      <c r="P74" s="20">
        <f>COUNTIFS(调查表!C:C,统计表!C74,调查表!AE:AE,"4")</f>
        <v>0</v>
      </c>
      <c r="Q74" s="20">
        <f>COUNTIFS(调查表!C:C,统计表!C74,调查表!S:S,"无")</f>
        <v>1</v>
      </c>
      <c r="R74" s="20">
        <f>COUNTIFS(调查表!C:C,统计表!C74,调查表!S:S,"清澈")</f>
        <v>16</v>
      </c>
      <c r="S74" s="20">
        <f>COUNTIFS(调查表!C:C,统计表!C74,调查表!S:S,"浑浊")</f>
        <v>2</v>
      </c>
      <c r="T74" s="20">
        <f>COUNTIFS(调查表!C:C,统计表!C74,调查表!S:S,"不详")</f>
        <v>0</v>
      </c>
      <c r="U74" s="20">
        <f>COUNTIFS(调查表!C:C,统计表!C74,调查表!T:T,"有")</f>
        <v>1</v>
      </c>
      <c r="V74" s="20">
        <f>COUNTIFS(调查表!C:C,统计表!C74,调查表!T:T,"无")</f>
        <v>18</v>
      </c>
      <c r="W74" s="20">
        <f>COUNTIFS(调查表!C:C,统计表!C74,调查表!T:T,"不详")</f>
        <v>0</v>
      </c>
      <c r="X74" s="20">
        <f>COUNTIFS(调查表!C:C,统计表!C74,调查表!U:U,"有")</f>
        <v>17</v>
      </c>
      <c r="Y74" s="20">
        <f>COUNTIFS(调查表!C:C,统计表!C74,调查表!U:U,"无")</f>
        <v>2</v>
      </c>
      <c r="Z74" s="20">
        <f>COUNTIFS(调查表!C:C,统计表!C74,调查表!U:U,"不详")</f>
        <v>0</v>
      </c>
      <c r="AA74" s="20">
        <f>COUNTIFS(调查表!C:C,统计表!C74,调查表!V:V,"有")</f>
        <v>1</v>
      </c>
      <c r="AB74" s="20">
        <f>COUNTIFS(调查表!C:C,统计表!C74,调查表!V:V,"无")</f>
        <v>18</v>
      </c>
      <c r="AC74" s="20">
        <f>COUNTIFS(调查表!C:C,统计表!C74,调查表!V:V,"不详")</f>
        <v>0</v>
      </c>
      <c r="AD74" s="20">
        <f>COUNTIFS(调查表!C:C,统计表!C74,调查表!X:X,"1")</f>
        <v>2</v>
      </c>
      <c r="AE74" s="20">
        <f>COUNTIFS(调查表!C:C,统计表!C74,调查表!X:X,"2")</f>
        <v>17</v>
      </c>
      <c r="AF74" s="20">
        <f>COUNTIFS(调查表!C:C,统计表!C74,调查表!Z:Z,"1")</f>
        <v>8</v>
      </c>
      <c r="AG74" s="20">
        <f>COUNTIFS(调查表!C:C,统计表!C74,调查表!Z:Z,"2")</f>
        <v>0</v>
      </c>
      <c r="AH74" s="20">
        <f>COUNTIFS(调查表!C:C,统计表!C74,调查表!Z:Z,"4")</f>
        <v>2</v>
      </c>
      <c r="AI74" s="20">
        <f>COUNTIFS(调查表!C:C,统计表!C74,调查表!Z:Z,"3")</f>
        <v>9</v>
      </c>
      <c r="AJ74" s="20">
        <f>COUNTIFS(调查表!C:C,统计表!C74,调查表!Z:Z,"5")</f>
        <v>0</v>
      </c>
      <c r="AK74" s="20">
        <f>COUNTIFS(调查表!C:C,统计表!C74,调查表!AB:AB,"1")</f>
        <v>8</v>
      </c>
      <c r="AL74" s="20">
        <f>COUNTIFS(调查表!C:C,统计表!C74,调查表!AB:AB,"2")</f>
        <v>0</v>
      </c>
      <c r="AM74" s="20">
        <f>COUNTIFS(调查表!C:C,统计表!C74,调查表!AB:AB,"3")</f>
        <v>8</v>
      </c>
      <c r="AN74" s="20">
        <f>COUNTIFS(调查表!C:C,统计表!C74,调查表!AB:AB,"4")</f>
        <v>2</v>
      </c>
      <c r="AO74" s="20">
        <f>COUNTIFS(调查表!C:C,统计表!C74,调查表!AB:AB,"5")</f>
        <v>1</v>
      </c>
      <c r="AP74" s="20">
        <f>COUNTIFS(调查表!C:C,统计表!C74,调查表!G:G,"1")</f>
        <v>1</v>
      </c>
      <c r="AQ74" s="20">
        <f>COUNTIFS(调查表!C:C,统计表!C74,调查表!G:G,"2")</f>
        <v>0</v>
      </c>
      <c r="AR74" s="20">
        <f>COUNTIFS(调查表!C:C,统计表!C74,调查表!G:G,"3")</f>
        <v>0</v>
      </c>
      <c r="AS74" s="20">
        <f>COUNTIFS(调查表!C:C,统计表!C74,调查表!G:G,"4")</f>
        <v>0</v>
      </c>
      <c r="AT74" s="20">
        <f>COUNTIFS(调查表!C:C,统计表!C74,调查表!G:G,"5")</f>
        <v>0</v>
      </c>
      <c r="AU74" s="20">
        <f>COUNTIFS(调查表!C:C,统计表!C74,调查表!G:G,"6")</f>
        <v>0</v>
      </c>
      <c r="AV74" s="99"/>
    </row>
    <row r="75" spans="1:48">
      <c r="A75" s="20">
        <v>66</v>
      </c>
      <c r="B75" s="20" t="s">
        <v>11965</v>
      </c>
      <c r="C75" s="20" t="s">
        <v>12121</v>
      </c>
      <c r="D75" s="55">
        <f>COUNTIFS(调查表!C:C,统计表!C75,调查表!K:K,"是")</f>
        <v>48</v>
      </c>
      <c r="E75" s="55">
        <f>COUNTIFS(调查表!C:C,统计表!C75,调查表!K:K,"否")</f>
        <v>1</v>
      </c>
      <c r="F75" s="55">
        <f>COUNTIFS(调查表!C:C,统计表!C75,调查表!K:K,"无法查看")</f>
        <v>0</v>
      </c>
      <c r="G75" s="20">
        <f>COUNTIFS(调查表!C:C,统计表!C75,调查表!N:N,"仍在使用")</f>
        <v>21</v>
      </c>
      <c r="H75" s="20">
        <f>COUNTIFS(调查表!C:C,统计表!C75,调查表!N:N,"废弃不用")</f>
        <v>27</v>
      </c>
      <c r="I75" s="20">
        <f>COUNTIFS(调查表!C:C,统计表!C75,调查表!N:N,"不详")</f>
        <v>0</v>
      </c>
      <c r="J75" s="20">
        <f>COUNTIFS(调查表!C:C,统计表!C75,调查表!O:O,"√")</f>
        <v>8</v>
      </c>
      <c r="K75" s="20">
        <f>COUNTIFS(调查表!C:C,统计表!C75,调查表!P:P,"√")</f>
        <v>15</v>
      </c>
      <c r="L75" s="20">
        <f>COUNTIFS(调查表!C:C,统计表!C75,调查表!Q:Q,"√")</f>
        <v>2</v>
      </c>
      <c r="M75" s="20">
        <f>COUNTIFS(调查表!C:C,统计表!C75,调查表!R:R,"√")</f>
        <v>3</v>
      </c>
      <c r="N75" s="20">
        <f>COUNTIFS(调查表!C:C,统计表!C75,调查表!AE:AE,"2")</f>
        <v>7</v>
      </c>
      <c r="O75" s="20">
        <f>COUNTIFS(调查表!C:C,统计表!C75,调查表!AE:AE,"3")</f>
        <v>0</v>
      </c>
      <c r="P75" s="20">
        <f>COUNTIFS(调查表!C:C,统计表!C75,调查表!AE:AE,"4")</f>
        <v>0</v>
      </c>
      <c r="Q75" s="20">
        <f>COUNTIFS(调查表!C:C,统计表!C75,调查表!S:S,"无")</f>
        <v>3</v>
      </c>
      <c r="R75" s="20">
        <f>COUNTIFS(调查表!C:C,统计表!C75,调查表!S:S,"清澈")</f>
        <v>40</v>
      </c>
      <c r="S75" s="20">
        <f>COUNTIFS(调查表!C:C,统计表!C75,调查表!S:S,"浑浊")</f>
        <v>5</v>
      </c>
      <c r="T75" s="20">
        <f>COUNTIFS(调查表!C:C,统计表!C75,调查表!S:S,"不详")</f>
        <v>0</v>
      </c>
      <c r="U75" s="20">
        <f>COUNTIFS(调查表!C:C,统计表!C75,调查表!T:T,"有")</f>
        <v>6</v>
      </c>
      <c r="V75" s="20">
        <f>COUNTIFS(调查表!C:C,统计表!C75,调查表!T:T,"无")</f>
        <v>42</v>
      </c>
      <c r="W75" s="20">
        <f>COUNTIFS(调查表!C:C,统计表!C75,调查表!T:T,"不详")</f>
        <v>0</v>
      </c>
      <c r="X75" s="20">
        <f>COUNTIFS(调查表!C:C,统计表!C75,调查表!U:U,"有")</f>
        <v>34</v>
      </c>
      <c r="Y75" s="20">
        <f>COUNTIFS(调查表!C:C,统计表!C75,调查表!U:U,"无")</f>
        <v>14</v>
      </c>
      <c r="Z75" s="20">
        <f>COUNTIFS(调查表!C:C,统计表!C75,调查表!U:U,"不详")</f>
        <v>0</v>
      </c>
      <c r="AA75" s="20">
        <f>COUNTIFS(调查表!C:C,统计表!C75,调查表!V:V,"有")</f>
        <v>11</v>
      </c>
      <c r="AB75" s="20">
        <f>COUNTIFS(调查表!C:C,统计表!C75,调查表!V:V,"无")</f>
        <v>37</v>
      </c>
      <c r="AC75" s="20">
        <f>COUNTIFS(调查表!C:C,统计表!C75,调查表!V:V,"不详")</f>
        <v>0</v>
      </c>
      <c r="AD75" s="20">
        <f>COUNTIFS(调查表!C:C,统计表!C75,调查表!X:X,"1")</f>
        <v>5</v>
      </c>
      <c r="AE75" s="20">
        <f>COUNTIFS(调查表!C:C,统计表!C75,调查表!X:X,"2")</f>
        <v>43</v>
      </c>
      <c r="AF75" s="20">
        <f>COUNTIFS(调查表!C:C,统计表!C75,调查表!Z:Z,"1")</f>
        <v>34</v>
      </c>
      <c r="AG75" s="20">
        <f>COUNTIFS(调查表!C:C,统计表!C75,调查表!Z:Z,"2")</f>
        <v>0</v>
      </c>
      <c r="AH75" s="20">
        <f>COUNTIFS(调查表!C:C,统计表!C75,调查表!Z:Z,"4")</f>
        <v>6</v>
      </c>
      <c r="AI75" s="20">
        <f>COUNTIFS(调查表!C:C,统计表!C75,调查表!Z:Z,"3")</f>
        <v>5</v>
      </c>
      <c r="AJ75" s="20">
        <f>COUNTIFS(调查表!C:C,统计表!C75,调查表!Z:Z,"5")</f>
        <v>3</v>
      </c>
      <c r="AK75" s="20">
        <f>COUNTIFS(调查表!C:C,统计表!C75,调查表!AB:AB,"1")</f>
        <v>31</v>
      </c>
      <c r="AL75" s="20">
        <f>COUNTIFS(调查表!C:C,统计表!C75,调查表!AB:AB,"2")</f>
        <v>1</v>
      </c>
      <c r="AM75" s="20">
        <f>COUNTIFS(调查表!C:C,统计表!C75,调查表!AB:AB,"3")</f>
        <v>6</v>
      </c>
      <c r="AN75" s="20">
        <f>COUNTIFS(调查表!C:C,统计表!C75,调查表!AB:AB,"4")</f>
        <v>5</v>
      </c>
      <c r="AO75" s="20">
        <f>COUNTIFS(调查表!C:C,统计表!C75,调查表!AB:AB,"5")</f>
        <v>5</v>
      </c>
      <c r="AP75" s="20">
        <f>COUNTIFS(调查表!C:C,统计表!C75,调查表!G:G,"1")</f>
        <v>0</v>
      </c>
      <c r="AQ75" s="20">
        <f>COUNTIFS(调查表!C:C,统计表!C75,调查表!G:G,"2")</f>
        <v>1</v>
      </c>
      <c r="AR75" s="20">
        <f>COUNTIFS(调查表!C:C,统计表!C75,调查表!G:G,"3")</f>
        <v>0</v>
      </c>
      <c r="AS75" s="20">
        <f>COUNTIFS(调查表!C:C,统计表!C75,调查表!G:G,"4")</f>
        <v>0</v>
      </c>
      <c r="AT75" s="20">
        <f>COUNTIFS(调查表!C:C,统计表!C75,调查表!G:G,"5")</f>
        <v>2</v>
      </c>
      <c r="AU75" s="20">
        <f>COUNTIFS(调查表!C:C,统计表!C75,调查表!G:G,"6")</f>
        <v>0</v>
      </c>
      <c r="AV75" s="99"/>
    </row>
    <row r="76" spans="1:48" ht="52.9" customHeight="1">
      <c r="A76" s="56"/>
      <c r="B76" s="57"/>
      <c r="C76" s="57" t="s">
        <v>19962</v>
      </c>
      <c r="D76" s="57">
        <f>SUM(D70:D75)</f>
        <v>385</v>
      </c>
      <c r="E76" s="57">
        <f t="shared" ref="E76:AU76" si="7">SUM(E70:E75)</f>
        <v>8</v>
      </c>
      <c r="F76" s="57">
        <f t="shared" si="7"/>
        <v>0</v>
      </c>
      <c r="G76" s="57">
        <f t="shared" si="7"/>
        <v>305</v>
      </c>
      <c r="H76" s="57">
        <f t="shared" si="7"/>
        <v>80</v>
      </c>
      <c r="I76" s="57">
        <f t="shared" si="7"/>
        <v>0</v>
      </c>
      <c r="J76" s="57">
        <f t="shared" si="7"/>
        <v>47</v>
      </c>
      <c r="K76" s="57">
        <f t="shared" si="7"/>
        <v>279</v>
      </c>
      <c r="L76" s="57">
        <f t="shared" si="7"/>
        <v>15</v>
      </c>
      <c r="M76" s="57">
        <f t="shared" si="7"/>
        <v>30</v>
      </c>
      <c r="N76" s="57">
        <f t="shared" si="7"/>
        <v>44</v>
      </c>
      <c r="O76" s="57">
        <f t="shared" si="7"/>
        <v>11</v>
      </c>
      <c r="P76" s="57">
        <f t="shared" si="7"/>
        <v>0</v>
      </c>
      <c r="Q76" s="57">
        <f t="shared" si="7"/>
        <v>7</v>
      </c>
      <c r="R76" s="57">
        <f t="shared" si="7"/>
        <v>332</v>
      </c>
      <c r="S76" s="57">
        <f t="shared" si="7"/>
        <v>44</v>
      </c>
      <c r="T76" s="57">
        <f t="shared" si="7"/>
        <v>2</v>
      </c>
      <c r="U76" s="57">
        <f t="shared" si="7"/>
        <v>28</v>
      </c>
      <c r="V76" s="57">
        <f t="shared" si="7"/>
        <v>354</v>
      </c>
      <c r="W76" s="57">
        <f t="shared" si="7"/>
        <v>3</v>
      </c>
      <c r="X76" s="57">
        <f t="shared" si="7"/>
        <v>319</v>
      </c>
      <c r="Y76" s="57">
        <f t="shared" si="7"/>
        <v>66</v>
      </c>
      <c r="Z76" s="57">
        <f t="shared" si="7"/>
        <v>0</v>
      </c>
      <c r="AA76" s="57">
        <f t="shared" si="7"/>
        <v>32</v>
      </c>
      <c r="AB76" s="57">
        <f t="shared" si="7"/>
        <v>353</v>
      </c>
      <c r="AC76" s="57">
        <f t="shared" si="7"/>
        <v>0</v>
      </c>
      <c r="AD76" s="57">
        <f t="shared" si="7"/>
        <v>30</v>
      </c>
      <c r="AE76" s="57">
        <f t="shared" si="7"/>
        <v>355</v>
      </c>
      <c r="AF76" s="57">
        <f t="shared" si="7"/>
        <v>308</v>
      </c>
      <c r="AG76" s="57">
        <f t="shared" si="7"/>
        <v>3</v>
      </c>
      <c r="AH76" s="57">
        <f t="shared" si="7"/>
        <v>38</v>
      </c>
      <c r="AI76" s="57">
        <f t="shared" si="7"/>
        <v>17</v>
      </c>
      <c r="AJ76" s="57">
        <f t="shared" si="7"/>
        <v>19</v>
      </c>
      <c r="AK76" s="57">
        <f t="shared" si="7"/>
        <v>286</v>
      </c>
      <c r="AL76" s="57">
        <f t="shared" si="7"/>
        <v>48</v>
      </c>
      <c r="AM76" s="57">
        <f t="shared" si="7"/>
        <v>22</v>
      </c>
      <c r="AN76" s="57">
        <f t="shared" si="7"/>
        <v>21</v>
      </c>
      <c r="AO76" s="57">
        <f t="shared" si="7"/>
        <v>8</v>
      </c>
      <c r="AP76" s="57">
        <f t="shared" si="7"/>
        <v>8</v>
      </c>
      <c r="AQ76" s="57">
        <f t="shared" si="7"/>
        <v>4</v>
      </c>
      <c r="AR76" s="57">
        <f t="shared" si="7"/>
        <v>0</v>
      </c>
      <c r="AS76" s="57">
        <f t="shared" si="7"/>
        <v>0</v>
      </c>
      <c r="AT76" s="57">
        <f t="shared" si="7"/>
        <v>5</v>
      </c>
      <c r="AU76" s="57">
        <f t="shared" si="7"/>
        <v>0</v>
      </c>
    </row>
    <row r="77" spans="1:48">
      <c r="A77" s="20">
        <v>67</v>
      </c>
      <c r="B77" s="20" t="s">
        <v>14216</v>
      </c>
      <c r="C77" s="61" t="s">
        <v>14217</v>
      </c>
      <c r="D77" s="55">
        <f>COUNTIFS(调查表!C:C,统计表!C77,调查表!K:K,"是")</f>
        <v>6</v>
      </c>
      <c r="E77" s="55">
        <f>COUNTIFS(调查表!C:C,统计表!C77,调查表!K:K,"否")</f>
        <v>0</v>
      </c>
      <c r="F77" s="55">
        <f>COUNTIFS(调查表!C:C,统计表!C77,调查表!K:K,"无法查看")</f>
        <v>0</v>
      </c>
      <c r="G77" s="20">
        <f>COUNTIFS(调查表!C:C,统计表!C77,调查表!N:N,"仍在使用")</f>
        <v>5</v>
      </c>
      <c r="H77" s="20">
        <f>COUNTIFS(调查表!C:C,统计表!C77,调查表!N:N,"废弃不用")</f>
        <v>1</v>
      </c>
      <c r="I77" s="20">
        <f>COUNTIFS(调查表!C:C,统计表!C77,调查表!N:N,"不详")</f>
        <v>0</v>
      </c>
      <c r="J77" s="20">
        <f>COUNTIFS(调查表!C:C,统计表!C77,调查表!O:O,"√")</f>
        <v>2</v>
      </c>
      <c r="K77" s="20">
        <f>COUNTIFS(调查表!C:C,统计表!C77,调查表!P:P,"√")</f>
        <v>1</v>
      </c>
      <c r="L77" s="20">
        <f>COUNTIFS(调查表!C:C,统计表!C77,调查表!Q:Q,"√")</f>
        <v>0</v>
      </c>
      <c r="M77" s="20">
        <f>COUNTIFS(调查表!C:C,统计表!C77,调查表!R:R,"√")</f>
        <v>2</v>
      </c>
      <c r="N77" s="20">
        <f>COUNTIFS(调查表!C:C,统计表!C77,调查表!AE:AE,"2")</f>
        <v>0</v>
      </c>
      <c r="O77" s="20">
        <f>COUNTIFS(调查表!C:C,统计表!C77,调查表!AE:AE,"3")</f>
        <v>0</v>
      </c>
      <c r="P77" s="20">
        <f>COUNTIFS(调查表!C:C,统计表!C77,调查表!AE:AE,"4")</f>
        <v>0</v>
      </c>
      <c r="Q77" s="20">
        <f>COUNTIFS(调查表!C:C,统计表!C77,调查表!S:S,"无")</f>
        <v>1</v>
      </c>
      <c r="R77" s="20">
        <f>COUNTIFS(调查表!C:C,统计表!C77,调查表!S:S,"清澈")</f>
        <v>5</v>
      </c>
      <c r="S77" s="20">
        <f>COUNTIFS(调查表!C:C,统计表!C77,调查表!S:S,"浑浊")</f>
        <v>0</v>
      </c>
      <c r="T77" s="20">
        <f>COUNTIFS(调查表!C:C,统计表!C77,调查表!S:S,"不详")</f>
        <v>0</v>
      </c>
      <c r="U77" s="20">
        <f>COUNTIFS(调查表!C:C,统计表!C77,调查表!T:T,"有")</f>
        <v>0</v>
      </c>
      <c r="V77" s="20">
        <f>COUNTIFS(调查表!C:C,统计表!C77,调查表!T:T,"无")</f>
        <v>5</v>
      </c>
      <c r="W77" s="20">
        <f>COUNTIFS(调查表!C:C,统计表!C77,调查表!T:T,"不详")</f>
        <v>1</v>
      </c>
      <c r="X77" s="20">
        <f>COUNTIFS(调查表!C:C,统计表!C77,调查表!U:U,"有")</f>
        <v>5</v>
      </c>
      <c r="Y77" s="20">
        <f>COUNTIFS(调查表!C:C,统计表!C77,调查表!U:U,"无")</f>
        <v>0</v>
      </c>
      <c r="Z77" s="20">
        <f>COUNTIFS(调查表!C:C,统计表!C77,调查表!U:U,"不详")</f>
        <v>1</v>
      </c>
      <c r="AA77" s="20">
        <f>COUNTIFS(调查表!C:C,统计表!C77,调查表!V:V,"有")</f>
        <v>0</v>
      </c>
      <c r="AB77" s="20">
        <f>COUNTIFS(调查表!C:C,统计表!C77,调查表!V:V,"无")</f>
        <v>5</v>
      </c>
      <c r="AC77" s="20">
        <f>COUNTIFS(调查表!C:C,统计表!C77,调查表!V:V,"不详")</f>
        <v>1</v>
      </c>
      <c r="AD77" s="20">
        <f>COUNTIFS(调查表!C:C,统计表!C77,调查表!X:X,"1")</f>
        <v>1</v>
      </c>
      <c r="AE77" s="20">
        <f>COUNTIFS(调查表!C:C,统计表!C77,调查表!X:X,"2")</f>
        <v>5</v>
      </c>
      <c r="AF77" s="20">
        <f>COUNTIFS(调查表!C:C,统计表!C77,调查表!Z:Z,"1")</f>
        <v>2</v>
      </c>
      <c r="AG77" s="20">
        <f>COUNTIFS(调查表!C:C,统计表!C77,调查表!Z:Z,"2")</f>
        <v>3</v>
      </c>
      <c r="AH77" s="20">
        <f>COUNTIFS(调查表!C:C,统计表!C77,调查表!Z:Z,"4")</f>
        <v>0</v>
      </c>
      <c r="AI77" s="20">
        <f>COUNTIFS(调查表!C:C,统计表!C77,调查表!Z:Z,"3")</f>
        <v>0</v>
      </c>
      <c r="AJ77" s="20">
        <f>COUNTIFS(调查表!C:C,统计表!C77,调查表!Z:Z,"5")</f>
        <v>1</v>
      </c>
      <c r="AK77" s="20">
        <f>COUNTIFS(调查表!C:C,统计表!C77,调查表!AB:AB,"1")</f>
        <v>1</v>
      </c>
      <c r="AL77" s="20">
        <f>COUNTIFS(调查表!C:C,统计表!C77,调查表!AB:AB,"2")</f>
        <v>0</v>
      </c>
      <c r="AM77" s="20">
        <f>COUNTIFS(调查表!C:C,统计表!C77,调查表!AB:AB,"3")</f>
        <v>0</v>
      </c>
      <c r="AN77" s="20">
        <f>COUNTIFS(调查表!C:C,统计表!C77,调查表!AB:AB,"4")</f>
        <v>3</v>
      </c>
      <c r="AO77" s="20">
        <f>COUNTIFS(调查表!C:C,统计表!C77,调查表!AB:AB,"5")</f>
        <v>2</v>
      </c>
      <c r="AP77" s="20">
        <f>COUNTIFS(调查表!C:C,统计表!C77,调查表!G:G,"1")</f>
        <v>0</v>
      </c>
      <c r="AQ77" s="20">
        <f>COUNTIFS(调查表!C:C,统计表!C77,调查表!G:G,"2")</f>
        <v>0</v>
      </c>
      <c r="AR77" s="20">
        <f>COUNTIFS(调查表!C:C,统计表!C77,调查表!G:G,"3")</f>
        <v>0</v>
      </c>
      <c r="AS77" s="20">
        <f>COUNTIFS(调查表!C:C,统计表!C77,调查表!G:G,"4")</f>
        <v>0</v>
      </c>
      <c r="AT77" s="20">
        <f>COUNTIFS(调查表!C:C,统计表!C77,调查表!G:G,"5")</f>
        <v>0</v>
      </c>
      <c r="AU77" s="20">
        <f>COUNTIFS(调查表!C:C,统计表!C77,调查表!G:G,"6")</f>
        <v>0</v>
      </c>
      <c r="AV77" s="98" t="s">
        <v>19972</v>
      </c>
    </row>
    <row r="78" spans="1:48">
      <c r="A78" s="20">
        <v>68</v>
      </c>
      <c r="B78" s="20" t="s">
        <v>14216</v>
      </c>
      <c r="C78" s="20" t="s">
        <v>14254</v>
      </c>
      <c r="D78" s="55">
        <f>COUNTIFS(调查表!C:C,统计表!C78,调查表!K:K,"是")</f>
        <v>8</v>
      </c>
      <c r="E78" s="55">
        <f>COUNTIFS(调查表!C:C,统计表!C78,调查表!K:K,"否")</f>
        <v>0</v>
      </c>
      <c r="F78" s="55">
        <f>COUNTIFS(调查表!C:C,统计表!C78,调查表!K:K,"无法查看")</f>
        <v>0</v>
      </c>
      <c r="G78" s="20">
        <f>COUNTIFS(调查表!C:C,统计表!C78,调查表!N:N,"仍在使用")</f>
        <v>7</v>
      </c>
      <c r="H78" s="20">
        <f>COUNTIFS(调查表!C:C,统计表!C78,调查表!N:N,"废弃不用")</f>
        <v>1</v>
      </c>
      <c r="I78" s="20">
        <f>COUNTIFS(调查表!C:C,统计表!C78,调查表!N:N,"不详")</f>
        <v>0</v>
      </c>
      <c r="J78" s="20">
        <f>COUNTIFS(调查表!C:C,统计表!C78,调查表!O:O,"√")</f>
        <v>6</v>
      </c>
      <c r="K78" s="20">
        <f>COUNTIFS(调查表!C:C,统计表!C78,调查表!P:P,"√")</f>
        <v>0</v>
      </c>
      <c r="L78" s="20">
        <f>COUNTIFS(调查表!C:C,统计表!C78,调查表!Q:Q,"√")</f>
        <v>0</v>
      </c>
      <c r="M78" s="20">
        <f>COUNTIFS(调查表!C:C,统计表!C78,调查表!R:R,"√")</f>
        <v>1</v>
      </c>
      <c r="N78" s="20">
        <f>COUNTIFS(调查表!C:C,统计表!C78,调查表!AE:AE,"2")</f>
        <v>0</v>
      </c>
      <c r="O78" s="20">
        <f>COUNTIFS(调查表!C:C,统计表!C78,调查表!AE:AE,"3")</f>
        <v>0</v>
      </c>
      <c r="P78" s="20">
        <f>COUNTIFS(调查表!C:C,统计表!C78,调查表!AE:AE,"4")</f>
        <v>0</v>
      </c>
      <c r="Q78" s="20">
        <f>COUNTIFS(调查表!C:C,统计表!C78,调查表!S:S,"无")</f>
        <v>0</v>
      </c>
      <c r="R78" s="20">
        <f>COUNTIFS(调查表!C:C,统计表!C78,调查表!S:S,"清澈")</f>
        <v>7</v>
      </c>
      <c r="S78" s="20">
        <f>COUNTIFS(调查表!C:C,统计表!C78,调查表!S:S,"浑浊")</f>
        <v>1</v>
      </c>
      <c r="T78" s="20">
        <f>COUNTIFS(调查表!C:C,统计表!C78,调查表!S:S,"不详")</f>
        <v>0</v>
      </c>
      <c r="U78" s="20">
        <f>COUNTIFS(调查表!C:C,统计表!C78,调查表!T:T,"有")</f>
        <v>1</v>
      </c>
      <c r="V78" s="20">
        <f>COUNTIFS(调查表!C:C,统计表!C78,调查表!T:T,"无")</f>
        <v>7</v>
      </c>
      <c r="W78" s="20">
        <f>COUNTIFS(调查表!C:C,统计表!C78,调查表!T:T,"不详")</f>
        <v>0</v>
      </c>
      <c r="X78" s="20">
        <f>COUNTIFS(调查表!C:C,统计表!C78,调查表!U:U,"有")</f>
        <v>8</v>
      </c>
      <c r="Y78" s="20">
        <f>COUNTIFS(调查表!C:C,统计表!C78,调查表!U:U,"无")</f>
        <v>0</v>
      </c>
      <c r="Z78" s="20">
        <f>COUNTIFS(调查表!C:C,统计表!C78,调查表!U:U,"不详")</f>
        <v>0</v>
      </c>
      <c r="AA78" s="20">
        <f>COUNTIFS(调查表!C:C,统计表!C78,调查表!V:V,"有")</f>
        <v>6</v>
      </c>
      <c r="AB78" s="20">
        <f>COUNTIFS(调查表!C:C,统计表!C78,调查表!V:V,"无")</f>
        <v>2</v>
      </c>
      <c r="AC78" s="20">
        <f>COUNTIFS(调查表!C:C,统计表!C78,调查表!V:V,"不详")</f>
        <v>0</v>
      </c>
      <c r="AD78" s="20">
        <f>COUNTIFS(调查表!C:C,统计表!C78,调查表!X:X,"1")</f>
        <v>8</v>
      </c>
      <c r="AE78" s="20">
        <f>COUNTIFS(调查表!C:C,统计表!C78,调查表!X:X,"2")</f>
        <v>0</v>
      </c>
      <c r="AF78" s="20">
        <f>COUNTIFS(调查表!C:C,统计表!C78,调查表!Z:Z,"1")</f>
        <v>3</v>
      </c>
      <c r="AG78" s="20">
        <f>COUNTIFS(调查表!C:C,统计表!C78,调查表!Z:Z,"2")</f>
        <v>1</v>
      </c>
      <c r="AH78" s="20">
        <f>COUNTIFS(调查表!C:C,统计表!C78,调查表!Z:Z,"4")</f>
        <v>4</v>
      </c>
      <c r="AI78" s="20">
        <f>COUNTIFS(调查表!C:C,统计表!C78,调查表!Z:Z,"3")</f>
        <v>0</v>
      </c>
      <c r="AJ78" s="20">
        <f>COUNTIFS(调查表!C:C,统计表!C78,调查表!Z:Z,"5")</f>
        <v>0</v>
      </c>
      <c r="AK78" s="20">
        <f>COUNTIFS(调查表!C:C,统计表!C78,调查表!AB:AB,"1")</f>
        <v>1</v>
      </c>
      <c r="AL78" s="20">
        <f>COUNTIFS(调查表!C:C,统计表!C78,调查表!AB:AB,"2")</f>
        <v>4</v>
      </c>
      <c r="AM78" s="20">
        <f>COUNTIFS(调查表!C:C,统计表!C78,调查表!AB:AB,"3")</f>
        <v>0</v>
      </c>
      <c r="AN78" s="20">
        <f>COUNTIFS(调查表!C:C,统计表!C78,调查表!AB:AB,"4")</f>
        <v>3</v>
      </c>
      <c r="AO78" s="20">
        <f>COUNTIFS(调查表!C:C,统计表!C78,调查表!AB:AB,"5")</f>
        <v>0</v>
      </c>
      <c r="AP78" s="20">
        <f>COUNTIFS(调查表!C:C,统计表!C78,调查表!G:G,"1")</f>
        <v>0</v>
      </c>
      <c r="AQ78" s="20">
        <f>COUNTIFS(调查表!C:C,统计表!C78,调查表!G:G,"2")</f>
        <v>2</v>
      </c>
      <c r="AR78" s="20">
        <f>COUNTIFS(调查表!C:C,统计表!C78,调查表!G:G,"3")</f>
        <v>0</v>
      </c>
      <c r="AS78" s="20">
        <f>COUNTIFS(调查表!C:C,统计表!C78,调查表!G:G,"4")</f>
        <v>1</v>
      </c>
      <c r="AT78" s="20">
        <f>COUNTIFS(调查表!C:C,统计表!C78,调查表!G:G,"5")</f>
        <v>0</v>
      </c>
      <c r="AU78" s="20">
        <f>COUNTIFS(调查表!C:C,统计表!C78,调查表!G:G,"6")</f>
        <v>0</v>
      </c>
      <c r="AV78" s="99"/>
    </row>
    <row r="79" spans="1:48">
      <c r="A79" s="20">
        <v>69</v>
      </c>
      <c r="B79" s="20" t="s">
        <v>14216</v>
      </c>
      <c r="C79" s="20" t="s">
        <v>14415</v>
      </c>
      <c r="D79" s="55">
        <f>COUNTIFS(调查表!C:C,统计表!C79,调查表!K:K,"是")</f>
        <v>11</v>
      </c>
      <c r="E79" s="55">
        <f>COUNTIFS(调查表!C:C,统计表!C79,调查表!K:K,"否")</f>
        <v>0</v>
      </c>
      <c r="F79" s="55">
        <f>COUNTIFS(调查表!C:C,统计表!C79,调查表!K:K,"无法查看")</f>
        <v>0</v>
      </c>
      <c r="G79" s="20">
        <f>COUNTIFS(调查表!C:C,统计表!C79,调查表!N:N,"仍在使用")</f>
        <v>9</v>
      </c>
      <c r="H79" s="20">
        <f>COUNTIFS(调查表!C:C,统计表!C79,调查表!N:N,"废弃不用")</f>
        <v>2</v>
      </c>
      <c r="I79" s="20">
        <f>COUNTIFS(调查表!C:C,统计表!C79,调查表!N:N,"不详")</f>
        <v>0</v>
      </c>
      <c r="J79" s="20">
        <f>COUNTIFS(调查表!C:C,统计表!C79,调查表!O:O,"√")</f>
        <v>0</v>
      </c>
      <c r="K79" s="20">
        <f>COUNTIFS(调查表!C:C,统计表!C79,调查表!P:P,"√")</f>
        <v>8</v>
      </c>
      <c r="L79" s="20">
        <f>COUNTIFS(调查表!C:C,统计表!C79,调查表!Q:Q,"√")</f>
        <v>1</v>
      </c>
      <c r="M79" s="20">
        <f>COUNTIFS(调查表!C:C,统计表!C79,调查表!R:R,"√")</f>
        <v>0</v>
      </c>
      <c r="N79" s="20">
        <f>COUNTIFS(调查表!C:C,统计表!C79,调查表!AE:AE,"2")</f>
        <v>0</v>
      </c>
      <c r="O79" s="20">
        <f>COUNTIFS(调查表!C:C,统计表!C79,调查表!AE:AE,"3")</f>
        <v>0</v>
      </c>
      <c r="P79" s="20">
        <f>COUNTIFS(调查表!C:C,统计表!C79,调查表!AE:AE,"4")</f>
        <v>0</v>
      </c>
      <c r="Q79" s="20">
        <f>COUNTIFS(调查表!C:C,统计表!C79,调查表!S:S,"无")</f>
        <v>2</v>
      </c>
      <c r="R79" s="20">
        <f>COUNTIFS(调查表!C:C,统计表!C79,调查表!S:S,"清澈")</f>
        <v>9</v>
      </c>
      <c r="S79" s="20">
        <f>COUNTIFS(调查表!C:C,统计表!C79,调查表!S:S,"浑浊")</f>
        <v>0</v>
      </c>
      <c r="T79" s="20">
        <f>COUNTIFS(调查表!C:C,统计表!C79,调查表!S:S,"不详")</f>
        <v>0</v>
      </c>
      <c r="U79" s="20">
        <f>COUNTIFS(调查表!C:C,统计表!C79,调查表!T:T,"有")</f>
        <v>1</v>
      </c>
      <c r="V79" s="20">
        <f>COUNTIFS(调查表!C:C,统计表!C79,调查表!T:T,"无")</f>
        <v>10</v>
      </c>
      <c r="W79" s="20">
        <f>COUNTIFS(调查表!C:C,统计表!C79,调查表!T:T,"不详")</f>
        <v>0</v>
      </c>
      <c r="X79" s="20">
        <f>COUNTIFS(调查表!C:C,统计表!C79,调查表!U:U,"有")</f>
        <v>10</v>
      </c>
      <c r="Y79" s="20">
        <f>COUNTIFS(调查表!C:C,统计表!C79,调查表!U:U,"无")</f>
        <v>1</v>
      </c>
      <c r="Z79" s="20">
        <f>COUNTIFS(调查表!C:C,统计表!C79,调查表!U:U,"不详")</f>
        <v>0</v>
      </c>
      <c r="AA79" s="20">
        <f>COUNTIFS(调查表!C:C,统计表!C79,调查表!V:V,"有")</f>
        <v>1</v>
      </c>
      <c r="AB79" s="20">
        <f>COUNTIFS(调查表!C:C,统计表!C79,调查表!V:V,"无")</f>
        <v>10</v>
      </c>
      <c r="AC79" s="20">
        <f>COUNTIFS(调查表!C:C,统计表!C79,调查表!V:V,"不详")</f>
        <v>0</v>
      </c>
      <c r="AD79" s="20">
        <f>COUNTIFS(调查表!C:C,统计表!C79,调查表!X:X,"1")</f>
        <v>2</v>
      </c>
      <c r="AE79" s="20">
        <f>COUNTIFS(调查表!C:C,统计表!C79,调查表!X:X,"2")</f>
        <v>9</v>
      </c>
      <c r="AF79" s="20">
        <f>COUNTIFS(调查表!C:C,统计表!C79,调查表!Z:Z,"1")</f>
        <v>5</v>
      </c>
      <c r="AG79" s="20">
        <f>COUNTIFS(调查表!C:C,统计表!C79,调查表!Z:Z,"2")</f>
        <v>0</v>
      </c>
      <c r="AH79" s="20">
        <f>COUNTIFS(调查表!C:C,统计表!C79,调查表!Z:Z,"4")</f>
        <v>2</v>
      </c>
      <c r="AI79" s="20">
        <f>COUNTIFS(调查表!C:C,统计表!C79,调查表!Z:Z,"3")</f>
        <v>2</v>
      </c>
      <c r="AJ79" s="20">
        <f>COUNTIFS(调查表!C:C,统计表!C79,调查表!Z:Z,"5")</f>
        <v>2</v>
      </c>
      <c r="AK79" s="20">
        <f>COUNTIFS(调查表!C:C,统计表!C79,调查表!AB:AB,"1")</f>
        <v>3</v>
      </c>
      <c r="AL79" s="20">
        <f>COUNTIFS(调查表!C:C,统计表!C79,调查表!AB:AB,"2")</f>
        <v>0</v>
      </c>
      <c r="AM79" s="20">
        <f>COUNTIFS(调查表!C:C,统计表!C79,调查表!AB:AB,"3")</f>
        <v>0</v>
      </c>
      <c r="AN79" s="20">
        <f>COUNTIFS(调查表!C:C,统计表!C79,调查表!AB:AB,"4")</f>
        <v>6</v>
      </c>
      <c r="AO79" s="20">
        <f>COUNTIFS(调查表!C:C,统计表!C79,调查表!AB:AB,"5")</f>
        <v>2</v>
      </c>
      <c r="AP79" s="20">
        <f>COUNTIFS(调查表!C:C,统计表!C79,调查表!G:G,"1")</f>
        <v>1</v>
      </c>
      <c r="AQ79" s="20">
        <f>COUNTIFS(调查表!C:C,统计表!C79,调查表!G:G,"2")</f>
        <v>0</v>
      </c>
      <c r="AR79" s="20">
        <f>COUNTIFS(调查表!C:C,统计表!C79,调查表!G:G,"3")</f>
        <v>0</v>
      </c>
      <c r="AS79" s="20">
        <f>COUNTIFS(调查表!C:C,统计表!C79,调查表!G:G,"4")</f>
        <v>0</v>
      </c>
      <c r="AT79" s="20">
        <f>COUNTIFS(调查表!C:C,统计表!C79,调查表!G:G,"5")</f>
        <v>1</v>
      </c>
      <c r="AU79" s="20">
        <f>COUNTIFS(调查表!C:C,统计表!C79,调查表!G:G,"6")</f>
        <v>0</v>
      </c>
      <c r="AV79" s="99"/>
    </row>
    <row r="80" spans="1:48">
      <c r="A80" s="20">
        <v>70</v>
      </c>
      <c r="B80" s="20" t="s">
        <v>14216</v>
      </c>
      <c r="C80" s="20" t="s">
        <v>14310</v>
      </c>
      <c r="D80" s="55">
        <f>COUNTIFS(调查表!C:C,统计表!C80,调查表!K:K,"是")</f>
        <v>17</v>
      </c>
      <c r="E80" s="55">
        <f>COUNTIFS(调查表!C:C,统计表!C80,调查表!K:K,"否")</f>
        <v>0</v>
      </c>
      <c r="F80" s="55">
        <f>COUNTIFS(调查表!C:C,统计表!C80,调查表!K:K,"无法查看")</f>
        <v>0</v>
      </c>
      <c r="G80" s="20">
        <f>COUNTIFS(调查表!C:C,统计表!C80,调查表!N:N,"仍在使用")</f>
        <v>16</v>
      </c>
      <c r="H80" s="20">
        <f>COUNTIFS(调查表!C:C,统计表!C80,调查表!N:N,"废弃不用")</f>
        <v>1</v>
      </c>
      <c r="I80" s="20">
        <f>COUNTIFS(调查表!C:C,统计表!C80,调查表!N:N,"不详")</f>
        <v>0</v>
      </c>
      <c r="J80" s="20">
        <f>COUNTIFS(调查表!C:C,统计表!C80,调查表!O:O,"√")</f>
        <v>4</v>
      </c>
      <c r="K80" s="20">
        <f>COUNTIFS(调查表!C:C,统计表!C80,调查表!P:P,"√")</f>
        <v>12</v>
      </c>
      <c r="L80" s="20">
        <f>COUNTIFS(调查表!C:C,统计表!C80,调查表!Q:Q,"√")</f>
        <v>3</v>
      </c>
      <c r="M80" s="20">
        <f>COUNTIFS(调查表!C:C,统计表!C80,调查表!R:R,"√")</f>
        <v>2</v>
      </c>
      <c r="N80" s="20">
        <f>COUNTIFS(调查表!C:C,统计表!C80,调查表!AE:AE,"2")</f>
        <v>3</v>
      </c>
      <c r="O80" s="20">
        <f>COUNTIFS(调查表!C:C,统计表!C80,调查表!AE:AE,"3")</f>
        <v>1</v>
      </c>
      <c r="P80" s="20">
        <f>COUNTIFS(调查表!C:C,统计表!C80,调查表!AE:AE,"4")</f>
        <v>0</v>
      </c>
      <c r="Q80" s="20">
        <f>COUNTIFS(调查表!C:C,统计表!C80,调查表!S:S,"无")</f>
        <v>0</v>
      </c>
      <c r="R80" s="20">
        <f>COUNTIFS(调查表!C:C,统计表!C80,调查表!S:S,"清澈")</f>
        <v>14</v>
      </c>
      <c r="S80" s="20">
        <f>COUNTIFS(调查表!C:C,统计表!C80,调查表!S:S,"浑浊")</f>
        <v>3</v>
      </c>
      <c r="T80" s="20">
        <f>COUNTIFS(调查表!C:C,统计表!C80,调查表!S:S,"不详")</f>
        <v>0</v>
      </c>
      <c r="U80" s="20">
        <f>COUNTIFS(调查表!C:C,统计表!C80,调查表!T:T,"有")</f>
        <v>0</v>
      </c>
      <c r="V80" s="20">
        <f>COUNTIFS(调查表!C:C,统计表!C80,调查表!T:T,"无")</f>
        <v>17</v>
      </c>
      <c r="W80" s="20">
        <f>COUNTIFS(调查表!C:C,统计表!C80,调查表!T:T,"不详")</f>
        <v>0</v>
      </c>
      <c r="X80" s="20">
        <f>COUNTIFS(调查表!C:C,统计表!C80,调查表!U:U,"有")</f>
        <v>2</v>
      </c>
      <c r="Y80" s="20">
        <f>COUNTIFS(调查表!C:C,统计表!C80,调查表!U:U,"无")</f>
        <v>15</v>
      </c>
      <c r="Z80" s="20">
        <f>COUNTIFS(调查表!C:C,统计表!C80,调查表!U:U,"不详")</f>
        <v>0</v>
      </c>
      <c r="AA80" s="20">
        <f>COUNTIFS(调查表!C:C,统计表!C80,调查表!V:V,"有")</f>
        <v>0</v>
      </c>
      <c r="AB80" s="20">
        <f>COUNTIFS(调查表!C:C,统计表!C80,调查表!V:V,"无")</f>
        <v>17</v>
      </c>
      <c r="AC80" s="20">
        <f>COUNTIFS(调查表!C:C,统计表!C80,调查表!V:V,"不详")</f>
        <v>0</v>
      </c>
      <c r="AD80" s="20">
        <f>COUNTIFS(调查表!C:C,统计表!C80,调查表!X:X,"1")</f>
        <v>3</v>
      </c>
      <c r="AE80" s="20">
        <f>COUNTIFS(调查表!C:C,统计表!C80,调查表!X:X,"2")</f>
        <v>14</v>
      </c>
      <c r="AF80" s="20">
        <f>COUNTIFS(调查表!C:C,统计表!C80,调查表!Z:Z,"1")</f>
        <v>8</v>
      </c>
      <c r="AG80" s="20">
        <f>COUNTIFS(调查表!C:C,统计表!C80,调查表!Z:Z,"2")</f>
        <v>9</v>
      </c>
      <c r="AH80" s="20">
        <f>COUNTIFS(调查表!C:C,统计表!C80,调查表!Z:Z,"4")</f>
        <v>0</v>
      </c>
      <c r="AI80" s="20">
        <f>COUNTIFS(调查表!C:C,统计表!C80,调查表!Z:Z,"3")</f>
        <v>0</v>
      </c>
      <c r="AJ80" s="20">
        <f>COUNTIFS(调查表!C:C,统计表!C80,调查表!Z:Z,"5")</f>
        <v>0</v>
      </c>
      <c r="AK80" s="20">
        <f>COUNTIFS(调查表!C:C,统计表!C80,调查表!AB:AB,"1")</f>
        <v>7</v>
      </c>
      <c r="AL80" s="20">
        <f>COUNTIFS(调查表!C:C,统计表!C80,调查表!AB:AB,"2")</f>
        <v>9</v>
      </c>
      <c r="AM80" s="20">
        <f>COUNTIFS(调查表!C:C,统计表!C80,调查表!AB:AB,"3")</f>
        <v>0</v>
      </c>
      <c r="AN80" s="20">
        <f>COUNTIFS(调查表!C:C,统计表!C80,调查表!AB:AB,"4")</f>
        <v>0</v>
      </c>
      <c r="AO80" s="20">
        <f>COUNTIFS(调查表!C:C,统计表!C80,调查表!AB:AB,"5")</f>
        <v>1</v>
      </c>
      <c r="AP80" s="20">
        <f>COUNTIFS(调查表!C:C,统计表!C80,调查表!G:G,"1")</f>
        <v>0</v>
      </c>
      <c r="AQ80" s="20">
        <f>COUNTIFS(调查表!C:C,统计表!C80,调查表!G:G,"2")</f>
        <v>0</v>
      </c>
      <c r="AR80" s="20">
        <f>COUNTIFS(调查表!C:C,统计表!C80,调查表!G:G,"3")</f>
        <v>0</v>
      </c>
      <c r="AS80" s="20">
        <f>COUNTIFS(调查表!C:C,统计表!C80,调查表!G:G,"4")</f>
        <v>0</v>
      </c>
      <c r="AT80" s="20">
        <f>COUNTIFS(调查表!C:C,统计表!C80,调查表!G:G,"5")</f>
        <v>0</v>
      </c>
      <c r="AU80" s="20">
        <f>COUNTIFS(调查表!C:C,统计表!C80,调查表!G:G,"6")</f>
        <v>0</v>
      </c>
      <c r="AV80" s="99"/>
    </row>
    <row r="81" spans="1:48">
      <c r="A81" s="20">
        <v>71</v>
      </c>
      <c r="B81" s="20" t="s">
        <v>14216</v>
      </c>
      <c r="C81" s="20" t="s">
        <v>15776</v>
      </c>
      <c r="D81" s="55">
        <f>COUNTIFS(调查表!C:C,统计表!C81,调查表!K:K,"是")</f>
        <v>6</v>
      </c>
      <c r="E81" s="55">
        <f>COUNTIFS(调查表!C:C,统计表!C81,调查表!K:K,"否")</f>
        <v>0</v>
      </c>
      <c r="F81" s="55">
        <f>COUNTIFS(调查表!C:C,统计表!C81,调查表!K:K,"无法查看")</f>
        <v>0</v>
      </c>
      <c r="G81" s="20">
        <f>COUNTIFS(调查表!C:C,统计表!C81,调查表!N:N,"仍在使用")</f>
        <v>6</v>
      </c>
      <c r="H81" s="20">
        <f>COUNTIFS(调查表!C:C,统计表!C81,调查表!N:N,"废弃不用")</f>
        <v>0</v>
      </c>
      <c r="I81" s="20">
        <f>COUNTIFS(调查表!C:C,统计表!C81,调查表!N:N,"不详")</f>
        <v>0</v>
      </c>
      <c r="J81" s="20">
        <f>COUNTIFS(调查表!C:C,统计表!C81,调查表!O:O,"√")</f>
        <v>6</v>
      </c>
      <c r="K81" s="20">
        <f>COUNTIFS(调查表!C:C,统计表!C81,调查表!P:P,"√")</f>
        <v>6</v>
      </c>
      <c r="L81" s="20">
        <f>COUNTIFS(调查表!C:C,统计表!C81,调查表!Q:Q,"√")</f>
        <v>0</v>
      </c>
      <c r="M81" s="20">
        <f>COUNTIFS(调查表!C:C,统计表!C81,调查表!R:R,"√")</f>
        <v>0</v>
      </c>
      <c r="N81" s="20">
        <f>COUNTIFS(调查表!C:C,统计表!C81,调查表!AE:AE,"2")</f>
        <v>6</v>
      </c>
      <c r="O81" s="20">
        <f>COUNTIFS(调查表!C:C,统计表!C81,调查表!AE:AE,"3")</f>
        <v>0</v>
      </c>
      <c r="P81" s="20">
        <f>COUNTIFS(调查表!C:C,统计表!C81,调查表!AE:AE,"4")</f>
        <v>0</v>
      </c>
      <c r="Q81" s="20">
        <f>COUNTIFS(调查表!C:C,统计表!C81,调查表!S:S,"无")</f>
        <v>0</v>
      </c>
      <c r="R81" s="20">
        <f>COUNTIFS(调查表!C:C,统计表!C81,调查表!S:S,"清澈")</f>
        <v>5</v>
      </c>
      <c r="S81" s="20">
        <f>COUNTIFS(调查表!C:C,统计表!C81,调查表!S:S,"浑浊")</f>
        <v>1</v>
      </c>
      <c r="T81" s="20">
        <f>COUNTIFS(调查表!C:C,统计表!C81,调查表!S:S,"不详")</f>
        <v>0</v>
      </c>
      <c r="U81" s="20">
        <f>COUNTIFS(调查表!C:C,统计表!C81,调查表!T:T,"有")</f>
        <v>0</v>
      </c>
      <c r="V81" s="20">
        <f>COUNTIFS(调查表!C:C,统计表!C81,调查表!T:T,"无")</f>
        <v>6</v>
      </c>
      <c r="W81" s="20">
        <f>COUNTIFS(调查表!C:C,统计表!C81,调查表!T:T,"不详")</f>
        <v>0</v>
      </c>
      <c r="X81" s="20">
        <f>COUNTIFS(调查表!C:C,统计表!C81,调查表!U:U,"有")</f>
        <v>6</v>
      </c>
      <c r="Y81" s="20">
        <f>COUNTIFS(调查表!C:C,统计表!C81,调查表!U:U,"无")</f>
        <v>0</v>
      </c>
      <c r="Z81" s="20">
        <f>COUNTIFS(调查表!C:C,统计表!C81,调查表!U:U,"不详")</f>
        <v>0</v>
      </c>
      <c r="AA81" s="20">
        <f>COUNTIFS(调查表!C:C,统计表!C81,调查表!V:V,"有")</f>
        <v>0</v>
      </c>
      <c r="AB81" s="20">
        <f>COUNTIFS(调查表!C:C,统计表!C81,调查表!V:V,"无")</f>
        <v>6</v>
      </c>
      <c r="AC81" s="20">
        <f>COUNTIFS(调查表!C:C,统计表!C81,调查表!V:V,"不详")</f>
        <v>0</v>
      </c>
      <c r="AD81" s="20">
        <f>COUNTIFS(调查表!C:C,统计表!C81,调查表!X:X,"1")</f>
        <v>6</v>
      </c>
      <c r="AE81" s="20">
        <f>COUNTIFS(调查表!C:C,统计表!C81,调查表!X:X,"2")</f>
        <v>0</v>
      </c>
      <c r="AF81" s="20">
        <f>COUNTIFS(调查表!C:C,统计表!C81,调查表!Z:Z,"1")</f>
        <v>0</v>
      </c>
      <c r="AG81" s="20">
        <f>COUNTIFS(调查表!C:C,统计表!C81,调查表!Z:Z,"2")</f>
        <v>0</v>
      </c>
      <c r="AH81" s="20">
        <f>COUNTIFS(调查表!C:C,统计表!C81,调查表!Z:Z,"4")</f>
        <v>0</v>
      </c>
      <c r="AI81" s="20">
        <f>COUNTIFS(调查表!C:C,统计表!C81,调查表!Z:Z,"3")</f>
        <v>6</v>
      </c>
      <c r="AJ81" s="20">
        <f>COUNTIFS(调查表!C:C,统计表!C81,调查表!Z:Z,"5")</f>
        <v>0</v>
      </c>
      <c r="AK81" s="20">
        <f>COUNTIFS(调查表!C:C,统计表!C81,调查表!AB:AB,"1")</f>
        <v>0</v>
      </c>
      <c r="AL81" s="20">
        <f>COUNTIFS(调查表!C:C,统计表!C81,调查表!AB:AB,"2")</f>
        <v>0</v>
      </c>
      <c r="AM81" s="20">
        <f>COUNTIFS(调查表!C:C,统计表!C81,调查表!AB:AB,"3")</f>
        <v>6</v>
      </c>
      <c r="AN81" s="20">
        <f>COUNTIFS(调查表!C:C,统计表!C81,调查表!AB:AB,"4")</f>
        <v>0</v>
      </c>
      <c r="AO81" s="20">
        <f>COUNTIFS(调查表!C:C,统计表!C81,调查表!AB:AB,"5")</f>
        <v>0</v>
      </c>
      <c r="AP81" s="20">
        <f>COUNTIFS(调查表!C:C,统计表!C81,调查表!G:G,"1")</f>
        <v>0</v>
      </c>
      <c r="AQ81" s="20">
        <f>COUNTIFS(调查表!C:C,统计表!C81,调查表!G:G,"2")</f>
        <v>0</v>
      </c>
      <c r="AR81" s="20">
        <f>COUNTIFS(调查表!C:C,统计表!C81,调查表!G:G,"3")</f>
        <v>0</v>
      </c>
      <c r="AS81" s="20">
        <f>COUNTIFS(调查表!C:C,统计表!C81,调查表!G:G,"4")</f>
        <v>0</v>
      </c>
      <c r="AT81" s="20">
        <f>COUNTIFS(调查表!C:C,统计表!C81,调查表!G:G,"5")</f>
        <v>0</v>
      </c>
      <c r="AU81" s="20">
        <f>COUNTIFS(调查表!C:C,统计表!C81,调查表!G:G,"6")</f>
        <v>0</v>
      </c>
      <c r="AV81" s="99"/>
    </row>
    <row r="82" spans="1:48">
      <c r="A82" s="20">
        <v>72</v>
      </c>
      <c r="B82" s="20" t="s">
        <v>14216</v>
      </c>
      <c r="C82" s="20" t="s">
        <v>14791</v>
      </c>
      <c r="D82" s="55">
        <f>COUNTIFS(调查表!C:C,统计表!C82,调查表!K:K,"是")</f>
        <v>16</v>
      </c>
      <c r="E82" s="55">
        <f>COUNTIFS(调查表!C:C,统计表!C82,调查表!K:K,"否")</f>
        <v>0</v>
      </c>
      <c r="F82" s="55">
        <f>COUNTIFS(调查表!C:C,统计表!C82,调查表!K:K,"无法查看")</f>
        <v>0</v>
      </c>
      <c r="G82" s="20">
        <f>COUNTIFS(调查表!C:C,统计表!C82,调查表!N:N,"仍在使用")</f>
        <v>4</v>
      </c>
      <c r="H82" s="20">
        <f>COUNTIFS(调查表!C:C,统计表!C82,调查表!N:N,"废弃不用")</f>
        <v>12</v>
      </c>
      <c r="I82" s="20">
        <f>COUNTIFS(调查表!C:C,统计表!C82,调查表!N:N,"不详")</f>
        <v>0</v>
      </c>
      <c r="J82" s="20">
        <f>COUNTIFS(调查表!C:C,统计表!C82,调查表!O:O,"√")</f>
        <v>0</v>
      </c>
      <c r="K82" s="20">
        <f>COUNTIFS(调查表!C:C,统计表!C82,调查表!P:P,"√")</f>
        <v>0</v>
      </c>
      <c r="L82" s="20">
        <f>COUNTIFS(调查表!C:C,统计表!C82,调查表!Q:Q,"√")</f>
        <v>0</v>
      </c>
      <c r="M82" s="20">
        <f>COUNTIFS(调查表!C:C,统计表!C82,调查表!R:R,"√")</f>
        <v>4</v>
      </c>
      <c r="N82" s="20">
        <f>COUNTIFS(调查表!C:C,统计表!C82,调查表!AE:AE,"2")</f>
        <v>0</v>
      </c>
      <c r="O82" s="20">
        <f>COUNTIFS(调查表!C:C,统计表!C82,调查表!AE:AE,"3")</f>
        <v>0</v>
      </c>
      <c r="P82" s="20">
        <f>COUNTIFS(调查表!C:C,统计表!C82,调查表!AE:AE,"4")</f>
        <v>0</v>
      </c>
      <c r="Q82" s="20">
        <f>COUNTIFS(调查表!C:C,统计表!C82,调查表!S:S,"无")</f>
        <v>0</v>
      </c>
      <c r="R82" s="20">
        <f>COUNTIFS(调查表!C:C,统计表!C82,调查表!S:S,"清澈")</f>
        <v>13</v>
      </c>
      <c r="S82" s="20">
        <f>COUNTIFS(调查表!C:C,统计表!C82,调查表!S:S,"浑浊")</f>
        <v>3</v>
      </c>
      <c r="T82" s="20">
        <f>COUNTIFS(调查表!C:C,统计表!C82,调查表!S:S,"不详")</f>
        <v>0</v>
      </c>
      <c r="U82" s="20">
        <f>COUNTIFS(调查表!C:C,统计表!C82,调查表!T:T,"有")</f>
        <v>15</v>
      </c>
      <c r="V82" s="20">
        <f>COUNTIFS(调查表!C:C,统计表!C82,调查表!T:T,"无")</f>
        <v>0</v>
      </c>
      <c r="W82" s="20">
        <f>COUNTIFS(调查表!C:C,统计表!C82,调查表!T:T,"不详")</f>
        <v>1</v>
      </c>
      <c r="X82" s="20">
        <f>COUNTIFS(调查表!C:C,统计表!C82,调查表!U:U,"有")</f>
        <v>16</v>
      </c>
      <c r="Y82" s="20">
        <f>COUNTIFS(调查表!C:C,统计表!C82,调查表!U:U,"无")</f>
        <v>0</v>
      </c>
      <c r="Z82" s="20">
        <f>COUNTIFS(调查表!C:C,统计表!C82,调查表!U:U,"不详")</f>
        <v>0</v>
      </c>
      <c r="AA82" s="20">
        <f>COUNTIFS(调查表!C:C,统计表!C82,调查表!V:V,"有")</f>
        <v>0</v>
      </c>
      <c r="AB82" s="20">
        <f>COUNTIFS(调查表!C:C,统计表!C82,调查表!V:V,"无")</f>
        <v>16</v>
      </c>
      <c r="AC82" s="20">
        <f>COUNTIFS(调查表!C:C,统计表!C82,调查表!V:V,"不详")</f>
        <v>0</v>
      </c>
      <c r="AD82" s="20">
        <f>COUNTIFS(调查表!C:C,统计表!C82,调查表!X:X,"1")</f>
        <v>0</v>
      </c>
      <c r="AE82" s="20">
        <f>COUNTIFS(调查表!C:C,统计表!C82,调查表!X:X,"2")</f>
        <v>16</v>
      </c>
      <c r="AF82" s="20">
        <f>COUNTIFS(调查表!C:C,统计表!C82,调查表!Z:Z,"1")</f>
        <v>0</v>
      </c>
      <c r="AG82" s="20">
        <f>COUNTIFS(调查表!C:C,统计表!C82,调查表!Z:Z,"2")</f>
        <v>0</v>
      </c>
      <c r="AH82" s="20">
        <f>COUNTIFS(调查表!C:C,统计表!C82,调查表!Z:Z,"4")</f>
        <v>0</v>
      </c>
      <c r="AI82" s="20">
        <f>COUNTIFS(调查表!C:C,统计表!C82,调查表!Z:Z,"3")</f>
        <v>16</v>
      </c>
      <c r="AJ82" s="20">
        <f>COUNTIFS(调查表!C:C,统计表!C82,调查表!Z:Z,"5")</f>
        <v>0</v>
      </c>
      <c r="AK82" s="20">
        <f>COUNTIFS(调查表!C:C,统计表!C82,调查表!AB:AB,"1")</f>
        <v>0</v>
      </c>
      <c r="AL82" s="20">
        <f>COUNTIFS(调查表!C:C,统计表!C82,调查表!AB:AB,"2")</f>
        <v>0</v>
      </c>
      <c r="AM82" s="20">
        <f>COUNTIFS(调查表!C:C,统计表!C82,调查表!AB:AB,"3")</f>
        <v>16</v>
      </c>
      <c r="AN82" s="20">
        <f>COUNTIFS(调查表!C:C,统计表!C82,调查表!AB:AB,"4")</f>
        <v>0</v>
      </c>
      <c r="AO82" s="20">
        <f>COUNTIFS(调查表!C:C,统计表!C82,调查表!AB:AB,"5")</f>
        <v>0</v>
      </c>
      <c r="AP82" s="20">
        <f>COUNTIFS(调查表!C:C,统计表!C82,调查表!G:G,"1")</f>
        <v>1</v>
      </c>
      <c r="AQ82" s="20">
        <f>COUNTIFS(调查表!C:C,统计表!C82,调查表!G:G,"2")</f>
        <v>0</v>
      </c>
      <c r="AR82" s="20">
        <f>COUNTIFS(调查表!C:C,统计表!C82,调查表!G:G,"3")</f>
        <v>0</v>
      </c>
      <c r="AS82" s="20">
        <f>COUNTIFS(调查表!C:C,统计表!C82,调查表!G:G,"4")</f>
        <v>0</v>
      </c>
      <c r="AT82" s="20">
        <f>COUNTIFS(调查表!C:C,统计表!C82,调查表!G:G,"5")</f>
        <v>2</v>
      </c>
      <c r="AU82" s="20">
        <f>COUNTIFS(调查表!C:C,统计表!C82,调查表!G:G,"6")</f>
        <v>0</v>
      </c>
      <c r="AV82" s="99"/>
    </row>
    <row r="83" spans="1:48">
      <c r="A83" s="20">
        <v>73</v>
      </c>
      <c r="B83" s="20" t="s">
        <v>14216</v>
      </c>
      <c r="C83" s="20" t="s">
        <v>14479</v>
      </c>
      <c r="D83" s="55">
        <f>COUNTIFS(调查表!C:C,统计表!C83,调查表!K:K,"是")</f>
        <v>29</v>
      </c>
      <c r="E83" s="55">
        <f>COUNTIFS(调查表!C:C,统计表!C83,调查表!K:K,"否")</f>
        <v>0</v>
      </c>
      <c r="F83" s="55">
        <f>COUNTIFS(调查表!C:C,统计表!C83,调查表!K:K,"无法查看")</f>
        <v>0</v>
      </c>
      <c r="G83" s="20">
        <f>COUNTIFS(调查表!C:C,统计表!C83,调查表!N:N,"仍在使用")</f>
        <v>29</v>
      </c>
      <c r="H83" s="20">
        <f>COUNTIFS(调查表!C:C,统计表!C83,调查表!N:N,"废弃不用")</f>
        <v>0</v>
      </c>
      <c r="I83" s="20">
        <f>COUNTIFS(调查表!C:C,统计表!C83,调查表!N:N,"不详")</f>
        <v>0</v>
      </c>
      <c r="J83" s="20">
        <f>COUNTIFS(调查表!C:C,统计表!C83,调查表!O:O,"√")</f>
        <v>0</v>
      </c>
      <c r="K83" s="20">
        <f>COUNTIFS(调查表!C:C,统计表!C83,调查表!P:P,"√")</f>
        <v>29</v>
      </c>
      <c r="L83" s="20">
        <f>COUNTIFS(调查表!C:C,统计表!C83,调查表!Q:Q,"√")</f>
        <v>0</v>
      </c>
      <c r="M83" s="20">
        <f>COUNTIFS(调查表!C:C,统计表!C83,调查表!R:R,"√")</f>
        <v>0</v>
      </c>
      <c r="N83" s="20">
        <f>COUNTIFS(调查表!C:C,统计表!C83,调查表!AE:AE,"2")</f>
        <v>0</v>
      </c>
      <c r="O83" s="20">
        <f>COUNTIFS(调查表!C:C,统计表!C83,调查表!AE:AE,"3")</f>
        <v>0</v>
      </c>
      <c r="P83" s="20">
        <f>COUNTIFS(调查表!C:C,统计表!C83,调查表!AE:AE,"4")</f>
        <v>0</v>
      </c>
      <c r="Q83" s="20">
        <f>COUNTIFS(调查表!C:C,统计表!C83,调查表!S:S,"无")</f>
        <v>0</v>
      </c>
      <c r="R83" s="20">
        <f>COUNTIFS(调查表!C:C,统计表!C83,调查表!S:S,"清澈")</f>
        <v>29</v>
      </c>
      <c r="S83" s="20">
        <f>COUNTIFS(调查表!C:C,统计表!C83,调查表!S:S,"浑浊")</f>
        <v>0</v>
      </c>
      <c r="T83" s="20">
        <f>COUNTIFS(调查表!C:C,统计表!C83,调查表!S:S,"不详")</f>
        <v>0</v>
      </c>
      <c r="U83" s="20">
        <f>COUNTIFS(调查表!C:C,统计表!C83,调查表!T:T,"有")</f>
        <v>0</v>
      </c>
      <c r="V83" s="20">
        <f>COUNTIFS(调查表!C:C,统计表!C83,调查表!T:T,"无")</f>
        <v>29</v>
      </c>
      <c r="W83" s="20">
        <f>COUNTIFS(调查表!C:C,统计表!C83,调查表!T:T,"不详")</f>
        <v>0</v>
      </c>
      <c r="X83" s="20">
        <f>COUNTIFS(调查表!C:C,统计表!C83,调查表!U:U,"有")</f>
        <v>28</v>
      </c>
      <c r="Y83" s="20">
        <f>COUNTIFS(调查表!C:C,统计表!C83,调查表!U:U,"无")</f>
        <v>1</v>
      </c>
      <c r="Z83" s="20">
        <f>COUNTIFS(调查表!C:C,统计表!C83,调查表!U:U,"不详")</f>
        <v>0</v>
      </c>
      <c r="AA83" s="20">
        <f>COUNTIFS(调查表!C:C,统计表!C83,调查表!V:V,"有")</f>
        <v>1</v>
      </c>
      <c r="AB83" s="20">
        <f>COUNTIFS(调查表!C:C,统计表!C83,调查表!V:V,"无")</f>
        <v>28</v>
      </c>
      <c r="AC83" s="20">
        <f>COUNTIFS(调查表!C:C,统计表!C83,调查表!V:V,"不详")</f>
        <v>0</v>
      </c>
      <c r="AD83" s="20">
        <f>COUNTIFS(调查表!C:C,统计表!C83,调查表!X:X,"1")</f>
        <v>0</v>
      </c>
      <c r="AE83" s="20">
        <f>COUNTIFS(调查表!C:C,统计表!C83,调查表!X:X,"2")</f>
        <v>29</v>
      </c>
      <c r="AF83" s="20">
        <f>COUNTIFS(调查表!C:C,统计表!C83,调查表!Z:Z,"1")</f>
        <v>3</v>
      </c>
      <c r="AG83" s="20">
        <f>COUNTIFS(调查表!C:C,统计表!C83,调查表!Z:Z,"2")</f>
        <v>26</v>
      </c>
      <c r="AH83" s="20">
        <f>COUNTIFS(调查表!C:C,统计表!C83,调查表!Z:Z,"4")</f>
        <v>0</v>
      </c>
      <c r="AI83" s="20">
        <f>COUNTIFS(调查表!C:C,统计表!C83,调查表!Z:Z,"3")</f>
        <v>0</v>
      </c>
      <c r="AJ83" s="20">
        <f>COUNTIFS(调查表!C:C,统计表!C83,调查表!Z:Z,"5")</f>
        <v>0</v>
      </c>
      <c r="AK83" s="20">
        <f>COUNTIFS(调查表!C:C,统计表!C83,调查表!AB:AB,"1")</f>
        <v>15</v>
      </c>
      <c r="AL83" s="20">
        <f>COUNTIFS(调查表!C:C,统计表!C83,调查表!AB:AB,"2")</f>
        <v>0</v>
      </c>
      <c r="AM83" s="20">
        <f>COUNTIFS(调查表!C:C,统计表!C83,调查表!AB:AB,"3")</f>
        <v>0</v>
      </c>
      <c r="AN83" s="20">
        <f>COUNTIFS(调查表!C:C,统计表!C83,调查表!AB:AB,"4")</f>
        <v>1</v>
      </c>
      <c r="AO83" s="20">
        <f>COUNTIFS(调查表!C:C,统计表!C83,调查表!AB:AB,"5")</f>
        <v>13</v>
      </c>
      <c r="AP83" s="20">
        <f>COUNTIFS(调查表!C:C,统计表!C83,调查表!G:G,"1")</f>
        <v>0</v>
      </c>
      <c r="AQ83" s="20">
        <f>COUNTIFS(调查表!C:C,统计表!C83,调查表!G:G,"2")</f>
        <v>0</v>
      </c>
      <c r="AR83" s="20">
        <f>COUNTIFS(调查表!C:C,统计表!C83,调查表!G:G,"3")</f>
        <v>0</v>
      </c>
      <c r="AS83" s="20">
        <f>COUNTIFS(调查表!C:C,统计表!C83,调查表!G:G,"4")</f>
        <v>0</v>
      </c>
      <c r="AT83" s="20">
        <f>COUNTIFS(调查表!C:C,统计表!C83,调查表!G:G,"5")</f>
        <v>0</v>
      </c>
      <c r="AU83" s="20">
        <f>COUNTIFS(调查表!C:C,统计表!C83,调查表!G:G,"6")</f>
        <v>0</v>
      </c>
      <c r="AV83" s="99"/>
    </row>
    <row r="84" spans="1:48">
      <c r="A84" s="20">
        <v>74</v>
      </c>
      <c r="B84" s="20" t="s">
        <v>14216</v>
      </c>
      <c r="C84" s="20" t="s">
        <v>14840</v>
      </c>
      <c r="D84" s="55">
        <f>COUNTIFS(调查表!C:C,统计表!C84,调查表!K:K,"是")</f>
        <v>145</v>
      </c>
      <c r="E84" s="55">
        <f>COUNTIFS(调查表!C:C,统计表!C84,调查表!K:K,"否")</f>
        <v>33</v>
      </c>
      <c r="F84" s="55">
        <f>COUNTIFS(调查表!C:C,统计表!C84,调查表!K:K,"无法查看")</f>
        <v>0</v>
      </c>
      <c r="G84" s="20">
        <f>COUNTIFS(调查表!C:C,统计表!C84,调查表!N:N,"仍在使用")</f>
        <v>74</v>
      </c>
      <c r="H84" s="20">
        <f>COUNTIFS(调查表!C:C,统计表!C84,调查表!N:N,"废弃不用")</f>
        <v>71</v>
      </c>
      <c r="I84" s="20">
        <f>COUNTIFS(调查表!C:C,统计表!C84,调查表!N:N,"不详")</f>
        <v>0</v>
      </c>
      <c r="J84" s="20">
        <f>COUNTIFS(调查表!C:C,统计表!C84,调查表!O:O,"√")</f>
        <v>0</v>
      </c>
      <c r="K84" s="20">
        <f>COUNTIFS(调查表!C:C,统计表!C84,调查表!P:P,"√")</f>
        <v>63</v>
      </c>
      <c r="L84" s="20">
        <f>COUNTIFS(调查表!C:C,统计表!C84,调查表!Q:Q,"√")</f>
        <v>1</v>
      </c>
      <c r="M84" s="20">
        <f>COUNTIFS(调查表!C:C,统计表!C84,调查表!R:R,"√")</f>
        <v>10</v>
      </c>
      <c r="N84" s="20">
        <f>COUNTIFS(调查表!C:C,统计表!C84,调查表!AE:AE,"2")</f>
        <v>0</v>
      </c>
      <c r="O84" s="20">
        <f>COUNTIFS(调查表!C:C,统计表!C84,调查表!AE:AE,"3")</f>
        <v>0</v>
      </c>
      <c r="P84" s="20">
        <f>COUNTIFS(调查表!C:C,统计表!C84,调查表!AE:AE,"4")</f>
        <v>0</v>
      </c>
      <c r="Q84" s="20">
        <f>COUNTIFS(调查表!C:C,统计表!C84,调查表!S:S,"无")</f>
        <v>0</v>
      </c>
      <c r="R84" s="20">
        <f>COUNTIFS(调查表!C:C,统计表!C84,调查表!S:S,"清澈")</f>
        <v>90</v>
      </c>
      <c r="S84" s="20">
        <f>COUNTIFS(调查表!C:C,统计表!C84,调查表!S:S,"浑浊")</f>
        <v>55</v>
      </c>
      <c r="T84" s="20">
        <f>COUNTIFS(调查表!C:C,统计表!C84,调查表!S:S,"不详")</f>
        <v>0</v>
      </c>
      <c r="U84" s="20">
        <f>COUNTIFS(调查表!C:C,统计表!C84,调查表!T:T,"有")</f>
        <v>0</v>
      </c>
      <c r="V84" s="20">
        <f>COUNTIFS(调查表!C:C,统计表!C84,调查表!T:T,"无")</f>
        <v>145</v>
      </c>
      <c r="W84" s="20">
        <f>COUNTIFS(调查表!C:C,统计表!C84,调查表!T:T,"不详")</f>
        <v>0</v>
      </c>
      <c r="X84" s="20">
        <f>COUNTIFS(调查表!C:C,统计表!C84,调查表!U:U,"有")</f>
        <v>141</v>
      </c>
      <c r="Y84" s="20">
        <f>COUNTIFS(调查表!C:C,统计表!C84,调查表!U:U,"无")</f>
        <v>4</v>
      </c>
      <c r="Z84" s="20">
        <f>COUNTIFS(调查表!C:C,统计表!C84,调查表!U:U,"不详")</f>
        <v>0</v>
      </c>
      <c r="AA84" s="20">
        <f>COUNTIFS(调查表!C:C,统计表!C84,调查表!V:V,"有")</f>
        <v>25</v>
      </c>
      <c r="AB84" s="20">
        <f>COUNTIFS(调查表!C:C,统计表!C84,调查表!V:V,"无")</f>
        <v>120</v>
      </c>
      <c r="AC84" s="20">
        <f>COUNTIFS(调查表!C:C,统计表!C84,调查表!V:V,"不详")</f>
        <v>0</v>
      </c>
      <c r="AD84" s="20">
        <f>COUNTIFS(调查表!C:C,统计表!C84,调查表!X:X,"1")</f>
        <v>124</v>
      </c>
      <c r="AE84" s="20">
        <f>COUNTIFS(调查表!C:C,统计表!C84,调查表!X:X,"2")</f>
        <v>21</v>
      </c>
      <c r="AF84" s="20">
        <f>COUNTIFS(调查表!C:C,统计表!C84,调查表!Z:Z,"1")</f>
        <v>145</v>
      </c>
      <c r="AG84" s="20">
        <f>COUNTIFS(调查表!C:C,统计表!C84,调查表!Z:Z,"2")</f>
        <v>0</v>
      </c>
      <c r="AH84" s="20">
        <f>COUNTIFS(调查表!C:C,统计表!C84,调查表!Z:Z,"4")</f>
        <v>0</v>
      </c>
      <c r="AI84" s="20">
        <f>COUNTIFS(调查表!C:C,统计表!C84,调查表!Z:Z,"3")</f>
        <v>0</v>
      </c>
      <c r="AJ84" s="20">
        <f>COUNTIFS(调查表!C:C,统计表!C84,调查表!Z:Z,"5")</f>
        <v>0</v>
      </c>
      <c r="AK84" s="20">
        <f>COUNTIFS(调查表!C:C,统计表!C84,调查表!AB:AB,"1")</f>
        <v>142</v>
      </c>
      <c r="AL84" s="20">
        <f>COUNTIFS(调查表!C:C,统计表!C84,调查表!AB:AB,"2")</f>
        <v>0</v>
      </c>
      <c r="AM84" s="20">
        <f>COUNTIFS(调查表!C:C,统计表!C84,调查表!AB:AB,"3")</f>
        <v>3</v>
      </c>
      <c r="AN84" s="20">
        <f>COUNTIFS(调查表!C:C,统计表!C84,调查表!AB:AB,"4")</f>
        <v>0</v>
      </c>
      <c r="AO84" s="20">
        <f>COUNTIFS(调查表!C:C,统计表!C84,调查表!AB:AB,"5")</f>
        <v>0</v>
      </c>
      <c r="AP84" s="20">
        <f>COUNTIFS(调查表!C:C,统计表!C84,调查表!G:G,"1")</f>
        <v>0</v>
      </c>
      <c r="AQ84" s="20">
        <f>COUNTIFS(调查表!C:C,统计表!C84,调查表!G:G,"2")</f>
        <v>0</v>
      </c>
      <c r="AR84" s="20">
        <f>COUNTIFS(调查表!C:C,统计表!C84,调查表!G:G,"3")</f>
        <v>0</v>
      </c>
      <c r="AS84" s="20">
        <f>COUNTIFS(调查表!C:C,统计表!C84,调查表!G:G,"4")</f>
        <v>0</v>
      </c>
      <c r="AT84" s="20">
        <f>COUNTIFS(调查表!C:C,统计表!C84,调查表!G:G,"5")</f>
        <v>1</v>
      </c>
      <c r="AU84" s="20">
        <f>COUNTIFS(调查表!C:C,统计表!C84,调查表!G:G,"6")</f>
        <v>0</v>
      </c>
      <c r="AV84" s="99"/>
    </row>
    <row r="85" spans="1:48">
      <c r="A85" s="20">
        <v>75</v>
      </c>
      <c r="B85" s="20" t="s">
        <v>14216</v>
      </c>
      <c r="C85" s="20" t="s">
        <v>14658</v>
      </c>
      <c r="D85" s="55">
        <f>COUNTIFS(调查表!C:C,统计表!C85,调查表!K:K,"是")</f>
        <v>21</v>
      </c>
      <c r="E85" s="55">
        <f>COUNTIFS(调查表!C:C,统计表!C85,调查表!K:K,"否")</f>
        <v>0</v>
      </c>
      <c r="F85" s="55">
        <f>COUNTIFS(调查表!C:C,统计表!C85,调查表!K:K,"无法查看")</f>
        <v>0</v>
      </c>
      <c r="G85" s="20">
        <f>COUNTIFS(调查表!C:C,统计表!C85,调查表!N:N,"仍在使用")</f>
        <v>19</v>
      </c>
      <c r="H85" s="20">
        <f>COUNTIFS(调查表!C:C,统计表!C85,调查表!N:N,"废弃不用")</f>
        <v>2</v>
      </c>
      <c r="I85" s="20">
        <f>COUNTIFS(调查表!C:C,统计表!C85,调查表!N:N,"不详")</f>
        <v>0</v>
      </c>
      <c r="J85" s="20">
        <f>COUNTIFS(调查表!C:C,统计表!C85,调查表!O:O,"√")</f>
        <v>8</v>
      </c>
      <c r="K85" s="20">
        <f>COUNTIFS(调查表!C:C,统计表!C85,调查表!P:P,"√")</f>
        <v>13</v>
      </c>
      <c r="L85" s="20">
        <f>COUNTIFS(调查表!C:C,统计表!C85,调查表!Q:Q,"√")</f>
        <v>4</v>
      </c>
      <c r="M85" s="20">
        <f>COUNTIFS(调查表!C:C,统计表!C85,调查表!R:R,"√")</f>
        <v>1</v>
      </c>
      <c r="N85" s="20">
        <f>COUNTIFS(调查表!C:C,统计表!C85,调查表!AE:AE,"2")</f>
        <v>3</v>
      </c>
      <c r="O85" s="20">
        <f>COUNTIFS(调查表!C:C,统计表!C85,调查表!AE:AE,"3")</f>
        <v>2</v>
      </c>
      <c r="P85" s="20">
        <f>COUNTIFS(调查表!C:C,统计表!C85,调查表!AE:AE,"4")</f>
        <v>0</v>
      </c>
      <c r="Q85" s="20">
        <f>COUNTIFS(调查表!C:C,统计表!C85,调查表!S:S,"无")</f>
        <v>0</v>
      </c>
      <c r="R85" s="20">
        <f>COUNTIFS(调查表!C:C,统计表!C85,调查表!S:S,"清澈")</f>
        <v>20</v>
      </c>
      <c r="S85" s="20">
        <f>COUNTIFS(调查表!C:C,统计表!C85,调查表!S:S,"浑浊")</f>
        <v>1</v>
      </c>
      <c r="T85" s="20">
        <f>COUNTIFS(调查表!C:C,统计表!C85,调查表!S:S,"不详")</f>
        <v>0</v>
      </c>
      <c r="U85" s="20">
        <f>COUNTIFS(调查表!C:C,统计表!C85,调查表!T:T,"有")</f>
        <v>1</v>
      </c>
      <c r="V85" s="20">
        <f>COUNTIFS(调查表!C:C,统计表!C85,调查表!T:T,"无")</f>
        <v>16</v>
      </c>
      <c r="W85" s="20">
        <f>COUNTIFS(调查表!C:C,统计表!C85,调查表!T:T,"不详")</f>
        <v>4</v>
      </c>
      <c r="X85" s="20">
        <f>COUNTIFS(调查表!C:C,统计表!C85,调查表!U:U,"有")</f>
        <v>12</v>
      </c>
      <c r="Y85" s="20">
        <f>COUNTIFS(调查表!C:C,统计表!C85,调查表!U:U,"无")</f>
        <v>6</v>
      </c>
      <c r="Z85" s="20">
        <f>COUNTIFS(调查表!C:C,统计表!C85,调查表!U:U,"不详")</f>
        <v>3</v>
      </c>
      <c r="AA85" s="20">
        <f>COUNTIFS(调查表!C:C,统计表!C85,调查表!V:V,"有")</f>
        <v>6</v>
      </c>
      <c r="AB85" s="20">
        <f>COUNTIFS(调查表!C:C,统计表!C85,调查表!V:V,"无")</f>
        <v>14</v>
      </c>
      <c r="AC85" s="20">
        <f>COUNTIFS(调查表!C:C,统计表!C85,调查表!V:V,"不详")</f>
        <v>1</v>
      </c>
      <c r="AD85" s="20">
        <f>COUNTIFS(调查表!C:C,统计表!C85,调查表!X:X,"1")</f>
        <v>10</v>
      </c>
      <c r="AE85" s="20">
        <f>COUNTIFS(调查表!C:C,统计表!C85,调查表!X:X,"2")</f>
        <v>11</v>
      </c>
      <c r="AF85" s="20">
        <f>COUNTIFS(调查表!C:C,统计表!C85,调查表!Z:Z,"1")</f>
        <v>16</v>
      </c>
      <c r="AG85" s="20">
        <f>COUNTIFS(调查表!C:C,统计表!C85,调查表!Z:Z,"2")</f>
        <v>2</v>
      </c>
      <c r="AH85" s="20">
        <f>COUNTIFS(调查表!C:C,统计表!C85,调查表!Z:Z,"4")</f>
        <v>0</v>
      </c>
      <c r="AI85" s="20">
        <f>COUNTIFS(调查表!C:C,统计表!C85,调查表!Z:Z,"3")</f>
        <v>3</v>
      </c>
      <c r="AJ85" s="20">
        <f>COUNTIFS(调查表!C:C,统计表!C85,调查表!Z:Z,"5")</f>
        <v>0</v>
      </c>
      <c r="AK85" s="20">
        <f>COUNTIFS(调查表!C:C,统计表!C85,调查表!AB:AB,"1")</f>
        <v>13</v>
      </c>
      <c r="AL85" s="20">
        <f>COUNTIFS(调查表!C:C,统计表!C85,调查表!AB:AB,"2")</f>
        <v>2</v>
      </c>
      <c r="AM85" s="20">
        <f>COUNTIFS(调查表!C:C,统计表!C85,调查表!AB:AB,"3")</f>
        <v>1</v>
      </c>
      <c r="AN85" s="20">
        <f>COUNTIFS(调查表!C:C,统计表!C85,调查表!AB:AB,"4")</f>
        <v>5</v>
      </c>
      <c r="AO85" s="20">
        <f>COUNTIFS(调查表!C:C,统计表!C85,调查表!AB:AB,"5")</f>
        <v>0</v>
      </c>
      <c r="AP85" s="20">
        <f>COUNTIFS(调查表!C:C,统计表!C85,调查表!G:G,"1")</f>
        <v>0</v>
      </c>
      <c r="AQ85" s="20">
        <f>COUNTIFS(调查表!C:C,统计表!C85,调查表!G:G,"2")</f>
        <v>1</v>
      </c>
      <c r="AR85" s="20">
        <f>COUNTIFS(调查表!C:C,统计表!C85,调查表!G:G,"3")</f>
        <v>0</v>
      </c>
      <c r="AS85" s="20">
        <f>COUNTIFS(调查表!C:C,统计表!C85,调查表!G:G,"4")</f>
        <v>0</v>
      </c>
      <c r="AT85" s="20">
        <f>COUNTIFS(调查表!C:C,统计表!C85,调查表!G:G,"5")</f>
        <v>2</v>
      </c>
      <c r="AU85" s="20">
        <f>COUNTIFS(调查表!C:C,统计表!C85,调查表!G:G,"6")</f>
        <v>1</v>
      </c>
      <c r="AV85" s="99"/>
    </row>
    <row r="86" spans="1:48" ht="55.15" customHeight="1">
      <c r="A86" s="56"/>
      <c r="B86" s="57"/>
      <c r="C86" s="57" t="s">
        <v>19962</v>
      </c>
      <c r="D86" s="57">
        <f>SUM(D77:D85)</f>
        <v>259</v>
      </c>
      <c r="E86" s="57">
        <f t="shared" ref="E86:AU86" si="8">SUM(E77:E85)</f>
        <v>33</v>
      </c>
      <c r="F86" s="57">
        <f t="shared" si="8"/>
        <v>0</v>
      </c>
      <c r="G86" s="57">
        <f t="shared" si="8"/>
        <v>169</v>
      </c>
      <c r="H86" s="57">
        <f t="shared" si="8"/>
        <v>90</v>
      </c>
      <c r="I86" s="57">
        <f t="shared" si="8"/>
        <v>0</v>
      </c>
      <c r="J86" s="57">
        <f t="shared" si="8"/>
        <v>26</v>
      </c>
      <c r="K86" s="57">
        <f t="shared" si="8"/>
        <v>132</v>
      </c>
      <c r="L86" s="57">
        <f t="shared" si="8"/>
        <v>9</v>
      </c>
      <c r="M86" s="57">
        <f t="shared" si="8"/>
        <v>20</v>
      </c>
      <c r="N86" s="57">
        <f t="shared" si="8"/>
        <v>12</v>
      </c>
      <c r="O86" s="57">
        <f t="shared" si="8"/>
        <v>3</v>
      </c>
      <c r="P86" s="57">
        <f t="shared" si="8"/>
        <v>0</v>
      </c>
      <c r="Q86" s="57">
        <f t="shared" si="8"/>
        <v>3</v>
      </c>
      <c r="R86" s="57">
        <f t="shared" si="8"/>
        <v>192</v>
      </c>
      <c r="S86" s="57">
        <f t="shared" si="8"/>
        <v>64</v>
      </c>
      <c r="T86" s="57">
        <f t="shared" si="8"/>
        <v>0</v>
      </c>
      <c r="U86" s="57">
        <f t="shared" si="8"/>
        <v>18</v>
      </c>
      <c r="V86" s="57">
        <f t="shared" si="8"/>
        <v>235</v>
      </c>
      <c r="W86" s="57">
        <f t="shared" si="8"/>
        <v>6</v>
      </c>
      <c r="X86" s="57">
        <f t="shared" si="8"/>
        <v>228</v>
      </c>
      <c r="Y86" s="57">
        <f t="shared" si="8"/>
        <v>27</v>
      </c>
      <c r="Z86" s="57">
        <f t="shared" si="8"/>
        <v>4</v>
      </c>
      <c r="AA86" s="57">
        <f t="shared" si="8"/>
        <v>39</v>
      </c>
      <c r="AB86" s="57">
        <f t="shared" si="8"/>
        <v>218</v>
      </c>
      <c r="AC86" s="57">
        <f t="shared" si="8"/>
        <v>2</v>
      </c>
      <c r="AD86" s="57">
        <f t="shared" si="8"/>
        <v>154</v>
      </c>
      <c r="AE86" s="57">
        <f t="shared" si="8"/>
        <v>105</v>
      </c>
      <c r="AF86" s="57">
        <f t="shared" si="8"/>
        <v>182</v>
      </c>
      <c r="AG86" s="57">
        <f t="shared" si="8"/>
        <v>41</v>
      </c>
      <c r="AH86" s="57">
        <f t="shared" si="8"/>
        <v>6</v>
      </c>
      <c r="AI86" s="57">
        <f t="shared" si="8"/>
        <v>27</v>
      </c>
      <c r="AJ86" s="57">
        <f t="shared" si="8"/>
        <v>3</v>
      </c>
      <c r="AK86" s="57">
        <f t="shared" si="8"/>
        <v>182</v>
      </c>
      <c r="AL86" s="57">
        <f t="shared" si="8"/>
        <v>15</v>
      </c>
      <c r="AM86" s="57">
        <f t="shared" si="8"/>
        <v>26</v>
      </c>
      <c r="AN86" s="57">
        <f t="shared" si="8"/>
        <v>18</v>
      </c>
      <c r="AO86" s="57">
        <f t="shared" si="8"/>
        <v>18</v>
      </c>
      <c r="AP86" s="57">
        <f t="shared" si="8"/>
        <v>2</v>
      </c>
      <c r="AQ86" s="57">
        <f t="shared" si="8"/>
        <v>3</v>
      </c>
      <c r="AR86" s="57">
        <f t="shared" si="8"/>
        <v>0</v>
      </c>
      <c r="AS86" s="57">
        <f t="shared" si="8"/>
        <v>1</v>
      </c>
      <c r="AT86" s="57">
        <f t="shared" si="8"/>
        <v>6</v>
      </c>
      <c r="AU86" s="57">
        <f t="shared" si="8"/>
        <v>1</v>
      </c>
    </row>
    <row r="87" spans="1:48">
      <c r="A87" s="20">
        <v>76</v>
      </c>
      <c r="B87" s="20" t="s">
        <v>15814</v>
      </c>
      <c r="C87" s="20" t="s">
        <v>15943</v>
      </c>
      <c r="D87" s="55">
        <f>COUNTIFS(调查表!C:C,统计表!C87,调查表!K:K,"是")</f>
        <v>30</v>
      </c>
      <c r="E87" s="55">
        <f>COUNTIFS(调查表!C:C,统计表!C87,调查表!K:K,"否")</f>
        <v>5</v>
      </c>
      <c r="F87" s="55">
        <f>COUNTIFS(调查表!C:C,统计表!C87,调查表!K:K,"无法查看")</f>
        <v>0</v>
      </c>
      <c r="G87" s="20">
        <f>COUNTIFS(调查表!C:C,统计表!C87,调查表!N:N,"仍在使用")</f>
        <v>23</v>
      </c>
      <c r="H87" s="20">
        <f>COUNTIFS(调查表!C:C,统计表!C87,调查表!N:N,"废弃不用")</f>
        <v>7</v>
      </c>
      <c r="I87" s="20">
        <f>COUNTIFS(调查表!C:C,统计表!C87,调查表!N:N,"不详")</f>
        <v>0</v>
      </c>
      <c r="J87" s="20">
        <f>COUNTIFS(调查表!C:C,统计表!C87,调查表!O:O,"√")</f>
        <v>3</v>
      </c>
      <c r="K87" s="20">
        <f>COUNTIFS(调查表!C:C,统计表!C87,调查表!P:P,"√")</f>
        <v>15</v>
      </c>
      <c r="L87" s="20">
        <f>COUNTIFS(调查表!C:C,统计表!C87,调查表!Q:Q,"√")</f>
        <v>0</v>
      </c>
      <c r="M87" s="20">
        <f>COUNTIFS(调查表!C:C,统计表!C87,调查表!R:R,"√")</f>
        <v>6</v>
      </c>
      <c r="N87" s="20">
        <f>COUNTIFS(调查表!C:C,统计表!C87,调查表!AE:AE,"2")</f>
        <v>1</v>
      </c>
      <c r="O87" s="20">
        <f>COUNTIFS(调查表!C:C,统计表!C87,调查表!AE:AE,"3")</f>
        <v>0</v>
      </c>
      <c r="P87" s="20">
        <f>COUNTIFS(调查表!C:C,统计表!C87,调查表!AE:AE,"4")</f>
        <v>0</v>
      </c>
      <c r="Q87" s="20">
        <f>COUNTIFS(调查表!C:C,统计表!C87,调查表!S:S,"无")</f>
        <v>3</v>
      </c>
      <c r="R87" s="20">
        <f>COUNTIFS(调查表!C:C,统计表!C87,调查表!S:S,"清澈")</f>
        <v>18</v>
      </c>
      <c r="S87" s="20">
        <f>COUNTIFS(调查表!C:C,统计表!C87,调查表!S:S,"浑浊")</f>
        <v>9</v>
      </c>
      <c r="T87" s="20">
        <f>COUNTIFS(调查表!C:C,统计表!C87,调查表!S:S,"不详")</f>
        <v>0</v>
      </c>
      <c r="U87" s="20">
        <f>COUNTIFS(调查表!C:C,统计表!C87,调查表!T:T,"有")</f>
        <v>0</v>
      </c>
      <c r="V87" s="20">
        <f>COUNTIFS(调查表!C:C,统计表!C87,调查表!T:T,"无")</f>
        <v>30</v>
      </c>
      <c r="W87" s="20">
        <f>COUNTIFS(调查表!C:C,统计表!C87,调查表!T:T,"不详")</f>
        <v>0</v>
      </c>
      <c r="X87" s="20">
        <f>COUNTIFS(调查表!C:C,统计表!C87,调查表!U:U,"有")</f>
        <v>21</v>
      </c>
      <c r="Y87" s="20">
        <f>COUNTIFS(调查表!C:C,统计表!C87,调查表!U:U,"无")</f>
        <v>9</v>
      </c>
      <c r="Z87" s="20">
        <f>COUNTIFS(调查表!C:C,统计表!C87,调查表!U:U,"不详")</f>
        <v>0</v>
      </c>
      <c r="AA87" s="20">
        <f>COUNTIFS(调查表!C:C,统计表!C87,调查表!V:V,"有")</f>
        <v>5</v>
      </c>
      <c r="AB87" s="20">
        <f>COUNTIFS(调查表!C:C,统计表!C87,调查表!V:V,"无")</f>
        <v>25</v>
      </c>
      <c r="AC87" s="20">
        <f>COUNTIFS(调查表!C:C,统计表!C87,调查表!V:V,"不详")</f>
        <v>0</v>
      </c>
      <c r="AD87" s="20">
        <f>COUNTIFS(调查表!C:C,统计表!C87,调查表!X:X,"1")</f>
        <v>28</v>
      </c>
      <c r="AE87" s="20">
        <f>COUNTIFS(调查表!C:C,统计表!C87,调查表!X:X,"2")</f>
        <v>2</v>
      </c>
      <c r="AF87" s="20">
        <f>COUNTIFS(调查表!C:C,统计表!C87,调查表!Z:Z,"1")</f>
        <v>14</v>
      </c>
      <c r="AG87" s="20">
        <f>COUNTIFS(调查表!C:C,统计表!C87,调查表!Z:Z,"2")</f>
        <v>0</v>
      </c>
      <c r="AH87" s="20">
        <f>COUNTIFS(调查表!C:C,统计表!C87,调查表!Z:Z,"4")</f>
        <v>1</v>
      </c>
      <c r="AI87" s="20">
        <f>COUNTIFS(调查表!C:C,统计表!C87,调查表!Z:Z,"3")</f>
        <v>8</v>
      </c>
      <c r="AJ87" s="20">
        <f>COUNTIFS(调查表!C:C,统计表!C87,调查表!Z:Z,"5")</f>
        <v>7</v>
      </c>
      <c r="AK87" s="20">
        <f>COUNTIFS(调查表!C:C,统计表!C87,调查表!AB:AB,"1")</f>
        <v>14</v>
      </c>
      <c r="AL87" s="20">
        <f>COUNTIFS(调查表!C:C,统计表!C87,调查表!AB:AB,"2")</f>
        <v>0</v>
      </c>
      <c r="AM87" s="20">
        <f>COUNTIFS(调查表!C:C,统计表!C87,调查表!AB:AB,"3")</f>
        <v>0</v>
      </c>
      <c r="AN87" s="20">
        <f>COUNTIFS(调查表!C:C,统计表!C87,调查表!AB:AB,"4")</f>
        <v>9</v>
      </c>
      <c r="AO87" s="20">
        <f>COUNTIFS(调查表!C:C,统计表!C87,调查表!AB:AB,"5")</f>
        <v>7</v>
      </c>
      <c r="AP87" s="20">
        <f>COUNTIFS(调查表!C:C,统计表!C87,调查表!G:G,"1")</f>
        <v>0</v>
      </c>
      <c r="AQ87" s="20">
        <f>COUNTIFS(调查表!C:C,统计表!C87,调查表!G:G,"2")</f>
        <v>0</v>
      </c>
      <c r="AR87" s="20">
        <f>COUNTIFS(调查表!C:C,统计表!C87,调查表!G:G,"3")</f>
        <v>0</v>
      </c>
      <c r="AS87" s="20">
        <f>COUNTIFS(调查表!C:C,统计表!C87,调查表!G:G,"4")</f>
        <v>1</v>
      </c>
      <c r="AT87" s="20">
        <f>COUNTIFS(调查表!C:C,统计表!C87,调查表!G:G,"5")</f>
        <v>2</v>
      </c>
      <c r="AU87" s="20">
        <f>COUNTIFS(调查表!C:C,统计表!C87,调查表!G:G,"6")</f>
        <v>2</v>
      </c>
      <c r="AV87" s="98" t="s">
        <v>19973</v>
      </c>
    </row>
    <row r="88" spans="1:48">
      <c r="A88" s="20">
        <v>77</v>
      </c>
      <c r="B88" s="20" t="s">
        <v>15814</v>
      </c>
      <c r="C88" s="20" t="s">
        <v>17710</v>
      </c>
      <c r="D88" s="55">
        <f>COUNTIFS(调查表!C:C,统计表!C88,调查表!K:K,"是")</f>
        <v>59</v>
      </c>
      <c r="E88" s="55">
        <f>COUNTIFS(调查表!C:C,统计表!C88,调查表!K:K,"否")</f>
        <v>10</v>
      </c>
      <c r="F88" s="55">
        <f>COUNTIFS(调查表!C:C,统计表!C88,调查表!K:K,"无法查看")</f>
        <v>0</v>
      </c>
      <c r="G88" s="20">
        <f>COUNTIFS(调查表!C:C,统计表!C88,调查表!N:N,"仍在使用")</f>
        <v>52</v>
      </c>
      <c r="H88" s="20">
        <f>COUNTIFS(调查表!C:C,统计表!C88,调查表!N:N,"废弃不用")</f>
        <v>7</v>
      </c>
      <c r="I88" s="20">
        <f>COUNTIFS(调查表!C:C,统计表!C88,调查表!N:N,"不详")</f>
        <v>0</v>
      </c>
      <c r="J88" s="20">
        <f>COUNTIFS(调查表!C:C,统计表!C88,调查表!O:O,"√")</f>
        <v>24</v>
      </c>
      <c r="K88" s="20">
        <f>COUNTIFS(调查表!C:C,统计表!C88,调查表!P:P,"√")</f>
        <v>32</v>
      </c>
      <c r="L88" s="20">
        <f>COUNTIFS(调查表!C:C,统计表!C88,调查表!Q:Q,"√")</f>
        <v>5</v>
      </c>
      <c r="M88" s="20">
        <f>COUNTIFS(调查表!C:C,统计表!C88,调查表!R:R,"√")</f>
        <v>6</v>
      </c>
      <c r="N88" s="20">
        <f>COUNTIFS(调查表!C:C,统计表!C88,调查表!AE:AE,"2")</f>
        <v>11</v>
      </c>
      <c r="O88" s="20">
        <f>COUNTIFS(调查表!C:C,统计表!C88,调查表!AE:AE,"3")</f>
        <v>2</v>
      </c>
      <c r="P88" s="20">
        <f>COUNTIFS(调查表!C:C,统计表!C88,调查表!AE:AE,"4")</f>
        <v>0</v>
      </c>
      <c r="Q88" s="20">
        <f>COUNTIFS(调查表!C:C,统计表!C88,调查表!S:S,"无")</f>
        <v>6</v>
      </c>
      <c r="R88" s="20">
        <f>COUNTIFS(调查表!C:C,统计表!C88,调查表!S:S,"清澈")</f>
        <v>51</v>
      </c>
      <c r="S88" s="20">
        <f>COUNTIFS(调查表!C:C,统计表!C88,调查表!S:S,"浑浊")</f>
        <v>2</v>
      </c>
      <c r="T88" s="20">
        <f>COUNTIFS(调查表!C:C,统计表!C88,调查表!S:S,"不详")</f>
        <v>0</v>
      </c>
      <c r="U88" s="20">
        <f>COUNTIFS(调查表!C:C,统计表!C88,调查表!T:T,"有")</f>
        <v>0</v>
      </c>
      <c r="V88" s="20">
        <f>COUNTIFS(调查表!C:C,统计表!C88,调查表!T:T,"无")</f>
        <v>59</v>
      </c>
      <c r="W88" s="20">
        <f>COUNTIFS(调查表!C:C,统计表!C88,调查表!T:T,"不详")</f>
        <v>0</v>
      </c>
      <c r="X88" s="20">
        <f>COUNTIFS(调查表!C:C,统计表!C88,调查表!U:U,"有")</f>
        <v>36</v>
      </c>
      <c r="Y88" s="20">
        <f>COUNTIFS(调查表!C:C,统计表!C88,调查表!U:U,"无")</f>
        <v>22</v>
      </c>
      <c r="Z88" s="20">
        <f>COUNTIFS(调查表!C:C,统计表!C88,调查表!U:U,"不详")</f>
        <v>1</v>
      </c>
      <c r="AA88" s="20">
        <f>COUNTIFS(调查表!C:C,统计表!C88,调查表!V:V,"有")</f>
        <v>2</v>
      </c>
      <c r="AB88" s="20">
        <f>COUNTIFS(调查表!C:C,统计表!C88,调查表!V:V,"无")</f>
        <v>55</v>
      </c>
      <c r="AC88" s="20">
        <f>COUNTIFS(调查表!C:C,统计表!C88,调查表!V:V,"不详")</f>
        <v>2</v>
      </c>
      <c r="AD88" s="20">
        <f>COUNTIFS(调查表!C:C,统计表!C88,调查表!X:X,"1")</f>
        <v>14</v>
      </c>
      <c r="AE88" s="20">
        <f>COUNTIFS(调查表!C:C,统计表!C88,调查表!X:X,"2")</f>
        <v>45</v>
      </c>
      <c r="AF88" s="20">
        <f>COUNTIFS(调查表!C:C,统计表!C88,调查表!Z:Z,"1")</f>
        <v>1</v>
      </c>
      <c r="AG88" s="20">
        <f>COUNTIFS(调查表!C:C,统计表!C88,调查表!Z:Z,"2")</f>
        <v>0</v>
      </c>
      <c r="AH88" s="20">
        <f>COUNTIFS(调查表!C:C,统计表!C88,调查表!Z:Z,"4")</f>
        <v>0</v>
      </c>
      <c r="AI88" s="20">
        <f>COUNTIFS(调查表!C:C,统计表!C88,调查表!Z:Z,"3")</f>
        <v>58</v>
      </c>
      <c r="AJ88" s="20">
        <f>COUNTIFS(调查表!C:C,统计表!C88,调查表!Z:Z,"5")</f>
        <v>0</v>
      </c>
      <c r="AK88" s="20">
        <f>COUNTIFS(调查表!C:C,统计表!C88,调查表!AB:AB,"1")</f>
        <v>52</v>
      </c>
      <c r="AL88" s="20">
        <f>COUNTIFS(调查表!C:C,统计表!C88,调查表!AB:AB,"2")</f>
        <v>1</v>
      </c>
      <c r="AM88" s="20">
        <f>COUNTIFS(调查表!C:C,统计表!C88,调查表!AB:AB,"3")</f>
        <v>1</v>
      </c>
      <c r="AN88" s="20">
        <f>COUNTIFS(调查表!C:C,统计表!C88,调查表!AB:AB,"4")</f>
        <v>5</v>
      </c>
      <c r="AO88" s="20">
        <f>COUNTIFS(调查表!C:C,统计表!C88,调查表!AB:AB,"5")</f>
        <v>0</v>
      </c>
      <c r="AP88" s="20">
        <f>COUNTIFS(调查表!C:C,统计表!C88,调查表!G:G,"1")</f>
        <v>0</v>
      </c>
      <c r="AQ88" s="20">
        <f>COUNTIFS(调查表!C:C,统计表!C88,调查表!G:G,"2")</f>
        <v>0</v>
      </c>
      <c r="AR88" s="20">
        <f>COUNTIFS(调查表!C:C,统计表!C88,调查表!G:G,"3")</f>
        <v>2</v>
      </c>
      <c r="AS88" s="20">
        <f>COUNTIFS(调查表!C:C,统计表!C88,调查表!G:G,"4")</f>
        <v>0</v>
      </c>
      <c r="AT88" s="20">
        <f>COUNTIFS(调查表!C:C,统计表!C88,调查表!G:G,"5")</f>
        <v>0</v>
      </c>
      <c r="AU88" s="20">
        <f>COUNTIFS(调查表!C:C,统计表!C88,调查表!G:G,"6")</f>
        <v>2</v>
      </c>
      <c r="AV88" s="99"/>
    </row>
    <row r="89" spans="1:48">
      <c r="A89" s="20">
        <v>78</v>
      </c>
      <c r="B89" s="20" t="s">
        <v>15814</v>
      </c>
      <c r="C89" s="20" t="s">
        <v>16577</v>
      </c>
      <c r="D89" s="55">
        <f>COUNTIFS(调查表!C:C,统计表!C89,调查表!K:K,"是")</f>
        <v>42</v>
      </c>
      <c r="E89" s="55">
        <f>COUNTIFS(调查表!C:C,统计表!C89,调查表!K:K,"否")</f>
        <v>2</v>
      </c>
      <c r="F89" s="55">
        <f>COUNTIFS(调查表!C:C,统计表!C89,调查表!K:K,"无法查看")</f>
        <v>0</v>
      </c>
      <c r="G89" s="20">
        <f>COUNTIFS(调查表!C:C,统计表!C89,调查表!N:N,"仍在使用")</f>
        <v>33</v>
      </c>
      <c r="H89" s="20">
        <f>COUNTIFS(调查表!C:C,统计表!C89,调查表!N:N,"废弃不用")</f>
        <v>9</v>
      </c>
      <c r="I89" s="20">
        <f>COUNTIFS(调查表!C:C,统计表!C89,调查表!N:N,"不详")</f>
        <v>0</v>
      </c>
      <c r="J89" s="20">
        <f>COUNTIFS(调查表!C:C,统计表!C89,调查表!O:O,"√")</f>
        <v>0</v>
      </c>
      <c r="K89" s="20">
        <f>COUNTIFS(调查表!C:C,统计表!C89,调查表!P:P,"√")</f>
        <v>29</v>
      </c>
      <c r="L89" s="20">
        <f>COUNTIFS(调查表!C:C,统计表!C89,调查表!Q:Q,"√")</f>
        <v>6</v>
      </c>
      <c r="M89" s="20">
        <f>COUNTIFS(调查表!C:C,统计表!C89,调查表!R:R,"√")</f>
        <v>0</v>
      </c>
      <c r="N89" s="20">
        <f>COUNTIFS(调查表!C:C,统计表!C89,调查表!AE:AE,"2")</f>
        <v>2</v>
      </c>
      <c r="O89" s="20">
        <f>COUNTIFS(调查表!C:C,统计表!C89,调查表!AE:AE,"3")</f>
        <v>0</v>
      </c>
      <c r="P89" s="20">
        <f>COUNTIFS(调查表!C:C,统计表!C89,调查表!AE:AE,"4")</f>
        <v>0</v>
      </c>
      <c r="Q89" s="20">
        <f>COUNTIFS(调查表!C:C,统计表!C89,调查表!S:S,"无")</f>
        <v>1</v>
      </c>
      <c r="R89" s="20">
        <f>COUNTIFS(调查表!C:C,统计表!C89,调查表!S:S,"清澈")</f>
        <v>33</v>
      </c>
      <c r="S89" s="20">
        <f>COUNTIFS(调查表!C:C,统计表!C89,调查表!S:S,"浑浊")</f>
        <v>8</v>
      </c>
      <c r="T89" s="20">
        <f>COUNTIFS(调查表!C:C,统计表!C89,调查表!S:S,"不详")</f>
        <v>0</v>
      </c>
      <c r="U89" s="20">
        <f>COUNTIFS(调查表!C:C,统计表!C89,调查表!T:T,"有")</f>
        <v>1</v>
      </c>
      <c r="V89" s="20">
        <f>COUNTIFS(调查表!C:C,统计表!C89,调查表!T:T,"无")</f>
        <v>41</v>
      </c>
      <c r="W89" s="20">
        <f>COUNTIFS(调查表!C:C,统计表!C89,调查表!T:T,"不详")</f>
        <v>0</v>
      </c>
      <c r="X89" s="20">
        <f>COUNTIFS(调查表!C:C,统计表!C89,调查表!U:U,"有")</f>
        <v>40</v>
      </c>
      <c r="Y89" s="20">
        <f>COUNTIFS(调查表!C:C,统计表!C89,调查表!U:U,"无")</f>
        <v>2</v>
      </c>
      <c r="Z89" s="20">
        <f>COUNTIFS(调查表!C:C,统计表!C89,调查表!U:U,"不详")</f>
        <v>0</v>
      </c>
      <c r="AA89" s="20">
        <f>COUNTIFS(调查表!C:C,统计表!C89,调查表!V:V,"有")</f>
        <v>11</v>
      </c>
      <c r="AB89" s="20">
        <f>COUNTIFS(调查表!C:C,统计表!C89,调查表!V:V,"无")</f>
        <v>31</v>
      </c>
      <c r="AC89" s="20">
        <f>COUNTIFS(调查表!C:C,统计表!C89,调查表!V:V,"不详")</f>
        <v>0</v>
      </c>
      <c r="AD89" s="20">
        <f>COUNTIFS(调查表!C:C,统计表!C89,调查表!X:X,"1")</f>
        <v>2</v>
      </c>
      <c r="AE89" s="20">
        <f>COUNTIFS(调查表!C:C,统计表!C89,调查表!X:X,"2")</f>
        <v>40</v>
      </c>
      <c r="AF89" s="20">
        <f>COUNTIFS(调查表!C:C,统计表!C89,调查表!Z:Z,"1")</f>
        <v>40</v>
      </c>
      <c r="AG89" s="20">
        <f>COUNTIFS(调查表!C:C,统计表!C89,调查表!Z:Z,"2")</f>
        <v>2</v>
      </c>
      <c r="AH89" s="20">
        <f>COUNTIFS(调查表!C:C,统计表!C89,调查表!Z:Z,"4")</f>
        <v>0</v>
      </c>
      <c r="AI89" s="20">
        <f>COUNTIFS(调查表!C:C,统计表!C89,调查表!Z:Z,"3")</f>
        <v>0</v>
      </c>
      <c r="AJ89" s="20">
        <f>COUNTIFS(调查表!C:C,统计表!C89,调查表!Z:Z,"5")</f>
        <v>0</v>
      </c>
      <c r="AK89" s="20">
        <f>COUNTIFS(调查表!C:C,统计表!C89,调查表!AB:AB,"1")</f>
        <v>32</v>
      </c>
      <c r="AL89" s="20">
        <f>COUNTIFS(调查表!C:C,统计表!C89,调查表!AB:AB,"2")</f>
        <v>2</v>
      </c>
      <c r="AM89" s="20">
        <f>COUNTIFS(调查表!C:C,统计表!C89,调查表!AB:AB,"3")</f>
        <v>0</v>
      </c>
      <c r="AN89" s="20">
        <f>COUNTIFS(调查表!C:C,统计表!C89,调查表!AB:AB,"4")</f>
        <v>1</v>
      </c>
      <c r="AO89" s="20">
        <f>COUNTIFS(调查表!C:C,统计表!C89,调查表!AB:AB,"5")</f>
        <v>7</v>
      </c>
      <c r="AP89" s="20">
        <f>COUNTIFS(调查表!C:C,统计表!C89,调查表!G:G,"1")</f>
        <v>0</v>
      </c>
      <c r="AQ89" s="20">
        <f>COUNTIFS(调查表!C:C,统计表!C89,调查表!G:G,"2")</f>
        <v>1</v>
      </c>
      <c r="AR89" s="20">
        <f>COUNTIFS(调查表!C:C,统计表!C89,调查表!G:G,"3")</f>
        <v>0</v>
      </c>
      <c r="AS89" s="20">
        <f>COUNTIFS(调查表!C:C,统计表!C89,调查表!G:G,"4")</f>
        <v>0</v>
      </c>
      <c r="AT89" s="20">
        <f>COUNTIFS(调查表!C:C,统计表!C89,调查表!G:G,"5")</f>
        <v>4</v>
      </c>
      <c r="AU89" s="20">
        <f>COUNTIFS(调查表!C:C,统计表!C89,调查表!G:G,"6")</f>
        <v>0</v>
      </c>
      <c r="AV89" s="99"/>
    </row>
    <row r="90" spans="1:48">
      <c r="A90" s="20">
        <v>79</v>
      </c>
      <c r="B90" s="20" t="s">
        <v>15814</v>
      </c>
      <c r="C90" s="20" t="s">
        <v>17471</v>
      </c>
      <c r="D90" s="55">
        <f>COUNTIFS(调查表!C:C,统计表!C90,调查表!K:K,"是")</f>
        <v>42</v>
      </c>
      <c r="E90" s="55">
        <f>COUNTIFS(调查表!C:C,统计表!C90,调查表!K:K,"否")</f>
        <v>2</v>
      </c>
      <c r="F90" s="55">
        <f>COUNTIFS(调查表!C:C,统计表!C90,调查表!K:K,"无法查看")</f>
        <v>0</v>
      </c>
      <c r="G90" s="20">
        <f>COUNTIFS(调查表!C:C,统计表!C90,调查表!N:N,"仍在使用")</f>
        <v>30</v>
      </c>
      <c r="H90" s="20">
        <f>COUNTIFS(调查表!C:C,统计表!C90,调查表!N:N,"废弃不用")</f>
        <v>12</v>
      </c>
      <c r="I90" s="20">
        <f>COUNTIFS(调查表!C:C,统计表!C90,调查表!N:N,"不详")</f>
        <v>0</v>
      </c>
      <c r="J90" s="20">
        <f>COUNTIFS(调查表!C:C,统计表!C90,调查表!O:O,"√")</f>
        <v>3</v>
      </c>
      <c r="K90" s="20">
        <f>COUNTIFS(调查表!C:C,统计表!C90,调查表!P:P,"√")</f>
        <v>28</v>
      </c>
      <c r="L90" s="20">
        <f>COUNTIFS(调查表!C:C,统计表!C90,调查表!Q:Q,"√")</f>
        <v>12</v>
      </c>
      <c r="M90" s="20">
        <f>COUNTIFS(调查表!C:C,统计表!C90,调查表!R:R,"√")</f>
        <v>0</v>
      </c>
      <c r="N90" s="20">
        <f>COUNTIFS(调查表!C:C,统计表!C90,调查表!AE:AE,"2")</f>
        <v>13</v>
      </c>
      <c r="O90" s="20">
        <f>COUNTIFS(调查表!C:C,统计表!C90,调查表!AE:AE,"3")</f>
        <v>0</v>
      </c>
      <c r="P90" s="20">
        <f>COUNTIFS(调查表!C:C,统计表!C90,调查表!AE:AE,"4")</f>
        <v>0</v>
      </c>
      <c r="Q90" s="20">
        <f>COUNTIFS(调查表!C:C,统计表!C90,调查表!S:S,"无")</f>
        <v>2</v>
      </c>
      <c r="R90" s="20">
        <f>COUNTIFS(调查表!C:C,统计表!C90,调查表!S:S,"清澈")</f>
        <v>27</v>
      </c>
      <c r="S90" s="20">
        <f>COUNTIFS(调查表!C:C,统计表!C90,调查表!S:S,"浑浊")</f>
        <v>13</v>
      </c>
      <c r="T90" s="20">
        <f>COUNTIFS(调查表!C:C,统计表!C90,调查表!S:S,"不详")</f>
        <v>0</v>
      </c>
      <c r="U90" s="20">
        <f>COUNTIFS(调查表!C:C,统计表!C90,调查表!T:T,"有")</f>
        <v>0</v>
      </c>
      <c r="V90" s="20">
        <f>COUNTIFS(调查表!C:C,统计表!C90,调查表!T:T,"无")</f>
        <v>42</v>
      </c>
      <c r="W90" s="20">
        <f>COUNTIFS(调查表!C:C,统计表!C90,调查表!T:T,"不详")</f>
        <v>0</v>
      </c>
      <c r="X90" s="20">
        <f>COUNTIFS(调查表!C:C,统计表!C90,调查表!U:U,"有")</f>
        <v>33</v>
      </c>
      <c r="Y90" s="20">
        <f>COUNTIFS(调查表!C:C,统计表!C90,调查表!U:U,"无")</f>
        <v>8</v>
      </c>
      <c r="Z90" s="20">
        <f>COUNTIFS(调查表!C:C,统计表!C90,调查表!U:U,"不详")</f>
        <v>1</v>
      </c>
      <c r="AA90" s="20">
        <f>COUNTIFS(调查表!C:C,统计表!C90,调查表!V:V,"有")</f>
        <v>2</v>
      </c>
      <c r="AB90" s="20">
        <f>COUNTIFS(调查表!C:C,统计表!C90,调查表!V:V,"无")</f>
        <v>39</v>
      </c>
      <c r="AC90" s="20">
        <f>COUNTIFS(调查表!C:C,统计表!C90,调查表!V:V,"不详")</f>
        <v>1</v>
      </c>
      <c r="AD90" s="20">
        <f>COUNTIFS(调查表!C:C,统计表!C90,调查表!X:X,"1")</f>
        <v>5</v>
      </c>
      <c r="AE90" s="20">
        <f>COUNTIFS(调查表!C:C,统计表!C90,调查表!X:X,"2")</f>
        <v>37</v>
      </c>
      <c r="AF90" s="20">
        <f>COUNTIFS(调查表!C:C,统计表!C90,调查表!Z:Z,"1")</f>
        <v>7</v>
      </c>
      <c r="AG90" s="20">
        <f>COUNTIFS(调查表!C:C,统计表!C90,调查表!Z:Z,"2")</f>
        <v>1</v>
      </c>
      <c r="AH90" s="20">
        <f>COUNTIFS(调查表!C:C,统计表!C90,调查表!Z:Z,"4")</f>
        <v>1</v>
      </c>
      <c r="AI90" s="20">
        <f>COUNTIFS(调查表!C:C,统计表!C90,调查表!Z:Z,"3")</f>
        <v>33</v>
      </c>
      <c r="AJ90" s="20">
        <f>COUNTIFS(调查表!C:C,统计表!C90,调查表!Z:Z,"5")</f>
        <v>0</v>
      </c>
      <c r="AK90" s="20">
        <f>COUNTIFS(调查表!C:C,统计表!C90,调查表!AB:AB,"1")</f>
        <v>15</v>
      </c>
      <c r="AL90" s="20">
        <f>COUNTIFS(调查表!C:C,统计表!C90,调查表!AB:AB,"2")</f>
        <v>0</v>
      </c>
      <c r="AM90" s="20">
        <f>COUNTIFS(调查表!C:C,统计表!C90,调查表!AB:AB,"3")</f>
        <v>0</v>
      </c>
      <c r="AN90" s="20">
        <f>COUNTIFS(调查表!C:C,统计表!C90,调查表!AB:AB,"4")</f>
        <v>4</v>
      </c>
      <c r="AO90" s="20">
        <f>COUNTIFS(调查表!C:C,统计表!C90,调查表!AB:AB,"5")</f>
        <v>23</v>
      </c>
      <c r="AP90" s="20">
        <f>COUNTIFS(调查表!C:C,统计表!C90,调查表!G:G,"1")</f>
        <v>2</v>
      </c>
      <c r="AQ90" s="20">
        <f>COUNTIFS(调查表!C:C,统计表!C90,调查表!G:G,"2")</f>
        <v>1</v>
      </c>
      <c r="AR90" s="20">
        <f>COUNTIFS(调查表!C:C,统计表!C90,调查表!G:G,"3")</f>
        <v>0</v>
      </c>
      <c r="AS90" s="20">
        <f>COUNTIFS(调查表!C:C,统计表!C90,调查表!G:G,"4")</f>
        <v>0</v>
      </c>
      <c r="AT90" s="20">
        <f>COUNTIFS(调查表!C:C,统计表!C90,调查表!G:G,"5")</f>
        <v>0</v>
      </c>
      <c r="AU90" s="20">
        <f>COUNTIFS(调查表!C:C,统计表!C90,调查表!G:G,"6")</f>
        <v>0</v>
      </c>
      <c r="AV90" s="99"/>
    </row>
    <row r="91" spans="1:48">
      <c r="A91" s="20">
        <v>80</v>
      </c>
      <c r="B91" s="20" t="s">
        <v>15814</v>
      </c>
      <c r="C91" s="20" t="s">
        <v>16560</v>
      </c>
      <c r="D91" s="55">
        <f>COUNTIFS(调查表!C:C,统计表!C91,调查表!K:K,"是")</f>
        <v>36</v>
      </c>
      <c r="E91" s="55">
        <f>COUNTIFS(调查表!C:C,统计表!C91,调查表!K:K,"否")</f>
        <v>0</v>
      </c>
      <c r="F91" s="55">
        <f>COUNTIFS(调查表!C:C,统计表!C91,调查表!K:K,"无法查看")</f>
        <v>0</v>
      </c>
      <c r="G91" s="20">
        <f>COUNTIFS(调查表!C:C,统计表!C91,调查表!N:N,"仍在使用")</f>
        <v>29</v>
      </c>
      <c r="H91" s="20">
        <f>COUNTIFS(调查表!C:C,统计表!C91,调查表!N:N,"废弃不用")</f>
        <v>7</v>
      </c>
      <c r="I91" s="20">
        <f>COUNTIFS(调查表!C:C,统计表!C91,调查表!N:N,"不详")</f>
        <v>0</v>
      </c>
      <c r="J91" s="20">
        <f>COUNTIFS(调查表!C:C,统计表!C91,调查表!O:O,"√")</f>
        <v>12</v>
      </c>
      <c r="K91" s="20">
        <f>COUNTIFS(调查表!C:C,统计表!C91,调查表!P:P,"√")</f>
        <v>26</v>
      </c>
      <c r="L91" s="20">
        <f>COUNTIFS(调查表!C:C,统计表!C91,调查表!Q:Q,"√")</f>
        <v>6</v>
      </c>
      <c r="M91" s="20">
        <f>COUNTIFS(调查表!C:C,统计表!C91,调查表!R:R,"√")</f>
        <v>0</v>
      </c>
      <c r="N91" s="20">
        <f>COUNTIFS(调查表!C:C,统计表!C91,调查表!AE:AE,"2")</f>
        <v>13</v>
      </c>
      <c r="O91" s="20">
        <f>COUNTIFS(调查表!C:C,统计表!C91,调查表!AE:AE,"3")</f>
        <v>1</v>
      </c>
      <c r="P91" s="20">
        <f>COUNTIFS(调查表!C:C,统计表!C91,调查表!AE:AE,"4")</f>
        <v>0</v>
      </c>
      <c r="Q91" s="20">
        <f>COUNTIFS(调查表!C:C,统计表!C91,调查表!S:S,"无")</f>
        <v>0</v>
      </c>
      <c r="R91" s="20">
        <f>COUNTIFS(调查表!C:C,统计表!C91,调查表!S:S,"清澈")</f>
        <v>31</v>
      </c>
      <c r="S91" s="20">
        <f>COUNTIFS(调查表!C:C,统计表!C91,调查表!S:S,"浑浊")</f>
        <v>5</v>
      </c>
      <c r="T91" s="20">
        <f>COUNTIFS(调查表!C:C,统计表!C91,调查表!S:S,"不详")</f>
        <v>0</v>
      </c>
      <c r="U91" s="20">
        <f>COUNTIFS(调查表!C:C,统计表!C91,调查表!T:T,"有")</f>
        <v>0</v>
      </c>
      <c r="V91" s="20">
        <f>COUNTIFS(调查表!C:C,统计表!C91,调查表!T:T,"无")</f>
        <v>36</v>
      </c>
      <c r="W91" s="20">
        <f>COUNTIFS(调查表!C:C,统计表!C91,调查表!T:T,"不详")</f>
        <v>0</v>
      </c>
      <c r="X91" s="20">
        <f>COUNTIFS(调查表!C:C,统计表!C91,调查表!U:U,"有")</f>
        <v>17</v>
      </c>
      <c r="Y91" s="20">
        <f>COUNTIFS(调查表!C:C,统计表!C91,调查表!U:U,"无")</f>
        <v>19</v>
      </c>
      <c r="Z91" s="20">
        <f>COUNTIFS(调查表!C:C,统计表!C91,调查表!U:U,"不详")</f>
        <v>0</v>
      </c>
      <c r="AA91" s="20">
        <f>COUNTIFS(调查表!C:C,统计表!C91,调查表!V:V,"有")</f>
        <v>2</v>
      </c>
      <c r="AB91" s="20">
        <f>COUNTIFS(调查表!C:C,统计表!C91,调查表!V:V,"无")</f>
        <v>34</v>
      </c>
      <c r="AC91" s="20">
        <f>COUNTIFS(调查表!C:C,统计表!C91,调查表!V:V,"不详")</f>
        <v>0</v>
      </c>
      <c r="AD91" s="20">
        <f>COUNTIFS(调查表!C:C,统计表!C91,调查表!X:X,"1")</f>
        <v>33</v>
      </c>
      <c r="AE91" s="20">
        <f>COUNTIFS(调查表!C:C,统计表!C91,调查表!X:X,"2")</f>
        <v>3</v>
      </c>
      <c r="AF91" s="20">
        <f>COUNTIFS(调查表!C:C,统计表!C91,调查表!Z:Z,"1")</f>
        <v>6</v>
      </c>
      <c r="AG91" s="20">
        <f>COUNTIFS(调查表!C:C,统计表!C91,调查表!Z:Z,"2")</f>
        <v>8</v>
      </c>
      <c r="AH91" s="20">
        <f>COUNTIFS(调查表!C:C,统计表!C91,调查表!Z:Z,"4")</f>
        <v>0</v>
      </c>
      <c r="AI91" s="20">
        <f>COUNTIFS(调查表!C:C,统计表!C91,调查表!Z:Z,"3")</f>
        <v>22</v>
      </c>
      <c r="AJ91" s="20">
        <f>COUNTIFS(调查表!C:C,统计表!C91,调查表!Z:Z,"5")</f>
        <v>0</v>
      </c>
      <c r="AK91" s="20">
        <f>COUNTIFS(调查表!C:C,统计表!C91,调查表!AB:AB,"1")</f>
        <v>34</v>
      </c>
      <c r="AL91" s="20">
        <f>COUNTIFS(调查表!C:C,统计表!C91,调查表!AB:AB,"2")</f>
        <v>0</v>
      </c>
      <c r="AM91" s="20">
        <f>COUNTIFS(调查表!C:C,统计表!C91,调查表!AB:AB,"3")</f>
        <v>0</v>
      </c>
      <c r="AN91" s="20">
        <f>COUNTIFS(调查表!C:C,统计表!C91,调查表!AB:AB,"4")</f>
        <v>2</v>
      </c>
      <c r="AO91" s="20">
        <f>COUNTIFS(调查表!C:C,统计表!C91,调查表!AB:AB,"5")</f>
        <v>0</v>
      </c>
      <c r="AP91" s="20">
        <f>COUNTIFS(调查表!C:C,统计表!C91,调查表!G:G,"1")</f>
        <v>0</v>
      </c>
      <c r="AQ91" s="20">
        <f>COUNTIFS(调查表!C:C,统计表!C91,调查表!G:G,"2")</f>
        <v>1</v>
      </c>
      <c r="AR91" s="20">
        <f>COUNTIFS(调查表!C:C,统计表!C91,调查表!G:G,"3")</f>
        <v>0</v>
      </c>
      <c r="AS91" s="20">
        <f>COUNTIFS(调查表!C:C,统计表!C91,调查表!G:G,"4")</f>
        <v>5</v>
      </c>
      <c r="AT91" s="20">
        <f>COUNTIFS(调查表!C:C,统计表!C91,调查表!G:G,"5")</f>
        <v>1</v>
      </c>
      <c r="AU91" s="20">
        <f>COUNTIFS(调查表!C:C,统计表!C91,调查表!G:G,"6")</f>
        <v>0</v>
      </c>
      <c r="AV91" s="99"/>
    </row>
    <row r="92" spans="1:48">
      <c r="A92" s="20">
        <v>81</v>
      </c>
      <c r="B92" s="20" t="s">
        <v>15814</v>
      </c>
      <c r="C92" s="20" t="s">
        <v>17722</v>
      </c>
      <c r="D92" s="55">
        <f>COUNTIFS(调查表!C:C,统计表!C92,调查表!K:K,"是")</f>
        <v>32</v>
      </c>
      <c r="E92" s="55">
        <f>COUNTIFS(调查表!C:C,统计表!C92,调查表!K:K,"否")</f>
        <v>5</v>
      </c>
      <c r="F92" s="55">
        <f>COUNTIFS(调查表!C:C,统计表!C92,调查表!K:K,"无法查看")</f>
        <v>0</v>
      </c>
      <c r="G92" s="20">
        <f>COUNTIFS(调查表!C:C,统计表!C92,调查表!N:N,"仍在使用")</f>
        <v>25</v>
      </c>
      <c r="H92" s="20">
        <f>COUNTIFS(调查表!C:C,统计表!C92,调查表!N:N,"废弃不用")</f>
        <v>7</v>
      </c>
      <c r="I92" s="20">
        <f>COUNTIFS(调查表!C:C,统计表!C92,调查表!N:N,"不详")</f>
        <v>0</v>
      </c>
      <c r="J92" s="20">
        <f>COUNTIFS(调查表!C:C,统计表!C92,调查表!O:O,"√")</f>
        <v>6</v>
      </c>
      <c r="K92" s="20">
        <f>COUNTIFS(调查表!C:C,统计表!C92,调查表!P:P,"√")</f>
        <v>14</v>
      </c>
      <c r="L92" s="20">
        <f>COUNTIFS(调查表!C:C,统计表!C92,调查表!Q:Q,"√")</f>
        <v>1</v>
      </c>
      <c r="M92" s="20">
        <f>COUNTIFS(调查表!C:C,统计表!C92,调查表!R:R,"√")</f>
        <v>6</v>
      </c>
      <c r="N92" s="20">
        <f>COUNTIFS(调查表!C:C,统计表!C92,调查表!AE:AE,"2")</f>
        <v>2</v>
      </c>
      <c r="O92" s="20">
        <f>COUNTIFS(调查表!C:C,统计表!C92,调查表!AE:AE,"3")</f>
        <v>0</v>
      </c>
      <c r="P92" s="20">
        <f>COUNTIFS(调查表!C:C,统计表!C92,调查表!AE:AE,"4")</f>
        <v>0</v>
      </c>
      <c r="Q92" s="20">
        <f>COUNTIFS(调查表!C:C,统计表!C92,调查表!S:S,"无")</f>
        <v>0</v>
      </c>
      <c r="R92" s="20">
        <f>COUNTIFS(调查表!C:C,统计表!C92,调查表!S:S,"清澈")</f>
        <v>29</v>
      </c>
      <c r="S92" s="20">
        <f>COUNTIFS(调查表!C:C,统计表!C92,调查表!S:S,"浑浊")</f>
        <v>3</v>
      </c>
      <c r="T92" s="20">
        <f>COUNTIFS(调查表!C:C,统计表!C92,调查表!S:S,"不详")</f>
        <v>0</v>
      </c>
      <c r="U92" s="20">
        <f>COUNTIFS(调查表!C:C,统计表!C92,调查表!T:T,"有")</f>
        <v>3</v>
      </c>
      <c r="V92" s="20">
        <f>COUNTIFS(调查表!C:C,统计表!C92,调查表!T:T,"无")</f>
        <v>29</v>
      </c>
      <c r="W92" s="20">
        <f>COUNTIFS(调查表!C:C,统计表!C92,调查表!T:T,"不详")</f>
        <v>0</v>
      </c>
      <c r="X92" s="20">
        <f>COUNTIFS(调查表!C:C,统计表!C92,调查表!U:U,"有")</f>
        <v>25</v>
      </c>
      <c r="Y92" s="20">
        <f>COUNTIFS(调查表!C:C,统计表!C92,调查表!U:U,"无")</f>
        <v>7</v>
      </c>
      <c r="Z92" s="20">
        <f>COUNTIFS(调查表!C:C,统计表!C92,调查表!U:U,"不详")</f>
        <v>0</v>
      </c>
      <c r="AA92" s="20">
        <f>COUNTIFS(调查表!C:C,统计表!C92,调查表!V:V,"有")</f>
        <v>15</v>
      </c>
      <c r="AB92" s="20">
        <f>COUNTIFS(调查表!C:C,统计表!C92,调查表!V:V,"无")</f>
        <v>17</v>
      </c>
      <c r="AC92" s="20">
        <f>COUNTIFS(调查表!C:C,统计表!C92,调查表!V:V,"不详")</f>
        <v>0</v>
      </c>
      <c r="AD92" s="20">
        <f>COUNTIFS(调查表!C:C,统计表!C92,调查表!X:X,"1")</f>
        <v>11</v>
      </c>
      <c r="AE92" s="20">
        <f>COUNTIFS(调查表!C:C,统计表!C92,调查表!X:X,"2")</f>
        <v>21</v>
      </c>
      <c r="AF92" s="20">
        <f>COUNTIFS(调查表!C:C,统计表!C92,调查表!Z:Z,"1")</f>
        <v>26</v>
      </c>
      <c r="AG92" s="20">
        <f>COUNTIFS(调查表!C:C,统计表!C92,调查表!Z:Z,"2")</f>
        <v>1</v>
      </c>
      <c r="AH92" s="20">
        <f>COUNTIFS(调查表!C:C,统计表!C92,调查表!Z:Z,"4")</f>
        <v>2</v>
      </c>
      <c r="AI92" s="20">
        <f>COUNTIFS(调查表!C:C,统计表!C92,调查表!Z:Z,"3")</f>
        <v>2</v>
      </c>
      <c r="AJ92" s="20">
        <f>COUNTIFS(调查表!C:C,统计表!C92,调查表!Z:Z,"5")</f>
        <v>1</v>
      </c>
      <c r="AK92" s="20">
        <f>COUNTIFS(调查表!C:C,统计表!C92,调查表!AB:AB,"1")</f>
        <v>24</v>
      </c>
      <c r="AL92" s="20">
        <f>COUNTIFS(调查表!C:C,统计表!C92,调查表!AB:AB,"2")</f>
        <v>5</v>
      </c>
      <c r="AM92" s="20">
        <f>COUNTIFS(调查表!C:C,统计表!C92,调查表!AB:AB,"3")</f>
        <v>0</v>
      </c>
      <c r="AN92" s="20">
        <f>COUNTIFS(调查表!C:C,统计表!C92,调查表!AB:AB,"4")</f>
        <v>1</v>
      </c>
      <c r="AO92" s="20">
        <f>COUNTIFS(调查表!C:C,统计表!C92,调查表!AB:AB,"5")</f>
        <v>2</v>
      </c>
      <c r="AP92" s="20">
        <f>COUNTIFS(调查表!C:C,统计表!C92,调查表!G:G,"1")</f>
        <v>1</v>
      </c>
      <c r="AQ92" s="20">
        <f>COUNTIFS(调查表!C:C,统计表!C92,调查表!G:G,"2")</f>
        <v>0</v>
      </c>
      <c r="AR92" s="20">
        <f>COUNTIFS(调查表!C:C,统计表!C92,调查表!G:G,"3")</f>
        <v>1</v>
      </c>
      <c r="AS92" s="20">
        <f>COUNTIFS(调查表!C:C,统计表!C92,调查表!G:G,"4")</f>
        <v>0</v>
      </c>
      <c r="AT92" s="20">
        <f>COUNTIFS(调查表!C:C,统计表!C92,调查表!G:G,"5")</f>
        <v>1</v>
      </c>
      <c r="AU92" s="20">
        <f>COUNTIFS(调查表!C:C,统计表!C92,调查表!G:G,"6")</f>
        <v>0</v>
      </c>
      <c r="AV92" s="99"/>
    </row>
    <row r="93" spans="1:48">
      <c r="A93" s="20">
        <v>82</v>
      </c>
      <c r="B93" s="20" t="s">
        <v>15814</v>
      </c>
      <c r="C93" s="20" t="s">
        <v>18451</v>
      </c>
      <c r="D93" s="55">
        <f>COUNTIFS(调查表!C:C,统计表!C93,调查表!K:K,"是")</f>
        <v>98</v>
      </c>
      <c r="E93" s="55">
        <f>COUNTIFS(调查表!C:C,统计表!C93,调查表!K:K,"否")</f>
        <v>19</v>
      </c>
      <c r="F93" s="55">
        <f>COUNTIFS(调查表!C:C,统计表!C93,调查表!K:K,"无法查看")</f>
        <v>0</v>
      </c>
      <c r="G93" s="20">
        <f>COUNTIFS(调查表!C:C,统计表!C93,调查表!N:N,"仍在使用")</f>
        <v>48</v>
      </c>
      <c r="H93" s="20">
        <f>COUNTIFS(调查表!C:C,统计表!C93,调查表!N:N,"废弃不用")</f>
        <v>50</v>
      </c>
      <c r="I93" s="20">
        <f>COUNTIFS(调查表!C:C,统计表!C93,调查表!N:N,"不详")</f>
        <v>0</v>
      </c>
      <c r="J93" s="20">
        <f>COUNTIFS(调查表!C:C,统计表!C93,调查表!O:O,"√")</f>
        <v>28</v>
      </c>
      <c r="K93" s="20">
        <f>COUNTIFS(调查表!C:C,统计表!C93,调查表!P:P,"√")</f>
        <v>25</v>
      </c>
      <c r="L93" s="20">
        <f>COUNTIFS(调查表!C:C,统计表!C93,调查表!Q:Q,"√")</f>
        <v>3</v>
      </c>
      <c r="M93" s="20">
        <f>COUNTIFS(调查表!C:C,统计表!C93,调查表!R:R,"√")</f>
        <v>8</v>
      </c>
      <c r="N93" s="20">
        <f>COUNTIFS(调查表!C:C,统计表!C93,调查表!AE:AE,"2")</f>
        <v>14</v>
      </c>
      <c r="O93" s="20">
        <f>COUNTIFS(调查表!C:C,统计表!C93,调查表!AE:AE,"3")</f>
        <v>1</v>
      </c>
      <c r="P93" s="20">
        <f>COUNTIFS(调查表!C:C,统计表!C93,调查表!AE:AE,"4")</f>
        <v>0</v>
      </c>
      <c r="Q93" s="20">
        <f>COUNTIFS(调查表!C:C,统计表!C93,调查表!S:S,"无")</f>
        <v>5</v>
      </c>
      <c r="R93" s="20">
        <f>COUNTIFS(调查表!C:C,统计表!C93,调查表!S:S,"清澈")</f>
        <v>46</v>
      </c>
      <c r="S93" s="20">
        <f>COUNTIFS(调查表!C:C,统计表!C93,调查表!S:S,"浑浊")</f>
        <v>47</v>
      </c>
      <c r="T93" s="20">
        <f>COUNTIFS(调查表!C:C,统计表!C93,调查表!S:S,"不详")</f>
        <v>0</v>
      </c>
      <c r="U93" s="20">
        <f>COUNTIFS(调查表!C:C,统计表!C93,调查表!T:T,"有")</f>
        <v>65</v>
      </c>
      <c r="V93" s="20">
        <f>COUNTIFS(调查表!C:C,统计表!C93,调查表!T:T,"无")</f>
        <v>33</v>
      </c>
      <c r="W93" s="20">
        <f>COUNTIFS(调查表!C:C,统计表!C93,调查表!T:T,"不详")</f>
        <v>0</v>
      </c>
      <c r="X93" s="20">
        <f>COUNTIFS(调查表!C:C,统计表!C93,调查表!U:U,"有")</f>
        <v>67</v>
      </c>
      <c r="Y93" s="20">
        <f>COUNTIFS(调查表!C:C,统计表!C93,调查表!U:U,"无")</f>
        <v>31</v>
      </c>
      <c r="Z93" s="20">
        <f>COUNTIFS(调查表!C:C,统计表!C93,调查表!U:U,"不详")</f>
        <v>0</v>
      </c>
      <c r="AA93" s="20">
        <f>COUNTIFS(调查表!C:C,统计表!C93,调查表!V:V,"有")</f>
        <v>11</v>
      </c>
      <c r="AB93" s="20">
        <f>COUNTIFS(调查表!C:C,统计表!C93,调查表!V:V,"无")</f>
        <v>87</v>
      </c>
      <c r="AC93" s="20">
        <f>COUNTIFS(调查表!C:C,统计表!C93,调查表!V:V,"不详")</f>
        <v>0</v>
      </c>
      <c r="AD93" s="20">
        <f>COUNTIFS(调查表!C:C,统计表!C93,调查表!X:X,"1")</f>
        <v>0</v>
      </c>
      <c r="AE93" s="20">
        <f>COUNTIFS(调查表!C:C,统计表!C93,调查表!X:X,"2")</f>
        <v>98</v>
      </c>
      <c r="AF93" s="20">
        <f>COUNTIFS(调查表!C:C,统计表!C93,调查表!Z:Z,"1")</f>
        <v>0</v>
      </c>
      <c r="AG93" s="20">
        <f>COUNTIFS(调查表!C:C,统计表!C93,调查表!Z:Z,"2")</f>
        <v>97</v>
      </c>
      <c r="AH93" s="20">
        <f>COUNTIFS(调查表!C:C,统计表!C93,调查表!Z:Z,"4")</f>
        <v>0</v>
      </c>
      <c r="AI93" s="20">
        <f>COUNTIFS(调查表!C:C,统计表!C93,调查表!Z:Z,"3")</f>
        <v>1</v>
      </c>
      <c r="AJ93" s="20">
        <f>COUNTIFS(调查表!C:C,统计表!C93,调查表!Z:Z,"5")</f>
        <v>0</v>
      </c>
      <c r="AK93" s="20">
        <f>COUNTIFS(调查表!C:C,统计表!C93,调查表!AB:AB,"1")</f>
        <v>18</v>
      </c>
      <c r="AL93" s="20">
        <f>COUNTIFS(调查表!C:C,统计表!C93,调查表!AB:AB,"2")</f>
        <v>0</v>
      </c>
      <c r="AM93" s="20">
        <f>COUNTIFS(调查表!C:C,统计表!C93,调查表!AB:AB,"3")</f>
        <v>2</v>
      </c>
      <c r="AN93" s="20">
        <f>COUNTIFS(调查表!C:C,统计表!C93,调查表!AB:AB,"4")</f>
        <v>12</v>
      </c>
      <c r="AO93" s="20">
        <f>COUNTIFS(调查表!C:C,统计表!C93,调查表!AB:AB,"5")</f>
        <v>66</v>
      </c>
      <c r="AP93" s="20">
        <f>COUNTIFS(调查表!C:C,统计表!C93,调查表!G:G,"1")</f>
        <v>3</v>
      </c>
      <c r="AQ93" s="20">
        <f>COUNTIFS(调查表!C:C,统计表!C93,调查表!G:G,"2")</f>
        <v>3</v>
      </c>
      <c r="AR93" s="20">
        <f>COUNTIFS(调查表!C:C,统计表!C93,调查表!G:G,"3")</f>
        <v>0</v>
      </c>
      <c r="AS93" s="20">
        <f>COUNTIFS(调查表!C:C,统计表!C93,调查表!G:G,"4")</f>
        <v>1</v>
      </c>
      <c r="AT93" s="20">
        <f>COUNTIFS(调查表!C:C,统计表!C93,调查表!G:G,"5")</f>
        <v>2</v>
      </c>
      <c r="AU93" s="20">
        <f>COUNTIFS(调查表!C:C,统计表!C93,调查表!G:G,"6")</f>
        <v>0</v>
      </c>
      <c r="AV93" s="99"/>
    </row>
    <row r="94" spans="1:48">
      <c r="A94" s="20">
        <v>83</v>
      </c>
      <c r="B94" s="20" t="s">
        <v>15814</v>
      </c>
      <c r="C94" s="20" t="s">
        <v>17706</v>
      </c>
      <c r="D94" s="55">
        <f>COUNTIFS(调查表!C:C,统计表!C94,调查表!K:K,"是")</f>
        <v>55</v>
      </c>
      <c r="E94" s="55">
        <f>COUNTIFS(调查表!C:C,统计表!C94,调查表!K:K,"否")</f>
        <v>8</v>
      </c>
      <c r="F94" s="55">
        <f>COUNTIFS(调查表!C:C,统计表!C94,调查表!K:K,"无法查看")</f>
        <v>0</v>
      </c>
      <c r="G94" s="20">
        <f>COUNTIFS(调查表!C:C,统计表!C94,调查表!N:N,"仍在使用")</f>
        <v>31</v>
      </c>
      <c r="H94" s="20">
        <f>COUNTIFS(调查表!C:C,统计表!C94,调查表!N:N,"废弃不用")</f>
        <v>24</v>
      </c>
      <c r="I94" s="20">
        <f>COUNTIFS(调查表!C:C,统计表!C94,调查表!N:N,"不详")</f>
        <v>0</v>
      </c>
      <c r="J94" s="20">
        <f>COUNTIFS(调查表!C:C,统计表!C94,调查表!O:O,"√")</f>
        <v>21</v>
      </c>
      <c r="K94" s="20">
        <f>COUNTIFS(调查表!C:C,统计表!C94,调查表!P:P,"√")</f>
        <v>20</v>
      </c>
      <c r="L94" s="20">
        <f>COUNTIFS(调查表!C:C,统计表!C94,调查表!Q:Q,"√")</f>
        <v>9</v>
      </c>
      <c r="M94" s="20">
        <f>COUNTIFS(调查表!C:C,统计表!C94,调查表!R:R,"√")</f>
        <v>1</v>
      </c>
      <c r="N94" s="20">
        <f>COUNTIFS(调查表!C:C,统计表!C94,调查表!AE:AE,"2")</f>
        <v>6</v>
      </c>
      <c r="O94" s="20">
        <f>COUNTIFS(调查表!C:C,统计表!C94,调查表!AE:AE,"3")</f>
        <v>7</v>
      </c>
      <c r="P94" s="20">
        <f>COUNTIFS(调查表!C:C,统计表!C94,调查表!AE:AE,"4")</f>
        <v>0</v>
      </c>
      <c r="Q94" s="20">
        <f>COUNTIFS(调查表!C:C,统计表!C94,调查表!S:S,"无")</f>
        <v>3</v>
      </c>
      <c r="R94" s="20">
        <f>COUNTIFS(调查表!C:C,统计表!C94,调查表!S:S,"清澈")</f>
        <v>32</v>
      </c>
      <c r="S94" s="20">
        <f>COUNTIFS(调查表!C:C,统计表!C94,调查表!S:S,"浑浊")</f>
        <v>19</v>
      </c>
      <c r="T94" s="20">
        <f>COUNTIFS(调查表!C:C,统计表!C94,调查表!S:S,"不详")</f>
        <v>1</v>
      </c>
      <c r="U94" s="20">
        <f>COUNTIFS(调查表!C:C,统计表!C94,调查表!T:T,"有")</f>
        <v>7</v>
      </c>
      <c r="V94" s="20">
        <f>COUNTIFS(调查表!C:C,统计表!C94,调查表!T:T,"无")</f>
        <v>48</v>
      </c>
      <c r="W94" s="20">
        <f>COUNTIFS(调查表!C:C,统计表!C94,调查表!T:T,"不详")</f>
        <v>0</v>
      </c>
      <c r="X94" s="20">
        <f>COUNTIFS(调查表!C:C,统计表!C94,调查表!U:U,"有")</f>
        <v>32</v>
      </c>
      <c r="Y94" s="20">
        <f>COUNTIFS(调查表!C:C,统计表!C94,调查表!U:U,"无")</f>
        <v>22</v>
      </c>
      <c r="Z94" s="20">
        <f>COUNTIFS(调查表!C:C,统计表!C94,调查表!U:U,"不详")</f>
        <v>1</v>
      </c>
      <c r="AA94" s="20">
        <f>COUNTIFS(调查表!C:C,统计表!C94,调查表!V:V,"有")</f>
        <v>14</v>
      </c>
      <c r="AB94" s="20">
        <f>COUNTIFS(调查表!C:C,统计表!C94,调查表!V:V,"无")</f>
        <v>40</v>
      </c>
      <c r="AC94" s="20">
        <f>COUNTIFS(调查表!C:C,统计表!C94,调查表!V:V,"不详")</f>
        <v>1</v>
      </c>
      <c r="AD94" s="20">
        <f>COUNTIFS(调查表!C:C,统计表!C94,调查表!X:X,"1")</f>
        <v>53</v>
      </c>
      <c r="AE94" s="20">
        <f>COUNTIFS(调查表!C:C,统计表!C94,调查表!X:X,"2")</f>
        <v>2</v>
      </c>
      <c r="AF94" s="20">
        <f>COUNTIFS(调查表!C:C,统计表!C94,调查表!Z:Z,"1")</f>
        <v>32</v>
      </c>
      <c r="AG94" s="20">
        <f>COUNTIFS(调查表!C:C,统计表!C94,调查表!Z:Z,"2")</f>
        <v>21</v>
      </c>
      <c r="AH94" s="20">
        <f>COUNTIFS(调查表!C:C,统计表!C94,调查表!Z:Z,"4")</f>
        <v>0</v>
      </c>
      <c r="AI94" s="20">
        <f>COUNTIFS(调查表!C:C,统计表!C94,调查表!Z:Z,"3")</f>
        <v>2</v>
      </c>
      <c r="AJ94" s="20">
        <f>COUNTIFS(调查表!C:C,统计表!C94,调查表!Z:Z,"5")</f>
        <v>0</v>
      </c>
      <c r="AK94" s="20">
        <f>COUNTIFS(调查表!C:C,统计表!C94,调查表!AB:AB,"1")</f>
        <v>47</v>
      </c>
      <c r="AL94" s="20">
        <f>COUNTIFS(调查表!C:C,统计表!C94,调查表!AB:AB,"2")</f>
        <v>0</v>
      </c>
      <c r="AM94" s="20">
        <f>COUNTIFS(调查表!C:C,统计表!C94,调查表!AB:AB,"3")</f>
        <v>0</v>
      </c>
      <c r="AN94" s="20">
        <f>COUNTIFS(调查表!C:C,统计表!C94,调查表!AB:AB,"4")</f>
        <v>5</v>
      </c>
      <c r="AO94" s="20">
        <f>COUNTIFS(调查表!C:C,统计表!C94,调查表!AB:AB,"5")</f>
        <v>3</v>
      </c>
      <c r="AP94" s="20">
        <f>COUNTIFS(调查表!C:C,统计表!C94,调查表!G:G,"1")</f>
        <v>0</v>
      </c>
      <c r="AQ94" s="20">
        <f>COUNTIFS(调查表!C:C,统计表!C94,调查表!G:G,"2")</f>
        <v>2</v>
      </c>
      <c r="AR94" s="20">
        <f>COUNTIFS(调查表!C:C,统计表!C94,调查表!G:G,"3")</f>
        <v>0</v>
      </c>
      <c r="AS94" s="20">
        <f>COUNTIFS(调查表!C:C,统计表!C94,调查表!G:G,"4")</f>
        <v>3</v>
      </c>
      <c r="AT94" s="20">
        <f>COUNTIFS(调查表!C:C,统计表!C94,调查表!G:G,"5")</f>
        <v>0</v>
      </c>
      <c r="AU94" s="20">
        <f>COUNTIFS(调查表!C:C,统计表!C94,调查表!G:G,"6")</f>
        <v>0</v>
      </c>
      <c r="AV94" s="99"/>
    </row>
    <row r="95" spans="1:48">
      <c r="A95" s="20">
        <v>84</v>
      </c>
      <c r="B95" s="20" t="s">
        <v>15814</v>
      </c>
      <c r="C95" s="20" t="s">
        <v>15815</v>
      </c>
      <c r="D95" s="55">
        <f>COUNTIFS(调查表!C:C,统计表!C95,调查表!K:K,"是")</f>
        <v>85</v>
      </c>
      <c r="E95" s="55">
        <f>COUNTIFS(调查表!C:C,统计表!C95,调查表!K:K,"否")</f>
        <v>23</v>
      </c>
      <c r="F95" s="55">
        <f>COUNTIFS(调查表!C:C,统计表!C95,调查表!K:K,"无法查看")</f>
        <v>0</v>
      </c>
      <c r="G95" s="20">
        <f>COUNTIFS(调查表!C:C,统计表!C95,调查表!N:N,"仍在使用")</f>
        <v>48</v>
      </c>
      <c r="H95" s="20">
        <f>COUNTIFS(调查表!C:C,统计表!C95,调查表!N:N,"废弃不用")</f>
        <v>37</v>
      </c>
      <c r="I95" s="20">
        <f>COUNTIFS(调查表!C:C,统计表!C95,调查表!N:N,"不详")</f>
        <v>0</v>
      </c>
      <c r="J95" s="20">
        <f>COUNTIFS(调查表!C:C,统计表!C95,调查表!O:O,"√")</f>
        <v>11</v>
      </c>
      <c r="K95" s="20">
        <f>COUNTIFS(调查表!C:C,统计表!C95,调查表!P:P,"√")</f>
        <v>30</v>
      </c>
      <c r="L95" s="20">
        <f>COUNTIFS(调查表!C:C,统计表!C95,调查表!Q:Q,"√")</f>
        <v>5</v>
      </c>
      <c r="M95" s="20">
        <f>COUNTIFS(调查表!C:C,统计表!C95,调查表!R:R,"√")</f>
        <v>14</v>
      </c>
      <c r="N95" s="20">
        <f>COUNTIFS(调查表!C:C,统计表!C95,调查表!AE:AE,"2")</f>
        <v>8</v>
      </c>
      <c r="O95" s="20">
        <f>COUNTIFS(调查表!C:C,统计表!C95,调查表!AE:AE,"3")</f>
        <v>2</v>
      </c>
      <c r="P95" s="20">
        <f>COUNTIFS(调查表!C:C,统计表!C95,调查表!AE:AE,"4")</f>
        <v>0</v>
      </c>
      <c r="Q95" s="20">
        <f>COUNTIFS(调查表!C:C,统计表!C95,调查表!S:S,"无")</f>
        <v>1</v>
      </c>
      <c r="R95" s="20">
        <f>COUNTIFS(调查表!C:C,统计表!C95,调查表!S:S,"清澈")</f>
        <v>45</v>
      </c>
      <c r="S95" s="20">
        <f>COUNTIFS(调查表!C:C,统计表!C95,调查表!S:S,"浑浊")</f>
        <v>39</v>
      </c>
      <c r="T95" s="20">
        <f>COUNTIFS(调查表!C:C,统计表!C95,调查表!S:S,"不详")</f>
        <v>0</v>
      </c>
      <c r="U95" s="20">
        <f>COUNTIFS(调查表!C:C,统计表!C95,调查表!T:T,"有")</f>
        <v>6</v>
      </c>
      <c r="V95" s="20">
        <f>COUNTIFS(调查表!C:C,统计表!C95,调查表!T:T,"无")</f>
        <v>79</v>
      </c>
      <c r="W95" s="20">
        <f>COUNTIFS(调查表!C:C,统计表!C95,调查表!T:T,"不详")</f>
        <v>0</v>
      </c>
      <c r="X95" s="20">
        <f>COUNTIFS(调查表!C:C,统计表!C95,调查表!U:U,"有")</f>
        <v>77</v>
      </c>
      <c r="Y95" s="20">
        <f>COUNTIFS(调查表!C:C,统计表!C95,调查表!U:U,"无")</f>
        <v>8</v>
      </c>
      <c r="Z95" s="20">
        <f>COUNTIFS(调查表!C:C,统计表!C95,调查表!U:U,"不详")</f>
        <v>0</v>
      </c>
      <c r="AA95" s="20">
        <f>COUNTIFS(调查表!C:C,统计表!C95,调查表!V:V,"有")</f>
        <v>22</v>
      </c>
      <c r="AB95" s="20">
        <f>COUNTIFS(调查表!C:C,统计表!C95,调查表!V:V,"无")</f>
        <v>63</v>
      </c>
      <c r="AC95" s="20">
        <f>COUNTIFS(调查表!C:C,统计表!C95,调查表!V:V,"不详")</f>
        <v>0</v>
      </c>
      <c r="AD95" s="20">
        <f>COUNTIFS(调查表!C:C,统计表!C95,调查表!X:X,"1")</f>
        <v>27</v>
      </c>
      <c r="AE95" s="20">
        <f>COUNTIFS(调查表!C:C,统计表!C95,调查表!X:X,"2")</f>
        <v>58</v>
      </c>
      <c r="AF95" s="20">
        <f>COUNTIFS(调查表!C:C,统计表!C95,调查表!Z:Z,"1")</f>
        <v>51</v>
      </c>
      <c r="AG95" s="20">
        <f>COUNTIFS(调查表!C:C,统计表!C95,调查表!Z:Z,"2")</f>
        <v>3</v>
      </c>
      <c r="AH95" s="20">
        <f>COUNTIFS(调查表!C:C,统计表!C95,调查表!Z:Z,"4")</f>
        <v>31</v>
      </c>
      <c r="AI95" s="20">
        <f>COUNTIFS(调查表!C:C,统计表!C95,调查表!Z:Z,"3")</f>
        <v>0</v>
      </c>
      <c r="AJ95" s="20">
        <f>COUNTIFS(调查表!C:C,统计表!C95,调查表!Z:Z,"5")</f>
        <v>0</v>
      </c>
      <c r="AK95" s="20">
        <f>COUNTIFS(调查表!C:C,统计表!C95,调查表!AB:AB,"1")</f>
        <v>38</v>
      </c>
      <c r="AL95" s="20">
        <f>COUNTIFS(调查表!C:C,统计表!C95,调查表!AB:AB,"2")</f>
        <v>0</v>
      </c>
      <c r="AM95" s="20">
        <f>COUNTIFS(调查表!C:C,统计表!C95,调查表!AB:AB,"3")</f>
        <v>0</v>
      </c>
      <c r="AN95" s="20">
        <f>COUNTIFS(调查表!C:C,统计表!C95,调查表!AB:AB,"4")</f>
        <v>39</v>
      </c>
      <c r="AO95" s="20">
        <f>COUNTIFS(调查表!C:C,统计表!C95,调查表!AB:AB,"5")</f>
        <v>8</v>
      </c>
      <c r="AP95" s="20">
        <f>COUNTIFS(调查表!C:C,统计表!C95,调查表!G:G,"1")</f>
        <v>0</v>
      </c>
      <c r="AQ95" s="20">
        <f>COUNTIFS(调查表!C:C,统计表!C95,调查表!G:G,"2")</f>
        <v>11</v>
      </c>
      <c r="AR95" s="20">
        <f>COUNTIFS(调查表!C:C,统计表!C95,调查表!G:G,"3")</f>
        <v>0</v>
      </c>
      <c r="AS95" s="20">
        <f>COUNTIFS(调查表!C:C,统计表!C95,调查表!G:G,"4")</f>
        <v>0</v>
      </c>
      <c r="AT95" s="20">
        <f>COUNTIFS(调查表!C:C,统计表!C95,调查表!G:G,"5")</f>
        <v>8</v>
      </c>
      <c r="AU95" s="20">
        <f>COUNTIFS(调查表!C:C,统计表!C95,调查表!G:G,"6")</f>
        <v>1</v>
      </c>
      <c r="AV95" s="99"/>
    </row>
    <row r="96" spans="1:48">
      <c r="A96" s="20">
        <v>85</v>
      </c>
      <c r="B96" s="20" t="s">
        <v>15814</v>
      </c>
      <c r="C96" s="20" t="s">
        <v>15922</v>
      </c>
      <c r="D96" s="55">
        <f>COUNTIFS(调查表!C:C,统计表!C96,调查表!K:K,"是")</f>
        <v>23</v>
      </c>
      <c r="E96" s="55">
        <f>COUNTIFS(调查表!C:C,统计表!C96,调查表!K:K,"否")</f>
        <v>6</v>
      </c>
      <c r="F96" s="55">
        <f>COUNTIFS(调查表!C:C,统计表!C96,调查表!K:K,"无法查看")</f>
        <v>0</v>
      </c>
      <c r="G96" s="20">
        <f>COUNTIFS(调查表!C:C,统计表!C96,调查表!N:N,"仍在使用")</f>
        <v>17</v>
      </c>
      <c r="H96" s="20">
        <f>COUNTIFS(调查表!C:C,统计表!C96,调查表!N:N,"废弃不用")</f>
        <v>6</v>
      </c>
      <c r="I96" s="20">
        <f>COUNTIFS(调查表!C:C,统计表!C96,调查表!N:N,"不详")</f>
        <v>0</v>
      </c>
      <c r="J96" s="20">
        <f>COUNTIFS(调查表!C:C,统计表!C96,调查表!O:O,"√")</f>
        <v>2</v>
      </c>
      <c r="K96" s="20">
        <f>COUNTIFS(调查表!C:C,统计表!C96,调查表!P:P,"√")</f>
        <v>16</v>
      </c>
      <c r="L96" s="20">
        <f>COUNTIFS(调查表!C:C,统计表!C96,调查表!Q:Q,"√")</f>
        <v>1</v>
      </c>
      <c r="M96" s="20">
        <f>COUNTIFS(调查表!C:C,统计表!C96,调查表!R:R,"√")</f>
        <v>1</v>
      </c>
      <c r="N96" s="20">
        <f>COUNTIFS(调查表!C:C,统计表!C96,调查表!AE:AE,"2")</f>
        <v>1</v>
      </c>
      <c r="O96" s="20">
        <f>COUNTIFS(调查表!C:C,统计表!C96,调查表!AE:AE,"3")</f>
        <v>1</v>
      </c>
      <c r="P96" s="20">
        <f>COUNTIFS(调查表!C:C,统计表!C96,调查表!AE:AE,"4")</f>
        <v>0</v>
      </c>
      <c r="Q96" s="20">
        <f>COUNTIFS(调查表!C:C,统计表!C96,调查表!S:S,"无")</f>
        <v>0</v>
      </c>
      <c r="R96" s="20">
        <f>COUNTIFS(调查表!C:C,统计表!C96,调查表!S:S,"清澈")</f>
        <v>20</v>
      </c>
      <c r="S96" s="20">
        <f>COUNTIFS(调查表!C:C,统计表!C96,调查表!S:S,"浑浊")</f>
        <v>2</v>
      </c>
      <c r="T96" s="20">
        <f>COUNTIFS(调查表!C:C,统计表!C96,调查表!S:S,"不详")</f>
        <v>1</v>
      </c>
      <c r="U96" s="20">
        <f>COUNTIFS(调查表!C:C,统计表!C96,调查表!T:T,"有")</f>
        <v>1</v>
      </c>
      <c r="V96" s="20">
        <f>COUNTIFS(调查表!C:C,统计表!C96,调查表!T:T,"无")</f>
        <v>21</v>
      </c>
      <c r="W96" s="20">
        <f>COUNTIFS(调查表!C:C,统计表!C96,调查表!T:T,"不详")</f>
        <v>1</v>
      </c>
      <c r="X96" s="20">
        <f>COUNTIFS(调查表!C:C,统计表!C96,调查表!U:U,"有")</f>
        <v>21</v>
      </c>
      <c r="Y96" s="20">
        <f>COUNTIFS(调查表!C:C,统计表!C96,调查表!U:U,"无")</f>
        <v>2</v>
      </c>
      <c r="Z96" s="20">
        <f>COUNTIFS(调查表!C:C,统计表!C96,调查表!U:U,"不详")</f>
        <v>0</v>
      </c>
      <c r="AA96" s="20">
        <f>COUNTIFS(调查表!C:C,统计表!C96,调查表!V:V,"有")</f>
        <v>6</v>
      </c>
      <c r="AB96" s="20">
        <f>COUNTIFS(调查表!C:C,统计表!C96,调查表!V:V,"无")</f>
        <v>17</v>
      </c>
      <c r="AC96" s="20">
        <f>COUNTIFS(调查表!C:C,统计表!C96,调查表!V:V,"不详")</f>
        <v>0</v>
      </c>
      <c r="AD96" s="20">
        <f>COUNTIFS(调查表!C:C,统计表!C96,调查表!X:X,"1")</f>
        <v>4</v>
      </c>
      <c r="AE96" s="20">
        <f>COUNTIFS(调查表!C:C,统计表!C96,调查表!X:X,"2")</f>
        <v>19</v>
      </c>
      <c r="AF96" s="20">
        <f>COUNTIFS(调查表!C:C,统计表!C96,调查表!Z:Z,"1")</f>
        <v>3</v>
      </c>
      <c r="AG96" s="20">
        <f>COUNTIFS(调查表!C:C,统计表!C96,调查表!Z:Z,"2")</f>
        <v>1</v>
      </c>
      <c r="AH96" s="20">
        <f>COUNTIFS(调查表!C:C,统计表!C96,调查表!Z:Z,"4")</f>
        <v>3</v>
      </c>
      <c r="AI96" s="20">
        <f>COUNTIFS(调查表!C:C,统计表!C96,调查表!Z:Z,"3")</f>
        <v>16</v>
      </c>
      <c r="AJ96" s="20">
        <f>COUNTIFS(调查表!C:C,统计表!C96,调查表!Z:Z,"5")</f>
        <v>0</v>
      </c>
      <c r="AK96" s="20">
        <f>COUNTIFS(调查表!C:C,统计表!C96,调查表!AB:AB,"1")</f>
        <v>3</v>
      </c>
      <c r="AL96" s="20">
        <f>COUNTIFS(调查表!C:C,统计表!C96,调查表!AB:AB,"2")</f>
        <v>1</v>
      </c>
      <c r="AM96" s="20">
        <f>COUNTIFS(调查表!C:C,统计表!C96,调查表!AB:AB,"3")</f>
        <v>0</v>
      </c>
      <c r="AN96" s="20">
        <f>COUNTIFS(调查表!C:C,统计表!C96,调查表!AB:AB,"4")</f>
        <v>19</v>
      </c>
      <c r="AO96" s="20">
        <f>COUNTIFS(调查表!C:C,统计表!C96,调查表!AB:AB,"5")</f>
        <v>0</v>
      </c>
      <c r="AP96" s="20">
        <f>COUNTIFS(调查表!C:C,统计表!C96,调查表!G:G,"1")</f>
        <v>3</v>
      </c>
      <c r="AQ96" s="20">
        <f>COUNTIFS(调查表!C:C,统计表!C96,调查表!G:G,"2")</f>
        <v>0</v>
      </c>
      <c r="AR96" s="20">
        <f>COUNTIFS(调查表!C:C,统计表!C96,调查表!G:G,"3")</f>
        <v>0</v>
      </c>
      <c r="AS96" s="20">
        <f>COUNTIFS(调查表!C:C,统计表!C96,调查表!G:G,"4")</f>
        <v>0</v>
      </c>
      <c r="AT96" s="20">
        <f>COUNTIFS(调查表!C:C,统计表!C96,调查表!G:G,"5")</f>
        <v>0</v>
      </c>
      <c r="AU96" s="20">
        <f>COUNTIFS(调查表!C:C,统计表!C96,调查表!G:G,"6")</f>
        <v>7</v>
      </c>
      <c r="AV96" s="99"/>
    </row>
    <row r="97" spans="1:48">
      <c r="A97" s="20">
        <v>86</v>
      </c>
      <c r="B97" s="20" t="s">
        <v>15814</v>
      </c>
      <c r="C97" s="20" t="s">
        <v>16628</v>
      </c>
      <c r="D97" s="55">
        <f>COUNTIFS(调查表!C:C,统计表!C97,调查表!K:K,"是")</f>
        <v>42</v>
      </c>
      <c r="E97" s="55">
        <f>COUNTIFS(调查表!C:C,统计表!C97,调查表!K:K,"否")</f>
        <v>7</v>
      </c>
      <c r="F97" s="55">
        <f>COUNTIFS(调查表!C:C,统计表!C97,调查表!K:K,"无法查看")</f>
        <v>0</v>
      </c>
      <c r="G97" s="20">
        <f>COUNTIFS(调查表!C:C,统计表!C97,调查表!N:N,"仍在使用")</f>
        <v>28</v>
      </c>
      <c r="H97" s="20">
        <f>COUNTIFS(调查表!C:C,统计表!C97,调查表!N:N,"废弃不用")</f>
        <v>14</v>
      </c>
      <c r="I97" s="20">
        <f>COUNTIFS(调查表!C:C,统计表!C97,调查表!N:N,"不详")</f>
        <v>0</v>
      </c>
      <c r="J97" s="20">
        <f>COUNTIFS(调查表!C:C,统计表!C97,调查表!O:O,"√")</f>
        <v>12</v>
      </c>
      <c r="K97" s="20">
        <f>COUNTIFS(调查表!C:C,统计表!C97,调查表!P:P,"√")</f>
        <v>25</v>
      </c>
      <c r="L97" s="20">
        <f>COUNTIFS(调查表!C:C,统计表!C97,调查表!Q:Q,"√")</f>
        <v>2</v>
      </c>
      <c r="M97" s="20">
        <f>COUNTIFS(调查表!C:C,统计表!C97,调查表!R:R,"√")</f>
        <v>2</v>
      </c>
      <c r="N97" s="20">
        <f>COUNTIFS(调查表!C:C,统计表!C97,调查表!AE:AE,"2")</f>
        <v>7</v>
      </c>
      <c r="O97" s="20">
        <f>COUNTIFS(调查表!C:C,统计表!C97,调查表!AE:AE,"3")</f>
        <v>3</v>
      </c>
      <c r="P97" s="20">
        <f>COUNTIFS(调查表!C:C,统计表!C97,调查表!AE:AE,"4")</f>
        <v>0</v>
      </c>
      <c r="Q97" s="20">
        <f>COUNTIFS(调查表!C:C,统计表!C97,调查表!S:S,"无")</f>
        <v>3</v>
      </c>
      <c r="R97" s="20">
        <f>COUNTIFS(调查表!C:C,统计表!C97,调查表!S:S,"清澈")</f>
        <v>26</v>
      </c>
      <c r="S97" s="20">
        <f>COUNTIFS(调查表!C:C,统计表!C97,调查表!S:S,"浑浊")</f>
        <v>13</v>
      </c>
      <c r="T97" s="20">
        <f>COUNTIFS(调查表!C:C,统计表!C97,调查表!S:S,"不详")</f>
        <v>0</v>
      </c>
      <c r="U97" s="20">
        <f>COUNTIFS(调查表!C:C,统计表!C97,调查表!T:T,"有")</f>
        <v>6</v>
      </c>
      <c r="V97" s="20">
        <f>COUNTIFS(调查表!C:C,统计表!C97,调查表!T:T,"无")</f>
        <v>36</v>
      </c>
      <c r="W97" s="20">
        <f>COUNTIFS(调查表!C:C,统计表!C97,调查表!T:T,"不详")</f>
        <v>0</v>
      </c>
      <c r="X97" s="20">
        <f>COUNTIFS(调查表!C:C,统计表!C97,调查表!U:U,"有")</f>
        <v>35</v>
      </c>
      <c r="Y97" s="20">
        <f>COUNTIFS(调查表!C:C,统计表!C97,调查表!U:U,"无")</f>
        <v>6</v>
      </c>
      <c r="Z97" s="20">
        <f>COUNTIFS(调查表!C:C,统计表!C97,调查表!U:U,"不详")</f>
        <v>1</v>
      </c>
      <c r="AA97" s="20">
        <f>COUNTIFS(调查表!C:C,统计表!C97,调查表!V:V,"有")</f>
        <v>15</v>
      </c>
      <c r="AB97" s="20">
        <f>COUNTIFS(调查表!C:C,统计表!C97,调查表!V:V,"无")</f>
        <v>26</v>
      </c>
      <c r="AC97" s="20">
        <f>COUNTIFS(调查表!C:C,统计表!C97,调查表!V:V,"不详")</f>
        <v>1</v>
      </c>
      <c r="AD97" s="20">
        <f>COUNTIFS(调查表!C:C,统计表!C97,调查表!X:X,"1")</f>
        <v>33</v>
      </c>
      <c r="AE97" s="20">
        <f>COUNTIFS(调查表!C:C,统计表!C97,调查表!X:X,"2")</f>
        <v>9</v>
      </c>
      <c r="AF97" s="20">
        <f>COUNTIFS(调查表!C:C,统计表!C97,调查表!Z:Z,"1")</f>
        <v>0</v>
      </c>
      <c r="AG97" s="20">
        <f>COUNTIFS(调查表!C:C,统计表!C97,调查表!Z:Z,"2")</f>
        <v>42</v>
      </c>
      <c r="AH97" s="20">
        <f>COUNTIFS(调查表!C:C,统计表!C97,调查表!Z:Z,"4")</f>
        <v>0</v>
      </c>
      <c r="AI97" s="20">
        <f>COUNTIFS(调查表!C:C,统计表!C97,调查表!Z:Z,"3")</f>
        <v>0</v>
      </c>
      <c r="AJ97" s="20">
        <f>COUNTIFS(调查表!C:C,统计表!C97,调查表!Z:Z,"5")</f>
        <v>0</v>
      </c>
      <c r="AK97" s="20">
        <f>COUNTIFS(调查表!C:C,统计表!C97,调查表!AB:AB,"1")</f>
        <v>19</v>
      </c>
      <c r="AL97" s="20">
        <f>COUNTIFS(调查表!C:C,统计表!C97,调查表!AB:AB,"2")</f>
        <v>0</v>
      </c>
      <c r="AM97" s="20">
        <f>COUNTIFS(调查表!C:C,统计表!C97,调查表!AB:AB,"3")</f>
        <v>23</v>
      </c>
      <c r="AN97" s="20">
        <f>COUNTIFS(调查表!C:C,统计表!C97,调查表!AB:AB,"4")</f>
        <v>0</v>
      </c>
      <c r="AO97" s="20">
        <f>COUNTIFS(调查表!C:C,统计表!C97,调查表!AB:AB,"5")</f>
        <v>0</v>
      </c>
      <c r="AP97" s="20">
        <f>COUNTIFS(调查表!C:C,统计表!C97,调查表!G:G,"1")</f>
        <v>3</v>
      </c>
      <c r="AQ97" s="20">
        <f>COUNTIFS(调查表!C:C,统计表!C97,调查表!G:G,"2")</f>
        <v>2</v>
      </c>
      <c r="AR97" s="20">
        <f>COUNTIFS(调查表!C:C,统计表!C97,调查表!G:G,"3")</f>
        <v>0</v>
      </c>
      <c r="AS97" s="20">
        <f>COUNTIFS(调查表!C:C,统计表!C97,调查表!G:G,"4")</f>
        <v>0</v>
      </c>
      <c r="AT97" s="20">
        <f>COUNTIFS(调查表!C:C,统计表!C97,调查表!G:G,"5")</f>
        <v>0</v>
      </c>
      <c r="AU97" s="20">
        <f>COUNTIFS(调查表!C:C,统计表!C97,调查表!G:G,"6")</f>
        <v>2</v>
      </c>
      <c r="AV97" s="99"/>
    </row>
    <row r="98" spans="1:48">
      <c r="A98" s="20">
        <v>87</v>
      </c>
      <c r="B98" s="20" t="s">
        <v>15814</v>
      </c>
      <c r="C98" s="20" t="s">
        <v>17579</v>
      </c>
      <c r="D98" s="55">
        <f>COUNTIFS(调查表!C:C,统计表!C98,调查表!K:K,"是")</f>
        <v>1</v>
      </c>
      <c r="E98" s="55">
        <f>COUNTIFS(调查表!C:C,统计表!C98,调查表!K:K,"否")</f>
        <v>0</v>
      </c>
      <c r="F98" s="55">
        <f>COUNTIFS(调查表!C:C,统计表!C98,调查表!K:K,"无法查看")</f>
        <v>0</v>
      </c>
      <c r="G98" s="20">
        <f>COUNTIFS(调查表!C:C,统计表!C98,调查表!N:N,"仍在使用")</f>
        <v>1</v>
      </c>
      <c r="H98" s="20">
        <f>COUNTIFS(调查表!C:C,统计表!C98,调查表!N:N,"废弃不用")</f>
        <v>0</v>
      </c>
      <c r="I98" s="20">
        <f>COUNTIFS(调查表!C:C,统计表!C98,调查表!N:N,"不详")</f>
        <v>0</v>
      </c>
      <c r="J98" s="20">
        <f>COUNTIFS(调查表!C:C,统计表!C98,调查表!O:O,"√")</f>
        <v>1</v>
      </c>
      <c r="K98" s="20">
        <f>COUNTIFS(调查表!C:C,统计表!C98,调查表!P:P,"√")</f>
        <v>1</v>
      </c>
      <c r="L98" s="20">
        <f>COUNTIFS(调查表!C:C,统计表!C98,调查表!Q:Q,"√")</f>
        <v>0</v>
      </c>
      <c r="M98" s="20">
        <f>COUNTIFS(调查表!C:C,统计表!C98,调查表!R:R,"√")</f>
        <v>0</v>
      </c>
      <c r="N98" s="20">
        <f>COUNTIFS(调查表!C:C,统计表!C98,调查表!AE:AE,"2")</f>
        <v>1</v>
      </c>
      <c r="O98" s="20">
        <f>COUNTIFS(调查表!C:C,统计表!C98,调查表!AE:AE,"3")</f>
        <v>0</v>
      </c>
      <c r="P98" s="20">
        <f>COUNTIFS(调查表!C:C,统计表!C98,调查表!AE:AE,"4")</f>
        <v>0</v>
      </c>
      <c r="Q98" s="20">
        <f>COUNTIFS(调查表!C:C,统计表!C98,调查表!S:S,"无")</f>
        <v>0</v>
      </c>
      <c r="R98" s="20">
        <f>COUNTIFS(调查表!C:C,统计表!C98,调查表!S:S,"清澈")</f>
        <v>1</v>
      </c>
      <c r="S98" s="20">
        <f>COUNTIFS(调查表!C:C,统计表!C98,调查表!S:S,"浑浊")</f>
        <v>0</v>
      </c>
      <c r="T98" s="20">
        <f>COUNTIFS(调查表!C:C,统计表!C98,调查表!S:S,"不详")</f>
        <v>0</v>
      </c>
      <c r="U98" s="20">
        <f>COUNTIFS(调查表!C:C,统计表!C98,调查表!T:T,"有")</f>
        <v>0</v>
      </c>
      <c r="V98" s="20">
        <f>COUNTIFS(调查表!C:C,统计表!C98,调查表!T:T,"无")</f>
        <v>1</v>
      </c>
      <c r="W98" s="20">
        <f>COUNTIFS(调查表!C:C,统计表!C98,调查表!T:T,"不详")</f>
        <v>0</v>
      </c>
      <c r="X98" s="20">
        <f>COUNTIFS(调查表!C:C,统计表!C98,调查表!U:U,"有")</f>
        <v>0</v>
      </c>
      <c r="Y98" s="20">
        <f>COUNTIFS(调查表!C:C,统计表!C98,调查表!U:U,"无")</f>
        <v>1</v>
      </c>
      <c r="Z98" s="20">
        <f>COUNTIFS(调查表!C:C,统计表!C98,调查表!U:U,"不详")</f>
        <v>0</v>
      </c>
      <c r="AA98" s="20">
        <f>COUNTIFS(调查表!C:C,统计表!C98,调查表!V:V,"有")</f>
        <v>0</v>
      </c>
      <c r="AB98" s="20">
        <f>COUNTIFS(调查表!C:C,统计表!C98,调查表!V:V,"无")</f>
        <v>1</v>
      </c>
      <c r="AC98" s="20">
        <f>COUNTIFS(调查表!C:C,统计表!C98,调查表!V:V,"不详")</f>
        <v>0</v>
      </c>
      <c r="AD98" s="20">
        <f>COUNTIFS(调查表!C:C,统计表!C98,调查表!X:X,"1")</f>
        <v>1</v>
      </c>
      <c r="AE98" s="20">
        <f>COUNTIFS(调查表!C:C,统计表!C98,调查表!X:X,"2")</f>
        <v>0</v>
      </c>
      <c r="AF98" s="20">
        <f>COUNTIFS(调查表!C:C,统计表!C98,调查表!Z:Z,"1")</f>
        <v>1</v>
      </c>
      <c r="AG98" s="20">
        <f>COUNTIFS(调查表!C:C,统计表!C98,调查表!Z:Z,"2")</f>
        <v>0</v>
      </c>
      <c r="AH98" s="20">
        <f>COUNTIFS(调查表!C:C,统计表!C98,调查表!Z:Z,"4")</f>
        <v>0</v>
      </c>
      <c r="AI98" s="20">
        <f>COUNTIFS(调查表!C:C,统计表!C98,调查表!Z:Z,"3")</f>
        <v>0</v>
      </c>
      <c r="AJ98" s="20">
        <f>COUNTIFS(调查表!C:C,统计表!C98,调查表!Z:Z,"5")</f>
        <v>0</v>
      </c>
      <c r="AK98" s="20">
        <f>COUNTIFS(调查表!C:C,统计表!C98,调查表!AB:AB,"1")</f>
        <v>1</v>
      </c>
      <c r="AL98" s="20">
        <f>COUNTIFS(调查表!C:C,统计表!C98,调查表!AB:AB,"2")</f>
        <v>0</v>
      </c>
      <c r="AM98" s="20">
        <f>COUNTIFS(调查表!C:C,统计表!C98,调查表!AB:AB,"3")</f>
        <v>0</v>
      </c>
      <c r="AN98" s="20">
        <f>COUNTIFS(调查表!C:C,统计表!C98,调查表!AB:AB,"4")</f>
        <v>0</v>
      </c>
      <c r="AO98" s="20">
        <f>COUNTIFS(调查表!C:C,统计表!C98,调查表!AB:AB,"5")</f>
        <v>0</v>
      </c>
      <c r="AP98" s="20">
        <f>COUNTIFS(调查表!C:C,统计表!C98,调查表!G:G,"1")</f>
        <v>0</v>
      </c>
      <c r="AQ98" s="20">
        <f>COUNTIFS(调查表!C:C,统计表!C98,调查表!G:G,"2")</f>
        <v>0</v>
      </c>
      <c r="AR98" s="20">
        <f>COUNTIFS(调查表!C:C,统计表!C98,调查表!G:G,"3")</f>
        <v>0</v>
      </c>
      <c r="AS98" s="20">
        <f>COUNTIFS(调查表!C:C,统计表!C98,调查表!G:G,"4")</f>
        <v>0</v>
      </c>
      <c r="AT98" s="20">
        <f>COUNTIFS(调查表!C:C,统计表!C98,调查表!G:G,"5")</f>
        <v>0</v>
      </c>
      <c r="AU98" s="20">
        <f>COUNTIFS(调查表!C:C,统计表!C98,调查表!G:G,"6")</f>
        <v>0</v>
      </c>
      <c r="AV98" s="99"/>
    </row>
    <row r="99" spans="1:48" ht="43.15" customHeight="1">
      <c r="A99" s="56"/>
      <c r="B99" s="57"/>
      <c r="C99" s="57" t="s">
        <v>19962</v>
      </c>
      <c r="D99" s="57">
        <f>SUM(D87:D98)</f>
        <v>545</v>
      </c>
      <c r="E99" s="57">
        <f t="shared" ref="E99:AU99" si="9">SUM(E87:E98)</f>
        <v>87</v>
      </c>
      <c r="F99" s="57">
        <f t="shared" si="9"/>
        <v>0</v>
      </c>
      <c r="G99" s="57">
        <f t="shared" si="9"/>
        <v>365</v>
      </c>
      <c r="H99" s="57">
        <f t="shared" si="9"/>
        <v>180</v>
      </c>
      <c r="I99" s="57">
        <f t="shared" si="9"/>
        <v>0</v>
      </c>
      <c r="J99" s="57">
        <f t="shared" si="9"/>
        <v>123</v>
      </c>
      <c r="K99" s="57">
        <f t="shared" si="9"/>
        <v>261</v>
      </c>
      <c r="L99" s="57">
        <f t="shared" si="9"/>
        <v>50</v>
      </c>
      <c r="M99" s="57">
        <f t="shared" si="9"/>
        <v>44</v>
      </c>
      <c r="N99" s="57">
        <f t="shared" si="9"/>
        <v>79</v>
      </c>
      <c r="O99" s="57">
        <f t="shared" si="9"/>
        <v>17</v>
      </c>
      <c r="P99" s="57">
        <f t="shared" si="9"/>
        <v>0</v>
      </c>
      <c r="Q99" s="57">
        <f t="shared" si="9"/>
        <v>24</v>
      </c>
      <c r="R99" s="57">
        <f t="shared" si="9"/>
        <v>359</v>
      </c>
      <c r="S99" s="57">
        <f t="shared" si="9"/>
        <v>160</v>
      </c>
      <c r="T99" s="57">
        <f t="shared" si="9"/>
        <v>2</v>
      </c>
      <c r="U99" s="57">
        <f t="shared" si="9"/>
        <v>89</v>
      </c>
      <c r="V99" s="57">
        <f t="shared" si="9"/>
        <v>455</v>
      </c>
      <c r="W99" s="57">
        <f t="shared" si="9"/>
        <v>1</v>
      </c>
      <c r="X99" s="57">
        <f t="shared" si="9"/>
        <v>404</v>
      </c>
      <c r="Y99" s="57">
        <f t="shared" si="9"/>
        <v>137</v>
      </c>
      <c r="Z99" s="57">
        <f t="shared" si="9"/>
        <v>4</v>
      </c>
      <c r="AA99" s="57">
        <f t="shared" si="9"/>
        <v>105</v>
      </c>
      <c r="AB99" s="57">
        <f t="shared" si="9"/>
        <v>435</v>
      </c>
      <c r="AC99" s="57">
        <f t="shared" si="9"/>
        <v>5</v>
      </c>
      <c r="AD99" s="57">
        <f t="shared" si="9"/>
        <v>211</v>
      </c>
      <c r="AE99" s="57">
        <f t="shared" si="9"/>
        <v>334</v>
      </c>
      <c r="AF99" s="57">
        <f t="shared" si="9"/>
        <v>181</v>
      </c>
      <c r="AG99" s="57">
        <f t="shared" si="9"/>
        <v>176</v>
      </c>
      <c r="AH99" s="57">
        <f t="shared" si="9"/>
        <v>38</v>
      </c>
      <c r="AI99" s="57">
        <f t="shared" si="9"/>
        <v>142</v>
      </c>
      <c r="AJ99" s="57">
        <f t="shared" si="9"/>
        <v>8</v>
      </c>
      <c r="AK99" s="57">
        <f t="shared" si="9"/>
        <v>297</v>
      </c>
      <c r="AL99" s="57">
        <f t="shared" si="9"/>
        <v>9</v>
      </c>
      <c r="AM99" s="57">
        <f t="shared" si="9"/>
        <v>26</v>
      </c>
      <c r="AN99" s="57">
        <f t="shared" si="9"/>
        <v>97</v>
      </c>
      <c r="AO99" s="57">
        <f t="shared" si="9"/>
        <v>116</v>
      </c>
      <c r="AP99" s="57">
        <f t="shared" si="9"/>
        <v>12</v>
      </c>
      <c r="AQ99" s="57">
        <f t="shared" si="9"/>
        <v>21</v>
      </c>
      <c r="AR99" s="57">
        <f t="shared" si="9"/>
        <v>3</v>
      </c>
      <c r="AS99" s="57">
        <f t="shared" si="9"/>
        <v>10</v>
      </c>
      <c r="AT99" s="57">
        <f t="shared" si="9"/>
        <v>18</v>
      </c>
      <c r="AU99" s="57">
        <f t="shared" si="9"/>
        <v>14</v>
      </c>
    </row>
    <row r="100" spans="1:48">
      <c r="A100" s="20">
        <v>88</v>
      </c>
      <c r="B100" s="20" t="s">
        <v>19329</v>
      </c>
      <c r="C100" s="54" t="s">
        <v>19797</v>
      </c>
      <c r="D100" s="55">
        <f>COUNTIFS(调查表!C:C,统计表!C100,调查表!K:K,"是")</f>
        <v>14</v>
      </c>
      <c r="E100" s="55">
        <f>COUNTIFS(调查表!C:C,统计表!C100,调查表!K:K,"否")</f>
        <v>0</v>
      </c>
      <c r="F100" s="55">
        <f>COUNTIFS(调查表!C:C,统计表!C100,调查表!K:K,"无法查看")</f>
        <v>0</v>
      </c>
      <c r="G100" s="20">
        <f>COUNTIFS(调查表!C:C,统计表!C100,调查表!N:N,"仍在使用")</f>
        <v>14</v>
      </c>
      <c r="H100" s="20">
        <f>COUNTIFS(调查表!C:C,统计表!C100,调查表!N:N,"废弃不用")</f>
        <v>0</v>
      </c>
      <c r="I100" s="20">
        <f>COUNTIFS(调查表!C:C,统计表!C100,调查表!N:N,"不详")</f>
        <v>0</v>
      </c>
      <c r="J100" s="20">
        <f>COUNTIFS(调查表!C:C,统计表!C100,调查表!O:O,"√")</f>
        <v>0</v>
      </c>
      <c r="K100" s="20">
        <f>COUNTIFS(调查表!C:C,统计表!C100,调查表!P:P,"√")</f>
        <v>8</v>
      </c>
      <c r="L100" s="20">
        <f>COUNTIFS(调查表!C:C,统计表!C100,调查表!Q:Q,"√")</f>
        <v>5</v>
      </c>
      <c r="M100" s="20">
        <f>COUNTIFS(调查表!C:C,统计表!C100,调查表!R:R,"√")</f>
        <v>1</v>
      </c>
      <c r="N100" s="20">
        <f>COUNTIFS(调查表!C:C,统计表!C100,调查表!AE:AE,"2")</f>
        <v>0</v>
      </c>
      <c r="O100" s="20">
        <f>COUNTIFS(调查表!C:C,统计表!C100,调查表!AE:AE,"3")</f>
        <v>0</v>
      </c>
      <c r="P100" s="20">
        <f>COUNTIFS(调查表!C:C,统计表!C100,调查表!AE:AE,"4")</f>
        <v>0</v>
      </c>
      <c r="Q100" s="20">
        <f>COUNTIFS(调查表!C:C,统计表!C100,调查表!S:S,"无")</f>
        <v>0</v>
      </c>
      <c r="R100" s="20">
        <f>COUNTIFS(调查表!C:C,统计表!C100,调查表!S:S,"清澈")</f>
        <v>11</v>
      </c>
      <c r="S100" s="20">
        <f>COUNTIFS(调查表!C:C,统计表!C100,调查表!S:S,"浑浊")</f>
        <v>3</v>
      </c>
      <c r="T100" s="20">
        <f>COUNTIFS(调查表!C:C,统计表!C100,调查表!S:S,"不详")</f>
        <v>0</v>
      </c>
      <c r="U100" s="20">
        <f>COUNTIFS(调查表!C:C,统计表!C100,调查表!T:T,"有")</f>
        <v>0</v>
      </c>
      <c r="V100" s="20">
        <f>COUNTIFS(调查表!C:C,统计表!C100,调查表!T:T,"无")</f>
        <v>14</v>
      </c>
      <c r="W100" s="20">
        <f>COUNTIFS(调查表!C:C,统计表!C100,调查表!T:T,"不详")</f>
        <v>0</v>
      </c>
      <c r="X100" s="20">
        <f>COUNTIFS(调查表!C:C,统计表!C100,调查表!U:U,"有")</f>
        <v>9</v>
      </c>
      <c r="Y100" s="20">
        <f>COUNTIFS(调查表!C:C,统计表!C100,调查表!U:U,"无")</f>
        <v>5</v>
      </c>
      <c r="Z100" s="20">
        <f>COUNTIFS(调查表!C:C,统计表!C100,调查表!U:U,"不详")</f>
        <v>0</v>
      </c>
      <c r="AA100" s="20">
        <f>COUNTIFS(调查表!C:C,统计表!C100,调查表!V:V,"有")</f>
        <v>0</v>
      </c>
      <c r="AB100" s="20">
        <f>COUNTIFS(调查表!C:C,统计表!C100,调查表!V:V,"无")</f>
        <v>14</v>
      </c>
      <c r="AC100" s="20">
        <f>COUNTIFS(调查表!C:C,统计表!C100,调查表!V:V,"不详")</f>
        <v>0</v>
      </c>
      <c r="AD100" s="20">
        <f>COUNTIFS(调查表!C:C,统计表!C100,调查表!X:X,"1")</f>
        <v>3</v>
      </c>
      <c r="AE100" s="20">
        <f>COUNTIFS(调查表!C:C,统计表!C100,调查表!X:X,"2")</f>
        <v>11</v>
      </c>
      <c r="AF100" s="20">
        <f>COUNTIFS(调查表!C:C,统计表!C100,调查表!Z:Z,"1")</f>
        <v>0</v>
      </c>
      <c r="AG100" s="20">
        <f>COUNTIFS(调查表!C:C,统计表!C100,调查表!Z:Z,"2")</f>
        <v>14</v>
      </c>
      <c r="AH100" s="20">
        <f>COUNTIFS(调查表!C:C,统计表!C100,调查表!Z:Z,"4")</f>
        <v>0</v>
      </c>
      <c r="AI100" s="20">
        <f>COUNTIFS(调查表!C:C,统计表!C100,调查表!Z:Z,"3")</f>
        <v>0</v>
      </c>
      <c r="AJ100" s="20">
        <f>COUNTIFS(调查表!C:C,统计表!C100,调查表!Z:Z,"5")</f>
        <v>0</v>
      </c>
      <c r="AK100" s="20">
        <f>COUNTIFS(调查表!C:C,统计表!C100,调查表!AB:AB,"1")</f>
        <v>10</v>
      </c>
      <c r="AL100" s="20">
        <f>COUNTIFS(调查表!C:C,统计表!C100,调查表!AB:AB,"2")</f>
        <v>0</v>
      </c>
      <c r="AM100" s="20">
        <f>COUNTIFS(调查表!C:C,统计表!C100,调查表!AB:AB,"3")</f>
        <v>0</v>
      </c>
      <c r="AN100" s="20">
        <f>COUNTIFS(调查表!C:C,统计表!C100,调查表!AB:AB,"4")</f>
        <v>0</v>
      </c>
      <c r="AO100" s="20">
        <f>COUNTIFS(调查表!C:C,统计表!C100,调查表!AB:AB,"5")</f>
        <v>4</v>
      </c>
      <c r="AP100" s="20">
        <f>COUNTIFS(调查表!C:C,统计表!C100,调查表!G:G,"1")</f>
        <v>0</v>
      </c>
      <c r="AQ100" s="20">
        <f>COUNTIFS(调查表!C:C,统计表!C100,调查表!G:G,"2")</f>
        <v>0</v>
      </c>
      <c r="AR100" s="20">
        <f>COUNTIFS(调查表!C:C,统计表!C100,调查表!G:G,"3")</f>
        <v>0</v>
      </c>
      <c r="AS100" s="20">
        <f>COUNTIFS(调查表!C:C,统计表!C100,调查表!G:G,"4")</f>
        <v>0</v>
      </c>
      <c r="AT100" s="20">
        <f>COUNTIFS(调查表!C:C,统计表!C100,调查表!G:G,"5")</f>
        <v>1</v>
      </c>
      <c r="AU100" s="20">
        <f>COUNTIFS(调查表!C:C,统计表!C100,调查表!G:G,"6")</f>
        <v>0</v>
      </c>
    </row>
    <row r="101" spans="1:48">
      <c r="A101" s="20">
        <v>89</v>
      </c>
      <c r="B101" s="20" t="s">
        <v>19329</v>
      </c>
      <c r="C101" s="54" t="s">
        <v>19330</v>
      </c>
      <c r="D101" s="55">
        <f>COUNTIFS(调查表!C:C,统计表!C101,调查表!K:K,"是")</f>
        <v>43</v>
      </c>
      <c r="E101" s="55">
        <f>COUNTIFS(调查表!C:C,统计表!C101,调查表!K:K,"否")</f>
        <v>1</v>
      </c>
      <c r="F101" s="55">
        <f>COUNTIFS(调查表!C:C,统计表!C101,调查表!K:K,"无法查看")</f>
        <v>0</v>
      </c>
      <c r="G101" s="20">
        <f>COUNTIFS(调查表!C:C,统计表!C101,调查表!N:N,"仍在使用")</f>
        <v>34</v>
      </c>
      <c r="H101" s="20">
        <f>COUNTIFS(调查表!C:C,统计表!C101,调查表!N:N,"废弃不用")</f>
        <v>9</v>
      </c>
      <c r="I101" s="20">
        <f>COUNTIFS(调查表!C:C,统计表!C101,调查表!N:N,"不详")</f>
        <v>0</v>
      </c>
      <c r="J101" s="20">
        <f>COUNTIFS(调查表!C:C,统计表!C101,调查表!O:O,"√")</f>
        <v>4</v>
      </c>
      <c r="K101" s="20">
        <f>COUNTIFS(调查表!C:C,统计表!C101,调查表!P:P,"√")</f>
        <v>30</v>
      </c>
      <c r="L101" s="20">
        <f>COUNTIFS(调查表!C:C,统计表!C101,调查表!Q:Q,"√")</f>
        <v>11</v>
      </c>
      <c r="M101" s="20">
        <f>COUNTIFS(调查表!C:C,统计表!C101,调查表!R:R,"√")</f>
        <v>16</v>
      </c>
      <c r="N101" s="20">
        <f>COUNTIFS(调查表!C:C,统计表!C101,调查表!AE:AE,"2")</f>
        <v>19</v>
      </c>
      <c r="O101" s="20">
        <f>COUNTIFS(调查表!C:C,统计表!C101,调查表!AE:AE,"3")</f>
        <v>4</v>
      </c>
      <c r="P101" s="20">
        <f>COUNTIFS(调查表!C:C,统计表!C101,调查表!AE:AE,"4")</f>
        <v>0</v>
      </c>
      <c r="Q101" s="20">
        <f>COUNTIFS(调查表!C:C,统计表!C101,调查表!S:S,"无")</f>
        <v>0</v>
      </c>
      <c r="R101" s="20">
        <f>COUNTIFS(调查表!C:C,统计表!C101,调查表!S:S,"清澈")</f>
        <v>28</v>
      </c>
      <c r="S101" s="20">
        <f>COUNTIFS(调查表!C:C,统计表!C101,调查表!S:S,"浑浊")</f>
        <v>15</v>
      </c>
      <c r="T101" s="20">
        <f>COUNTIFS(调查表!C:C,统计表!C101,调查表!S:S,"不详")</f>
        <v>0</v>
      </c>
      <c r="U101" s="20">
        <f>COUNTIFS(调查表!C:C,统计表!C101,调查表!T:T,"有")</f>
        <v>3</v>
      </c>
      <c r="V101" s="20">
        <f>COUNTIFS(调查表!C:C,统计表!C101,调查表!T:T,"无")</f>
        <v>40</v>
      </c>
      <c r="W101" s="20">
        <f>COUNTIFS(调查表!C:C,统计表!C101,调查表!T:T,"不详")</f>
        <v>0</v>
      </c>
      <c r="X101" s="20">
        <f>COUNTIFS(调查表!C:C,统计表!C101,调查表!U:U,"有")</f>
        <v>32</v>
      </c>
      <c r="Y101" s="20">
        <f>COUNTIFS(调查表!C:C,统计表!C101,调查表!U:U,"无")</f>
        <v>11</v>
      </c>
      <c r="Z101" s="20">
        <f>COUNTIFS(调查表!C:C,统计表!C101,调查表!U:U,"不详")</f>
        <v>0</v>
      </c>
      <c r="AA101" s="20">
        <f>COUNTIFS(调查表!C:C,统计表!C101,调查表!V:V,"有")</f>
        <v>6</v>
      </c>
      <c r="AB101" s="20">
        <f>COUNTIFS(调查表!C:C,统计表!C101,调查表!V:V,"无")</f>
        <v>37</v>
      </c>
      <c r="AC101" s="20">
        <f>COUNTIFS(调查表!C:C,统计表!C101,调查表!V:V,"不详")</f>
        <v>0</v>
      </c>
      <c r="AD101" s="20">
        <f>COUNTIFS(调查表!C:C,统计表!C101,调查表!X:X,"1")</f>
        <v>24</v>
      </c>
      <c r="AE101" s="20">
        <f>COUNTIFS(调查表!C:C,统计表!C101,调查表!X:X,"2")</f>
        <v>19</v>
      </c>
      <c r="AF101" s="20">
        <f>COUNTIFS(调查表!C:C,统计表!C101,调查表!Z:Z,"1")</f>
        <v>39</v>
      </c>
      <c r="AG101" s="20">
        <f>COUNTIFS(调查表!C:C,统计表!C101,调查表!Z:Z,"2")</f>
        <v>1</v>
      </c>
      <c r="AH101" s="20">
        <f>COUNTIFS(调查表!C:C,统计表!C101,调查表!Z:Z,"4")</f>
        <v>3</v>
      </c>
      <c r="AI101" s="20">
        <f>COUNTIFS(调查表!C:C,统计表!C101,调查表!Z:Z,"3")</f>
        <v>0</v>
      </c>
      <c r="AJ101" s="20">
        <f>COUNTIFS(调查表!C:C,统计表!C101,调查表!Z:Z,"5")</f>
        <v>0</v>
      </c>
      <c r="AK101" s="20">
        <f>COUNTIFS(调查表!C:C,统计表!C101,调查表!AB:AB,"1")</f>
        <v>17</v>
      </c>
      <c r="AL101" s="20">
        <f>COUNTIFS(调查表!C:C,统计表!C101,调查表!AB:AB,"2")</f>
        <v>1</v>
      </c>
      <c r="AM101" s="20">
        <f>COUNTIFS(调查表!C:C,统计表!C101,调查表!AB:AB,"3")</f>
        <v>4</v>
      </c>
      <c r="AN101" s="20">
        <f>COUNTIFS(调查表!C:C,统计表!C101,调查表!AB:AB,"4")</f>
        <v>11</v>
      </c>
      <c r="AO101" s="20">
        <f>COUNTIFS(调查表!C:C,统计表!C101,调查表!AB:AB,"5")</f>
        <v>10</v>
      </c>
      <c r="AP101" s="20">
        <f>COUNTIFS(调查表!C:C,统计表!C101,调查表!G:G,"1")</f>
        <v>0</v>
      </c>
      <c r="AQ101" s="20">
        <f>COUNTIFS(调查表!C:C,统计表!C101,调查表!G:G,"2")</f>
        <v>0</v>
      </c>
      <c r="AR101" s="20">
        <f>COUNTIFS(调查表!C:C,统计表!C101,调查表!G:G,"3")</f>
        <v>0</v>
      </c>
      <c r="AS101" s="20">
        <f>COUNTIFS(调查表!C:C,统计表!C101,调查表!G:G,"4")</f>
        <v>0</v>
      </c>
      <c r="AT101" s="20">
        <f>COUNTIFS(调查表!C:C,统计表!C101,调查表!G:G,"5")</f>
        <v>4</v>
      </c>
      <c r="AU101" s="20">
        <f>COUNTIFS(调查表!C:C,统计表!C101,调查表!G:G,"6")</f>
        <v>0</v>
      </c>
    </row>
    <row r="102" spans="1:48">
      <c r="A102" s="20">
        <v>90</v>
      </c>
      <c r="B102" s="20" t="s">
        <v>19329</v>
      </c>
      <c r="C102" s="54" t="s">
        <v>19590</v>
      </c>
      <c r="D102" s="55">
        <f>COUNTIFS(调查表!C:C,统计表!C102,调查表!K:K,"是")</f>
        <v>38</v>
      </c>
      <c r="E102" s="55">
        <f>COUNTIFS(调查表!C:C,统计表!C102,调查表!K:K,"否")</f>
        <v>2</v>
      </c>
      <c r="F102" s="55">
        <f>COUNTIFS(调查表!C:C,统计表!C102,调查表!K:K,"无法查看")</f>
        <v>0</v>
      </c>
      <c r="G102" s="20">
        <f>COUNTIFS(调查表!C:C,统计表!C102,调查表!N:N,"仍在使用")</f>
        <v>36</v>
      </c>
      <c r="H102" s="20">
        <f>COUNTIFS(调查表!C:C,统计表!C102,调查表!N:N,"废弃不用")</f>
        <v>2</v>
      </c>
      <c r="I102" s="20">
        <f>COUNTIFS(调查表!C:C,统计表!C102,调查表!N:N,"不详")</f>
        <v>0</v>
      </c>
      <c r="J102" s="20">
        <f>COUNTIFS(调查表!C:C,统计表!C102,调查表!O:O,"√")</f>
        <v>2</v>
      </c>
      <c r="K102" s="20">
        <f>COUNTIFS(调查表!C:C,统计表!C102,调查表!P:P,"√")</f>
        <v>33</v>
      </c>
      <c r="L102" s="20">
        <f>COUNTIFS(调查表!C:C,统计表!C102,调查表!Q:Q,"√")</f>
        <v>0</v>
      </c>
      <c r="M102" s="20">
        <f>COUNTIFS(调查表!C:C,统计表!C102,调查表!R:R,"√")</f>
        <v>3</v>
      </c>
      <c r="N102" s="20">
        <f>COUNTIFS(调查表!C:C,统计表!C102,调查表!AE:AE,"2")</f>
        <v>2</v>
      </c>
      <c r="O102" s="20">
        <f>COUNTIFS(调查表!C:C,统计表!C102,调查表!AE:AE,"3")</f>
        <v>0</v>
      </c>
      <c r="P102" s="20">
        <f>COUNTIFS(调查表!C:C,统计表!C102,调查表!AE:AE,"4")</f>
        <v>0</v>
      </c>
      <c r="Q102" s="20">
        <f>COUNTIFS(调查表!C:C,统计表!C102,调查表!S:S,"无")</f>
        <v>0</v>
      </c>
      <c r="R102" s="20">
        <f>COUNTIFS(调查表!C:C,统计表!C102,调查表!S:S,"清澈")</f>
        <v>35</v>
      </c>
      <c r="S102" s="20">
        <f>COUNTIFS(调查表!C:C,统计表!C102,调查表!S:S,"浑浊")</f>
        <v>3</v>
      </c>
      <c r="T102" s="20">
        <f>COUNTIFS(调查表!C:C,统计表!C102,调查表!S:S,"不详")</f>
        <v>0</v>
      </c>
      <c r="U102" s="20">
        <f>COUNTIFS(调查表!C:C,统计表!C102,调查表!T:T,"有")</f>
        <v>4</v>
      </c>
      <c r="V102" s="20">
        <f>COUNTIFS(调查表!C:C,统计表!C102,调查表!T:T,"无")</f>
        <v>34</v>
      </c>
      <c r="W102" s="20">
        <f>COUNTIFS(调查表!C:C,统计表!C102,调查表!T:T,"不详")</f>
        <v>0</v>
      </c>
      <c r="X102" s="20">
        <f>COUNTIFS(调查表!C:C,统计表!C102,调查表!U:U,"有")</f>
        <v>36</v>
      </c>
      <c r="Y102" s="20">
        <f>COUNTIFS(调查表!C:C,统计表!C102,调查表!U:U,"无")</f>
        <v>1</v>
      </c>
      <c r="Z102" s="20">
        <f>COUNTIFS(调查表!C:C,统计表!C102,调查表!U:U,"不详")</f>
        <v>1</v>
      </c>
      <c r="AA102" s="20">
        <f>COUNTIFS(调查表!C:C,统计表!C102,调查表!V:V,"有")</f>
        <v>8</v>
      </c>
      <c r="AB102" s="20">
        <f>COUNTIFS(调查表!C:C,统计表!C102,调查表!V:V,"无")</f>
        <v>29</v>
      </c>
      <c r="AC102" s="20">
        <f>COUNTIFS(调查表!C:C,统计表!C102,调查表!V:V,"不详")</f>
        <v>1</v>
      </c>
      <c r="AD102" s="20">
        <f>COUNTIFS(调查表!C:C,统计表!C102,调查表!X:X,"1")</f>
        <v>9</v>
      </c>
      <c r="AE102" s="20">
        <f>COUNTIFS(调查表!C:C,统计表!C102,调查表!X:X,"2")</f>
        <v>29</v>
      </c>
      <c r="AF102" s="20">
        <f>COUNTIFS(调查表!C:C,统计表!C102,调查表!Z:Z,"1")</f>
        <v>26</v>
      </c>
      <c r="AG102" s="20">
        <f>COUNTIFS(调查表!C:C,统计表!C102,调查表!Z:Z,"2")</f>
        <v>2</v>
      </c>
      <c r="AH102" s="20">
        <f>COUNTIFS(调查表!C:C,统计表!C102,调查表!Z:Z,"4")</f>
        <v>9</v>
      </c>
      <c r="AI102" s="20">
        <f>COUNTIFS(调查表!C:C,统计表!C102,调查表!Z:Z,"3")</f>
        <v>1</v>
      </c>
      <c r="AJ102" s="20">
        <f>COUNTIFS(调查表!C:C,统计表!C102,调查表!Z:Z,"5")</f>
        <v>0</v>
      </c>
      <c r="AK102" s="20">
        <f>COUNTIFS(调查表!C:C,统计表!C102,调查表!AB:AB,"1")</f>
        <v>24</v>
      </c>
      <c r="AL102" s="20">
        <f>COUNTIFS(调查表!C:C,统计表!C102,调查表!AB:AB,"2")</f>
        <v>2</v>
      </c>
      <c r="AM102" s="20">
        <f>COUNTIFS(调查表!C:C,统计表!C102,调查表!AB:AB,"3")</f>
        <v>3</v>
      </c>
      <c r="AN102" s="20">
        <f>COUNTIFS(调查表!C:C,统计表!C102,调查表!AB:AB,"4")</f>
        <v>9</v>
      </c>
      <c r="AO102" s="20">
        <f>COUNTIFS(调查表!C:C,统计表!C102,调查表!AB:AB,"5")</f>
        <v>0</v>
      </c>
      <c r="AP102" s="20">
        <f>COUNTIFS(调查表!C:C,统计表!C102,调查表!G:G,"1")</f>
        <v>1</v>
      </c>
      <c r="AQ102" s="20">
        <f>COUNTIFS(调查表!C:C,统计表!C102,调查表!G:G,"2")</f>
        <v>2</v>
      </c>
      <c r="AR102" s="20">
        <f>COUNTIFS(调查表!C:C,统计表!C102,调查表!G:G,"3")</f>
        <v>0</v>
      </c>
      <c r="AS102" s="20">
        <f>COUNTIFS(调查表!C:C,统计表!C102,调查表!G:G,"4")</f>
        <v>0</v>
      </c>
      <c r="AT102" s="20">
        <f>COUNTIFS(调查表!C:C,统计表!C102,调查表!G:G,"5")</f>
        <v>5</v>
      </c>
      <c r="AU102" s="20">
        <f>COUNTIFS(调查表!C:C,统计表!C102,调查表!G:G,"6")</f>
        <v>0</v>
      </c>
    </row>
    <row r="103" spans="1:48">
      <c r="A103" s="20">
        <v>91</v>
      </c>
      <c r="B103" s="20" t="s">
        <v>19329</v>
      </c>
      <c r="C103" s="54" t="s">
        <v>19890</v>
      </c>
      <c r="D103" s="55">
        <f>COUNTIFS(调查表!C:C,统计表!C103,调查表!K:K,"是")</f>
        <v>9</v>
      </c>
      <c r="E103" s="55">
        <f>COUNTIFS(调查表!C:C,统计表!C103,调查表!K:K,"否")</f>
        <v>0</v>
      </c>
      <c r="F103" s="55">
        <f>COUNTIFS(调查表!C:C,统计表!C103,调查表!K:K,"无法查看")</f>
        <v>0</v>
      </c>
      <c r="G103" s="20">
        <f>COUNTIFS(调查表!C:C,统计表!C103,调查表!N:N,"仍在使用")</f>
        <v>9</v>
      </c>
      <c r="H103" s="20">
        <f>COUNTIFS(调查表!C:C,统计表!C103,调查表!N:N,"废弃不用")</f>
        <v>0</v>
      </c>
      <c r="I103" s="20">
        <f>COUNTIFS(调查表!C:C,统计表!C103,调查表!N:N,"不详")</f>
        <v>0</v>
      </c>
      <c r="J103" s="20">
        <f>COUNTIFS(调查表!C:C,统计表!C103,调查表!O:O,"√")</f>
        <v>4</v>
      </c>
      <c r="K103" s="20">
        <f>COUNTIFS(调查表!C:C,统计表!C103,调查表!P:P,"√")</f>
        <v>5</v>
      </c>
      <c r="L103" s="20">
        <f>COUNTIFS(调查表!C:C,统计表!C103,调查表!Q:Q,"√")</f>
        <v>4</v>
      </c>
      <c r="M103" s="20">
        <f>COUNTIFS(调查表!C:C,统计表!C103,调查表!R:R,"√")</f>
        <v>0</v>
      </c>
      <c r="N103" s="20">
        <f>COUNTIFS(调查表!C:C,统计表!C103,调查表!AE:AE,"2")</f>
        <v>4</v>
      </c>
      <c r="O103" s="20">
        <f>COUNTIFS(调查表!C:C,统计表!C103,调查表!AE:AE,"3")</f>
        <v>0</v>
      </c>
      <c r="P103" s="20">
        <f>COUNTIFS(调查表!C:C,统计表!C103,调查表!AE:AE,"4")</f>
        <v>0</v>
      </c>
      <c r="Q103" s="20">
        <f>COUNTIFS(调查表!C:C,统计表!C103,调查表!S:S,"无")</f>
        <v>0</v>
      </c>
      <c r="R103" s="20">
        <f>COUNTIFS(调查表!C:C,统计表!C103,调查表!S:S,"清澈")</f>
        <v>9</v>
      </c>
      <c r="S103" s="20">
        <f>COUNTIFS(调查表!C:C,统计表!C103,调查表!S:S,"浑浊")</f>
        <v>0</v>
      </c>
      <c r="T103" s="20">
        <f>COUNTIFS(调查表!C:C,统计表!C103,调查表!S:S,"不详")</f>
        <v>0</v>
      </c>
      <c r="U103" s="20">
        <f>COUNTIFS(调查表!C:C,统计表!C103,调查表!T:T,"有")</f>
        <v>0</v>
      </c>
      <c r="V103" s="20">
        <f>COUNTIFS(调查表!C:C,统计表!C103,调查表!T:T,"无")</f>
        <v>9</v>
      </c>
      <c r="W103" s="20">
        <f>COUNTIFS(调查表!C:C,统计表!C103,调查表!T:T,"不详")</f>
        <v>0</v>
      </c>
      <c r="X103" s="20">
        <f>COUNTIFS(调查表!C:C,统计表!C103,调查表!U:U,"有")</f>
        <v>9</v>
      </c>
      <c r="Y103" s="20">
        <f>COUNTIFS(调查表!C:C,统计表!C103,调查表!U:U,"无")</f>
        <v>0</v>
      </c>
      <c r="Z103" s="20">
        <f>COUNTIFS(调查表!C:C,统计表!C103,调查表!U:U,"不详")</f>
        <v>0</v>
      </c>
      <c r="AA103" s="20">
        <f>COUNTIFS(调查表!C:C,统计表!C103,调查表!V:V,"有")</f>
        <v>3</v>
      </c>
      <c r="AB103" s="20">
        <f>COUNTIFS(调查表!C:C,统计表!C103,调查表!V:V,"无")</f>
        <v>6</v>
      </c>
      <c r="AC103" s="20">
        <f>COUNTIFS(调查表!C:C,统计表!C103,调查表!V:V,"不详")</f>
        <v>0</v>
      </c>
      <c r="AD103" s="20">
        <f>COUNTIFS(调查表!C:C,统计表!C103,调查表!X:X,"1")</f>
        <v>9</v>
      </c>
      <c r="AE103" s="20">
        <f>COUNTIFS(调查表!C:C,统计表!C103,调查表!X:X,"2")</f>
        <v>0</v>
      </c>
      <c r="AF103" s="20">
        <f>COUNTIFS(调查表!C:C,统计表!C103,调查表!Z:Z,"1")</f>
        <v>8</v>
      </c>
      <c r="AG103" s="20">
        <f>COUNTIFS(调查表!C:C,统计表!C103,调查表!Z:Z,"2")</f>
        <v>0</v>
      </c>
      <c r="AH103" s="20">
        <f>COUNTIFS(调查表!C:C,统计表!C103,调查表!Z:Z,"4")</f>
        <v>1</v>
      </c>
      <c r="AI103" s="20">
        <f>COUNTIFS(调查表!C:C,统计表!C103,调查表!Z:Z,"3")</f>
        <v>0</v>
      </c>
      <c r="AJ103" s="20">
        <f>COUNTIFS(调查表!C:C,统计表!C103,调查表!Z:Z,"5")</f>
        <v>0</v>
      </c>
      <c r="AK103" s="20">
        <f>COUNTIFS(调查表!C:C,统计表!C103,调查表!AB:AB,"1")</f>
        <v>8</v>
      </c>
      <c r="AL103" s="20">
        <f>COUNTIFS(调查表!C:C,统计表!C103,调查表!AB:AB,"2")</f>
        <v>0</v>
      </c>
      <c r="AM103" s="20">
        <f>COUNTIFS(调查表!C:C,统计表!C103,调查表!AB:AB,"3")</f>
        <v>0</v>
      </c>
      <c r="AN103" s="20">
        <f>COUNTIFS(调查表!C:C,统计表!C103,调查表!AB:AB,"4")</f>
        <v>1</v>
      </c>
      <c r="AO103" s="20">
        <f>COUNTIFS(调查表!C:C,统计表!C103,调查表!AB:AB,"5")</f>
        <v>0</v>
      </c>
      <c r="AP103" s="20">
        <f>COUNTIFS(调查表!C:C,统计表!C103,调查表!G:G,"1")</f>
        <v>1</v>
      </c>
      <c r="AQ103" s="20">
        <f>COUNTIFS(调查表!C:C,统计表!C103,调查表!G:G,"2")</f>
        <v>0</v>
      </c>
      <c r="AR103" s="20">
        <f>COUNTIFS(调查表!C:C,统计表!C103,调查表!G:G,"3")</f>
        <v>0</v>
      </c>
      <c r="AS103" s="20">
        <f>COUNTIFS(调查表!C:C,统计表!C103,调查表!G:G,"4")</f>
        <v>0</v>
      </c>
      <c r="AT103" s="20">
        <f>COUNTIFS(调查表!C:C,统计表!C103,调查表!G:G,"5")</f>
        <v>0</v>
      </c>
      <c r="AU103" s="20">
        <f>COUNTIFS(调查表!C:C,统计表!C103,调查表!G:G,"6")</f>
        <v>0</v>
      </c>
    </row>
    <row r="104" spans="1:48" ht="58.9" customHeight="1">
      <c r="A104" s="56"/>
      <c r="B104" s="57"/>
      <c r="C104" s="57" t="s">
        <v>19962</v>
      </c>
      <c r="D104" s="57">
        <f>SUM(D100:D103)</f>
        <v>104</v>
      </c>
      <c r="E104" s="57">
        <f t="shared" ref="E104:AU104" si="10">SUM(E100:E103)</f>
        <v>3</v>
      </c>
      <c r="F104" s="57">
        <f t="shared" si="10"/>
        <v>0</v>
      </c>
      <c r="G104" s="57">
        <f t="shared" si="10"/>
        <v>93</v>
      </c>
      <c r="H104" s="57">
        <f t="shared" si="10"/>
        <v>11</v>
      </c>
      <c r="I104" s="57">
        <f t="shared" si="10"/>
        <v>0</v>
      </c>
      <c r="J104" s="57">
        <f t="shared" si="10"/>
        <v>10</v>
      </c>
      <c r="K104" s="57">
        <f t="shared" si="10"/>
        <v>76</v>
      </c>
      <c r="L104" s="57">
        <f t="shared" si="10"/>
        <v>20</v>
      </c>
      <c r="M104" s="57">
        <f t="shared" si="10"/>
        <v>20</v>
      </c>
      <c r="N104" s="57">
        <f t="shared" si="10"/>
        <v>25</v>
      </c>
      <c r="O104" s="57">
        <f t="shared" si="10"/>
        <v>4</v>
      </c>
      <c r="P104" s="57">
        <f t="shared" si="10"/>
        <v>0</v>
      </c>
      <c r="Q104" s="57">
        <f t="shared" si="10"/>
        <v>0</v>
      </c>
      <c r="R104" s="57">
        <f t="shared" si="10"/>
        <v>83</v>
      </c>
      <c r="S104" s="57">
        <f t="shared" si="10"/>
        <v>21</v>
      </c>
      <c r="T104" s="57">
        <f t="shared" si="10"/>
        <v>0</v>
      </c>
      <c r="U104" s="57">
        <f t="shared" si="10"/>
        <v>7</v>
      </c>
      <c r="V104" s="57">
        <f t="shared" si="10"/>
        <v>97</v>
      </c>
      <c r="W104" s="57">
        <f t="shared" si="10"/>
        <v>0</v>
      </c>
      <c r="X104" s="57">
        <f t="shared" si="10"/>
        <v>86</v>
      </c>
      <c r="Y104" s="57">
        <f t="shared" si="10"/>
        <v>17</v>
      </c>
      <c r="Z104" s="57">
        <f t="shared" si="10"/>
        <v>1</v>
      </c>
      <c r="AA104" s="57">
        <f t="shared" si="10"/>
        <v>17</v>
      </c>
      <c r="AB104" s="57">
        <f t="shared" si="10"/>
        <v>86</v>
      </c>
      <c r="AC104" s="57">
        <f t="shared" si="10"/>
        <v>1</v>
      </c>
      <c r="AD104" s="57">
        <f t="shared" si="10"/>
        <v>45</v>
      </c>
      <c r="AE104" s="57">
        <f t="shared" si="10"/>
        <v>59</v>
      </c>
      <c r="AF104" s="57">
        <f t="shared" si="10"/>
        <v>73</v>
      </c>
      <c r="AG104" s="57">
        <f t="shared" si="10"/>
        <v>17</v>
      </c>
      <c r="AH104" s="57">
        <f t="shared" si="10"/>
        <v>13</v>
      </c>
      <c r="AI104" s="57">
        <f t="shared" si="10"/>
        <v>1</v>
      </c>
      <c r="AJ104" s="57">
        <f t="shared" si="10"/>
        <v>0</v>
      </c>
      <c r="AK104" s="57">
        <f t="shared" si="10"/>
        <v>59</v>
      </c>
      <c r="AL104" s="57">
        <f t="shared" si="10"/>
        <v>3</v>
      </c>
      <c r="AM104" s="57">
        <f t="shared" si="10"/>
        <v>7</v>
      </c>
      <c r="AN104" s="57">
        <f t="shared" si="10"/>
        <v>21</v>
      </c>
      <c r="AO104" s="57">
        <f t="shared" si="10"/>
        <v>14</v>
      </c>
      <c r="AP104" s="57">
        <f t="shared" si="10"/>
        <v>2</v>
      </c>
      <c r="AQ104" s="57">
        <f t="shared" si="10"/>
        <v>2</v>
      </c>
      <c r="AR104" s="57">
        <f t="shared" si="10"/>
        <v>0</v>
      </c>
      <c r="AS104" s="57">
        <f t="shared" si="10"/>
        <v>0</v>
      </c>
      <c r="AT104" s="57">
        <f t="shared" si="10"/>
        <v>10</v>
      </c>
      <c r="AU104" s="57">
        <f t="shared" si="10"/>
        <v>0</v>
      </c>
    </row>
    <row r="105" spans="1:48" ht="58.9" customHeight="1">
      <c r="A105" s="21"/>
      <c r="B105" s="21"/>
      <c r="C105" s="21"/>
      <c r="D105" s="21">
        <f>D16+D22+D30+D40+D50+D62+D69+D76+D86+D99+D104</f>
        <v>3247</v>
      </c>
      <c r="E105" s="21">
        <f>E16+E22+E30+E40+E50+E62+E69+E76+E86+E99+E104</f>
        <v>378</v>
      </c>
      <c r="F105" s="21">
        <f>F16+F22+F30+F40+F50+F62+F69+F76+F86+F99+F104</f>
        <v>8</v>
      </c>
      <c r="G105" s="21">
        <f t="shared" ref="G105:AU105" si="11">G16+G22+G30+G40+G50+G62+G69+G76+G86+G99+G104</f>
        <v>2235</v>
      </c>
      <c r="H105" s="21">
        <f t="shared" si="11"/>
        <v>1008</v>
      </c>
      <c r="I105" s="21">
        <f t="shared" si="11"/>
        <v>4</v>
      </c>
      <c r="J105" s="21">
        <f t="shared" si="11"/>
        <v>575</v>
      </c>
      <c r="K105" s="21">
        <f t="shared" si="11"/>
        <v>1717</v>
      </c>
      <c r="L105" s="21">
        <f t="shared" si="11"/>
        <v>230</v>
      </c>
      <c r="M105" s="21">
        <f t="shared" si="11"/>
        <v>313</v>
      </c>
      <c r="N105" s="21">
        <f t="shared" si="11"/>
        <v>401</v>
      </c>
      <c r="O105" s="21">
        <f t="shared" si="11"/>
        <v>89</v>
      </c>
      <c r="P105" s="21">
        <f t="shared" si="11"/>
        <v>7</v>
      </c>
      <c r="Q105" s="21">
        <f t="shared" si="11"/>
        <v>79</v>
      </c>
      <c r="R105" s="21">
        <f t="shared" si="11"/>
        <v>2505</v>
      </c>
      <c r="S105" s="21">
        <f t="shared" si="11"/>
        <v>582</v>
      </c>
      <c r="T105" s="21">
        <f t="shared" si="11"/>
        <v>81</v>
      </c>
      <c r="U105" s="21">
        <f t="shared" si="11"/>
        <v>454</v>
      </c>
      <c r="V105" s="21">
        <f t="shared" si="11"/>
        <v>2683</v>
      </c>
      <c r="W105" s="21">
        <f t="shared" si="11"/>
        <v>109</v>
      </c>
      <c r="X105" s="21">
        <f t="shared" si="11"/>
        <v>2559</v>
      </c>
      <c r="Y105" s="21">
        <f t="shared" si="11"/>
        <v>597</v>
      </c>
      <c r="Z105" s="21">
        <f t="shared" si="11"/>
        <v>90</v>
      </c>
      <c r="AA105" s="21">
        <f t="shared" si="11"/>
        <v>536</v>
      </c>
      <c r="AB105" s="21">
        <f t="shared" si="11"/>
        <v>2639</v>
      </c>
      <c r="AC105" s="21">
        <f t="shared" si="11"/>
        <v>71</v>
      </c>
      <c r="AD105" s="21">
        <f t="shared" si="11"/>
        <v>860</v>
      </c>
      <c r="AE105" s="21">
        <f t="shared" si="11"/>
        <v>2387</v>
      </c>
      <c r="AF105" s="21">
        <f t="shared" si="11"/>
        <v>2037</v>
      </c>
      <c r="AG105" s="21">
        <f t="shared" si="11"/>
        <v>344</v>
      </c>
      <c r="AH105" s="21">
        <f t="shared" si="11"/>
        <v>358</v>
      </c>
      <c r="AI105" s="21">
        <f t="shared" si="11"/>
        <v>379</v>
      </c>
      <c r="AJ105" s="21">
        <f t="shared" si="11"/>
        <v>129</v>
      </c>
      <c r="AK105" s="21">
        <f t="shared" si="11"/>
        <v>2177</v>
      </c>
      <c r="AL105" s="21">
        <f t="shared" si="11"/>
        <v>132</v>
      </c>
      <c r="AM105" s="21">
        <f t="shared" si="11"/>
        <v>226</v>
      </c>
      <c r="AN105" s="21">
        <f t="shared" si="11"/>
        <v>434</v>
      </c>
      <c r="AO105" s="21">
        <f t="shared" si="11"/>
        <v>278</v>
      </c>
      <c r="AP105" s="21">
        <f t="shared" si="11"/>
        <v>56</v>
      </c>
      <c r="AQ105" s="21">
        <f t="shared" si="11"/>
        <v>55</v>
      </c>
      <c r="AR105" s="21">
        <f t="shared" si="11"/>
        <v>20</v>
      </c>
      <c r="AS105" s="21">
        <f t="shared" si="11"/>
        <v>14</v>
      </c>
      <c r="AT105" s="21">
        <f t="shared" si="11"/>
        <v>113</v>
      </c>
      <c r="AU105" s="21">
        <f t="shared" si="11"/>
        <v>54</v>
      </c>
    </row>
    <row r="106" spans="1:48" ht="19.899999999999999" hidden="1" customHeight="1">
      <c r="F106" s="33" t="s">
        <v>526</v>
      </c>
      <c r="G106">
        <v>1</v>
      </c>
      <c r="J106" s="63">
        <f>J105/2234</f>
        <v>0.25738585496866606</v>
      </c>
      <c r="K106" s="63">
        <f t="shared" ref="K106:P106" si="12">K105/2234</f>
        <v>0.76857654431512978</v>
      </c>
      <c r="L106" s="63">
        <f t="shared" si="12"/>
        <v>0.10295434198746643</v>
      </c>
      <c r="M106" s="63">
        <f t="shared" si="12"/>
        <v>0.14010743061772604</v>
      </c>
      <c r="N106" s="63">
        <f t="shared" si="12"/>
        <v>0.17949865711727842</v>
      </c>
      <c r="O106" s="63">
        <f t="shared" si="12"/>
        <v>3.9838854073410923E-2</v>
      </c>
      <c r="P106" s="23">
        <f t="shared" si="12"/>
        <v>3.1333930170098479E-3</v>
      </c>
      <c r="Q106" s="23">
        <f>Q105/3245</f>
        <v>2.4345146379044683E-2</v>
      </c>
      <c r="R106" s="23">
        <f t="shared" ref="R106:T106" si="13">R105/3245</f>
        <v>0.77195685670261938</v>
      </c>
      <c r="S106" s="23">
        <f t="shared" si="13"/>
        <v>0.17935285053929123</v>
      </c>
      <c r="T106" s="23">
        <f t="shared" si="13"/>
        <v>2.4961479198767334E-2</v>
      </c>
    </row>
    <row r="107" spans="1:48" hidden="1">
      <c r="F107" s="33" t="s">
        <v>19974</v>
      </c>
      <c r="G107">
        <v>1</v>
      </c>
      <c r="M107" s="20">
        <f>J105+K105+L105+L105:M105-N105-O105*2-P105*3</f>
        <v>2235</v>
      </c>
      <c r="U107">
        <f t="shared" ref="U107:W107" si="14">U105/3245</f>
        <v>0.13990755007704161</v>
      </c>
      <c r="V107">
        <f t="shared" si="14"/>
        <v>0.82681047765793525</v>
      </c>
      <c r="W107" s="23">
        <f t="shared" si="14"/>
        <v>3.3590138674884439E-2</v>
      </c>
      <c r="X107" s="23">
        <f t="shared" ref="X107:AU107" si="15">X105/3245</f>
        <v>0.78859784283513101</v>
      </c>
      <c r="Y107" s="23">
        <f t="shared" si="15"/>
        <v>0.18397534668721111</v>
      </c>
      <c r="Z107" s="23">
        <f t="shared" si="15"/>
        <v>2.7734976887519261E-2</v>
      </c>
      <c r="AA107" s="23">
        <f t="shared" si="15"/>
        <v>0.16517719568567027</v>
      </c>
      <c r="AB107" s="23">
        <f t="shared" si="15"/>
        <v>0.81325115562403694</v>
      </c>
      <c r="AC107" s="23">
        <f t="shared" si="15"/>
        <v>2.1879815100154083E-2</v>
      </c>
      <c r="AD107" s="23">
        <f t="shared" si="15"/>
        <v>0.26502311248073962</v>
      </c>
      <c r="AE107" s="23">
        <f t="shared" si="15"/>
        <v>0.735593220338983</v>
      </c>
      <c r="AF107" s="23">
        <f t="shared" si="15"/>
        <v>0.62773497688751922</v>
      </c>
      <c r="AG107" s="23">
        <f t="shared" si="15"/>
        <v>0.10600924499229585</v>
      </c>
      <c r="AH107" s="23">
        <f t="shared" si="15"/>
        <v>0.1103235747303544</v>
      </c>
      <c r="AI107" s="23">
        <f t="shared" si="15"/>
        <v>0.11679506933744221</v>
      </c>
      <c r="AJ107" s="23">
        <f t="shared" si="15"/>
        <v>3.975346687211094E-2</v>
      </c>
      <c r="AK107" s="23">
        <f t="shared" si="15"/>
        <v>0.67087827426810476</v>
      </c>
      <c r="AL107" s="23">
        <f t="shared" si="15"/>
        <v>4.0677966101694912E-2</v>
      </c>
      <c r="AM107" s="23">
        <f t="shared" si="15"/>
        <v>6.9645608628659469E-2</v>
      </c>
      <c r="AN107" s="23">
        <f t="shared" si="15"/>
        <v>0.13374422187981511</v>
      </c>
      <c r="AO107" s="23">
        <f t="shared" si="15"/>
        <v>8.5670261941448389E-2</v>
      </c>
      <c r="AP107" s="23">
        <f t="shared" si="15"/>
        <v>1.7257318952234205E-2</v>
      </c>
      <c r="AQ107" s="23">
        <f t="shared" si="15"/>
        <v>1.6949152542372881E-2</v>
      </c>
      <c r="AR107" s="23">
        <f t="shared" si="15"/>
        <v>6.1633281972265025E-3</v>
      </c>
      <c r="AS107" s="23">
        <f t="shared" si="15"/>
        <v>4.3143297380585513E-3</v>
      </c>
      <c r="AT107" s="23">
        <f t="shared" si="15"/>
        <v>3.4822804314329735E-2</v>
      </c>
      <c r="AU107" s="23">
        <f t="shared" si="15"/>
        <v>1.6640986132511557E-2</v>
      </c>
    </row>
    <row r="108" spans="1:48" hidden="1">
      <c r="F108" s="33" t="s">
        <v>19949</v>
      </c>
      <c r="G108">
        <v>7</v>
      </c>
    </row>
    <row r="109" spans="1:48" hidden="1">
      <c r="K109">
        <f>2234/3245</f>
        <v>0.68844375963020032</v>
      </c>
    </row>
    <row r="110" spans="1:48" hidden="1"/>
    <row r="111" spans="1:48" hidden="1">
      <c r="G111">
        <f>G105/D105</f>
        <v>0.68832768709578074</v>
      </c>
      <c r="H111">
        <f>H105/D105</f>
        <v>0.31044040652910376</v>
      </c>
      <c r="I111">
        <f>I105/D105</f>
        <v>1.2319063751154912E-3</v>
      </c>
    </row>
    <row r="112" spans="1:48" hidden="1"/>
    <row r="113" spans="1:47">
      <c r="A113" s="30" t="s">
        <v>19975</v>
      </c>
      <c r="G113">
        <f>[1]统计表!$D$104</f>
        <v>2524</v>
      </c>
      <c r="H113">
        <f>[1]统计表!$E$104</f>
        <v>398</v>
      </c>
      <c r="J113">
        <f>[1]统计表!$F$104</f>
        <v>809</v>
      </c>
      <c r="K113">
        <f>[1]统计表!$G$104</f>
        <v>1776</v>
      </c>
      <c r="L113">
        <f>[1]统计表!$H$104</f>
        <v>280</v>
      </c>
      <c r="M113">
        <f>[1]统计表!$I$104</f>
        <v>236</v>
      </c>
      <c r="N113">
        <f>[1]统计表!$J$104</f>
        <v>445</v>
      </c>
      <c r="O113">
        <f>[1]统计表!$K$104</f>
        <v>57</v>
      </c>
      <c r="P113">
        <f>[1]统计表!$L$104</f>
        <v>6</v>
      </c>
      <c r="Q113">
        <f>[1]统计表!$M$104</f>
        <v>237</v>
      </c>
      <c r="R113">
        <f>[1]统计表!$N$104</f>
        <v>2434</v>
      </c>
      <c r="S113">
        <f>[1]统计表!$O$104</f>
        <v>251</v>
      </c>
      <c r="U113">
        <f>[1]统计表!$P$104</f>
        <v>431</v>
      </c>
      <c r="V113">
        <f>[1]统计表!$Q$104</f>
        <v>2491</v>
      </c>
      <c r="X113">
        <f>[1]统计表!$R$104</f>
        <v>2170</v>
      </c>
      <c r="Y113">
        <f>[1]统计表!$S$104</f>
        <v>752</v>
      </c>
      <c r="AA113">
        <f>[1]统计表!$T$104</f>
        <v>562</v>
      </c>
      <c r="AB113">
        <f>[1]统计表!$U$104</f>
        <v>2360</v>
      </c>
      <c r="AD113">
        <f>[1]统计表!$V$104</f>
        <v>313</v>
      </c>
      <c r="AE113">
        <f>[1]统计表!$W$104</f>
        <v>2609</v>
      </c>
      <c r="AF113">
        <f>[1]统计表!$X$104</f>
        <v>1943</v>
      </c>
      <c r="AG113">
        <f>[1]统计表!$Y$104</f>
        <v>42</v>
      </c>
      <c r="AH113">
        <f>[1]统计表!$AA$104</f>
        <v>28</v>
      </c>
      <c r="AI113">
        <f>[1]统计表!$Z$104</f>
        <v>873</v>
      </c>
      <c r="AJ113">
        <f>[1]统计表!$AB$104</f>
        <v>36</v>
      </c>
      <c r="AK113">
        <f>[1]统计表!$AC$104</f>
        <v>2044</v>
      </c>
      <c r="AL113">
        <f>[1]统计表!$AD$104</f>
        <v>41</v>
      </c>
      <c r="AM113">
        <f>[1]统计表!$AE$104</f>
        <v>714</v>
      </c>
      <c r="AN113">
        <f>[1]统计表!$AF$104</f>
        <v>43</v>
      </c>
      <c r="AO113">
        <f>[1]统计表!$AG$104</f>
        <v>80</v>
      </c>
      <c r="AP113">
        <f>[1]统计表!$AH$104</f>
        <v>0</v>
      </c>
      <c r="AQ113">
        <f>[1]统计表!$AI$104</f>
        <v>8</v>
      </c>
      <c r="AR113">
        <f>[1]统计表!$AJ$104</f>
        <v>2</v>
      </c>
      <c r="AS113">
        <f>[1]统计表!$AK$104</f>
        <v>19</v>
      </c>
      <c r="AT113">
        <f>[1]统计表!$AL$104</f>
        <v>0</v>
      </c>
      <c r="AU113">
        <f>[1]统计表!$AM$104</f>
        <v>0</v>
      </c>
    </row>
    <row r="114" spans="1:47" s="35" customFormat="1">
      <c r="A114" s="62" t="s">
        <v>19976</v>
      </c>
      <c r="G114" s="35">
        <f>G105+G113</f>
        <v>4759</v>
      </c>
      <c r="H114" s="35">
        <f>H105+H113+I105</f>
        <v>1410</v>
      </c>
      <c r="J114" s="35">
        <f>J105+J113</f>
        <v>1384</v>
      </c>
      <c r="K114" s="35">
        <f>K105+K113</f>
        <v>3493</v>
      </c>
      <c r="L114" s="35">
        <f t="shared" ref="L114:Q114" si="16">L105+L113</f>
        <v>510</v>
      </c>
      <c r="M114" s="35">
        <f t="shared" si="16"/>
        <v>549</v>
      </c>
      <c r="N114" s="35">
        <f t="shared" si="16"/>
        <v>846</v>
      </c>
      <c r="O114" s="35">
        <f t="shared" si="16"/>
        <v>146</v>
      </c>
      <c r="P114" s="35">
        <f t="shared" si="16"/>
        <v>13</v>
      </c>
      <c r="Q114" s="35">
        <f t="shared" si="16"/>
        <v>316</v>
      </c>
      <c r="R114" s="35">
        <f t="shared" ref="R114" si="17">R105+R113</f>
        <v>4939</v>
      </c>
      <c r="S114" s="35">
        <f t="shared" ref="S114" si="18">S105+S113</f>
        <v>833</v>
      </c>
      <c r="T114" s="35">
        <f t="shared" ref="T114" si="19">T105+T113</f>
        <v>81</v>
      </c>
      <c r="U114" s="35">
        <f t="shared" ref="U114" si="20">U105+U113</f>
        <v>885</v>
      </c>
      <c r="V114" s="35">
        <f t="shared" ref="V114:W114" si="21">V105+V113</f>
        <v>5174</v>
      </c>
      <c r="W114" s="35">
        <f t="shared" si="21"/>
        <v>109</v>
      </c>
      <c r="X114" s="35">
        <f t="shared" ref="X114" si="22">X105+X113</f>
        <v>4729</v>
      </c>
      <c r="Y114" s="35">
        <f t="shared" ref="Y114" si="23">Y105+Y113</f>
        <v>1349</v>
      </c>
      <c r="Z114" s="35">
        <f t="shared" ref="Z114" si="24">Z105+Z113</f>
        <v>90</v>
      </c>
      <c r="AA114" s="35">
        <f t="shared" ref="AA114" si="25">AA105+AA113</f>
        <v>1098</v>
      </c>
      <c r="AB114" s="35">
        <f t="shared" ref="AB114:AC114" si="26">AB105+AB113</f>
        <v>4999</v>
      </c>
      <c r="AC114" s="35">
        <f t="shared" si="26"/>
        <v>71</v>
      </c>
      <c r="AD114" s="35">
        <f t="shared" ref="AD114" si="27">AD105+AD113</f>
        <v>1173</v>
      </c>
      <c r="AE114" s="35">
        <f t="shared" ref="AE114" si="28">AE105+AE113</f>
        <v>4996</v>
      </c>
      <c r="AF114" s="35">
        <f t="shared" ref="AF114" si="29">AF105+AF113</f>
        <v>3980</v>
      </c>
      <c r="AG114" s="35">
        <f t="shared" ref="AG114" si="30">AG105+AG113</f>
        <v>386</v>
      </c>
      <c r="AH114" s="35">
        <f t="shared" ref="AH114:AI114" si="31">AH105+AH113</f>
        <v>386</v>
      </c>
      <c r="AI114" s="35">
        <f t="shared" si="31"/>
        <v>1252</v>
      </c>
      <c r="AJ114" s="35">
        <f t="shared" ref="AJ114" si="32">AJ105+AJ113</f>
        <v>165</v>
      </c>
      <c r="AK114" s="35">
        <f t="shared" ref="AK114" si="33">AK105+AK113</f>
        <v>4221</v>
      </c>
      <c r="AL114" s="35">
        <f t="shared" ref="AL114" si="34">AL105+AL113</f>
        <v>173</v>
      </c>
      <c r="AM114" s="35">
        <f t="shared" ref="AM114" si="35">AM105+AM113</f>
        <v>940</v>
      </c>
      <c r="AN114" s="35">
        <f t="shared" ref="AN114:AP114" si="36">AN105+AN113</f>
        <v>477</v>
      </c>
      <c r="AO114" s="35">
        <f t="shared" si="36"/>
        <v>358</v>
      </c>
      <c r="AP114" s="35">
        <f t="shared" si="36"/>
        <v>56</v>
      </c>
      <c r="AQ114" s="35">
        <f t="shared" ref="AQ114" si="37">AQ105+AQ113</f>
        <v>63</v>
      </c>
      <c r="AR114" s="35">
        <f t="shared" ref="AR114" si="38">AR105+AR113</f>
        <v>22</v>
      </c>
      <c r="AS114" s="35">
        <f t="shared" ref="AS114" si="39">AS105+AS113</f>
        <v>33</v>
      </c>
      <c r="AT114" s="35">
        <f t="shared" ref="AT114:AU114" si="40">AT105+AT113</f>
        <v>113</v>
      </c>
      <c r="AU114" s="35">
        <f t="shared" si="40"/>
        <v>54</v>
      </c>
    </row>
    <row r="115" spans="1:47">
      <c r="G115" s="23">
        <f>G114/6169</f>
        <v>0.7714378343329551</v>
      </c>
      <c r="H115" s="23">
        <f t="shared" ref="H115:AU115" si="41">H114/6169</f>
        <v>0.2285621656670449</v>
      </c>
      <c r="I115" s="23">
        <f t="shared" si="41"/>
        <v>0</v>
      </c>
      <c r="J115" s="23">
        <f t="shared" si="41"/>
        <v>0.22434754417247527</v>
      </c>
      <c r="K115" s="23">
        <f t="shared" si="41"/>
        <v>0.56621818771275734</v>
      </c>
      <c r="L115" s="23">
        <f t="shared" si="41"/>
        <v>8.2671421624250285E-2</v>
      </c>
      <c r="M115" s="23">
        <f t="shared" si="41"/>
        <v>8.8993353866104713E-2</v>
      </c>
      <c r="N115" s="23">
        <f t="shared" si="41"/>
        <v>0.13713729940022695</v>
      </c>
      <c r="O115" s="23">
        <f t="shared" si="41"/>
        <v>2.3666720700275572E-2</v>
      </c>
      <c r="P115" s="23">
        <f t="shared" si="41"/>
        <v>2.1073107472848111E-3</v>
      </c>
      <c r="Q115" s="23">
        <f t="shared" si="41"/>
        <v>5.1223861241692335E-2</v>
      </c>
      <c r="R115" s="23">
        <f t="shared" si="41"/>
        <v>0.80061598314151405</v>
      </c>
      <c r="S115" s="23">
        <f t="shared" si="41"/>
        <v>0.13502998865294213</v>
      </c>
      <c r="T115" s="23">
        <f t="shared" si="41"/>
        <v>1.3130166963851516E-2</v>
      </c>
      <c r="U115" s="23">
        <f t="shared" si="41"/>
        <v>0.14345923164208138</v>
      </c>
      <c r="V115" s="23">
        <f t="shared" si="41"/>
        <v>0.83870967741935487</v>
      </c>
      <c r="W115" s="23">
        <f t="shared" si="41"/>
        <v>1.766899011184957E-2</v>
      </c>
      <c r="X115" s="23">
        <f t="shared" si="41"/>
        <v>0.76657480953152857</v>
      </c>
      <c r="Y115" s="23">
        <f t="shared" si="41"/>
        <v>0.2186740152374777</v>
      </c>
      <c r="Z115" s="23">
        <f t="shared" si="41"/>
        <v>1.4589074404279461E-2</v>
      </c>
      <c r="AA115" s="23">
        <f t="shared" si="41"/>
        <v>0.17798670773220943</v>
      </c>
      <c r="AB115" s="23">
        <f t="shared" si="41"/>
        <v>0.810342032744367</v>
      </c>
      <c r="AC115" s="23">
        <f t="shared" si="41"/>
        <v>1.1509158696709354E-2</v>
      </c>
      <c r="AD115" s="23">
        <f t="shared" si="41"/>
        <v>0.19014426973577564</v>
      </c>
      <c r="AE115" s="23">
        <f t="shared" si="41"/>
        <v>0.8098557302642243</v>
      </c>
      <c r="AF115" s="23">
        <f t="shared" si="41"/>
        <v>0.64516129032258063</v>
      </c>
      <c r="AG115" s="23">
        <f t="shared" si="41"/>
        <v>6.2570919111687467E-2</v>
      </c>
      <c r="AH115" s="23">
        <f t="shared" si="41"/>
        <v>6.2570919111687467E-2</v>
      </c>
      <c r="AI115" s="23">
        <f t="shared" si="41"/>
        <v>0.20295023504619875</v>
      </c>
      <c r="AJ115" s="23">
        <f t="shared" si="41"/>
        <v>2.6746636407845682E-2</v>
      </c>
      <c r="AK115" s="23">
        <f t="shared" si="41"/>
        <v>0.68422758956070673</v>
      </c>
      <c r="AL115" s="23">
        <f t="shared" si="41"/>
        <v>2.8043443021559408E-2</v>
      </c>
      <c r="AM115" s="23">
        <f t="shared" si="41"/>
        <v>0.15237477711136327</v>
      </c>
      <c r="AN115" s="23">
        <f t="shared" si="41"/>
        <v>7.7322094342681141E-2</v>
      </c>
      <c r="AO115" s="23">
        <f t="shared" si="41"/>
        <v>5.8032095963689412E-2</v>
      </c>
      <c r="AP115" s="23">
        <f t="shared" si="41"/>
        <v>9.0776462959961095E-3</v>
      </c>
      <c r="AQ115" s="23">
        <f t="shared" si="41"/>
        <v>1.0212352082995623E-2</v>
      </c>
      <c r="AR115" s="23">
        <f t="shared" si="41"/>
        <v>3.5662181877127571E-3</v>
      </c>
      <c r="AS115" s="23">
        <f t="shared" si="41"/>
        <v>5.3493272815691361E-3</v>
      </c>
      <c r="AT115" s="23">
        <f t="shared" si="41"/>
        <v>1.8317393418706435E-2</v>
      </c>
      <c r="AU115" s="23">
        <f t="shared" si="41"/>
        <v>8.753444642567677E-3</v>
      </c>
    </row>
    <row r="116" spans="1:47">
      <c r="J116">
        <f>J114+K114+L114+M114-N114-O114-O114-P114-P114-P114</f>
        <v>4759</v>
      </c>
      <c r="AO116" s="30" t="s">
        <v>19977</v>
      </c>
      <c r="AQ116">
        <v>1</v>
      </c>
      <c r="AR116">
        <v>4</v>
      </c>
    </row>
    <row r="117" spans="1:47">
      <c r="AP117">
        <f>AP114-AP116</f>
        <v>56</v>
      </c>
      <c r="AQ117">
        <f>AQ114-AQ116</f>
        <v>62</v>
      </c>
      <c r="AR117">
        <f t="shared" ref="AR117:AT117" si="42">AR114-AR116</f>
        <v>18</v>
      </c>
      <c r="AS117">
        <f t="shared" si="42"/>
        <v>33</v>
      </c>
      <c r="AT117">
        <f t="shared" si="42"/>
        <v>113</v>
      </c>
      <c r="AU117">
        <v>54</v>
      </c>
    </row>
    <row r="118" spans="1:47">
      <c r="AP118" s="23">
        <f>AP117/6169</f>
        <v>9.0776462959961095E-3</v>
      </c>
      <c r="AQ118" s="23">
        <f t="shared" ref="AQ118:AU118" si="43">AQ117/6169</f>
        <v>1.0050251256281407E-2</v>
      </c>
      <c r="AR118" s="23">
        <f t="shared" si="43"/>
        <v>2.9178148808558925E-3</v>
      </c>
      <c r="AS118" s="23">
        <f t="shared" si="43"/>
        <v>5.3493272815691361E-3</v>
      </c>
      <c r="AT118" s="23">
        <f t="shared" si="43"/>
        <v>1.8317393418706435E-2</v>
      </c>
      <c r="AU118" s="23">
        <f t="shared" si="43"/>
        <v>8.753444642567677E-3</v>
      </c>
    </row>
  </sheetData>
  <mergeCells count="24">
    <mergeCell ref="AV63:AV68"/>
    <mergeCell ref="AV70:AV75"/>
    <mergeCell ref="AV77:AV85"/>
    <mergeCell ref="AV87:AV98"/>
    <mergeCell ref="AV3:AV15"/>
    <mergeCell ref="AV23:AV29"/>
    <mergeCell ref="AV31:AV39"/>
    <mergeCell ref="AV41:AV49"/>
    <mergeCell ref="AV51:AV61"/>
    <mergeCell ref="AP1:AU1"/>
    <mergeCell ref="A1:A2"/>
    <mergeCell ref="B1:B2"/>
    <mergeCell ref="C1:C2"/>
    <mergeCell ref="AV1:AV2"/>
    <mergeCell ref="X1:Z1"/>
    <mergeCell ref="AA1:AC1"/>
    <mergeCell ref="AD1:AE1"/>
    <mergeCell ref="AF1:AJ1"/>
    <mergeCell ref="AK1:AO1"/>
    <mergeCell ref="D1:F1"/>
    <mergeCell ref="G1:I1"/>
    <mergeCell ref="J1:P1"/>
    <mergeCell ref="Q1:T1"/>
    <mergeCell ref="U1:W1"/>
  </mergeCells>
  <phoneticPr fontId="54" type="noConversion"/>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100"/>
  <sheetViews>
    <sheetView zoomScale="70" zoomScaleNormal="70" workbookViewId="0">
      <pane ySplit="1" topLeftCell="A80" activePane="bottomLeft" state="frozen"/>
      <selection pane="bottomLeft" activeCell="AD5" sqref="AD5"/>
    </sheetView>
  </sheetViews>
  <sheetFormatPr defaultColWidth="8.875" defaultRowHeight="13.5"/>
  <cols>
    <col min="1" max="2" width="8.875" style="27"/>
    <col min="3" max="3" width="14.125" style="27" customWidth="1"/>
    <col min="4" max="4" width="8.875" style="27"/>
    <col min="5" max="5" width="8.875" style="51"/>
    <col min="6" max="17" width="8.875" style="27"/>
    <col min="18" max="18" width="17" style="27" customWidth="1"/>
    <col min="19" max="16383" width="8.875" style="27"/>
  </cols>
  <sheetData>
    <row r="1" spans="1:28" ht="60" customHeight="1">
      <c r="A1" s="18" t="s">
        <v>0</v>
      </c>
      <c r="B1" s="18" t="s">
        <v>1</v>
      </c>
      <c r="C1" s="18" t="s">
        <v>2</v>
      </c>
      <c r="D1" s="18" t="s">
        <v>42</v>
      </c>
      <c r="E1" s="42" t="s">
        <v>12049</v>
      </c>
      <c r="F1" s="18" t="s">
        <v>19978</v>
      </c>
      <c r="G1" s="20" t="s">
        <v>6190</v>
      </c>
      <c r="H1" s="18" t="s">
        <v>19979</v>
      </c>
      <c r="I1" s="18" t="s">
        <v>2888</v>
      </c>
      <c r="J1" s="18" t="s">
        <v>10046</v>
      </c>
      <c r="K1" s="18" t="s">
        <v>19980</v>
      </c>
      <c r="L1" s="18" t="s">
        <v>706</v>
      </c>
      <c r="M1" s="18" t="s">
        <v>6175</v>
      </c>
      <c r="N1" s="18" t="s">
        <v>757</v>
      </c>
      <c r="O1" s="18" t="s">
        <v>10422</v>
      </c>
      <c r="P1" s="18" t="s">
        <v>460</v>
      </c>
      <c r="Q1" s="18" t="s">
        <v>115</v>
      </c>
      <c r="R1" s="18" t="s">
        <v>645</v>
      </c>
      <c r="S1" s="18" t="s">
        <v>133</v>
      </c>
      <c r="T1" s="18" t="s">
        <v>108</v>
      </c>
      <c r="U1" s="18" t="s">
        <v>82</v>
      </c>
      <c r="V1" s="18" t="s">
        <v>30</v>
      </c>
      <c r="W1" s="18" t="s">
        <v>54</v>
      </c>
      <c r="X1" s="18" t="s">
        <v>814</v>
      </c>
      <c r="Y1" s="18" t="s">
        <v>4608</v>
      </c>
      <c r="Z1" s="18" t="s">
        <v>13345</v>
      </c>
      <c r="AA1" s="18" t="s">
        <v>4443</v>
      </c>
      <c r="AB1" s="52"/>
    </row>
    <row r="2" spans="1:28" ht="60" customHeight="1">
      <c r="A2" s="18">
        <v>1</v>
      </c>
      <c r="B2" s="18" t="s">
        <v>25</v>
      </c>
      <c r="C2" s="18" t="s">
        <v>777</v>
      </c>
      <c r="D2" s="20">
        <f>COUNTIFS(调查表!C:C,年代!C2,调查表!H:H,"不详")</f>
        <v>2</v>
      </c>
      <c r="E2" s="47">
        <f>COUNTIFS(调查表!C:C,年代!C2,调查表!H:H,"夏")</f>
        <v>0</v>
      </c>
      <c r="F2" s="20">
        <f>COUNTIFS(调查表!C:C,年代!C2,调查表!H:H,"商")</f>
        <v>0</v>
      </c>
      <c r="G2" s="20">
        <f>COUNTIFS(调查表!C:C,年代!C2,调查表!H:H,"周（春秋战国）")</f>
        <v>0</v>
      </c>
      <c r="H2" s="20">
        <f>COUNTIFS(调查表!C:C,年代!C2,调查表!H:H,"秦朝")</f>
        <v>0</v>
      </c>
      <c r="I2" s="20">
        <f>COUNTIFS(调查表!C:C,年代!C2,调查表!H:H,"西汉")</f>
        <v>0</v>
      </c>
      <c r="J2" s="20">
        <f>COUNTIFS(调查表!C:C,年代!C2,调查表!H:H,"新朝")</f>
        <v>0</v>
      </c>
      <c r="K2" s="20">
        <f>COUNTIFS(调查表!C:C,年代!C2,调查表!H:H,"东汉")</f>
        <v>0</v>
      </c>
      <c r="L2" s="20">
        <f>COUNTIFS(调查表!C:C,年代!C2,调查表!H:H,"三国")</f>
        <v>0</v>
      </c>
      <c r="M2" s="20">
        <f>COUNTIFS(调查表!C:C,年代!C2,调查表!H:H,"晋")</f>
        <v>0</v>
      </c>
      <c r="N2" s="20">
        <f>COUNTIFS(调查表!C:C,年代!C2,调查表!H:H,"南北朝")</f>
        <v>0</v>
      </c>
      <c r="O2" s="20">
        <f>COUNTIFS(调查表!C:C,年代!C2,调查表!H:H,"隋朝")</f>
        <v>0</v>
      </c>
      <c r="P2" s="20">
        <f>COUNTIFS(调查表!C:C,年代!C2,调查表!H:H,"唐朝")</f>
        <v>0</v>
      </c>
      <c r="Q2" s="20">
        <f>COUNTIFS(调查表!C:C,年代!C2,调查表!H:H,"五代十国")</f>
        <v>0</v>
      </c>
      <c r="R2" s="20">
        <f>COUNTIFS(调查表!C:C,年代!C2,调查表!H:H,"宋")</f>
        <v>0</v>
      </c>
      <c r="S2" s="20">
        <f>COUNTIFS(调查表!C:C,年代!C2,调查表!H:H,"元")</f>
        <v>0</v>
      </c>
      <c r="T2" s="20">
        <f>COUNTIFS(调查表!C:C,年代!C2,调查表!H:H,"明")</f>
        <v>0</v>
      </c>
      <c r="U2" s="20">
        <f>COUNTIFS(调查表!C:C,年代!C2,调查表!H:H,"清")</f>
        <v>5</v>
      </c>
      <c r="V2" s="20">
        <f>COUNTIFS(调查表!C:C,年代!C2,调查表!H:H,"中华民国")</f>
        <v>0</v>
      </c>
      <c r="W2" s="20">
        <f>COUNTIFS(调查表!C:C,年代!C2,调查表!H:H,"50年代")</f>
        <v>0</v>
      </c>
      <c r="X2" s="20">
        <f>COUNTIFS(调查表!C:C,年代!C2,调查表!H:H,"60年代")</f>
        <v>0</v>
      </c>
      <c r="Y2" s="20">
        <f>COUNTIFS(调查表!C:C,年代!C2,调查表!H:H,"70年代")</f>
        <v>0</v>
      </c>
      <c r="Z2" s="20">
        <f>COUNTIFS(调查表!C:C,年代!C2,调查表!H:H,"80年代")</f>
        <v>0</v>
      </c>
      <c r="AA2" s="20">
        <f>COUNTIFS(调查表!C:C,年代!C2,调查表!H:H,"现代")</f>
        <v>0</v>
      </c>
    </row>
    <row r="3" spans="1:28" ht="60" customHeight="1">
      <c r="A3" s="18">
        <v>2</v>
      </c>
      <c r="B3" s="18" t="s">
        <v>25</v>
      </c>
      <c r="C3" s="18" t="s">
        <v>1709</v>
      </c>
      <c r="D3" s="20">
        <f>COUNTIFS(调查表!C:C,年代!C3,调查表!H:H,"不详")</f>
        <v>5</v>
      </c>
      <c r="E3" s="47">
        <f>COUNTIFS(调查表!C:C,年代!C3,调查表!H:H,"夏")</f>
        <v>0</v>
      </c>
      <c r="F3" s="20">
        <f>COUNTIFS(调查表!C:C,年代!C3,调查表!H:H,"商")</f>
        <v>0</v>
      </c>
      <c r="G3" s="20">
        <f>COUNTIFS(调查表!C:C,年代!C3,调查表!H:H,"周（春秋战国）")</f>
        <v>0</v>
      </c>
      <c r="H3" s="20">
        <f>COUNTIFS(调查表!C:C,年代!C3,调查表!H:H,"秦朝")</f>
        <v>0</v>
      </c>
      <c r="I3" s="20">
        <f>COUNTIFS(调查表!C:C,年代!C3,调查表!H:H,"西汉")</f>
        <v>0</v>
      </c>
      <c r="J3" s="20">
        <f>COUNTIFS(调查表!C:C,年代!C3,调查表!H:H,"新朝")</f>
        <v>0</v>
      </c>
      <c r="K3" s="20">
        <f>COUNTIFS(调查表!C:C,年代!C3,调查表!H:H,"东汉")</f>
        <v>0</v>
      </c>
      <c r="L3" s="20">
        <f>COUNTIFS(调查表!C:C,年代!C3,调查表!H:H,"三国")</f>
        <v>0</v>
      </c>
      <c r="M3" s="20">
        <f>COUNTIFS(调查表!C:C,年代!C3,调查表!H:H,"晋")</f>
        <v>0</v>
      </c>
      <c r="N3" s="20">
        <f>COUNTIFS(调查表!C:C,年代!C3,调查表!H:H,"南北朝")</f>
        <v>0</v>
      </c>
      <c r="O3" s="20">
        <f>COUNTIFS(调查表!C:C,年代!C3,调查表!H:H,"隋朝")</f>
        <v>0</v>
      </c>
      <c r="P3" s="20">
        <f>COUNTIFS(调查表!C:C,年代!C3,调查表!H:H,"唐朝")</f>
        <v>5</v>
      </c>
      <c r="Q3" s="20">
        <f>COUNTIFS(调查表!C:C,年代!C3,调查表!H:H,"五代十国")</f>
        <v>0</v>
      </c>
      <c r="R3" s="20">
        <f>COUNTIFS(调查表!C:C,年代!C3,调查表!H:H,"宋")</f>
        <v>11</v>
      </c>
      <c r="S3" s="20">
        <f>COUNTIFS(调查表!C:C,年代!C3,调查表!H:H,"元")</f>
        <v>2</v>
      </c>
      <c r="T3" s="20">
        <f>COUNTIFS(调查表!C:C,年代!C3,调查表!H:H,"明")</f>
        <v>44</v>
      </c>
      <c r="U3" s="20">
        <f>COUNTIFS(调查表!C:C,年代!C3,调查表!H:H,"清")</f>
        <v>74</v>
      </c>
      <c r="V3" s="20">
        <f>COUNTIFS(调查表!C:C,年代!C3,调查表!H:H,"中华民国")</f>
        <v>0</v>
      </c>
      <c r="W3" s="20">
        <f>COUNTIFS(调查表!C:C,年代!C3,调查表!H:H,"50年代")</f>
        <v>0</v>
      </c>
      <c r="X3" s="20">
        <f>COUNTIFS(调查表!C:C,年代!C3,调查表!H:H,"60年代")</f>
        <v>0</v>
      </c>
      <c r="Y3" s="20">
        <f>COUNTIFS(调查表!C:C,年代!C3,调查表!H:H,"70年代")</f>
        <v>0</v>
      </c>
      <c r="Z3" s="20">
        <f>COUNTIFS(调查表!C:C,年代!C3,调查表!H:H,"80年代")</f>
        <v>0</v>
      </c>
      <c r="AA3" s="20">
        <f>COUNTIFS(调查表!C:C,年代!C3,调查表!H:H,"现代")</f>
        <v>0</v>
      </c>
    </row>
    <row r="4" spans="1:28" ht="60" customHeight="1">
      <c r="A4" s="18">
        <v>3</v>
      </c>
      <c r="B4" s="18" t="s">
        <v>25</v>
      </c>
      <c r="C4" s="18" t="s">
        <v>2354</v>
      </c>
      <c r="D4" s="20">
        <f>COUNTIFS(调查表!C:C,年代!C4,调查表!H:H,"不详")</f>
        <v>0</v>
      </c>
      <c r="E4" s="47">
        <f>COUNTIFS(调查表!C:C,年代!C4,调查表!H:H,"夏")</f>
        <v>0</v>
      </c>
      <c r="F4" s="20">
        <f>COUNTIFS(调查表!C:C,年代!C4,调查表!H:H,"商")</f>
        <v>0</v>
      </c>
      <c r="G4" s="20">
        <f>COUNTIFS(调查表!C:C,年代!C4,调查表!H:H,"周（春秋战国）")</f>
        <v>0</v>
      </c>
      <c r="H4" s="20">
        <f>COUNTIFS(调查表!C:C,年代!C4,调查表!H:H,"秦朝")</f>
        <v>0</v>
      </c>
      <c r="I4" s="20">
        <f>COUNTIFS(调查表!C:C,年代!C4,调查表!H:H,"西汉")</f>
        <v>0</v>
      </c>
      <c r="J4" s="20">
        <f>COUNTIFS(调查表!C:C,年代!C4,调查表!H:H,"新朝")</f>
        <v>0</v>
      </c>
      <c r="K4" s="20">
        <f>COUNTIFS(调查表!C:C,年代!C4,调查表!H:H,"东汉")</f>
        <v>0</v>
      </c>
      <c r="L4" s="20">
        <f>COUNTIFS(调查表!C:C,年代!C4,调查表!H:H,"三国")</f>
        <v>0</v>
      </c>
      <c r="M4" s="20">
        <f>COUNTIFS(调查表!C:C,年代!C4,调查表!H:H,"晋")</f>
        <v>0</v>
      </c>
      <c r="N4" s="20">
        <f>COUNTIFS(调查表!C:C,年代!C4,调查表!H:H,"南北朝")</f>
        <v>0</v>
      </c>
      <c r="O4" s="20">
        <f>COUNTIFS(调查表!C:C,年代!C4,调查表!H:H,"隋朝")</f>
        <v>0</v>
      </c>
      <c r="P4" s="20">
        <f>COUNTIFS(调查表!C:C,年代!C4,调查表!H:H,"唐朝")</f>
        <v>2</v>
      </c>
      <c r="Q4" s="20">
        <f>COUNTIFS(调查表!C:C,年代!C4,调查表!H:H,"五代十国")</f>
        <v>0</v>
      </c>
      <c r="R4" s="20">
        <f>COUNTIFS(调查表!C:C,年代!C4,调查表!H:H,"宋")</f>
        <v>1</v>
      </c>
      <c r="S4" s="20">
        <f>COUNTIFS(调查表!C:C,年代!C4,调查表!H:H,"元")</f>
        <v>0</v>
      </c>
      <c r="T4" s="20">
        <f>COUNTIFS(调查表!C:C,年代!C4,调查表!H:H,"明")</f>
        <v>5</v>
      </c>
      <c r="U4" s="20">
        <f>COUNTIFS(调查表!C:C,年代!C4,调查表!H:H,"清")</f>
        <v>35</v>
      </c>
      <c r="V4" s="20">
        <f>COUNTIFS(调查表!C:C,年代!C4,调查表!H:H,"中华民国")</f>
        <v>1</v>
      </c>
      <c r="W4" s="20">
        <f>COUNTIFS(调查表!C:C,年代!C4,调查表!H:H,"50年代")</f>
        <v>0</v>
      </c>
      <c r="X4" s="20">
        <f>COUNTIFS(调查表!C:C,年代!C4,调查表!H:H,"60年代")</f>
        <v>0</v>
      </c>
      <c r="Y4" s="20">
        <f>COUNTIFS(调查表!C:C,年代!C4,调查表!H:H,"70年代")</f>
        <v>0</v>
      </c>
      <c r="Z4" s="20">
        <f>COUNTIFS(调查表!C:C,年代!C4,调查表!H:H,"80年代")</f>
        <v>0</v>
      </c>
      <c r="AA4" s="20">
        <f>COUNTIFS(调查表!C:C,年代!C4,调查表!H:H,"现代")</f>
        <v>0</v>
      </c>
    </row>
    <row r="5" spans="1:28" ht="60" customHeight="1">
      <c r="A5" s="18">
        <v>4</v>
      </c>
      <c r="B5" s="18" t="s">
        <v>25</v>
      </c>
      <c r="C5" s="18" t="s">
        <v>562</v>
      </c>
      <c r="D5" s="20">
        <f>COUNTIFS(调查表!C:C,年代!C5,调查表!H:H,"不详")</f>
        <v>2</v>
      </c>
      <c r="E5" s="47">
        <f>COUNTIFS(调查表!C:C,年代!C5,调查表!H:H,"夏")</f>
        <v>0</v>
      </c>
      <c r="F5" s="20">
        <f>COUNTIFS(调查表!C:C,年代!C5,调查表!H:H,"商")</f>
        <v>0</v>
      </c>
      <c r="G5" s="20">
        <f>COUNTIFS(调查表!C:C,年代!C5,调查表!H:H,"周（春秋战国）")</f>
        <v>0</v>
      </c>
      <c r="H5" s="20">
        <f>COUNTIFS(调查表!C:C,年代!C5,调查表!H:H,"秦朝")</f>
        <v>0</v>
      </c>
      <c r="I5" s="20">
        <f>COUNTIFS(调查表!C:C,年代!C5,调查表!H:H,"西汉")</f>
        <v>0</v>
      </c>
      <c r="J5" s="20">
        <f>COUNTIFS(调查表!C:C,年代!C5,调查表!H:H,"新朝")</f>
        <v>0</v>
      </c>
      <c r="K5" s="20">
        <f>COUNTIFS(调查表!C:C,年代!C5,调查表!H:H,"东汉")</f>
        <v>0</v>
      </c>
      <c r="L5" s="20">
        <f>COUNTIFS(调查表!C:C,年代!C5,调查表!H:H,"三国")</f>
        <v>0</v>
      </c>
      <c r="M5" s="20">
        <f>COUNTIFS(调查表!C:C,年代!C5,调查表!H:H,"晋")</f>
        <v>0</v>
      </c>
      <c r="N5" s="20">
        <f>COUNTIFS(调查表!C:C,年代!C5,调查表!H:H,"南北朝")</f>
        <v>0</v>
      </c>
      <c r="O5" s="20">
        <f>COUNTIFS(调查表!C:C,年代!C5,调查表!H:H,"隋朝")</f>
        <v>0</v>
      </c>
      <c r="P5" s="20">
        <f>COUNTIFS(调查表!C:C,年代!C5,调查表!H:H,"唐朝")</f>
        <v>0</v>
      </c>
      <c r="Q5" s="20">
        <f>COUNTIFS(调查表!C:C,年代!C5,调查表!H:H,"五代十国")</f>
        <v>0</v>
      </c>
      <c r="R5" s="20">
        <f>COUNTIFS(调查表!C:C,年代!C5,调查表!H:H,"宋")</f>
        <v>0</v>
      </c>
      <c r="S5" s="20">
        <f>COUNTIFS(调查表!C:C,年代!C5,调查表!H:H,"元")</f>
        <v>0</v>
      </c>
      <c r="T5" s="20">
        <f>COUNTIFS(调查表!C:C,年代!C5,调查表!H:H,"明")</f>
        <v>0</v>
      </c>
      <c r="U5" s="20">
        <f>COUNTIFS(调查表!C:C,年代!C5,调查表!H:H,"清")</f>
        <v>0</v>
      </c>
      <c r="V5" s="20">
        <f>COUNTIFS(调查表!C:C,年代!C5,调查表!H:H,"中华民国")</f>
        <v>2</v>
      </c>
      <c r="W5" s="20">
        <f>COUNTIFS(调查表!C:C,年代!C5,调查表!H:H,"50年代")</f>
        <v>0</v>
      </c>
      <c r="X5" s="20">
        <f>COUNTIFS(调查表!C:C,年代!C5,调查表!H:H,"60年代")</f>
        <v>0</v>
      </c>
      <c r="Y5" s="20">
        <f>COUNTIFS(调查表!C:C,年代!C5,调查表!H:H,"70年代")</f>
        <v>0</v>
      </c>
      <c r="Z5" s="20">
        <f>COUNTIFS(调查表!C:C,年代!C5,调查表!H:H,"80年代")</f>
        <v>0</v>
      </c>
      <c r="AA5" s="20">
        <f>COUNTIFS(调查表!C:C,年代!C5,调查表!H:H,"现代")</f>
        <v>0</v>
      </c>
    </row>
    <row r="6" spans="1:28" ht="60" customHeight="1">
      <c r="A6" s="18">
        <v>5</v>
      </c>
      <c r="B6" s="18" t="s">
        <v>25</v>
      </c>
      <c r="C6" s="18" t="s">
        <v>2286</v>
      </c>
      <c r="D6" s="20">
        <f>COUNTIFS(调查表!C:C,年代!C6,调查表!H:H,"不详")</f>
        <v>4</v>
      </c>
      <c r="E6" s="47">
        <f>COUNTIFS(调查表!C:C,年代!C6,调查表!H:H,"夏")</f>
        <v>0</v>
      </c>
      <c r="F6" s="20">
        <f>COUNTIFS(调查表!C:C,年代!C6,调查表!H:H,"商")</f>
        <v>0</v>
      </c>
      <c r="G6" s="20">
        <f>COUNTIFS(调查表!C:C,年代!C6,调查表!H:H,"周（春秋战国）")</f>
        <v>0</v>
      </c>
      <c r="H6" s="20">
        <f>COUNTIFS(调查表!C:C,年代!C6,调查表!H:H,"秦朝")</f>
        <v>0</v>
      </c>
      <c r="I6" s="20">
        <f>COUNTIFS(调查表!C:C,年代!C6,调查表!H:H,"西汉")</f>
        <v>0</v>
      </c>
      <c r="J6" s="20">
        <f>COUNTIFS(调查表!C:C,年代!C6,调查表!H:H,"新朝")</f>
        <v>0</v>
      </c>
      <c r="K6" s="20">
        <f>COUNTIFS(调查表!C:C,年代!C6,调查表!H:H,"东汉")</f>
        <v>0</v>
      </c>
      <c r="L6" s="20">
        <f>COUNTIFS(调查表!C:C,年代!C6,调查表!H:H,"三国")</f>
        <v>1</v>
      </c>
      <c r="M6" s="20">
        <f>COUNTIFS(调查表!C:C,年代!C6,调查表!H:H,"晋")</f>
        <v>0</v>
      </c>
      <c r="N6" s="20">
        <f>COUNTIFS(调查表!C:C,年代!C6,调查表!H:H,"南北朝")</f>
        <v>0</v>
      </c>
      <c r="O6" s="20">
        <f>COUNTIFS(调查表!C:C,年代!C6,调查表!H:H,"隋朝")</f>
        <v>0</v>
      </c>
      <c r="P6" s="20">
        <f>COUNTIFS(调查表!C:C,年代!C6,调查表!H:H,"唐朝")</f>
        <v>0</v>
      </c>
      <c r="Q6" s="20">
        <f>COUNTIFS(调查表!C:C,年代!C6,调查表!H:H,"五代十国")</f>
        <v>0</v>
      </c>
      <c r="R6" s="20">
        <f>COUNTIFS(调查表!C:C,年代!C6,调查表!H:H,"宋")</f>
        <v>1</v>
      </c>
      <c r="S6" s="20">
        <f>COUNTIFS(调查表!C:C,年代!C6,调查表!H:H,"元")</f>
        <v>0</v>
      </c>
      <c r="T6" s="20">
        <f>COUNTIFS(调查表!C:C,年代!C6,调查表!H:H,"明")</f>
        <v>3</v>
      </c>
      <c r="U6" s="20">
        <f>COUNTIFS(调查表!C:C,年代!C6,调查表!H:H,"清")</f>
        <v>2</v>
      </c>
      <c r="V6" s="20">
        <f>COUNTIFS(调查表!C:C,年代!C6,调查表!H:H,"中华民国")</f>
        <v>0</v>
      </c>
      <c r="W6" s="20">
        <f>COUNTIFS(调查表!C:C,年代!C6,调查表!H:H,"50年代")</f>
        <v>0</v>
      </c>
      <c r="X6" s="20">
        <f>COUNTIFS(调查表!C:C,年代!C6,调查表!H:H,"60年代")</f>
        <v>0</v>
      </c>
      <c r="Y6" s="20">
        <f>COUNTIFS(调查表!C:C,年代!C6,调查表!H:H,"70年代")</f>
        <v>0</v>
      </c>
      <c r="Z6" s="20">
        <f>COUNTIFS(调查表!C:C,年代!C6,调查表!H:H,"80年代")</f>
        <v>0</v>
      </c>
      <c r="AA6" s="20">
        <f>COUNTIFS(调查表!C:C,年代!C6,调查表!H:H,"现代")</f>
        <v>0</v>
      </c>
    </row>
    <row r="7" spans="1:28" ht="60" customHeight="1">
      <c r="A7" s="18">
        <v>6</v>
      </c>
      <c r="B7" s="18" t="s">
        <v>25</v>
      </c>
      <c r="C7" s="18" t="s">
        <v>542</v>
      </c>
      <c r="D7" s="20">
        <f>COUNTIFS(调查表!C:C,年代!C7,调查表!H:H,"不详")</f>
        <v>0</v>
      </c>
      <c r="E7" s="47">
        <f>COUNTIFS(调查表!C:C,年代!C7,调查表!H:H,"夏")</f>
        <v>0</v>
      </c>
      <c r="F7" s="20">
        <f>COUNTIFS(调查表!C:C,年代!C7,调查表!H:H,"商")</f>
        <v>0</v>
      </c>
      <c r="G7" s="20">
        <f>COUNTIFS(调查表!C:C,年代!C7,调查表!H:H,"周（春秋战国）")</f>
        <v>0</v>
      </c>
      <c r="H7" s="20">
        <f>COUNTIFS(调查表!C:C,年代!C7,调查表!H:H,"秦朝")</f>
        <v>0</v>
      </c>
      <c r="I7" s="20">
        <f>COUNTIFS(调查表!C:C,年代!C7,调查表!H:H,"西汉")</f>
        <v>0</v>
      </c>
      <c r="J7" s="20">
        <f>COUNTIFS(调查表!C:C,年代!C7,调查表!H:H,"新朝")</f>
        <v>0</v>
      </c>
      <c r="K7" s="20">
        <f>COUNTIFS(调查表!C:C,年代!C7,调查表!H:H,"东汉")</f>
        <v>0</v>
      </c>
      <c r="L7" s="20">
        <f>COUNTIFS(调查表!C:C,年代!C7,调查表!H:H,"三国")</f>
        <v>0</v>
      </c>
      <c r="M7" s="20">
        <f>COUNTIFS(调查表!C:C,年代!C7,调查表!H:H,"晋")</f>
        <v>0</v>
      </c>
      <c r="N7" s="20">
        <f>COUNTIFS(调查表!C:C,年代!C7,调查表!H:H,"南北朝")</f>
        <v>0</v>
      </c>
      <c r="O7" s="20">
        <f>COUNTIFS(调查表!C:C,年代!C7,调查表!H:H,"隋朝")</f>
        <v>0</v>
      </c>
      <c r="P7" s="20">
        <f>COUNTIFS(调查表!C:C,年代!C7,调查表!H:H,"唐朝")</f>
        <v>0</v>
      </c>
      <c r="Q7" s="20">
        <f>COUNTIFS(调查表!C:C,年代!C7,调查表!H:H,"五代十国")</f>
        <v>0</v>
      </c>
      <c r="R7" s="20">
        <f>COUNTIFS(调查表!C:C,年代!C7,调查表!H:H,"宋")</f>
        <v>0</v>
      </c>
      <c r="S7" s="20">
        <f>COUNTIFS(调查表!C:C,年代!C7,调查表!H:H,"元")</f>
        <v>0</v>
      </c>
      <c r="T7" s="20">
        <f>COUNTIFS(调查表!C:C,年代!C7,调查表!H:H,"明")</f>
        <v>0</v>
      </c>
      <c r="U7" s="20">
        <f>COUNTIFS(调查表!C:C,年代!C7,调查表!H:H,"清")</f>
        <v>3</v>
      </c>
      <c r="V7" s="20">
        <f>COUNTIFS(调查表!C:C,年代!C7,调查表!H:H,"中华民国")</f>
        <v>0</v>
      </c>
      <c r="W7" s="20">
        <f>COUNTIFS(调查表!C:C,年代!C7,调查表!H:H,"50年代")</f>
        <v>0</v>
      </c>
      <c r="X7" s="20">
        <f>COUNTIFS(调查表!C:C,年代!C7,调查表!H:H,"60年代")</f>
        <v>0</v>
      </c>
      <c r="Y7" s="20">
        <f>COUNTIFS(调查表!C:C,年代!C7,调查表!H:H,"70年代")</f>
        <v>0</v>
      </c>
      <c r="Z7" s="20">
        <f>COUNTIFS(调查表!C:C,年代!C7,调查表!H:H,"80年代")</f>
        <v>0</v>
      </c>
      <c r="AA7" s="20">
        <f>COUNTIFS(调查表!C:C,年代!C7,调查表!H:H,"现代")</f>
        <v>0</v>
      </c>
    </row>
    <row r="8" spans="1:28" ht="60" customHeight="1">
      <c r="A8" s="18">
        <v>7</v>
      </c>
      <c r="B8" s="18" t="s">
        <v>25</v>
      </c>
      <c r="C8" s="18" t="s">
        <v>2586</v>
      </c>
      <c r="D8" s="20">
        <f>COUNTIFS(调查表!C:C,年代!C8,调查表!H:H,"不详")</f>
        <v>0</v>
      </c>
      <c r="E8" s="47">
        <f>COUNTIFS(调查表!C:C,年代!C8,调查表!H:H,"夏")</f>
        <v>0</v>
      </c>
      <c r="F8" s="20">
        <f>COUNTIFS(调查表!C:C,年代!C8,调查表!H:H,"商")</f>
        <v>0</v>
      </c>
      <c r="G8" s="20">
        <f>COUNTIFS(调查表!C:C,年代!C8,调查表!H:H,"周（春秋战国）")</f>
        <v>0</v>
      </c>
      <c r="H8" s="20">
        <f>COUNTIFS(调查表!C:C,年代!C8,调查表!H:H,"秦朝")</f>
        <v>0</v>
      </c>
      <c r="I8" s="20">
        <f>COUNTIFS(调查表!C:C,年代!C8,调查表!H:H,"西汉")</f>
        <v>0</v>
      </c>
      <c r="J8" s="20">
        <f>COUNTIFS(调查表!C:C,年代!C8,调查表!H:H,"新朝")</f>
        <v>0</v>
      </c>
      <c r="K8" s="20">
        <f>COUNTIFS(调查表!C:C,年代!C8,调查表!H:H,"东汉")</f>
        <v>0</v>
      </c>
      <c r="L8" s="20">
        <f>COUNTIFS(调查表!C:C,年代!C8,调查表!H:H,"三国")</f>
        <v>0</v>
      </c>
      <c r="M8" s="20">
        <f>COUNTIFS(调查表!C:C,年代!C8,调查表!H:H,"晋")</f>
        <v>0</v>
      </c>
      <c r="N8" s="20">
        <f>COUNTIFS(调查表!C:C,年代!C8,调查表!H:H,"南北朝")</f>
        <v>1</v>
      </c>
      <c r="O8" s="20">
        <f>COUNTIFS(调查表!C:C,年代!C8,调查表!H:H,"隋朝")</f>
        <v>0</v>
      </c>
      <c r="P8" s="20">
        <f>COUNTIFS(调查表!C:C,年代!C8,调查表!H:H,"唐朝")</f>
        <v>1</v>
      </c>
      <c r="Q8" s="20">
        <f>COUNTIFS(调查表!C:C,年代!C8,调查表!H:H,"五代十国")</f>
        <v>1</v>
      </c>
      <c r="R8" s="20">
        <f>COUNTIFS(调查表!C:C,年代!C8,调查表!H:H,"宋")</f>
        <v>0</v>
      </c>
      <c r="S8" s="20">
        <f>COUNTIFS(调查表!C:C,年代!C8,调查表!H:H,"元")</f>
        <v>0</v>
      </c>
      <c r="T8" s="20">
        <f>COUNTIFS(调查表!C:C,年代!C8,调查表!H:H,"明")</f>
        <v>3</v>
      </c>
      <c r="U8" s="20">
        <f>COUNTIFS(调查表!C:C,年代!C8,调查表!H:H,"清")</f>
        <v>41</v>
      </c>
      <c r="V8" s="20">
        <f>COUNTIFS(调查表!C:C,年代!C8,调查表!H:H,"中华民国")</f>
        <v>1</v>
      </c>
      <c r="W8" s="20">
        <f>COUNTIFS(调查表!C:C,年代!C8,调查表!H:H,"50年代")</f>
        <v>0</v>
      </c>
      <c r="X8" s="20">
        <f>COUNTIFS(调查表!C:C,年代!C8,调查表!H:H,"60年代")</f>
        <v>0</v>
      </c>
      <c r="Y8" s="20">
        <f>COUNTIFS(调查表!C:C,年代!C8,调查表!H:H,"70年代")</f>
        <v>0</v>
      </c>
      <c r="Z8" s="20">
        <f>COUNTIFS(调查表!C:C,年代!C8,调查表!H:H,"80年代")</f>
        <v>0</v>
      </c>
      <c r="AA8" s="20">
        <f>COUNTIFS(调查表!C:C,年代!C8,调查表!H:H,"现代")</f>
        <v>0</v>
      </c>
    </row>
    <row r="9" spans="1:28" ht="60" customHeight="1">
      <c r="A9" s="18">
        <v>8</v>
      </c>
      <c r="B9" s="18" t="s">
        <v>25</v>
      </c>
      <c r="C9" s="18" t="s">
        <v>26</v>
      </c>
      <c r="D9" s="20">
        <f>COUNTIFS(调查表!C:C,年代!C9,调查表!H:H,"不详")</f>
        <v>8</v>
      </c>
      <c r="E9" s="47">
        <f>COUNTIFS(调查表!C:C,年代!C9,调查表!H:H,"夏")</f>
        <v>0</v>
      </c>
      <c r="F9" s="20">
        <f>COUNTIFS(调查表!C:C,年代!C9,调查表!H:H,"商")</f>
        <v>0</v>
      </c>
      <c r="G9" s="20">
        <f>COUNTIFS(调查表!C:C,年代!C9,调查表!H:H,"周（春秋战国）")</f>
        <v>0</v>
      </c>
      <c r="H9" s="20">
        <f>COUNTIFS(调查表!C:C,年代!C9,调查表!H:H,"秦朝")</f>
        <v>0</v>
      </c>
      <c r="I9" s="20">
        <f>COUNTIFS(调查表!C:C,年代!C9,调查表!H:H,"西汉")</f>
        <v>0</v>
      </c>
      <c r="J9" s="20">
        <f>COUNTIFS(调查表!C:C,年代!C9,调查表!H:H,"新朝")</f>
        <v>0</v>
      </c>
      <c r="K9" s="20">
        <f>COUNTIFS(调查表!C:C,年代!C9,调查表!H:H,"东汉")</f>
        <v>0</v>
      </c>
      <c r="L9" s="20">
        <f>COUNTIFS(调查表!C:C,年代!C9,调查表!H:H,"三国")</f>
        <v>0</v>
      </c>
      <c r="M9" s="20">
        <f>COUNTIFS(调查表!C:C,年代!C9,调查表!H:H,"晋")</f>
        <v>0</v>
      </c>
      <c r="N9" s="20">
        <f>COUNTIFS(调查表!C:C,年代!C9,调查表!H:H,"南北朝")</f>
        <v>0</v>
      </c>
      <c r="O9" s="20">
        <f>COUNTIFS(调查表!C:C,年代!C9,调查表!H:H,"隋朝")</f>
        <v>0</v>
      </c>
      <c r="P9" s="20">
        <f>COUNTIFS(调查表!C:C,年代!C9,调查表!H:H,"唐朝")</f>
        <v>1</v>
      </c>
      <c r="Q9" s="20">
        <f>COUNTIFS(调查表!C:C,年代!C9,调查表!H:H,"五代十国")</f>
        <v>2</v>
      </c>
      <c r="R9" s="20">
        <f>COUNTIFS(调查表!C:C,年代!C9,调查表!H:H,"宋")</f>
        <v>0</v>
      </c>
      <c r="S9" s="20">
        <f>COUNTIFS(调查表!C:C,年代!C9,调查表!H:H,"元")</f>
        <v>1</v>
      </c>
      <c r="T9" s="20">
        <f>COUNTIFS(调查表!C:C,年代!C9,调查表!H:H,"明")</f>
        <v>1</v>
      </c>
      <c r="U9" s="20">
        <f>COUNTIFS(调查表!C:C,年代!C9,调查表!H:H,"清")</f>
        <v>19</v>
      </c>
      <c r="V9" s="20">
        <f>COUNTIFS(调查表!C:C,年代!C9,调查表!H:H,"中华民国")</f>
        <v>62</v>
      </c>
      <c r="W9" s="20">
        <f>COUNTIFS(调查表!C:C,年代!C9,调查表!H:H,"50年代")</f>
        <v>1</v>
      </c>
      <c r="X9" s="20">
        <f>COUNTIFS(调查表!C:C,年代!C9,调查表!H:H,"60年代")</f>
        <v>0</v>
      </c>
      <c r="Y9" s="20">
        <f>COUNTIFS(调查表!C:C,年代!C9,调查表!H:H,"70年代")</f>
        <v>0</v>
      </c>
      <c r="Z9" s="20">
        <f>COUNTIFS(调查表!C:C,年代!C9,调查表!H:H,"80年代")</f>
        <v>0</v>
      </c>
      <c r="AA9" s="20">
        <f>COUNTIFS(调查表!C:C,年代!C9,调查表!H:H,"现代")</f>
        <v>0</v>
      </c>
    </row>
    <row r="10" spans="1:28" ht="60" customHeight="1">
      <c r="A10" s="18">
        <v>9</v>
      </c>
      <c r="B10" s="18" t="s">
        <v>25</v>
      </c>
      <c r="C10" s="18" t="s">
        <v>1173</v>
      </c>
      <c r="D10" s="20">
        <f>COUNTIFS(调查表!C:C,年代!C10,调查表!H:H,"不详")</f>
        <v>10</v>
      </c>
      <c r="E10" s="47">
        <f>COUNTIFS(调查表!C:C,年代!C10,调查表!H:H,"夏")</f>
        <v>0</v>
      </c>
      <c r="F10" s="20">
        <f>COUNTIFS(调查表!C:C,年代!C10,调查表!H:H,"商")</f>
        <v>0</v>
      </c>
      <c r="G10" s="20">
        <f>COUNTIFS(调查表!C:C,年代!C10,调查表!H:H,"周（春秋战国）")</f>
        <v>0</v>
      </c>
      <c r="H10" s="20">
        <f>COUNTIFS(调查表!C:C,年代!C10,调查表!H:H,"秦朝")</f>
        <v>0</v>
      </c>
      <c r="I10" s="20">
        <f>COUNTIFS(调查表!C:C,年代!C10,调查表!H:H,"西汉")</f>
        <v>0</v>
      </c>
      <c r="J10" s="20">
        <f>COUNTIFS(调查表!C:C,年代!C10,调查表!H:H,"新朝")</f>
        <v>0</v>
      </c>
      <c r="K10" s="20">
        <f>COUNTIFS(调查表!C:C,年代!C10,调查表!H:H,"东汉")</f>
        <v>0</v>
      </c>
      <c r="L10" s="20">
        <f>COUNTIFS(调查表!C:C,年代!C10,调查表!H:H,"三国")</f>
        <v>0</v>
      </c>
      <c r="M10" s="20">
        <f>COUNTIFS(调查表!C:C,年代!C10,调查表!H:H,"晋")</f>
        <v>0</v>
      </c>
      <c r="N10" s="20">
        <f>COUNTIFS(调查表!C:C,年代!C10,调查表!H:H,"南北朝")</f>
        <v>0</v>
      </c>
      <c r="O10" s="20">
        <f>COUNTIFS(调查表!C:C,年代!C10,调查表!H:H,"隋朝")</f>
        <v>0</v>
      </c>
      <c r="P10" s="20">
        <f>COUNTIFS(调查表!C:C,年代!C10,调查表!H:H,"唐朝")</f>
        <v>5</v>
      </c>
      <c r="Q10" s="20">
        <f>COUNTIFS(调查表!C:C,年代!C10,调查表!H:H,"五代十国")</f>
        <v>0</v>
      </c>
      <c r="R10" s="20">
        <f>COUNTIFS(调查表!C:C,年代!C10,调查表!H:H,"宋")</f>
        <v>6</v>
      </c>
      <c r="S10" s="20">
        <f>COUNTIFS(调查表!C:C,年代!C10,调查表!H:H,"元")</f>
        <v>1</v>
      </c>
      <c r="T10" s="20">
        <f>COUNTIFS(调查表!C:C,年代!C10,调查表!H:H,"明")</f>
        <v>30</v>
      </c>
      <c r="U10" s="20">
        <f>COUNTIFS(调查表!C:C,年代!C10,调查表!H:H,"清")</f>
        <v>35</v>
      </c>
      <c r="V10" s="20">
        <f>COUNTIFS(调查表!C:C,年代!C10,调查表!H:H,"中华民国")</f>
        <v>0</v>
      </c>
      <c r="W10" s="20">
        <f>COUNTIFS(调查表!C:C,年代!C10,调查表!H:H,"50年代")</f>
        <v>0</v>
      </c>
      <c r="X10" s="20">
        <f>COUNTIFS(调查表!C:C,年代!C10,调查表!H:H,"60年代")</f>
        <v>0</v>
      </c>
      <c r="Y10" s="20">
        <f>COUNTIFS(调查表!C:C,年代!C10,调查表!H:H,"70年代")</f>
        <v>0</v>
      </c>
      <c r="Z10" s="20">
        <f>COUNTIFS(调查表!C:C,年代!C10,调查表!H:H,"80年代")</f>
        <v>0</v>
      </c>
      <c r="AA10" s="20">
        <f>COUNTIFS(调查表!C:C,年代!C10,调查表!H:H,"现代")</f>
        <v>0</v>
      </c>
    </row>
    <row r="11" spans="1:28" ht="60" customHeight="1">
      <c r="A11" s="18">
        <v>10</v>
      </c>
      <c r="B11" s="18" t="s">
        <v>25</v>
      </c>
      <c r="C11" s="18" t="s">
        <v>583</v>
      </c>
      <c r="D11" s="20">
        <f>COUNTIFS(调查表!C:C,年代!C11,调查表!H:H,"不详")</f>
        <v>3</v>
      </c>
      <c r="E11" s="47">
        <f>COUNTIFS(调查表!C:C,年代!C11,调查表!H:H,"夏")</f>
        <v>0</v>
      </c>
      <c r="F11" s="20">
        <f>COUNTIFS(调查表!C:C,年代!C11,调查表!H:H,"商")</f>
        <v>0</v>
      </c>
      <c r="G11" s="20">
        <f>COUNTIFS(调查表!C:C,年代!C11,调查表!H:H,"周（春秋战国）")</f>
        <v>0</v>
      </c>
      <c r="H11" s="20">
        <f>COUNTIFS(调查表!C:C,年代!C11,调查表!H:H,"秦朝")</f>
        <v>0</v>
      </c>
      <c r="I11" s="20">
        <f>COUNTIFS(调查表!C:C,年代!C11,调查表!H:H,"西汉")</f>
        <v>0</v>
      </c>
      <c r="J11" s="20">
        <f>COUNTIFS(调查表!C:C,年代!C11,调查表!H:H,"新朝")</f>
        <v>0</v>
      </c>
      <c r="K11" s="20">
        <f>COUNTIFS(调查表!C:C,年代!C11,调查表!H:H,"东汉")</f>
        <v>0</v>
      </c>
      <c r="L11" s="20">
        <f>COUNTIFS(调查表!C:C,年代!C11,调查表!H:H,"三国")</f>
        <v>1</v>
      </c>
      <c r="M11" s="20">
        <f>COUNTIFS(调查表!C:C,年代!C11,调查表!H:H,"晋")</f>
        <v>0</v>
      </c>
      <c r="N11" s="20">
        <f>COUNTIFS(调查表!C:C,年代!C11,调查表!H:H,"南北朝")</f>
        <v>1</v>
      </c>
      <c r="O11" s="20">
        <f>COUNTIFS(调查表!C:C,年代!C11,调查表!H:H,"隋朝")</f>
        <v>0</v>
      </c>
      <c r="P11" s="20">
        <f>COUNTIFS(调查表!C:C,年代!C11,调查表!H:H,"唐朝")</f>
        <v>3</v>
      </c>
      <c r="Q11" s="20">
        <f>COUNTIFS(调查表!C:C,年代!C11,调查表!H:H,"五代十国")</f>
        <v>5</v>
      </c>
      <c r="R11" s="20">
        <f>COUNTIFS(调查表!C:C,年代!C11,调查表!H:H,"宋")</f>
        <v>3</v>
      </c>
      <c r="S11" s="20">
        <f>COUNTIFS(调查表!C:C,年代!C11,调查表!H:H,"元")</f>
        <v>0</v>
      </c>
      <c r="T11" s="20">
        <f>COUNTIFS(调查表!C:C,年代!C11,调查表!H:H,"明")</f>
        <v>1</v>
      </c>
      <c r="U11" s="20">
        <f>COUNTIFS(调查表!C:C,年代!C11,调查表!H:H,"清")</f>
        <v>10</v>
      </c>
      <c r="V11" s="20">
        <f>COUNTIFS(调查表!C:C,年代!C11,调查表!H:H,"中华民国")</f>
        <v>4</v>
      </c>
      <c r="W11" s="20">
        <f>COUNTIFS(调查表!C:C,年代!C11,调查表!H:H,"50年代")</f>
        <v>0</v>
      </c>
      <c r="X11" s="20">
        <f>COUNTIFS(调查表!C:C,年代!C11,调查表!H:H,"60年代")</f>
        <v>0</v>
      </c>
      <c r="Y11" s="20">
        <f>COUNTIFS(调查表!C:C,年代!C11,调查表!H:H,"70年代")</f>
        <v>0</v>
      </c>
      <c r="Z11" s="20">
        <f>COUNTIFS(调查表!C:C,年代!C11,调查表!H:H,"80年代")</f>
        <v>0</v>
      </c>
      <c r="AA11" s="20">
        <f>COUNTIFS(调查表!C:C,年代!C11,调查表!H:H,"现代")</f>
        <v>0</v>
      </c>
    </row>
    <row r="12" spans="1:28" ht="60" customHeight="1">
      <c r="A12" s="18">
        <v>11</v>
      </c>
      <c r="B12" s="18" t="s">
        <v>25</v>
      </c>
      <c r="C12" s="18" t="s">
        <v>493</v>
      </c>
      <c r="D12" s="20">
        <f>COUNTIFS(调查表!C:C,年代!C12,调查表!H:H,"不详")</f>
        <v>0</v>
      </c>
      <c r="E12" s="47">
        <f>COUNTIFS(调查表!C:C,年代!C12,调查表!H:H,"夏")</f>
        <v>0</v>
      </c>
      <c r="F12" s="20">
        <f>COUNTIFS(调查表!C:C,年代!C12,调查表!H:H,"商")</f>
        <v>0</v>
      </c>
      <c r="G12" s="20">
        <f>COUNTIFS(调查表!C:C,年代!C12,调查表!H:H,"周（春秋战国）")</f>
        <v>0</v>
      </c>
      <c r="H12" s="20">
        <f>COUNTIFS(调查表!C:C,年代!C12,调查表!H:H,"秦朝")</f>
        <v>0</v>
      </c>
      <c r="I12" s="20">
        <f>COUNTIFS(调查表!C:C,年代!C12,调查表!H:H,"西汉")</f>
        <v>0</v>
      </c>
      <c r="J12" s="20">
        <f>COUNTIFS(调查表!C:C,年代!C12,调查表!H:H,"新朝")</f>
        <v>0</v>
      </c>
      <c r="K12" s="20">
        <f>COUNTIFS(调查表!C:C,年代!C12,调查表!H:H,"东汉")</f>
        <v>0</v>
      </c>
      <c r="L12" s="20">
        <f>COUNTIFS(调查表!C:C,年代!C12,调查表!H:H,"三国")</f>
        <v>0</v>
      </c>
      <c r="M12" s="20">
        <f>COUNTIFS(调查表!C:C,年代!C12,调查表!H:H,"晋")</f>
        <v>0</v>
      </c>
      <c r="N12" s="20">
        <f>COUNTIFS(调查表!C:C,年代!C12,调查表!H:H,"南北朝")</f>
        <v>0</v>
      </c>
      <c r="O12" s="20">
        <f>COUNTIFS(调查表!C:C,年代!C12,调查表!H:H,"隋朝")</f>
        <v>0</v>
      </c>
      <c r="P12" s="20">
        <f>COUNTIFS(调查表!C:C,年代!C12,调查表!H:H,"唐朝")</f>
        <v>0</v>
      </c>
      <c r="Q12" s="20">
        <f>COUNTIFS(调查表!C:C,年代!C12,调查表!H:H,"五代十国")</f>
        <v>1</v>
      </c>
      <c r="R12" s="20">
        <f>COUNTIFS(调查表!C:C,年代!C12,调查表!H:H,"宋")</f>
        <v>0</v>
      </c>
      <c r="S12" s="20">
        <f>COUNTIFS(调查表!C:C,年代!C12,调查表!H:H,"元")</f>
        <v>0</v>
      </c>
      <c r="T12" s="20">
        <f>COUNTIFS(调查表!C:C,年代!C12,调查表!H:H,"明")</f>
        <v>0</v>
      </c>
      <c r="U12" s="20">
        <f>COUNTIFS(调查表!C:C,年代!C12,调查表!H:H,"清")</f>
        <v>3</v>
      </c>
      <c r="V12" s="20">
        <f>COUNTIFS(调查表!C:C,年代!C12,调查表!H:H,"中华民国")</f>
        <v>1</v>
      </c>
      <c r="W12" s="20">
        <f>COUNTIFS(调查表!C:C,年代!C12,调查表!H:H,"50年代")</f>
        <v>1</v>
      </c>
      <c r="X12" s="20">
        <f>COUNTIFS(调查表!C:C,年代!C12,调查表!H:H,"60年代")</f>
        <v>0</v>
      </c>
      <c r="Y12" s="20">
        <f>COUNTIFS(调查表!C:C,年代!C12,调查表!H:H,"70年代")</f>
        <v>0</v>
      </c>
      <c r="Z12" s="20">
        <f>COUNTIFS(调查表!C:C,年代!C12,调查表!H:H,"80年代")</f>
        <v>0</v>
      </c>
      <c r="AA12" s="20">
        <f>COUNTIFS(调查表!C:C,年代!C12,调查表!H:H,"现代")</f>
        <v>0</v>
      </c>
    </row>
    <row r="13" spans="1:28" ht="60" customHeight="1">
      <c r="A13" s="18">
        <v>12</v>
      </c>
      <c r="B13" s="18" t="s">
        <v>25</v>
      </c>
      <c r="C13" s="18" t="s">
        <v>812</v>
      </c>
      <c r="D13" s="20">
        <f>COUNTIFS(调查表!C:C,年代!C13,调查表!H:H,"不详")</f>
        <v>1</v>
      </c>
      <c r="E13" s="47">
        <f>COUNTIFS(调查表!C:C,年代!C13,调查表!H:H,"夏")</f>
        <v>0</v>
      </c>
      <c r="F13" s="20">
        <f>COUNTIFS(调查表!C:C,年代!C13,调查表!H:H,"商")</f>
        <v>0</v>
      </c>
      <c r="G13" s="20">
        <f>COUNTIFS(调查表!C:C,年代!C13,调查表!H:H,"周（春秋战国）")</f>
        <v>0</v>
      </c>
      <c r="H13" s="20">
        <f>COUNTIFS(调查表!C:C,年代!C13,调查表!H:H,"秦朝")</f>
        <v>0</v>
      </c>
      <c r="I13" s="20">
        <f>COUNTIFS(调查表!C:C,年代!C13,调查表!H:H,"西汉")</f>
        <v>0</v>
      </c>
      <c r="J13" s="20">
        <f>COUNTIFS(调查表!C:C,年代!C13,调查表!H:H,"新朝")</f>
        <v>0</v>
      </c>
      <c r="K13" s="20">
        <f>COUNTIFS(调查表!C:C,年代!C13,调查表!H:H,"东汉")</f>
        <v>0</v>
      </c>
      <c r="L13" s="20">
        <f>COUNTIFS(调查表!C:C,年代!C13,调查表!H:H,"三国")</f>
        <v>0</v>
      </c>
      <c r="M13" s="20">
        <f>COUNTIFS(调查表!C:C,年代!C13,调查表!H:H,"晋")</f>
        <v>0</v>
      </c>
      <c r="N13" s="20">
        <f>COUNTIFS(调查表!C:C,年代!C13,调查表!H:H,"南北朝")</f>
        <v>0</v>
      </c>
      <c r="O13" s="20">
        <f>COUNTIFS(调查表!C:C,年代!C13,调查表!H:H,"隋朝")</f>
        <v>0</v>
      </c>
      <c r="P13" s="20">
        <f>COUNTIFS(调查表!C:C,年代!C13,调查表!H:H,"唐朝")</f>
        <v>0</v>
      </c>
      <c r="Q13" s="20">
        <f>COUNTIFS(调查表!C:C,年代!C13,调查表!H:H,"五代十国")</f>
        <v>0</v>
      </c>
      <c r="R13" s="20">
        <f>COUNTIFS(调查表!C:C,年代!C13,调查表!H:H,"宋")</f>
        <v>0</v>
      </c>
      <c r="S13" s="20">
        <f>COUNTIFS(调查表!C:C,年代!C13,调查表!H:H,"元")</f>
        <v>0</v>
      </c>
      <c r="T13" s="20">
        <f>COUNTIFS(调查表!C:C,年代!C13,调查表!H:H,"明")</f>
        <v>2</v>
      </c>
      <c r="U13" s="20">
        <f>COUNTIFS(调查表!C:C,年代!C13,调查表!H:H,"清")</f>
        <v>8</v>
      </c>
      <c r="V13" s="20">
        <f>COUNTIFS(调查表!C:C,年代!C13,调查表!H:H,"中华民国")</f>
        <v>1</v>
      </c>
      <c r="W13" s="20">
        <f>COUNTIFS(调查表!C:C,年代!C13,调查表!H:H,"50年代")</f>
        <v>0</v>
      </c>
      <c r="X13" s="20">
        <f>COUNTIFS(调查表!C:C,年代!C13,调查表!H:H,"60年代")</f>
        <v>1</v>
      </c>
      <c r="Y13" s="20">
        <f>COUNTIFS(调查表!C:C,年代!C13,调查表!H:H,"70年代")</f>
        <v>0</v>
      </c>
      <c r="Z13" s="20">
        <f>COUNTIFS(调查表!C:C,年代!C13,调查表!H:H,"80年代")</f>
        <v>0</v>
      </c>
      <c r="AA13" s="20">
        <f>COUNTIFS(调查表!C:C,年代!C13,调查表!H:H,"现代")</f>
        <v>0</v>
      </c>
    </row>
    <row r="14" spans="1:28" ht="60" customHeight="1">
      <c r="A14" s="18">
        <v>13</v>
      </c>
      <c r="B14" s="18" t="s">
        <v>25</v>
      </c>
      <c r="C14" s="18" t="s">
        <v>911</v>
      </c>
      <c r="D14" s="20">
        <f>COUNTIFS(调查表!C:C,年代!C14,调查表!H:H,"不详")</f>
        <v>0</v>
      </c>
      <c r="E14" s="47">
        <f>COUNTIFS(调查表!C:C,年代!C14,调查表!H:H,"夏")</f>
        <v>0</v>
      </c>
      <c r="F14" s="20">
        <f>COUNTIFS(调查表!C:C,年代!C14,调查表!H:H,"商")</f>
        <v>0</v>
      </c>
      <c r="G14" s="20">
        <f>COUNTIFS(调查表!C:C,年代!C14,调查表!H:H,"周（春秋战国）")</f>
        <v>0</v>
      </c>
      <c r="H14" s="20">
        <f>COUNTIFS(调查表!C:C,年代!C14,调查表!H:H,"秦朝")</f>
        <v>0</v>
      </c>
      <c r="I14" s="20">
        <f>COUNTIFS(调查表!C:C,年代!C14,调查表!H:H,"西汉")</f>
        <v>0</v>
      </c>
      <c r="J14" s="20">
        <f>COUNTIFS(调查表!C:C,年代!C14,调查表!H:H,"新朝")</f>
        <v>0</v>
      </c>
      <c r="K14" s="20">
        <f>COUNTIFS(调查表!C:C,年代!C14,调查表!H:H,"东汉")</f>
        <v>0</v>
      </c>
      <c r="L14" s="20">
        <f>COUNTIFS(调查表!C:C,年代!C14,调查表!H:H,"三国")</f>
        <v>0</v>
      </c>
      <c r="M14" s="20">
        <f>COUNTIFS(调查表!C:C,年代!C14,调查表!H:H,"晋")</f>
        <v>0</v>
      </c>
      <c r="N14" s="20">
        <f>COUNTIFS(调查表!C:C,年代!C14,调查表!H:H,"南北朝")</f>
        <v>1</v>
      </c>
      <c r="O14" s="20">
        <f>COUNTIFS(调查表!C:C,年代!C14,调查表!H:H,"隋朝")</f>
        <v>0</v>
      </c>
      <c r="P14" s="20">
        <f>COUNTIFS(调查表!C:C,年代!C14,调查表!H:H,"唐朝")</f>
        <v>5</v>
      </c>
      <c r="Q14" s="20">
        <f>COUNTIFS(调查表!C:C,年代!C14,调查表!H:H,"五代十国")</f>
        <v>2</v>
      </c>
      <c r="R14" s="20">
        <f>COUNTIFS(调查表!C:C,年代!C14,调查表!H:H,"宋")</f>
        <v>5</v>
      </c>
      <c r="S14" s="20">
        <f>COUNTIFS(调查表!C:C,年代!C14,调查表!H:H,"元")</f>
        <v>0</v>
      </c>
      <c r="T14" s="20">
        <f>COUNTIFS(调查表!C:C,年代!C14,调查表!H:H,"明")</f>
        <v>6</v>
      </c>
      <c r="U14" s="20">
        <f>COUNTIFS(调查表!C:C,年代!C14,调查表!H:H,"清")</f>
        <v>28</v>
      </c>
      <c r="V14" s="20">
        <f>COUNTIFS(调查表!C:C,年代!C14,调查表!H:H,"中华民国")</f>
        <v>2</v>
      </c>
      <c r="W14" s="20">
        <f>COUNTIFS(调查表!C:C,年代!C14,调查表!H:H,"50年代")</f>
        <v>0</v>
      </c>
      <c r="X14" s="20">
        <f>COUNTIFS(调查表!C:C,年代!C14,调查表!H:H,"60年代")</f>
        <v>0</v>
      </c>
      <c r="Y14" s="20">
        <f>COUNTIFS(调查表!C:C,年代!C14,调查表!H:H,"70年代")</f>
        <v>0</v>
      </c>
      <c r="Z14" s="20">
        <f>COUNTIFS(调查表!C:C,年代!C14,调查表!H:H,"80年代")</f>
        <v>0</v>
      </c>
      <c r="AA14" s="20">
        <f>COUNTIFS(调查表!C:C,年代!C14,调查表!H:H,"现代")</f>
        <v>0</v>
      </c>
    </row>
    <row r="15" spans="1:28" ht="60" customHeight="1">
      <c r="A15" s="18">
        <v>14</v>
      </c>
      <c r="B15" s="18" t="s">
        <v>2821</v>
      </c>
      <c r="C15" s="18" t="s">
        <v>2830</v>
      </c>
      <c r="D15" s="20">
        <f>COUNTIFS(调查表!C:C,年代!C15,调查表!H:H,"不详")</f>
        <v>1</v>
      </c>
      <c r="E15" s="47">
        <f>COUNTIFS(调查表!C:C,年代!C15,调查表!H:H,"夏")</f>
        <v>0</v>
      </c>
      <c r="F15" s="20">
        <f>COUNTIFS(调查表!C:C,年代!C15,调查表!H:H,"商")</f>
        <v>0</v>
      </c>
      <c r="G15" s="20">
        <f>COUNTIFS(调查表!C:C,年代!C15,调查表!H:H,"周（春秋战国）")</f>
        <v>0</v>
      </c>
      <c r="H15" s="20">
        <f>COUNTIFS(调查表!C:C,年代!C15,调查表!H:H,"秦朝")</f>
        <v>0</v>
      </c>
      <c r="I15" s="20">
        <f>COUNTIFS(调查表!C:C,年代!C15,调查表!H:H,"西汉")</f>
        <v>0</v>
      </c>
      <c r="J15" s="20">
        <f>COUNTIFS(调查表!C:C,年代!C15,调查表!H:H,"新朝")</f>
        <v>0</v>
      </c>
      <c r="K15" s="20">
        <f>COUNTIFS(调查表!C:C,年代!C15,调查表!H:H,"东汉")</f>
        <v>0</v>
      </c>
      <c r="L15" s="20">
        <f>COUNTIFS(调查表!C:C,年代!C15,调查表!H:H,"三国")</f>
        <v>0</v>
      </c>
      <c r="M15" s="20">
        <f>COUNTIFS(调查表!C:C,年代!C15,调查表!H:H,"晋")</f>
        <v>0</v>
      </c>
      <c r="N15" s="20">
        <f>COUNTIFS(调查表!C:C,年代!C15,调查表!H:H,"南北朝")</f>
        <v>1</v>
      </c>
      <c r="O15" s="20">
        <f>COUNTIFS(调查表!C:C,年代!C15,调查表!H:H,"隋朝")</f>
        <v>0</v>
      </c>
      <c r="P15" s="20">
        <f>COUNTIFS(调查表!C:C,年代!C15,调查表!H:H,"唐朝")</f>
        <v>0</v>
      </c>
      <c r="Q15" s="20">
        <f>COUNTIFS(调查表!C:C,年代!C15,调查表!H:H,"五代十国")</f>
        <v>0</v>
      </c>
      <c r="R15" s="20">
        <f>COUNTIFS(调查表!C:C,年代!C15,调查表!H:H,"宋")</f>
        <v>3</v>
      </c>
      <c r="S15" s="20">
        <f>COUNTIFS(调查表!C:C,年代!C15,调查表!H:H,"元")</f>
        <v>0</v>
      </c>
      <c r="T15" s="20">
        <f>COUNTIFS(调查表!C:C,年代!C15,调查表!H:H,"明")</f>
        <v>0</v>
      </c>
      <c r="U15" s="20">
        <f>COUNTIFS(调查表!C:C,年代!C15,调查表!H:H,"清")</f>
        <v>7</v>
      </c>
      <c r="V15" s="20">
        <f>COUNTIFS(调查表!C:C,年代!C15,调查表!H:H,"中华民国")</f>
        <v>0</v>
      </c>
      <c r="W15" s="20">
        <f>COUNTIFS(调查表!C:C,年代!C15,调查表!H:H,"50年代")</f>
        <v>0</v>
      </c>
      <c r="X15" s="20">
        <f>COUNTIFS(调查表!C:C,年代!C15,调查表!H:H,"60年代")</f>
        <v>1</v>
      </c>
      <c r="Y15" s="20">
        <f>COUNTIFS(调查表!C:C,年代!C15,调查表!H:H,"70年代")</f>
        <v>0</v>
      </c>
      <c r="Z15" s="20">
        <f>COUNTIFS(调查表!C:C,年代!C15,调查表!H:H,"80年代")</f>
        <v>0</v>
      </c>
      <c r="AA15" s="20">
        <f>COUNTIFS(调查表!C:C,年代!C15,调查表!H:H,"现代")</f>
        <v>0</v>
      </c>
    </row>
    <row r="16" spans="1:28" ht="60" customHeight="1">
      <c r="A16" s="18">
        <v>15</v>
      </c>
      <c r="B16" s="18" t="s">
        <v>2821</v>
      </c>
      <c r="C16" s="18" t="s">
        <v>2851</v>
      </c>
      <c r="D16" s="20">
        <f>COUNTIFS(调查表!C:C,年代!C16,调查表!H:H,"不详")</f>
        <v>0</v>
      </c>
      <c r="E16" s="47">
        <f>COUNTIFS(调查表!C:C,年代!C16,调查表!H:H,"夏")</f>
        <v>0</v>
      </c>
      <c r="F16" s="20">
        <f>COUNTIFS(调查表!C:C,年代!C16,调查表!H:H,"商")</f>
        <v>0</v>
      </c>
      <c r="G16" s="20">
        <f>COUNTIFS(调查表!C:C,年代!C16,调查表!H:H,"周（春秋战国）")</f>
        <v>0</v>
      </c>
      <c r="H16" s="20">
        <f>COUNTIFS(调查表!C:C,年代!C16,调查表!H:H,"秦朝")</f>
        <v>0</v>
      </c>
      <c r="I16" s="20">
        <f>COUNTIFS(调查表!C:C,年代!C16,调查表!H:H,"西汉")</f>
        <v>1</v>
      </c>
      <c r="J16" s="20">
        <f>COUNTIFS(调查表!C:C,年代!C16,调查表!H:H,"新朝")</f>
        <v>0</v>
      </c>
      <c r="K16" s="20">
        <f>COUNTIFS(调查表!C:C,年代!C16,调查表!H:H,"东汉")</f>
        <v>0</v>
      </c>
      <c r="L16" s="20">
        <f>COUNTIFS(调查表!C:C,年代!C16,调查表!H:H,"三国")</f>
        <v>0</v>
      </c>
      <c r="M16" s="20">
        <f>COUNTIFS(调查表!C:C,年代!C16,调查表!H:H,"晋")</f>
        <v>0</v>
      </c>
      <c r="N16" s="20">
        <f>COUNTIFS(调查表!C:C,年代!C16,调查表!H:H,"南北朝")</f>
        <v>0</v>
      </c>
      <c r="O16" s="20">
        <f>COUNTIFS(调查表!C:C,年代!C16,调查表!H:H,"隋朝")</f>
        <v>0</v>
      </c>
      <c r="P16" s="20">
        <f>COUNTIFS(调查表!C:C,年代!C16,调查表!H:H,"唐朝")</f>
        <v>0</v>
      </c>
      <c r="Q16" s="20">
        <f>COUNTIFS(调查表!C:C,年代!C16,调查表!H:H,"五代十国")</f>
        <v>0</v>
      </c>
      <c r="R16" s="20">
        <f>COUNTIFS(调查表!C:C,年代!C16,调查表!H:H,"宋")</f>
        <v>1</v>
      </c>
      <c r="S16" s="20">
        <f>COUNTIFS(调查表!C:C,年代!C16,调查表!H:H,"元")</f>
        <v>0</v>
      </c>
      <c r="T16" s="20">
        <f>COUNTIFS(调查表!C:C,年代!C16,调查表!H:H,"明")</f>
        <v>1</v>
      </c>
      <c r="U16" s="20">
        <f>COUNTIFS(调查表!C:C,年代!C16,调查表!H:H,"清")</f>
        <v>3</v>
      </c>
      <c r="V16" s="20">
        <f>COUNTIFS(调查表!C:C,年代!C16,调查表!H:H,"中华民国")</f>
        <v>0</v>
      </c>
      <c r="W16" s="20">
        <f>COUNTIFS(调查表!C:C,年代!C16,调查表!H:H,"50年代")</f>
        <v>0</v>
      </c>
      <c r="X16" s="20">
        <f>COUNTIFS(调查表!C:C,年代!C16,调查表!H:H,"60年代")</f>
        <v>0</v>
      </c>
      <c r="Y16" s="20">
        <f>COUNTIFS(调查表!C:C,年代!C16,调查表!H:H,"70年代")</f>
        <v>0</v>
      </c>
      <c r="Z16" s="20">
        <f>COUNTIFS(调查表!C:C,年代!C16,调查表!H:H,"80年代")</f>
        <v>0</v>
      </c>
      <c r="AA16" s="20">
        <f>COUNTIFS(调查表!C:C,年代!C16,调查表!H:H,"现代")</f>
        <v>0</v>
      </c>
    </row>
    <row r="17" spans="1:27" ht="60" customHeight="1">
      <c r="A17" s="18">
        <v>16</v>
      </c>
      <c r="B17" s="18" t="s">
        <v>2821</v>
      </c>
      <c r="C17" s="18" t="s">
        <v>2822</v>
      </c>
      <c r="D17" s="20">
        <f>COUNTIFS(调查表!C:C,年代!C17,调查表!H:H,"不详")</f>
        <v>1</v>
      </c>
      <c r="E17" s="47">
        <f>COUNTIFS(调查表!C:C,年代!C17,调查表!H:H,"夏")</f>
        <v>0</v>
      </c>
      <c r="F17" s="20">
        <f>COUNTIFS(调查表!C:C,年代!C17,调查表!H:H,"商")</f>
        <v>0</v>
      </c>
      <c r="G17" s="20">
        <f>COUNTIFS(调查表!C:C,年代!C17,调查表!H:H,"周（春秋战国）")</f>
        <v>0</v>
      </c>
      <c r="H17" s="20">
        <f>COUNTIFS(调查表!C:C,年代!C17,调查表!H:H,"秦朝")</f>
        <v>0</v>
      </c>
      <c r="I17" s="20">
        <f>COUNTIFS(调查表!C:C,年代!C17,调查表!H:H,"西汉")</f>
        <v>0</v>
      </c>
      <c r="J17" s="20">
        <f>COUNTIFS(调查表!C:C,年代!C17,调查表!H:H,"新朝")</f>
        <v>0</v>
      </c>
      <c r="K17" s="20">
        <f>COUNTIFS(调查表!C:C,年代!C17,调查表!H:H,"东汉")</f>
        <v>0</v>
      </c>
      <c r="L17" s="20">
        <f>COUNTIFS(调查表!C:C,年代!C17,调查表!H:H,"三国")</f>
        <v>0</v>
      </c>
      <c r="M17" s="20">
        <f>COUNTIFS(调查表!C:C,年代!C17,调查表!H:H,"晋")</f>
        <v>0</v>
      </c>
      <c r="N17" s="20">
        <f>COUNTIFS(调查表!C:C,年代!C17,调查表!H:H,"南北朝")</f>
        <v>0</v>
      </c>
      <c r="O17" s="20">
        <f>COUNTIFS(调查表!C:C,年代!C17,调查表!H:H,"隋朝")</f>
        <v>0</v>
      </c>
      <c r="P17" s="20">
        <f>COUNTIFS(调查表!C:C,年代!C17,调查表!H:H,"唐朝")</f>
        <v>0</v>
      </c>
      <c r="Q17" s="20">
        <f>COUNTIFS(调查表!C:C,年代!C17,调查表!H:H,"五代十国")</f>
        <v>0</v>
      </c>
      <c r="R17" s="20">
        <f>COUNTIFS(调查表!C:C,年代!C17,调查表!H:H,"宋")</f>
        <v>0</v>
      </c>
      <c r="S17" s="20">
        <f>COUNTIFS(调查表!C:C,年代!C17,调查表!H:H,"元")</f>
        <v>0</v>
      </c>
      <c r="T17" s="20">
        <f>COUNTIFS(调查表!C:C,年代!C17,调查表!H:H,"明")</f>
        <v>0</v>
      </c>
      <c r="U17" s="20">
        <f>COUNTIFS(调查表!C:C,年代!C17,调查表!H:H,"清")</f>
        <v>2</v>
      </c>
      <c r="V17" s="20">
        <f>COUNTIFS(调查表!C:C,年代!C17,调查表!H:H,"中华民国")</f>
        <v>1</v>
      </c>
      <c r="W17" s="20">
        <f>COUNTIFS(调查表!C:C,年代!C17,调查表!H:H,"50年代")</f>
        <v>0</v>
      </c>
      <c r="X17" s="20">
        <f>COUNTIFS(调查表!C:C,年代!C17,调查表!H:H,"60年代")</f>
        <v>1</v>
      </c>
      <c r="Y17" s="20">
        <f>COUNTIFS(调查表!C:C,年代!C17,调查表!H:H,"70年代")</f>
        <v>0</v>
      </c>
      <c r="Z17" s="20">
        <f>COUNTIFS(调查表!C:C,年代!C17,调查表!H:H,"80年代")</f>
        <v>0</v>
      </c>
      <c r="AA17" s="20">
        <f>COUNTIFS(调查表!C:C,年代!C17,调查表!H:H,"现代")</f>
        <v>0</v>
      </c>
    </row>
    <row r="18" spans="1:27" ht="60" customHeight="1">
      <c r="A18" s="18">
        <v>17</v>
      </c>
      <c r="B18" s="18" t="s">
        <v>2821</v>
      </c>
      <c r="C18" s="18" t="s">
        <v>2837</v>
      </c>
      <c r="D18" s="20">
        <f>COUNTIFS(调查表!C:C,年代!C18,调查表!H:H,"不详")</f>
        <v>9</v>
      </c>
      <c r="E18" s="47">
        <f>COUNTIFS(调查表!C:C,年代!C18,调查表!H:H,"夏")</f>
        <v>0</v>
      </c>
      <c r="F18" s="20">
        <f>COUNTIFS(调查表!C:C,年代!C18,调查表!H:H,"商")</f>
        <v>0</v>
      </c>
      <c r="G18" s="20">
        <f>COUNTIFS(调查表!C:C,年代!C18,调查表!H:H,"周（春秋战国）")</f>
        <v>0</v>
      </c>
      <c r="H18" s="20">
        <f>COUNTIFS(调查表!C:C,年代!C18,调查表!H:H,"秦朝")</f>
        <v>0</v>
      </c>
      <c r="I18" s="20">
        <f>COUNTIFS(调查表!C:C,年代!C18,调查表!H:H,"西汉")</f>
        <v>0</v>
      </c>
      <c r="J18" s="20">
        <f>COUNTIFS(调查表!C:C,年代!C18,调查表!H:H,"新朝")</f>
        <v>0</v>
      </c>
      <c r="K18" s="20">
        <f>COUNTIFS(调查表!C:C,年代!C18,调查表!H:H,"东汉")</f>
        <v>0</v>
      </c>
      <c r="L18" s="20">
        <f>COUNTIFS(调查表!C:C,年代!C18,调查表!H:H,"三国")</f>
        <v>0</v>
      </c>
      <c r="M18" s="20">
        <f>COUNTIFS(调查表!C:C,年代!C18,调查表!H:H,"晋")</f>
        <v>0</v>
      </c>
      <c r="N18" s="20">
        <f>COUNTIFS(调查表!C:C,年代!C18,调查表!H:H,"南北朝")</f>
        <v>1</v>
      </c>
      <c r="O18" s="20">
        <f>COUNTIFS(调查表!C:C,年代!C18,调查表!H:H,"隋朝")</f>
        <v>0</v>
      </c>
      <c r="P18" s="20">
        <f>COUNTIFS(调查表!C:C,年代!C18,调查表!H:H,"唐朝")</f>
        <v>3</v>
      </c>
      <c r="Q18" s="20">
        <f>COUNTIFS(调查表!C:C,年代!C18,调查表!H:H,"五代十国")</f>
        <v>0</v>
      </c>
      <c r="R18" s="20">
        <f>COUNTIFS(调查表!C:C,年代!C18,调查表!H:H,"宋")</f>
        <v>2</v>
      </c>
      <c r="S18" s="20">
        <f>COUNTIFS(调查表!C:C,年代!C18,调查表!H:H,"元")</f>
        <v>0</v>
      </c>
      <c r="T18" s="20">
        <f>COUNTIFS(调查表!C:C,年代!C18,调查表!H:H,"明")</f>
        <v>0</v>
      </c>
      <c r="U18" s="20">
        <f>COUNTIFS(调查表!C:C,年代!C18,调查表!H:H,"清")</f>
        <v>8</v>
      </c>
      <c r="V18" s="20">
        <f>COUNTIFS(调查表!C:C,年代!C18,调查表!H:H,"中华民国")</f>
        <v>1</v>
      </c>
      <c r="W18" s="20">
        <f>COUNTIFS(调查表!C:C,年代!C18,调查表!H:H,"50年代")</f>
        <v>0</v>
      </c>
      <c r="X18" s="20">
        <f>COUNTIFS(调查表!C:C,年代!C18,调查表!H:H,"60年代")</f>
        <v>0</v>
      </c>
      <c r="Y18" s="20">
        <f>COUNTIFS(调查表!C:C,年代!C18,调查表!H:H,"70年代")</f>
        <v>0</v>
      </c>
      <c r="Z18" s="20">
        <f>COUNTIFS(调查表!C:C,年代!C18,调查表!H:H,"80年代")</f>
        <v>0</v>
      </c>
      <c r="AA18" s="20">
        <f>COUNTIFS(调查表!C:C,年代!C18,调查表!H:H,"现代")</f>
        <v>0</v>
      </c>
    </row>
    <row r="19" spans="1:27" ht="60" customHeight="1">
      <c r="A19" s="18">
        <v>18</v>
      </c>
      <c r="B19" s="18" t="s">
        <v>2821</v>
      </c>
      <c r="C19" s="18" t="s">
        <v>2841</v>
      </c>
      <c r="D19" s="20">
        <f>COUNTIFS(调查表!C:C,年代!C19,调查表!H:H,"不详")</f>
        <v>1</v>
      </c>
      <c r="E19" s="47">
        <f>COUNTIFS(调查表!C:C,年代!C19,调查表!H:H,"夏")</f>
        <v>0</v>
      </c>
      <c r="F19" s="20">
        <f>COUNTIFS(调查表!C:C,年代!C19,调查表!H:H,"商")</f>
        <v>0</v>
      </c>
      <c r="G19" s="20">
        <f>COUNTIFS(调查表!C:C,年代!C19,调查表!H:H,"周（春秋战国）")</f>
        <v>0</v>
      </c>
      <c r="H19" s="20">
        <f>COUNTIFS(调查表!C:C,年代!C19,调查表!H:H,"秦朝")</f>
        <v>0</v>
      </c>
      <c r="I19" s="20">
        <f>COUNTIFS(调查表!C:C,年代!C19,调查表!H:H,"西汉")</f>
        <v>0</v>
      </c>
      <c r="J19" s="20">
        <f>COUNTIFS(调查表!C:C,年代!C19,调查表!H:H,"新朝")</f>
        <v>0</v>
      </c>
      <c r="K19" s="20">
        <f>COUNTIFS(调查表!C:C,年代!C19,调查表!H:H,"东汉")</f>
        <v>0</v>
      </c>
      <c r="L19" s="20">
        <f>COUNTIFS(调查表!C:C,年代!C19,调查表!H:H,"三国")</f>
        <v>0</v>
      </c>
      <c r="M19" s="20">
        <f>COUNTIFS(调查表!C:C,年代!C19,调查表!H:H,"晋")</f>
        <v>0</v>
      </c>
      <c r="N19" s="20">
        <f>COUNTIFS(调查表!C:C,年代!C19,调查表!H:H,"南北朝")</f>
        <v>0</v>
      </c>
      <c r="O19" s="20">
        <f>COUNTIFS(调查表!C:C,年代!C19,调查表!H:H,"隋朝")</f>
        <v>0</v>
      </c>
      <c r="P19" s="20">
        <f>COUNTIFS(调查表!C:C,年代!C19,调查表!H:H,"唐朝")</f>
        <v>0</v>
      </c>
      <c r="Q19" s="20">
        <f>COUNTIFS(调查表!C:C,年代!C19,调查表!H:H,"五代十国")</f>
        <v>2</v>
      </c>
      <c r="R19" s="20">
        <f>COUNTIFS(调查表!C:C,年代!C19,调查表!H:H,"宋")</f>
        <v>1</v>
      </c>
      <c r="S19" s="20">
        <f>COUNTIFS(调查表!C:C,年代!C19,调查表!H:H,"元")</f>
        <v>0</v>
      </c>
      <c r="T19" s="20">
        <f>COUNTIFS(调查表!C:C,年代!C19,调查表!H:H,"明")</f>
        <v>11</v>
      </c>
      <c r="U19" s="20">
        <f>COUNTIFS(调查表!C:C,年代!C19,调查表!H:H,"清")</f>
        <v>38</v>
      </c>
      <c r="V19" s="20">
        <f>COUNTIFS(调查表!C:C,年代!C19,调查表!H:H,"中华民国")</f>
        <v>3</v>
      </c>
      <c r="W19" s="20">
        <f>COUNTIFS(调查表!C:C,年代!C19,调查表!H:H,"50年代")</f>
        <v>0</v>
      </c>
      <c r="X19" s="20">
        <f>COUNTIFS(调查表!C:C,年代!C19,调查表!H:H,"60年代")</f>
        <v>1</v>
      </c>
      <c r="Y19" s="20">
        <f>COUNTIFS(调查表!C:C,年代!C19,调查表!H:H,"70年代")</f>
        <v>0</v>
      </c>
      <c r="Z19" s="20">
        <f>COUNTIFS(调查表!C:C,年代!C19,调查表!H:H,"80年代")</f>
        <v>0</v>
      </c>
      <c r="AA19" s="20">
        <f>COUNTIFS(调查表!C:C,年代!C19,调查表!H:H,"现代")</f>
        <v>0</v>
      </c>
    </row>
    <row r="20" spans="1:27" ht="60" customHeight="1">
      <c r="A20" s="18">
        <v>19</v>
      </c>
      <c r="B20" s="18" t="s">
        <v>3408</v>
      </c>
      <c r="C20" s="18" t="s">
        <v>19963</v>
      </c>
      <c r="D20" s="20">
        <f>COUNTIFS(调查表!C:C,年代!C20,调查表!H:H,"不详")</f>
        <v>0</v>
      </c>
      <c r="E20" s="47">
        <f>COUNTIFS(调查表!C:C,年代!C20,调查表!H:H,"夏")</f>
        <v>0</v>
      </c>
      <c r="F20" s="20">
        <f>COUNTIFS(调查表!C:C,年代!C20,调查表!H:H,"商")</f>
        <v>0</v>
      </c>
      <c r="G20" s="20">
        <f>COUNTIFS(调查表!C:C,年代!C20,调查表!H:H,"周（春秋战国）")</f>
        <v>0</v>
      </c>
      <c r="H20" s="20">
        <f>COUNTIFS(调查表!C:C,年代!C20,调查表!H:H,"秦朝")</f>
        <v>0</v>
      </c>
      <c r="I20" s="20">
        <f>COUNTIFS(调查表!C:C,年代!C20,调查表!H:H,"西汉")</f>
        <v>0</v>
      </c>
      <c r="J20" s="20">
        <f>COUNTIFS(调查表!C:C,年代!C20,调查表!H:H,"新朝")</f>
        <v>0</v>
      </c>
      <c r="K20" s="20">
        <f>COUNTIFS(调查表!C:C,年代!C20,调查表!H:H,"东汉")</f>
        <v>0</v>
      </c>
      <c r="L20" s="20">
        <f>COUNTIFS(调查表!C:C,年代!C20,调查表!H:H,"三国")</f>
        <v>0</v>
      </c>
      <c r="M20" s="20">
        <f>COUNTIFS(调查表!C:C,年代!C20,调查表!H:H,"晋")</f>
        <v>0</v>
      </c>
      <c r="N20" s="20">
        <f>COUNTIFS(调查表!C:C,年代!C20,调查表!H:H,"南北朝")</f>
        <v>0</v>
      </c>
      <c r="O20" s="20">
        <f>COUNTIFS(调查表!C:C,年代!C20,调查表!H:H,"隋朝")</f>
        <v>0</v>
      </c>
      <c r="P20" s="20">
        <f>COUNTIFS(调查表!C:C,年代!C20,调查表!H:H,"唐朝")</f>
        <v>0</v>
      </c>
      <c r="Q20" s="20">
        <f>COUNTIFS(调查表!C:C,年代!C20,调查表!H:H,"五代十国")</f>
        <v>0</v>
      </c>
      <c r="R20" s="20">
        <f>COUNTIFS(调查表!C:C,年代!C20,调查表!H:H,"宋")</f>
        <v>0</v>
      </c>
      <c r="S20" s="20">
        <f>COUNTIFS(调查表!C:C,年代!C20,调查表!H:H,"元")</f>
        <v>0</v>
      </c>
      <c r="T20" s="20">
        <f>COUNTIFS(调查表!C:C,年代!C20,调查表!H:H,"明")</f>
        <v>0</v>
      </c>
      <c r="U20" s="20">
        <f>COUNTIFS(调查表!C:C,年代!C20,调查表!H:H,"清")</f>
        <v>0</v>
      </c>
      <c r="V20" s="20">
        <f>COUNTIFS(调查表!C:C,年代!C20,调查表!H:H,"中华民国")</f>
        <v>0</v>
      </c>
      <c r="W20" s="20">
        <f>COUNTIFS(调查表!C:C,年代!C20,调查表!H:H,"50年代")</f>
        <v>0</v>
      </c>
      <c r="X20" s="20">
        <f>COUNTIFS(调查表!C:C,年代!C20,调查表!H:H,"60年代")</f>
        <v>0</v>
      </c>
      <c r="Y20" s="20">
        <f>COUNTIFS(调查表!C:C,年代!C20,调查表!H:H,"70年代")</f>
        <v>0</v>
      </c>
      <c r="Z20" s="20">
        <f>COUNTIFS(调查表!C:C,年代!C20,调查表!H:H,"80年代")</f>
        <v>0</v>
      </c>
      <c r="AA20" s="20">
        <f>COUNTIFS(调查表!C:C,年代!C20,调查表!H:H,"现代")</f>
        <v>0</v>
      </c>
    </row>
    <row r="21" spans="1:27" ht="60" customHeight="1">
      <c r="A21" s="18">
        <v>20</v>
      </c>
      <c r="B21" s="18" t="s">
        <v>3408</v>
      </c>
      <c r="C21" s="18" t="s">
        <v>3547</v>
      </c>
      <c r="D21" s="20">
        <f>COUNTIFS(调查表!C:C,年代!C21,调查表!H:H,"不详")</f>
        <v>3</v>
      </c>
      <c r="E21" s="47">
        <f>COUNTIFS(调查表!C:C,年代!C21,调查表!H:H,"夏")</f>
        <v>0</v>
      </c>
      <c r="F21" s="20">
        <f>COUNTIFS(调查表!C:C,年代!C21,调查表!H:H,"商")</f>
        <v>0</v>
      </c>
      <c r="G21" s="20">
        <f>COUNTIFS(调查表!C:C,年代!C21,调查表!H:H,"周（春秋战国）")</f>
        <v>0</v>
      </c>
      <c r="H21" s="20">
        <f>COUNTIFS(调查表!C:C,年代!C21,调查表!H:H,"秦朝")</f>
        <v>0</v>
      </c>
      <c r="I21" s="20">
        <f>COUNTIFS(调查表!C:C,年代!C21,调查表!H:H,"西汉")</f>
        <v>0</v>
      </c>
      <c r="J21" s="20">
        <f>COUNTIFS(调查表!C:C,年代!C21,调查表!H:H,"新朝")</f>
        <v>0</v>
      </c>
      <c r="K21" s="20">
        <f>COUNTIFS(调查表!C:C,年代!C21,调查表!H:H,"东汉")</f>
        <v>0</v>
      </c>
      <c r="L21" s="20">
        <f>COUNTIFS(调查表!C:C,年代!C21,调查表!H:H,"三国")</f>
        <v>0</v>
      </c>
      <c r="M21" s="20">
        <f>COUNTIFS(调查表!C:C,年代!C21,调查表!H:H,"晋")</f>
        <v>0</v>
      </c>
      <c r="N21" s="20">
        <f>COUNTIFS(调查表!C:C,年代!C21,调查表!H:H,"南北朝")</f>
        <v>0</v>
      </c>
      <c r="O21" s="20">
        <f>COUNTIFS(调查表!C:C,年代!C21,调查表!H:H,"隋朝")</f>
        <v>0</v>
      </c>
      <c r="P21" s="20">
        <f>COUNTIFS(调查表!C:C,年代!C21,调查表!H:H,"唐朝")</f>
        <v>0</v>
      </c>
      <c r="Q21" s="20">
        <f>COUNTIFS(调查表!C:C,年代!C21,调查表!H:H,"五代十国")</f>
        <v>0</v>
      </c>
      <c r="R21" s="20">
        <f>COUNTIFS(调查表!C:C,年代!C21,调查表!H:H,"宋")</f>
        <v>1</v>
      </c>
      <c r="S21" s="20">
        <f>COUNTIFS(调查表!C:C,年代!C21,调查表!H:H,"元")</f>
        <v>0</v>
      </c>
      <c r="T21" s="20">
        <f>COUNTIFS(调查表!C:C,年代!C21,调查表!H:H,"明")</f>
        <v>0</v>
      </c>
      <c r="U21" s="20">
        <f>COUNTIFS(调查表!C:C,年代!C21,调查表!H:H,"清")</f>
        <v>5</v>
      </c>
      <c r="V21" s="20">
        <f>COUNTIFS(调查表!C:C,年代!C21,调查表!H:H,"中华民国")</f>
        <v>1</v>
      </c>
      <c r="W21" s="20">
        <f>COUNTIFS(调查表!C:C,年代!C21,调查表!H:H,"50年代")</f>
        <v>0</v>
      </c>
      <c r="X21" s="20">
        <f>COUNTIFS(调查表!C:C,年代!C21,调查表!H:H,"60年代")</f>
        <v>0</v>
      </c>
      <c r="Y21" s="20">
        <f>COUNTIFS(调查表!C:C,年代!C21,调查表!H:H,"70年代")</f>
        <v>0</v>
      </c>
      <c r="Z21" s="20">
        <f>COUNTIFS(调查表!C:C,年代!C21,调查表!H:H,"80年代")</f>
        <v>0</v>
      </c>
      <c r="AA21" s="20">
        <f>COUNTIFS(调查表!C:C,年代!C21,调查表!H:H,"现代")</f>
        <v>0</v>
      </c>
    </row>
    <row r="22" spans="1:27" ht="60" customHeight="1">
      <c r="A22" s="18">
        <v>21</v>
      </c>
      <c r="B22" s="18" t="s">
        <v>3408</v>
      </c>
      <c r="C22" s="18" t="s">
        <v>3605</v>
      </c>
      <c r="D22" s="20">
        <f>COUNTIFS(调查表!C:C,年代!C22,调查表!H:H,"不详")</f>
        <v>1</v>
      </c>
      <c r="E22" s="47">
        <f>COUNTIFS(调查表!C:C,年代!C22,调查表!H:H,"夏")</f>
        <v>0</v>
      </c>
      <c r="F22" s="20">
        <f>COUNTIFS(调查表!C:C,年代!C22,调查表!H:H,"商")</f>
        <v>0</v>
      </c>
      <c r="G22" s="20">
        <f>COUNTIFS(调查表!C:C,年代!C22,调查表!H:H,"周（春秋战国）")</f>
        <v>0</v>
      </c>
      <c r="H22" s="20">
        <f>COUNTIFS(调查表!C:C,年代!C22,调查表!H:H,"秦朝")</f>
        <v>0</v>
      </c>
      <c r="I22" s="20">
        <f>COUNTIFS(调查表!C:C,年代!C22,调查表!H:H,"西汉")</f>
        <v>0</v>
      </c>
      <c r="J22" s="20">
        <f>COUNTIFS(调查表!C:C,年代!C22,调查表!H:H,"新朝")</f>
        <v>0</v>
      </c>
      <c r="K22" s="20">
        <f>COUNTIFS(调查表!C:C,年代!C22,调查表!H:H,"东汉")</f>
        <v>0</v>
      </c>
      <c r="L22" s="20">
        <f>COUNTIFS(调查表!C:C,年代!C22,调查表!H:H,"三国")</f>
        <v>0</v>
      </c>
      <c r="M22" s="20">
        <f>COUNTIFS(调查表!C:C,年代!C22,调查表!H:H,"晋")</f>
        <v>0</v>
      </c>
      <c r="N22" s="20">
        <f>COUNTIFS(调查表!C:C,年代!C22,调查表!H:H,"南北朝")</f>
        <v>0</v>
      </c>
      <c r="O22" s="20">
        <f>COUNTIFS(调查表!C:C,年代!C22,调查表!H:H,"隋朝")</f>
        <v>0</v>
      </c>
      <c r="P22" s="20">
        <f>COUNTIFS(调查表!C:C,年代!C22,调查表!H:H,"唐朝")</f>
        <v>0</v>
      </c>
      <c r="Q22" s="20">
        <f>COUNTIFS(调查表!C:C,年代!C22,调查表!H:H,"五代十国")</f>
        <v>0</v>
      </c>
      <c r="R22" s="20">
        <f>COUNTIFS(调查表!C:C,年代!C22,调查表!H:H,"宋")</f>
        <v>0</v>
      </c>
      <c r="S22" s="20">
        <f>COUNTIFS(调查表!C:C,年代!C22,调查表!H:H,"元")</f>
        <v>0</v>
      </c>
      <c r="T22" s="20">
        <f>COUNTIFS(调查表!C:C,年代!C22,调查表!H:H,"明")</f>
        <v>2</v>
      </c>
      <c r="U22" s="20">
        <f>COUNTIFS(调查表!C:C,年代!C22,调查表!H:H,"清")</f>
        <v>36</v>
      </c>
      <c r="V22" s="20">
        <f>COUNTIFS(调查表!C:C,年代!C22,调查表!H:H,"中华民国")</f>
        <v>14</v>
      </c>
      <c r="W22" s="20">
        <f>COUNTIFS(调查表!C:C,年代!C22,调查表!H:H,"50年代")</f>
        <v>0</v>
      </c>
      <c r="X22" s="20">
        <f>COUNTIFS(调查表!C:C,年代!C22,调查表!H:H,"60年代")</f>
        <v>1</v>
      </c>
      <c r="Y22" s="20">
        <f>COUNTIFS(调查表!C:C,年代!C22,调查表!H:H,"70年代")</f>
        <v>0</v>
      </c>
      <c r="Z22" s="20">
        <f>COUNTIFS(调查表!C:C,年代!C22,调查表!H:H,"80年代")</f>
        <v>0</v>
      </c>
      <c r="AA22" s="20">
        <f>COUNTIFS(调查表!C:C,年代!C22,调查表!H:H,"现代")</f>
        <v>0</v>
      </c>
    </row>
    <row r="23" spans="1:27" ht="60" customHeight="1">
      <c r="A23" s="18">
        <v>22</v>
      </c>
      <c r="B23" s="18" t="s">
        <v>3408</v>
      </c>
      <c r="C23" s="18" t="s">
        <v>3409</v>
      </c>
      <c r="D23" s="20">
        <f>COUNTIFS(调查表!C:C,年代!C23,调查表!H:H,"不详")</f>
        <v>0</v>
      </c>
      <c r="E23" s="47">
        <f>COUNTIFS(调查表!C:C,年代!C23,调查表!H:H,"夏")</f>
        <v>0</v>
      </c>
      <c r="F23" s="20">
        <f>COUNTIFS(调查表!C:C,年代!C23,调查表!H:H,"商")</f>
        <v>0</v>
      </c>
      <c r="G23" s="20">
        <f>COUNTIFS(调查表!C:C,年代!C23,调查表!H:H,"周（春秋战国）")</f>
        <v>0</v>
      </c>
      <c r="H23" s="20">
        <f>COUNTIFS(调查表!C:C,年代!C23,调查表!H:H,"秦朝")</f>
        <v>0</v>
      </c>
      <c r="I23" s="20">
        <f>COUNTIFS(调查表!C:C,年代!C23,调查表!H:H,"西汉")</f>
        <v>0</v>
      </c>
      <c r="J23" s="20">
        <f>COUNTIFS(调查表!C:C,年代!C23,调查表!H:H,"新朝")</f>
        <v>0</v>
      </c>
      <c r="K23" s="20">
        <f>COUNTIFS(调查表!C:C,年代!C23,调查表!H:H,"东汉")</f>
        <v>0</v>
      </c>
      <c r="L23" s="20">
        <f>COUNTIFS(调查表!C:C,年代!C23,调查表!H:H,"三国")</f>
        <v>0</v>
      </c>
      <c r="M23" s="20">
        <f>COUNTIFS(调查表!C:C,年代!C23,调查表!H:H,"晋")</f>
        <v>0</v>
      </c>
      <c r="N23" s="20">
        <f>COUNTIFS(调查表!C:C,年代!C23,调查表!H:H,"南北朝")</f>
        <v>0</v>
      </c>
      <c r="O23" s="20">
        <f>COUNTIFS(调查表!C:C,年代!C23,调查表!H:H,"隋朝")</f>
        <v>0</v>
      </c>
      <c r="P23" s="20">
        <f>COUNTIFS(调查表!C:C,年代!C23,调查表!H:H,"唐朝")</f>
        <v>0</v>
      </c>
      <c r="Q23" s="20">
        <f>COUNTIFS(调查表!C:C,年代!C23,调查表!H:H,"五代十国")</f>
        <v>0</v>
      </c>
      <c r="R23" s="20">
        <f>COUNTIFS(调查表!C:C,年代!C23,调查表!H:H,"宋")</f>
        <v>0</v>
      </c>
      <c r="S23" s="20">
        <f>COUNTIFS(调查表!C:C,年代!C23,调查表!H:H,"元")</f>
        <v>0</v>
      </c>
      <c r="T23" s="20">
        <f>COUNTIFS(调查表!C:C,年代!C23,调查表!H:H,"明")</f>
        <v>2</v>
      </c>
      <c r="U23" s="20">
        <f>COUNTIFS(调查表!C:C,年代!C23,调查表!H:H,"清")</f>
        <v>1</v>
      </c>
      <c r="V23" s="20">
        <f>COUNTIFS(调查表!C:C,年代!C23,调查表!H:H,"中华民国")</f>
        <v>1</v>
      </c>
      <c r="W23" s="20">
        <f>COUNTIFS(调查表!C:C,年代!C23,调查表!H:H,"50年代")</f>
        <v>0</v>
      </c>
      <c r="X23" s="20">
        <f>COUNTIFS(调查表!C:C,年代!C23,调查表!H:H,"60年代")</f>
        <v>0</v>
      </c>
      <c r="Y23" s="20">
        <f>COUNTIFS(调查表!C:C,年代!C23,调查表!H:H,"70年代")</f>
        <v>0</v>
      </c>
      <c r="Z23" s="20">
        <f>COUNTIFS(调查表!C:C,年代!C23,调查表!H:H,"80年代")</f>
        <v>0</v>
      </c>
      <c r="AA23" s="20">
        <f>COUNTIFS(调查表!C:C,年代!C23,调查表!H:H,"现代")</f>
        <v>0</v>
      </c>
    </row>
    <row r="24" spans="1:27" ht="60" customHeight="1">
      <c r="A24" s="18">
        <v>23</v>
      </c>
      <c r="B24" s="18" t="s">
        <v>3408</v>
      </c>
      <c r="C24" s="18" t="s">
        <v>3432</v>
      </c>
      <c r="D24" s="20">
        <f>COUNTIFS(调查表!C:C,年代!C24,调查表!H:H,"不详")</f>
        <v>0</v>
      </c>
      <c r="E24" s="47">
        <f>COUNTIFS(调查表!C:C,年代!C24,调查表!H:H,"夏")</f>
        <v>0</v>
      </c>
      <c r="F24" s="20">
        <f>COUNTIFS(调查表!C:C,年代!C24,调查表!H:H,"商")</f>
        <v>0</v>
      </c>
      <c r="G24" s="20">
        <f>COUNTIFS(调查表!C:C,年代!C24,调查表!H:H,"周（春秋战国）")</f>
        <v>0</v>
      </c>
      <c r="H24" s="20">
        <f>COUNTIFS(调查表!C:C,年代!C24,调查表!H:H,"秦朝")</f>
        <v>0</v>
      </c>
      <c r="I24" s="20">
        <f>COUNTIFS(调查表!C:C,年代!C24,调查表!H:H,"西汉")</f>
        <v>0</v>
      </c>
      <c r="J24" s="20">
        <f>COUNTIFS(调查表!C:C,年代!C24,调查表!H:H,"新朝")</f>
        <v>0</v>
      </c>
      <c r="K24" s="20">
        <f>COUNTIFS(调查表!C:C,年代!C24,调查表!H:H,"东汉")</f>
        <v>0</v>
      </c>
      <c r="L24" s="20">
        <f>COUNTIFS(调查表!C:C,年代!C24,调查表!H:H,"三国")</f>
        <v>0</v>
      </c>
      <c r="M24" s="20">
        <f>COUNTIFS(调查表!C:C,年代!C24,调查表!H:H,"晋")</f>
        <v>0</v>
      </c>
      <c r="N24" s="20">
        <f>COUNTIFS(调查表!C:C,年代!C24,调查表!H:H,"南北朝")</f>
        <v>0</v>
      </c>
      <c r="O24" s="20">
        <f>COUNTIFS(调查表!C:C,年代!C24,调查表!H:H,"隋朝")</f>
        <v>0</v>
      </c>
      <c r="P24" s="20">
        <f>COUNTIFS(调查表!C:C,年代!C24,调查表!H:H,"唐朝")</f>
        <v>1</v>
      </c>
      <c r="Q24" s="20">
        <f>COUNTIFS(调查表!C:C,年代!C24,调查表!H:H,"五代十国")</f>
        <v>0</v>
      </c>
      <c r="R24" s="20">
        <f>COUNTIFS(调查表!C:C,年代!C24,调查表!H:H,"宋")</f>
        <v>0</v>
      </c>
      <c r="S24" s="20">
        <f>COUNTIFS(调查表!C:C,年代!C24,调查表!H:H,"元")</f>
        <v>1</v>
      </c>
      <c r="T24" s="20">
        <f>COUNTIFS(调查表!C:C,年代!C24,调查表!H:H,"明")</f>
        <v>1</v>
      </c>
      <c r="U24" s="20">
        <f>COUNTIFS(调查表!C:C,年代!C24,调查表!H:H,"清")</f>
        <v>2</v>
      </c>
      <c r="V24" s="20">
        <f>COUNTIFS(调查表!C:C,年代!C24,调查表!H:H,"中华民国")</f>
        <v>1</v>
      </c>
      <c r="W24" s="20">
        <f>COUNTIFS(调查表!C:C,年代!C24,调查表!H:H,"50年代")</f>
        <v>0</v>
      </c>
      <c r="X24" s="20">
        <f>COUNTIFS(调查表!C:C,年代!C24,调查表!H:H,"60年代")</f>
        <v>0</v>
      </c>
      <c r="Y24" s="20">
        <f>COUNTIFS(调查表!C:C,年代!C24,调查表!H:H,"70年代")</f>
        <v>0</v>
      </c>
      <c r="Z24" s="20">
        <f>COUNTIFS(调查表!C:C,年代!C24,调查表!H:H,"80年代")</f>
        <v>0</v>
      </c>
      <c r="AA24" s="20">
        <f>COUNTIFS(调查表!C:C,年代!C24,调查表!H:H,"现代")</f>
        <v>0</v>
      </c>
    </row>
    <row r="25" spans="1:27" ht="60" customHeight="1">
      <c r="A25" s="18">
        <v>24</v>
      </c>
      <c r="B25" s="18" t="s">
        <v>3408</v>
      </c>
      <c r="C25" s="18" t="s">
        <v>3462</v>
      </c>
      <c r="D25" s="20">
        <f>COUNTIFS(调查表!C:C,年代!C25,调查表!H:H,"不详")</f>
        <v>0</v>
      </c>
      <c r="E25" s="47">
        <f>COUNTIFS(调查表!C:C,年代!C25,调查表!H:H,"夏")</f>
        <v>0</v>
      </c>
      <c r="F25" s="20">
        <f>COUNTIFS(调查表!C:C,年代!C25,调查表!H:H,"商")</f>
        <v>0</v>
      </c>
      <c r="G25" s="20">
        <f>COUNTIFS(调查表!C:C,年代!C25,调查表!H:H,"周（春秋战国）")</f>
        <v>0</v>
      </c>
      <c r="H25" s="20">
        <f>COUNTIFS(调查表!C:C,年代!C25,调查表!H:H,"秦朝")</f>
        <v>0</v>
      </c>
      <c r="I25" s="20">
        <f>COUNTIFS(调查表!C:C,年代!C25,调查表!H:H,"西汉")</f>
        <v>0</v>
      </c>
      <c r="J25" s="20">
        <f>COUNTIFS(调查表!C:C,年代!C25,调查表!H:H,"新朝")</f>
        <v>0</v>
      </c>
      <c r="K25" s="20">
        <f>COUNTIFS(调查表!C:C,年代!C25,调查表!H:H,"东汉")</f>
        <v>0</v>
      </c>
      <c r="L25" s="20">
        <f>COUNTIFS(调查表!C:C,年代!C25,调查表!H:H,"三国")</f>
        <v>0</v>
      </c>
      <c r="M25" s="20">
        <f>COUNTIFS(调查表!C:C,年代!C25,调查表!H:H,"晋")</f>
        <v>0</v>
      </c>
      <c r="N25" s="20">
        <f>COUNTIFS(调查表!C:C,年代!C25,调查表!H:H,"南北朝")</f>
        <v>0</v>
      </c>
      <c r="O25" s="20">
        <f>COUNTIFS(调查表!C:C,年代!C25,调查表!H:H,"隋朝")</f>
        <v>0</v>
      </c>
      <c r="P25" s="20">
        <f>COUNTIFS(调查表!C:C,年代!C25,调查表!H:H,"唐朝")</f>
        <v>0</v>
      </c>
      <c r="Q25" s="20">
        <f>COUNTIFS(调查表!C:C,年代!C25,调查表!H:H,"五代十国")</f>
        <v>0</v>
      </c>
      <c r="R25" s="20">
        <f>COUNTIFS(调查表!C:C,年代!C25,调查表!H:H,"宋")</f>
        <v>1</v>
      </c>
      <c r="S25" s="20">
        <f>COUNTIFS(调查表!C:C,年代!C25,调查表!H:H,"元")</f>
        <v>0</v>
      </c>
      <c r="T25" s="20">
        <f>COUNTIFS(调查表!C:C,年代!C25,调查表!H:H,"明")</f>
        <v>0</v>
      </c>
      <c r="U25" s="20">
        <f>COUNTIFS(调查表!C:C,年代!C25,调查表!H:H,"清")</f>
        <v>10</v>
      </c>
      <c r="V25" s="20">
        <f>COUNTIFS(调查表!C:C,年代!C25,调查表!H:H,"中华民国")</f>
        <v>4</v>
      </c>
      <c r="W25" s="20">
        <f>COUNTIFS(调查表!C:C,年代!C25,调查表!H:H,"50年代")</f>
        <v>1</v>
      </c>
      <c r="X25" s="20">
        <f>COUNTIFS(调查表!C:C,年代!C25,调查表!H:H,"60年代")</f>
        <v>0</v>
      </c>
      <c r="Y25" s="20">
        <f>COUNTIFS(调查表!C:C,年代!C25,调查表!H:H,"70年代")</f>
        <v>0</v>
      </c>
      <c r="Z25" s="20">
        <f>COUNTIFS(调查表!C:C,年代!C25,调查表!H:H,"80年代")</f>
        <v>0</v>
      </c>
      <c r="AA25" s="20">
        <f>COUNTIFS(调查表!C:C,年代!C25,调查表!H:H,"现代")</f>
        <v>0</v>
      </c>
    </row>
    <row r="26" spans="1:27" ht="60" customHeight="1">
      <c r="A26" s="18">
        <v>25</v>
      </c>
      <c r="B26" s="18" t="s">
        <v>3408</v>
      </c>
      <c r="C26" s="18" t="s">
        <v>3855</v>
      </c>
      <c r="D26" s="20">
        <f>COUNTIFS(调查表!C:C,年代!C26,调查表!H:H,"不详")</f>
        <v>0</v>
      </c>
      <c r="E26" s="47">
        <f>COUNTIFS(调查表!C:C,年代!C26,调查表!H:H,"夏")</f>
        <v>0</v>
      </c>
      <c r="F26" s="20">
        <f>COUNTIFS(调查表!C:C,年代!C26,调查表!H:H,"商")</f>
        <v>0</v>
      </c>
      <c r="G26" s="20">
        <f>COUNTIFS(调查表!C:C,年代!C26,调查表!H:H,"周（春秋战国）")</f>
        <v>0</v>
      </c>
      <c r="H26" s="20">
        <f>COUNTIFS(调查表!C:C,年代!C26,调查表!H:H,"秦朝")</f>
        <v>0</v>
      </c>
      <c r="I26" s="20">
        <f>COUNTIFS(调查表!C:C,年代!C26,调查表!H:H,"西汉")</f>
        <v>0</v>
      </c>
      <c r="J26" s="20">
        <f>COUNTIFS(调查表!C:C,年代!C26,调查表!H:H,"新朝")</f>
        <v>0</v>
      </c>
      <c r="K26" s="20">
        <f>COUNTIFS(调查表!C:C,年代!C26,调查表!H:H,"东汉")</f>
        <v>0</v>
      </c>
      <c r="L26" s="20">
        <f>COUNTIFS(调查表!C:C,年代!C26,调查表!H:H,"三国")</f>
        <v>0</v>
      </c>
      <c r="M26" s="20">
        <f>COUNTIFS(调查表!C:C,年代!C26,调查表!H:H,"晋")</f>
        <v>0</v>
      </c>
      <c r="N26" s="20">
        <f>COUNTIFS(调查表!C:C,年代!C26,调查表!H:H,"南北朝")</f>
        <v>0</v>
      </c>
      <c r="O26" s="20">
        <f>COUNTIFS(调查表!C:C,年代!C26,调查表!H:H,"隋朝")</f>
        <v>0</v>
      </c>
      <c r="P26" s="20">
        <f>COUNTIFS(调查表!C:C,年代!C26,调查表!H:H,"唐朝")</f>
        <v>0</v>
      </c>
      <c r="Q26" s="20">
        <f>COUNTIFS(调查表!C:C,年代!C26,调查表!H:H,"五代十国")</f>
        <v>0</v>
      </c>
      <c r="R26" s="20">
        <f>COUNTIFS(调查表!C:C,年代!C26,调查表!H:H,"宋")</f>
        <v>0</v>
      </c>
      <c r="S26" s="20">
        <f>COUNTIFS(调查表!C:C,年代!C26,调查表!H:H,"元")</f>
        <v>0</v>
      </c>
      <c r="T26" s="20">
        <f>COUNTIFS(调查表!C:C,年代!C26,调查表!H:H,"明")</f>
        <v>0</v>
      </c>
      <c r="U26" s="20">
        <f>COUNTIFS(调查表!C:C,年代!C26,调查表!H:H,"清")</f>
        <v>0</v>
      </c>
      <c r="V26" s="20">
        <f>COUNTIFS(调查表!C:C,年代!C26,调查表!H:H,"中华民国")</f>
        <v>1</v>
      </c>
      <c r="W26" s="20">
        <f>COUNTIFS(调查表!C:C,年代!C26,调查表!H:H,"50年代")</f>
        <v>1</v>
      </c>
      <c r="X26" s="20">
        <f>COUNTIFS(调查表!C:C,年代!C26,调查表!H:H,"60年代")</f>
        <v>0</v>
      </c>
      <c r="Y26" s="20">
        <f>COUNTIFS(调查表!C:C,年代!C26,调查表!H:H,"70年代")</f>
        <v>0</v>
      </c>
      <c r="Z26" s="20">
        <f>COUNTIFS(调查表!C:C,年代!C26,调查表!H:H,"80年代")</f>
        <v>0</v>
      </c>
      <c r="AA26" s="20">
        <f>COUNTIFS(调查表!C:C,年代!C26,调查表!H:H,"现代")</f>
        <v>0</v>
      </c>
    </row>
    <row r="27" spans="1:27" ht="60" customHeight="1">
      <c r="A27" s="18">
        <v>26</v>
      </c>
      <c r="B27" s="18" t="s">
        <v>3862</v>
      </c>
      <c r="C27" s="36" t="s">
        <v>6388</v>
      </c>
      <c r="D27" s="20">
        <f>COUNTIFS(调查表!C:C,年代!C27,调查表!H:H,"不详")</f>
        <v>0</v>
      </c>
      <c r="E27" s="47">
        <f>COUNTIFS(调查表!C:C,年代!C27,调查表!H:H,"夏")</f>
        <v>0</v>
      </c>
      <c r="F27" s="20">
        <f>COUNTIFS(调查表!C:C,年代!C27,调查表!H:H,"商")</f>
        <v>0</v>
      </c>
      <c r="G27" s="20">
        <f>COUNTIFS(调查表!C:C,年代!C27,调查表!H:H,"周（春秋战国）")</f>
        <v>0</v>
      </c>
      <c r="H27" s="20">
        <f>COUNTIFS(调查表!C:C,年代!C27,调查表!H:H,"秦朝")</f>
        <v>0</v>
      </c>
      <c r="I27" s="20">
        <f>COUNTIFS(调查表!C:C,年代!C27,调查表!H:H,"西汉")</f>
        <v>0</v>
      </c>
      <c r="J27" s="20">
        <f>COUNTIFS(调查表!C:C,年代!C27,调查表!H:H,"新朝")</f>
        <v>0</v>
      </c>
      <c r="K27" s="20">
        <f>COUNTIFS(调查表!C:C,年代!C27,调查表!H:H,"东汉")</f>
        <v>0</v>
      </c>
      <c r="L27" s="20">
        <f>COUNTIFS(调查表!C:C,年代!C27,调查表!H:H,"三国")</f>
        <v>0</v>
      </c>
      <c r="M27" s="20">
        <f>COUNTIFS(调查表!C:C,年代!C27,调查表!H:H,"晋")</f>
        <v>1</v>
      </c>
      <c r="N27" s="20">
        <f>COUNTIFS(调查表!C:C,年代!C27,调查表!H:H,"南北朝")</f>
        <v>1</v>
      </c>
      <c r="O27" s="20">
        <f>COUNTIFS(调查表!C:C,年代!C27,调查表!H:H,"隋朝")</f>
        <v>0</v>
      </c>
      <c r="P27" s="20">
        <f>COUNTIFS(调查表!C:C,年代!C27,调查表!H:H,"唐朝")</f>
        <v>0</v>
      </c>
      <c r="Q27" s="20">
        <f>COUNTIFS(调查表!C:C,年代!C27,调查表!H:H,"五代十国")</f>
        <v>0</v>
      </c>
      <c r="R27" s="20">
        <f>COUNTIFS(调查表!C:C,年代!C27,调查表!H:H,"宋")</f>
        <v>3</v>
      </c>
      <c r="S27" s="20">
        <f>COUNTIFS(调查表!C:C,年代!C27,调查表!H:H,"元")</f>
        <v>1</v>
      </c>
      <c r="T27" s="20">
        <f>COUNTIFS(调查表!C:C,年代!C27,调查表!H:H,"明")</f>
        <v>8</v>
      </c>
      <c r="U27" s="20">
        <f>COUNTIFS(调查表!C:C,年代!C27,调查表!H:H,"清")</f>
        <v>9</v>
      </c>
      <c r="V27" s="20">
        <f>COUNTIFS(调查表!C:C,年代!C27,调查表!H:H,"中华民国")</f>
        <v>3</v>
      </c>
      <c r="W27" s="20">
        <f>COUNTIFS(调查表!C:C,年代!C27,调查表!H:H,"50年代")</f>
        <v>0</v>
      </c>
      <c r="X27" s="20">
        <f>COUNTIFS(调查表!C:C,年代!C27,调查表!H:H,"60年代")</f>
        <v>1</v>
      </c>
      <c r="Y27" s="20">
        <f>COUNTIFS(调查表!C:C,年代!C27,调查表!H:H,"70年代")</f>
        <v>0</v>
      </c>
      <c r="Z27" s="20">
        <f>COUNTIFS(调查表!C:C,年代!C27,调查表!H:H,"80年代")</f>
        <v>0</v>
      </c>
      <c r="AA27" s="20">
        <f>COUNTIFS(调查表!C:C,年代!C27,调查表!H:H,"现代")</f>
        <v>0</v>
      </c>
    </row>
    <row r="28" spans="1:27" ht="60" customHeight="1">
      <c r="A28" s="18">
        <v>27</v>
      </c>
      <c r="B28" s="18" t="s">
        <v>3862</v>
      </c>
      <c r="C28" s="36" t="s">
        <v>5422</v>
      </c>
      <c r="D28" s="20">
        <f>COUNTIFS(调查表!C:C,年代!C28,调查表!H:H,"不详")</f>
        <v>19</v>
      </c>
      <c r="E28" s="47">
        <f>COUNTIFS(调查表!C:C,年代!C28,调查表!H:H,"夏")</f>
        <v>0</v>
      </c>
      <c r="F28" s="20">
        <f>COUNTIFS(调查表!C:C,年代!C28,调查表!H:H,"商")</f>
        <v>0</v>
      </c>
      <c r="G28" s="20">
        <f>COUNTIFS(调查表!C:C,年代!C28,调查表!H:H,"周（春秋战国）")</f>
        <v>0</v>
      </c>
      <c r="H28" s="20">
        <f>COUNTIFS(调查表!C:C,年代!C28,调查表!H:H,"秦朝")</f>
        <v>0</v>
      </c>
      <c r="I28" s="20">
        <f>COUNTIFS(调查表!C:C,年代!C28,调查表!H:H,"西汉")</f>
        <v>0</v>
      </c>
      <c r="J28" s="20">
        <f>COUNTIFS(调查表!C:C,年代!C28,调查表!H:H,"新朝")</f>
        <v>0</v>
      </c>
      <c r="K28" s="20">
        <f>COUNTIFS(调查表!C:C,年代!C28,调查表!H:H,"东汉")</f>
        <v>0</v>
      </c>
      <c r="L28" s="20">
        <f>COUNTIFS(调查表!C:C,年代!C28,调查表!H:H,"三国")</f>
        <v>0</v>
      </c>
      <c r="M28" s="20">
        <f>COUNTIFS(调查表!C:C,年代!C28,调查表!H:H,"晋")</f>
        <v>0</v>
      </c>
      <c r="N28" s="20">
        <f>COUNTIFS(调查表!C:C,年代!C28,调查表!H:H,"南北朝")</f>
        <v>0</v>
      </c>
      <c r="O28" s="20">
        <f>COUNTIFS(调查表!C:C,年代!C28,调查表!H:H,"隋朝")</f>
        <v>0</v>
      </c>
      <c r="P28" s="20">
        <f>COUNTIFS(调查表!C:C,年代!C28,调查表!H:H,"唐朝")</f>
        <v>0</v>
      </c>
      <c r="Q28" s="20">
        <f>COUNTIFS(调查表!C:C,年代!C28,调查表!H:H,"五代十国")</f>
        <v>0</v>
      </c>
      <c r="R28" s="20">
        <f>COUNTIFS(调查表!C:C,年代!C28,调查表!H:H,"宋")</f>
        <v>4</v>
      </c>
      <c r="S28" s="20">
        <f>COUNTIFS(调查表!C:C,年代!C28,调查表!H:H,"元")</f>
        <v>2</v>
      </c>
      <c r="T28" s="20">
        <f>COUNTIFS(调查表!C:C,年代!C28,调查表!H:H,"明")</f>
        <v>11</v>
      </c>
      <c r="U28" s="20">
        <f>COUNTIFS(调查表!C:C,年代!C28,调查表!H:H,"清")</f>
        <v>32</v>
      </c>
      <c r="V28" s="20">
        <f>COUNTIFS(调查表!C:C,年代!C28,调查表!H:H,"中华民国")</f>
        <v>6</v>
      </c>
      <c r="W28" s="20">
        <f>COUNTIFS(调查表!C:C,年代!C28,调查表!H:H,"50年代")</f>
        <v>0</v>
      </c>
      <c r="X28" s="20">
        <f>COUNTIFS(调查表!C:C,年代!C28,调查表!H:H,"60年代")</f>
        <v>0</v>
      </c>
      <c r="Y28" s="20">
        <f>COUNTIFS(调查表!C:C,年代!C28,调查表!H:H,"70年代")</f>
        <v>0</v>
      </c>
      <c r="Z28" s="20">
        <f>COUNTIFS(调查表!C:C,年代!C28,调查表!H:H,"80年代")</f>
        <v>0</v>
      </c>
      <c r="AA28" s="20">
        <f>COUNTIFS(调查表!C:C,年代!C28,调查表!H:H,"现代")</f>
        <v>0</v>
      </c>
    </row>
    <row r="29" spans="1:27" ht="60" customHeight="1">
      <c r="A29" s="18">
        <v>28</v>
      </c>
      <c r="B29" s="18" t="s">
        <v>3862</v>
      </c>
      <c r="C29" s="36" t="s">
        <v>6318</v>
      </c>
      <c r="D29" s="20">
        <f>COUNTIFS(调查表!C:C,年代!C29,调查表!H:H,"不详")</f>
        <v>0</v>
      </c>
      <c r="E29" s="47">
        <f>COUNTIFS(调查表!C:C,年代!C29,调查表!H:H,"夏")</f>
        <v>0</v>
      </c>
      <c r="F29" s="20">
        <f>COUNTIFS(调查表!C:C,年代!C29,调查表!H:H,"商")</f>
        <v>0</v>
      </c>
      <c r="G29" s="20">
        <f>COUNTIFS(调查表!C:C,年代!C29,调查表!H:H,"周（春秋战国）")</f>
        <v>0</v>
      </c>
      <c r="H29" s="20">
        <f>COUNTIFS(调查表!C:C,年代!C29,调查表!H:H,"秦朝")</f>
        <v>0</v>
      </c>
      <c r="I29" s="20">
        <f>COUNTIFS(调查表!C:C,年代!C29,调查表!H:H,"西汉")</f>
        <v>0</v>
      </c>
      <c r="J29" s="20">
        <f>COUNTIFS(调查表!C:C,年代!C29,调查表!H:H,"新朝")</f>
        <v>0</v>
      </c>
      <c r="K29" s="20">
        <f>COUNTIFS(调查表!C:C,年代!C29,调查表!H:H,"东汉")</f>
        <v>0</v>
      </c>
      <c r="L29" s="20">
        <f>COUNTIFS(调查表!C:C,年代!C29,调查表!H:H,"三国")</f>
        <v>0</v>
      </c>
      <c r="M29" s="20">
        <f>COUNTIFS(调查表!C:C,年代!C29,调查表!H:H,"晋")</f>
        <v>0</v>
      </c>
      <c r="N29" s="20">
        <f>COUNTIFS(调查表!C:C,年代!C29,调查表!H:H,"南北朝")</f>
        <v>0</v>
      </c>
      <c r="O29" s="20">
        <f>COUNTIFS(调查表!C:C,年代!C29,调查表!H:H,"隋朝")</f>
        <v>0</v>
      </c>
      <c r="P29" s="20">
        <f>COUNTIFS(调查表!C:C,年代!C29,调查表!H:H,"唐朝")</f>
        <v>0</v>
      </c>
      <c r="Q29" s="20">
        <f>COUNTIFS(调查表!C:C,年代!C29,调查表!H:H,"五代十国")</f>
        <v>0</v>
      </c>
      <c r="R29" s="20">
        <f>COUNTIFS(调查表!C:C,年代!C29,调查表!H:H,"宋")</f>
        <v>2</v>
      </c>
      <c r="S29" s="20">
        <f>COUNTIFS(调查表!C:C,年代!C29,调查表!H:H,"元")</f>
        <v>1</v>
      </c>
      <c r="T29" s="20">
        <f>COUNTIFS(调查表!C:C,年代!C29,调查表!H:H,"明")</f>
        <v>4</v>
      </c>
      <c r="U29" s="20">
        <f>COUNTIFS(调查表!C:C,年代!C29,调查表!H:H,"清")</f>
        <v>2</v>
      </c>
      <c r="V29" s="20">
        <f>COUNTIFS(调查表!C:C,年代!C29,调查表!H:H,"中华民国")</f>
        <v>5</v>
      </c>
      <c r="W29" s="20">
        <f>COUNTIFS(调查表!C:C,年代!C29,调查表!H:H,"50年代")</f>
        <v>0</v>
      </c>
      <c r="X29" s="20">
        <f>COUNTIFS(调查表!C:C,年代!C29,调查表!H:H,"60年代")</f>
        <v>0</v>
      </c>
      <c r="Y29" s="20">
        <f>COUNTIFS(调查表!C:C,年代!C29,调查表!H:H,"70年代")</f>
        <v>0</v>
      </c>
      <c r="Z29" s="20">
        <f>COUNTIFS(调查表!C:C,年代!C29,调查表!H:H,"80年代")</f>
        <v>0</v>
      </c>
      <c r="AA29" s="20">
        <f>COUNTIFS(调查表!C:C,年代!C29,调查表!H:H,"现代")</f>
        <v>0</v>
      </c>
    </row>
    <row r="30" spans="1:27" ht="60" customHeight="1">
      <c r="A30" s="18">
        <v>29</v>
      </c>
      <c r="B30" s="18" t="s">
        <v>3862</v>
      </c>
      <c r="C30" s="36" t="s">
        <v>3936</v>
      </c>
      <c r="D30" s="20">
        <f>COUNTIFS(调查表!C:C,年代!C30,调查表!H:H,"不详")</f>
        <v>0</v>
      </c>
      <c r="E30" s="47">
        <f>COUNTIFS(调查表!C:C,年代!C30,调查表!H:H,"夏")</f>
        <v>0</v>
      </c>
      <c r="F30" s="20">
        <f>COUNTIFS(调查表!C:C,年代!C30,调查表!H:H,"商")</f>
        <v>0</v>
      </c>
      <c r="G30" s="20">
        <f>COUNTIFS(调查表!C:C,年代!C30,调查表!H:H,"周（春秋战国）")</f>
        <v>0</v>
      </c>
      <c r="H30" s="20">
        <f>COUNTIFS(调查表!C:C,年代!C30,调查表!H:H,"秦朝")</f>
        <v>0</v>
      </c>
      <c r="I30" s="20">
        <f>COUNTIFS(调查表!C:C,年代!C30,调查表!H:H,"西汉")</f>
        <v>0</v>
      </c>
      <c r="J30" s="20">
        <f>COUNTIFS(调查表!C:C,年代!C30,调查表!H:H,"新朝")</f>
        <v>0</v>
      </c>
      <c r="K30" s="20">
        <f>COUNTIFS(调查表!C:C,年代!C30,调查表!H:H,"东汉")</f>
        <v>0</v>
      </c>
      <c r="L30" s="20">
        <f>COUNTIFS(调查表!C:C,年代!C30,调查表!H:H,"三国")</f>
        <v>0</v>
      </c>
      <c r="M30" s="20">
        <f>COUNTIFS(调查表!C:C,年代!C30,调查表!H:H,"晋")</f>
        <v>0</v>
      </c>
      <c r="N30" s="20">
        <f>COUNTIFS(调查表!C:C,年代!C30,调查表!H:H,"南北朝")</f>
        <v>0</v>
      </c>
      <c r="O30" s="20">
        <f>COUNTIFS(调查表!C:C,年代!C30,调查表!H:H,"隋朝")</f>
        <v>0</v>
      </c>
      <c r="P30" s="20">
        <f>COUNTIFS(调查表!C:C,年代!C30,调查表!H:H,"唐朝")</f>
        <v>0</v>
      </c>
      <c r="Q30" s="20">
        <f>COUNTIFS(调查表!C:C,年代!C30,调查表!H:H,"五代十国")</f>
        <v>0</v>
      </c>
      <c r="R30" s="20">
        <f>COUNTIFS(调查表!C:C,年代!C30,调查表!H:H,"宋")</f>
        <v>0</v>
      </c>
      <c r="S30" s="20">
        <f>COUNTIFS(调查表!C:C,年代!C30,调查表!H:H,"元")</f>
        <v>0</v>
      </c>
      <c r="T30" s="20">
        <f>COUNTIFS(调查表!C:C,年代!C30,调查表!H:H,"明")</f>
        <v>3</v>
      </c>
      <c r="U30" s="20">
        <f>COUNTIFS(调查表!C:C,年代!C30,调查表!H:H,"清")</f>
        <v>21</v>
      </c>
      <c r="V30" s="20">
        <f>COUNTIFS(调查表!C:C,年代!C30,调查表!H:H,"中华民国")</f>
        <v>9</v>
      </c>
      <c r="W30" s="20">
        <f>COUNTIFS(调查表!C:C,年代!C30,调查表!H:H,"50年代")</f>
        <v>0</v>
      </c>
      <c r="X30" s="20">
        <f>COUNTIFS(调查表!C:C,年代!C30,调查表!H:H,"60年代")</f>
        <v>0</v>
      </c>
      <c r="Y30" s="20">
        <f>COUNTIFS(调查表!C:C,年代!C30,调查表!H:H,"70年代")</f>
        <v>0</v>
      </c>
      <c r="Z30" s="20">
        <f>COUNTIFS(调查表!C:C,年代!C30,调查表!H:H,"80年代")</f>
        <v>0</v>
      </c>
      <c r="AA30" s="20">
        <f>COUNTIFS(调查表!C:C,年代!C30,调查表!H:H,"现代")</f>
        <v>0</v>
      </c>
    </row>
    <row r="31" spans="1:27" ht="60" customHeight="1">
      <c r="A31" s="18">
        <v>30</v>
      </c>
      <c r="B31" s="18" t="s">
        <v>3862</v>
      </c>
      <c r="C31" s="36" t="s">
        <v>4115</v>
      </c>
      <c r="D31" s="20">
        <f>COUNTIFS(调查表!C:C,年代!C31,调查表!H:H,"不详")</f>
        <v>3</v>
      </c>
      <c r="E31" s="47">
        <f>COUNTIFS(调查表!C:C,年代!C31,调查表!H:H,"夏")</f>
        <v>0</v>
      </c>
      <c r="F31" s="20">
        <f>COUNTIFS(调查表!C:C,年代!C31,调查表!H:H,"商")</f>
        <v>0</v>
      </c>
      <c r="G31" s="20">
        <f>COUNTIFS(调查表!C:C,年代!C31,调查表!H:H,"周（春秋战国）")</f>
        <v>0</v>
      </c>
      <c r="H31" s="20">
        <f>COUNTIFS(调查表!C:C,年代!C31,调查表!H:H,"秦朝")</f>
        <v>0</v>
      </c>
      <c r="I31" s="20">
        <f>COUNTIFS(调查表!C:C,年代!C31,调查表!H:H,"西汉")</f>
        <v>0</v>
      </c>
      <c r="J31" s="20">
        <f>COUNTIFS(调查表!C:C,年代!C31,调查表!H:H,"新朝")</f>
        <v>0</v>
      </c>
      <c r="K31" s="20">
        <f>COUNTIFS(调查表!C:C,年代!C31,调查表!H:H,"东汉")</f>
        <v>0</v>
      </c>
      <c r="L31" s="20">
        <f>COUNTIFS(调查表!C:C,年代!C31,调查表!H:H,"三国")</f>
        <v>0</v>
      </c>
      <c r="M31" s="20">
        <f>COUNTIFS(调查表!C:C,年代!C31,调查表!H:H,"晋")</f>
        <v>0</v>
      </c>
      <c r="N31" s="20">
        <f>COUNTIFS(调查表!C:C,年代!C31,调查表!H:H,"南北朝")</f>
        <v>0</v>
      </c>
      <c r="O31" s="20">
        <f>COUNTIFS(调查表!C:C,年代!C31,调查表!H:H,"隋朝")</f>
        <v>0</v>
      </c>
      <c r="P31" s="20">
        <f>COUNTIFS(调查表!C:C,年代!C31,调查表!H:H,"唐朝")</f>
        <v>0</v>
      </c>
      <c r="Q31" s="20">
        <f>COUNTIFS(调查表!C:C,年代!C31,调查表!H:H,"五代十国")</f>
        <v>0</v>
      </c>
      <c r="R31" s="20">
        <f>COUNTIFS(调查表!C:C,年代!C31,调查表!H:H,"宋")</f>
        <v>0</v>
      </c>
      <c r="S31" s="20">
        <f>COUNTIFS(调查表!C:C,年代!C31,调查表!H:H,"元")</f>
        <v>0</v>
      </c>
      <c r="T31" s="20">
        <f>COUNTIFS(调查表!C:C,年代!C31,调查表!H:H,"明")</f>
        <v>15</v>
      </c>
      <c r="U31" s="20">
        <f>COUNTIFS(调查表!C:C,年代!C31,调查表!H:H,"清")</f>
        <v>38</v>
      </c>
      <c r="V31" s="20">
        <f>COUNTIFS(调查表!C:C,年代!C31,调查表!H:H,"中华民国")</f>
        <v>5</v>
      </c>
      <c r="W31" s="20">
        <f>COUNTIFS(调查表!C:C,年代!C31,调查表!H:H,"50年代")</f>
        <v>0</v>
      </c>
      <c r="X31" s="20">
        <f>COUNTIFS(调查表!C:C,年代!C31,调查表!H:H,"60年代")</f>
        <v>1</v>
      </c>
      <c r="Y31" s="20">
        <f>COUNTIFS(调查表!C:C,年代!C31,调查表!H:H,"70年代")</f>
        <v>0</v>
      </c>
      <c r="Z31" s="20">
        <f>COUNTIFS(调查表!C:C,年代!C31,调查表!H:H,"80年代")</f>
        <v>0</v>
      </c>
      <c r="AA31" s="20">
        <f>COUNTIFS(调查表!C:C,年代!C31,调查表!H:H,"现代")</f>
        <v>1</v>
      </c>
    </row>
    <row r="32" spans="1:27" ht="60" customHeight="1">
      <c r="A32" s="18">
        <v>31</v>
      </c>
      <c r="B32" s="18" t="s">
        <v>3862</v>
      </c>
      <c r="C32" s="36" t="s">
        <v>3863</v>
      </c>
      <c r="D32" s="20">
        <f>COUNTIFS(调查表!C:C,年代!C32,调查表!H:H,"不详")</f>
        <v>12</v>
      </c>
      <c r="E32" s="47">
        <f>COUNTIFS(调查表!C:C,年代!C32,调查表!H:H,"夏")</f>
        <v>0</v>
      </c>
      <c r="F32" s="20">
        <f>COUNTIFS(调查表!C:C,年代!C32,调查表!H:H,"商")</f>
        <v>0</v>
      </c>
      <c r="G32" s="20">
        <f>COUNTIFS(调查表!C:C,年代!C32,调查表!H:H,"周（春秋战国）")</f>
        <v>0</v>
      </c>
      <c r="H32" s="20">
        <f>COUNTIFS(调查表!C:C,年代!C32,调查表!H:H,"秦朝")</f>
        <v>0</v>
      </c>
      <c r="I32" s="20">
        <f>COUNTIFS(调查表!C:C,年代!C32,调查表!H:H,"西汉")</f>
        <v>0</v>
      </c>
      <c r="J32" s="20">
        <f>COUNTIFS(调查表!C:C,年代!C32,调查表!H:H,"新朝")</f>
        <v>0</v>
      </c>
      <c r="K32" s="20">
        <f>COUNTIFS(调查表!C:C,年代!C32,调查表!H:H,"东汉")</f>
        <v>0</v>
      </c>
      <c r="L32" s="20">
        <f>COUNTIFS(调查表!C:C,年代!C32,调查表!H:H,"三国")</f>
        <v>0</v>
      </c>
      <c r="M32" s="20">
        <f>COUNTIFS(调查表!C:C,年代!C32,调查表!H:H,"晋")</f>
        <v>0</v>
      </c>
      <c r="N32" s="20">
        <f>COUNTIFS(调查表!C:C,年代!C32,调查表!H:H,"南北朝")</f>
        <v>0</v>
      </c>
      <c r="O32" s="20">
        <f>COUNTIFS(调查表!C:C,年代!C32,调查表!H:H,"隋朝")</f>
        <v>0</v>
      </c>
      <c r="P32" s="20">
        <f>COUNTIFS(调查表!C:C,年代!C32,调查表!H:H,"唐朝")</f>
        <v>0</v>
      </c>
      <c r="Q32" s="20">
        <f>COUNTIFS(调查表!C:C,年代!C32,调查表!H:H,"五代十国")</f>
        <v>0</v>
      </c>
      <c r="R32" s="20">
        <f>COUNTIFS(调查表!C:C,年代!C32,调查表!H:H,"宋")</f>
        <v>4</v>
      </c>
      <c r="S32" s="20">
        <f>COUNTIFS(调查表!C:C,年代!C32,调查表!H:H,"元")</f>
        <v>0</v>
      </c>
      <c r="T32" s="20">
        <f>COUNTIFS(调查表!C:C,年代!C32,调查表!H:H,"明")</f>
        <v>4</v>
      </c>
      <c r="U32" s="20">
        <f>COUNTIFS(调查表!C:C,年代!C32,调查表!H:H,"清")</f>
        <v>10</v>
      </c>
      <c r="V32" s="20">
        <f>COUNTIFS(调查表!C:C,年代!C32,调查表!H:H,"中华民国")</f>
        <v>0</v>
      </c>
      <c r="W32" s="20">
        <f>COUNTIFS(调查表!C:C,年代!C32,调查表!H:H,"50年代")</f>
        <v>0</v>
      </c>
      <c r="X32" s="20">
        <f>COUNTIFS(调查表!C:C,年代!C32,调查表!H:H,"60年代")</f>
        <v>0</v>
      </c>
      <c r="Y32" s="20">
        <f>COUNTIFS(调查表!C:C,年代!C32,调查表!H:H,"70年代")</f>
        <v>0</v>
      </c>
      <c r="Z32" s="20">
        <f>COUNTIFS(调查表!C:C,年代!C32,调查表!H:H,"80年代")</f>
        <v>0</v>
      </c>
      <c r="AA32" s="20">
        <f>COUNTIFS(调查表!C:C,年代!C32,调查表!H:H,"现代")</f>
        <v>0</v>
      </c>
    </row>
    <row r="33" spans="1:27" ht="60" customHeight="1">
      <c r="A33" s="18">
        <v>32</v>
      </c>
      <c r="B33" s="18" t="s">
        <v>3862</v>
      </c>
      <c r="C33" s="36" t="s">
        <v>5843</v>
      </c>
      <c r="D33" s="20">
        <f>COUNTIFS(调查表!C:C,年代!C33,调查表!H:H,"不详")</f>
        <v>5</v>
      </c>
      <c r="E33" s="47">
        <f>COUNTIFS(调查表!C:C,年代!C33,调查表!H:H,"夏")</f>
        <v>0</v>
      </c>
      <c r="F33" s="20">
        <f>COUNTIFS(调查表!C:C,年代!C33,调查表!H:H,"商")</f>
        <v>0</v>
      </c>
      <c r="G33" s="20">
        <f>COUNTIFS(调查表!C:C,年代!C33,调查表!H:H,"周（春秋战国）")</f>
        <v>1</v>
      </c>
      <c r="H33" s="20">
        <f>COUNTIFS(调查表!C:C,年代!C33,调查表!H:H,"秦朝")</f>
        <v>0</v>
      </c>
      <c r="I33" s="20">
        <f>COUNTIFS(调查表!C:C,年代!C33,调查表!H:H,"西汉")</f>
        <v>0</v>
      </c>
      <c r="J33" s="20">
        <f>COUNTIFS(调查表!C:C,年代!C33,调查表!H:H,"新朝")</f>
        <v>0</v>
      </c>
      <c r="K33" s="20">
        <f>COUNTIFS(调查表!C:C,年代!C33,调查表!H:H,"东汉")</f>
        <v>0</v>
      </c>
      <c r="L33" s="20">
        <f>COUNTIFS(调查表!C:C,年代!C33,调查表!H:H,"三国")</f>
        <v>0</v>
      </c>
      <c r="M33" s="20">
        <f>COUNTIFS(调查表!C:C,年代!C33,调查表!H:H,"晋")</f>
        <v>2</v>
      </c>
      <c r="N33" s="20">
        <f>COUNTIFS(调查表!C:C,年代!C33,调查表!H:H,"南北朝")</f>
        <v>0</v>
      </c>
      <c r="O33" s="20">
        <f>COUNTIFS(调查表!C:C,年代!C33,调查表!H:H,"隋朝")</f>
        <v>0</v>
      </c>
      <c r="P33" s="20">
        <f>COUNTIFS(调查表!C:C,年代!C33,调查表!H:H,"唐朝")</f>
        <v>0</v>
      </c>
      <c r="Q33" s="20">
        <f>COUNTIFS(调查表!C:C,年代!C33,调查表!H:H,"五代十国")</f>
        <v>0</v>
      </c>
      <c r="R33" s="20">
        <f>COUNTIFS(调查表!C:C,年代!C33,调查表!H:H,"宋")</f>
        <v>3</v>
      </c>
      <c r="S33" s="20">
        <f>COUNTIFS(调查表!C:C,年代!C33,调查表!H:H,"元")</f>
        <v>0</v>
      </c>
      <c r="T33" s="20">
        <f>COUNTIFS(调查表!C:C,年代!C33,调查表!H:H,"明")</f>
        <v>29</v>
      </c>
      <c r="U33" s="20">
        <f>COUNTIFS(调查表!C:C,年代!C33,调查表!H:H,"清")</f>
        <v>39</v>
      </c>
      <c r="V33" s="20">
        <f>COUNTIFS(调查表!C:C,年代!C33,调查表!H:H,"中华民国")</f>
        <v>3</v>
      </c>
      <c r="W33" s="20">
        <f>COUNTIFS(调查表!C:C,年代!C33,调查表!H:H,"50年代")</f>
        <v>0</v>
      </c>
      <c r="X33" s="20">
        <f>COUNTIFS(调查表!C:C,年代!C33,调查表!H:H,"60年代")</f>
        <v>0</v>
      </c>
      <c r="Y33" s="20">
        <f>COUNTIFS(调查表!C:C,年代!C33,调查表!H:H,"70年代")</f>
        <v>0</v>
      </c>
      <c r="Z33" s="20">
        <f>COUNTIFS(调查表!C:C,年代!C33,调查表!H:H,"80年代")</f>
        <v>0</v>
      </c>
      <c r="AA33" s="20">
        <f>COUNTIFS(调查表!C:C,年代!C33,调查表!H:H,"现代")</f>
        <v>0</v>
      </c>
    </row>
    <row r="34" spans="1:27" ht="60" customHeight="1">
      <c r="A34" s="18">
        <v>33</v>
      </c>
      <c r="B34" s="18" t="s">
        <v>3862</v>
      </c>
      <c r="C34" s="36" t="s">
        <v>4569</v>
      </c>
      <c r="D34" s="20">
        <f>COUNTIFS(调查表!C:C,年代!C34,调查表!H:H,"不详")</f>
        <v>2</v>
      </c>
      <c r="E34" s="47">
        <f>COUNTIFS(调查表!C:C,年代!C34,调查表!H:H,"夏")</f>
        <v>0</v>
      </c>
      <c r="F34" s="20">
        <f>COUNTIFS(调查表!C:C,年代!C34,调查表!H:H,"商")</f>
        <v>0</v>
      </c>
      <c r="G34" s="20">
        <f>COUNTIFS(调查表!C:C,年代!C34,调查表!H:H,"周（春秋战国）")</f>
        <v>0</v>
      </c>
      <c r="H34" s="20">
        <f>COUNTIFS(调查表!C:C,年代!C34,调查表!H:H,"秦朝")</f>
        <v>0</v>
      </c>
      <c r="I34" s="20">
        <f>COUNTIFS(调查表!C:C,年代!C34,调查表!H:H,"西汉")</f>
        <v>0</v>
      </c>
      <c r="J34" s="20">
        <f>COUNTIFS(调查表!C:C,年代!C34,调查表!H:H,"新朝")</f>
        <v>0</v>
      </c>
      <c r="K34" s="20">
        <f>COUNTIFS(调查表!C:C,年代!C34,调查表!H:H,"东汉")</f>
        <v>0</v>
      </c>
      <c r="L34" s="20">
        <f>COUNTIFS(调查表!C:C,年代!C34,调查表!H:H,"三国")</f>
        <v>0</v>
      </c>
      <c r="M34" s="20">
        <f>COUNTIFS(调查表!C:C,年代!C34,调查表!H:H,"晋")</f>
        <v>0</v>
      </c>
      <c r="N34" s="20">
        <f>COUNTIFS(调查表!C:C,年代!C34,调查表!H:H,"南北朝")</f>
        <v>0</v>
      </c>
      <c r="O34" s="20">
        <f>COUNTIFS(调查表!C:C,年代!C34,调查表!H:H,"隋朝")</f>
        <v>0</v>
      </c>
      <c r="P34" s="20">
        <f>COUNTIFS(调查表!C:C,年代!C34,调查表!H:H,"唐朝")</f>
        <v>1</v>
      </c>
      <c r="Q34" s="20">
        <f>COUNTIFS(调查表!C:C,年代!C34,调查表!H:H,"五代十国")</f>
        <v>0</v>
      </c>
      <c r="R34" s="20">
        <f>COUNTIFS(调查表!C:C,年代!C34,调查表!H:H,"宋")</f>
        <v>6</v>
      </c>
      <c r="S34" s="20">
        <f>COUNTIFS(调查表!C:C,年代!C34,调查表!H:H,"元")</f>
        <v>0</v>
      </c>
      <c r="T34" s="20">
        <f>COUNTIFS(调查表!C:C,年代!C34,调查表!H:H,"明")</f>
        <v>22</v>
      </c>
      <c r="U34" s="20">
        <f>COUNTIFS(调查表!C:C,年代!C34,调查表!H:H,"清")</f>
        <v>73</v>
      </c>
      <c r="V34" s="20">
        <f>COUNTIFS(调查表!C:C,年代!C34,调查表!H:H,"中华民国")</f>
        <v>3</v>
      </c>
      <c r="W34" s="20">
        <f>COUNTIFS(调查表!C:C,年代!C34,调查表!H:H,"50年代")</f>
        <v>4</v>
      </c>
      <c r="X34" s="20">
        <f>COUNTIFS(调查表!C:C,年代!C34,调查表!H:H,"60年代")</f>
        <v>2</v>
      </c>
      <c r="Y34" s="20">
        <f>COUNTIFS(调查表!C:C,年代!C34,调查表!H:H,"70年代")</f>
        <v>3</v>
      </c>
      <c r="Z34" s="20">
        <f>COUNTIFS(调查表!C:C,年代!C34,调查表!H:H,"80年代")</f>
        <v>0</v>
      </c>
      <c r="AA34" s="20">
        <f>COUNTIFS(调查表!C:C,年代!C34,调查表!H:H,"现代")</f>
        <v>0</v>
      </c>
    </row>
    <row r="35" spans="1:27" ht="60" customHeight="1">
      <c r="A35" s="18">
        <v>34</v>
      </c>
      <c r="B35" s="18" t="s">
        <v>3862</v>
      </c>
      <c r="C35" s="36" t="s">
        <v>5240</v>
      </c>
      <c r="D35" s="20">
        <f>COUNTIFS(调查表!C:C,年代!C35,调查表!H:H,"不详")</f>
        <v>0</v>
      </c>
      <c r="E35" s="47">
        <f>COUNTIFS(调查表!C:C,年代!C35,调查表!H:H,"夏")</f>
        <v>0</v>
      </c>
      <c r="F35" s="20">
        <f>COUNTIFS(调查表!C:C,年代!C35,调查表!H:H,"商")</f>
        <v>0</v>
      </c>
      <c r="G35" s="20">
        <f>COUNTIFS(调查表!C:C,年代!C35,调查表!H:H,"周（春秋战国）")</f>
        <v>0</v>
      </c>
      <c r="H35" s="20">
        <f>COUNTIFS(调查表!C:C,年代!C35,调查表!H:H,"秦朝")</f>
        <v>0</v>
      </c>
      <c r="I35" s="20">
        <f>COUNTIFS(调查表!C:C,年代!C35,调查表!H:H,"西汉")</f>
        <v>0</v>
      </c>
      <c r="J35" s="20">
        <f>COUNTIFS(调查表!C:C,年代!C35,调查表!H:H,"新朝")</f>
        <v>0</v>
      </c>
      <c r="K35" s="20">
        <f>COUNTIFS(调查表!C:C,年代!C35,调查表!H:H,"东汉")</f>
        <v>0</v>
      </c>
      <c r="L35" s="20">
        <f>COUNTIFS(调查表!C:C,年代!C35,调查表!H:H,"三国")</f>
        <v>0</v>
      </c>
      <c r="M35" s="20">
        <f>COUNTIFS(调查表!C:C,年代!C35,调查表!H:H,"晋")</f>
        <v>0</v>
      </c>
      <c r="N35" s="20">
        <f>COUNTIFS(调查表!C:C,年代!C35,调查表!H:H,"南北朝")</f>
        <v>0</v>
      </c>
      <c r="O35" s="20">
        <f>COUNTIFS(调查表!C:C,年代!C35,调查表!H:H,"隋朝")</f>
        <v>0</v>
      </c>
      <c r="P35" s="20">
        <f>COUNTIFS(调查表!C:C,年代!C35,调查表!H:H,"唐朝")</f>
        <v>0</v>
      </c>
      <c r="Q35" s="20">
        <f>COUNTIFS(调查表!C:C,年代!C35,调查表!H:H,"五代十国")</f>
        <v>0</v>
      </c>
      <c r="R35" s="20">
        <f>COUNTIFS(调查表!C:C,年代!C35,调查表!H:H,"宋")</f>
        <v>0</v>
      </c>
      <c r="S35" s="20">
        <f>COUNTIFS(调查表!C:C,年代!C35,调查表!H:H,"元")</f>
        <v>0</v>
      </c>
      <c r="T35" s="20">
        <f>COUNTIFS(调查表!C:C,年代!C35,调查表!H:H,"明")</f>
        <v>3</v>
      </c>
      <c r="U35" s="20">
        <f>COUNTIFS(调查表!C:C,年代!C35,调查表!H:H,"清")</f>
        <v>29</v>
      </c>
      <c r="V35" s="20">
        <f>COUNTIFS(调查表!C:C,年代!C35,调查表!H:H,"中华民国")</f>
        <v>0</v>
      </c>
      <c r="W35" s="20">
        <f>COUNTIFS(调查表!C:C,年代!C35,调查表!H:H,"50年代")</f>
        <v>0</v>
      </c>
      <c r="X35" s="20">
        <f>COUNTIFS(调查表!C:C,年代!C35,调查表!H:H,"60年代")</f>
        <v>1</v>
      </c>
      <c r="Y35" s="20">
        <f>COUNTIFS(调查表!C:C,年代!C35,调查表!H:H,"70年代")</f>
        <v>0</v>
      </c>
      <c r="Z35" s="20">
        <f>COUNTIFS(调查表!C:C,年代!C35,调查表!H:H,"80年代")</f>
        <v>0</v>
      </c>
      <c r="AA35" s="20">
        <f>COUNTIFS(调查表!C:C,年代!C35,调查表!H:H,"现代")</f>
        <v>0</v>
      </c>
    </row>
    <row r="36" spans="1:27" ht="60" customHeight="1">
      <c r="A36" s="18">
        <v>35</v>
      </c>
      <c r="B36" s="16" t="s">
        <v>6546</v>
      </c>
      <c r="C36" s="16" t="s">
        <v>6608</v>
      </c>
      <c r="D36" s="20">
        <f>COUNTIFS(调查表!C:C,年代!C36,调查表!H:H,"不详")</f>
        <v>1</v>
      </c>
      <c r="E36" s="47">
        <f>COUNTIFS(调查表!C:C,年代!C36,调查表!H:H,"夏")</f>
        <v>0</v>
      </c>
      <c r="F36" s="20">
        <f>COUNTIFS(调查表!C:C,年代!C36,调查表!H:H,"商")</f>
        <v>0</v>
      </c>
      <c r="G36" s="20">
        <f>COUNTIFS(调查表!C:C,年代!C36,调查表!H:H,"周（春秋战国）")</f>
        <v>0</v>
      </c>
      <c r="H36" s="20">
        <f>COUNTIFS(调查表!C:C,年代!C36,调查表!H:H,"秦朝")</f>
        <v>0</v>
      </c>
      <c r="I36" s="20">
        <f>COUNTIFS(调查表!C:C,年代!C36,调查表!H:H,"西汉")</f>
        <v>0</v>
      </c>
      <c r="J36" s="20">
        <f>COUNTIFS(调查表!C:C,年代!C36,调查表!H:H,"新朝")</f>
        <v>0</v>
      </c>
      <c r="K36" s="20">
        <f>COUNTIFS(调查表!C:C,年代!C36,调查表!H:H,"东汉")</f>
        <v>0</v>
      </c>
      <c r="L36" s="20">
        <f>COUNTIFS(调查表!C:C,年代!C36,调查表!H:H,"三国")</f>
        <v>0</v>
      </c>
      <c r="M36" s="20">
        <f>COUNTIFS(调查表!C:C,年代!C36,调查表!H:H,"晋")</f>
        <v>0</v>
      </c>
      <c r="N36" s="20">
        <f>COUNTIFS(调查表!C:C,年代!C36,调查表!H:H,"南北朝")</f>
        <v>0</v>
      </c>
      <c r="O36" s="20">
        <f>COUNTIFS(调查表!C:C,年代!C36,调查表!H:H,"隋朝")</f>
        <v>0</v>
      </c>
      <c r="P36" s="20">
        <f>COUNTIFS(调查表!C:C,年代!C36,调查表!H:H,"唐朝")</f>
        <v>0</v>
      </c>
      <c r="Q36" s="20">
        <f>COUNTIFS(调查表!C:C,年代!C36,调查表!H:H,"五代十国")</f>
        <v>0</v>
      </c>
      <c r="R36" s="20">
        <f>COUNTIFS(调查表!C:C,年代!C36,调查表!H:H,"宋")</f>
        <v>3</v>
      </c>
      <c r="S36" s="20">
        <f>COUNTIFS(调查表!C:C,年代!C36,调查表!H:H,"元")</f>
        <v>0</v>
      </c>
      <c r="T36" s="20">
        <f>COUNTIFS(调查表!C:C,年代!C36,调查表!H:H,"明")</f>
        <v>8</v>
      </c>
      <c r="U36" s="20">
        <f>COUNTIFS(调查表!C:C,年代!C36,调查表!H:H,"清")</f>
        <v>22</v>
      </c>
      <c r="V36" s="20">
        <f>COUNTIFS(调查表!C:C,年代!C36,调查表!H:H,"中华民国")</f>
        <v>6</v>
      </c>
      <c r="W36" s="20">
        <f>COUNTIFS(调查表!C:C,年代!C36,调查表!H:H,"50年代")</f>
        <v>1</v>
      </c>
      <c r="X36" s="20">
        <f>COUNTIFS(调查表!C:C,年代!C36,调查表!H:H,"60年代")</f>
        <v>0</v>
      </c>
      <c r="Y36" s="20">
        <f>COUNTIFS(调查表!C:C,年代!C36,调查表!H:H,"70年代")</f>
        <v>0</v>
      </c>
      <c r="Z36" s="20">
        <f>COUNTIFS(调查表!C:C,年代!C36,调查表!H:H,"80年代")</f>
        <v>0</v>
      </c>
      <c r="AA36" s="20">
        <f>COUNTIFS(调查表!C:C,年代!C36,调查表!H:H,"现代")</f>
        <v>0</v>
      </c>
    </row>
    <row r="37" spans="1:27" ht="60" customHeight="1">
      <c r="A37" s="18">
        <v>36</v>
      </c>
      <c r="B37" s="16" t="s">
        <v>6546</v>
      </c>
      <c r="C37" s="16" t="s">
        <v>6569</v>
      </c>
      <c r="D37" s="20">
        <f>COUNTIFS(调查表!C:C,年代!C37,调查表!H:H,"不详")</f>
        <v>1</v>
      </c>
      <c r="E37" s="47">
        <f>COUNTIFS(调查表!C:C,年代!C37,调查表!H:H,"夏")</f>
        <v>0</v>
      </c>
      <c r="F37" s="20">
        <f>COUNTIFS(调查表!C:C,年代!C37,调查表!H:H,"商")</f>
        <v>0</v>
      </c>
      <c r="G37" s="20">
        <f>COUNTIFS(调查表!C:C,年代!C37,调查表!H:H,"周（春秋战国）")</f>
        <v>0</v>
      </c>
      <c r="H37" s="20">
        <f>COUNTIFS(调查表!C:C,年代!C37,调查表!H:H,"秦朝")</f>
        <v>0</v>
      </c>
      <c r="I37" s="20">
        <f>COUNTIFS(调查表!C:C,年代!C37,调查表!H:H,"西汉")</f>
        <v>0</v>
      </c>
      <c r="J37" s="20">
        <f>COUNTIFS(调查表!C:C,年代!C37,调查表!H:H,"新朝")</f>
        <v>0</v>
      </c>
      <c r="K37" s="20">
        <f>COUNTIFS(调查表!C:C,年代!C37,调查表!H:H,"东汉")</f>
        <v>0</v>
      </c>
      <c r="L37" s="20">
        <f>COUNTIFS(调查表!C:C,年代!C37,调查表!H:H,"三国")</f>
        <v>0</v>
      </c>
      <c r="M37" s="20">
        <f>COUNTIFS(调查表!C:C,年代!C37,调查表!H:H,"晋")</f>
        <v>0</v>
      </c>
      <c r="N37" s="20">
        <f>COUNTIFS(调查表!C:C,年代!C37,调查表!H:H,"南北朝")</f>
        <v>0</v>
      </c>
      <c r="O37" s="20">
        <f>COUNTIFS(调查表!C:C,年代!C37,调查表!H:H,"隋朝")</f>
        <v>0</v>
      </c>
      <c r="P37" s="20">
        <f>COUNTIFS(调查表!C:C,年代!C37,调查表!H:H,"唐朝")</f>
        <v>1</v>
      </c>
      <c r="Q37" s="20">
        <f>COUNTIFS(调查表!C:C,年代!C37,调查表!H:H,"五代十国")</f>
        <v>0</v>
      </c>
      <c r="R37" s="20">
        <f>COUNTIFS(调查表!C:C,年代!C37,调查表!H:H,"宋")</f>
        <v>1</v>
      </c>
      <c r="S37" s="20">
        <f>COUNTIFS(调查表!C:C,年代!C37,调查表!H:H,"元")</f>
        <v>0</v>
      </c>
      <c r="T37" s="20">
        <f>COUNTIFS(调查表!C:C,年代!C37,调查表!H:H,"明")</f>
        <v>0</v>
      </c>
      <c r="U37" s="20">
        <f>COUNTIFS(调查表!C:C,年代!C37,调查表!H:H,"清")</f>
        <v>36</v>
      </c>
      <c r="V37" s="20">
        <f>COUNTIFS(调查表!C:C,年代!C37,调查表!H:H,"中华民国")</f>
        <v>17</v>
      </c>
      <c r="W37" s="20">
        <f>COUNTIFS(调查表!C:C,年代!C37,调查表!H:H,"50年代")</f>
        <v>0</v>
      </c>
      <c r="X37" s="20">
        <f>COUNTIFS(调查表!C:C,年代!C37,调查表!H:H,"60年代")</f>
        <v>0</v>
      </c>
      <c r="Y37" s="20">
        <f>COUNTIFS(调查表!C:C,年代!C37,调查表!H:H,"70年代")</f>
        <v>0</v>
      </c>
      <c r="Z37" s="20">
        <f>COUNTIFS(调查表!C:C,年代!C37,调查表!H:H,"80年代")</f>
        <v>0</v>
      </c>
      <c r="AA37" s="20">
        <f>COUNTIFS(调查表!C:C,年代!C37,调查表!H:H,"现代")</f>
        <v>0</v>
      </c>
    </row>
    <row r="38" spans="1:27" ht="60" customHeight="1">
      <c r="A38" s="18">
        <v>37</v>
      </c>
      <c r="B38" s="16" t="s">
        <v>6546</v>
      </c>
      <c r="C38" s="16" t="s">
        <v>7723</v>
      </c>
      <c r="D38" s="20">
        <f>COUNTIFS(调查表!C:C,年代!C38,调查表!H:H,"不详")</f>
        <v>2</v>
      </c>
      <c r="E38" s="47">
        <f>COUNTIFS(调查表!C:C,年代!C38,调查表!H:H,"夏")</f>
        <v>0</v>
      </c>
      <c r="F38" s="20">
        <f>COUNTIFS(调查表!C:C,年代!C38,调查表!H:H,"商")</f>
        <v>0</v>
      </c>
      <c r="G38" s="20">
        <f>COUNTIFS(调查表!C:C,年代!C38,调查表!H:H,"周（春秋战国）")</f>
        <v>0</v>
      </c>
      <c r="H38" s="20">
        <f>COUNTIFS(调查表!C:C,年代!C38,调查表!H:H,"秦朝")</f>
        <v>0</v>
      </c>
      <c r="I38" s="20">
        <f>COUNTIFS(调查表!C:C,年代!C38,调查表!H:H,"西汉")</f>
        <v>0</v>
      </c>
      <c r="J38" s="20">
        <f>COUNTIFS(调查表!C:C,年代!C38,调查表!H:H,"新朝")</f>
        <v>0</v>
      </c>
      <c r="K38" s="20">
        <f>COUNTIFS(调查表!C:C,年代!C38,调查表!H:H,"东汉")</f>
        <v>0</v>
      </c>
      <c r="L38" s="20">
        <f>COUNTIFS(调查表!C:C,年代!C38,调查表!H:H,"三国")</f>
        <v>0</v>
      </c>
      <c r="M38" s="20">
        <f>COUNTIFS(调查表!C:C,年代!C38,调查表!H:H,"晋")</f>
        <v>0</v>
      </c>
      <c r="N38" s="20">
        <f>COUNTIFS(调查表!C:C,年代!C38,调查表!H:H,"南北朝")</f>
        <v>0</v>
      </c>
      <c r="O38" s="20">
        <f>COUNTIFS(调查表!C:C,年代!C38,调查表!H:H,"隋朝")</f>
        <v>0</v>
      </c>
      <c r="P38" s="20">
        <f>COUNTIFS(调查表!C:C,年代!C38,调查表!H:H,"唐朝")</f>
        <v>0</v>
      </c>
      <c r="Q38" s="20">
        <f>COUNTIFS(调查表!C:C,年代!C38,调查表!H:H,"五代十国")</f>
        <v>0</v>
      </c>
      <c r="R38" s="20">
        <f>COUNTIFS(调查表!C:C,年代!C38,调查表!H:H,"宋")</f>
        <v>3</v>
      </c>
      <c r="S38" s="20">
        <f>COUNTIFS(调查表!C:C,年代!C38,调查表!H:H,"元")</f>
        <v>0</v>
      </c>
      <c r="T38" s="20">
        <f>COUNTIFS(调查表!C:C,年代!C38,调查表!H:H,"明")</f>
        <v>3</v>
      </c>
      <c r="U38" s="20">
        <f>COUNTIFS(调查表!C:C,年代!C38,调查表!H:H,"清")</f>
        <v>3</v>
      </c>
      <c r="V38" s="20">
        <f>COUNTIFS(调查表!C:C,年代!C38,调查表!H:H,"中华民国")</f>
        <v>0</v>
      </c>
      <c r="W38" s="20">
        <f>COUNTIFS(调查表!C:C,年代!C38,调查表!H:H,"50年代")</f>
        <v>0</v>
      </c>
      <c r="X38" s="20">
        <f>COUNTIFS(调查表!C:C,年代!C38,调查表!H:H,"60年代")</f>
        <v>0</v>
      </c>
      <c r="Y38" s="20">
        <f>COUNTIFS(调查表!C:C,年代!C38,调查表!H:H,"70年代")</f>
        <v>0</v>
      </c>
      <c r="Z38" s="20">
        <f>COUNTIFS(调查表!C:C,年代!C38,调查表!H:H,"80年代")</f>
        <v>0</v>
      </c>
      <c r="AA38" s="20">
        <f>COUNTIFS(调查表!C:C,年代!C38,调查表!H:H,"现代")</f>
        <v>0</v>
      </c>
    </row>
    <row r="39" spans="1:27" ht="60" customHeight="1">
      <c r="A39" s="18">
        <v>38</v>
      </c>
      <c r="B39" s="16" t="s">
        <v>6546</v>
      </c>
      <c r="C39" s="16" t="s">
        <v>7599</v>
      </c>
      <c r="D39" s="20">
        <f>COUNTIFS(调查表!C:C,年代!C39,调查表!H:H,"不详")</f>
        <v>0</v>
      </c>
      <c r="E39" s="47">
        <f>COUNTIFS(调查表!C:C,年代!C39,调查表!H:H,"夏")</f>
        <v>0</v>
      </c>
      <c r="F39" s="20">
        <f>COUNTIFS(调查表!C:C,年代!C39,调查表!H:H,"商")</f>
        <v>0</v>
      </c>
      <c r="G39" s="20">
        <f>COUNTIFS(调查表!C:C,年代!C39,调查表!H:H,"周（春秋战国）")</f>
        <v>0</v>
      </c>
      <c r="H39" s="20">
        <f>COUNTIFS(调查表!C:C,年代!C39,调查表!H:H,"秦朝")</f>
        <v>0</v>
      </c>
      <c r="I39" s="20">
        <f>COUNTIFS(调查表!C:C,年代!C39,调查表!H:H,"西汉")</f>
        <v>0</v>
      </c>
      <c r="J39" s="20">
        <f>COUNTIFS(调查表!C:C,年代!C39,调查表!H:H,"新朝")</f>
        <v>0</v>
      </c>
      <c r="K39" s="20">
        <f>COUNTIFS(调查表!C:C,年代!C39,调查表!H:H,"东汉")</f>
        <v>0</v>
      </c>
      <c r="L39" s="20">
        <f>COUNTIFS(调查表!C:C,年代!C39,调查表!H:H,"三国")</f>
        <v>0</v>
      </c>
      <c r="M39" s="20">
        <f>COUNTIFS(调查表!C:C,年代!C39,调查表!H:H,"晋")</f>
        <v>0</v>
      </c>
      <c r="N39" s="20">
        <f>COUNTIFS(调查表!C:C,年代!C39,调查表!H:H,"南北朝")</f>
        <v>0</v>
      </c>
      <c r="O39" s="20">
        <f>COUNTIFS(调查表!C:C,年代!C39,调查表!H:H,"隋朝")</f>
        <v>0</v>
      </c>
      <c r="P39" s="20">
        <f>COUNTIFS(调查表!C:C,年代!C39,调查表!H:H,"唐朝")</f>
        <v>0</v>
      </c>
      <c r="Q39" s="20">
        <f>COUNTIFS(调查表!C:C,年代!C39,调查表!H:H,"五代十国")</f>
        <v>0</v>
      </c>
      <c r="R39" s="20">
        <f>COUNTIFS(调查表!C:C,年代!C39,调查表!H:H,"宋")</f>
        <v>1</v>
      </c>
      <c r="S39" s="20">
        <f>COUNTIFS(调查表!C:C,年代!C39,调查表!H:H,"元")</f>
        <v>0</v>
      </c>
      <c r="T39" s="20">
        <f>COUNTIFS(调查表!C:C,年代!C39,调查表!H:H,"明")</f>
        <v>0</v>
      </c>
      <c r="U39" s="20">
        <f>COUNTIFS(调查表!C:C,年代!C39,调查表!H:H,"清")</f>
        <v>14</v>
      </c>
      <c r="V39" s="20">
        <f>COUNTIFS(调查表!C:C,年代!C39,调查表!H:H,"中华民国")</f>
        <v>0</v>
      </c>
      <c r="W39" s="20">
        <f>COUNTIFS(调查表!C:C,年代!C39,调查表!H:H,"50年代")</f>
        <v>0</v>
      </c>
      <c r="X39" s="20">
        <f>COUNTIFS(调查表!C:C,年代!C39,调查表!H:H,"60年代")</f>
        <v>0</v>
      </c>
      <c r="Y39" s="20">
        <f>COUNTIFS(调查表!C:C,年代!C39,调查表!H:H,"70年代")</f>
        <v>0</v>
      </c>
      <c r="Z39" s="20">
        <f>COUNTIFS(调查表!C:C,年代!C39,调查表!H:H,"80年代")</f>
        <v>0</v>
      </c>
      <c r="AA39" s="20">
        <f>COUNTIFS(调查表!C:C,年代!C39,调查表!H:H,"现代")</f>
        <v>0</v>
      </c>
    </row>
    <row r="40" spans="1:27" customFormat="1" ht="60" customHeight="1">
      <c r="A40" s="18">
        <v>39</v>
      </c>
      <c r="B40" s="16" t="s">
        <v>6546</v>
      </c>
      <c r="C40" s="16" t="s">
        <v>7831</v>
      </c>
      <c r="D40" s="20">
        <f>COUNTIFS(调查表!C:C,年代!C40,调查表!H:H,"不详")</f>
        <v>0</v>
      </c>
      <c r="E40" s="47">
        <f>COUNTIFS(调查表!C:C,年代!C40,调查表!H:H,"夏")</f>
        <v>0</v>
      </c>
      <c r="F40" s="20">
        <f>COUNTIFS(调查表!C:C,年代!C40,调查表!H:H,"商")</f>
        <v>0</v>
      </c>
      <c r="G40" s="20">
        <f>COUNTIFS(调查表!C:C,年代!C40,调查表!H:H,"周（春秋战国）")</f>
        <v>1</v>
      </c>
      <c r="H40" s="20">
        <f>COUNTIFS(调查表!C:C,年代!C40,调查表!H:H,"秦朝")</f>
        <v>0</v>
      </c>
      <c r="I40" s="20">
        <f>COUNTIFS(调查表!C:C,年代!C40,调查表!H:H,"西汉")</f>
        <v>0</v>
      </c>
      <c r="J40" s="20">
        <f>COUNTIFS(调查表!C:C,年代!C40,调查表!H:H,"新朝")</f>
        <v>0</v>
      </c>
      <c r="K40" s="20">
        <f>COUNTIFS(调查表!C:C,年代!C40,调查表!H:H,"东汉")</f>
        <v>0</v>
      </c>
      <c r="L40" s="20">
        <f>COUNTIFS(调查表!C:C,年代!C40,调查表!H:H,"三国")</f>
        <v>0</v>
      </c>
      <c r="M40" s="20">
        <f>COUNTIFS(调查表!C:C,年代!C40,调查表!H:H,"晋")</f>
        <v>0</v>
      </c>
      <c r="N40" s="20">
        <f>COUNTIFS(调查表!C:C,年代!C40,调查表!H:H,"南北朝")</f>
        <v>0</v>
      </c>
      <c r="O40" s="20">
        <f>COUNTIFS(调查表!C:C,年代!C40,调查表!H:H,"隋朝")</f>
        <v>0</v>
      </c>
      <c r="P40" s="20">
        <f>COUNTIFS(调查表!C:C,年代!C40,调查表!H:H,"唐朝")</f>
        <v>0</v>
      </c>
      <c r="Q40" s="20">
        <f>COUNTIFS(调查表!C:C,年代!C40,调查表!H:H,"五代十国")</f>
        <v>0</v>
      </c>
      <c r="R40" s="20">
        <f>COUNTIFS(调查表!C:C,年代!C40,调查表!H:H,"宋")</f>
        <v>0</v>
      </c>
      <c r="S40" s="20">
        <f>COUNTIFS(调查表!C:C,年代!C40,调查表!H:H,"元")</f>
        <v>0</v>
      </c>
      <c r="T40" s="20">
        <f>COUNTIFS(调查表!C:C,年代!C40,调查表!H:H,"明")</f>
        <v>1</v>
      </c>
      <c r="U40" s="20">
        <f>COUNTIFS(调查表!C:C,年代!C40,调查表!H:H,"清")</f>
        <v>2</v>
      </c>
      <c r="V40" s="20">
        <f>COUNTIFS(调查表!C:C,年代!C40,调查表!H:H,"中华民国")</f>
        <v>0</v>
      </c>
      <c r="W40" s="20">
        <f>COUNTIFS(调查表!C:C,年代!C40,调查表!H:H,"50年代")</f>
        <v>0</v>
      </c>
      <c r="X40" s="20">
        <f>COUNTIFS(调查表!C:C,年代!C40,调查表!H:H,"60年代")</f>
        <v>0</v>
      </c>
      <c r="Y40" s="20">
        <f>COUNTIFS(调查表!C:C,年代!C40,调查表!H:H,"70年代")</f>
        <v>0</v>
      </c>
      <c r="Z40" s="20">
        <f>COUNTIFS(调查表!C:C,年代!C40,调查表!H:H,"80年代")</f>
        <v>0</v>
      </c>
      <c r="AA40" s="20">
        <f>COUNTIFS(调查表!C:C,年代!C40,调查表!H:H,"现代")</f>
        <v>0</v>
      </c>
    </row>
    <row r="41" spans="1:27" customFormat="1" ht="60" customHeight="1">
      <c r="A41" s="18">
        <v>40</v>
      </c>
      <c r="B41" s="16" t="s">
        <v>6546</v>
      </c>
      <c r="C41" s="16" t="s">
        <v>7665</v>
      </c>
      <c r="D41" s="20">
        <f>COUNTIFS(调查表!C:C,年代!C41,调查表!H:H,"不详")</f>
        <v>0</v>
      </c>
      <c r="E41" s="47">
        <f>COUNTIFS(调查表!C:C,年代!C41,调查表!H:H,"夏")</f>
        <v>0</v>
      </c>
      <c r="F41" s="20">
        <f>COUNTIFS(调查表!C:C,年代!C41,调查表!H:H,"商")</f>
        <v>0</v>
      </c>
      <c r="G41" s="20">
        <f>COUNTIFS(调查表!C:C,年代!C41,调查表!H:H,"周（春秋战国）")</f>
        <v>0</v>
      </c>
      <c r="H41" s="20">
        <f>COUNTIFS(调查表!C:C,年代!C41,调查表!H:H,"秦朝")</f>
        <v>0</v>
      </c>
      <c r="I41" s="20">
        <f>COUNTIFS(调查表!C:C,年代!C41,调查表!H:H,"西汉")</f>
        <v>0</v>
      </c>
      <c r="J41" s="20">
        <f>COUNTIFS(调查表!C:C,年代!C41,调查表!H:H,"新朝")</f>
        <v>0</v>
      </c>
      <c r="K41" s="20">
        <f>COUNTIFS(调查表!C:C,年代!C41,调查表!H:H,"东汉")</f>
        <v>0</v>
      </c>
      <c r="L41" s="20">
        <f>COUNTIFS(调查表!C:C,年代!C41,调查表!H:H,"三国")</f>
        <v>0</v>
      </c>
      <c r="M41" s="20">
        <f>COUNTIFS(调查表!C:C,年代!C41,调查表!H:H,"晋")</f>
        <v>0</v>
      </c>
      <c r="N41" s="20">
        <f>COUNTIFS(调查表!C:C,年代!C41,调查表!H:H,"南北朝")</f>
        <v>0</v>
      </c>
      <c r="O41" s="20">
        <f>COUNTIFS(调查表!C:C,年代!C41,调查表!H:H,"隋朝")</f>
        <v>0</v>
      </c>
      <c r="P41" s="20">
        <f>COUNTIFS(调查表!C:C,年代!C41,调查表!H:H,"唐朝")</f>
        <v>0</v>
      </c>
      <c r="Q41" s="20">
        <f>COUNTIFS(调查表!C:C,年代!C41,调查表!H:H,"五代十国")</f>
        <v>1</v>
      </c>
      <c r="R41" s="20">
        <f>COUNTIFS(调查表!C:C,年代!C41,调查表!H:H,"宋")</f>
        <v>1</v>
      </c>
      <c r="S41" s="20">
        <f>COUNTIFS(调查表!C:C,年代!C41,调查表!H:H,"元")</f>
        <v>0</v>
      </c>
      <c r="T41" s="20">
        <f>COUNTIFS(调查表!C:C,年代!C41,调查表!H:H,"明")</f>
        <v>5</v>
      </c>
      <c r="U41" s="20">
        <f>COUNTIFS(调查表!C:C,年代!C41,调查表!H:H,"清")</f>
        <v>5</v>
      </c>
      <c r="V41" s="20">
        <f>COUNTIFS(调查表!C:C,年代!C41,调查表!H:H,"中华民国")</f>
        <v>0</v>
      </c>
      <c r="W41" s="20">
        <f>COUNTIFS(调查表!C:C,年代!C41,调查表!H:H,"50年代")</f>
        <v>0</v>
      </c>
      <c r="X41" s="20">
        <f>COUNTIFS(调查表!C:C,年代!C41,调查表!H:H,"60年代")</f>
        <v>0</v>
      </c>
      <c r="Y41" s="20">
        <f>COUNTIFS(调查表!C:C,年代!C41,调查表!H:H,"70年代")</f>
        <v>0</v>
      </c>
      <c r="Z41" s="20">
        <f>COUNTIFS(调查表!C:C,年代!C41,调查表!H:H,"80年代")</f>
        <v>0</v>
      </c>
      <c r="AA41" s="20">
        <f>COUNTIFS(调查表!C:C,年代!C41,调查表!H:H,"现代")</f>
        <v>0</v>
      </c>
    </row>
    <row r="42" spans="1:27" customFormat="1" ht="60" customHeight="1">
      <c r="A42" s="18">
        <v>41</v>
      </c>
      <c r="B42" s="16" t="s">
        <v>6546</v>
      </c>
      <c r="C42" s="16" t="s">
        <v>7349</v>
      </c>
      <c r="D42" s="20">
        <f>COUNTIFS(调查表!C:C,年代!C42,调查表!H:H,"不详")</f>
        <v>15</v>
      </c>
      <c r="E42" s="47">
        <f>COUNTIFS(调查表!C:C,年代!C42,调查表!H:H,"夏")</f>
        <v>0</v>
      </c>
      <c r="F42" s="20">
        <f>COUNTIFS(调查表!C:C,年代!C42,调查表!H:H,"商")</f>
        <v>0</v>
      </c>
      <c r="G42" s="20">
        <f>COUNTIFS(调查表!C:C,年代!C42,调查表!H:H,"周（春秋战国）")</f>
        <v>0</v>
      </c>
      <c r="H42" s="20">
        <f>COUNTIFS(调查表!C:C,年代!C42,调查表!H:H,"秦朝")</f>
        <v>0</v>
      </c>
      <c r="I42" s="20">
        <f>COUNTIFS(调查表!C:C,年代!C42,调查表!H:H,"西汉")</f>
        <v>0</v>
      </c>
      <c r="J42" s="20">
        <f>COUNTIFS(调查表!C:C,年代!C42,调查表!H:H,"新朝")</f>
        <v>0</v>
      </c>
      <c r="K42" s="20">
        <f>COUNTIFS(调查表!C:C,年代!C42,调查表!H:H,"东汉")</f>
        <v>0</v>
      </c>
      <c r="L42" s="20">
        <f>COUNTIFS(调查表!C:C,年代!C42,调查表!H:H,"三国")</f>
        <v>0</v>
      </c>
      <c r="M42" s="20">
        <f>COUNTIFS(调查表!C:C,年代!C42,调查表!H:H,"晋")</f>
        <v>0</v>
      </c>
      <c r="N42" s="20">
        <f>COUNTIFS(调查表!C:C,年代!C42,调查表!H:H,"南北朝")</f>
        <v>0</v>
      </c>
      <c r="O42" s="20">
        <f>COUNTIFS(调查表!C:C,年代!C42,调查表!H:H,"隋朝")</f>
        <v>0</v>
      </c>
      <c r="P42" s="20">
        <f>COUNTIFS(调查表!C:C,年代!C42,调查表!H:H,"唐朝")</f>
        <v>0</v>
      </c>
      <c r="Q42" s="20">
        <f>COUNTIFS(调查表!C:C,年代!C42,调查表!H:H,"五代十国")</f>
        <v>0</v>
      </c>
      <c r="R42" s="20">
        <f>COUNTIFS(调查表!C:C,年代!C42,调查表!H:H,"宋")</f>
        <v>0</v>
      </c>
      <c r="S42" s="20">
        <f>COUNTIFS(调查表!C:C,年代!C42,调查表!H:H,"元")</f>
        <v>0</v>
      </c>
      <c r="T42" s="20">
        <f>COUNTIFS(调查表!C:C,年代!C42,调查表!H:H,"明")</f>
        <v>9</v>
      </c>
      <c r="U42" s="20">
        <f>COUNTIFS(调查表!C:C,年代!C42,调查表!H:H,"清")</f>
        <v>29</v>
      </c>
      <c r="V42" s="20">
        <f>COUNTIFS(调查表!C:C,年代!C42,调查表!H:H,"中华民国")</f>
        <v>1</v>
      </c>
      <c r="W42" s="20">
        <f>COUNTIFS(调查表!C:C,年代!C42,调查表!H:H,"50年代")</f>
        <v>0</v>
      </c>
      <c r="X42" s="20">
        <f>COUNTIFS(调查表!C:C,年代!C42,调查表!H:H,"60年代")</f>
        <v>0</v>
      </c>
      <c r="Y42" s="20">
        <f>COUNTIFS(调查表!C:C,年代!C42,调查表!H:H,"70年代")</f>
        <v>0</v>
      </c>
      <c r="Z42" s="20">
        <f>COUNTIFS(调查表!C:C,年代!C42,调查表!H:H,"80年代")</f>
        <v>0</v>
      </c>
      <c r="AA42" s="20">
        <f>COUNTIFS(调查表!C:C,年代!C42,调查表!H:H,"现代")</f>
        <v>0</v>
      </c>
    </row>
    <row r="43" spans="1:27" customFormat="1" ht="60" customHeight="1">
      <c r="A43" s="18">
        <v>42</v>
      </c>
      <c r="B43" s="16" t="s">
        <v>6546</v>
      </c>
      <c r="C43" s="16" t="s">
        <v>7768</v>
      </c>
      <c r="D43" s="20">
        <f>COUNTIFS(调查表!C:C,年代!C43,调查表!H:H,"不详")</f>
        <v>1</v>
      </c>
      <c r="E43" s="47">
        <f>COUNTIFS(调查表!C:C,年代!C43,调查表!H:H,"夏")</f>
        <v>0</v>
      </c>
      <c r="F43" s="20">
        <f>COUNTIFS(调查表!C:C,年代!C43,调查表!H:H,"商")</f>
        <v>0</v>
      </c>
      <c r="G43" s="20">
        <f>COUNTIFS(调查表!C:C,年代!C43,调查表!H:H,"周（春秋战国）")</f>
        <v>0</v>
      </c>
      <c r="H43" s="20">
        <f>COUNTIFS(调查表!C:C,年代!C43,调查表!H:H,"秦朝")</f>
        <v>0</v>
      </c>
      <c r="I43" s="20">
        <f>COUNTIFS(调查表!C:C,年代!C43,调查表!H:H,"西汉")</f>
        <v>0</v>
      </c>
      <c r="J43" s="20">
        <f>COUNTIFS(调查表!C:C,年代!C43,调查表!H:H,"新朝")</f>
        <v>0</v>
      </c>
      <c r="K43" s="20">
        <f>COUNTIFS(调查表!C:C,年代!C43,调查表!H:H,"东汉")</f>
        <v>0</v>
      </c>
      <c r="L43" s="20">
        <f>COUNTIFS(调查表!C:C,年代!C43,调查表!H:H,"三国")</f>
        <v>0</v>
      </c>
      <c r="M43" s="20">
        <f>COUNTIFS(调查表!C:C,年代!C43,调查表!H:H,"晋")</f>
        <v>0</v>
      </c>
      <c r="N43" s="20">
        <f>COUNTIFS(调查表!C:C,年代!C43,调查表!H:H,"南北朝")</f>
        <v>0</v>
      </c>
      <c r="O43" s="20">
        <f>COUNTIFS(调查表!C:C,年代!C43,调查表!H:H,"隋朝")</f>
        <v>0</v>
      </c>
      <c r="P43" s="20">
        <f>COUNTIFS(调查表!C:C,年代!C43,调查表!H:H,"唐朝")</f>
        <v>0</v>
      </c>
      <c r="Q43" s="20">
        <f>COUNTIFS(调查表!C:C,年代!C43,调查表!H:H,"五代十国")</f>
        <v>0</v>
      </c>
      <c r="R43" s="20">
        <f>COUNTIFS(调查表!C:C,年代!C43,调查表!H:H,"宋")</f>
        <v>0</v>
      </c>
      <c r="S43" s="20">
        <f>COUNTIFS(调查表!C:C,年代!C43,调查表!H:H,"元")</f>
        <v>0</v>
      </c>
      <c r="T43" s="20">
        <f>COUNTIFS(调查表!C:C,年代!C43,调查表!H:H,"明")</f>
        <v>2</v>
      </c>
      <c r="U43" s="20">
        <f>COUNTIFS(调查表!C:C,年代!C43,调查表!H:H,"清")</f>
        <v>7</v>
      </c>
      <c r="V43" s="20">
        <f>COUNTIFS(调查表!C:C,年代!C43,调查表!H:H,"中华民国")</f>
        <v>0</v>
      </c>
      <c r="W43" s="20">
        <f>COUNTIFS(调查表!C:C,年代!C43,调查表!H:H,"50年代")</f>
        <v>0</v>
      </c>
      <c r="X43" s="20">
        <f>COUNTIFS(调查表!C:C,年代!C43,调查表!H:H,"60年代")</f>
        <v>0</v>
      </c>
      <c r="Y43" s="20">
        <f>COUNTIFS(调查表!C:C,年代!C43,调查表!H:H,"70年代")</f>
        <v>0</v>
      </c>
      <c r="Z43" s="20">
        <f>COUNTIFS(调查表!C:C,年代!C43,调查表!H:H,"80年代")</f>
        <v>0</v>
      </c>
      <c r="AA43" s="20">
        <f>COUNTIFS(调查表!C:C,年代!C43,调查表!H:H,"现代")</f>
        <v>0</v>
      </c>
    </row>
    <row r="44" spans="1:27" customFormat="1" ht="60" customHeight="1">
      <c r="A44" s="18">
        <v>43</v>
      </c>
      <c r="B44" s="16" t="s">
        <v>6546</v>
      </c>
      <c r="C44" s="16" t="s">
        <v>6547</v>
      </c>
      <c r="D44" s="20">
        <f>COUNTIFS(调查表!C:C,年代!C44,调查表!H:H,"不详")</f>
        <v>2</v>
      </c>
      <c r="E44" s="47">
        <f>COUNTIFS(调查表!C:C,年代!C44,调查表!H:H,"夏")</f>
        <v>0</v>
      </c>
      <c r="F44" s="20">
        <f>COUNTIFS(调查表!C:C,年代!C44,调查表!H:H,"商")</f>
        <v>0</v>
      </c>
      <c r="G44" s="20">
        <f>COUNTIFS(调查表!C:C,年代!C44,调查表!H:H,"周（春秋战国）")</f>
        <v>0</v>
      </c>
      <c r="H44" s="20">
        <f>COUNTIFS(调查表!C:C,年代!C44,调查表!H:H,"秦朝")</f>
        <v>0</v>
      </c>
      <c r="I44" s="20">
        <f>COUNTIFS(调查表!C:C,年代!C44,调查表!H:H,"西汉")</f>
        <v>0</v>
      </c>
      <c r="J44" s="20">
        <f>COUNTIFS(调查表!C:C,年代!C44,调查表!H:H,"新朝")</f>
        <v>0</v>
      </c>
      <c r="K44" s="20">
        <f>COUNTIFS(调查表!C:C,年代!C44,调查表!H:H,"东汉")</f>
        <v>0</v>
      </c>
      <c r="L44" s="20">
        <f>COUNTIFS(调查表!C:C,年代!C44,调查表!H:H,"三国")</f>
        <v>0</v>
      </c>
      <c r="M44" s="20">
        <f>COUNTIFS(调查表!C:C,年代!C44,调查表!H:H,"晋")</f>
        <v>0</v>
      </c>
      <c r="N44" s="20">
        <f>COUNTIFS(调查表!C:C,年代!C44,调查表!H:H,"南北朝")</f>
        <v>0</v>
      </c>
      <c r="O44" s="20">
        <f>COUNTIFS(调查表!C:C,年代!C44,调查表!H:H,"隋朝")</f>
        <v>0</v>
      </c>
      <c r="P44" s="20">
        <f>COUNTIFS(调查表!C:C,年代!C44,调查表!H:H,"唐朝")</f>
        <v>0</v>
      </c>
      <c r="Q44" s="20">
        <f>COUNTIFS(调查表!C:C,年代!C44,调查表!H:H,"五代十国")</f>
        <v>0</v>
      </c>
      <c r="R44" s="20">
        <f>COUNTIFS(调查表!C:C,年代!C44,调查表!H:H,"宋")</f>
        <v>3</v>
      </c>
      <c r="S44" s="20">
        <f>COUNTIFS(调查表!C:C,年代!C44,调查表!H:H,"元")</f>
        <v>0</v>
      </c>
      <c r="T44" s="20">
        <f>COUNTIFS(调查表!C:C,年代!C44,调查表!H:H,"明")</f>
        <v>3</v>
      </c>
      <c r="U44" s="20">
        <f>COUNTIFS(调查表!C:C,年代!C44,调查表!H:H,"清")</f>
        <v>45</v>
      </c>
      <c r="V44" s="20">
        <f>COUNTIFS(调查表!C:C,年代!C44,调查表!H:H,"中华民国")</f>
        <v>5</v>
      </c>
      <c r="W44" s="20">
        <f>COUNTIFS(调查表!C:C,年代!C44,调查表!H:H,"50年代")</f>
        <v>0</v>
      </c>
      <c r="X44" s="20">
        <f>COUNTIFS(调查表!C:C,年代!C44,调查表!H:H,"60年代")</f>
        <v>0</v>
      </c>
      <c r="Y44" s="20">
        <f>COUNTIFS(调查表!C:C,年代!C44,调查表!H:H,"70年代")</f>
        <v>0</v>
      </c>
      <c r="Z44" s="20">
        <f>COUNTIFS(调查表!C:C,年代!C44,调查表!H:H,"80年代")</f>
        <v>0</v>
      </c>
      <c r="AA44" s="20">
        <f>COUNTIFS(调查表!C:C,年代!C44,调查表!H:H,"现代")</f>
        <v>0</v>
      </c>
    </row>
    <row r="45" spans="1:27" s="27" customFormat="1" ht="60" customHeight="1">
      <c r="A45" s="18">
        <v>44</v>
      </c>
      <c r="B45" s="18" t="s">
        <v>7860</v>
      </c>
      <c r="C45" s="18" t="s">
        <v>7861</v>
      </c>
      <c r="D45" s="20">
        <f>COUNTIFS(调查表!C:C,年代!C45,调查表!H:H,"不详")</f>
        <v>1</v>
      </c>
      <c r="E45" s="47">
        <f>COUNTIFS(调查表!C:C,年代!C45,调查表!H:H,"夏")</f>
        <v>0</v>
      </c>
      <c r="F45" s="20">
        <f>COUNTIFS(调查表!C:C,年代!C45,调查表!H:H,"商")</f>
        <v>0</v>
      </c>
      <c r="G45" s="20">
        <f>COUNTIFS(调查表!C:C,年代!C45,调查表!H:H,"周（春秋战国）")</f>
        <v>0</v>
      </c>
      <c r="H45" s="20">
        <f>COUNTIFS(调查表!C:C,年代!C45,调查表!H:H,"秦朝")</f>
        <v>0</v>
      </c>
      <c r="I45" s="20">
        <f>COUNTIFS(调查表!C:C,年代!C45,调查表!H:H,"西汉")</f>
        <v>0</v>
      </c>
      <c r="J45" s="20">
        <f>COUNTIFS(调查表!C:C,年代!C45,调查表!H:H,"新朝")</f>
        <v>0</v>
      </c>
      <c r="K45" s="20">
        <f>COUNTIFS(调查表!C:C,年代!C45,调查表!H:H,"东汉")</f>
        <v>0</v>
      </c>
      <c r="L45" s="20">
        <f>COUNTIFS(调查表!C:C,年代!C45,调查表!H:H,"三国")</f>
        <v>0</v>
      </c>
      <c r="M45" s="20">
        <f>COUNTIFS(调查表!C:C,年代!C45,调查表!H:H,"晋")</f>
        <v>0</v>
      </c>
      <c r="N45" s="20">
        <f>COUNTIFS(调查表!C:C,年代!C45,调查表!H:H,"南北朝")</f>
        <v>0</v>
      </c>
      <c r="O45" s="20">
        <f>COUNTIFS(调查表!C:C,年代!C45,调查表!H:H,"隋朝")</f>
        <v>0</v>
      </c>
      <c r="P45" s="20">
        <f>COUNTIFS(调查表!C:C,年代!C45,调查表!H:H,"唐朝")</f>
        <v>0</v>
      </c>
      <c r="Q45" s="20">
        <f>COUNTIFS(调查表!C:C,年代!C45,调查表!H:H,"五代十国")</f>
        <v>0</v>
      </c>
      <c r="R45" s="20">
        <f>COUNTIFS(调查表!C:C,年代!C45,调查表!H:H,"宋")</f>
        <v>3</v>
      </c>
      <c r="S45" s="20">
        <f>COUNTIFS(调查表!C:C,年代!C45,调查表!H:H,"元")</f>
        <v>1</v>
      </c>
      <c r="T45" s="20">
        <f>COUNTIFS(调查表!C:C,年代!C45,调查表!H:H,"明")</f>
        <v>6</v>
      </c>
      <c r="U45" s="20">
        <f>COUNTIFS(调查表!C:C,年代!C45,调查表!H:H,"清")</f>
        <v>31</v>
      </c>
      <c r="V45" s="20">
        <f>COUNTIFS(调查表!C:C,年代!C45,调查表!H:H,"中华民国")</f>
        <v>24</v>
      </c>
      <c r="W45" s="20">
        <f>COUNTIFS(调查表!C:C,年代!C45,调查表!H:H,"50年代")</f>
        <v>0</v>
      </c>
      <c r="X45" s="20">
        <f>COUNTIFS(调查表!C:C,年代!C45,调查表!H:H,"60年代")</f>
        <v>0</v>
      </c>
      <c r="Y45" s="20">
        <f>COUNTIFS(调查表!C:C,年代!C45,调查表!H:H,"70年代")</f>
        <v>1</v>
      </c>
      <c r="Z45" s="20">
        <f>COUNTIFS(调查表!C:C,年代!C45,调查表!H:H,"80年代")</f>
        <v>0</v>
      </c>
      <c r="AA45" s="20">
        <f>COUNTIFS(调查表!C:C,年代!C45,调查表!H:H,"现代")</f>
        <v>0</v>
      </c>
    </row>
    <row r="46" spans="1:27" s="27" customFormat="1" ht="60" customHeight="1">
      <c r="A46" s="18">
        <v>45</v>
      </c>
      <c r="B46" s="18" t="s">
        <v>7860</v>
      </c>
      <c r="C46" s="18" t="s">
        <v>8639</v>
      </c>
      <c r="D46" s="20">
        <f>COUNTIFS(调查表!C:C,年代!C46,调查表!H:H,"不详")</f>
        <v>7</v>
      </c>
      <c r="E46" s="47">
        <f>COUNTIFS(调查表!C:C,年代!C46,调查表!H:H,"夏")</f>
        <v>0</v>
      </c>
      <c r="F46" s="20">
        <f>COUNTIFS(调查表!C:C,年代!C46,调查表!H:H,"商")</f>
        <v>0</v>
      </c>
      <c r="G46" s="20">
        <f>COUNTIFS(调查表!C:C,年代!C46,调查表!H:H,"周（春秋战国）")</f>
        <v>0</v>
      </c>
      <c r="H46" s="20">
        <f>COUNTIFS(调查表!C:C,年代!C46,调查表!H:H,"秦朝")</f>
        <v>0</v>
      </c>
      <c r="I46" s="20">
        <f>COUNTIFS(调查表!C:C,年代!C46,调查表!H:H,"西汉")</f>
        <v>0</v>
      </c>
      <c r="J46" s="20">
        <f>COUNTIFS(调查表!C:C,年代!C46,调查表!H:H,"新朝")</f>
        <v>0</v>
      </c>
      <c r="K46" s="20">
        <f>COUNTIFS(调查表!C:C,年代!C46,调查表!H:H,"东汉")</f>
        <v>0</v>
      </c>
      <c r="L46" s="20">
        <f>COUNTIFS(调查表!C:C,年代!C46,调查表!H:H,"三国")</f>
        <v>0</v>
      </c>
      <c r="M46" s="20">
        <f>COUNTIFS(调查表!C:C,年代!C46,调查表!H:H,"晋")</f>
        <v>0</v>
      </c>
      <c r="N46" s="20">
        <f>COUNTIFS(调查表!C:C,年代!C46,调查表!H:H,"南北朝")</f>
        <v>0</v>
      </c>
      <c r="O46" s="20">
        <f>COUNTIFS(调查表!C:C,年代!C46,调查表!H:H,"隋朝")</f>
        <v>0</v>
      </c>
      <c r="P46" s="20">
        <f>COUNTIFS(调查表!C:C,年代!C46,调查表!H:H,"唐朝")</f>
        <v>0</v>
      </c>
      <c r="Q46" s="20">
        <f>COUNTIFS(调查表!C:C,年代!C46,调查表!H:H,"五代十国")</f>
        <v>0</v>
      </c>
      <c r="R46" s="20">
        <f>COUNTIFS(调查表!C:C,年代!C46,调查表!H:H,"宋")</f>
        <v>1</v>
      </c>
      <c r="S46" s="20">
        <f>COUNTIFS(调查表!C:C,年代!C46,调查表!H:H,"元")</f>
        <v>0</v>
      </c>
      <c r="T46" s="20">
        <f>COUNTIFS(调查表!C:C,年代!C46,调查表!H:H,"明")</f>
        <v>2</v>
      </c>
      <c r="U46" s="20">
        <f>COUNTIFS(调查表!C:C,年代!C46,调查表!H:H,"清")</f>
        <v>19</v>
      </c>
      <c r="V46" s="20">
        <f>COUNTIFS(调查表!C:C,年代!C46,调查表!H:H,"中华民国")</f>
        <v>3</v>
      </c>
      <c r="W46" s="20">
        <f>COUNTIFS(调查表!C:C,年代!C46,调查表!H:H,"50年代")</f>
        <v>1</v>
      </c>
      <c r="X46" s="20">
        <f>COUNTIFS(调查表!C:C,年代!C46,调查表!H:H,"60年代")</f>
        <v>0</v>
      </c>
      <c r="Y46" s="20">
        <f>COUNTIFS(调查表!C:C,年代!C46,调查表!H:H,"70年代")</f>
        <v>0</v>
      </c>
      <c r="Z46" s="20">
        <f>COUNTIFS(调查表!C:C,年代!C46,调查表!H:H,"80年代")</f>
        <v>0</v>
      </c>
      <c r="AA46" s="20">
        <f>COUNTIFS(调查表!C:C,年代!C46,调查表!H:H,"现代")</f>
        <v>0</v>
      </c>
    </row>
    <row r="47" spans="1:27" s="27" customFormat="1" ht="60" customHeight="1">
      <c r="A47" s="18">
        <v>46</v>
      </c>
      <c r="B47" s="18" t="s">
        <v>7860</v>
      </c>
      <c r="C47" s="18" t="s">
        <v>7885</v>
      </c>
      <c r="D47" s="20">
        <f>COUNTIFS(调查表!C:C,年代!C47,调查表!H:H,"不详")</f>
        <v>0</v>
      </c>
      <c r="E47" s="47">
        <f>COUNTIFS(调查表!C:C,年代!C47,调查表!H:H,"夏")</f>
        <v>0</v>
      </c>
      <c r="F47" s="20">
        <f>COUNTIFS(调查表!C:C,年代!C47,调查表!H:H,"商")</f>
        <v>0</v>
      </c>
      <c r="G47" s="20">
        <f>COUNTIFS(调查表!C:C,年代!C47,调查表!H:H,"周（春秋战国）")</f>
        <v>0</v>
      </c>
      <c r="H47" s="20">
        <f>COUNTIFS(调查表!C:C,年代!C47,调查表!H:H,"秦朝")</f>
        <v>0</v>
      </c>
      <c r="I47" s="20">
        <f>COUNTIFS(调查表!C:C,年代!C47,调查表!H:H,"西汉")</f>
        <v>0</v>
      </c>
      <c r="J47" s="20">
        <f>COUNTIFS(调查表!C:C,年代!C47,调查表!H:H,"新朝")</f>
        <v>0</v>
      </c>
      <c r="K47" s="20">
        <f>COUNTIFS(调查表!C:C,年代!C47,调查表!H:H,"东汉")</f>
        <v>0</v>
      </c>
      <c r="L47" s="20">
        <f>COUNTIFS(调查表!C:C,年代!C47,调查表!H:H,"三国")</f>
        <v>0</v>
      </c>
      <c r="M47" s="20">
        <f>COUNTIFS(调查表!C:C,年代!C47,调查表!H:H,"晋")</f>
        <v>0</v>
      </c>
      <c r="N47" s="20">
        <f>COUNTIFS(调查表!C:C,年代!C47,调查表!H:H,"南北朝")</f>
        <v>0</v>
      </c>
      <c r="O47" s="20">
        <f>COUNTIFS(调查表!C:C,年代!C47,调查表!H:H,"隋朝")</f>
        <v>0</v>
      </c>
      <c r="P47" s="20">
        <f>COUNTIFS(调查表!C:C,年代!C47,调查表!H:H,"唐朝")</f>
        <v>0</v>
      </c>
      <c r="Q47" s="20">
        <f>COUNTIFS(调查表!C:C,年代!C47,调查表!H:H,"五代十国")</f>
        <v>0</v>
      </c>
      <c r="R47" s="20">
        <f>COUNTIFS(调查表!C:C,年代!C47,调查表!H:H,"宋")</f>
        <v>1</v>
      </c>
      <c r="S47" s="20">
        <f>COUNTIFS(调查表!C:C,年代!C47,调查表!H:H,"元")</f>
        <v>0</v>
      </c>
      <c r="T47" s="20">
        <f>COUNTIFS(调查表!C:C,年代!C47,调查表!H:H,"明")</f>
        <v>1</v>
      </c>
      <c r="U47" s="20">
        <f>COUNTIFS(调查表!C:C,年代!C47,调查表!H:H,"清")</f>
        <v>4</v>
      </c>
      <c r="V47" s="20">
        <f>COUNTIFS(调查表!C:C,年代!C47,调查表!H:H,"中华民国")</f>
        <v>2</v>
      </c>
      <c r="W47" s="20">
        <f>COUNTIFS(调查表!C:C,年代!C47,调查表!H:H,"50年代")</f>
        <v>0</v>
      </c>
      <c r="X47" s="20">
        <f>COUNTIFS(调查表!C:C,年代!C47,调查表!H:H,"60年代")</f>
        <v>0</v>
      </c>
      <c r="Y47" s="20">
        <f>COUNTIFS(调查表!C:C,年代!C47,调查表!H:H,"70年代")</f>
        <v>0</v>
      </c>
      <c r="Z47" s="20">
        <f>COUNTIFS(调查表!C:C,年代!C47,调查表!H:H,"80年代")</f>
        <v>0</v>
      </c>
      <c r="AA47" s="20">
        <f>COUNTIFS(调查表!C:C,年代!C47,调查表!H:H,"现代")</f>
        <v>0</v>
      </c>
    </row>
    <row r="48" spans="1:27" s="27" customFormat="1" ht="60" customHeight="1">
      <c r="A48" s="18">
        <v>47</v>
      </c>
      <c r="B48" s="18" t="s">
        <v>7860</v>
      </c>
      <c r="C48" s="18" t="s">
        <v>8631</v>
      </c>
      <c r="D48" s="20">
        <f>COUNTIFS(调查表!C:C,年代!C48,调查表!H:H,"不详")</f>
        <v>3</v>
      </c>
      <c r="E48" s="47">
        <f>COUNTIFS(调查表!C:C,年代!C48,调查表!H:H,"夏")</f>
        <v>0</v>
      </c>
      <c r="F48" s="20">
        <f>COUNTIFS(调查表!C:C,年代!C48,调查表!H:H,"商")</f>
        <v>0</v>
      </c>
      <c r="G48" s="20">
        <f>COUNTIFS(调查表!C:C,年代!C48,调查表!H:H,"周（春秋战国）")</f>
        <v>0</v>
      </c>
      <c r="H48" s="20">
        <f>COUNTIFS(调查表!C:C,年代!C48,调查表!H:H,"秦朝")</f>
        <v>0</v>
      </c>
      <c r="I48" s="20">
        <f>COUNTIFS(调查表!C:C,年代!C48,调查表!H:H,"西汉")</f>
        <v>0</v>
      </c>
      <c r="J48" s="20">
        <f>COUNTIFS(调查表!C:C,年代!C48,调查表!H:H,"新朝")</f>
        <v>0</v>
      </c>
      <c r="K48" s="20">
        <f>COUNTIFS(调查表!C:C,年代!C48,调查表!H:H,"东汉")</f>
        <v>0</v>
      </c>
      <c r="L48" s="20">
        <f>COUNTIFS(调查表!C:C,年代!C48,调查表!H:H,"三国")</f>
        <v>0</v>
      </c>
      <c r="M48" s="20">
        <f>COUNTIFS(调查表!C:C,年代!C48,调查表!H:H,"晋")</f>
        <v>0</v>
      </c>
      <c r="N48" s="20">
        <f>COUNTIFS(调查表!C:C,年代!C48,调查表!H:H,"南北朝")</f>
        <v>0</v>
      </c>
      <c r="O48" s="20">
        <f>COUNTIFS(调查表!C:C,年代!C48,调查表!H:H,"隋朝")</f>
        <v>0</v>
      </c>
      <c r="P48" s="20">
        <f>COUNTIFS(调查表!C:C,年代!C48,调查表!H:H,"唐朝")</f>
        <v>1</v>
      </c>
      <c r="Q48" s="20">
        <f>COUNTIFS(调查表!C:C,年代!C48,调查表!H:H,"五代十国")</f>
        <v>0</v>
      </c>
      <c r="R48" s="20">
        <f>COUNTIFS(调查表!C:C,年代!C48,调查表!H:H,"宋")</f>
        <v>7</v>
      </c>
      <c r="S48" s="20">
        <f>COUNTIFS(调查表!C:C,年代!C48,调查表!H:H,"元")</f>
        <v>1</v>
      </c>
      <c r="T48" s="20">
        <f>COUNTIFS(调查表!C:C,年代!C48,调查表!H:H,"明")</f>
        <v>17</v>
      </c>
      <c r="U48" s="20">
        <f>COUNTIFS(调查表!C:C,年代!C48,调查表!H:H,"清")</f>
        <v>15</v>
      </c>
      <c r="V48" s="20">
        <f>COUNTIFS(调查表!C:C,年代!C48,调查表!H:H,"中华民国")</f>
        <v>1</v>
      </c>
      <c r="W48" s="20">
        <f>COUNTIFS(调查表!C:C,年代!C48,调查表!H:H,"50年代")</f>
        <v>0</v>
      </c>
      <c r="X48" s="20">
        <f>COUNTIFS(调查表!C:C,年代!C48,调查表!H:H,"60年代")</f>
        <v>1</v>
      </c>
      <c r="Y48" s="20">
        <f>COUNTIFS(调查表!C:C,年代!C48,调查表!H:H,"70年代")</f>
        <v>0</v>
      </c>
      <c r="Z48" s="20">
        <f>COUNTIFS(调查表!C:C,年代!C48,调查表!H:H,"80年代")</f>
        <v>0</v>
      </c>
      <c r="AA48" s="20">
        <f>COUNTIFS(调查表!C:C,年代!C48,调查表!H:H,"现代")</f>
        <v>0</v>
      </c>
    </row>
    <row r="49" spans="1:27" s="27" customFormat="1" ht="60" customHeight="1">
      <c r="A49" s="18">
        <v>48</v>
      </c>
      <c r="B49" s="18" t="s">
        <v>7860</v>
      </c>
      <c r="C49" s="18" t="s">
        <v>8156</v>
      </c>
      <c r="D49" s="20">
        <f>COUNTIFS(调查表!C:C,年代!C49,调查表!H:H,"不详")</f>
        <v>0</v>
      </c>
      <c r="E49" s="47">
        <f>COUNTIFS(调查表!C:C,年代!C49,调查表!H:H,"夏")</f>
        <v>0</v>
      </c>
      <c r="F49" s="20">
        <f>COUNTIFS(调查表!C:C,年代!C49,调查表!H:H,"商")</f>
        <v>0</v>
      </c>
      <c r="G49" s="20">
        <f>COUNTIFS(调查表!C:C,年代!C49,调查表!H:H,"周（春秋战国）")</f>
        <v>0</v>
      </c>
      <c r="H49" s="20">
        <f>COUNTIFS(调查表!C:C,年代!C49,调查表!H:H,"秦朝")</f>
        <v>0</v>
      </c>
      <c r="I49" s="20">
        <f>COUNTIFS(调查表!C:C,年代!C49,调查表!H:H,"西汉")</f>
        <v>0</v>
      </c>
      <c r="J49" s="20">
        <f>COUNTIFS(调查表!C:C,年代!C49,调查表!H:H,"新朝")</f>
        <v>0</v>
      </c>
      <c r="K49" s="20">
        <f>COUNTIFS(调查表!C:C,年代!C49,调查表!H:H,"东汉")</f>
        <v>0</v>
      </c>
      <c r="L49" s="20">
        <f>COUNTIFS(调查表!C:C,年代!C49,调查表!H:H,"三国")</f>
        <v>0</v>
      </c>
      <c r="M49" s="20">
        <f>COUNTIFS(调查表!C:C,年代!C49,调查表!H:H,"晋")</f>
        <v>0</v>
      </c>
      <c r="N49" s="20">
        <f>COUNTIFS(调查表!C:C,年代!C49,调查表!H:H,"南北朝")</f>
        <v>0</v>
      </c>
      <c r="O49" s="20">
        <f>COUNTIFS(调查表!C:C,年代!C49,调查表!H:H,"隋朝")</f>
        <v>0</v>
      </c>
      <c r="P49" s="20">
        <f>COUNTIFS(调查表!C:C,年代!C49,调查表!H:H,"唐朝")</f>
        <v>0</v>
      </c>
      <c r="Q49" s="20">
        <f>COUNTIFS(调查表!C:C,年代!C49,调查表!H:H,"五代十国")</f>
        <v>0</v>
      </c>
      <c r="R49" s="20">
        <f>COUNTIFS(调查表!C:C,年代!C49,调查表!H:H,"宋")</f>
        <v>0</v>
      </c>
      <c r="S49" s="20">
        <f>COUNTIFS(调查表!C:C,年代!C49,调查表!H:H,"元")</f>
        <v>0</v>
      </c>
      <c r="T49" s="20">
        <f>COUNTIFS(调查表!C:C,年代!C49,调查表!H:H,"明")</f>
        <v>1</v>
      </c>
      <c r="U49" s="20">
        <f>COUNTIFS(调查表!C:C,年代!C49,调查表!H:H,"清")</f>
        <v>4</v>
      </c>
      <c r="V49" s="20">
        <f>COUNTIFS(调查表!C:C,年代!C49,调查表!H:H,"中华民国")</f>
        <v>0</v>
      </c>
      <c r="W49" s="20">
        <f>COUNTIFS(调查表!C:C,年代!C49,调查表!H:H,"50年代")</f>
        <v>0</v>
      </c>
      <c r="X49" s="20">
        <f>COUNTIFS(调查表!C:C,年代!C49,调查表!H:H,"60年代")</f>
        <v>0</v>
      </c>
      <c r="Y49" s="20">
        <f>COUNTIFS(调查表!C:C,年代!C49,调查表!H:H,"70年代")</f>
        <v>0</v>
      </c>
      <c r="Z49" s="20">
        <f>COUNTIFS(调查表!C:C,年代!C49,调查表!H:H,"80年代")</f>
        <v>0</v>
      </c>
      <c r="AA49" s="20">
        <f>COUNTIFS(调查表!C:C,年代!C49,调查表!H:H,"现代")</f>
        <v>0</v>
      </c>
    </row>
    <row r="50" spans="1:27" s="27" customFormat="1" ht="60" customHeight="1">
      <c r="A50" s="18">
        <v>49</v>
      </c>
      <c r="B50" s="18" t="s">
        <v>7860</v>
      </c>
      <c r="C50" s="18" t="s">
        <v>8178</v>
      </c>
      <c r="D50" s="20">
        <f>COUNTIFS(调查表!C:C,年代!C50,调查表!H:H,"不详")</f>
        <v>0</v>
      </c>
      <c r="E50" s="47">
        <f>COUNTIFS(调查表!C:C,年代!C50,调查表!H:H,"夏")</f>
        <v>0</v>
      </c>
      <c r="F50" s="20">
        <f>COUNTIFS(调查表!C:C,年代!C50,调查表!H:H,"商")</f>
        <v>0</v>
      </c>
      <c r="G50" s="20">
        <f>COUNTIFS(调查表!C:C,年代!C50,调查表!H:H,"周（春秋战国）")</f>
        <v>0</v>
      </c>
      <c r="H50" s="20">
        <f>COUNTIFS(调查表!C:C,年代!C50,调查表!H:H,"秦朝")</f>
        <v>0</v>
      </c>
      <c r="I50" s="20">
        <f>COUNTIFS(调查表!C:C,年代!C50,调查表!H:H,"西汉")</f>
        <v>0</v>
      </c>
      <c r="J50" s="20">
        <f>COUNTIFS(调查表!C:C,年代!C50,调查表!H:H,"新朝")</f>
        <v>0</v>
      </c>
      <c r="K50" s="20">
        <f>COUNTIFS(调查表!C:C,年代!C50,调查表!H:H,"东汉")</f>
        <v>0</v>
      </c>
      <c r="L50" s="20">
        <f>COUNTIFS(调查表!C:C,年代!C50,调查表!H:H,"三国")</f>
        <v>0</v>
      </c>
      <c r="M50" s="20">
        <f>COUNTIFS(调查表!C:C,年代!C50,调查表!H:H,"晋")</f>
        <v>0</v>
      </c>
      <c r="N50" s="20">
        <f>COUNTIFS(调查表!C:C,年代!C50,调查表!H:H,"南北朝")</f>
        <v>0</v>
      </c>
      <c r="O50" s="20">
        <f>COUNTIFS(调查表!C:C,年代!C50,调查表!H:H,"隋朝")</f>
        <v>0</v>
      </c>
      <c r="P50" s="20">
        <f>COUNTIFS(调查表!C:C,年代!C50,调查表!H:H,"唐朝")</f>
        <v>0</v>
      </c>
      <c r="Q50" s="20">
        <f>COUNTIFS(调查表!C:C,年代!C50,调查表!H:H,"五代十国")</f>
        <v>0</v>
      </c>
      <c r="R50" s="20">
        <f>COUNTIFS(调查表!C:C,年代!C50,调查表!H:H,"宋")</f>
        <v>0</v>
      </c>
      <c r="S50" s="20">
        <f>COUNTIFS(调查表!C:C,年代!C50,调查表!H:H,"元")</f>
        <v>0</v>
      </c>
      <c r="T50" s="20">
        <f>COUNTIFS(调查表!C:C,年代!C50,调查表!H:H,"明")</f>
        <v>3</v>
      </c>
      <c r="U50" s="20">
        <f>COUNTIFS(调查表!C:C,年代!C50,调查表!H:H,"清")</f>
        <v>4</v>
      </c>
      <c r="V50" s="20">
        <f>COUNTIFS(调查表!C:C,年代!C50,调查表!H:H,"中华民国")</f>
        <v>0</v>
      </c>
      <c r="W50" s="20">
        <f>COUNTIFS(调查表!C:C,年代!C50,调查表!H:H,"50年代")</f>
        <v>0</v>
      </c>
      <c r="X50" s="20">
        <f>COUNTIFS(调查表!C:C,年代!C50,调查表!H:H,"60年代")</f>
        <v>0</v>
      </c>
      <c r="Y50" s="20">
        <f>COUNTIFS(调查表!C:C,年代!C50,调查表!H:H,"70年代")</f>
        <v>0</v>
      </c>
      <c r="Z50" s="20">
        <f>COUNTIFS(调查表!C:C,年代!C50,调查表!H:H,"80年代")</f>
        <v>0</v>
      </c>
      <c r="AA50" s="20">
        <f>COUNTIFS(调查表!C:C,年代!C50,调查表!H:H,"现代")</f>
        <v>0</v>
      </c>
    </row>
    <row r="51" spans="1:27" s="27" customFormat="1" ht="60" customHeight="1">
      <c r="A51" s="18">
        <v>50</v>
      </c>
      <c r="B51" s="18" t="s">
        <v>7860</v>
      </c>
      <c r="C51" s="18" t="s">
        <v>7910</v>
      </c>
      <c r="D51" s="20">
        <f>COUNTIFS(调查表!C:C,年代!C51,调查表!H:H,"不详")</f>
        <v>2</v>
      </c>
      <c r="E51" s="47">
        <f>COUNTIFS(调查表!C:C,年代!C51,调查表!H:H,"夏")</f>
        <v>0</v>
      </c>
      <c r="F51" s="20">
        <f>COUNTIFS(调查表!C:C,年代!C51,调查表!H:H,"商")</f>
        <v>0</v>
      </c>
      <c r="G51" s="20">
        <f>COUNTIFS(调查表!C:C,年代!C51,调查表!H:H,"周（春秋战国）")</f>
        <v>0</v>
      </c>
      <c r="H51" s="20">
        <f>COUNTIFS(调查表!C:C,年代!C51,调查表!H:H,"秦朝")</f>
        <v>0</v>
      </c>
      <c r="I51" s="20">
        <f>COUNTIFS(调查表!C:C,年代!C51,调查表!H:H,"西汉")</f>
        <v>0</v>
      </c>
      <c r="J51" s="20">
        <f>COUNTIFS(调查表!C:C,年代!C51,调查表!H:H,"新朝")</f>
        <v>0</v>
      </c>
      <c r="K51" s="20">
        <f>COUNTIFS(调查表!C:C,年代!C51,调查表!H:H,"东汉")</f>
        <v>0</v>
      </c>
      <c r="L51" s="20">
        <f>COUNTIFS(调查表!C:C,年代!C51,调查表!H:H,"三国")</f>
        <v>0</v>
      </c>
      <c r="M51" s="20">
        <f>COUNTIFS(调查表!C:C,年代!C51,调查表!H:H,"晋")</f>
        <v>0</v>
      </c>
      <c r="N51" s="20">
        <f>COUNTIFS(调查表!C:C,年代!C51,调查表!H:H,"南北朝")</f>
        <v>0</v>
      </c>
      <c r="O51" s="20">
        <f>COUNTIFS(调查表!C:C,年代!C51,调查表!H:H,"隋朝")</f>
        <v>0</v>
      </c>
      <c r="P51" s="20">
        <f>COUNTIFS(调查表!C:C,年代!C51,调查表!H:H,"唐朝")</f>
        <v>0</v>
      </c>
      <c r="Q51" s="20">
        <f>COUNTIFS(调查表!C:C,年代!C51,调查表!H:H,"五代十国")</f>
        <v>0</v>
      </c>
      <c r="R51" s="20">
        <f>COUNTIFS(调查表!C:C,年代!C51,调查表!H:H,"宋")</f>
        <v>2</v>
      </c>
      <c r="S51" s="20">
        <f>COUNTIFS(调查表!C:C,年代!C51,调查表!H:H,"元")</f>
        <v>1</v>
      </c>
      <c r="T51" s="20">
        <f>COUNTIFS(调查表!C:C,年代!C51,调查表!H:H,"明")</f>
        <v>17</v>
      </c>
      <c r="U51" s="20">
        <f>COUNTIFS(调查表!C:C,年代!C51,调查表!H:H,"清")</f>
        <v>25</v>
      </c>
      <c r="V51" s="20">
        <f>COUNTIFS(调查表!C:C,年代!C51,调查表!H:H,"中华民国")</f>
        <v>7</v>
      </c>
      <c r="W51" s="20">
        <f>COUNTIFS(调查表!C:C,年代!C51,调查表!H:H,"50年代")</f>
        <v>0</v>
      </c>
      <c r="X51" s="20">
        <f>COUNTIFS(调查表!C:C,年代!C51,调查表!H:H,"60年代")</f>
        <v>0</v>
      </c>
      <c r="Y51" s="20">
        <f>COUNTIFS(调查表!C:C,年代!C51,调查表!H:H,"70年代")</f>
        <v>0</v>
      </c>
      <c r="Z51" s="20">
        <f>COUNTIFS(调查表!C:C,年代!C51,调查表!H:H,"80年代")</f>
        <v>0</v>
      </c>
      <c r="AA51" s="20">
        <f>COUNTIFS(调查表!C:C,年代!C51,调查表!H:H,"现代")</f>
        <v>0</v>
      </c>
    </row>
    <row r="52" spans="1:27" s="27" customFormat="1" ht="60" customHeight="1">
      <c r="A52" s="18">
        <v>51</v>
      </c>
      <c r="B52" s="18" t="s">
        <v>7860</v>
      </c>
      <c r="C52" s="18" t="s">
        <v>8674</v>
      </c>
      <c r="D52" s="20">
        <f>COUNTIFS(调查表!C:C,年代!C52,调查表!H:H,"不详")</f>
        <v>1</v>
      </c>
      <c r="E52" s="47">
        <f>COUNTIFS(调查表!C:C,年代!C52,调查表!H:H,"夏")</f>
        <v>0</v>
      </c>
      <c r="F52" s="20">
        <f>COUNTIFS(调查表!C:C,年代!C52,调查表!H:H,"商")</f>
        <v>0</v>
      </c>
      <c r="G52" s="20">
        <f>COUNTIFS(调查表!C:C,年代!C52,调查表!H:H,"周（春秋战国）")</f>
        <v>0</v>
      </c>
      <c r="H52" s="20">
        <f>COUNTIFS(调查表!C:C,年代!C52,调查表!H:H,"秦朝")</f>
        <v>0</v>
      </c>
      <c r="I52" s="20">
        <f>COUNTIFS(调查表!C:C,年代!C52,调查表!H:H,"西汉")</f>
        <v>0</v>
      </c>
      <c r="J52" s="20">
        <f>COUNTIFS(调查表!C:C,年代!C52,调查表!H:H,"新朝")</f>
        <v>0</v>
      </c>
      <c r="K52" s="20">
        <f>COUNTIFS(调查表!C:C,年代!C52,调查表!H:H,"东汉")</f>
        <v>0</v>
      </c>
      <c r="L52" s="20">
        <f>COUNTIFS(调查表!C:C,年代!C52,调查表!H:H,"三国")</f>
        <v>0</v>
      </c>
      <c r="M52" s="20">
        <f>COUNTIFS(调查表!C:C,年代!C52,调查表!H:H,"晋")</f>
        <v>0</v>
      </c>
      <c r="N52" s="20">
        <f>COUNTIFS(调查表!C:C,年代!C52,调查表!H:H,"南北朝")</f>
        <v>0</v>
      </c>
      <c r="O52" s="20">
        <f>COUNTIFS(调查表!C:C,年代!C52,调查表!H:H,"隋朝")</f>
        <v>0</v>
      </c>
      <c r="P52" s="20">
        <f>COUNTIFS(调查表!C:C,年代!C52,调查表!H:H,"唐朝")</f>
        <v>0</v>
      </c>
      <c r="Q52" s="20">
        <f>COUNTIFS(调查表!C:C,年代!C52,调查表!H:H,"五代十国")</f>
        <v>0</v>
      </c>
      <c r="R52" s="20">
        <f>COUNTIFS(调查表!C:C,年代!C52,调查表!H:H,"宋")</f>
        <v>1</v>
      </c>
      <c r="S52" s="20">
        <f>COUNTIFS(调查表!C:C,年代!C52,调查表!H:H,"元")</f>
        <v>0</v>
      </c>
      <c r="T52" s="20">
        <f>COUNTIFS(调查表!C:C,年代!C52,调查表!H:H,"明")</f>
        <v>5</v>
      </c>
      <c r="U52" s="20">
        <f>COUNTIFS(调查表!C:C,年代!C52,调查表!H:H,"清")</f>
        <v>56</v>
      </c>
      <c r="V52" s="20">
        <f>COUNTIFS(调查表!C:C,年代!C52,调查表!H:H,"中华民国")</f>
        <v>6</v>
      </c>
      <c r="W52" s="20">
        <f>COUNTIFS(调查表!C:C,年代!C52,调查表!H:H,"50年代")</f>
        <v>0</v>
      </c>
      <c r="X52" s="20">
        <f>COUNTIFS(调查表!C:C,年代!C52,调查表!H:H,"60年代")</f>
        <v>1</v>
      </c>
      <c r="Y52" s="20">
        <f>COUNTIFS(调查表!C:C,年代!C52,调查表!H:H,"70年代")</f>
        <v>0</v>
      </c>
      <c r="Z52" s="20">
        <f>COUNTIFS(调查表!C:C,年代!C52,调查表!H:H,"80年代")</f>
        <v>0</v>
      </c>
      <c r="AA52" s="20">
        <f>COUNTIFS(调查表!C:C,年代!C52,调查表!H:H,"现代")</f>
        <v>0</v>
      </c>
    </row>
    <row r="53" spans="1:27" s="27" customFormat="1" ht="60" customHeight="1">
      <c r="A53" s="18">
        <v>52</v>
      </c>
      <c r="B53" s="18" t="s">
        <v>7860</v>
      </c>
      <c r="C53" s="18" t="s">
        <v>8650</v>
      </c>
      <c r="D53" s="20">
        <f>COUNTIFS(调查表!C:C,年代!C53,调查表!H:H,"不详")</f>
        <v>0</v>
      </c>
      <c r="E53" s="47">
        <f>COUNTIFS(调查表!C:C,年代!C53,调查表!H:H,"夏")</f>
        <v>0</v>
      </c>
      <c r="F53" s="20">
        <f>COUNTIFS(调查表!C:C,年代!C53,调查表!H:H,"商")</f>
        <v>0</v>
      </c>
      <c r="G53" s="20">
        <f>COUNTIFS(调查表!C:C,年代!C53,调查表!H:H,"周（春秋战国）")</f>
        <v>0</v>
      </c>
      <c r="H53" s="20">
        <f>COUNTIFS(调查表!C:C,年代!C53,调查表!H:H,"秦朝")</f>
        <v>0</v>
      </c>
      <c r="I53" s="20">
        <f>COUNTIFS(调查表!C:C,年代!C53,调查表!H:H,"西汉")</f>
        <v>0</v>
      </c>
      <c r="J53" s="20">
        <f>COUNTIFS(调查表!C:C,年代!C53,调查表!H:H,"新朝")</f>
        <v>0</v>
      </c>
      <c r="K53" s="20">
        <f>COUNTIFS(调查表!C:C,年代!C53,调查表!H:H,"东汉")</f>
        <v>0</v>
      </c>
      <c r="L53" s="20">
        <f>COUNTIFS(调查表!C:C,年代!C53,调查表!H:H,"三国")</f>
        <v>0</v>
      </c>
      <c r="M53" s="20">
        <f>COUNTIFS(调查表!C:C,年代!C53,调查表!H:H,"晋")</f>
        <v>0</v>
      </c>
      <c r="N53" s="20">
        <f>COUNTIFS(调查表!C:C,年代!C53,调查表!H:H,"南北朝")</f>
        <v>0</v>
      </c>
      <c r="O53" s="20">
        <f>COUNTIFS(调查表!C:C,年代!C53,调查表!H:H,"隋朝")</f>
        <v>0</v>
      </c>
      <c r="P53" s="20">
        <f>COUNTIFS(调查表!C:C,年代!C53,调查表!H:H,"唐朝")</f>
        <v>0</v>
      </c>
      <c r="Q53" s="20">
        <f>COUNTIFS(调查表!C:C,年代!C53,调查表!H:H,"五代十国")</f>
        <v>0</v>
      </c>
      <c r="R53" s="20">
        <f>COUNTIFS(调查表!C:C,年代!C53,调查表!H:H,"宋")</f>
        <v>2</v>
      </c>
      <c r="S53" s="20">
        <f>COUNTIFS(调查表!C:C,年代!C53,调查表!H:H,"元")</f>
        <v>0</v>
      </c>
      <c r="T53" s="20">
        <f>COUNTIFS(调查表!C:C,年代!C53,调查表!H:H,"明")</f>
        <v>3</v>
      </c>
      <c r="U53" s="20">
        <f>COUNTIFS(调查表!C:C,年代!C53,调查表!H:H,"清")</f>
        <v>19</v>
      </c>
      <c r="V53" s="20">
        <f>COUNTIFS(调查表!C:C,年代!C53,调查表!H:H,"中华民国")</f>
        <v>1</v>
      </c>
      <c r="W53" s="20">
        <f>COUNTIFS(调查表!C:C,年代!C53,调查表!H:H,"50年代")</f>
        <v>0</v>
      </c>
      <c r="X53" s="20">
        <f>COUNTIFS(调查表!C:C,年代!C53,调查表!H:H,"60年代")</f>
        <v>0</v>
      </c>
      <c r="Y53" s="20">
        <f>COUNTIFS(调查表!C:C,年代!C53,调查表!H:H,"70年代")</f>
        <v>0</v>
      </c>
      <c r="Z53" s="20">
        <f>COUNTIFS(调查表!C:C,年代!C53,调查表!H:H,"80年代")</f>
        <v>0</v>
      </c>
      <c r="AA53" s="20">
        <f>COUNTIFS(调查表!C:C,年代!C53,调查表!H:H,"现代")</f>
        <v>0</v>
      </c>
    </row>
    <row r="54" spans="1:27" s="27" customFormat="1" ht="60" customHeight="1">
      <c r="A54" s="18">
        <v>53</v>
      </c>
      <c r="B54" s="18" t="s">
        <v>7860</v>
      </c>
      <c r="C54" s="18" t="s">
        <v>8666</v>
      </c>
      <c r="D54" s="20">
        <f>COUNTIFS(调查表!C:C,年代!C54,调查表!H:H,"不详")</f>
        <v>8</v>
      </c>
      <c r="E54" s="47">
        <f>COUNTIFS(调查表!C:C,年代!C54,调查表!H:H,"夏")</f>
        <v>0</v>
      </c>
      <c r="F54" s="20">
        <f>COUNTIFS(调查表!C:C,年代!C54,调查表!H:H,"商")</f>
        <v>0</v>
      </c>
      <c r="G54" s="20">
        <f>COUNTIFS(调查表!C:C,年代!C54,调查表!H:H,"周（春秋战国）")</f>
        <v>0</v>
      </c>
      <c r="H54" s="20">
        <f>COUNTIFS(调查表!C:C,年代!C54,调查表!H:H,"秦朝")</f>
        <v>0</v>
      </c>
      <c r="I54" s="20">
        <f>COUNTIFS(调查表!C:C,年代!C54,调查表!H:H,"西汉")</f>
        <v>0</v>
      </c>
      <c r="J54" s="20">
        <f>COUNTIFS(调查表!C:C,年代!C54,调查表!H:H,"新朝")</f>
        <v>0</v>
      </c>
      <c r="K54" s="20">
        <f>COUNTIFS(调查表!C:C,年代!C54,调查表!H:H,"东汉")</f>
        <v>0</v>
      </c>
      <c r="L54" s="20">
        <f>COUNTIFS(调查表!C:C,年代!C54,调查表!H:H,"三国")</f>
        <v>0</v>
      </c>
      <c r="M54" s="20">
        <f>COUNTIFS(调查表!C:C,年代!C54,调查表!H:H,"晋")</f>
        <v>1</v>
      </c>
      <c r="N54" s="20">
        <f>COUNTIFS(调查表!C:C,年代!C54,调查表!H:H,"南北朝")</f>
        <v>0</v>
      </c>
      <c r="O54" s="20">
        <f>COUNTIFS(调查表!C:C,年代!C54,调查表!H:H,"隋朝")</f>
        <v>0</v>
      </c>
      <c r="P54" s="20">
        <f>COUNTIFS(调查表!C:C,年代!C54,调查表!H:H,"唐朝")</f>
        <v>0</v>
      </c>
      <c r="Q54" s="20">
        <f>COUNTIFS(调查表!C:C,年代!C54,调查表!H:H,"五代十国")</f>
        <v>0</v>
      </c>
      <c r="R54" s="20">
        <f>COUNTIFS(调查表!C:C,年代!C54,调查表!H:H,"宋")</f>
        <v>1</v>
      </c>
      <c r="S54" s="20">
        <f>COUNTIFS(调查表!C:C,年代!C54,调查表!H:H,"元")</f>
        <v>0</v>
      </c>
      <c r="T54" s="20">
        <f>COUNTIFS(调查表!C:C,年代!C54,调查表!H:H,"明")</f>
        <v>0</v>
      </c>
      <c r="U54" s="20">
        <f>COUNTIFS(调查表!C:C,年代!C54,调查表!H:H,"清")</f>
        <v>9</v>
      </c>
      <c r="V54" s="20">
        <f>COUNTIFS(调查表!C:C,年代!C54,调查表!H:H,"中华民国")</f>
        <v>6</v>
      </c>
      <c r="W54" s="20">
        <f>COUNTIFS(调查表!C:C,年代!C54,调查表!H:H,"50年代")</f>
        <v>0</v>
      </c>
      <c r="X54" s="20">
        <f>COUNTIFS(调查表!C:C,年代!C54,调查表!H:H,"60年代")</f>
        <v>0</v>
      </c>
      <c r="Y54" s="20">
        <f>COUNTIFS(调查表!C:C,年代!C54,调查表!H:H,"70年代")</f>
        <v>0</v>
      </c>
      <c r="Z54" s="20">
        <f>COUNTIFS(调查表!C:C,年代!C54,调查表!H:H,"80年代")</f>
        <v>0</v>
      </c>
      <c r="AA54" s="20">
        <f>COUNTIFS(调查表!C:C,年代!C54,调查表!H:H,"现代")</f>
        <v>0</v>
      </c>
    </row>
    <row r="55" spans="1:27" s="27" customFormat="1" ht="60" customHeight="1">
      <c r="A55" s="18">
        <v>54</v>
      </c>
      <c r="B55" s="18" t="s">
        <v>7860</v>
      </c>
      <c r="C55" s="18" t="s">
        <v>19968</v>
      </c>
      <c r="D55" s="20">
        <f>COUNTIFS(调查表!C:C,年代!C55,调查表!H:H,"不详")</f>
        <v>0</v>
      </c>
      <c r="E55" s="47">
        <f>COUNTIFS(调查表!C:C,年代!C55,调查表!H:H,"夏")</f>
        <v>0</v>
      </c>
      <c r="F55" s="20">
        <f>COUNTIFS(调查表!C:C,年代!C55,调查表!H:H,"商")</f>
        <v>0</v>
      </c>
      <c r="G55" s="20">
        <f>COUNTIFS(调查表!C:C,年代!C55,调查表!H:H,"周（春秋战国）")</f>
        <v>0</v>
      </c>
      <c r="H55" s="20">
        <f>COUNTIFS(调查表!C:C,年代!C55,调查表!H:H,"秦朝")</f>
        <v>0</v>
      </c>
      <c r="I55" s="20">
        <f>COUNTIFS(调查表!C:C,年代!C55,调查表!H:H,"西汉")</f>
        <v>0</v>
      </c>
      <c r="J55" s="20">
        <f>COUNTIFS(调查表!C:C,年代!C55,调查表!H:H,"新朝")</f>
        <v>0</v>
      </c>
      <c r="K55" s="20">
        <f>COUNTIFS(调查表!C:C,年代!C55,调查表!H:H,"东汉")</f>
        <v>0</v>
      </c>
      <c r="L55" s="20">
        <f>COUNTIFS(调查表!C:C,年代!C55,调查表!H:H,"三国")</f>
        <v>0</v>
      </c>
      <c r="M55" s="20">
        <f>COUNTIFS(调查表!C:C,年代!C55,调查表!H:H,"晋")</f>
        <v>0</v>
      </c>
      <c r="N55" s="20">
        <f>COUNTIFS(调查表!C:C,年代!C55,调查表!H:H,"南北朝")</f>
        <v>0</v>
      </c>
      <c r="O55" s="20">
        <f>COUNTIFS(调查表!C:C,年代!C55,调查表!H:H,"隋朝")</f>
        <v>0</v>
      </c>
      <c r="P55" s="20">
        <f>COUNTIFS(调查表!C:C,年代!C55,调查表!H:H,"唐朝")</f>
        <v>0</v>
      </c>
      <c r="Q55" s="20">
        <f>COUNTIFS(调查表!C:C,年代!C55,调查表!H:H,"五代十国")</f>
        <v>0</v>
      </c>
      <c r="R55" s="20">
        <f>COUNTIFS(调查表!C:C,年代!C55,调查表!H:H,"宋")</f>
        <v>0</v>
      </c>
      <c r="S55" s="20">
        <f>COUNTIFS(调查表!C:C,年代!C55,调查表!H:H,"元")</f>
        <v>0</v>
      </c>
      <c r="T55" s="20">
        <f>COUNTIFS(调查表!C:C,年代!C55,调查表!H:H,"明")</f>
        <v>0</v>
      </c>
      <c r="U55" s="20">
        <f>COUNTIFS(调查表!C:C,年代!C55,调查表!H:H,"清")</f>
        <v>0</v>
      </c>
      <c r="V55" s="20">
        <f>COUNTIFS(调查表!C:C,年代!C55,调查表!H:H,"中华民国")</f>
        <v>0</v>
      </c>
      <c r="W55" s="20">
        <f>COUNTIFS(调查表!C:C,年代!C55,调查表!H:H,"50年代")</f>
        <v>0</v>
      </c>
      <c r="X55" s="20">
        <f>COUNTIFS(调查表!C:C,年代!C55,调查表!H:H,"60年代")</f>
        <v>0</v>
      </c>
      <c r="Y55" s="20">
        <f>COUNTIFS(调查表!C:C,年代!C55,调查表!H:H,"70年代")</f>
        <v>0</v>
      </c>
      <c r="Z55" s="20">
        <f>COUNTIFS(调查表!C:C,年代!C55,调查表!H:H,"80年代")</f>
        <v>0</v>
      </c>
      <c r="AA55" s="20">
        <f>COUNTIFS(调查表!C:C,年代!C55,调查表!H:H,"现代")</f>
        <v>0</v>
      </c>
    </row>
    <row r="56" spans="1:27" s="27" customFormat="1" ht="60" customHeight="1">
      <c r="A56" s="18">
        <v>55</v>
      </c>
      <c r="B56" s="18" t="s">
        <v>9803</v>
      </c>
      <c r="C56" s="18" t="s">
        <v>9922</v>
      </c>
      <c r="D56" s="20">
        <f>COUNTIFS(调查表!C:C,年代!C56,调查表!H:H,"不详")</f>
        <v>1</v>
      </c>
      <c r="E56" s="47">
        <f>COUNTIFS(调查表!C:C,年代!C56,调查表!H:H,"夏")</f>
        <v>0</v>
      </c>
      <c r="F56" s="20">
        <f>COUNTIFS(调查表!C:C,年代!C56,调查表!H:H,"商")</f>
        <v>0</v>
      </c>
      <c r="G56" s="20">
        <f>COUNTIFS(调查表!C:C,年代!C56,调查表!H:H,"周（春秋战国）")</f>
        <v>0</v>
      </c>
      <c r="H56" s="20">
        <f>COUNTIFS(调查表!C:C,年代!C56,调查表!H:H,"秦朝")</f>
        <v>0</v>
      </c>
      <c r="I56" s="20">
        <f>COUNTIFS(调查表!C:C,年代!C56,调查表!H:H,"西汉")</f>
        <v>0</v>
      </c>
      <c r="J56" s="20">
        <f>COUNTIFS(调查表!C:C,年代!C56,调查表!H:H,"新朝")</f>
        <v>1</v>
      </c>
      <c r="K56" s="20">
        <f>COUNTIFS(调查表!C:C,年代!C56,调查表!H:H,"东汉")</f>
        <v>0</v>
      </c>
      <c r="L56" s="20">
        <f>COUNTIFS(调查表!C:C,年代!C56,调查表!H:H,"三国")</f>
        <v>0</v>
      </c>
      <c r="M56" s="20">
        <f>COUNTIFS(调查表!C:C,年代!C56,调查表!H:H,"晋")</f>
        <v>0</v>
      </c>
      <c r="N56" s="20">
        <f>COUNTIFS(调查表!C:C,年代!C56,调查表!H:H,"南北朝")</f>
        <v>0</v>
      </c>
      <c r="O56" s="20">
        <f>COUNTIFS(调查表!C:C,年代!C56,调查表!H:H,"隋朝")</f>
        <v>0</v>
      </c>
      <c r="P56" s="20">
        <f>COUNTIFS(调查表!C:C,年代!C56,调查表!H:H,"唐朝")</f>
        <v>1</v>
      </c>
      <c r="Q56" s="20">
        <f>COUNTIFS(调查表!C:C,年代!C56,调查表!H:H,"五代十国")</f>
        <v>0</v>
      </c>
      <c r="R56" s="20">
        <f>COUNTIFS(调查表!C:C,年代!C56,调查表!H:H,"宋")</f>
        <v>2</v>
      </c>
      <c r="S56" s="20">
        <f>COUNTIFS(调查表!C:C,年代!C56,调查表!H:H,"元")</f>
        <v>0</v>
      </c>
      <c r="T56" s="20">
        <f>COUNTIFS(调查表!C:C,年代!C56,调查表!H:H,"明")</f>
        <v>19</v>
      </c>
      <c r="U56" s="20">
        <f>COUNTIFS(调查表!C:C,年代!C56,调查表!H:H,"清")</f>
        <v>38</v>
      </c>
      <c r="V56" s="20">
        <f>COUNTIFS(调查表!C:C,年代!C56,调查表!H:H,"中华民国")</f>
        <v>0</v>
      </c>
      <c r="W56" s="20">
        <f>COUNTIFS(调查表!C:C,年代!C56,调查表!H:H,"50年代")</f>
        <v>0</v>
      </c>
      <c r="X56" s="20">
        <f>COUNTIFS(调查表!C:C,年代!C56,调查表!H:H,"60年代")</f>
        <v>0</v>
      </c>
      <c r="Y56" s="20">
        <f>COUNTIFS(调查表!C:C,年代!C56,调查表!H:H,"70年代")</f>
        <v>0</v>
      </c>
      <c r="Z56" s="20">
        <f>COUNTIFS(调查表!C:C,年代!C56,调查表!H:H,"80年代")</f>
        <v>0</v>
      </c>
      <c r="AA56" s="20">
        <f>COUNTIFS(调查表!C:C,年代!C56,调查表!H:H,"现代")</f>
        <v>0</v>
      </c>
    </row>
    <row r="57" spans="1:27" s="27" customFormat="1" ht="60" customHeight="1">
      <c r="A57" s="18">
        <v>56</v>
      </c>
      <c r="B57" s="18" t="s">
        <v>9803</v>
      </c>
      <c r="C57" s="18" t="s">
        <v>9907</v>
      </c>
      <c r="D57" s="20">
        <f>COUNTIFS(调查表!C:C,年代!C57,调查表!H:H,"不详")</f>
        <v>20</v>
      </c>
      <c r="E57" s="47">
        <f>COUNTIFS(调查表!C:C,年代!C57,调查表!H:H,"夏")</f>
        <v>0</v>
      </c>
      <c r="F57" s="20">
        <f>COUNTIFS(调查表!C:C,年代!C57,调查表!H:H,"商")</f>
        <v>0</v>
      </c>
      <c r="G57" s="20">
        <f>COUNTIFS(调查表!C:C,年代!C57,调查表!H:H,"周（春秋战国）")</f>
        <v>0</v>
      </c>
      <c r="H57" s="20">
        <f>COUNTIFS(调查表!C:C,年代!C57,调查表!H:H,"秦朝")</f>
        <v>0</v>
      </c>
      <c r="I57" s="20">
        <f>COUNTIFS(调查表!C:C,年代!C57,调查表!H:H,"西汉")</f>
        <v>0</v>
      </c>
      <c r="J57" s="20">
        <f>COUNTIFS(调查表!C:C,年代!C57,调查表!H:H,"新朝")</f>
        <v>0</v>
      </c>
      <c r="K57" s="20">
        <f>COUNTIFS(调查表!C:C,年代!C57,调查表!H:H,"东汉")</f>
        <v>0</v>
      </c>
      <c r="L57" s="20">
        <f>COUNTIFS(调查表!C:C,年代!C57,调查表!H:H,"三国")</f>
        <v>0</v>
      </c>
      <c r="M57" s="20">
        <f>COUNTIFS(调查表!C:C,年代!C57,调查表!H:H,"晋")</f>
        <v>0</v>
      </c>
      <c r="N57" s="20">
        <f>COUNTIFS(调查表!C:C,年代!C57,调查表!H:H,"南北朝")</f>
        <v>0</v>
      </c>
      <c r="O57" s="20">
        <f>COUNTIFS(调查表!C:C,年代!C57,调查表!H:H,"隋朝")</f>
        <v>0</v>
      </c>
      <c r="P57" s="20">
        <f>COUNTIFS(调查表!C:C,年代!C57,调查表!H:H,"唐朝")</f>
        <v>0</v>
      </c>
      <c r="Q57" s="20">
        <f>COUNTIFS(调查表!C:C,年代!C57,调查表!H:H,"五代十国")</f>
        <v>0</v>
      </c>
      <c r="R57" s="20">
        <f>COUNTIFS(调查表!C:C,年代!C57,调查表!H:H,"宋")</f>
        <v>2</v>
      </c>
      <c r="S57" s="20">
        <f>COUNTIFS(调查表!C:C,年代!C57,调查表!H:H,"元")</f>
        <v>0</v>
      </c>
      <c r="T57" s="20">
        <f>COUNTIFS(调查表!C:C,年代!C57,调查表!H:H,"明")</f>
        <v>38</v>
      </c>
      <c r="U57" s="20">
        <f>COUNTIFS(调查表!C:C,年代!C57,调查表!H:H,"清")</f>
        <v>26</v>
      </c>
      <c r="V57" s="20">
        <f>COUNTIFS(调查表!C:C,年代!C57,调查表!H:H,"中华民国")</f>
        <v>2</v>
      </c>
      <c r="W57" s="20">
        <f>COUNTIFS(调查表!C:C,年代!C57,调查表!H:H,"50年代")</f>
        <v>0</v>
      </c>
      <c r="X57" s="20">
        <f>COUNTIFS(调查表!C:C,年代!C57,调查表!H:H,"60年代")</f>
        <v>0</v>
      </c>
      <c r="Y57" s="20">
        <f>COUNTIFS(调查表!C:C,年代!C57,调查表!H:H,"70年代")</f>
        <v>0</v>
      </c>
      <c r="Z57" s="20">
        <f>COUNTIFS(调查表!C:C,年代!C57,调查表!H:H,"80年代")</f>
        <v>0</v>
      </c>
      <c r="AA57" s="20">
        <f>COUNTIFS(调查表!C:C,年代!C57,调查表!H:H,"现代")</f>
        <v>0</v>
      </c>
    </row>
    <row r="58" spans="1:27" s="27" customFormat="1" ht="60" customHeight="1">
      <c r="A58" s="18">
        <v>57</v>
      </c>
      <c r="B58" s="18" t="s">
        <v>9803</v>
      </c>
      <c r="C58" s="18" t="s">
        <v>9804</v>
      </c>
      <c r="D58" s="20">
        <f>COUNTIFS(调查表!C:C,年代!C58,调查表!H:H,"不详")</f>
        <v>7</v>
      </c>
      <c r="E58" s="47">
        <f>COUNTIFS(调查表!C:C,年代!C58,调查表!H:H,"夏")</f>
        <v>0</v>
      </c>
      <c r="F58" s="20">
        <f>COUNTIFS(调查表!C:C,年代!C58,调查表!H:H,"商")</f>
        <v>0</v>
      </c>
      <c r="G58" s="20">
        <f>COUNTIFS(调查表!C:C,年代!C58,调查表!H:H,"周（春秋战国）")</f>
        <v>0</v>
      </c>
      <c r="H58" s="20">
        <f>COUNTIFS(调查表!C:C,年代!C58,调查表!H:H,"秦朝")</f>
        <v>0</v>
      </c>
      <c r="I58" s="20">
        <f>COUNTIFS(调查表!C:C,年代!C58,调查表!H:H,"西汉")</f>
        <v>0</v>
      </c>
      <c r="J58" s="20">
        <f>COUNTIFS(调查表!C:C,年代!C58,调查表!H:H,"新朝")</f>
        <v>0</v>
      </c>
      <c r="K58" s="20">
        <f>COUNTIFS(调查表!C:C,年代!C58,调查表!H:H,"东汉")</f>
        <v>0</v>
      </c>
      <c r="L58" s="20">
        <f>COUNTIFS(调查表!C:C,年代!C58,调查表!H:H,"三国")</f>
        <v>0</v>
      </c>
      <c r="M58" s="20">
        <f>COUNTIFS(调查表!C:C,年代!C58,调查表!H:H,"晋")</f>
        <v>0</v>
      </c>
      <c r="N58" s="20">
        <f>COUNTIFS(调查表!C:C,年代!C58,调查表!H:H,"南北朝")</f>
        <v>0</v>
      </c>
      <c r="O58" s="20">
        <f>COUNTIFS(调查表!C:C,年代!C58,调查表!H:H,"隋朝")</f>
        <v>0</v>
      </c>
      <c r="P58" s="20">
        <f>COUNTIFS(调查表!C:C,年代!C58,调查表!H:H,"唐朝")</f>
        <v>0</v>
      </c>
      <c r="Q58" s="20">
        <f>COUNTIFS(调查表!C:C,年代!C58,调查表!H:H,"五代十国")</f>
        <v>0</v>
      </c>
      <c r="R58" s="20">
        <f>COUNTIFS(调查表!C:C,年代!C58,调查表!H:H,"宋")</f>
        <v>1</v>
      </c>
      <c r="S58" s="20">
        <f>COUNTIFS(调查表!C:C,年代!C58,调查表!H:H,"元")</f>
        <v>0</v>
      </c>
      <c r="T58" s="20">
        <f>COUNTIFS(调查表!C:C,年代!C58,调查表!H:H,"明")</f>
        <v>0</v>
      </c>
      <c r="U58" s="20">
        <f>COUNTIFS(调查表!C:C,年代!C58,调查表!H:H,"清")</f>
        <v>5</v>
      </c>
      <c r="V58" s="20">
        <f>COUNTIFS(调查表!C:C,年代!C58,调查表!H:H,"中华民国")</f>
        <v>1</v>
      </c>
      <c r="W58" s="20">
        <f>COUNTIFS(调查表!C:C,年代!C58,调查表!H:H,"50年代")</f>
        <v>0</v>
      </c>
      <c r="X58" s="20">
        <f>COUNTIFS(调查表!C:C,年代!C58,调查表!H:H,"60年代")</f>
        <v>0</v>
      </c>
      <c r="Y58" s="20">
        <f>COUNTIFS(调查表!C:C,年代!C58,调查表!H:H,"70年代")</f>
        <v>0</v>
      </c>
      <c r="Z58" s="20">
        <f>COUNTIFS(调查表!C:C,年代!C58,调查表!H:H,"80年代")</f>
        <v>0</v>
      </c>
      <c r="AA58" s="20">
        <f>COUNTIFS(调查表!C:C,年代!C58,调查表!H:H,"现代")</f>
        <v>0</v>
      </c>
    </row>
    <row r="59" spans="1:27" s="27" customFormat="1" ht="60" customHeight="1">
      <c r="A59" s="18">
        <v>58</v>
      </c>
      <c r="B59" s="18" t="s">
        <v>9803</v>
      </c>
      <c r="C59" s="18" t="s">
        <v>9900</v>
      </c>
      <c r="D59" s="20">
        <f>COUNTIFS(调查表!C:C,年代!C59,调查表!H:H,"不详")</f>
        <v>0</v>
      </c>
      <c r="E59" s="47">
        <f>COUNTIFS(调查表!C:C,年代!C59,调查表!H:H,"夏")</f>
        <v>0</v>
      </c>
      <c r="F59" s="20">
        <f>COUNTIFS(调查表!C:C,年代!C59,调查表!H:H,"商")</f>
        <v>0</v>
      </c>
      <c r="G59" s="20">
        <f>COUNTIFS(调查表!C:C,年代!C59,调查表!H:H,"周（春秋战国）")</f>
        <v>0</v>
      </c>
      <c r="H59" s="20">
        <f>COUNTIFS(调查表!C:C,年代!C59,调查表!H:H,"秦朝")</f>
        <v>0</v>
      </c>
      <c r="I59" s="20">
        <f>COUNTIFS(调查表!C:C,年代!C59,调查表!H:H,"西汉")</f>
        <v>0</v>
      </c>
      <c r="J59" s="20">
        <f>COUNTIFS(调查表!C:C,年代!C59,调查表!H:H,"新朝")</f>
        <v>0</v>
      </c>
      <c r="K59" s="20">
        <f>COUNTIFS(调查表!C:C,年代!C59,调查表!H:H,"东汉")</f>
        <v>0</v>
      </c>
      <c r="L59" s="20">
        <f>COUNTIFS(调查表!C:C,年代!C59,调查表!H:H,"三国")</f>
        <v>0</v>
      </c>
      <c r="M59" s="20">
        <f>COUNTIFS(调查表!C:C,年代!C59,调查表!H:H,"晋")</f>
        <v>0</v>
      </c>
      <c r="N59" s="20">
        <f>COUNTIFS(调查表!C:C,年代!C59,调查表!H:H,"南北朝")</f>
        <v>0</v>
      </c>
      <c r="O59" s="20">
        <f>COUNTIFS(调查表!C:C,年代!C59,调查表!H:H,"隋朝")</f>
        <v>0</v>
      </c>
      <c r="P59" s="20">
        <f>COUNTIFS(调查表!C:C,年代!C59,调查表!H:H,"唐朝")</f>
        <v>0</v>
      </c>
      <c r="Q59" s="20">
        <f>COUNTIFS(调查表!C:C,年代!C59,调查表!H:H,"五代十国")</f>
        <v>0</v>
      </c>
      <c r="R59" s="20">
        <f>COUNTIFS(调查表!C:C,年代!C59,调查表!H:H,"宋")</f>
        <v>0</v>
      </c>
      <c r="S59" s="20">
        <f>COUNTIFS(调查表!C:C,年代!C59,调查表!H:H,"元")</f>
        <v>0</v>
      </c>
      <c r="T59" s="20">
        <f>COUNTIFS(调查表!C:C,年代!C59,调查表!H:H,"明")</f>
        <v>3</v>
      </c>
      <c r="U59" s="20">
        <f>COUNTIFS(调查表!C:C,年代!C59,调查表!H:H,"清")</f>
        <v>18</v>
      </c>
      <c r="V59" s="20">
        <f>COUNTIFS(调查表!C:C,年代!C59,调查表!H:H,"中华民国")</f>
        <v>1</v>
      </c>
      <c r="W59" s="20">
        <f>COUNTIFS(调查表!C:C,年代!C59,调查表!H:H,"50年代")</f>
        <v>0</v>
      </c>
      <c r="X59" s="20">
        <f>COUNTIFS(调查表!C:C,年代!C59,调查表!H:H,"60年代")</f>
        <v>0</v>
      </c>
      <c r="Y59" s="20">
        <f>COUNTIFS(调查表!C:C,年代!C59,调查表!H:H,"70年代")</f>
        <v>0</v>
      </c>
      <c r="Z59" s="20">
        <f>COUNTIFS(调查表!C:C,年代!C59,调查表!H:H,"80年代")</f>
        <v>0</v>
      </c>
      <c r="AA59" s="20">
        <f>COUNTIFS(调查表!C:C,年代!C59,调查表!H:H,"现代")</f>
        <v>0</v>
      </c>
    </row>
    <row r="60" spans="1:27" s="27" customFormat="1" ht="60" customHeight="1">
      <c r="A60" s="18">
        <v>59</v>
      </c>
      <c r="B60" s="18" t="s">
        <v>9803</v>
      </c>
      <c r="C60" s="18" t="s">
        <v>11183</v>
      </c>
      <c r="D60" s="20">
        <f>COUNTIFS(调查表!C:C,年代!C60,调查表!H:H,"不详")</f>
        <v>12</v>
      </c>
      <c r="E60" s="47">
        <f>COUNTIFS(调查表!C:C,年代!C60,调查表!H:H,"夏")</f>
        <v>0</v>
      </c>
      <c r="F60" s="20">
        <f>COUNTIFS(调查表!C:C,年代!C60,调查表!H:H,"商")</f>
        <v>0</v>
      </c>
      <c r="G60" s="20">
        <f>COUNTIFS(调查表!C:C,年代!C60,调查表!H:H,"周（春秋战国）")</f>
        <v>0</v>
      </c>
      <c r="H60" s="20">
        <f>COUNTIFS(调查表!C:C,年代!C60,调查表!H:H,"秦朝")</f>
        <v>0</v>
      </c>
      <c r="I60" s="20">
        <f>COUNTIFS(调查表!C:C,年代!C60,调查表!H:H,"西汉")</f>
        <v>0</v>
      </c>
      <c r="J60" s="20">
        <f>COUNTIFS(调查表!C:C,年代!C60,调查表!H:H,"新朝")</f>
        <v>0</v>
      </c>
      <c r="K60" s="20">
        <f>COUNTIFS(调查表!C:C,年代!C60,调查表!H:H,"东汉")</f>
        <v>0</v>
      </c>
      <c r="L60" s="20">
        <f>COUNTIFS(调查表!C:C,年代!C60,调查表!H:H,"三国")</f>
        <v>0</v>
      </c>
      <c r="M60" s="20">
        <f>COUNTIFS(调查表!C:C,年代!C60,调查表!H:H,"晋")</f>
        <v>0</v>
      </c>
      <c r="N60" s="20">
        <f>COUNTIFS(调查表!C:C,年代!C60,调查表!H:H,"南北朝")</f>
        <v>1</v>
      </c>
      <c r="O60" s="20">
        <f>COUNTIFS(调查表!C:C,年代!C60,调查表!H:H,"隋朝")</f>
        <v>0</v>
      </c>
      <c r="P60" s="20">
        <f>COUNTIFS(调查表!C:C,年代!C60,调查表!H:H,"唐朝")</f>
        <v>0</v>
      </c>
      <c r="Q60" s="20">
        <f>COUNTIFS(调查表!C:C,年代!C60,调查表!H:H,"五代十国")</f>
        <v>0</v>
      </c>
      <c r="R60" s="20">
        <f>COUNTIFS(调查表!C:C,年代!C60,调查表!H:H,"宋")</f>
        <v>3</v>
      </c>
      <c r="S60" s="20">
        <f>COUNTIFS(调查表!C:C,年代!C60,调查表!H:H,"元")</f>
        <v>1</v>
      </c>
      <c r="T60" s="20">
        <f>COUNTIFS(调查表!C:C,年代!C60,调查表!H:H,"明")</f>
        <v>18</v>
      </c>
      <c r="U60" s="20">
        <f>COUNTIFS(调查表!C:C,年代!C60,调查表!H:H,"清")</f>
        <v>101</v>
      </c>
      <c r="V60" s="20">
        <f>COUNTIFS(调查表!C:C,年代!C60,调查表!H:H,"中华民国")</f>
        <v>10</v>
      </c>
      <c r="W60" s="20">
        <f>COUNTIFS(调查表!C:C,年代!C60,调查表!H:H,"50年代")</f>
        <v>1</v>
      </c>
      <c r="X60" s="20">
        <f>COUNTIFS(调查表!C:C,年代!C60,调查表!H:H,"60年代")</f>
        <v>0</v>
      </c>
      <c r="Y60" s="20">
        <f>COUNTIFS(调查表!C:C,年代!C60,调查表!H:H,"70年代")</f>
        <v>0</v>
      </c>
      <c r="Z60" s="20">
        <f>COUNTIFS(调查表!C:C,年代!C60,调查表!H:H,"80年代")</f>
        <v>0</v>
      </c>
      <c r="AA60" s="20">
        <f>COUNTIFS(调查表!C:C,年代!C60,调查表!H:H,"现代")</f>
        <v>0</v>
      </c>
    </row>
    <row r="61" spans="1:27" s="27" customFormat="1" ht="60" customHeight="1">
      <c r="A61" s="18">
        <v>60</v>
      </c>
      <c r="B61" s="18" t="s">
        <v>9803</v>
      </c>
      <c r="C61" s="18" t="s">
        <v>9887</v>
      </c>
      <c r="D61" s="20">
        <f>COUNTIFS(调查表!C:C,年代!C61,调查表!H:H,"不详")</f>
        <v>17</v>
      </c>
      <c r="E61" s="47">
        <f>COUNTIFS(调查表!C:C,年代!C61,调查表!H:H,"夏")</f>
        <v>0</v>
      </c>
      <c r="F61" s="20">
        <f>COUNTIFS(调查表!C:C,年代!C61,调查表!H:H,"商")</f>
        <v>0</v>
      </c>
      <c r="G61" s="20">
        <f>COUNTIFS(调查表!C:C,年代!C61,调查表!H:H,"周（春秋战国）")</f>
        <v>0</v>
      </c>
      <c r="H61" s="20">
        <f>COUNTIFS(调查表!C:C,年代!C61,调查表!H:H,"秦朝")</f>
        <v>0</v>
      </c>
      <c r="I61" s="20">
        <f>COUNTIFS(调查表!C:C,年代!C61,调查表!H:H,"西汉")</f>
        <v>0</v>
      </c>
      <c r="J61" s="20">
        <f>COUNTIFS(调查表!C:C,年代!C61,调查表!H:H,"新朝")</f>
        <v>0</v>
      </c>
      <c r="K61" s="20">
        <f>COUNTIFS(调查表!C:C,年代!C61,调查表!H:H,"东汉")</f>
        <v>0</v>
      </c>
      <c r="L61" s="20">
        <f>COUNTIFS(调查表!C:C,年代!C61,调查表!H:H,"三国")</f>
        <v>0</v>
      </c>
      <c r="M61" s="20">
        <f>COUNTIFS(调查表!C:C,年代!C61,调查表!H:H,"晋")</f>
        <v>0</v>
      </c>
      <c r="N61" s="20">
        <f>COUNTIFS(调查表!C:C,年代!C61,调查表!H:H,"南北朝")</f>
        <v>0</v>
      </c>
      <c r="O61" s="20">
        <f>COUNTIFS(调查表!C:C,年代!C61,调查表!H:H,"隋朝")</f>
        <v>1</v>
      </c>
      <c r="P61" s="20">
        <f>COUNTIFS(调查表!C:C,年代!C61,调查表!H:H,"唐朝")</f>
        <v>0</v>
      </c>
      <c r="Q61" s="20">
        <f>COUNTIFS(调查表!C:C,年代!C61,调查表!H:H,"五代十国")</f>
        <v>0</v>
      </c>
      <c r="R61" s="20">
        <f>COUNTIFS(调查表!C:C,年代!C61,调查表!H:H,"宋")</f>
        <v>1</v>
      </c>
      <c r="S61" s="20">
        <f>COUNTIFS(调查表!C:C,年代!C61,调查表!H:H,"元")</f>
        <v>1</v>
      </c>
      <c r="T61" s="20">
        <f>COUNTIFS(调查表!C:C,年代!C61,调查表!H:H,"明")</f>
        <v>8</v>
      </c>
      <c r="U61" s="20">
        <f>COUNTIFS(调查表!C:C,年代!C61,调查表!H:H,"清")</f>
        <v>36</v>
      </c>
      <c r="V61" s="20">
        <f>COUNTIFS(调查表!C:C,年代!C61,调查表!H:H,"中华民国")</f>
        <v>3</v>
      </c>
      <c r="W61" s="20">
        <f>COUNTIFS(调查表!C:C,年代!C61,调查表!H:H,"50年代")</f>
        <v>0</v>
      </c>
      <c r="X61" s="20">
        <f>COUNTIFS(调查表!C:C,年代!C61,调查表!H:H,"60年代")</f>
        <v>0</v>
      </c>
      <c r="Y61" s="20">
        <f>COUNTIFS(调查表!C:C,年代!C61,调查表!H:H,"70年代")</f>
        <v>0</v>
      </c>
      <c r="Z61" s="20">
        <f>COUNTIFS(调查表!C:C,年代!C61,调查表!H:H,"80年代")</f>
        <v>0</v>
      </c>
      <c r="AA61" s="20">
        <f>COUNTIFS(调查表!C:C,年代!C61,调查表!H:H,"现代")</f>
        <v>0</v>
      </c>
    </row>
    <row r="62" spans="1:27" s="27" customFormat="1" ht="60" customHeight="1">
      <c r="A62" s="18">
        <v>61</v>
      </c>
      <c r="B62" s="18" t="s">
        <v>11965</v>
      </c>
      <c r="C62" s="18" t="s">
        <v>12357</v>
      </c>
      <c r="D62" s="20">
        <f>COUNTIFS(调查表!C:C,年代!C62,调查表!H:H,"不详")</f>
        <v>0</v>
      </c>
      <c r="E62" s="47">
        <f>COUNTIFS(调查表!C:C,年代!C62,调查表!H:H,"夏")</f>
        <v>0</v>
      </c>
      <c r="F62" s="20">
        <f>COUNTIFS(调查表!C:C,年代!C62,调查表!H:H,"商")</f>
        <v>0</v>
      </c>
      <c r="G62" s="20">
        <f>COUNTIFS(调查表!C:C,年代!C62,调查表!H:H,"周（春秋战国）")</f>
        <v>0</v>
      </c>
      <c r="H62" s="20">
        <f>COUNTIFS(调查表!C:C,年代!C62,调查表!H:H,"秦朝")</f>
        <v>0</v>
      </c>
      <c r="I62" s="20">
        <f>COUNTIFS(调查表!C:C,年代!C62,调查表!H:H,"西汉")</f>
        <v>0</v>
      </c>
      <c r="J62" s="20">
        <f>COUNTIFS(调查表!C:C,年代!C62,调查表!H:H,"新朝")</f>
        <v>0</v>
      </c>
      <c r="K62" s="20">
        <f>COUNTIFS(调查表!C:C,年代!C62,调查表!H:H,"东汉")</f>
        <v>0</v>
      </c>
      <c r="L62" s="20">
        <f>COUNTIFS(调查表!C:C,年代!C62,调查表!H:H,"三国")</f>
        <v>0</v>
      </c>
      <c r="M62" s="20">
        <f>COUNTIFS(调查表!C:C,年代!C62,调查表!H:H,"晋")</f>
        <v>0</v>
      </c>
      <c r="N62" s="20">
        <f>COUNTIFS(调查表!C:C,年代!C62,调查表!H:H,"南北朝")</f>
        <v>1</v>
      </c>
      <c r="O62" s="20">
        <f>COUNTIFS(调查表!C:C,年代!C62,调查表!H:H,"隋朝")</f>
        <v>0</v>
      </c>
      <c r="P62" s="20">
        <f>COUNTIFS(调查表!C:C,年代!C62,调查表!H:H,"唐朝")</f>
        <v>0</v>
      </c>
      <c r="Q62" s="20">
        <f>COUNTIFS(调查表!C:C,年代!C62,调查表!H:H,"五代十国")</f>
        <v>4</v>
      </c>
      <c r="R62" s="20">
        <f>COUNTIFS(调查表!C:C,年代!C62,调查表!H:H,"宋")</f>
        <v>1</v>
      </c>
      <c r="S62" s="20">
        <f>COUNTIFS(调查表!C:C,年代!C62,调查表!H:H,"元")</f>
        <v>0</v>
      </c>
      <c r="T62" s="20">
        <f>COUNTIFS(调查表!C:C,年代!C62,调查表!H:H,"明")</f>
        <v>2</v>
      </c>
      <c r="U62" s="20">
        <f>COUNTIFS(调查表!C:C,年代!C62,调查表!H:H,"清")</f>
        <v>141</v>
      </c>
      <c r="V62" s="20">
        <f>COUNTIFS(调查表!C:C,年代!C62,调查表!H:H,"中华民国")</f>
        <v>11</v>
      </c>
      <c r="W62" s="20">
        <f>COUNTIFS(调查表!C:C,年代!C62,调查表!H:H,"50年代")</f>
        <v>1</v>
      </c>
      <c r="X62" s="20">
        <f>COUNTIFS(调查表!C:C,年代!C62,调查表!H:H,"60年代")</f>
        <v>3</v>
      </c>
      <c r="Y62" s="20">
        <f>COUNTIFS(调查表!C:C,年代!C62,调查表!H:H,"70年代")</f>
        <v>0</v>
      </c>
      <c r="Z62" s="20">
        <f>COUNTIFS(调查表!C:C,年代!C62,调查表!H:H,"80年代")</f>
        <v>1</v>
      </c>
      <c r="AA62" s="20">
        <f>COUNTIFS(调查表!C:C,年代!C62,调查表!H:H,"现代")</f>
        <v>0</v>
      </c>
    </row>
    <row r="63" spans="1:27" s="27" customFormat="1" ht="60" customHeight="1">
      <c r="A63" s="18">
        <v>62</v>
      </c>
      <c r="B63" s="18" t="s">
        <v>11965</v>
      </c>
      <c r="C63" s="18" t="s">
        <v>13524</v>
      </c>
      <c r="D63" s="20">
        <f>COUNTIFS(调查表!C:C,年代!C63,调查表!H:H,"不详")</f>
        <v>3</v>
      </c>
      <c r="E63" s="47">
        <f>COUNTIFS(调查表!C:C,年代!C63,调查表!H:H,"夏")</f>
        <v>0</v>
      </c>
      <c r="F63" s="20">
        <f>COUNTIFS(调查表!C:C,年代!C63,调查表!H:H,"商")</f>
        <v>0</v>
      </c>
      <c r="G63" s="20">
        <f>COUNTIFS(调查表!C:C,年代!C63,调查表!H:H,"周（春秋战国）")</f>
        <v>0</v>
      </c>
      <c r="H63" s="20">
        <f>COUNTIFS(调查表!C:C,年代!C63,调查表!H:H,"秦朝")</f>
        <v>0</v>
      </c>
      <c r="I63" s="20">
        <f>COUNTIFS(调查表!C:C,年代!C63,调查表!H:H,"西汉")</f>
        <v>0</v>
      </c>
      <c r="J63" s="20">
        <f>COUNTIFS(调查表!C:C,年代!C63,调查表!H:H,"新朝")</f>
        <v>0</v>
      </c>
      <c r="K63" s="20">
        <f>COUNTIFS(调查表!C:C,年代!C63,调查表!H:H,"东汉")</f>
        <v>0</v>
      </c>
      <c r="L63" s="20">
        <f>COUNTIFS(调查表!C:C,年代!C63,调查表!H:H,"三国")</f>
        <v>2</v>
      </c>
      <c r="M63" s="20">
        <f>COUNTIFS(调查表!C:C,年代!C63,调查表!H:H,"晋")</f>
        <v>0</v>
      </c>
      <c r="N63" s="20">
        <f>COUNTIFS(调查表!C:C,年代!C63,调查表!H:H,"南北朝")</f>
        <v>3</v>
      </c>
      <c r="O63" s="20">
        <f>COUNTIFS(调查表!C:C,年代!C63,调查表!H:H,"隋朝")</f>
        <v>0</v>
      </c>
      <c r="P63" s="20">
        <f>COUNTIFS(调查表!C:C,年代!C63,调查表!H:H,"唐朝")</f>
        <v>0</v>
      </c>
      <c r="Q63" s="20">
        <f>COUNTIFS(调查表!C:C,年代!C63,调查表!H:H,"五代十国")</f>
        <v>0</v>
      </c>
      <c r="R63" s="20">
        <f>COUNTIFS(调查表!C:C,年代!C63,调查表!H:H,"宋")</f>
        <v>9</v>
      </c>
      <c r="S63" s="20">
        <f>COUNTIFS(调查表!C:C,年代!C63,调查表!H:H,"元")</f>
        <v>0</v>
      </c>
      <c r="T63" s="20">
        <f>COUNTIFS(调查表!C:C,年代!C63,调查表!H:H,"明")</f>
        <v>15</v>
      </c>
      <c r="U63" s="20">
        <f>COUNTIFS(调查表!C:C,年代!C63,调查表!H:H,"清")</f>
        <v>62</v>
      </c>
      <c r="V63" s="20">
        <f>COUNTIFS(调查表!C:C,年代!C63,调查表!H:H,"中华民国")</f>
        <v>3</v>
      </c>
      <c r="W63" s="20">
        <f>COUNTIFS(调查表!C:C,年代!C63,调查表!H:H,"50年代")</f>
        <v>0</v>
      </c>
      <c r="X63" s="20">
        <f>COUNTIFS(调查表!C:C,年代!C63,调查表!H:H,"60年代")</f>
        <v>0</v>
      </c>
      <c r="Y63" s="20">
        <f>COUNTIFS(调查表!C:C,年代!C63,调查表!H:H,"70年代")</f>
        <v>0</v>
      </c>
      <c r="Z63" s="20">
        <f>COUNTIFS(调查表!C:C,年代!C63,调查表!H:H,"80年代")</f>
        <v>0</v>
      </c>
      <c r="AA63" s="20">
        <f>COUNTIFS(调查表!C:C,年代!C63,调查表!H:H,"现代")</f>
        <v>0</v>
      </c>
    </row>
    <row r="64" spans="1:27" s="27" customFormat="1" ht="60" customHeight="1">
      <c r="A64" s="18">
        <v>63</v>
      </c>
      <c r="B64" s="18" t="s">
        <v>11965</v>
      </c>
      <c r="C64" s="18" t="s">
        <v>14011</v>
      </c>
      <c r="D64" s="20">
        <f>COUNTIFS(调查表!C:C,年代!C64,调查表!H:H,"不详")</f>
        <v>0</v>
      </c>
      <c r="E64" s="47">
        <f>COUNTIFS(调查表!C:C,年代!C64,调查表!H:H,"夏")</f>
        <v>0</v>
      </c>
      <c r="F64" s="20">
        <f>COUNTIFS(调查表!C:C,年代!C64,调查表!H:H,"商")</f>
        <v>0</v>
      </c>
      <c r="G64" s="20">
        <f>COUNTIFS(调查表!C:C,年代!C64,调查表!H:H,"周（春秋战国）")</f>
        <v>0</v>
      </c>
      <c r="H64" s="20">
        <f>COUNTIFS(调查表!C:C,年代!C64,调查表!H:H,"秦朝")</f>
        <v>0</v>
      </c>
      <c r="I64" s="20">
        <f>COUNTIFS(调查表!C:C,年代!C64,调查表!H:H,"西汉")</f>
        <v>0</v>
      </c>
      <c r="J64" s="20">
        <f>COUNTIFS(调查表!C:C,年代!C64,调查表!H:H,"新朝")</f>
        <v>0</v>
      </c>
      <c r="K64" s="20">
        <f>COUNTIFS(调查表!C:C,年代!C64,调查表!H:H,"东汉")</f>
        <v>0</v>
      </c>
      <c r="L64" s="20">
        <f>COUNTIFS(调查表!C:C,年代!C64,调查表!H:H,"三国")</f>
        <v>0</v>
      </c>
      <c r="M64" s="20">
        <f>COUNTIFS(调查表!C:C,年代!C64,调查表!H:H,"晋")</f>
        <v>2</v>
      </c>
      <c r="N64" s="20">
        <f>COUNTIFS(调查表!C:C,年代!C64,调查表!H:H,"南北朝")</f>
        <v>0</v>
      </c>
      <c r="O64" s="20">
        <f>COUNTIFS(调查表!C:C,年代!C64,调查表!H:H,"隋朝")</f>
        <v>0</v>
      </c>
      <c r="P64" s="20">
        <f>COUNTIFS(调查表!C:C,年代!C64,调查表!H:H,"唐朝")</f>
        <v>1</v>
      </c>
      <c r="Q64" s="20">
        <f>COUNTIFS(调查表!C:C,年代!C64,调查表!H:H,"五代十国")</f>
        <v>0</v>
      </c>
      <c r="R64" s="20">
        <f>COUNTIFS(调查表!C:C,年代!C64,调查表!H:H,"宋")</f>
        <v>7</v>
      </c>
      <c r="S64" s="20">
        <f>COUNTIFS(调查表!C:C,年代!C64,调查表!H:H,"元")</f>
        <v>0</v>
      </c>
      <c r="T64" s="20">
        <f>COUNTIFS(调查表!C:C,年代!C64,调查表!H:H,"明")</f>
        <v>5</v>
      </c>
      <c r="U64" s="20">
        <f>COUNTIFS(调查表!C:C,年代!C64,调查表!H:H,"清")</f>
        <v>17</v>
      </c>
      <c r="V64" s="20">
        <f>COUNTIFS(调查表!C:C,年代!C64,调查表!H:H,"中华民国")</f>
        <v>4</v>
      </c>
      <c r="W64" s="20">
        <f>COUNTIFS(调查表!C:C,年代!C64,调查表!H:H,"50年代")</f>
        <v>0</v>
      </c>
      <c r="X64" s="20">
        <f>COUNTIFS(调查表!C:C,年代!C64,调查表!H:H,"60年代")</f>
        <v>1</v>
      </c>
      <c r="Y64" s="20">
        <f>COUNTIFS(调查表!C:C,年代!C64,调查表!H:H,"70年代")</f>
        <v>0</v>
      </c>
      <c r="Z64" s="20">
        <f>COUNTIFS(调查表!C:C,年代!C64,调查表!H:H,"80年代")</f>
        <v>0</v>
      </c>
      <c r="AA64" s="20">
        <f>COUNTIFS(调查表!C:C,年代!C64,调查表!H:H,"现代")</f>
        <v>0</v>
      </c>
    </row>
    <row r="65" spans="1:27" s="27" customFormat="1" ht="60" customHeight="1">
      <c r="A65" s="18">
        <v>64</v>
      </c>
      <c r="B65" s="18" t="s">
        <v>11965</v>
      </c>
      <c r="C65" s="18" t="s">
        <v>11966</v>
      </c>
      <c r="D65" s="20">
        <f>COUNTIFS(调查表!C:C,年代!C65,调查表!H:H,"不详")</f>
        <v>5</v>
      </c>
      <c r="E65" s="53">
        <f>COUNTIFS(调查表!C:C,年代!C65,调查表!H:H,"夏")</f>
        <v>1</v>
      </c>
      <c r="F65" s="20">
        <f>COUNTIFS(调查表!C:C,年代!C65,调查表!H:H,"商")</f>
        <v>0</v>
      </c>
      <c r="G65" s="20">
        <f>COUNTIFS(调查表!C:C,年代!C65,调查表!H:H,"周（春秋战国）")</f>
        <v>0</v>
      </c>
      <c r="H65" s="20">
        <f>COUNTIFS(调查表!C:C,年代!C65,调查表!H:H,"秦朝")</f>
        <v>0</v>
      </c>
      <c r="I65" s="20">
        <f>COUNTIFS(调查表!C:C,年代!C65,调查表!H:H,"西汉")</f>
        <v>0</v>
      </c>
      <c r="J65" s="20">
        <f>COUNTIFS(调查表!C:C,年代!C65,调查表!H:H,"新朝")</f>
        <v>0</v>
      </c>
      <c r="K65" s="20">
        <f>COUNTIFS(调查表!C:C,年代!C65,调查表!H:H,"东汉")</f>
        <v>0</v>
      </c>
      <c r="L65" s="20">
        <f>COUNTIFS(调查表!C:C,年代!C65,调查表!H:H,"三国")</f>
        <v>0</v>
      </c>
      <c r="M65" s="20">
        <f>COUNTIFS(调查表!C:C,年代!C65,调查表!H:H,"晋")</f>
        <v>0</v>
      </c>
      <c r="N65" s="20">
        <f>COUNTIFS(调查表!C:C,年代!C65,调查表!H:H,"南北朝")</f>
        <v>0</v>
      </c>
      <c r="O65" s="20">
        <f>COUNTIFS(调查表!C:C,年代!C65,调查表!H:H,"隋朝")</f>
        <v>0</v>
      </c>
      <c r="P65" s="20">
        <f>COUNTIFS(调查表!C:C,年代!C65,调查表!H:H,"唐朝")</f>
        <v>0</v>
      </c>
      <c r="Q65" s="20">
        <f>COUNTIFS(调查表!C:C,年代!C65,调查表!H:H,"五代十国")</f>
        <v>0</v>
      </c>
      <c r="R65" s="20">
        <f>COUNTIFS(调查表!C:C,年代!C65,调查表!H:H,"宋")</f>
        <v>2</v>
      </c>
      <c r="S65" s="20">
        <f>COUNTIFS(调查表!C:C,年代!C65,调查表!H:H,"元")</f>
        <v>0</v>
      </c>
      <c r="T65" s="20">
        <f>COUNTIFS(调查表!C:C,年代!C65,调查表!H:H,"明")</f>
        <v>2</v>
      </c>
      <c r="U65" s="20">
        <f>COUNTIFS(调查表!C:C,年代!C65,调查表!H:H,"清")</f>
        <v>13</v>
      </c>
      <c r="V65" s="20">
        <f>COUNTIFS(调查表!C:C,年代!C65,调查表!H:H,"中华民国")</f>
        <v>1</v>
      </c>
      <c r="W65" s="20">
        <f>COUNTIFS(调查表!C:C,年代!C65,调查表!H:H,"50年代")</f>
        <v>1</v>
      </c>
      <c r="X65" s="20">
        <f>COUNTIFS(调查表!C:C,年代!C65,调查表!H:H,"60年代")</f>
        <v>1</v>
      </c>
      <c r="Y65" s="20">
        <f>COUNTIFS(调查表!C:C,年代!C65,调查表!H:H,"70年代")</f>
        <v>0</v>
      </c>
      <c r="Z65" s="20">
        <f>COUNTIFS(调查表!C:C,年代!C65,调查表!H:H,"80年代")</f>
        <v>0</v>
      </c>
      <c r="AA65" s="20">
        <f>COUNTIFS(调查表!C:C,年代!C65,调查表!H:H,"现代")</f>
        <v>0</v>
      </c>
    </row>
    <row r="66" spans="1:27" s="27" customFormat="1" ht="60" customHeight="1">
      <c r="A66" s="18">
        <v>65</v>
      </c>
      <c r="B66" s="18" t="s">
        <v>11965</v>
      </c>
      <c r="C66" s="18" t="s">
        <v>13416</v>
      </c>
      <c r="D66" s="20">
        <f>COUNTIFS(调查表!C:C,年代!C66,调查表!H:H,"不详")</f>
        <v>4</v>
      </c>
      <c r="E66" s="47">
        <f>COUNTIFS(调查表!C:C,年代!C66,调查表!H:H,"夏")</f>
        <v>0</v>
      </c>
      <c r="F66" s="20">
        <f>COUNTIFS(调查表!C:C,年代!C66,调查表!H:H,"商")</f>
        <v>0</v>
      </c>
      <c r="G66" s="20">
        <f>COUNTIFS(调查表!C:C,年代!C66,调查表!H:H,"周（春秋战国）")</f>
        <v>0</v>
      </c>
      <c r="H66" s="20">
        <f>COUNTIFS(调查表!C:C,年代!C66,调查表!H:H,"秦朝")</f>
        <v>0</v>
      </c>
      <c r="I66" s="20">
        <f>COUNTIFS(调查表!C:C,年代!C66,调查表!H:H,"西汉")</f>
        <v>0</v>
      </c>
      <c r="J66" s="20">
        <f>COUNTIFS(调查表!C:C,年代!C66,调查表!H:H,"新朝")</f>
        <v>0</v>
      </c>
      <c r="K66" s="20">
        <f>COUNTIFS(调查表!C:C,年代!C66,调查表!H:H,"东汉")</f>
        <v>0</v>
      </c>
      <c r="L66" s="20">
        <f>COUNTIFS(调查表!C:C,年代!C66,调查表!H:H,"三国")</f>
        <v>0</v>
      </c>
      <c r="M66" s="20">
        <f>COUNTIFS(调查表!C:C,年代!C66,调查表!H:H,"晋")</f>
        <v>0</v>
      </c>
      <c r="N66" s="20">
        <f>COUNTIFS(调查表!C:C,年代!C66,调查表!H:H,"南北朝")</f>
        <v>0</v>
      </c>
      <c r="O66" s="20">
        <f>COUNTIFS(调查表!C:C,年代!C66,调查表!H:H,"隋朝")</f>
        <v>0</v>
      </c>
      <c r="P66" s="20">
        <f>COUNTIFS(调查表!C:C,年代!C66,调查表!H:H,"唐朝")</f>
        <v>0</v>
      </c>
      <c r="Q66" s="20">
        <f>COUNTIFS(调查表!C:C,年代!C66,调查表!H:H,"五代十国")</f>
        <v>0</v>
      </c>
      <c r="R66" s="20">
        <f>COUNTIFS(调查表!C:C,年代!C66,调查表!H:H,"宋")</f>
        <v>0</v>
      </c>
      <c r="S66" s="20">
        <f>COUNTIFS(调查表!C:C,年代!C66,调查表!H:H,"元")</f>
        <v>0</v>
      </c>
      <c r="T66" s="20">
        <f>COUNTIFS(调查表!C:C,年代!C66,调查表!H:H,"明")</f>
        <v>1</v>
      </c>
      <c r="U66" s="20">
        <f>COUNTIFS(调查表!C:C,年代!C66,调查表!H:H,"清")</f>
        <v>13</v>
      </c>
      <c r="V66" s="20">
        <f>COUNTIFS(调查表!C:C,年代!C66,调查表!H:H,"中华民国")</f>
        <v>1</v>
      </c>
      <c r="W66" s="20">
        <f>COUNTIFS(调查表!C:C,年代!C66,调查表!H:H,"50年代")</f>
        <v>0</v>
      </c>
      <c r="X66" s="20">
        <f>COUNTIFS(调查表!C:C,年代!C66,调查表!H:H,"60年代")</f>
        <v>0</v>
      </c>
      <c r="Y66" s="20">
        <f>COUNTIFS(调查表!C:C,年代!C66,调查表!H:H,"70年代")</f>
        <v>0</v>
      </c>
      <c r="Z66" s="20">
        <f>COUNTIFS(调查表!C:C,年代!C66,调查表!H:H,"80年代")</f>
        <v>0</v>
      </c>
      <c r="AA66" s="20">
        <f>COUNTIFS(调查表!C:C,年代!C66,调查表!H:H,"现代")</f>
        <v>0</v>
      </c>
    </row>
    <row r="67" spans="1:27" s="27" customFormat="1" ht="60" customHeight="1">
      <c r="A67" s="18">
        <v>66</v>
      </c>
      <c r="B67" s="18" t="s">
        <v>11965</v>
      </c>
      <c r="C67" s="18" t="s">
        <v>12121</v>
      </c>
      <c r="D67" s="20">
        <f>COUNTIFS(调查表!C:C,年代!C67,调查表!H:H,"不详")</f>
        <v>0</v>
      </c>
      <c r="E67" s="47">
        <f>COUNTIFS(调查表!C:C,年代!C67,调查表!H:H,"夏")</f>
        <v>0</v>
      </c>
      <c r="F67" s="20">
        <f>COUNTIFS(调查表!C:C,年代!C67,调查表!H:H,"商")</f>
        <v>0</v>
      </c>
      <c r="G67" s="20">
        <f>COUNTIFS(调查表!C:C,年代!C67,调查表!H:H,"周（春秋战国）")</f>
        <v>0</v>
      </c>
      <c r="H67" s="20">
        <f>COUNTIFS(调查表!C:C,年代!C67,调查表!H:H,"秦朝")</f>
        <v>0</v>
      </c>
      <c r="I67" s="20">
        <f>COUNTIFS(调查表!C:C,年代!C67,调查表!H:H,"西汉")</f>
        <v>0</v>
      </c>
      <c r="J67" s="20">
        <f>COUNTIFS(调查表!C:C,年代!C67,调查表!H:H,"新朝")</f>
        <v>0</v>
      </c>
      <c r="K67" s="20">
        <f>COUNTIFS(调查表!C:C,年代!C67,调查表!H:H,"东汉")</f>
        <v>0</v>
      </c>
      <c r="L67" s="20">
        <f>COUNTIFS(调查表!C:C,年代!C67,调查表!H:H,"三国")</f>
        <v>0</v>
      </c>
      <c r="M67" s="20">
        <f>COUNTIFS(调查表!C:C,年代!C67,调查表!H:H,"晋")</f>
        <v>0</v>
      </c>
      <c r="N67" s="20">
        <f>COUNTIFS(调查表!C:C,年代!C67,调查表!H:H,"南北朝")</f>
        <v>0</v>
      </c>
      <c r="O67" s="20">
        <f>COUNTIFS(调查表!C:C,年代!C67,调查表!H:H,"隋朝")</f>
        <v>0</v>
      </c>
      <c r="P67" s="20">
        <f>COUNTIFS(调查表!C:C,年代!C67,调查表!H:H,"唐朝")</f>
        <v>0</v>
      </c>
      <c r="Q67" s="20">
        <f>COUNTIFS(调查表!C:C,年代!C67,调查表!H:H,"五代十国")</f>
        <v>0</v>
      </c>
      <c r="R67" s="20">
        <f>COUNTIFS(调查表!C:C,年代!C67,调查表!H:H,"宋")</f>
        <v>0</v>
      </c>
      <c r="S67" s="20">
        <f>COUNTIFS(调查表!C:C,年代!C67,调查表!H:H,"元")</f>
        <v>0</v>
      </c>
      <c r="T67" s="20">
        <f>COUNTIFS(调查表!C:C,年代!C67,调查表!H:H,"明")</f>
        <v>2</v>
      </c>
      <c r="U67" s="20">
        <f>COUNTIFS(调查表!C:C,年代!C67,调查表!H:H,"清")</f>
        <v>41</v>
      </c>
      <c r="V67" s="20">
        <f>COUNTIFS(调查表!C:C,年代!C67,调查表!H:H,"中华民国")</f>
        <v>4</v>
      </c>
      <c r="W67" s="20">
        <f>COUNTIFS(调查表!C:C,年代!C67,调查表!H:H,"50年代")</f>
        <v>1</v>
      </c>
      <c r="X67" s="20">
        <f>COUNTIFS(调查表!C:C,年代!C67,调查表!H:H,"60年代")</f>
        <v>1</v>
      </c>
      <c r="Y67" s="20">
        <f>COUNTIFS(调查表!C:C,年代!C67,调查表!H:H,"70年代")</f>
        <v>0</v>
      </c>
      <c r="Z67" s="20">
        <f>COUNTIFS(调查表!C:C,年代!C67,调查表!H:H,"80年代")</f>
        <v>0</v>
      </c>
      <c r="AA67" s="20">
        <f>COUNTIFS(调查表!C:C,年代!C67,调查表!H:H,"现代")</f>
        <v>0</v>
      </c>
    </row>
    <row r="68" spans="1:27" s="27" customFormat="1" ht="60" customHeight="1">
      <c r="A68" s="18">
        <v>67</v>
      </c>
      <c r="B68" s="18" t="s">
        <v>14216</v>
      </c>
      <c r="C68" s="18" t="s">
        <v>14217</v>
      </c>
      <c r="D68" s="20">
        <f>COUNTIFS(调查表!C:C,年代!C68,调查表!H:H,"不详")</f>
        <v>1</v>
      </c>
      <c r="E68" s="47">
        <f>COUNTIFS(调查表!C:C,年代!C68,调查表!H:H,"夏")</f>
        <v>0</v>
      </c>
      <c r="F68" s="20">
        <f>COUNTIFS(调查表!C:C,年代!C68,调查表!H:H,"商")</f>
        <v>0</v>
      </c>
      <c r="G68" s="20">
        <f>COUNTIFS(调查表!C:C,年代!C68,调查表!H:H,"周（春秋战国）")</f>
        <v>0</v>
      </c>
      <c r="H68" s="20">
        <f>COUNTIFS(调查表!C:C,年代!C68,调查表!H:H,"秦朝")</f>
        <v>0</v>
      </c>
      <c r="I68" s="20">
        <f>COUNTIFS(调查表!C:C,年代!C68,调查表!H:H,"西汉")</f>
        <v>1</v>
      </c>
      <c r="J68" s="20">
        <f>COUNTIFS(调查表!C:C,年代!C68,调查表!H:H,"新朝")</f>
        <v>0</v>
      </c>
      <c r="K68" s="20">
        <f>COUNTIFS(调查表!C:C,年代!C68,调查表!H:H,"东汉")</f>
        <v>0</v>
      </c>
      <c r="L68" s="20">
        <f>COUNTIFS(调查表!C:C,年代!C68,调查表!H:H,"三国")</f>
        <v>0</v>
      </c>
      <c r="M68" s="20">
        <f>COUNTIFS(调查表!C:C,年代!C68,调查表!H:H,"晋")</f>
        <v>0</v>
      </c>
      <c r="N68" s="20">
        <f>COUNTIFS(调查表!C:C,年代!C68,调查表!H:H,"南北朝")</f>
        <v>0</v>
      </c>
      <c r="O68" s="20">
        <f>COUNTIFS(调查表!C:C,年代!C68,调查表!H:H,"隋朝")</f>
        <v>0</v>
      </c>
      <c r="P68" s="20">
        <f>COUNTIFS(调查表!C:C,年代!C68,调查表!H:H,"唐朝")</f>
        <v>0</v>
      </c>
      <c r="Q68" s="20">
        <f>COUNTIFS(调查表!C:C,年代!C68,调查表!H:H,"五代十国")</f>
        <v>0</v>
      </c>
      <c r="R68" s="20">
        <f>COUNTIFS(调查表!C:C,年代!C68,调查表!H:H,"宋")</f>
        <v>2</v>
      </c>
      <c r="S68" s="20">
        <f>COUNTIFS(调查表!C:C,年代!C68,调查表!H:H,"元")</f>
        <v>0</v>
      </c>
      <c r="T68" s="20">
        <f>COUNTIFS(调查表!C:C,年代!C68,调查表!H:H,"明")</f>
        <v>0</v>
      </c>
      <c r="U68" s="20">
        <f>COUNTIFS(调查表!C:C,年代!C68,调查表!H:H,"清")</f>
        <v>1</v>
      </c>
      <c r="V68" s="20">
        <f>COUNTIFS(调查表!C:C,年代!C68,调查表!H:H,"中华民国")</f>
        <v>1</v>
      </c>
      <c r="W68" s="20">
        <f>COUNTIFS(调查表!C:C,年代!C68,调查表!H:H,"50年代")</f>
        <v>0</v>
      </c>
      <c r="X68" s="20">
        <f>COUNTIFS(调查表!C:C,年代!C68,调查表!H:H,"60年代")</f>
        <v>0</v>
      </c>
      <c r="Y68" s="20">
        <f>COUNTIFS(调查表!C:C,年代!C68,调查表!H:H,"70年代")</f>
        <v>0</v>
      </c>
      <c r="Z68" s="20">
        <f>COUNTIFS(调查表!C:C,年代!C68,调查表!H:H,"80年代")</f>
        <v>0</v>
      </c>
      <c r="AA68" s="20">
        <f>COUNTIFS(调查表!C:C,年代!C68,调查表!H:H,"现代")</f>
        <v>0</v>
      </c>
    </row>
    <row r="69" spans="1:27" s="27" customFormat="1" ht="60" customHeight="1">
      <c r="A69" s="18">
        <v>68</v>
      </c>
      <c r="B69" s="18" t="s">
        <v>14216</v>
      </c>
      <c r="C69" s="18" t="s">
        <v>14254</v>
      </c>
      <c r="D69" s="20">
        <f>COUNTIFS(调查表!C:C,年代!C69,调查表!H:H,"不详")</f>
        <v>0</v>
      </c>
      <c r="E69" s="47">
        <f>COUNTIFS(调查表!C:C,年代!C69,调查表!H:H,"夏")</f>
        <v>0</v>
      </c>
      <c r="F69" s="20">
        <f>COUNTIFS(调查表!C:C,年代!C69,调查表!H:H,"商")</f>
        <v>0</v>
      </c>
      <c r="G69" s="20">
        <f>COUNTIFS(调查表!C:C,年代!C69,调查表!H:H,"周（春秋战国）")</f>
        <v>0</v>
      </c>
      <c r="H69" s="20">
        <f>COUNTIFS(调查表!C:C,年代!C69,调查表!H:H,"秦朝")</f>
        <v>0</v>
      </c>
      <c r="I69" s="20">
        <f>COUNTIFS(调查表!C:C,年代!C69,调查表!H:H,"西汉")</f>
        <v>0</v>
      </c>
      <c r="J69" s="20">
        <f>COUNTIFS(调查表!C:C,年代!C69,调查表!H:H,"新朝")</f>
        <v>0</v>
      </c>
      <c r="K69" s="20">
        <f>COUNTIFS(调查表!C:C,年代!C69,调查表!H:H,"东汉")</f>
        <v>0</v>
      </c>
      <c r="L69" s="20">
        <f>COUNTIFS(调查表!C:C,年代!C69,调查表!H:H,"三国")</f>
        <v>0</v>
      </c>
      <c r="M69" s="20">
        <f>COUNTIFS(调查表!C:C,年代!C69,调查表!H:H,"晋")</f>
        <v>0</v>
      </c>
      <c r="N69" s="20">
        <f>COUNTIFS(调查表!C:C,年代!C69,调查表!H:H,"南北朝")</f>
        <v>0</v>
      </c>
      <c r="O69" s="20">
        <f>COUNTIFS(调查表!C:C,年代!C69,调查表!H:H,"隋朝")</f>
        <v>0</v>
      </c>
      <c r="P69" s="20">
        <f>COUNTIFS(调查表!C:C,年代!C69,调查表!H:H,"唐朝")</f>
        <v>0</v>
      </c>
      <c r="Q69" s="20">
        <f>COUNTIFS(调查表!C:C,年代!C69,调查表!H:H,"五代十国")</f>
        <v>0</v>
      </c>
      <c r="R69" s="20">
        <f>COUNTIFS(调查表!C:C,年代!C69,调查表!H:H,"宋")</f>
        <v>1</v>
      </c>
      <c r="S69" s="20">
        <f>COUNTIFS(调查表!C:C,年代!C69,调查表!H:H,"元")</f>
        <v>0</v>
      </c>
      <c r="T69" s="20">
        <f>COUNTIFS(调查表!C:C,年代!C69,调查表!H:H,"明")</f>
        <v>0</v>
      </c>
      <c r="U69" s="20">
        <f>COUNTIFS(调查表!C:C,年代!C69,调查表!H:H,"清")</f>
        <v>6</v>
      </c>
      <c r="V69" s="20">
        <f>COUNTIFS(调查表!C:C,年代!C69,调查表!H:H,"中华民国")</f>
        <v>1</v>
      </c>
      <c r="W69" s="20">
        <f>COUNTIFS(调查表!C:C,年代!C69,调查表!H:H,"50年代")</f>
        <v>0</v>
      </c>
      <c r="X69" s="20">
        <f>COUNTIFS(调查表!C:C,年代!C69,调查表!H:H,"60年代")</f>
        <v>0</v>
      </c>
      <c r="Y69" s="20">
        <f>COUNTIFS(调查表!C:C,年代!C69,调查表!H:H,"70年代")</f>
        <v>0</v>
      </c>
      <c r="Z69" s="20">
        <f>COUNTIFS(调查表!C:C,年代!C69,调查表!H:H,"80年代")</f>
        <v>0</v>
      </c>
      <c r="AA69" s="20">
        <f>COUNTIFS(调查表!C:C,年代!C69,调查表!H:H,"现代")</f>
        <v>0</v>
      </c>
    </row>
    <row r="70" spans="1:27" s="27" customFormat="1" ht="60" customHeight="1">
      <c r="A70" s="18">
        <v>69</v>
      </c>
      <c r="B70" s="18" t="s">
        <v>14216</v>
      </c>
      <c r="C70" s="18" t="s">
        <v>14415</v>
      </c>
      <c r="D70" s="20">
        <f>COUNTIFS(调查表!C:C,年代!C70,调查表!H:H,"不详")</f>
        <v>0</v>
      </c>
      <c r="E70" s="47">
        <f>COUNTIFS(调查表!C:C,年代!C70,调查表!H:H,"夏")</f>
        <v>0</v>
      </c>
      <c r="F70" s="20">
        <f>COUNTIFS(调查表!C:C,年代!C70,调查表!H:H,"商")</f>
        <v>0</v>
      </c>
      <c r="G70" s="20">
        <f>COUNTIFS(调查表!C:C,年代!C70,调查表!H:H,"周（春秋战国）")</f>
        <v>0</v>
      </c>
      <c r="H70" s="20">
        <f>COUNTIFS(调查表!C:C,年代!C70,调查表!H:H,"秦朝")</f>
        <v>0</v>
      </c>
      <c r="I70" s="20">
        <f>COUNTIFS(调查表!C:C,年代!C70,调查表!H:H,"西汉")</f>
        <v>0</v>
      </c>
      <c r="J70" s="20">
        <f>COUNTIFS(调查表!C:C,年代!C70,调查表!H:H,"新朝")</f>
        <v>0</v>
      </c>
      <c r="K70" s="20">
        <f>COUNTIFS(调查表!C:C,年代!C70,调查表!H:H,"东汉")</f>
        <v>0</v>
      </c>
      <c r="L70" s="20">
        <f>COUNTIFS(调查表!C:C,年代!C70,调查表!H:H,"三国")</f>
        <v>0</v>
      </c>
      <c r="M70" s="20">
        <f>COUNTIFS(调查表!C:C,年代!C70,调查表!H:H,"晋")</f>
        <v>0</v>
      </c>
      <c r="N70" s="20">
        <f>COUNTIFS(调查表!C:C,年代!C70,调查表!H:H,"南北朝")</f>
        <v>0</v>
      </c>
      <c r="O70" s="20">
        <f>COUNTIFS(调查表!C:C,年代!C70,调查表!H:H,"隋朝")</f>
        <v>0</v>
      </c>
      <c r="P70" s="20">
        <f>COUNTIFS(调查表!C:C,年代!C70,调查表!H:H,"唐朝")</f>
        <v>1</v>
      </c>
      <c r="Q70" s="20">
        <f>COUNTIFS(调查表!C:C,年代!C70,调查表!H:H,"五代十国")</f>
        <v>0</v>
      </c>
      <c r="R70" s="20">
        <f>COUNTIFS(调查表!C:C,年代!C70,调查表!H:H,"宋")</f>
        <v>0</v>
      </c>
      <c r="S70" s="20">
        <f>COUNTIFS(调查表!C:C,年代!C70,调查表!H:H,"元")</f>
        <v>0</v>
      </c>
      <c r="T70" s="20">
        <f>COUNTIFS(调查表!C:C,年代!C70,调查表!H:H,"明")</f>
        <v>1</v>
      </c>
      <c r="U70" s="20">
        <f>COUNTIFS(调查表!C:C,年代!C70,调查表!H:H,"清")</f>
        <v>3</v>
      </c>
      <c r="V70" s="20">
        <f>COUNTIFS(调查表!C:C,年代!C70,调查表!H:H,"中华民国")</f>
        <v>4</v>
      </c>
      <c r="W70" s="20">
        <f>COUNTIFS(调查表!C:C,年代!C70,调查表!H:H,"50年代")</f>
        <v>0</v>
      </c>
      <c r="X70" s="20">
        <f>COUNTIFS(调查表!C:C,年代!C70,调查表!H:H,"60年代")</f>
        <v>1</v>
      </c>
      <c r="Y70" s="20">
        <f>COUNTIFS(调查表!C:C,年代!C70,调查表!H:H,"70年代")</f>
        <v>1</v>
      </c>
      <c r="Z70" s="20">
        <f>COUNTIFS(调查表!C:C,年代!C70,调查表!H:H,"80年代")</f>
        <v>0</v>
      </c>
      <c r="AA70" s="20">
        <f>COUNTIFS(调查表!C:C,年代!C70,调查表!H:H,"现代")</f>
        <v>0</v>
      </c>
    </row>
    <row r="71" spans="1:27" s="27" customFormat="1" ht="60" customHeight="1">
      <c r="A71" s="18">
        <v>70</v>
      </c>
      <c r="B71" s="18" t="s">
        <v>14216</v>
      </c>
      <c r="C71" s="18" t="s">
        <v>14310</v>
      </c>
      <c r="D71" s="20">
        <f>COUNTIFS(调查表!C:C,年代!C71,调查表!H:H,"不详")</f>
        <v>1</v>
      </c>
      <c r="E71" s="47">
        <f>COUNTIFS(调查表!C:C,年代!C71,调查表!H:H,"夏")</f>
        <v>0</v>
      </c>
      <c r="F71" s="20">
        <f>COUNTIFS(调查表!C:C,年代!C71,调查表!H:H,"商")</f>
        <v>0</v>
      </c>
      <c r="G71" s="20">
        <f>COUNTIFS(调查表!C:C,年代!C71,调查表!H:H,"周（春秋战国）")</f>
        <v>0</v>
      </c>
      <c r="H71" s="20">
        <f>COUNTIFS(调查表!C:C,年代!C71,调查表!H:H,"秦朝")</f>
        <v>0</v>
      </c>
      <c r="I71" s="20">
        <f>COUNTIFS(调查表!C:C,年代!C71,调查表!H:H,"西汉")</f>
        <v>0</v>
      </c>
      <c r="J71" s="20">
        <f>COUNTIFS(调查表!C:C,年代!C71,调查表!H:H,"新朝")</f>
        <v>0</v>
      </c>
      <c r="K71" s="20">
        <f>COUNTIFS(调查表!C:C,年代!C71,调查表!H:H,"东汉")</f>
        <v>0</v>
      </c>
      <c r="L71" s="20">
        <f>COUNTIFS(调查表!C:C,年代!C71,调查表!H:H,"三国")</f>
        <v>0</v>
      </c>
      <c r="M71" s="20">
        <f>COUNTIFS(调查表!C:C,年代!C71,调查表!H:H,"晋")</f>
        <v>0</v>
      </c>
      <c r="N71" s="20">
        <f>COUNTIFS(调查表!C:C,年代!C71,调查表!H:H,"南北朝")</f>
        <v>0</v>
      </c>
      <c r="O71" s="20">
        <f>COUNTIFS(调查表!C:C,年代!C71,调查表!H:H,"隋朝")</f>
        <v>0</v>
      </c>
      <c r="P71" s="20">
        <f>COUNTIFS(调查表!C:C,年代!C71,调查表!H:H,"唐朝")</f>
        <v>0</v>
      </c>
      <c r="Q71" s="20">
        <f>COUNTIFS(调查表!C:C,年代!C71,调查表!H:H,"五代十国")</f>
        <v>0</v>
      </c>
      <c r="R71" s="20">
        <f>COUNTIFS(调查表!C:C,年代!C71,调查表!H:H,"宋")</f>
        <v>0</v>
      </c>
      <c r="S71" s="20">
        <f>COUNTIFS(调查表!C:C,年代!C71,调查表!H:H,"元")</f>
        <v>0</v>
      </c>
      <c r="T71" s="20">
        <f>COUNTIFS(调查表!C:C,年代!C71,调查表!H:H,"明")</f>
        <v>0</v>
      </c>
      <c r="U71" s="20">
        <f>COUNTIFS(调查表!C:C,年代!C71,调查表!H:H,"清")</f>
        <v>16</v>
      </c>
      <c r="V71" s="20">
        <f>COUNTIFS(调查表!C:C,年代!C71,调查表!H:H,"中华民国")</f>
        <v>0</v>
      </c>
      <c r="W71" s="20">
        <f>COUNTIFS(调查表!C:C,年代!C71,调查表!H:H,"50年代")</f>
        <v>0</v>
      </c>
      <c r="X71" s="20">
        <f>COUNTIFS(调查表!C:C,年代!C71,调查表!H:H,"60年代")</f>
        <v>0</v>
      </c>
      <c r="Y71" s="20">
        <f>COUNTIFS(调查表!C:C,年代!C71,调查表!H:H,"70年代")</f>
        <v>0</v>
      </c>
      <c r="Z71" s="20">
        <f>COUNTIFS(调查表!C:C,年代!C71,调查表!H:H,"80年代")</f>
        <v>0</v>
      </c>
      <c r="AA71" s="20">
        <f>COUNTIFS(调查表!C:C,年代!C71,调查表!H:H,"现代")</f>
        <v>0</v>
      </c>
    </row>
    <row r="72" spans="1:27" s="27" customFormat="1" ht="60" customHeight="1">
      <c r="A72" s="18">
        <v>71</v>
      </c>
      <c r="B72" s="18" t="s">
        <v>14216</v>
      </c>
      <c r="C72" s="18" t="s">
        <v>15776</v>
      </c>
      <c r="D72" s="20">
        <f>COUNTIFS(调查表!C:C,年代!C72,调查表!H:H,"不详")</f>
        <v>3</v>
      </c>
      <c r="E72" s="47">
        <f>COUNTIFS(调查表!C:C,年代!C72,调查表!H:H,"夏")</f>
        <v>0</v>
      </c>
      <c r="F72" s="20">
        <f>COUNTIFS(调查表!C:C,年代!C72,调查表!H:H,"商")</f>
        <v>0</v>
      </c>
      <c r="G72" s="20">
        <f>COUNTIFS(调查表!C:C,年代!C72,调查表!H:H,"周（春秋战国）")</f>
        <v>0</v>
      </c>
      <c r="H72" s="20">
        <f>COUNTIFS(调查表!C:C,年代!C72,调查表!H:H,"秦朝")</f>
        <v>0</v>
      </c>
      <c r="I72" s="20">
        <f>COUNTIFS(调查表!C:C,年代!C72,调查表!H:H,"西汉")</f>
        <v>0</v>
      </c>
      <c r="J72" s="20">
        <f>COUNTIFS(调查表!C:C,年代!C72,调查表!H:H,"新朝")</f>
        <v>0</v>
      </c>
      <c r="K72" s="20">
        <f>COUNTIFS(调查表!C:C,年代!C72,调查表!H:H,"东汉")</f>
        <v>0</v>
      </c>
      <c r="L72" s="20">
        <f>COUNTIFS(调查表!C:C,年代!C72,调查表!H:H,"三国")</f>
        <v>0</v>
      </c>
      <c r="M72" s="20">
        <f>COUNTIFS(调查表!C:C,年代!C72,调查表!H:H,"晋")</f>
        <v>0</v>
      </c>
      <c r="N72" s="20">
        <f>COUNTIFS(调查表!C:C,年代!C72,调查表!H:H,"南北朝")</f>
        <v>0</v>
      </c>
      <c r="O72" s="20">
        <f>COUNTIFS(调查表!C:C,年代!C72,调查表!H:H,"隋朝")</f>
        <v>0</v>
      </c>
      <c r="P72" s="20">
        <f>COUNTIFS(调查表!C:C,年代!C72,调查表!H:H,"唐朝")</f>
        <v>0</v>
      </c>
      <c r="Q72" s="20">
        <f>COUNTIFS(调查表!C:C,年代!C72,调查表!H:H,"五代十国")</f>
        <v>0</v>
      </c>
      <c r="R72" s="20">
        <f>COUNTIFS(调查表!C:C,年代!C72,调查表!H:H,"宋")</f>
        <v>0</v>
      </c>
      <c r="S72" s="20">
        <f>COUNTIFS(调查表!C:C,年代!C72,调查表!H:H,"元")</f>
        <v>0</v>
      </c>
      <c r="T72" s="20">
        <f>COUNTIFS(调查表!C:C,年代!C72,调查表!H:H,"明")</f>
        <v>0</v>
      </c>
      <c r="U72" s="20">
        <f>COUNTIFS(调查表!C:C,年代!C72,调查表!H:H,"清")</f>
        <v>2</v>
      </c>
      <c r="V72" s="20">
        <f>COUNTIFS(调查表!C:C,年代!C72,调查表!H:H,"中华民国")</f>
        <v>1</v>
      </c>
      <c r="W72" s="20">
        <f>COUNTIFS(调查表!C:C,年代!C72,调查表!H:H,"50年代")</f>
        <v>0</v>
      </c>
      <c r="X72" s="20">
        <f>COUNTIFS(调查表!C:C,年代!C72,调查表!H:H,"60年代")</f>
        <v>0</v>
      </c>
      <c r="Y72" s="20">
        <f>COUNTIFS(调查表!C:C,年代!C72,调查表!H:H,"70年代")</f>
        <v>0</v>
      </c>
      <c r="Z72" s="20">
        <f>COUNTIFS(调查表!C:C,年代!C72,调查表!H:H,"80年代")</f>
        <v>0</v>
      </c>
      <c r="AA72" s="20">
        <f>COUNTIFS(调查表!C:C,年代!C72,调查表!H:H,"现代")</f>
        <v>0</v>
      </c>
    </row>
    <row r="73" spans="1:27" s="27" customFormat="1" ht="60" customHeight="1">
      <c r="A73" s="18">
        <v>72</v>
      </c>
      <c r="B73" s="18" t="s">
        <v>14216</v>
      </c>
      <c r="C73" s="18" t="s">
        <v>14791</v>
      </c>
      <c r="D73" s="20">
        <f>COUNTIFS(调查表!C:C,年代!C73,调查表!H:H,"不详")</f>
        <v>0</v>
      </c>
      <c r="E73" s="47">
        <f>COUNTIFS(调查表!C:C,年代!C73,调查表!H:H,"夏")</f>
        <v>0</v>
      </c>
      <c r="F73" s="20">
        <f>COUNTIFS(调查表!C:C,年代!C73,调查表!H:H,"商")</f>
        <v>0</v>
      </c>
      <c r="G73" s="20">
        <f>COUNTIFS(调查表!C:C,年代!C73,调查表!H:H,"周（春秋战国）")</f>
        <v>0</v>
      </c>
      <c r="H73" s="20">
        <f>COUNTIFS(调查表!C:C,年代!C73,调查表!H:H,"秦朝")</f>
        <v>0</v>
      </c>
      <c r="I73" s="20">
        <f>COUNTIFS(调查表!C:C,年代!C73,调查表!H:H,"西汉")</f>
        <v>0</v>
      </c>
      <c r="J73" s="20">
        <f>COUNTIFS(调查表!C:C,年代!C73,调查表!H:H,"新朝")</f>
        <v>0</v>
      </c>
      <c r="K73" s="20">
        <f>COUNTIFS(调查表!C:C,年代!C73,调查表!H:H,"东汉")</f>
        <v>0</v>
      </c>
      <c r="L73" s="20">
        <f>COUNTIFS(调查表!C:C,年代!C73,调查表!H:H,"三国")</f>
        <v>0</v>
      </c>
      <c r="M73" s="20">
        <f>COUNTIFS(调查表!C:C,年代!C73,调查表!H:H,"晋")</f>
        <v>1</v>
      </c>
      <c r="N73" s="20">
        <f>COUNTIFS(调查表!C:C,年代!C73,调查表!H:H,"南北朝")</f>
        <v>0</v>
      </c>
      <c r="O73" s="20">
        <f>COUNTIFS(调查表!C:C,年代!C73,调查表!H:H,"隋朝")</f>
        <v>0</v>
      </c>
      <c r="P73" s="20">
        <f>COUNTIFS(调查表!C:C,年代!C73,调查表!H:H,"唐朝")</f>
        <v>0</v>
      </c>
      <c r="Q73" s="20">
        <f>COUNTIFS(调查表!C:C,年代!C73,调查表!H:H,"五代十国")</f>
        <v>1</v>
      </c>
      <c r="R73" s="20">
        <f>COUNTIFS(调查表!C:C,年代!C73,调查表!H:H,"宋")</f>
        <v>0</v>
      </c>
      <c r="S73" s="20">
        <f>COUNTIFS(调查表!C:C,年代!C73,调查表!H:H,"元")</f>
        <v>0</v>
      </c>
      <c r="T73" s="20">
        <f>COUNTIFS(调查表!C:C,年代!C73,调查表!H:H,"明")</f>
        <v>1</v>
      </c>
      <c r="U73" s="20">
        <f>COUNTIFS(调查表!C:C,年代!C73,调查表!H:H,"清")</f>
        <v>11</v>
      </c>
      <c r="V73" s="20">
        <f>COUNTIFS(调查表!C:C,年代!C73,调查表!H:H,"中华民国")</f>
        <v>1</v>
      </c>
      <c r="W73" s="20">
        <f>COUNTIFS(调查表!C:C,年代!C73,调查表!H:H,"50年代")</f>
        <v>0</v>
      </c>
      <c r="X73" s="20">
        <f>COUNTIFS(调查表!C:C,年代!C73,调查表!H:H,"60年代")</f>
        <v>1</v>
      </c>
      <c r="Y73" s="20">
        <f>COUNTIFS(调查表!C:C,年代!C73,调查表!H:H,"70年代")</f>
        <v>0</v>
      </c>
      <c r="Z73" s="20">
        <f>COUNTIFS(调查表!C:C,年代!C73,调查表!H:H,"80年代")</f>
        <v>0</v>
      </c>
      <c r="AA73" s="20">
        <f>COUNTIFS(调查表!C:C,年代!C73,调查表!H:H,"现代")</f>
        <v>0</v>
      </c>
    </row>
    <row r="74" spans="1:27" s="27" customFormat="1" ht="60" customHeight="1">
      <c r="A74" s="18">
        <v>73</v>
      </c>
      <c r="B74" s="18" t="s">
        <v>14216</v>
      </c>
      <c r="C74" s="18" t="s">
        <v>14479</v>
      </c>
      <c r="D74" s="20">
        <f>COUNTIFS(调查表!C:C,年代!C74,调查表!H:H,"不详")</f>
        <v>0</v>
      </c>
      <c r="E74" s="47">
        <f>COUNTIFS(调查表!C:C,年代!C74,调查表!H:H,"夏")</f>
        <v>0</v>
      </c>
      <c r="F74" s="20">
        <f>COUNTIFS(调查表!C:C,年代!C74,调查表!H:H,"商")</f>
        <v>0</v>
      </c>
      <c r="G74" s="20">
        <f>COUNTIFS(调查表!C:C,年代!C74,调查表!H:H,"周（春秋战国）")</f>
        <v>0</v>
      </c>
      <c r="H74" s="20">
        <f>COUNTIFS(调查表!C:C,年代!C74,调查表!H:H,"秦朝")</f>
        <v>0</v>
      </c>
      <c r="I74" s="20">
        <f>COUNTIFS(调查表!C:C,年代!C74,调查表!H:H,"西汉")</f>
        <v>0</v>
      </c>
      <c r="J74" s="20">
        <f>COUNTIFS(调查表!C:C,年代!C74,调查表!H:H,"新朝")</f>
        <v>0</v>
      </c>
      <c r="K74" s="20">
        <f>COUNTIFS(调查表!C:C,年代!C74,调查表!H:H,"东汉")</f>
        <v>0</v>
      </c>
      <c r="L74" s="20">
        <f>COUNTIFS(调查表!C:C,年代!C74,调查表!H:H,"三国")</f>
        <v>0</v>
      </c>
      <c r="M74" s="20">
        <f>COUNTIFS(调查表!C:C,年代!C74,调查表!H:H,"晋")</f>
        <v>0</v>
      </c>
      <c r="N74" s="20">
        <f>COUNTIFS(调查表!C:C,年代!C74,调查表!H:H,"南北朝")</f>
        <v>0</v>
      </c>
      <c r="O74" s="20">
        <f>COUNTIFS(调查表!C:C,年代!C74,调查表!H:H,"隋朝")</f>
        <v>0</v>
      </c>
      <c r="P74" s="20">
        <f>COUNTIFS(调查表!C:C,年代!C74,调查表!H:H,"唐朝")</f>
        <v>0</v>
      </c>
      <c r="Q74" s="20">
        <f>COUNTIFS(调查表!C:C,年代!C74,调查表!H:H,"五代十国")</f>
        <v>0</v>
      </c>
      <c r="R74" s="20">
        <f>COUNTIFS(调查表!C:C,年代!C74,调查表!H:H,"宋")</f>
        <v>0</v>
      </c>
      <c r="S74" s="20">
        <f>COUNTIFS(调查表!C:C,年代!C74,调查表!H:H,"元")</f>
        <v>0</v>
      </c>
      <c r="T74" s="20">
        <f>COUNTIFS(调查表!C:C,年代!C74,调查表!H:H,"明")</f>
        <v>0</v>
      </c>
      <c r="U74" s="20">
        <f>COUNTIFS(调查表!C:C,年代!C74,调查表!H:H,"清")</f>
        <v>17</v>
      </c>
      <c r="V74" s="20">
        <f>COUNTIFS(调查表!C:C,年代!C74,调查表!H:H,"中华民国")</f>
        <v>12</v>
      </c>
      <c r="W74" s="20">
        <f>COUNTIFS(调查表!C:C,年代!C74,调查表!H:H,"50年代")</f>
        <v>0</v>
      </c>
      <c r="X74" s="20">
        <f>COUNTIFS(调查表!C:C,年代!C74,调查表!H:H,"60年代")</f>
        <v>0</v>
      </c>
      <c r="Y74" s="20">
        <f>COUNTIFS(调查表!C:C,年代!C74,调查表!H:H,"70年代")</f>
        <v>0</v>
      </c>
      <c r="Z74" s="20">
        <f>COUNTIFS(调查表!C:C,年代!C74,调查表!H:H,"80年代")</f>
        <v>0</v>
      </c>
      <c r="AA74" s="20">
        <f>COUNTIFS(调查表!C:C,年代!C74,调查表!H:H,"现代")</f>
        <v>0</v>
      </c>
    </row>
    <row r="75" spans="1:27" s="27" customFormat="1" ht="60" customHeight="1">
      <c r="A75" s="18">
        <v>74</v>
      </c>
      <c r="B75" s="18" t="s">
        <v>14216</v>
      </c>
      <c r="C75" s="18" t="s">
        <v>14840</v>
      </c>
      <c r="D75" s="20">
        <f>COUNTIFS(调查表!C:C,年代!C75,调查表!H:H,"不详")</f>
        <v>0</v>
      </c>
      <c r="E75" s="47">
        <f>COUNTIFS(调查表!C:C,年代!C75,调查表!H:H,"夏")</f>
        <v>0</v>
      </c>
      <c r="F75" s="20">
        <f>COUNTIFS(调查表!C:C,年代!C75,调查表!H:H,"商")</f>
        <v>0</v>
      </c>
      <c r="G75" s="20">
        <f>COUNTIFS(调查表!C:C,年代!C75,调查表!H:H,"周（春秋战国）")</f>
        <v>0</v>
      </c>
      <c r="H75" s="20">
        <f>COUNTIFS(调查表!C:C,年代!C75,调查表!H:H,"秦朝")</f>
        <v>0</v>
      </c>
      <c r="I75" s="20">
        <f>COUNTIFS(调查表!C:C,年代!C75,调查表!H:H,"西汉")</f>
        <v>0</v>
      </c>
      <c r="J75" s="20">
        <f>COUNTIFS(调查表!C:C,年代!C75,调查表!H:H,"新朝")</f>
        <v>0</v>
      </c>
      <c r="K75" s="20">
        <f>COUNTIFS(调查表!C:C,年代!C75,调查表!H:H,"东汉")</f>
        <v>0</v>
      </c>
      <c r="L75" s="20">
        <f>COUNTIFS(调查表!C:C,年代!C75,调查表!H:H,"三国")</f>
        <v>0</v>
      </c>
      <c r="M75" s="20">
        <f>COUNTIFS(调查表!C:C,年代!C75,调查表!H:H,"晋")</f>
        <v>0</v>
      </c>
      <c r="N75" s="20">
        <f>COUNTIFS(调查表!C:C,年代!C75,调查表!H:H,"南北朝")</f>
        <v>0</v>
      </c>
      <c r="O75" s="20">
        <f>COUNTIFS(调查表!C:C,年代!C75,调查表!H:H,"隋朝")</f>
        <v>0</v>
      </c>
      <c r="P75" s="20">
        <f>COUNTIFS(调查表!C:C,年代!C75,调查表!H:H,"唐朝")</f>
        <v>0</v>
      </c>
      <c r="Q75" s="20">
        <f>COUNTIFS(调查表!C:C,年代!C75,调查表!H:H,"五代十国")</f>
        <v>0</v>
      </c>
      <c r="R75" s="20">
        <f>COUNTIFS(调查表!C:C,年代!C75,调查表!H:H,"宋")</f>
        <v>6</v>
      </c>
      <c r="S75" s="20">
        <f>COUNTIFS(调查表!C:C,年代!C75,调查表!H:H,"元")</f>
        <v>0</v>
      </c>
      <c r="T75" s="20">
        <f>COUNTIFS(调查表!C:C,年代!C75,调查表!H:H,"明")</f>
        <v>8</v>
      </c>
      <c r="U75" s="20">
        <f>COUNTIFS(调查表!C:C,年代!C75,调查表!H:H,"清")</f>
        <v>160</v>
      </c>
      <c r="V75" s="20">
        <f>COUNTIFS(调查表!C:C,年代!C75,调查表!H:H,"中华民国")</f>
        <v>3</v>
      </c>
      <c r="W75" s="20">
        <f>COUNTIFS(调查表!C:C,年代!C75,调查表!H:H,"50年代")</f>
        <v>0</v>
      </c>
      <c r="X75" s="20">
        <f>COUNTIFS(调查表!C:C,年代!C75,调查表!H:H,"60年代")</f>
        <v>1</v>
      </c>
      <c r="Y75" s="20">
        <f>COUNTIFS(调查表!C:C,年代!C75,调查表!H:H,"70年代")</f>
        <v>0</v>
      </c>
      <c r="Z75" s="20">
        <f>COUNTIFS(调查表!C:C,年代!C75,调查表!H:H,"80年代")</f>
        <v>0</v>
      </c>
      <c r="AA75" s="20">
        <f>COUNTIFS(调查表!C:C,年代!C75,调查表!H:H,"现代")</f>
        <v>0</v>
      </c>
    </row>
    <row r="76" spans="1:27" s="27" customFormat="1" ht="60" customHeight="1">
      <c r="A76" s="18">
        <v>75</v>
      </c>
      <c r="B76" s="18" t="s">
        <v>14216</v>
      </c>
      <c r="C76" s="18" t="s">
        <v>14658</v>
      </c>
      <c r="D76" s="20">
        <f>COUNTIFS(调查表!C:C,年代!C76,调查表!H:H,"不详")</f>
        <v>0</v>
      </c>
      <c r="E76" s="47">
        <f>COUNTIFS(调查表!C:C,年代!C76,调查表!H:H,"夏")</f>
        <v>0</v>
      </c>
      <c r="F76" s="20">
        <f>COUNTIFS(调查表!C:C,年代!C76,调查表!H:H,"商")</f>
        <v>0</v>
      </c>
      <c r="G76" s="20">
        <f>COUNTIFS(调查表!C:C,年代!C76,调查表!H:H,"周（春秋战国）")</f>
        <v>0</v>
      </c>
      <c r="H76" s="20">
        <f>COUNTIFS(调查表!C:C,年代!C76,调查表!H:H,"秦朝")</f>
        <v>0</v>
      </c>
      <c r="I76" s="20">
        <f>COUNTIFS(调查表!C:C,年代!C76,调查表!H:H,"西汉")</f>
        <v>0</v>
      </c>
      <c r="J76" s="20">
        <f>COUNTIFS(调查表!C:C,年代!C76,调查表!H:H,"新朝")</f>
        <v>0</v>
      </c>
      <c r="K76" s="20">
        <f>COUNTIFS(调查表!C:C,年代!C76,调查表!H:H,"东汉")</f>
        <v>0</v>
      </c>
      <c r="L76" s="20">
        <f>COUNTIFS(调查表!C:C,年代!C76,调查表!H:H,"三国")</f>
        <v>0</v>
      </c>
      <c r="M76" s="20">
        <f>COUNTIFS(调查表!C:C,年代!C76,调查表!H:H,"晋")</f>
        <v>0</v>
      </c>
      <c r="N76" s="20">
        <f>COUNTIFS(调查表!C:C,年代!C76,调查表!H:H,"南北朝")</f>
        <v>0</v>
      </c>
      <c r="O76" s="20">
        <f>COUNTIFS(调查表!C:C,年代!C76,调查表!H:H,"隋朝")</f>
        <v>0</v>
      </c>
      <c r="P76" s="20">
        <f>COUNTIFS(调查表!C:C,年代!C76,调查表!H:H,"唐朝")</f>
        <v>0</v>
      </c>
      <c r="Q76" s="20">
        <f>COUNTIFS(调查表!C:C,年代!C76,调查表!H:H,"五代十国")</f>
        <v>0</v>
      </c>
      <c r="R76" s="20">
        <f>COUNTIFS(调查表!C:C,年代!C76,调查表!H:H,"宋")</f>
        <v>2</v>
      </c>
      <c r="S76" s="20">
        <f>COUNTIFS(调查表!C:C,年代!C76,调查表!H:H,"元")</f>
        <v>0</v>
      </c>
      <c r="T76" s="20">
        <f>COUNTIFS(调查表!C:C,年代!C76,调查表!H:H,"明")</f>
        <v>2</v>
      </c>
      <c r="U76" s="20">
        <f>COUNTIFS(调查表!C:C,年代!C76,调查表!H:H,"清")</f>
        <v>15</v>
      </c>
      <c r="V76" s="20">
        <f>COUNTIFS(调查表!C:C,年代!C76,调查表!H:H,"中华民国")</f>
        <v>1</v>
      </c>
      <c r="W76" s="20">
        <f>COUNTIFS(调查表!C:C,年代!C76,调查表!H:H,"50年代")</f>
        <v>1</v>
      </c>
      <c r="X76" s="20">
        <f>COUNTIFS(调查表!C:C,年代!C76,调查表!H:H,"60年代")</f>
        <v>0</v>
      </c>
      <c r="Y76" s="20">
        <f>COUNTIFS(调查表!C:C,年代!C76,调查表!H:H,"70年代")</f>
        <v>0</v>
      </c>
      <c r="Z76" s="20">
        <f>COUNTIFS(调查表!C:C,年代!C76,调查表!H:H,"80年代")</f>
        <v>0</v>
      </c>
      <c r="AA76" s="20">
        <f>COUNTIFS(调查表!C:C,年代!C76,调查表!H:H,"现代")</f>
        <v>0</v>
      </c>
    </row>
    <row r="77" spans="1:27" s="27" customFormat="1" ht="60" customHeight="1">
      <c r="A77" s="18">
        <v>76</v>
      </c>
      <c r="B77" s="18" t="s">
        <v>15814</v>
      </c>
      <c r="C77" s="18" t="s">
        <v>15943</v>
      </c>
      <c r="D77" s="20">
        <f>COUNTIFS(调查表!C:C,年代!C77,调查表!H:H,"不详")</f>
        <v>8</v>
      </c>
      <c r="E77" s="47">
        <f>COUNTIFS(调查表!C:C,年代!C77,调查表!H:H,"夏")</f>
        <v>0</v>
      </c>
      <c r="F77" s="20">
        <f>COUNTIFS(调查表!C:C,年代!C77,调查表!H:H,"商")</f>
        <v>0</v>
      </c>
      <c r="G77" s="20">
        <f>COUNTIFS(调查表!C:C,年代!C77,调查表!H:H,"周（春秋战国）")</f>
        <v>0</v>
      </c>
      <c r="H77" s="20">
        <f>COUNTIFS(调查表!C:C,年代!C77,调查表!H:H,"秦朝")</f>
        <v>0</v>
      </c>
      <c r="I77" s="20">
        <f>COUNTIFS(调查表!C:C,年代!C77,调查表!H:H,"西汉")</f>
        <v>0</v>
      </c>
      <c r="J77" s="20">
        <f>COUNTIFS(调查表!C:C,年代!C77,调查表!H:H,"新朝")</f>
        <v>0</v>
      </c>
      <c r="K77" s="20">
        <f>COUNTIFS(调查表!C:C,年代!C77,调查表!H:H,"东汉")</f>
        <v>0</v>
      </c>
      <c r="L77" s="20">
        <f>COUNTIFS(调查表!C:C,年代!C77,调查表!H:H,"三国")</f>
        <v>0</v>
      </c>
      <c r="M77" s="20">
        <f>COUNTIFS(调查表!C:C,年代!C77,调查表!H:H,"晋")</f>
        <v>0</v>
      </c>
      <c r="N77" s="20">
        <f>COUNTIFS(调查表!C:C,年代!C77,调查表!H:H,"南北朝")</f>
        <v>0</v>
      </c>
      <c r="O77" s="20">
        <f>COUNTIFS(调查表!C:C,年代!C77,调查表!H:H,"隋朝")</f>
        <v>0</v>
      </c>
      <c r="P77" s="20">
        <f>COUNTIFS(调查表!C:C,年代!C77,调查表!H:H,"唐朝")</f>
        <v>0</v>
      </c>
      <c r="Q77" s="20">
        <f>COUNTIFS(调查表!C:C,年代!C77,调查表!H:H,"五代十国")</f>
        <v>1</v>
      </c>
      <c r="R77" s="20">
        <f>COUNTIFS(调查表!C:C,年代!C77,调查表!H:H,"宋")</f>
        <v>4</v>
      </c>
      <c r="S77" s="20">
        <f>COUNTIFS(调查表!C:C,年代!C77,调查表!H:H,"元")</f>
        <v>0</v>
      </c>
      <c r="T77" s="20">
        <f>COUNTIFS(调查表!C:C,年代!C77,调查表!H:H,"明")</f>
        <v>2</v>
      </c>
      <c r="U77" s="20">
        <f>COUNTIFS(调查表!C:C,年代!C77,调查表!H:H,"清")</f>
        <v>17</v>
      </c>
      <c r="V77" s="20">
        <f>COUNTIFS(调查表!C:C,年代!C77,调查表!H:H,"中华民国")</f>
        <v>3</v>
      </c>
      <c r="W77" s="20">
        <f>COUNTIFS(调查表!C:C,年代!C77,调查表!H:H,"50年代")</f>
        <v>0</v>
      </c>
      <c r="X77" s="20">
        <f>COUNTIFS(调查表!C:C,年代!C77,调查表!H:H,"60年代")</f>
        <v>0</v>
      </c>
      <c r="Y77" s="20">
        <f>COUNTIFS(调查表!C:C,年代!C77,调查表!H:H,"70年代")</f>
        <v>0</v>
      </c>
      <c r="Z77" s="20">
        <f>COUNTIFS(调查表!C:C,年代!C77,调查表!H:H,"80年代")</f>
        <v>0</v>
      </c>
      <c r="AA77" s="20">
        <f>COUNTIFS(调查表!C:C,年代!C77,调查表!H:H,"现代")</f>
        <v>0</v>
      </c>
    </row>
    <row r="78" spans="1:27" s="27" customFormat="1" ht="60" customHeight="1">
      <c r="A78" s="18">
        <v>77</v>
      </c>
      <c r="B78" s="18" t="s">
        <v>15814</v>
      </c>
      <c r="C78" s="18" t="s">
        <v>17710</v>
      </c>
      <c r="D78" s="20">
        <f>COUNTIFS(调查表!C:C,年代!C78,调查表!H:H,"不详")</f>
        <v>10</v>
      </c>
      <c r="E78" s="47">
        <f>COUNTIFS(调查表!C:C,年代!C78,调查表!H:H,"夏")</f>
        <v>0</v>
      </c>
      <c r="F78" s="20">
        <f>COUNTIFS(调查表!C:C,年代!C78,调查表!H:H,"商")</f>
        <v>0</v>
      </c>
      <c r="G78" s="20">
        <f>COUNTIFS(调查表!C:C,年代!C78,调查表!H:H,"周（春秋战国）")</f>
        <v>0</v>
      </c>
      <c r="H78" s="20">
        <f>COUNTIFS(调查表!C:C,年代!C78,调查表!H:H,"秦朝")</f>
        <v>0</v>
      </c>
      <c r="I78" s="20">
        <f>COUNTIFS(调查表!C:C,年代!C78,调查表!H:H,"西汉")</f>
        <v>0</v>
      </c>
      <c r="J78" s="20">
        <f>COUNTIFS(调查表!C:C,年代!C78,调查表!H:H,"新朝")</f>
        <v>0</v>
      </c>
      <c r="K78" s="20">
        <f>COUNTIFS(调查表!C:C,年代!C78,调查表!H:H,"东汉")</f>
        <v>0</v>
      </c>
      <c r="L78" s="20">
        <f>COUNTIFS(调查表!C:C,年代!C78,调查表!H:H,"三国")</f>
        <v>0</v>
      </c>
      <c r="M78" s="20">
        <f>COUNTIFS(调查表!C:C,年代!C78,调查表!H:H,"晋")</f>
        <v>0</v>
      </c>
      <c r="N78" s="20">
        <f>COUNTIFS(调查表!C:C,年代!C78,调查表!H:H,"南北朝")</f>
        <v>0</v>
      </c>
      <c r="O78" s="20">
        <f>COUNTIFS(调查表!C:C,年代!C78,调查表!H:H,"隋朝")</f>
        <v>0</v>
      </c>
      <c r="P78" s="20">
        <f>COUNTIFS(调查表!C:C,年代!C78,调查表!H:H,"唐朝")</f>
        <v>0</v>
      </c>
      <c r="Q78" s="20">
        <f>COUNTIFS(调查表!C:C,年代!C78,调查表!H:H,"五代十国")</f>
        <v>0</v>
      </c>
      <c r="R78" s="20">
        <f>COUNTIFS(调查表!C:C,年代!C78,调查表!H:H,"宋")</f>
        <v>1</v>
      </c>
      <c r="S78" s="20">
        <f>COUNTIFS(调查表!C:C,年代!C78,调查表!H:H,"元")</f>
        <v>2</v>
      </c>
      <c r="T78" s="20">
        <f>COUNTIFS(调查表!C:C,年代!C78,调查表!H:H,"明")</f>
        <v>9</v>
      </c>
      <c r="U78" s="20">
        <f>COUNTIFS(调查表!C:C,年代!C78,调查表!H:H,"清")</f>
        <v>43</v>
      </c>
      <c r="V78" s="20">
        <f>COUNTIFS(调查表!C:C,年代!C78,调查表!H:H,"中华民国")</f>
        <v>3</v>
      </c>
      <c r="W78" s="20">
        <f>COUNTIFS(调查表!C:C,年代!C78,调查表!H:H,"50年代")</f>
        <v>1</v>
      </c>
      <c r="X78" s="20">
        <f>COUNTIFS(调查表!C:C,年代!C78,调查表!H:H,"60年代")</f>
        <v>0</v>
      </c>
      <c r="Y78" s="20">
        <f>COUNTIFS(调查表!C:C,年代!C78,调查表!H:H,"70年代")</f>
        <v>0</v>
      </c>
      <c r="Z78" s="20">
        <f>COUNTIFS(调查表!C:C,年代!C78,调查表!H:H,"80年代")</f>
        <v>0</v>
      </c>
      <c r="AA78" s="20">
        <f>COUNTIFS(调查表!C:C,年代!C78,调查表!H:H,"现代")</f>
        <v>0</v>
      </c>
    </row>
    <row r="79" spans="1:27" s="27" customFormat="1" ht="60" customHeight="1">
      <c r="A79" s="18">
        <v>78</v>
      </c>
      <c r="B79" s="18" t="s">
        <v>15814</v>
      </c>
      <c r="C79" s="18" t="s">
        <v>16577</v>
      </c>
      <c r="D79" s="20">
        <f>COUNTIFS(调查表!C:C,年代!C79,调查表!H:H,"不详")</f>
        <v>0</v>
      </c>
      <c r="E79" s="47">
        <f>COUNTIFS(调查表!C:C,年代!C79,调查表!H:H,"夏")</f>
        <v>0</v>
      </c>
      <c r="F79" s="20">
        <f>COUNTIFS(调查表!C:C,年代!C79,调查表!H:H,"商")</f>
        <v>0</v>
      </c>
      <c r="G79" s="20">
        <f>COUNTIFS(调查表!C:C,年代!C79,调查表!H:H,"周（春秋战国）")</f>
        <v>0</v>
      </c>
      <c r="H79" s="20">
        <f>COUNTIFS(调查表!C:C,年代!C79,调查表!H:H,"秦朝")</f>
        <v>0</v>
      </c>
      <c r="I79" s="20">
        <f>COUNTIFS(调查表!C:C,年代!C79,调查表!H:H,"西汉")</f>
        <v>0</v>
      </c>
      <c r="J79" s="20">
        <f>COUNTIFS(调查表!C:C,年代!C79,调查表!H:H,"新朝")</f>
        <v>0</v>
      </c>
      <c r="K79" s="20">
        <f>COUNTIFS(调查表!C:C,年代!C79,调查表!H:H,"东汉")</f>
        <v>0</v>
      </c>
      <c r="L79" s="20">
        <f>COUNTIFS(调查表!C:C,年代!C79,调查表!H:H,"三国")</f>
        <v>0</v>
      </c>
      <c r="M79" s="20">
        <f>COUNTIFS(调查表!C:C,年代!C79,调查表!H:H,"晋")</f>
        <v>0</v>
      </c>
      <c r="N79" s="20">
        <f>COUNTIFS(调查表!C:C,年代!C79,调查表!H:H,"南北朝")</f>
        <v>0</v>
      </c>
      <c r="O79" s="20">
        <f>COUNTIFS(调查表!C:C,年代!C79,调查表!H:H,"隋朝")</f>
        <v>0</v>
      </c>
      <c r="P79" s="20">
        <f>COUNTIFS(调查表!C:C,年代!C79,调查表!H:H,"唐朝")</f>
        <v>0</v>
      </c>
      <c r="Q79" s="20">
        <f>COUNTIFS(调查表!C:C,年代!C79,调查表!H:H,"五代十国")</f>
        <v>0</v>
      </c>
      <c r="R79" s="20">
        <f>COUNTIFS(调查表!C:C,年代!C79,调查表!H:H,"宋")</f>
        <v>1</v>
      </c>
      <c r="S79" s="20">
        <f>COUNTIFS(调查表!C:C,年代!C79,调查表!H:H,"元")</f>
        <v>0</v>
      </c>
      <c r="T79" s="20">
        <f>COUNTIFS(调查表!C:C,年代!C79,调查表!H:H,"明")</f>
        <v>0</v>
      </c>
      <c r="U79" s="20">
        <f>COUNTIFS(调查表!C:C,年代!C79,调查表!H:H,"清")</f>
        <v>26</v>
      </c>
      <c r="V79" s="20">
        <f>COUNTIFS(调查表!C:C,年代!C79,调查表!H:H,"中华民国")</f>
        <v>10</v>
      </c>
      <c r="W79" s="20">
        <f>COUNTIFS(调查表!C:C,年代!C79,调查表!H:H,"50年代")</f>
        <v>5</v>
      </c>
      <c r="X79" s="20">
        <f>COUNTIFS(调查表!C:C,年代!C79,调查表!H:H,"60年代")</f>
        <v>1</v>
      </c>
      <c r="Y79" s="20">
        <f>COUNTIFS(调查表!C:C,年代!C79,调查表!H:H,"70年代")</f>
        <v>1</v>
      </c>
      <c r="Z79" s="20">
        <f>COUNTIFS(调查表!C:C,年代!C79,调查表!H:H,"80年代")</f>
        <v>0</v>
      </c>
      <c r="AA79" s="20">
        <f>COUNTIFS(调查表!C:C,年代!C79,调查表!H:H,"现代")</f>
        <v>0</v>
      </c>
    </row>
    <row r="80" spans="1:27" s="27" customFormat="1" ht="60" customHeight="1">
      <c r="A80" s="18">
        <v>79</v>
      </c>
      <c r="B80" s="18" t="s">
        <v>15814</v>
      </c>
      <c r="C80" s="18" t="s">
        <v>17471</v>
      </c>
      <c r="D80" s="20">
        <f>COUNTIFS(调查表!C:C,年代!C80,调查表!H:H,"不详")</f>
        <v>1</v>
      </c>
      <c r="E80" s="47">
        <f>COUNTIFS(调查表!C:C,年代!C80,调查表!H:H,"夏")</f>
        <v>0</v>
      </c>
      <c r="F80" s="20">
        <f>COUNTIFS(调查表!C:C,年代!C80,调查表!H:H,"商")</f>
        <v>0</v>
      </c>
      <c r="G80" s="20">
        <f>COUNTIFS(调查表!C:C,年代!C80,调查表!H:H,"周（春秋战国）")</f>
        <v>0</v>
      </c>
      <c r="H80" s="20">
        <f>COUNTIFS(调查表!C:C,年代!C80,调查表!H:H,"秦朝")</f>
        <v>0</v>
      </c>
      <c r="I80" s="20">
        <f>COUNTIFS(调查表!C:C,年代!C80,调查表!H:H,"西汉")</f>
        <v>0</v>
      </c>
      <c r="J80" s="20">
        <f>COUNTIFS(调查表!C:C,年代!C80,调查表!H:H,"新朝")</f>
        <v>0</v>
      </c>
      <c r="K80" s="20">
        <f>COUNTIFS(调查表!C:C,年代!C80,调查表!H:H,"东汉")</f>
        <v>0</v>
      </c>
      <c r="L80" s="20">
        <f>COUNTIFS(调查表!C:C,年代!C80,调查表!H:H,"三国")</f>
        <v>0</v>
      </c>
      <c r="M80" s="20">
        <f>COUNTIFS(调查表!C:C,年代!C80,调查表!H:H,"晋")</f>
        <v>0</v>
      </c>
      <c r="N80" s="20">
        <f>COUNTIFS(调查表!C:C,年代!C80,调查表!H:H,"南北朝")</f>
        <v>0</v>
      </c>
      <c r="O80" s="20">
        <f>COUNTIFS(调查表!C:C,年代!C80,调查表!H:H,"隋朝")</f>
        <v>0</v>
      </c>
      <c r="P80" s="20">
        <f>COUNTIFS(调查表!C:C,年代!C80,调查表!H:H,"唐朝")</f>
        <v>0</v>
      </c>
      <c r="Q80" s="20">
        <f>COUNTIFS(调查表!C:C,年代!C80,调查表!H:H,"五代十国")</f>
        <v>0</v>
      </c>
      <c r="R80" s="20">
        <f>COUNTIFS(调查表!C:C,年代!C80,调查表!H:H,"宋")</f>
        <v>1</v>
      </c>
      <c r="S80" s="20">
        <f>COUNTIFS(调查表!C:C,年代!C80,调查表!H:H,"元")</f>
        <v>0</v>
      </c>
      <c r="T80" s="20">
        <f>COUNTIFS(调查表!C:C,年代!C80,调查表!H:H,"明")</f>
        <v>5</v>
      </c>
      <c r="U80" s="20">
        <f>COUNTIFS(调查表!C:C,年代!C80,调查表!H:H,"清")</f>
        <v>37</v>
      </c>
      <c r="V80" s="20">
        <f>COUNTIFS(调查表!C:C,年代!C80,调查表!H:H,"中华民国")</f>
        <v>0</v>
      </c>
      <c r="W80" s="20">
        <f>COUNTIFS(调查表!C:C,年代!C80,调查表!H:H,"50年代")</f>
        <v>0</v>
      </c>
      <c r="X80" s="20">
        <f>COUNTIFS(调查表!C:C,年代!C80,调查表!H:H,"60年代")</f>
        <v>0</v>
      </c>
      <c r="Y80" s="20">
        <f>COUNTIFS(调查表!C:C,年代!C80,调查表!H:H,"70年代")</f>
        <v>0</v>
      </c>
      <c r="Z80" s="20">
        <f>COUNTIFS(调查表!C:C,年代!C80,调查表!H:H,"80年代")</f>
        <v>0</v>
      </c>
      <c r="AA80" s="20">
        <f>COUNTIFS(调查表!C:C,年代!C80,调查表!H:H,"现代")</f>
        <v>0</v>
      </c>
    </row>
    <row r="81" spans="1:16383" ht="60" customHeight="1">
      <c r="A81" s="18">
        <v>80</v>
      </c>
      <c r="B81" s="18" t="s">
        <v>15814</v>
      </c>
      <c r="C81" s="18" t="s">
        <v>16560</v>
      </c>
      <c r="D81" s="20">
        <f>COUNTIFS(调查表!C:C,年代!C81,调查表!H:H,"不详")</f>
        <v>0</v>
      </c>
      <c r="E81" s="47">
        <f>COUNTIFS(调查表!C:C,年代!C81,调查表!H:H,"夏")</f>
        <v>0</v>
      </c>
      <c r="F81" s="20">
        <f>COUNTIFS(调查表!C:C,年代!C81,调查表!H:H,"商")</f>
        <v>0</v>
      </c>
      <c r="G81" s="20">
        <f>COUNTIFS(调查表!C:C,年代!C81,调查表!H:H,"周（春秋战国）")</f>
        <v>0</v>
      </c>
      <c r="H81" s="20">
        <f>COUNTIFS(调查表!C:C,年代!C81,调查表!H:H,"秦朝")</f>
        <v>0</v>
      </c>
      <c r="I81" s="20">
        <f>COUNTIFS(调查表!C:C,年代!C81,调查表!H:H,"西汉")</f>
        <v>0</v>
      </c>
      <c r="J81" s="20">
        <f>COUNTIFS(调查表!C:C,年代!C81,调查表!H:H,"新朝")</f>
        <v>0</v>
      </c>
      <c r="K81" s="20">
        <f>COUNTIFS(调查表!C:C,年代!C81,调查表!H:H,"东汉")</f>
        <v>0</v>
      </c>
      <c r="L81" s="20">
        <f>COUNTIFS(调查表!C:C,年代!C81,调查表!H:H,"三国")</f>
        <v>0</v>
      </c>
      <c r="M81" s="20">
        <f>COUNTIFS(调查表!C:C,年代!C81,调查表!H:H,"晋")</f>
        <v>0</v>
      </c>
      <c r="N81" s="20">
        <f>COUNTIFS(调查表!C:C,年代!C81,调查表!H:H,"南北朝")</f>
        <v>0</v>
      </c>
      <c r="O81" s="20">
        <f>COUNTIFS(调查表!C:C,年代!C81,调查表!H:H,"隋朝")</f>
        <v>0</v>
      </c>
      <c r="P81" s="20">
        <f>COUNTIFS(调查表!C:C,年代!C81,调查表!H:H,"唐朝")</f>
        <v>0</v>
      </c>
      <c r="Q81" s="20">
        <f>COUNTIFS(调查表!C:C,年代!C81,调查表!H:H,"五代十国")</f>
        <v>0</v>
      </c>
      <c r="R81" s="20">
        <f>COUNTIFS(调查表!C:C,年代!C81,调查表!H:H,"宋")</f>
        <v>0</v>
      </c>
      <c r="S81" s="20">
        <f>COUNTIFS(调查表!C:C,年代!C81,调查表!H:H,"元")</f>
        <v>0</v>
      </c>
      <c r="T81" s="20">
        <f>COUNTIFS(调查表!C:C,年代!C81,调查表!H:H,"明")</f>
        <v>6</v>
      </c>
      <c r="U81" s="20">
        <f>COUNTIFS(调查表!C:C,年代!C81,调查表!H:H,"清")</f>
        <v>28</v>
      </c>
      <c r="V81" s="20">
        <f>COUNTIFS(调查表!C:C,年代!C81,调查表!H:H,"中华民国")</f>
        <v>2</v>
      </c>
      <c r="W81" s="20">
        <f>COUNTIFS(调查表!C:C,年代!C81,调查表!H:H,"50年代")</f>
        <v>0</v>
      </c>
      <c r="X81" s="20">
        <f>COUNTIFS(调查表!C:C,年代!C81,调查表!H:H,"60年代")</f>
        <v>0</v>
      </c>
      <c r="Y81" s="20">
        <f>COUNTIFS(调查表!C:C,年代!C81,调查表!H:H,"70年代")</f>
        <v>0</v>
      </c>
      <c r="Z81" s="20">
        <f>COUNTIFS(调查表!C:C,年代!C81,调查表!H:H,"80年代")</f>
        <v>0</v>
      </c>
      <c r="AA81" s="20">
        <f>COUNTIFS(调查表!C:C,年代!C81,调查表!H:H,"现代")</f>
        <v>0</v>
      </c>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c r="XAU81"/>
      <c r="XAV81"/>
      <c r="XAW81"/>
      <c r="XAX81"/>
      <c r="XAY81"/>
      <c r="XAZ81"/>
      <c r="XBA81"/>
      <c r="XBB81"/>
      <c r="XBC81"/>
      <c r="XBD81"/>
      <c r="XBE81"/>
      <c r="XBF81"/>
      <c r="XBG81"/>
      <c r="XBH81"/>
      <c r="XBI81"/>
      <c r="XBJ81"/>
      <c r="XBK81"/>
      <c r="XBL81"/>
      <c r="XBM81"/>
      <c r="XBN81"/>
      <c r="XBO81"/>
      <c r="XBP81"/>
      <c r="XBQ81"/>
      <c r="XBR81"/>
      <c r="XBS81"/>
      <c r="XBT81"/>
      <c r="XBU81"/>
      <c r="XBV81"/>
      <c r="XBW81"/>
      <c r="XBX81"/>
      <c r="XBY81"/>
      <c r="XBZ81"/>
      <c r="XCA81"/>
      <c r="XCB81"/>
      <c r="XCC81"/>
      <c r="XCD81"/>
      <c r="XCE81"/>
      <c r="XCF81"/>
      <c r="XCG81"/>
      <c r="XCH81"/>
      <c r="XCI81"/>
      <c r="XCJ81"/>
      <c r="XCK81"/>
      <c r="XCL81"/>
      <c r="XCM81"/>
      <c r="XCN81"/>
      <c r="XCO81"/>
      <c r="XCP81"/>
      <c r="XCQ81"/>
      <c r="XCR81"/>
      <c r="XCS81"/>
      <c r="XCT81"/>
      <c r="XCU81"/>
      <c r="XCV81"/>
      <c r="XCW81"/>
      <c r="XCX81"/>
      <c r="XCY81"/>
      <c r="XCZ81"/>
      <c r="XDA81"/>
      <c r="XDB81"/>
      <c r="XDC81"/>
      <c r="XDD81"/>
      <c r="XDE81"/>
      <c r="XDF81"/>
      <c r="XDG81"/>
      <c r="XDH81"/>
      <c r="XDI81"/>
      <c r="XDJ81"/>
      <c r="XDK81"/>
      <c r="XDL81"/>
      <c r="XDM81"/>
      <c r="XDN81"/>
      <c r="XDO81"/>
      <c r="XDP81"/>
      <c r="XDQ81"/>
      <c r="XDR81"/>
      <c r="XDS81"/>
      <c r="XDT81"/>
      <c r="XDU81"/>
      <c r="XDV81"/>
      <c r="XDW81"/>
      <c r="XDX81"/>
      <c r="XDY81"/>
      <c r="XDZ81"/>
      <c r="XEA81"/>
      <c r="XEB81"/>
      <c r="XEC81"/>
      <c r="XED81"/>
      <c r="XEE81"/>
      <c r="XEF81"/>
      <c r="XEG81"/>
      <c r="XEH81"/>
      <c r="XEI81"/>
      <c r="XEJ81"/>
      <c r="XEK81"/>
      <c r="XEL81"/>
      <c r="XEM81"/>
      <c r="XEN81"/>
      <c r="XEO81"/>
      <c r="XEP81"/>
      <c r="XEQ81"/>
      <c r="XER81"/>
      <c r="XES81"/>
      <c r="XET81"/>
      <c r="XEU81"/>
      <c r="XEV81"/>
      <c r="XEW81"/>
      <c r="XEX81"/>
      <c r="XEY81"/>
      <c r="XEZ81"/>
      <c r="XFA81"/>
      <c r="XFB81"/>
      <c r="XFC81"/>
    </row>
    <row r="82" spans="1:16383" ht="60" customHeight="1">
      <c r="A82" s="18">
        <v>81</v>
      </c>
      <c r="B82" s="18" t="s">
        <v>15814</v>
      </c>
      <c r="C82" s="18" t="s">
        <v>17722</v>
      </c>
      <c r="D82" s="20">
        <f>COUNTIFS(调查表!C:C,年代!C82,调查表!H:H,"不详")</f>
        <v>1</v>
      </c>
      <c r="E82" s="47">
        <f>COUNTIFS(调查表!C:C,年代!C82,调查表!H:H,"夏")</f>
        <v>0</v>
      </c>
      <c r="F82" s="20">
        <f>COUNTIFS(调查表!C:C,年代!C82,调查表!H:H,"商")</f>
        <v>0</v>
      </c>
      <c r="G82" s="20">
        <f>COUNTIFS(调查表!C:C,年代!C82,调查表!H:H,"周（春秋战国）")</f>
        <v>0</v>
      </c>
      <c r="H82" s="20">
        <f>COUNTIFS(调查表!C:C,年代!C82,调查表!H:H,"秦朝")</f>
        <v>0</v>
      </c>
      <c r="I82" s="20">
        <f>COUNTIFS(调查表!C:C,年代!C82,调查表!H:H,"西汉")</f>
        <v>0</v>
      </c>
      <c r="J82" s="20">
        <f>COUNTIFS(调查表!C:C,年代!C82,调查表!H:H,"新朝")</f>
        <v>0</v>
      </c>
      <c r="K82" s="20">
        <f>COUNTIFS(调查表!C:C,年代!C82,调查表!H:H,"东汉")</f>
        <v>0</v>
      </c>
      <c r="L82" s="20">
        <f>COUNTIFS(调查表!C:C,年代!C82,调查表!H:H,"三国")</f>
        <v>0</v>
      </c>
      <c r="M82" s="20">
        <f>COUNTIFS(调查表!C:C,年代!C82,调查表!H:H,"晋")</f>
        <v>0</v>
      </c>
      <c r="N82" s="20">
        <f>COUNTIFS(调查表!C:C,年代!C82,调查表!H:H,"南北朝")</f>
        <v>0</v>
      </c>
      <c r="O82" s="20">
        <f>COUNTIFS(调查表!C:C,年代!C82,调查表!H:H,"隋朝")</f>
        <v>0</v>
      </c>
      <c r="P82" s="20">
        <f>COUNTIFS(调查表!C:C,年代!C82,调查表!H:H,"唐朝")</f>
        <v>0</v>
      </c>
      <c r="Q82" s="20">
        <f>COUNTIFS(调查表!C:C,年代!C82,调查表!H:H,"五代十国")</f>
        <v>0</v>
      </c>
      <c r="R82" s="20">
        <f>COUNTIFS(调查表!C:C,年代!C82,调查表!H:H,"宋")</f>
        <v>4</v>
      </c>
      <c r="S82" s="20">
        <f>COUNTIFS(调查表!C:C,年代!C82,调查表!H:H,"元")</f>
        <v>0</v>
      </c>
      <c r="T82" s="20">
        <f>COUNTIFS(调查表!C:C,年代!C82,调查表!H:H,"明")</f>
        <v>5</v>
      </c>
      <c r="U82" s="20">
        <f>COUNTIFS(调查表!C:C,年代!C82,调查表!H:H,"清")</f>
        <v>20</v>
      </c>
      <c r="V82" s="20">
        <f>COUNTIFS(调查表!C:C,年代!C82,调查表!H:H,"中华民国")</f>
        <v>7</v>
      </c>
      <c r="W82" s="20">
        <f>COUNTIFS(调查表!C:C,年代!C82,调查表!H:H,"50年代")</f>
        <v>0</v>
      </c>
      <c r="X82" s="20">
        <f>COUNTIFS(调查表!C:C,年代!C82,调查表!H:H,"60年代")</f>
        <v>0</v>
      </c>
      <c r="Y82" s="20">
        <f>COUNTIFS(调查表!C:C,年代!C82,调查表!H:H,"70年代")</f>
        <v>0</v>
      </c>
      <c r="Z82" s="20">
        <f>COUNTIFS(调查表!C:C,年代!C82,调查表!H:H,"80年代")</f>
        <v>0</v>
      </c>
      <c r="AA82" s="20">
        <f>COUNTIFS(调查表!C:C,年代!C82,调查表!H:H,"现代")</f>
        <v>0</v>
      </c>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c r="AMK82"/>
      <c r="AML82"/>
      <c r="AMM82"/>
      <c r="AMN82"/>
      <c r="AMO82"/>
      <c r="AMP82"/>
      <c r="AMQ82"/>
      <c r="AMR82"/>
      <c r="AMS82"/>
      <c r="AMT82"/>
      <c r="AMU82"/>
      <c r="AMV82"/>
      <c r="AMW82"/>
      <c r="AMX82"/>
      <c r="AMY82"/>
      <c r="AMZ82"/>
      <c r="ANA82"/>
      <c r="ANB82"/>
      <c r="ANC82"/>
      <c r="AND82"/>
      <c r="ANE82"/>
      <c r="ANF82"/>
      <c r="ANG82"/>
      <c r="ANH82"/>
      <c r="ANI82"/>
      <c r="ANJ82"/>
      <c r="ANK82"/>
      <c r="ANL82"/>
      <c r="ANM82"/>
      <c r="ANN82"/>
      <c r="ANO82"/>
      <c r="ANP82"/>
      <c r="ANQ82"/>
      <c r="ANR82"/>
      <c r="ANS82"/>
      <c r="ANT82"/>
      <c r="ANU82"/>
      <c r="ANV82"/>
      <c r="ANW82"/>
      <c r="ANX82"/>
      <c r="ANY82"/>
      <c r="ANZ82"/>
      <c r="AOA82"/>
      <c r="AOB82"/>
      <c r="AOC82"/>
      <c r="AOD82"/>
      <c r="AOE82"/>
      <c r="AOF82"/>
      <c r="AOG82"/>
      <c r="AOH82"/>
      <c r="AOI82"/>
      <c r="AOJ82"/>
      <c r="AOK82"/>
      <c r="AOL82"/>
      <c r="AOM82"/>
      <c r="AON82"/>
      <c r="AOO82"/>
      <c r="AOP82"/>
      <c r="AOQ82"/>
      <c r="AOR82"/>
      <c r="AOS82"/>
      <c r="AOT82"/>
      <c r="AOU82"/>
      <c r="AOV82"/>
      <c r="AOW82"/>
      <c r="AOX82"/>
      <c r="AOY82"/>
      <c r="AOZ82"/>
      <c r="APA82"/>
      <c r="APB82"/>
      <c r="APC82"/>
      <c r="APD82"/>
      <c r="APE82"/>
      <c r="APF82"/>
      <c r="APG82"/>
      <c r="APH82"/>
      <c r="API82"/>
      <c r="APJ82"/>
      <c r="APK82"/>
      <c r="APL82"/>
      <c r="APM82"/>
      <c r="APN82"/>
      <c r="APO82"/>
      <c r="APP82"/>
      <c r="APQ82"/>
      <c r="APR82"/>
      <c r="APS82"/>
      <c r="APT82"/>
      <c r="APU82"/>
      <c r="APV82"/>
      <c r="APW82"/>
      <c r="APX82"/>
      <c r="APY82"/>
      <c r="APZ82"/>
      <c r="AQA82"/>
      <c r="AQB82"/>
      <c r="AQC82"/>
      <c r="AQD82"/>
      <c r="AQE82"/>
      <c r="AQF82"/>
      <c r="AQG82"/>
      <c r="AQH82"/>
      <c r="AQI82"/>
      <c r="AQJ82"/>
      <c r="AQK82"/>
      <c r="AQL82"/>
      <c r="AQM82"/>
      <c r="AQN82"/>
      <c r="AQO82"/>
      <c r="AQP82"/>
      <c r="AQQ82"/>
      <c r="AQR82"/>
      <c r="AQS82"/>
      <c r="AQT82"/>
      <c r="AQU82"/>
      <c r="AQV82"/>
      <c r="AQW82"/>
      <c r="AQX82"/>
      <c r="AQY82"/>
      <c r="AQZ82"/>
      <c r="ARA82"/>
      <c r="ARB82"/>
      <c r="ARC82"/>
      <c r="ARD82"/>
      <c r="ARE82"/>
      <c r="ARF82"/>
      <c r="ARG82"/>
      <c r="ARH82"/>
      <c r="ARI82"/>
      <c r="ARJ82"/>
      <c r="ARK82"/>
      <c r="ARL82"/>
      <c r="ARM82"/>
      <c r="ARN82"/>
      <c r="ARO82"/>
      <c r="ARP82"/>
      <c r="ARQ82"/>
      <c r="ARR82"/>
      <c r="ARS82"/>
      <c r="ART82"/>
      <c r="ARU82"/>
      <c r="ARV82"/>
      <c r="ARW82"/>
      <c r="ARX82"/>
      <c r="ARY82"/>
      <c r="ARZ82"/>
      <c r="ASA82"/>
      <c r="ASB82"/>
      <c r="ASC82"/>
      <c r="ASD82"/>
      <c r="ASE82"/>
      <c r="ASF82"/>
      <c r="ASG82"/>
      <c r="ASH82"/>
      <c r="ASI82"/>
      <c r="ASJ82"/>
      <c r="ASK82"/>
      <c r="ASL82"/>
      <c r="ASM82"/>
      <c r="ASN82"/>
      <c r="ASO82"/>
      <c r="ASP82"/>
      <c r="ASQ82"/>
      <c r="ASR82"/>
      <c r="ASS82"/>
      <c r="AST82"/>
      <c r="ASU82"/>
      <c r="ASV82"/>
      <c r="ASW82"/>
      <c r="ASX82"/>
      <c r="ASY82"/>
      <c r="ASZ82"/>
      <c r="ATA82"/>
      <c r="ATB82"/>
      <c r="ATC82"/>
      <c r="ATD82"/>
      <c r="ATE82"/>
      <c r="ATF82"/>
      <c r="ATG82"/>
      <c r="ATH82"/>
      <c r="ATI82"/>
      <c r="ATJ82"/>
      <c r="ATK82"/>
      <c r="ATL82"/>
      <c r="ATM82"/>
      <c r="ATN82"/>
      <c r="ATO82"/>
      <c r="ATP82"/>
      <c r="ATQ82"/>
      <c r="ATR82"/>
      <c r="ATS82"/>
      <c r="ATT82"/>
      <c r="ATU82"/>
      <c r="ATV82"/>
      <c r="ATW82"/>
      <c r="ATX82"/>
      <c r="ATY82"/>
      <c r="ATZ82"/>
      <c r="AUA82"/>
      <c r="AUB82"/>
      <c r="AUC82"/>
      <c r="AUD82"/>
      <c r="AUE82"/>
      <c r="AUF82"/>
      <c r="AUG82"/>
      <c r="AUH82"/>
      <c r="AUI82"/>
      <c r="AUJ82"/>
      <c r="AUK82"/>
      <c r="AUL82"/>
      <c r="AUM82"/>
      <c r="AUN82"/>
      <c r="AUO82"/>
      <c r="AUP82"/>
      <c r="AUQ82"/>
      <c r="AUR82"/>
      <c r="AUS82"/>
      <c r="AUT82"/>
      <c r="AUU82"/>
      <c r="AUV82"/>
      <c r="AUW82"/>
      <c r="AUX82"/>
      <c r="AUY82"/>
      <c r="AUZ82"/>
      <c r="AVA82"/>
      <c r="AVB82"/>
      <c r="AVC82"/>
      <c r="AVD82"/>
      <c r="AVE82"/>
      <c r="AVF82"/>
      <c r="AVG82"/>
      <c r="AVH82"/>
      <c r="AVI82"/>
      <c r="AVJ82"/>
      <c r="AVK82"/>
      <c r="AVL82"/>
      <c r="AVM82"/>
      <c r="AVN82"/>
      <c r="AVO82"/>
      <c r="AVP82"/>
      <c r="AVQ82"/>
      <c r="AVR82"/>
      <c r="AVS82"/>
      <c r="AVT82"/>
      <c r="AVU82"/>
      <c r="AVV82"/>
      <c r="AVW82"/>
      <c r="AVX82"/>
      <c r="AVY82"/>
      <c r="AVZ82"/>
      <c r="AWA82"/>
      <c r="AWB82"/>
      <c r="AWC82"/>
      <c r="AWD82"/>
      <c r="AWE82"/>
      <c r="AWF82"/>
      <c r="AWG82"/>
      <c r="AWH82"/>
      <c r="AWI82"/>
      <c r="AWJ82"/>
      <c r="AWK82"/>
      <c r="AWL82"/>
      <c r="AWM82"/>
      <c r="AWN82"/>
      <c r="AWO82"/>
      <c r="AWP82"/>
      <c r="AWQ82"/>
      <c r="AWR82"/>
      <c r="AWS82"/>
      <c r="AWT82"/>
      <c r="AWU82"/>
      <c r="AWV82"/>
      <c r="AWW82"/>
      <c r="AWX82"/>
      <c r="AWY82"/>
      <c r="AWZ82"/>
      <c r="AXA82"/>
      <c r="AXB82"/>
      <c r="AXC82"/>
      <c r="AXD82"/>
      <c r="AXE82"/>
      <c r="AXF82"/>
      <c r="AXG82"/>
      <c r="AXH82"/>
      <c r="AXI82"/>
      <c r="AXJ82"/>
      <c r="AXK82"/>
      <c r="AXL82"/>
      <c r="AXM82"/>
      <c r="AXN82"/>
      <c r="AXO82"/>
      <c r="AXP82"/>
      <c r="AXQ82"/>
      <c r="AXR82"/>
      <c r="AXS82"/>
      <c r="AXT82"/>
      <c r="AXU82"/>
      <c r="AXV82"/>
      <c r="AXW82"/>
      <c r="AXX82"/>
      <c r="AXY82"/>
      <c r="AXZ82"/>
      <c r="AYA82"/>
      <c r="AYB82"/>
      <c r="AYC82"/>
      <c r="AYD82"/>
      <c r="AYE82"/>
      <c r="AYF82"/>
      <c r="AYG82"/>
      <c r="AYH82"/>
      <c r="AYI82"/>
      <c r="AYJ82"/>
      <c r="AYK82"/>
      <c r="AYL82"/>
      <c r="AYM82"/>
      <c r="AYN82"/>
      <c r="AYO82"/>
      <c r="AYP82"/>
      <c r="AYQ82"/>
      <c r="AYR82"/>
      <c r="AYS82"/>
      <c r="AYT82"/>
      <c r="AYU82"/>
      <c r="AYV82"/>
      <c r="AYW82"/>
      <c r="AYX82"/>
      <c r="AYY82"/>
      <c r="AYZ82"/>
      <c r="AZA82"/>
      <c r="AZB82"/>
      <c r="AZC82"/>
      <c r="AZD82"/>
      <c r="AZE82"/>
      <c r="AZF82"/>
      <c r="AZG82"/>
      <c r="AZH82"/>
      <c r="AZI82"/>
      <c r="AZJ82"/>
      <c r="AZK82"/>
      <c r="AZL82"/>
      <c r="AZM82"/>
      <c r="AZN82"/>
      <c r="AZO82"/>
      <c r="AZP82"/>
      <c r="AZQ82"/>
      <c r="AZR82"/>
      <c r="AZS82"/>
      <c r="AZT82"/>
      <c r="AZU82"/>
      <c r="AZV82"/>
      <c r="AZW82"/>
      <c r="AZX82"/>
      <c r="AZY82"/>
      <c r="AZZ82"/>
      <c r="BAA82"/>
      <c r="BAB82"/>
      <c r="BAC82"/>
      <c r="BAD82"/>
      <c r="BAE82"/>
      <c r="BAF82"/>
      <c r="BAG82"/>
      <c r="BAH82"/>
      <c r="BAI82"/>
      <c r="BAJ82"/>
      <c r="BAK82"/>
      <c r="BAL82"/>
      <c r="BAM82"/>
      <c r="BAN82"/>
      <c r="BAO82"/>
      <c r="BAP82"/>
      <c r="BAQ82"/>
      <c r="BAR82"/>
      <c r="BAS82"/>
      <c r="BAT82"/>
      <c r="BAU82"/>
      <c r="BAV82"/>
      <c r="BAW82"/>
      <c r="BAX82"/>
      <c r="BAY82"/>
      <c r="BAZ82"/>
      <c r="BBA82"/>
      <c r="BBB82"/>
      <c r="BBC82"/>
      <c r="BBD82"/>
      <c r="BBE82"/>
      <c r="BBF82"/>
      <c r="BBG82"/>
      <c r="BBH82"/>
      <c r="BBI82"/>
      <c r="BBJ82"/>
      <c r="BBK82"/>
      <c r="BBL82"/>
      <c r="BBM82"/>
      <c r="BBN82"/>
      <c r="BBO82"/>
      <c r="BBP82"/>
      <c r="BBQ82"/>
      <c r="BBR82"/>
      <c r="BBS82"/>
      <c r="BBT82"/>
      <c r="BBU82"/>
      <c r="BBV82"/>
      <c r="BBW82"/>
      <c r="BBX82"/>
      <c r="BBY82"/>
      <c r="BBZ82"/>
      <c r="BCA82"/>
      <c r="BCB82"/>
      <c r="BCC82"/>
      <c r="BCD82"/>
      <c r="BCE82"/>
      <c r="BCF82"/>
      <c r="BCG82"/>
      <c r="BCH82"/>
      <c r="BCI82"/>
      <c r="BCJ82"/>
      <c r="BCK82"/>
      <c r="BCL82"/>
      <c r="BCM82"/>
      <c r="BCN82"/>
      <c r="BCO82"/>
      <c r="BCP82"/>
      <c r="BCQ82"/>
      <c r="BCR82"/>
      <c r="BCS82"/>
      <c r="BCT82"/>
      <c r="BCU82"/>
      <c r="BCV82"/>
      <c r="BCW82"/>
      <c r="BCX82"/>
      <c r="BCY82"/>
      <c r="BCZ82"/>
      <c r="BDA82"/>
      <c r="BDB82"/>
      <c r="BDC82"/>
      <c r="BDD82"/>
      <c r="BDE82"/>
      <c r="BDF82"/>
      <c r="BDG82"/>
      <c r="BDH82"/>
      <c r="BDI82"/>
      <c r="BDJ82"/>
      <c r="BDK82"/>
      <c r="BDL82"/>
      <c r="BDM82"/>
      <c r="BDN82"/>
      <c r="BDO82"/>
      <c r="BDP82"/>
      <c r="BDQ82"/>
      <c r="BDR82"/>
      <c r="BDS82"/>
      <c r="BDT82"/>
      <c r="BDU82"/>
      <c r="BDV82"/>
      <c r="BDW82"/>
      <c r="BDX82"/>
      <c r="BDY82"/>
      <c r="BDZ82"/>
      <c r="BEA82"/>
      <c r="BEB82"/>
      <c r="BEC82"/>
      <c r="BED82"/>
      <c r="BEE82"/>
      <c r="BEF82"/>
      <c r="BEG82"/>
      <c r="BEH82"/>
      <c r="BEI82"/>
      <c r="BEJ82"/>
      <c r="BEK82"/>
      <c r="BEL82"/>
      <c r="BEM82"/>
      <c r="BEN82"/>
      <c r="BEO82"/>
      <c r="BEP82"/>
      <c r="BEQ82"/>
      <c r="BER82"/>
      <c r="BES82"/>
      <c r="BET82"/>
      <c r="BEU82"/>
      <c r="BEV82"/>
      <c r="BEW82"/>
      <c r="BEX82"/>
      <c r="BEY82"/>
      <c r="BEZ82"/>
      <c r="BFA82"/>
      <c r="BFB82"/>
      <c r="BFC82"/>
      <c r="BFD82"/>
      <c r="BFE82"/>
      <c r="BFF82"/>
      <c r="BFG82"/>
      <c r="BFH82"/>
      <c r="BFI82"/>
      <c r="BFJ82"/>
      <c r="BFK82"/>
      <c r="BFL82"/>
      <c r="BFM82"/>
      <c r="BFN82"/>
      <c r="BFO82"/>
      <c r="BFP82"/>
      <c r="BFQ82"/>
      <c r="BFR82"/>
      <c r="BFS82"/>
      <c r="BFT82"/>
      <c r="BFU82"/>
      <c r="BFV82"/>
      <c r="BFW82"/>
      <c r="BFX82"/>
      <c r="BFY82"/>
      <c r="BFZ82"/>
      <c r="BGA82"/>
      <c r="BGB82"/>
      <c r="BGC82"/>
      <c r="BGD82"/>
      <c r="BGE82"/>
      <c r="BGF82"/>
      <c r="BGG82"/>
      <c r="BGH82"/>
      <c r="BGI82"/>
      <c r="BGJ82"/>
      <c r="BGK82"/>
      <c r="BGL82"/>
      <c r="BGM82"/>
      <c r="BGN82"/>
      <c r="BGO82"/>
      <c r="BGP82"/>
      <c r="BGQ82"/>
      <c r="BGR82"/>
      <c r="BGS82"/>
      <c r="BGT82"/>
      <c r="BGU82"/>
      <c r="BGV82"/>
      <c r="BGW82"/>
      <c r="BGX82"/>
      <c r="BGY82"/>
      <c r="BGZ82"/>
      <c r="BHA82"/>
      <c r="BHB82"/>
      <c r="BHC82"/>
      <c r="BHD82"/>
      <c r="BHE82"/>
      <c r="BHF82"/>
      <c r="BHG82"/>
      <c r="BHH82"/>
      <c r="BHI82"/>
      <c r="BHJ82"/>
      <c r="BHK82"/>
      <c r="BHL82"/>
      <c r="BHM82"/>
      <c r="BHN82"/>
      <c r="BHO82"/>
      <c r="BHP82"/>
      <c r="BHQ82"/>
      <c r="BHR82"/>
      <c r="BHS82"/>
      <c r="BHT82"/>
      <c r="BHU82"/>
      <c r="BHV82"/>
      <c r="BHW82"/>
      <c r="BHX82"/>
      <c r="BHY82"/>
      <c r="BHZ82"/>
      <c r="BIA82"/>
      <c r="BIB82"/>
      <c r="BIC82"/>
      <c r="BID82"/>
      <c r="BIE82"/>
      <c r="BIF82"/>
      <c r="BIG82"/>
      <c r="BIH82"/>
      <c r="BII82"/>
      <c r="BIJ82"/>
      <c r="BIK82"/>
      <c r="BIL82"/>
      <c r="BIM82"/>
      <c r="BIN82"/>
      <c r="BIO82"/>
      <c r="BIP82"/>
      <c r="BIQ82"/>
      <c r="BIR82"/>
      <c r="BIS82"/>
      <c r="BIT82"/>
      <c r="BIU82"/>
      <c r="BIV82"/>
      <c r="BIW82"/>
      <c r="BIX82"/>
      <c r="BIY82"/>
      <c r="BIZ82"/>
      <c r="BJA82"/>
      <c r="BJB82"/>
      <c r="BJC82"/>
      <c r="BJD82"/>
      <c r="BJE82"/>
      <c r="BJF82"/>
      <c r="BJG82"/>
      <c r="BJH82"/>
      <c r="BJI82"/>
      <c r="BJJ82"/>
      <c r="BJK82"/>
      <c r="BJL82"/>
      <c r="BJM82"/>
      <c r="BJN82"/>
      <c r="BJO82"/>
      <c r="BJP82"/>
      <c r="BJQ82"/>
      <c r="BJR82"/>
      <c r="BJS82"/>
      <c r="BJT82"/>
      <c r="BJU82"/>
      <c r="BJV82"/>
      <c r="BJW82"/>
      <c r="BJX82"/>
      <c r="BJY82"/>
      <c r="BJZ82"/>
      <c r="BKA82"/>
      <c r="BKB82"/>
      <c r="BKC82"/>
      <c r="BKD82"/>
      <c r="BKE82"/>
      <c r="BKF82"/>
      <c r="BKG82"/>
      <c r="BKH82"/>
      <c r="BKI82"/>
      <c r="BKJ82"/>
      <c r="BKK82"/>
      <c r="BKL82"/>
      <c r="BKM82"/>
      <c r="BKN82"/>
      <c r="BKO82"/>
      <c r="BKP82"/>
      <c r="BKQ82"/>
      <c r="BKR82"/>
      <c r="BKS82"/>
      <c r="BKT82"/>
      <c r="BKU82"/>
      <c r="BKV82"/>
      <c r="BKW82"/>
      <c r="BKX82"/>
      <c r="BKY82"/>
      <c r="BKZ82"/>
      <c r="BLA82"/>
      <c r="BLB82"/>
      <c r="BLC82"/>
      <c r="BLD82"/>
      <c r="BLE82"/>
      <c r="BLF82"/>
      <c r="BLG82"/>
      <c r="BLH82"/>
      <c r="BLI82"/>
      <c r="BLJ82"/>
      <c r="BLK82"/>
      <c r="BLL82"/>
      <c r="BLM82"/>
      <c r="BLN82"/>
      <c r="BLO82"/>
      <c r="BLP82"/>
      <c r="BLQ82"/>
      <c r="BLR82"/>
      <c r="BLS82"/>
      <c r="BLT82"/>
      <c r="BLU82"/>
      <c r="BLV82"/>
      <c r="BLW82"/>
      <c r="BLX82"/>
      <c r="BLY82"/>
      <c r="BLZ82"/>
      <c r="BMA82"/>
      <c r="BMB82"/>
      <c r="BMC82"/>
      <c r="BMD82"/>
      <c r="BME82"/>
      <c r="BMF82"/>
      <c r="BMG82"/>
      <c r="BMH82"/>
      <c r="BMI82"/>
      <c r="BMJ82"/>
      <c r="BMK82"/>
      <c r="BML82"/>
      <c r="BMM82"/>
      <c r="BMN82"/>
      <c r="BMO82"/>
      <c r="BMP82"/>
      <c r="BMQ82"/>
      <c r="BMR82"/>
      <c r="BMS82"/>
      <c r="BMT82"/>
      <c r="BMU82"/>
      <c r="BMV82"/>
      <c r="BMW82"/>
      <c r="BMX82"/>
      <c r="BMY82"/>
      <c r="BMZ82"/>
      <c r="BNA82"/>
      <c r="BNB82"/>
      <c r="BNC82"/>
      <c r="BND82"/>
      <c r="BNE82"/>
      <c r="BNF82"/>
      <c r="BNG82"/>
      <c r="BNH82"/>
      <c r="BNI82"/>
      <c r="BNJ82"/>
      <c r="BNK82"/>
      <c r="BNL82"/>
      <c r="BNM82"/>
      <c r="BNN82"/>
      <c r="BNO82"/>
      <c r="BNP82"/>
      <c r="BNQ82"/>
      <c r="BNR82"/>
      <c r="BNS82"/>
      <c r="BNT82"/>
      <c r="BNU82"/>
      <c r="BNV82"/>
      <c r="BNW82"/>
      <c r="BNX82"/>
      <c r="BNY82"/>
      <c r="BNZ82"/>
      <c r="BOA82"/>
      <c r="BOB82"/>
      <c r="BOC82"/>
      <c r="BOD82"/>
      <c r="BOE82"/>
      <c r="BOF82"/>
      <c r="BOG82"/>
      <c r="BOH82"/>
      <c r="BOI82"/>
      <c r="BOJ82"/>
      <c r="BOK82"/>
      <c r="BOL82"/>
      <c r="BOM82"/>
      <c r="BON82"/>
      <c r="BOO82"/>
      <c r="BOP82"/>
      <c r="BOQ82"/>
      <c r="BOR82"/>
      <c r="BOS82"/>
      <c r="BOT82"/>
      <c r="BOU82"/>
      <c r="BOV82"/>
      <c r="BOW82"/>
      <c r="BOX82"/>
      <c r="BOY82"/>
      <c r="BOZ82"/>
      <c r="BPA82"/>
      <c r="BPB82"/>
      <c r="BPC82"/>
      <c r="BPD82"/>
      <c r="BPE82"/>
      <c r="BPF82"/>
      <c r="BPG82"/>
      <c r="BPH82"/>
      <c r="BPI82"/>
      <c r="BPJ82"/>
      <c r="BPK82"/>
      <c r="BPL82"/>
      <c r="BPM82"/>
      <c r="BPN82"/>
      <c r="BPO82"/>
      <c r="BPP82"/>
      <c r="BPQ82"/>
      <c r="BPR82"/>
      <c r="BPS82"/>
      <c r="BPT82"/>
      <c r="BPU82"/>
      <c r="BPV82"/>
      <c r="BPW82"/>
      <c r="BPX82"/>
      <c r="BPY82"/>
      <c r="BPZ82"/>
      <c r="BQA82"/>
      <c r="BQB82"/>
      <c r="BQC82"/>
      <c r="BQD82"/>
      <c r="BQE82"/>
      <c r="BQF82"/>
      <c r="BQG82"/>
      <c r="BQH82"/>
      <c r="BQI82"/>
      <c r="BQJ82"/>
      <c r="BQK82"/>
      <c r="BQL82"/>
      <c r="BQM82"/>
      <c r="BQN82"/>
      <c r="BQO82"/>
      <c r="BQP82"/>
      <c r="BQQ82"/>
      <c r="BQR82"/>
      <c r="BQS82"/>
      <c r="BQT82"/>
      <c r="BQU82"/>
      <c r="BQV82"/>
      <c r="BQW82"/>
      <c r="BQX82"/>
      <c r="BQY82"/>
      <c r="BQZ82"/>
      <c r="BRA82"/>
      <c r="BRB82"/>
      <c r="BRC82"/>
      <c r="BRD82"/>
      <c r="BRE82"/>
      <c r="BRF82"/>
      <c r="BRG82"/>
      <c r="BRH82"/>
      <c r="BRI82"/>
      <c r="BRJ82"/>
      <c r="BRK82"/>
      <c r="BRL82"/>
      <c r="BRM82"/>
      <c r="BRN82"/>
      <c r="BRO82"/>
      <c r="BRP82"/>
      <c r="BRQ82"/>
      <c r="BRR82"/>
      <c r="BRS82"/>
      <c r="BRT82"/>
      <c r="BRU82"/>
      <c r="BRV82"/>
      <c r="BRW82"/>
      <c r="BRX82"/>
      <c r="BRY82"/>
      <c r="BRZ82"/>
      <c r="BSA82"/>
      <c r="BSB82"/>
      <c r="BSC82"/>
      <c r="BSD82"/>
      <c r="BSE82"/>
      <c r="BSF82"/>
      <c r="BSG82"/>
      <c r="BSH82"/>
      <c r="BSI82"/>
      <c r="BSJ82"/>
      <c r="BSK82"/>
      <c r="BSL82"/>
      <c r="BSM82"/>
      <c r="BSN82"/>
      <c r="BSO82"/>
      <c r="BSP82"/>
      <c r="BSQ82"/>
      <c r="BSR82"/>
      <c r="BSS82"/>
      <c r="BST82"/>
      <c r="BSU82"/>
      <c r="BSV82"/>
      <c r="BSW82"/>
      <c r="BSX82"/>
      <c r="BSY82"/>
      <c r="BSZ82"/>
      <c r="BTA82"/>
      <c r="BTB82"/>
      <c r="BTC82"/>
      <c r="BTD82"/>
      <c r="BTE82"/>
      <c r="BTF82"/>
      <c r="BTG82"/>
      <c r="BTH82"/>
      <c r="BTI82"/>
      <c r="BTJ82"/>
      <c r="BTK82"/>
      <c r="BTL82"/>
      <c r="BTM82"/>
      <c r="BTN82"/>
      <c r="BTO82"/>
      <c r="BTP82"/>
      <c r="BTQ82"/>
      <c r="BTR82"/>
      <c r="BTS82"/>
      <c r="BTT82"/>
      <c r="BTU82"/>
      <c r="BTV82"/>
      <c r="BTW82"/>
      <c r="BTX82"/>
      <c r="BTY82"/>
      <c r="BTZ82"/>
      <c r="BUA82"/>
      <c r="BUB82"/>
      <c r="BUC82"/>
      <c r="BUD82"/>
      <c r="BUE82"/>
      <c r="BUF82"/>
      <c r="BUG82"/>
      <c r="BUH82"/>
      <c r="BUI82"/>
      <c r="BUJ82"/>
      <c r="BUK82"/>
      <c r="BUL82"/>
      <c r="BUM82"/>
      <c r="BUN82"/>
      <c r="BUO82"/>
      <c r="BUP82"/>
      <c r="BUQ82"/>
      <c r="BUR82"/>
      <c r="BUS82"/>
      <c r="BUT82"/>
      <c r="BUU82"/>
      <c r="BUV82"/>
      <c r="BUW82"/>
      <c r="BUX82"/>
      <c r="BUY82"/>
      <c r="BUZ82"/>
      <c r="BVA82"/>
      <c r="BVB82"/>
      <c r="BVC82"/>
      <c r="BVD82"/>
      <c r="BVE82"/>
      <c r="BVF82"/>
      <c r="BVG82"/>
      <c r="BVH82"/>
      <c r="BVI82"/>
      <c r="BVJ82"/>
      <c r="BVK82"/>
      <c r="BVL82"/>
      <c r="BVM82"/>
      <c r="BVN82"/>
      <c r="BVO82"/>
      <c r="BVP82"/>
      <c r="BVQ82"/>
      <c r="BVR82"/>
      <c r="BVS82"/>
      <c r="BVT82"/>
      <c r="BVU82"/>
      <c r="BVV82"/>
      <c r="BVW82"/>
      <c r="BVX82"/>
      <c r="BVY82"/>
      <c r="BVZ82"/>
      <c r="BWA82"/>
      <c r="BWB82"/>
      <c r="BWC82"/>
      <c r="BWD82"/>
      <c r="BWE82"/>
      <c r="BWF82"/>
      <c r="BWG82"/>
      <c r="BWH82"/>
      <c r="BWI82"/>
      <c r="BWJ82"/>
      <c r="BWK82"/>
      <c r="BWL82"/>
      <c r="BWM82"/>
      <c r="BWN82"/>
      <c r="BWO82"/>
      <c r="BWP82"/>
      <c r="BWQ82"/>
      <c r="BWR82"/>
      <c r="BWS82"/>
      <c r="BWT82"/>
      <c r="BWU82"/>
      <c r="BWV82"/>
      <c r="BWW82"/>
      <c r="BWX82"/>
      <c r="BWY82"/>
      <c r="BWZ82"/>
      <c r="BXA82"/>
      <c r="BXB82"/>
      <c r="BXC82"/>
      <c r="BXD82"/>
      <c r="BXE82"/>
      <c r="BXF82"/>
      <c r="BXG82"/>
      <c r="BXH82"/>
      <c r="BXI82"/>
      <c r="BXJ82"/>
      <c r="BXK82"/>
      <c r="BXL82"/>
      <c r="BXM82"/>
      <c r="BXN82"/>
      <c r="BXO82"/>
      <c r="BXP82"/>
      <c r="BXQ82"/>
      <c r="BXR82"/>
      <c r="BXS82"/>
      <c r="BXT82"/>
      <c r="BXU82"/>
      <c r="BXV82"/>
      <c r="BXW82"/>
      <c r="BXX82"/>
      <c r="BXY82"/>
      <c r="BXZ82"/>
      <c r="BYA82"/>
      <c r="BYB82"/>
      <c r="BYC82"/>
      <c r="BYD82"/>
      <c r="BYE82"/>
      <c r="BYF82"/>
      <c r="BYG82"/>
      <c r="BYH82"/>
      <c r="BYI82"/>
      <c r="BYJ82"/>
      <c r="BYK82"/>
      <c r="BYL82"/>
      <c r="BYM82"/>
      <c r="BYN82"/>
      <c r="BYO82"/>
      <c r="BYP82"/>
      <c r="BYQ82"/>
      <c r="BYR82"/>
      <c r="BYS82"/>
      <c r="BYT82"/>
      <c r="BYU82"/>
      <c r="BYV82"/>
      <c r="BYW82"/>
      <c r="BYX82"/>
      <c r="BYY82"/>
      <c r="BYZ82"/>
      <c r="BZA82"/>
      <c r="BZB82"/>
      <c r="BZC82"/>
      <c r="BZD82"/>
      <c r="BZE82"/>
      <c r="BZF82"/>
      <c r="BZG82"/>
      <c r="BZH82"/>
      <c r="BZI82"/>
      <c r="BZJ82"/>
      <c r="BZK82"/>
      <c r="BZL82"/>
      <c r="BZM82"/>
      <c r="BZN82"/>
      <c r="BZO82"/>
      <c r="BZP82"/>
      <c r="BZQ82"/>
      <c r="BZR82"/>
      <c r="BZS82"/>
      <c r="BZT82"/>
      <c r="BZU82"/>
      <c r="BZV82"/>
      <c r="BZW82"/>
      <c r="BZX82"/>
      <c r="BZY82"/>
      <c r="BZZ82"/>
      <c r="CAA82"/>
      <c r="CAB82"/>
      <c r="CAC82"/>
      <c r="CAD82"/>
      <c r="CAE82"/>
      <c r="CAF82"/>
      <c r="CAG82"/>
      <c r="CAH82"/>
      <c r="CAI82"/>
      <c r="CAJ82"/>
      <c r="CAK82"/>
      <c r="CAL82"/>
      <c r="CAM82"/>
      <c r="CAN82"/>
      <c r="CAO82"/>
      <c r="CAP82"/>
      <c r="CAQ82"/>
      <c r="CAR82"/>
      <c r="CAS82"/>
      <c r="CAT82"/>
      <c r="CAU82"/>
      <c r="CAV82"/>
      <c r="CAW82"/>
      <c r="CAX82"/>
      <c r="CAY82"/>
      <c r="CAZ82"/>
      <c r="CBA82"/>
      <c r="CBB82"/>
      <c r="CBC82"/>
      <c r="CBD82"/>
      <c r="CBE82"/>
      <c r="CBF82"/>
      <c r="CBG82"/>
      <c r="CBH82"/>
      <c r="CBI82"/>
      <c r="CBJ82"/>
      <c r="CBK82"/>
      <c r="CBL82"/>
      <c r="CBM82"/>
      <c r="CBN82"/>
      <c r="CBO82"/>
      <c r="CBP82"/>
      <c r="CBQ82"/>
      <c r="CBR82"/>
      <c r="CBS82"/>
      <c r="CBT82"/>
      <c r="CBU82"/>
      <c r="CBV82"/>
      <c r="CBW82"/>
      <c r="CBX82"/>
      <c r="CBY82"/>
      <c r="CBZ82"/>
      <c r="CCA82"/>
      <c r="CCB82"/>
      <c r="CCC82"/>
      <c r="CCD82"/>
      <c r="CCE82"/>
      <c r="CCF82"/>
      <c r="CCG82"/>
      <c r="CCH82"/>
      <c r="CCI82"/>
      <c r="CCJ82"/>
      <c r="CCK82"/>
      <c r="CCL82"/>
      <c r="CCM82"/>
      <c r="CCN82"/>
      <c r="CCO82"/>
      <c r="CCP82"/>
      <c r="CCQ82"/>
      <c r="CCR82"/>
      <c r="CCS82"/>
      <c r="CCT82"/>
      <c r="CCU82"/>
      <c r="CCV82"/>
      <c r="CCW82"/>
      <c r="CCX82"/>
      <c r="CCY82"/>
      <c r="CCZ82"/>
      <c r="CDA82"/>
      <c r="CDB82"/>
      <c r="CDC82"/>
      <c r="CDD82"/>
      <c r="CDE82"/>
      <c r="CDF82"/>
      <c r="CDG82"/>
      <c r="CDH82"/>
      <c r="CDI82"/>
      <c r="CDJ82"/>
      <c r="CDK82"/>
      <c r="CDL82"/>
      <c r="CDM82"/>
      <c r="CDN82"/>
      <c r="CDO82"/>
      <c r="CDP82"/>
      <c r="CDQ82"/>
      <c r="CDR82"/>
      <c r="CDS82"/>
      <c r="CDT82"/>
      <c r="CDU82"/>
      <c r="CDV82"/>
      <c r="CDW82"/>
      <c r="CDX82"/>
      <c r="CDY82"/>
      <c r="CDZ82"/>
      <c r="CEA82"/>
      <c r="CEB82"/>
      <c r="CEC82"/>
      <c r="CED82"/>
      <c r="CEE82"/>
      <c r="CEF82"/>
      <c r="CEG82"/>
      <c r="CEH82"/>
      <c r="CEI82"/>
      <c r="CEJ82"/>
      <c r="CEK82"/>
      <c r="CEL82"/>
      <c r="CEM82"/>
      <c r="CEN82"/>
      <c r="CEO82"/>
      <c r="CEP82"/>
      <c r="CEQ82"/>
      <c r="CER82"/>
      <c r="CES82"/>
      <c r="CET82"/>
      <c r="CEU82"/>
      <c r="CEV82"/>
      <c r="CEW82"/>
      <c r="CEX82"/>
      <c r="CEY82"/>
      <c r="CEZ82"/>
      <c r="CFA82"/>
      <c r="CFB82"/>
      <c r="CFC82"/>
      <c r="CFD82"/>
      <c r="CFE82"/>
      <c r="CFF82"/>
      <c r="CFG82"/>
      <c r="CFH82"/>
      <c r="CFI82"/>
      <c r="CFJ82"/>
      <c r="CFK82"/>
      <c r="CFL82"/>
      <c r="CFM82"/>
      <c r="CFN82"/>
      <c r="CFO82"/>
      <c r="CFP82"/>
      <c r="CFQ82"/>
      <c r="CFR82"/>
      <c r="CFS82"/>
      <c r="CFT82"/>
      <c r="CFU82"/>
      <c r="CFV82"/>
      <c r="CFW82"/>
      <c r="CFX82"/>
      <c r="CFY82"/>
      <c r="CFZ82"/>
      <c r="CGA82"/>
      <c r="CGB82"/>
      <c r="CGC82"/>
      <c r="CGD82"/>
      <c r="CGE82"/>
      <c r="CGF82"/>
      <c r="CGG82"/>
      <c r="CGH82"/>
      <c r="CGI82"/>
      <c r="CGJ82"/>
      <c r="CGK82"/>
      <c r="CGL82"/>
      <c r="CGM82"/>
      <c r="CGN82"/>
      <c r="CGO82"/>
      <c r="CGP82"/>
      <c r="CGQ82"/>
      <c r="CGR82"/>
      <c r="CGS82"/>
      <c r="CGT82"/>
      <c r="CGU82"/>
      <c r="CGV82"/>
      <c r="CGW82"/>
      <c r="CGX82"/>
      <c r="CGY82"/>
      <c r="CGZ82"/>
      <c r="CHA82"/>
      <c r="CHB82"/>
      <c r="CHC82"/>
      <c r="CHD82"/>
      <c r="CHE82"/>
      <c r="CHF82"/>
      <c r="CHG82"/>
      <c r="CHH82"/>
      <c r="CHI82"/>
      <c r="CHJ82"/>
      <c r="CHK82"/>
      <c r="CHL82"/>
      <c r="CHM82"/>
      <c r="CHN82"/>
      <c r="CHO82"/>
      <c r="CHP82"/>
      <c r="CHQ82"/>
      <c r="CHR82"/>
      <c r="CHS82"/>
      <c r="CHT82"/>
      <c r="CHU82"/>
      <c r="CHV82"/>
      <c r="CHW82"/>
      <c r="CHX82"/>
      <c r="CHY82"/>
      <c r="CHZ82"/>
      <c r="CIA82"/>
      <c r="CIB82"/>
      <c r="CIC82"/>
      <c r="CID82"/>
      <c r="CIE82"/>
      <c r="CIF82"/>
      <c r="CIG82"/>
      <c r="CIH82"/>
      <c r="CII82"/>
      <c r="CIJ82"/>
      <c r="CIK82"/>
      <c r="CIL82"/>
      <c r="CIM82"/>
      <c r="CIN82"/>
      <c r="CIO82"/>
      <c r="CIP82"/>
      <c r="CIQ82"/>
      <c r="CIR82"/>
      <c r="CIS82"/>
      <c r="CIT82"/>
      <c r="CIU82"/>
      <c r="CIV82"/>
      <c r="CIW82"/>
      <c r="CIX82"/>
      <c r="CIY82"/>
      <c r="CIZ82"/>
      <c r="CJA82"/>
      <c r="CJB82"/>
      <c r="CJC82"/>
      <c r="CJD82"/>
      <c r="CJE82"/>
      <c r="CJF82"/>
      <c r="CJG82"/>
      <c r="CJH82"/>
      <c r="CJI82"/>
      <c r="CJJ82"/>
      <c r="CJK82"/>
      <c r="CJL82"/>
      <c r="CJM82"/>
      <c r="CJN82"/>
      <c r="CJO82"/>
      <c r="CJP82"/>
      <c r="CJQ82"/>
      <c r="CJR82"/>
      <c r="CJS82"/>
      <c r="CJT82"/>
      <c r="CJU82"/>
      <c r="CJV82"/>
      <c r="CJW82"/>
      <c r="CJX82"/>
      <c r="CJY82"/>
      <c r="CJZ82"/>
      <c r="CKA82"/>
      <c r="CKB82"/>
      <c r="CKC82"/>
      <c r="CKD82"/>
      <c r="CKE82"/>
      <c r="CKF82"/>
      <c r="CKG82"/>
      <c r="CKH82"/>
      <c r="CKI82"/>
      <c r="CKJ82"/>
      <c r="CKK82"/>
      <c r="CKL82"/>
      <c r="CKM82"/>
      <c r="CKN82"/>
      <c r="CKO82"/>
      <c r="CKP82"/>
      <c r="CKQ82"/>
      <c r="CKR82"/>
      <c r="CKS82"/>
      <c r="CKT82"/>
      <c r="CKU82"/>
      <c r="CKV82"/>
      <c r="CKW82"/>
      <c r="CKX82"/>
      <c r="CKY82"/>
      <c r="CKZ82"/>
      <c r="CLA82"/>
      <c r="CLB82"/>
      <c r="CLC82"/>
      <c r="CLD82"/>
      <c r="CLE82"/>
      <c r="CLF82"/>
      <c r="CLG82"/>
      <c r="CLH82"/>
      <c r="CLI82"/>
      <c r="CLJ82"/>
      <c r="CLK82"/>
      <c r="CLL82"/>
      <c r="CLM82"/>
      <c r="CLN82"/>
      <c r="CLO82"/>
      <c r="CLP82"/>
      <c r="CLQ82"/>
      <c r="CLR82"/>
      <c r="CLS82"/>
      <c r="CLT82"/>
      <c r="CLU82"/>
      <c r="CLV82"/>
      <c r="CLW82"/>
      <c r="CLX82"/>
      <c r="CLY82"/>
      <c r="CLZ82"/>
      <c r="CMA82"/>
      <c r="CMB82"/>
      <c r="CMC82"/>
      <c r="CMD82"/>
      <c r="CME82"/>
      <c r="CMF82"/>
      <c r="CMG82"/>
      <c r="CMH82"/>
      <c r="CMI82"/>
      <c r="CMJ82"/>
      <c r="CMK82"/>
      <c r="CML82"/>
      <c r="CMM82"/>
      <c r="CMN82"/>
      <c r="CMO82"/>
      <c r="CMP82"/>
      <c r="CMQ82"/>
      <c r="CMR82"/>
      <c r="CMS82"/>
      <c r="CMT82"/>
      <c r="CMU82"/>
      <c r="CMV82"/>
      <c r="CMW82"/>
      <c r="CMX82"/>
      <c r="CMY82"/>
      <c r="CMZ82"/>
      <c r="CNA82"/>
      <c r="CNB82"/>
      <c r="CNC82"/>
      <c r="CND82"/>
      <c r="CNE82"/>
      <c r="CNF82"/>
      <c r="CNG82"/>
      <c r="CNH82"/>
      <c r="CNI82"/>
      <c r="CNJ82"/>
      <c r="CNK82"/>
      <c r="CNL82"/>
      <c r="CNM82"/>
      <c r="CNN82"/>
      <c r="CNO82"/>
      <c r="CNP82"/>
      <c r="CNQ82"/>
      <c r="CNR82"/>
      <c r="CNS82"/>
      <c r="CNT82"/>
      <c r="CNU82"/>
      <c r="CNV82"/>
      <c r="CNW82"/>
      <c r="CNX82"/>
      <c r="CNY82"/>
      <c r="CNZ82"/>
      <c r="COA82"/>
      <c r="COB82"/>
      <c r="COC82"/>
      <c r="COD82"/>
      <c r="COE82"/>
      <c r="COF82"/>
      <c r="COG82"/>
      <c r="COH82"/>
      <c r="COI82"/>
      <c r="COJ82"/>
      <c r="COK82"/>
      <c r="COL82"/>
      <c r="COM82"/>
      <c r="CON82"/>
      <c r="COO82"/>
      <c r="COP82"/>
      <c r="COQ82"/>
      <c r="COR82"/>
      <c r="COS82"/>
      <c r="COT82"/>
      <c r="COU82"/>
      <c r="COV82"/>
      <c r="COW82"/>
      <c r="COX82"/>
      <c r="COY82"/>
      <c r="COZ82"/>
      <c r="CPA82"/>
      <c r="CPB82"/>
      <c r="CPC82"/>
      <c r="CPD82"/>
      <c r="CPE82"/>
      <c r="CPF82"/>
      <c r="CPG82"/>
      <c r="CPH82"/>
      <c r="CPI82"/>
      <c r="CPJ82"/>
      <c r="CPK82"/>
      <c r="CPL82"/>
      <c r="CPM82"/>
      <c r="CPN82"/>
      <c r="CPO82"/>
      <c r="CPP82"/>
      <c r="CPQ82"/>
      <c r="CPR82"/>
      <c r="CPS82"/>
      <c r="CPT82"/>
      <c r="CPU82"/>
      <c r="CPV82"/>
      <c r="CPW82"/>
      <c r="CPX82"/>
      <c r="CPY82"/>
      <c r="CPZ82"/>
      <c r="CQA82"/>
      <c r="CQB82"/>
      <c r="CQC82"/>
      <c r="CQD82"/>
      <c r="CQE82"/>
      <c r="CQF82"/>
      <c r="CQG82"/>
      <c r="CQH82"/>
      <c r="CQI82"/>
      <c r="CQJ82"/>
      <c r="CQK82"/>
      <c r="CQL82"/>
      <c r="CQM82"/>
      <c r="CQN82"/>
      <c r="CQO82"/>
      <c r="CQP82"/>
      <c r="CQQ82"/>
      <c r="CQR82"/>
      <c r="CQS82"/>
      <c r="CQT82"/>
      <c r="CQU82"/>
      <c r="CQV82"/>
      <c r="CQW82"/>
      <c r="CQX82"/>
      <c r="CQY82"/>
      <c r="CQZ82"/>
      <c r="CRA82"/>
      <c r="CRB82"/>
      <c r="CRC82"/>
      <c r="CRD82"/>
      <c r="CRE82"/>
      <c r="CRF82"/>
      <c r="CRG82"/>
      <c r="CRH82"/>
      <c r="CRI82"/>
      <c r="CRJ82"/>
      <c r="CRK82"/>
      <c r="CRL82"/>
      <c r="CRM82"/>
      <c r="CRN82"/>
      <c r="CRO82"/>
      <c r="CRP82"/>
      <c r="CRQ82"/>
      <c r="CRR82"/>
      <c r="CRS82"/>
      <c r="CRT82"/>
      <c r="CRU82"/>
      <c r="CRV82"/>
      <c r="CRW82"/>
      <c r="CRX82"/>
      <c r="CRY82"/>
      <c r="CRZ82"/>
      <c r="CSA82"/>
      <c r="CSB82"/>
      <c r="CSC82"/>
      <c r="CSD82"/>
      <c r="CSE82"/>
      <c r="CSF82"/>
      <c r="CSG82"/>
      <c r="CSH82"/>
      <c r="CSI82"/>
      <c r="CSJ82"/>
      <c r="CSK82"/>
      <c r="CSL82"/>
      <c r="CSM82"/>
      <c r="CSN82"/>
      <c r="CSO82"/>
      <c r="CSP82"/>
      <c r="CSQ82"/>
      <c r="CSR82"/>
      <c r="CSS82"/>
      <c r="CST82"/>
      <c r="CSU82"/>
      <c r="CSV82"/>
      <c r="CSW82"/>
      <c r="CSX82"/>
      <c r="CSY82"/>
      <c r="CSZ82"/>
      <c r="CTA82"/>
      <c r="CTB82"/>
      <c r="CTC82"/>
      <c r="CTD82"/>
      <c r="CTE82"/>
      <c r="CTF82"/>
      <c r="CTG82"/>
      <c r="CTH82"/>
      <c r="CTI82"/>
      <c r="CTJ82"/>
      <c r="CTK82"/>
      <c r="CTL82"/>
      <c r="CTM82"/>
      <c r="CTN82"/>
      <c r="CTO82"/>
      <c r="CTP82"/>
      <c r="CTQ82"/>
      <c r="CTR82"/>
      <c r="CTS82"/>
      <c r="CTT82"/>
      <c r="CTU82"/>
      <c r="CTV82"/>
      <c r="CTW82"/>
      <c r="CTX82"/>
      <c r="CTY82"/>
      <c r="CTZ82"/>
      <c r="CUA82"/>
      <c r="CUB82"/>
      <c r="CUC82"/>
      <c r="CUD82"/>
      <c r="CUE82"/>
      <c r="CUF82"/>
      <c r="CUG82"/>
      <c r="CUH82"/>
      <c r="CUI82"/>
      <c r="CUJ82"/>
      <c r="CUK82"/>
      <c r="CUL82"/>
      <c r="CUM82"/>
      <c r="CUN82"/>
      <c r="CUO82"/>
      <c r="CUP82"/>
      <c r="CUQ82"/>
      <c r="CUR82"/>
      <c r="CUS82"/>
      <c r="CUT82"/>
      <c r="CUU82"/>
      <c r="CUV82"/>
      <c r="CUW82"/>
      <c r="CUX82"/>
      <c r="CUY82"/>
      <c r="CUZ82"/>
      <c r="CVA82"/>
      <c r="CVB82"/>
      <c r="CVC82"/>
      <c r="CVD82"/>
      <c r="CVE82"/>
      <c r="CVF82"/>
      <c r="CVG82"/>
      <c r="CVH82"/>
      <c r="CVI82"/>
      <c r="CVJ82"/>
      <c r="CVK82"/>
      <c r="CVL82"/>
      <c r="CVM82"/>
      <c r="CVN82"/>
      <c r="CVO82"/>
      <c r="CVP82"/>
      <c r="CVQ82"/>
      <c r="CVR82"/>
      <c r="CVS82"/>
      <c r="CVT82"/>
      <c r="CVU82"/>
      <c r="CVV82"/>
      <c r="CVW82"/>
      <c r="CVX82"/>
      <c r="CVY82"/>
      <c r="CVZ82"/>
      <c r="CWA82"/>
      <c r="CWB82"/>
      <c r="CWC82"/>
      <c r="CWD82"/>
      <c r="CWE82"/>
      <c r="CWF82"/>
      <c r="CWG82"/>
      <c r="CWH82"/>
      <c r="CWI82"/>
      <c r="CWJ82"/>
      <c r="CWK82"/>
      <c r="CWL82"/>
      <c r="CWM82"/>
      <c r="CWN82"/>
      <c r="CWO82"/>
      <c r="CWP82"/>
      <c r="CWQ82"/>
      <c r="CWR82"/>
      <c r="CWS82"/>
      <c r="CWT82"/>
      <c r="CWU82"/>
      <c r="CWV82"/>
      <c r="CWW82"/>
      <c r="CWX82"/>
      <c r="CWY82"/>
      <c r="CWZ82"/>
      <c r="CXA82"/>
      <c r="CXB82"/>
      <c r="CXC82"/>
      <c r="CXD82"/>
      <c r="CXE82"/>
      <c r="CXF82"/>
      <c r="CXG82"/>
      <c r="CXH82"/>
      <c r="CXI82"/>
      <c r="CXJ82"/>
      <c r="CXK82"/>
      <c r="CXL82"/>
      <c r="CXM82"/>
      <c r="CXN82"/>
      <c r="CXO82"/>
      <c r="CXP82"/>
      <c r="CXQ82"/>
      <c r="CXR82"/>
      <c r="CXS82"/>
      <c r="CXT82"/>
      <c r="CXU82"/>
      <c r="CXV82"/>
      <c r="CXW82"/>
      <c r="CXX82"/>
      <c r="CXY82"/>
      <c r="CXZ82"/>
      <c r="CYA82"/>
      <c r="CYB82"/>
      <c r="CYC82"/>
      <c r="CYD82"/>
      <c r="CYE82"/>
      <c r="CYF82"/>
      <c r="CYG82"/>
      <c r="CYH82"/>
      <c r="CYI82"/>
      <c r="CYJ82"/>
      <c r="CYK82"/>
      <c r="CYL82"/>
      <c r="CYM82"/>
      <c r="CYN82"/>
      <c r="CYO82"/>
      <c r="CYP82"/>
      <c r="CYQ82"/>
      <c r="CYR82"/>
      <c r="CYS82"/>
      <c r="CYT82"/>
      <c r="CYU82"/>
      <c r="CYV82"/>
      <c r="CYW82"/>
      <c r="CYX82"/>
      <c r="CYY82"/>
      <c r="CYZ82"/>
      <c r="CZA82"/>
      <c r="CZB82"/>
      <c r="CZC82"/>
      <c r="CZD82"/>
      <c r="CZE82"/>
      <c r="CZF82"/>
      <c r="CZG82"/>
      <c r="CZH82"/>
      <c r="CZI82"/>
      <c r="CZJ82"/>
      <c r="CZK82"/>
      <c r="CZL82"/>
      <c r="CZM82"/>
      <c r="CZN82"/>
      <c r="CZO82"/>
      <c r="CZP82"/>
      <c r="CZQ82"/>
      <c r="CZR82"/>
      <c r="CZS82"/>
      <c r="CZT82"/>
      <c r="CZU82"/>
      <c r="CZV82"/>
      <c r="CZW82"/>
      <c r="CZX82"/>
      <c r="CZY82"/>
      <c r="CZZ82"/>
      <c r="DAA82"/>
      <c r="DAB82"/>
      <c r="DAC82"/>
      <c r="DAD82"/>
      <c r="DAE82"/>
      <c r="DAF82"/>
      <c r="DAG82"/>
      <c r="DAH82"/>
      <c r="DAI82"/>
      <c r="DAJ82"/>
      <c r="DAK82"/>
      <c r="DAL82"/>
      <c r="DAM82"/>
      <c r="DAN82"/>
      <c r="DAO82"/>
      <c r="DAP82"/>
      <c r="DAQ82"/>
      <c r="DAR82"/>
      <c r="DAS82"/>
      <c r="DAT82"/>
      <c r="DAU82"/>
      <c r="DAV82"/>
      <c r="DAW82"/>
      <c r="DAX82"/>
      <c r="DAY82"/>
      <c r="DAZ82"/>
      <c r="DBA82"/>
      <c r="DBB82"/>
      <c r="DBC82"/>
      <c r="DBD82"/>
      <c r="DBE82"/>
      <c r="DBF82"/>
      <c r="DBG82"/>
      <c r="DBH82"/>
      <c r="DBI82"/>
      <c r="DBJ82"/>
      <c r="DBK82"/>
      <c r="DBL82"/>
      <c r="DBM82"/>
      <c r="DBN82"/>
      <c r="DBO82"/>
      <c r="DBP82"/>
      <c r="DBQ82"/>
      <c r="DBR82"/>
      <c r="DBS82"/>
      <c r="DBT82"/>
      <c r="DBU82"/>
      <c r="DBV82"/>
      <c r="DBW82"/>
      <c r="DBX82"/>
      <c r="DBY82"/>
      <c r="DBZ82"/>
      <c r="DCA82"/>
      <c r="DCB82"/>
      <c r="DCC82"/>
      <c r="DCD82"/>
      <c r="DCE82"/>
      <c r="DCF82"/>
      <c r="DCG82"/>
      <c r="DCH82"/>
      <c r="DCI82"/>
      <c r="DCJ82"/>
      <c r="DCK82"/>
      <c r="DCL82"/>
      <c r="DCM82"/>
      <c r="DCN82"/>
      <c r="DCO82"/>
      <c r="DCP82"/>
      <c r="DCQ82"/>
      <c r="DCR82"/>
      <c r="DCS82"/>
      <c r="DCT82"/>
      <c r="DCU82"/>
      <c r="DCV82"/>
      <c r="DCW82"/>
      <c r="DCX82"/>
      <c r="DCY82"/>
      <c r="DCZ82"/>
      <c r="DDA82"/>
      <c r="DDB82"/>
      <c r="DDC82"/>
      <c r="DDD82"/>
      <c r="DDE82"/>
      <c r="DDF82"/>
      <c r="DDG82"/>
      <c r="DDH82"/>
      <c r="DDI82"/>
      <c r="DDJ82"/>
      <c r="DDK82"/>
      <c r="DDL82"/>
      <c r="DDM82"/>
      <c r="DDN82"/>
      <c r="DDO82"/>
      <c r="DDP82"/>
      <c r="DDQ82"/>
      <c r="DDR82"/>
      <c r="DDS82"/>
      <c r="DDT82"/>
      <c r="DDU82"/>
      <c r="DDV82"/>
      <c r="DDW82"/>
      <c r="DDX82"/>
      <c r="DDY82"/>
      <c r="DDZ82"/>
      <c r="DEA82"/>
      <c r="DEB82"/>
      <c r="DEC82"/>
      <c r="DED82"/>
      <c r="DEE82"/>
      <c r="DEF82"/>
      <c r="DEG82"/>
      <c r="DEH82"/>
      <c r="DEI82"/>
      <c r="DEJ82"/>
      <c r="DEK82"/>
      <c r="DEL82"/>
      <c r="DEM82"/>
      <c r="DEN82"/>
      <c r="DEO82"/>
      <c r="DEP82"/>
      <c r="DEQ82"/>
      <c r="DER82"/>
      <c r="DES82"/>
      <c r="DET82"/>
      <c r="DEU82"/>
      <c r="DEV82"/>
      <c r="DEW82"/>
      <c r="DEX82"/>
      <c r="DEY82"/>
      <c r="DEZ82"/>
      <c r="DFA82"/>
      <c r="DFB82"/>
      <c r="DFC82"/>
      <c r="DFD82"/>
      <c r="DFE82"/>
      <c r="DFF82"/>
      <c r="DFG82"/>
      <c r="DFH82"/>
      <c r="DFI82"/>
      <c r="DFJ82"/>
      <c r="DFK82"/>
      <c r="DFL82"/>
      <c r="DFM82"/>
      <c r="DFN82"/>
      <c r="DFO82"/>
      <c r="DFP82"/>
      <c r="DFQ82"/>
      <c r="DFR82"/>
      <c r="DFS82"/>
      <c r="DFT82"/>
      <c r="DFU82"/>
      <c r="DFV82"/>
      <c r="DFW82"/>
      <c r="DFX82"/>
      <c r="DFY82"/>
      <c r="DFZ82"/>
      <c r="DGA82"/>
      <c r="DGB82"/>
      <c r="DGC82"/>
      <c r="DGD82"/>
      <c r="DGE82"/>
      <c r="DGF82"/>
      <c r="DGG82"/>
      <c r="DGH82"/>
      <c r="DGI82"/>
      <c r="DGJ82"/>
      <c r="DGK82"/>
      <c r="DGL82"/>
      <c r="DGM82"/>
      <c r="DGN82"/>
      <c r="DGO82"/>
      <c r="DGP82"/>
      <c r="DGQ82"/>
      <c r="DGR82"/>
      <c r="DGS82"/>
      <c r="DGT82"/>
      <c r="DGU82"/>
      <c r="DGV82"/>
      <c r="DGW82"/>
      <c r="DGX82"/>
      <c r="DGY82"/>
      <c r="DGZ82"/>
      <c r="DHA82"/>
      <c r="DHB82"/>
      <c r="DHC82"/>
      <c r="DHD82"/>
      <c r="DHE82"/>
      <c r="DHF82"/>
      <c r="DHG82"/>
      <c r="DHH82"/>
      <c r="DHI82"/>
      <c r="DHJ82"/>
      <c r="DHK82"/>
      <c r="DHL82"/>
      <c r="DHM82"/>
      <c r="DHN82"/>
      <c r="DHO82"/>
      <c r="DHP82"/>
      <c r="DHQ82"/>
      <c r="DHR82"/>
      <c r="DHS82"/>
      <c r="DHT82"/>
      <c r="DHU82"/>
      <c r="DHV82"/>
      <c r="DHW82"/>
      <c r="DHX82"/>
      <c r="DHY82"/>
      <c r="DHZ82"/>
      <c r="DIA82"/>
      <c r="DIB82"/>
      <c r="DIC82"/>
      <c r="DID82"/>
      <c r="DIE82"/>
      <c r="DIF82"/>
      <c r="DIG82"/>
      <c r="DIH82"/>
      <c r="DII82"/>
      <c r="DIJ82"/>
      <c r="DIK82"/>
      <c r="DIL82"/>
      <c r="DIM82"/>
      <c r="DIN82"/>
      <c r="DIO82"/>
      <c r="DIP82"/>
      <c r="DIQ82"/>
      <c r="DIR82"/>
      <c r="DIS82"/>
      <c r="DIT82"/>
      <c r="DIU82"/>
      <c r="DIV82"/>
      <c r="DIW82"/>
      <c r="DIX82"/>
      <c r="DIY82"/>
      <c r="DIZ82"/>
      <c r="DJA82"/>
      <c r="DJB82"/>
      <c r="DJC82"/>
      <c r="DJD82"/>
      <c r="DJE82"/>
      <c r="DJF82"/>
      <c r="DJG82"/>
      <c r="DJH82"/>
      <c r="DJI82"/>
      <c r="DJJ82"/>
      <c r="DJK82"/>
      <c r="DJL82"/>
      <c r="DJM82"/>
      <c r="DJN82"/>
      <c r="DJO82"/>
      <c r="DJP82"/>
      <c r="DJQ82"/>
      <c r="DJR82"/>
      <c r="DJS82"/>
      <c r="DJT82"/>
      <c r="DJU82"/>
      <c r="DJV82"/>
      <c r="DJW82"/>
      <c r="DJX82"/>
      <c r="DJY82"/>
      <c r="DJZ82"/>
      <c r="DKA82"/>
      <c r="DKB82"/>
      <c r="DKC82"/>
      <c r="DKD82"/>
      <c r="DKE82"/>
      <c r="DKF82"/>
      <c r="DKG82"/>
      <c r="DKH82"/>
      <c r="DKI82"/>
      <c r="DKJ82"/>
      <c r="DKK82"/>
      <c r="DKL82"/>
      <c r="DKM82"/>
      <c r="DKN82"/>
      <c r="DKO82"/>
      <c r="DKP82"/>
      <c r="DKQ82"/>
      <c r="DKR82"/>
      <c r="DKS82"/>
      <c r="DKT82"/>
      <c r="DKU82"/>
      <c r="DKV82"/>
      <c r="DKW82"/>
      <c r="DKX82"/>
      <c r="DKY82"/>
      <c r="DKZ82"/>
      <c r="DLA82"/>
      <c r="DLB82"/>
      <c r="DLC82"/>
      <c r="DLD82"/>
      <c r="DLE82"/>
      <c r="DLF82"/>
      <c r="DLG82"/>
      <c r="DLH82"/>
      <c r="DLI82"/>
      <c r="DLJ82"/>
      <c r="DLK82"/>
      <c r="DLL82"/>
      <c r="DLM82"/>
      <c r="DLN82"/>
      <c r="DLO82"/>
      <c r="DLP82"/>
      <c r="DLQ82"/>
      <c r="DLR82"/>
      <c r="DLS82"/>
      <c r="DLT82"/>
      <c r="DLU82"/>
      <c r="DLV82"/>
      <c r="DLW82"/>
      <c r="DLX82"/>
      <c r="DLY82"/>
      <c r="DLZ82"/>
      <c r="DMA82"/>
      <c r="DMB82"/>
      <c r="DMC82"/>
      <c r="DMD82"/>
      <c r="DME82"/>
      <c r="DMF82"/>
      <c r="DMG82"/>
      <c r="DMH82"/>
      <c r="DMI82"/>
      <c r="DMJ82"/>
      <c r="DMK82"/>
      <c r="DML82"/>
      <c r="DMM82"/>
      <c r="DMN82"/>
      <c r="DMO82"/>
      <c r="DMP82"/>
      <c r="DMQ82"/>
      <c r="DMR82"/>
      <c r="DMS82"/>
      <c r="DMT82"/>
      <c r="DMU82"/>
      <c r="DMV82"/>
      <c r="DMW82"/>
      <c r="DMX82"/>
      <c r="DMY82"/>
      <c r="DMZ82"/>
      <c r="DNA82"/>
      <c r="DNB82"/>
      <c r="DNC82"/>
      <c r="DND82"/>
      <c r="DNE82"/>
      <c r="DNF82"/>
      <c r="DNG82"/>
      <c r="DNH82"/>
      <c r="DNI82"/>
      <c r="DNJ82"/>
      <c r="DNK82"/>
      <c r="DNL82"/>
      <c r="DNM82"/>
      <c r="DNN82"/>
      <c r="DNO82"/>
      <c r="DNP82"/>
      <c r="DNQ82"/>
      <c r="DNR82"/>
      <c r="DNS82"/>
      <c r="DNT82"/>
      <c r="DNU82"/>
      <c r="DNV82"/>
      <c r="DNW82"/>
      <c r="DNX82"/>
      <c r="DNY82"/>
      <c r="DNZ82"/>
      <c r="DOA82"/>
      <c r="DOB82"/>
      <c r="DOC82"/>
      <c r="DOD82"/>
      <c r="DOE82"/>
      <c r="DOF82"/>
      <c r="DOG82"/>
      <c r="DOH82"/>
      <c r="DOI82"/>
      <c r="DOJ82"/>
      <c r="DOK82"/>
      <c r="DOL82"/>
      <c r="DOM82"/>
      <c r="DON82"/>
      <c r="DOO82"/>
      <c r="DOP82"/>
      <c r="DOQ82"/>
      <c r="DOR82"/>
      <c r="DOS82"/>
      <c r="DOT82"/>
      <c r="DOU82"/>
      <c r="DOV82"/>
      <c r="DOW82"/>
      <c r="DOX82"/>
      <c r="DOY82"/>
      <c r="DOZ82"/>
      <c r="DPA82"/>
      <c r="DPB82"/>
      <c r="DPC82"/>
      <c r="DPD82"/>
      <c r="DPE82"/>
      <c r="DPF82"/>
      <c r="DPG82"/>
      <c r="DPH82"/>
      <c r="DPI82"/>
      <c r="DPJ82"/>
      <c r="DPK82"/>
      <c r="DPL82"/>
      <c r="DPM82"/>
      <c r="DPN82"/>
      <c r="DPO82"/>
      <c r="DPP82"/>
      <c r="DPQ82"/>
      <c r="DPR82"/>
      <c r="DPS82"/>
      <c r="DPT82"/>
      <c r="DPU82"/>
      <c r="DPV82"/>
      <c r="DPW82"/>
      <c r="DPX82"/>
      <c r="DPY82"/>
      <c r="DPZ82"/>
      <c r="DQA82"/>
      <c r="DQB82"/>
      <c r="DQC82"/>
      <c r="DQD82"/>
      <c r="DQE82"/>
      <c r="DQF82"/>
      <c r="DQG82"/>
      <c r="DQH82"/>
      <c r="DQI82"/>
      <c r="DQJ82"/>
      <c r="DQK82"/>
      <c r="DQL82"/>
      <c r="DQM82"/>
      <c r="DQN82"/>
      <c r="DQO82"/>
      <c r="DQP82"/>
      <c r="DQQ82"/>
      <c r="DQR82"/>
      <c r="DQS82"/>
      <c r="DQT82"/>
      <c r="DQU82"/>
      <c r="DQV82"/>
      <c r="DQW82"/>
      <c r="DQX82"/>
      <c r="DQY82"/>
      <c r="DQZ82"/>
      <c r="DRA82"/>
      <c r="DRB82"/>
      <c r="DRC82"/>
      <c r="DRD82"/>
      <c r="DRE82"/>
      <c r="DRF82"/>
      <c r="DRG82"/>
      <c r="DRH82"/>
      <c r="DRI82"/>
      <c r="DRJ82"/>
      <c r="DRK82"/>
      <c r="DRL82"/>
      <c r="DRM82"/>
      <c r="DRN82"/>
      <c r="DRO82"/>
      <c r="DRP82"/>
      <c r="DRQ82"/>
      <c r="DRR82"/>
      <c r="DRS82"/>
      <c r="DRT82"/>
      <c r="DRU82"/>
      <c r="DRV82"/>
      <c r="DRW82"/>
      <c r="DRX82"/>
      <c r="DRY82"/>
      <c r="DRZ82"/>
      <c r="DSA82"/>
      <c r="DSB82"/>
      <c r="DSC82"/>
      <c r="DSD82"/>
      <c r="DSE82"/>
      <c r="DSF82"/>
      <c r="DSG82"/>
      <c r="DSH82"/>
      <c r="DSI82"/>
      <c r="DSJ82"/>
      <c r="DSK82"/>
      <c r="DSL82"/>
      <c r="DSM82"/>
      <c r="DSN82"/>
      <c r="DSO82"/>
      <c r="DSP82"/>
      <c r="DSQ82"/>
      <c r="DSR82"/>
      <c r="DSS82"/>
      <c r="DST82"/>
      <c r="DSU82"/>
      <c r="DSV82"/>
      <c r="DSW82"/>
      <c r="DSX82"/>
      <c r="DSY82"/>
      <c r="DSZ82"/>
      <c r="DTA82"/>
      <c r="DTB82"/>
      <c r="DTC82"/>
      <c r="DTD82"/>
      <c r="DTE82"/>
      <c r="DTF82"/>
      <c r="DTG82"/>
      <c r="DTH82"/>
      <c r="DTI82"/>
      <c r="DTJ82"/>
      <c r="DTK82"/>
      <c r="DTL82"/>
      <c r="DTM82"/>
      <c r="DTN82"/>
      <c r="DTO82"/>
      <c r="DTP82"/>
      <c r="DTQ82"/>
      <c r="DTR82"/>
      <c r="DTS82"/>
      <c r="DTT82"/>
      <c r="DTU82"/>
      <c r="DTV82"/>
      <c r="DTW82"/>
      <c r="DTX82"/>
      <c r="DTY82"/>
      <c r="DTZ82"/>
      <c r="DUA82"/>
      <c r="DUB82"/>
      <c r="DUC82"/>
      <c r="DUD82"/>
      <c r="DUE82"/>
      <c r="DUF82"/>
      <c r="DUG82"/>
      <c r="DUH82"/>
      <c r="DUI82"/>
      <c r="DUJ82"/>
      <c r="DUK82"/>
      <c r="DUL82"/>
      <c r="DUM82"/>
      <c r="DUN82"/>
      <c r="DUO82"/>
      <c r="DUP82"/>
      <c r="DUQ82"/>
      <c r="DUR82"/>
      <c r="DUS82"/>
      <c r="DUT82"/>
      <c r="DUU82"/>
      <c r="DUV82"/>
      <c r="DUW82"/>
      <c r="DUX82"/>
      <c r="DUY82"/>
      <c r="DUZ82"/>
      <c r="DVA82"/>
      <c r="DVB82"/>
      <c r="DVC82"/>
      <c r="DVD82"/>
      <c r="DVE82"/>
      <c r="DVF82"/>
      <c r="DVG82"/>
      <c r="DVH82"/>
      <c r="DVI82"/>
      <c r="DVJ82"/>
      <c r="DVK82"/>
      <c r="DVL82"/>
      <c r="DVM82"/>
      <c r="DVN82"/>
      <c r="DVO82"/>
      <c r="DVP82"/>
      <c r="DVQ82"/>
      <c r="DVR82"/>
      <c r="DVS82"/>
      <c r="DVT82"/>
      <c r="DVU82"/>
      <c r="DVV82"/>
      <c r="DVW82"/>
      <c r="DVX82"/>
      <c r="DVY82"/>
      <c r="DVZ82"/>
      <c r="DWA82"/>
      <c r="DWB82"/>
      <c r="DWC82"/>
      <c r="DWD82"/>
      <c r="DWE82"/>
      <c r="DWF82"/>
      <c r="DWG82"/>
      <c r="DWH82"/>
      <c r="DWI82"/>
      <c r="DWJ82"/>
      <c r="DWK82"/>
      <c r="DWL82"/>
      <c r="DWM82"/>
      <c r="DWN82"/>
      <c r="DWO82"/>
      <c r="DWP82"/>
      <c r="DWQ82"/>
      <c r="DWR82"/>
      <c r="DWS82"/>
      <c r="DWT82"/>
      <c r="DWU82"/>
      <c r="DWV82"/>
      <c r="DWW82"/>
      <c r="DWX82"/>
      <c r="DWY82"/>
      <c r="DWZ82"/>
      <c r="DXA82"/>
      <c r="DXB82"/>
      <c r="DXC82"/>
      <c r="DXD82"/>
      <c r="DXE82"/>
      <c r="DXF82"/>
      <c r="DXG82"/>
      <c r="DXH82"/>
      <c r="DXI82"/>
      <c r="DXJ82"/>
      <c r="DXK82"/>
      <c r="DXL82"/>
      <c r="DXM82"/>
      <c r="DXN82"/>
      <c r="DXO82"/>
      <c r="DXP82"/>
      <c r="DXQ82"/>
      <c r="DXR82"/>
      <c r="DXS82"/>
      <c r="DXT82"/>
      <c r="DXU82"/>
      <c r="DXV82"/>
      <c r="DXW82"/>
      <c r="DXX82"/>
      <c r="DXY82"/>
      <c r="DXZ82"/>
      <c r="DYA82"/>
      <c r="DYB82"/>
      <c r="DYC82"/>
      <c r="DYD82"/>
      <c r="DYE82"/>
      <c r="DYF82"/>
      <c r="DYG82"/>
      <c r="DYH82"/>
      <c r="DYI82"/>
      <c r="DYJ82"/>
      <c r="DYK82"/>
      <c r="DYL82"/>
      <c r="DYM82"/>
      <c r="DYN82"/>
      <c r="DYO82"/>
      <c r="DYP82"/>
      <c r="DYQ82"/>
      <c r="DYR82"/>
      <c r="DYS82"/>
      <c r="DYT82"/>
      <c r="DYU82"/>
      <c r="DYV82"/>
      <c r="DYW82"/>
      <c r="DYX82"/>
      <c r="DYY82"/>
      <c r="DYZ82"/>
      <c r="DZA82"/>
      <c r="DZB82"/>
      <c r="DZC82"/>
      <c r="DZD82"/>
      <c r="DZE82"/>
      <c r="DZF82"/>
      <c r="DZG82"/>
      <c r="DZH82"/>
      <c r="DZI82"/>
      <c r="DZJ82"/>
      <c r="DZK82"/>
      <c r="DZL82"/>
      <c r="DZM82"/>
      <c r="DZN82"/>
      <c r="DZO82"/>
      <c r="DZP82"/>
      <c r="DZQ82"/>
      <c r="DZR82"/>
      <c r="DZS82"/>
      <c r="DZT82"/>
      <c r="DZU82"/>
      <c r="DZV82"/>
      <c r="DZW82"/>
      <c r="DZX82"/>
      <c r="DZY82"/>
      <c r="DZZ82"/>
      <c r="EAA82"/>
      <c r="EAB82"/>
      <c r="EAC82"/>
      <c r="EAD82"/>
      <c r="EAE82"/>
      <c r="EAF82"/>
      <c r="EAG82"/>
      <c r="EAH82"/>
      <c r="EAI82"/>
      <c r="EAJ82"/>
      <c r="EAK82"/>
      <c r="EAL82"/>
      <c r="EAM82"/>
      <c r="EAN82"/>
      <c r="EAO82"/>
      <c r="EAP82"/>
      <c r="EAQ82"/>
      <c r="EAR82"/>
      <c r="EAS82"/>
      <c r="EAT82"/>
      <c r="EAU82"/>
      <c r="EAV82"/>
      <c r="EAW82"/>
      <c r="EAX82"/>
      <c r="EAY82"/>
      <c r="EAZ82"/>
      <c r="EBA82"/>
      <c r="EBB82"/>
      <c r="EBC82"/>
      <c r="EBD82"/>
      <c r="EBE82"/>
      <c r="EBF82"/>
      <c r="EBG82"/>
      <c r="EBH82"/>
      <c r="EBI82"/>
      <c r="EBJ82"/>
      <c r="EBK82"/>
      <c r="EBL82"/>
      <c r="EBM82"/>
      <c r="EBN82"/>
      <c r="EBO82"/>
      <c r="EBP82"/>
      <c r="EBQ82"/>
      <c r="EBR82"/>
      <c r="EBS82"/>
      <c r="EBT82"/>
      <c r="EBU82"/>
      <c r="EBV82"/>
      <c r="EBW82"/>
      <c r="EBX82"/>
      <c r="EBY82"/>
      <c r="EBZ82"/>
      <c r="ECA82"/>
      <c r="ECB82"/>
      <c r="ECC82"/>
      <c r="ECD82"/>
      <c r="ECE82"/>
      <c r="ECF82"/>
      <c r="ECG82"/>
      <c r="ECH82"/>
      <c r="ECI82"/>
      <c r="ECJ82"/>
      <c r="ECK82"/>
      <c r="ECL82"/>
      <c r="ECM82"/>
      <c r="ECN82"/>
      <c r="ECO82"/>
      <c r="ECP82"/>
      <c r="ECQ82"/>
      <c r="ECR82"/>
      <c r="ECS82"/>
      <c r="ECT82"/>
      <c r="ECU82"/>
      <c r="ECV82"/>
      <c r="ECW82"/>
      <c r="ECX82"/>
      <c r="ECY82"/>
      <c r="ECZ82"/>
      <c r="EDA82"/>
      <c r="EDB82"/>
      <c r="EDC82"/>
      <c r="EDD82"/>
      <c r="EDE82"/>
      <c r="EDF82"/>
      <c r="EDG82"/>
      <c r="EDH82"/>
      <c r="EDI82"/>
      <c r="EDJ82"/>
      <c r="EDK82"/>
      <c r="EDL82"/>
      <c r="EDM82"/>
      <c r="EDN82"/>
      <c r="EDO82"/>
      <c r="EDP82"/>
      <c r="EDQ82"/>
      <c r="EDR82"/>
      <c r="EDS82"/>
      <c r="EDT82"/>
      <c r="EDU82"/>
      <c r="EDV82"/>
      <c r="EDW82"/>
      <c r="EDX82"/>
      <c r="EDY82"/>
      <c r="EDZ82"/>
      <c r="EEA82"/>
      <c r="EEB82"/>
      <c r="EEC82"/>
      <c r="EED82"/>
      <c r="EEE82"/>
      <c r="EEF82"/>
      <c r="EEG82"/>
      <c r="EEH82"/>
      <c r="EEI82"/>
      <c r="EEJ82"/>
      <c r="EEK82"/>
      <c r="EEL82"/>
      <c r="EEM82"/>
      <c r="EEN82"/>
      <c r="EEO82"/>
      <c r="EEP82"/>
      <c r="EEQ82"/>
      <c r="EER82"/>
      <c r="EES82"/>
      <c r="EET82"/>
      <c r="EEU82"/>
      <c r="EEV82"/>
      <c r="EEW82"/>
      <c r="EEX82"/>
      <c r="EEY82"/>
      <c r="EEZ82"/>
      <c r="EFA82"/>
      <c r="EFB82"/>
      <c r="EFC82"/>
      <c r="EFD82"/>
      <c r="EFE82"/>
      <c r="EFF82"/>
      <c r="EFG82"/>
      <c r="EFH82"/>
      <c r="EFI82"/>
      <c r="EFJ82"/>
      <c r="EFK82"/>
      <c r="EFL82"/>
      <c r="EFM82"/>
      <c r="EFN82"/>
      <c r="EFO82"/>
      <c r="EFP82"/>
      <c r="EFQ82"/>
      <c r="EFR82"/>
      <c r="EFS82"/>
      <c r="EFT82"/>
      <c r="EFU82"/>
      <c r="EFV82"/>
      <c r="EFW82"/>
      <c r="EFX82"/>
      <c r="EFY82"/>
      <c r="EFZ82"/>
      <c r="EGA82"/>
      <c r="EGB82"/>
      <c r="EGC82"/>
      <c r="EGD82"/>
      <c r="EGE82"/>
      <c r="EGF82"/>
      <c r="EGG82"/>
      <c r="EGH82"/>
      <c r="EGI82"/>
      <c r="EGJ82"/>
      <c r="EGK82"/>
      <c r="EGL82"/>
      <c r="EGM82"/>
      <c r="EGN82"/>
      <c r="EGO82"/>
      <c r="EGP82"/>
      <c r="EGQ82"/>
      <c r="EGR82"/>
      <c r="EGS82"/>
      <c r="EGT82"/>
      <c r="EGU82"/>
      <c r="EGV82"/>
      <c r="EGW82"/>
      <c r="EGX82"/>
      <c r="EGY82"/>
      <c r="EGZ82"/>
      <c r="EHA82"/>
      <c r="EHB82"/>
      <c r="EHC82"/>
      <c r="EHD82"/>
      <c r="EHE82"/>
      <c r="EHF82"/>
      <c r="EHG82"/>
      <c r="EHH82"/>
      <c r="EHI82"/>
      <c r="EHJ82"/>
      <c r="EHK82"/>
      <c r="EHL82"/>
      <c r="EHM82"/>
      <c r="EHN82"/>
      <c r="EHO82"/>
      <c r="EHP82"/>
      <c r="EHQ82"/>
      <c r="EHR82"/>
      <c r="EHS82"/>
      <c r="EHT82"/>
      <c r="EHU82"/>
      <c r="EHV82"/>
      <c r="EHW82"/>
      <c r="EHX82"/>
      <c r="EHY82"/>
      <c r="EHZ82"/>
      <c r="EIA82"/>
      <c r="EIB82"/>
      <c r="EIC82"/>
      <c r="EID82"/>
      <c r="EIE82"/>
      <c r="EIF82"/>
      <c r="EIG82"/>
      <c r="EIH82"/>
      <c r="EII82"/>
      <c r="EIJ82"/>
      <c r="EIK82"/>
      <c r="EIL82"/>
      <c r="EIM82"/>
      <c r="EIN82"/>
      <c r="EIO82"/>
      <c r="EIP82"/>
      <c r="EIQ82"/>
      <c r="EIR82"/>
      <c r="EIS82"/>
      <c r="EIT82"/>
      <c r="EIU82"/>
      <c r="EIV82"/>
      <c r="EIW82"/>
      <c r="EIX82"/>
      <c r="EIY82"/>
      <c r="EIZ82"/>
      <c r="EJA82"/>
      <c r="EJB82"/>
      <c r="EJC82"/>
      <c r="EJD82"/>
      <c r="EJE82"/>
      <c r="EJF82"/>
      <c r="EJG82"/>
      <c r="EJH82"/>
      <c r="EJI82"/>
      <c r="EJJ82"/>
      <c r="EJK82"/>
      <c r="EJL82"/>
      <c r="EJM82"/>
      <c r="EJN82"/>
      <c r="EJO82"/>
      <c r="EJP82"/>
      <c r="EJQ82"/>
      <c r="EJR82"/>
      <c r="EJS82"/>
      <c r="EJT82"/>
      <c r="EJU82"/>
      <c r="EJV82"/>
      <c r="EJW82"/>
      <c r="EJX82"/>
      <c r="EJY82"/>
      <c r="EJZ82"/>
      <c r="EKA82"/>
      <c r="EKB82"/>
      <c r="EKC82"/>
      <c r="EKD82"/>
      <c r="EKE82"/>
      <c r="EKF82"/>
      <c r="EKG82"/>
      <c r="EKH82"/>
      <c r="EKI82"/>
      <c r="EKJ82"/>
      <c r="EKK82"/>
      <c r="EKL82"/>
      <c r="EKM82"/>
      <c r="EKN82"/>
      <c r="EKO82"/>
      <c r="EKP82"/>
      <c r="EKQ82"/>
      <c r="EKR82"/>
      <c r="EKS82"/>
      <c r="EKT82"/>
      <c r="EKU82"/>
      <c r="EKV82"/>
      <c r="EKW82"/>
      <c r="EKX82"/>
      <c r="EKY82"/>
      <c r="EKZ82"/>
      <c r="ELA82"/>
      <c r="ELB82"/>
      <c r="ELC82"/>
      <c r="ELD82"/>
      <c r="ELE82"/>
      <c r="ELF82"/>
      <c r="ELG82"/>
      <c r="ELH82"/>
      <c r="ELI82"/>
      <c r="ELJ82"/>
      <c r="ELK82"/>
      <c r="ELL82"/>
      <c r="ELM82"/>
      <c r="ELN82"/>
      <c r="ELO82"/>
      <c r="ELP82"/>
      <c r="ELQ82"/>
      <c r="ELR82"/>
      <c r="ELS82"/>
      <c r="ELT82"/>
      <c r="ELU82"/>
      <c r="ELV82"/>
      <c r="ELW82"/>
      <c r="ELX82"/>
      <c r="ELY82"/>
      <c r="ELZ82"/>
      <c r="EMA82"/>
      <c r="EMB82"/>
      <c r="EMC82"/>
      <c r="EMD82"/>
      <c r="EME82"/>
      <c r="EMF82"/>
      <c r="EMG82"/>
      <c r="EMH82"/>
      <c r="EMI82"/>
      <c r="EMJ82"/>
      <c r="EMK82"/>
      <c r="EML82"/>
      <c r="EMM82"/>
      <c r="EMN82"/>
      <c r="EMO82"/>
      <c r="EMP82"/>
      <c r="EMQ82"/>
      <c r="EMR82"/>
      <c r="EMS82"/>
      <c r="EMT82"/>
      <c r="EMU82"/>
      <c r="EMV82"/>
      <c r="EMW82"/>
      <c r="EMX82"/>
      <c r="EMY82"/>
      <c r="EMZ82"/>
      <c r="ENA82"/>
      <c r="ENB82"/>
      <c r="ENC82"/>
      <c r="END82"/>
      <c r="ENE82"/>
      <c r="ENF82"/>
      <c r="ENG82"/>
      <c r="ENH82"/>
      <c r="ENI82"/>
      <c r="ENJ82"/>
      <c r="ENK82"/>
      <c r="ENL82"/>
      <c r="ENM82"/>
      <c r="ENN82"/>
      <c r="ENO82"/>
      <c r="ENP82"/>
      <c r="ENQ82"/>
      <c r="ENR82"/>
      <c r="ENS82"/>
      <c r="ENT82"/>
      <c r="ENU82"/>
      <c r="ENV82"/>
      <c r="ENW82"/>
      <c r="ENX82"/>
      <c r="ENY82"/>
      <c r="ENZ82"/>
      <c r="EOA82"/>
      <c r="EOB82"/>
      <c r="EOC82"/>
      <c r="EOD82"/>
      <c r="EOE82"/>
      <c r="EOF82"/>
      <c r="EOG82"/>
      <c r="EOH82"/>
      <c r="EOI82"/>
      <c r="EOJ82"/>
      <c r="EOK82"/>
      <c r="EOL82"/>
      <c r="EOM82"/>
      <c r="EON82"/>
      <c r="EOO82"/>
      <c r="EOP82"/>
      <c r="EOQ82"/>
      <c r="EOR82"/>
      <c r="EOS82"/>
      <c r="EOT82"/>
      <c r="EOU82"/>
      <c r="EOV82"/>
      <c r="EOW82"/>
      <c r="EOX82"/>
      <c r="EOY82"/>
      <c r="EOZ82"/>
      <c r="EPA82"/>
      <c r="EPB82"/>
      <c r="EPC82"/>
      <c r="EPD82"/>
      <c r="EPE82"/>
      <c r="EPF82"/>
      <c r="EPG82"/>
      <c r="EPH82"/>
      <c r="EPI82"/>
      <c r="EPJ82"/>
      <c r="EPK82"/>
      <c r="EPL82"/>
      <c r="EPM82"/>
      <c r="EPN82"/>
      <c r="EPO82"/>
      <c r="EPP82"/>
      <c r="EPQ82"/>
      <c r="EPR82"/>
      <c r="EPS82"/>
      <c r="EPT82"/>
      <c r="EPU82"/>
      <c r="EPV82"/>
      <c r="EPW82"/>
      <c r="EPX82"/>
      <c r="EPY82"/>
      <c r="EPZ82"/>
      <c r="EQA82"/>
      <c r="EQB82"/>
      <c r="EQC82"/>
      <c r="EQD82"/>
      <c r="EQE82"/>
      <c r="EQF82"/>
      <c r="EQG82"/>
      <c r="EQH82"/>
      <c r="EQI82"/>
      <c r="EQJ82"/>
      <c r="EQK82"/>
      <c r="EQL82"/>
      <c r="EQM82"/>
      <c r="EQN82"/>
      <c r="EQO82"/>
      <c r="EQP82"/>
      <c r="EQQ82"/>
      <c r="EQR82"/>
      <c r="EQS82"/>
      <c r="EQT82"/>
      <c r="EQU82"/>
      <c r="EQV82"/>
      <c r="EQW82"/>
      <c r="EQX82"/>
      <c r="EQY82"/>
      <c r="EQZ82"/>
      <c r="ERA82"/>
      <c r="ERB82"/>
      <c r="ERC82"/>
      <c r="ERD82"/>
      <c r="ERE82"/>
      <c r="ERF82"/>
      <c r="ERG82"/>
      <c r="ERH82"/>
      <c r="ERI82"/>
      <c r="ERJ82"/>
      <c r="ERK82"/>
      <c r="ERL82"/>
      <c r="ERM82"/>
      <c r="ERN82"/>
      <c r="ERO82"/>
      <c r="ERP82"/>
      <c r="ERQ82"/>
      <c r="ERR82"/>
      <c r="ERS82"/>
      <c r="ERT82"/>
      <c r="ERU82"/>
      <c r="ERV82"/>
      <c r="ERW82"/>
      <c r="ERX82"/>
      <c r="ERY82"/>
      <c r="ERZ82"/>
      <c r="ESA82"/>
      <c r="ESB82"/>
      <c r="ESC82"/>
      <c r="ESD82"/>
      <c r="ESE82"/>
      <c r="ESF82"/>
      <c r="ESG82"/>
      <c r="ESH82"/>
      <c r="ESI82"/>
      <c r="ESJ82"/>
      <c r="ESK82"/>
      <c r="ESL82"/>
      <c r="ESM82"/>
      <c r="ESN82"/>
      <c r="ESO82"/>
      <c r="ESP82"/>
      <c r="ESQ82"/>
      <c r="ESR82"/>
      <c r="ESS82"/>
      <c r="EST82"/>
      <c r="ESU82"/>
      <c r="ESV82"/>
      <c r="ESW82"/>
      <c r="ESX82"/>
      <c r="ESY82"/>
      <c r="ESZ82"/>
      <c r="ETA82"/>
      <c r="ETB82"/>
      <c r="ETC82"/>
      <c r="ETD82"/>
      <c r="ETE82"/>
      <c r="ETF82"/>
      <c r="ETG82"/>
      <c r="ETH82"/>
      <c r="ETI82"/>
      <c r="ETJ82"/>
      <c r="ETK82"/>
      <c r="ETL82"/>
      <c r="ETM82"/>
      <c r="ETN82"/>
      <c r="ETO82"/>
      <c r="ETP82"/>
      <c r="ETQ82"/>
      <c r="ETR82"/>
      <c r="ETS82"/>
      <c r="ETT82"/>
      <c r="ETU82"/>
      <c r="ETV82"/>
      <c r="ETW82"/>
      <c r="ETX82"/>
      <c r="ETY82"/>
      <c r="ETZ82"/>
      <c r="EUA82"/>
      <c r="EUB82"/>
      <c r="EUC82"/>
      <c r="EUD82"/>
      <c r="EUE82"/>
      <c r="EUF82"/>
      <c r="EUG82"/>
      <c r="EUH82"/>
      <c r="EUI82"/>
      <c r="EUJ82"/>
      <c r="EUK82"/>
      <c r="EUL82"/>
      <c r="EUM82"/>
      <c r="EUN82"/>
      <c r="EUO82"/>
      <c r="EUP82"/>
      <c r="EUQ82"/>
      <c r="EUR82"/>
      <c r="EUS82"/>
      <c r="EUT82"/>
      <c r="EUU82"/>
      <c r="EUV82"/>
      <c r="EUW82"/>
      <c r="EUX82"/>
      <c r="EUY82"/>
      <c r="EUZ82"/>
      <c r="EVA82"/>
      <c r="EVB82"/>
      <c r="EVC82"/>
      <c r="EVD82"/>
      <c r="EVE82"/>
      <c r="EVF82"/>
      <c r="EVG82"/>
      <c r="EVH82"/>
      <c r="EVI82"/>
      <c r="EVJ82"/>
      <c r="EVK82"/>
      <c r="EVL82"/>
      <c r="EVM82"/>
      <c r="EVN82"/>
      <c r="EVO82"/>
      <c r="EVP82"/>
      <c r="EVQ82"/>
      <c r="EVR82"/>
      <c r="EVS82"/>
      <c r="EVT82"/>
      <c r="EVU82"/>
      <c r="EVV82"/>
      <c r="EVW82"/>
      <c r="EVX82"/>
      <c r="EVY82"/>
      <c r="EVZ82"/>
      <c r="EWA82"/>
      <c r="EWB82"/>
      <c r="EWC82"/>
      <c r="EWD82"/>
      <c r="EWE82"/>
      <c r="EWF82"/>
      <c r="EWG82"/>
      <c r="EWH82"/>
      <c r="EWI82"/>
      <c r="EWJ82"/>
      <c r="EWK82"/>
      <c r="EWL82"/>
      <c r="EWM82"/>
      <c r="EWN82"/>
      <c r="EWO82"/>
      <c r="EWP82"/>
      <c r="EWQ82"/>
      <c r="EWR82"/>
      <c r="EWS82"/>
      <c r="EWT82"/>
      <c r="EWU82"/>
      <c r="EWV82"/>
      <c r="EWW82"/>
      <c r="EWX82"/>
      <c r="EWY82"/>
      <c r="EWZ82"/>
      <c r="EXA82"/>
      <c r="EXB82"/>
      <c r="EXC82"/>
      <c r="EXD82"/>
      <c r="EXE82"/>
      <c r="EXF82"/>
      <c r="EXG82"/>
      <c r="EXH82"/>
      <c r="EXI82"/>
      <c r="EXJ82"/>
      <c r="EXK82"/>
      <c r="EXL82"/>
      <c r="EXM82"/>
      <c r="EXN82"/>
      <c r="EXO82"/>
      <c r="EXP82"/>
      <c r="EXQ82"/>
      <c r="EXR82"/>
      <c r="EXS82"/>
      <c r="EXT82"/>
      <c r="EXU82"/>
      <c r="EXV82"/>
      <c r="EXW82"/>
      <c r="EXX82"/>
      <c r="EXY82"/>
      <c r="EXZ82"/>
      <c r="EYA82"/>
      <c r="EYB82"/>
      <c r="EYC82"/>
      <c r="EYD82"/>
      <c r="EYE82"/>
      <c r="EYF82"/>
      <c r="EYG82"/>
      <c r="EYH82"/>
      <c r="EYI82"/>
      <c r="EYJ82"/>
      <c r="EYK82"/>
      <c r="EYL82"/>
      <c r="EYM82"/>
      <c r="EYN82"/>
      <c r="EYO82"/>
      <c r="EYP82"/>
      <c r="EYQ82"/>
      <c r="EYR82"/>
      <c r="EYS82"/>
      <c r="EYT82"/>
      <c r="EYU82"/>
      <c r="EYV82"/>
      <c r="EYW82"/>
      <c r="EYX82"/>
      <c r="EYY82"/>
      <c r="EYZ82"/>
      <c r="EZA82"/>
      <c r="EZB82"/>
      <c r="EZC82"/>
      <c r="EZD82"/>
      <c r="EZE82"/>
      <c r="EZF82"/>
      <c r="EZG82"/>
      <c r="EZH82"/>
      <c r="EZI82"/>
      <c r="EZJ82"/>
      <c r="EZK82"/>
      <c r="EZL82"/>
      <c r="EZM82"/>
      <c r="EZN82"/>
      <c r="EZO82"/>
      <c r="EZP82"/>
      <c r="EZQ82"/>
      <c r="EZR82"/>
      <c r="EZS82"/>
      <c r="EZT82"/>
      <c r="EZU82"/>
      <c r="EZV82"/>
      <c r="EZW82"/>
      <c r="EZX82"/>
      <c r="EZY82"/>
      <c r="EZZ82"/>
      <c r="FAA82"/>
      <c r="FAB82"/>
      <c r="FAC82"/>
      <c r="FAD82"/>
      <c r="FAE82"/>
      <c r="FAF82"/>
      <c r="FAG82"/>
      <c r="FAH82"/>
      <c r="FAI82"/>
      <c r="FAJ82"/>
      <c r="FAK82"/>
      <c r="FAL82"/>
      <c r="FAM82"/>
      <c r="FAN82"/>
      <c r="FAO82"/>
      <c r="FAP82"/>
      <c r="FAQ82"/>
      <c r="FAR82"/>
      <c r="FAS82"/>
      <c r="FAT82"/>
      <c r="FAU82"/>
      <c r="FAV82"/>
      <c r="FAW82"/>
      <c r="FAX82"/>
      <c r="FAY82"/>
      <c r="FAZ82"/>
      <c r="FBA82"/>
      <c r="FBB82"/>
      <c r="FBC82"/>
      <c r="FBD82"/>
      <c r="FBE82"/>
      <c r="FBF82"/>
      <c r="FBG82"/>
      <c r="FBH82"/>
      <c r="FBI82"/>
      <c r="FBJ82"/>
      <c r="FBK82"/>
      <c r="FBL82"/>
      <c r="FBM82"/>
      <c r="FBN82"/>
      <c r="FBO82"/>
      <c r="FBP82"/>
      <c r="FBQ82"/>
      <c r="FBR82"/>
      <c r="FBS82"/>
      <c r="FBT82"/>
      <c r="FBU82"/>
      <c r="FBV82"/>
      <c r="FBW82"/>
      <c r="FBX82"/>
      <c r="FBY82"/>
      <c r="FBZ82"/>
      <c r="FCA82"/>
      <c r="FCB82"/>
      <c r="FCC82"/>
      <c r="FCD82"/>
      <c r="FCE82"/>
      <c r="FCF82"/>
      <c r="FCG82"/>
      <c r="FCH82"/>
      <c r="FCI82"/>
      <c r="FCJ82"/>
      <c r="FCK82"/>
      <c r="FCL82"/>
      <c r="FCM82"/>
      <c r="FCN82"/>
      <c r="FCO82"/>
      <c r="FCP82"/>
      <c r="FCQ82"/>
      <c r="FCR82"/>
      <c r="FCS82"/>
      <c r="FCT82"/>
      <c r="FCU82"/>
      <c r="FCV82"/>
      <c r="FCW82"/>
      <c r="FCX82"/>
      <c r="FCY82"/>
      <c r="FCZ82"/>
      <c r="FDA82"/>
      <c r="FDB82"/>
      <c r="FDC82"/>
      <c r="FDD82"/>
      <c r="FDE82"/>
      <c r="FDF82"/>
      <c r="FDG82"/>
      <c r="FDH82"/>
      <c r="FDI82"/>
      <c r="FDJ82"/>
      <c r="FDK82"/>
      <c r="FDL82"/>
      <c r="FDM82"/>
      <c r="FDN82"/>
      <c r="FDO82"/>
      <c r="FDP82"/>
      <c r="FDQ82"/>
      <c r="FDR82"/>
      <c r="FDS82"/>
      <c r="FDT82"/>
      <c r="FDU82"/>
      <c r="FDV82"/>
      <c r="FDW82"/>
      <c r="FDX82"/>
      <c r="FDY82"/>
      <c r="FDZ82"/>
      <c r="FEA82"/>
      <c r="FEB82"/>
      <c r="FEC82"/>
      <c r="FED82"/>
      <c r="FEE82"/>
      <c r="FEF82"/>
      <c r="FEG82"/>
      <c r="FEH82"/>
      <c r="FEI82"/>
      <c r="FEJ82"/>
      <c r="FEK82"/>
      <c r="FEL82"/>
      <c r="FEM82"/>
      <c r="FEN82"/>
      <c r="FEO82"/>
      <c r="FEP82"/>
      <c r="FEQ82"/>
      <c r="FER82"/>
      <c r="FES82"/>
      <c r="FET82"/>
      <c r="FEU82"/>
      <c r="FEV82"/>
      <c r="FEW82"/>
      <c r="FEX82"/>
      <c r="FEY82"/>
      <c r="FEZ82"/>
      <c r="FFA82"/>
      <c r="FFB82"/>
      <c r="FFC82"/>
      <c r="FFD82"/>
      <c r="FFE82"/>
      <c r="FFF82"/>
      <c r="FFG82"/>
      <c r="FFH82"/>
      <c r="FFI82"/>
      <c r="FFJ82"/>
      <c r="FFK82"/>
      <c r="FFL82"/>
      <c r="FFM82"/>
      <c r="FFN82"/>
      <c r="FFO82"/>
      <c r="FFP82"/>
      <c r="FFQ82"/>
      <c r="FFR82"/>
      <c r="FFS82"/>
      <c r="FFT82"/>
      <c r="FFU82"/>
      <c r="FFV82"/>
      <c r="FFW82"/>
      <c r="FFX82"/>
      <c r="FFY82"/>
      <c r="FFZ82"/>
      <c r="FGA82"/>
      <c r="FGB82"/>
      <c r="FGC82"/>
      <c r="FGD82"/>
      <c r="FGE82"/>
      <c r="FGF82"/>
      <c r="FGG82"/>
      <c r="FGH82"/>
      <c r="FGI82"/>
      <c r="FGJ82"/>
      <c r="FGK82"/>
      <c r="FGL82"/>
      <c r="FGM82"/>
      <c r="FGN82"/>
      <c r="FGO82"/>
      <c r="FGP82"/>
      <c r="FGQ82"/>
      <c r="FGR82"/>
      <c r="FGS82"/>
      <c r="FGT82"/>
      <c r="FGU82"/>
      <c r="FGV82"/>
      <c r="FGW82"/>
      <c r="FGX82"/>
      <c r="FGY82"/>
      <c r="FGZ82"/>
      <c r="FHA82"/>
      <c r="FHB82"/>
      <c r="FHC82"/>
      <c r="FHD82"/>
      <c r="FHE82"/>
      <c r="FHF82"/>
      <c r="FHG82"/>
      <c r="FHH82"/>
      <c r="FHI82"/>
      <c r="FHJ82"/>
      <c r="FHK82"/>
      <c r="FHL82"/>
      <c r="FHM82"/>
      <c r="FHN82"/>
      <c r="FHO82"/>
      <c r="FHP82"/>
      <c r="FHQ82"/>
      <c r="FHR82"/>
      <c r="FHS82"/>
      <c r="FHT82"/>
      <c r="FHU82"/>
      <c r="FHV82"/>
      <c r="FHW82"/>
      <c r="FHX82"/>
      <c r="FHY82"/>
      <c r="FHZ82"/>
      <c r="FIA82"/>
      <c r="FIB82"/>
      <c r="FIC82"/>
      <c r="FID82"/>
      <c r="FIE82"/>
      <c r="FIF82"/>
      <c r="FIG82"/>
      <c r="FIH82"/>
      <c r="FII82"/>
      <c r="FIJ82"/>
      <c r="FIK82"/>
      <c r="FIL82"/>
      <c r="FIM82"/>
      <c r="FIN82"/>
      <c r="FIO82"/>
      <c r="FIP82"/>
      <c r="FIQ82"/>
      <c r="FIR82"/>
      <c r="FIS82"/>
      <c r="FIT82"/>
      <c r="FIU82"/>
      <c r="FIV82"/>
      <c r="FIW82"/>
      <c r="FIX82"/>
      <c r="FIY82"/>
      <c r="FIZ82"/>
      <c r="FJA82"/>
      <c r="FJB82"/>
      <c r="FJC82"/>
      <c r="FJD82"/>
      <c r="FJE82"/>
      <c r="FJF82"/>
      <c r="FJG82"/>
      <c r="FJH82"/>
      <c r="FJI82"/>
      <c r="FJJ82"/>
      <c r="FJK82"/>
      <c r="FJL82"/>
      <c r="FJM82"/>
      <c r="FJN82"/>
      <c r="FJO82"/>
      <c r="FJP82"/>
      <c r="FJQ82"/>
      <c r="FJR82"/>
      <c r="FJS82"/>
      <c r="FJT82"/>
      <c r="FJU82"/>
      <c r="FJV82"/>
      <c r="FJW82"/>
      <c r="FJX82"/>
      <c r="FJY82"/>
      <c r="FJZ82"/>
      <c r="FKA82"/>
      <c r="FKB82"/>
      <c r="FKC82"/>
      <c r="FKD82"/>
      <c r="FKE82"/>
      <c r="FKF82"/>
      <c r="FKG82"/>
      <c r="FKH82"/>
      <c r="FKI82"/>
      <c r="FKJ82"/>
      <c r="FKK82"/>
      <c r="FKL82"/>
      <c r="FKM82"/>
      <c r="FKN82"/>
      <c r="FKO82"/>
      <c r="FKP82"/>
      <c r="FKQ82"/>
      <c r="FKR82"/>
      <c r="FKS82"/>
      <c r="FKT82"/>
      <c r="FKU82"/>
      <c r="FKV82"/>
      <c r="FKW82"/>
      <c r="FKX82"/>
      <c r="FKY82"/>
      <c r="FKZ82"/>
      <c r="FLA82"/>
      <c r="FLB82"/>
      <c r="FLC82"/>
      <c r="FLD82"/>
      <c r="FLE82"/>
      <c r="FLF82"/>
      <c r="FLG82"/>
      <c r="FLH82"/>
      <c r="FLI82"/>
      <c r="FLJ82"/>
      <c r="FLK82"/>
      <c r="FLL82"/>
      <c r="FLM82"/>
      <c r="FLN82"/>
      <c r="FLO82"/>
      <c r="FLP82"/>
      <c r="FLQ82"/>
      <c r="FLR82"/>
      <c r="FLS82"/>
      <c r="FLT82"/>
      <c r="FLU82"/>
      <c r="FLV82"/>
      <c r="FLW82"/>
      <c r="FLX82"/>
      <c r="FLY82"/>
      <c r="FLZ82"/>
      <c r="FMA82"/>
      <c r="FMB82"/>
      <c r="FMC82"/>
      <c r="FMD82"/>
      <c r="FME82"/>
      <c r="FMF82"/>
      <c r="FMG82"/>
      <c r="FMH82"/>
      <c r="FMI82"/>
      <c r="FMJ82"/>
      <c r="FMK82"/>
      <c r="FML82"/>
      <c r="FMM82"/>
      <c r="FMN82"/>
      <c r="FMO82"/>
      <c r="FMP82"/>
      <c r="FMQ82"/>
      <c r="FMR82"/>
      <c r="FMS82"/>
      <c r="FMT82"/>
      <c r="FMU82"/>
      <c r="FMV82"/>
      <c r="FMW82"/>
      <c r="FMX82"/>
      <c r="FMY82"/>
      <c r="FMZ82"/>
      <c r="FNA82"/>
      <c r="FNB82"/>
      <c r="FNC82"/>
      <c r="FND82"/>
      <c r="FNE82"/>
      <c r="FNF82"/>
      <c r="FNG82"/>
      <c r="FNH82"/>
      <c r="FNI82"/>
      <c r="FNJ82"/>
      <c r="FNK82"/>
      <c r="FNL82"/>
      <c r="FNM82"/>
      <c r="FNN82"/>
      <c r="FNO82"/>
      <c r="FNP82"/>
      <c r="FNQ82"/>
      <c r="FNR82"/>
      <c r="FNS82"/>
      <c r="FNT82"/>
      <c r="FNU82"/>
      <c r="FNV82"/>
      <c r="FNW82"/>
      <c r="FNX82"/>
      <c r="FNY82"/>
      <c r="FNZ82"/>
      <c r="FOA82"/>
      <c r="FOB82"/>
      <c r="FOC82"/>
      <c r="FOD82"/>
      <c r="FOE82"/>
      <c r="FOF82"/>
      <c r="FOG82"/>
      <c r="FOH82"/>
      <c r="FOI82"/>
      <c r="FOJ82"/>
      <c r="FOK82"/>
      <c r="FOL82"/>
      <c r="FOM82"/>
      <c r="FON82"/>
      <c r="FOO82"/>
      <c r="FOP82"/>
      <c r="FOQ82"/>
      <c r="FOR82"/>
      <c r="FOS82"/>
      <c r="FOT82"/>
      <c r="FOU82"/>
      <c r="FOV82"/>
      <c r="FOW82"/>
      <c r="FOX82"/>
      <c r="FOY82"/>
      <c r="FOZ82"/>
      <c r="FPA82"/>
      <c r="FPB82"/>
      <c r="FPC82"/>
      <c r="FPD82"/>
      <c r="FPE82"/>
      <c r="FPF82"/>
      <c r="FPG82"/>
      <c r="FPH82"/>
      <c r="FPI82"/>
      <c r="FPJ82"/>
      <c r="FPK82"/>
      <c r="FPL82"/>
      <c r="FPM82"/>
      <c r="FPN82"/>
      <c r="FPO82"/>
      <c r="FPP82"/>
      <c r="FPQ82"/>
      <c r="FPR82"/>
      <c r="FPS82"/>
      <c r="FPT82"/>
      <c r="FPU82"/>
      <c r="FPV82"/>
      <c r="FPW82"/>
      <c r="FPX82"/>
      <c r="FPY82"/>
      <c r="FPZ82"/>
      <c r="FQA82"/>
      <c r="FQB82"/>
      <c r="FQC82"/>
      <c r="FQD82"/>
      <c r="FQE82"/>
      <c r="FQF82"/>
      <c r="FQG82"/>
      <c r="FQH82"/>
      <c r="FQI82"/>
      <c r="FQJ82"/>
      <c r="FQK82"/>
      <c r="FQL82"/>
      <c r="FQM82"/>
      <c r="FQN82"/>
      <c r="FQO82"/>
      <c r="FQP82"/>
      <c r="FQQ82"/>
      <c r="FQR82"/>
      <c r="FQS82"/>
      <c r="FQT82"/>
      <c r="FQU82"/>
      <c r="FQV82"/>
      <c r="FQW82"/>
      <c r="FQX82"/>
      <c r="FQY82"/>
      <c r="FQZ82"/>
      <c r="FRA82"/>
      <c r="FRB82"/>
      <c r="FRC82"/>
      <c r="FRD82"/>
      <c r="FRE82"/>
      <c r="FRF82"/>
      <c r="FRG82"/>
      <c r="FRH82"/>
      <c r="FRI82"/>
      <c r="FRJ82"/>
      <c r="FRK82"/>
      <c r="FRL82"/>
      <c r="FRM82"/>
      <c r="FRN82"/>
      <c r="FRO82"/>
      <c r="FRP82"/>
      <c r="FRQ82"/>
      <c r="FRR82"/>
      <c r="FRS82"/>
      <c r="FRT82"/>
      <c r="FRU82"/>
      <c r="FRV82"/>
      <c r="FRW82"/>
      <c r="FRX82"/>
      <c r="FRY82"/>
      <c r="FRZ82"/>
      <c r="FSA82"/>
      <c r="FSB82"/>
      <c r="FSC82"/>
      <c r="FSD82"/>
      <c r="FSE82"/>
      <c r="FSF82"/>
      <c r="FSG82"/>
      <c r="FSH82"/>
      <c r="FSI82"/>
      <c r="FSJ82"/>
      <c r="FSK82"/>
      <c r="FSL82"/>
      <c r="FSM82"/>
      <c r="FSN82"/>
      <c r="FSO82"/>
      <c r="FSP82"/>
      <c r="FSQ82"/>
      <c r="FSR82"/>
      <c r="FSS82"/>
      <c r="FST82"/>
      <c r="FSU82"/>
      <c r="FSV82"/>
      <c r="FSW82"/>
      <c r="FSX82"/>
      <c r="FSY82"/>
      <c r="FSZ82"/>
      <c r="FTA82"/>
      <c r="FTB82"/>
      <c r="FTC82"/>
      <c r="FTD82"/>
      <c r="FTE82"/>
      <c r="FTF82"/>
      <c r="FTG82"/>
      <c r="FTH82"/>
      <c r="FTI82"/>
      <c r="FTJ82"/>
      <c r="FTK82"/>
      <c r="FTL82"/>
      <c r="FTM82"/>
      <c r="FTN82"/>
      <c r="FTO82"/>
      <c r="FTP82"/>
      <c r="FTQ82"/>
      <c r="FTR82"/>
      <c r="FTS82"/>
      <c r="FTT82"/>
      <c r="FTU82"/>
      <c r="FTV82"/>
      <c r="FTW82"/>
      <c r="FTX82"/>
      <c r="FTY82"/>
      <c r="FTZ82"/>
      <c r="FUA82"/>
      <c r="FUB82"/>
      <c r="FUC82"/>
      <c r="FUD82"/>
      <c r="FUE82"/>
      <c r="FUF82"/>
      <c r="FUG82"/>
      <c r="FUH82"/>
      <c r="FUI82"/>
      <c r="FUJ82"/>
      <c r="FUK82"/>
      <c r="FUL82"/>
      <c r="FUM82"/>
      <c r="FUN82"/>
      <c r="FUO82"/>
      <c r="FUP82"/>
      <c r="FUQ82"/>
      <c r="FUR82"/>
      <c r="FUS82"/>
      <c r="FUT82"/>
      <c r="FUU82"/>
      <c r="FUV82"/>
      <c r="FUW82"/>
      <c r="FUX82"/>
      <c r="FUY82"/>
      <c r="FUZ82"/>
      <c r="FVA82"/>
      <c r="FVB82"/>
      <c r="FVC82"/>
      <c r="FVD82"/>
      <c r="FVE82"/>
      <c r="FVF82"/>
      <c r="FVG82"/>
      <c r="FVH82"/>
      <c r="FVI82"/>
      <c r="FVJ82"/>
      <c r="FVK82"/>
      <c r="FVL82"/>
      <c r="FVM82"/>
      <c r="FVN82"/>
      <c r="FVO82"/>
      <c r="FVP82"/>
      <c r="FVQ82"/>
      <c r="FVR82"/>
      <c r="FVS82"/>
      <c r="FVT82"/>
      <c r="FVU82"/>
      <c r="FVV82"/>
      <c r="FVW82"/>
      <c r="FVX82"/>
      <c r="FVY82"/>
      <c r="FVZ82"/>
      <c r="FWA82"/>
      <c r="FWB82"/>
      <c r="FWC82"/>
      <c r="FWD82"/>
      <c r="FWE82"/>
      <c r="FWF82"/>
      <c r="FWG82"/>
      <c r="FWH82"/>
      <c r="FWI82"/>
      <c r="FWJ82"/>
      <c r="FWK82"/>
      <c r="FWL82"/>
      <c r="FWM82"/>
      <c r="FWN82"/>
      <c r="FWO82"/>
      <c r="FWP82"/>
      <c r="FWQ82"/>
      <c r="FWR82"/>
      <c r="FWS82"/>
      <c r="FWT82"/>
      <c r="FWU82"/>
      <c r="FWV82"/>
      <c r="FWW82"/>
      <c r="FWX82"/>
      <c r="FWY82"/>
      <c r="FWZ82"/>
      <c r="FXA82"/>
      <c r="FXB82"/>
      <c r="FXC82"/>
      <c r="FXD82"/>
      <c r="FXE82"/>
      <c r="FXF82"/>
      <c r="FXG82"/>
      <c r="FXH82"/>
      <c r="FXI82"/>
      <c r="FXJ82"/>
      <c r="FXK82"/>
      <c r="FXL82"/>
      <c r="FXM82"/>
      <c r="FXN82"/>
      <c r="FXO82"/>
      <c r="FXP82"/>
      <c r="FXQ82"/>
      <c r="FXR82"/>
      <c r="FXS82"/>
      <c r="FXT82"/>
      <c r="FXU82"/>
      <c r="FXV82"/>
      <c r="FXW82"/>
      <c r="FXX82"/>
      <c r="FXY82"/>
      <c r="FXZ82"/>
      <c r="FYA82"/>
      <c r="FYB82"/>
      <c r="FYC82"/>
      <c r="FYD82"/>
      <c r="FYE82"/>
      <c r="FYF82"/>
      <c r="FYG82"/>
      <c r="FYH82"/>
      <c r="FYI82"/>
      <c r="FYJ82"/>
      <c r="FYK82"/>
      <c r="FYL82"/>
      <c r="FYM82"/>
      <c r="FYN82"/>
      <c r="FYO82"/>
      <c r="FYP82"/>
      <c r="FYQ82"/>
      <c r="FYR82"/>
      <c r="FYS82"/>
      <c r="FYT82"/>
      <c r="FYU82"/>
      <c r="FYV82"/>
      <c r="FYW82"/>
      <c r="FYX82"/>
      <c r="FYY82"/>
      <c r="FYZ82"/>
      <c r="FZA82"/>
      <c r="FZB82"/>
      <c r="FZC82"/>
      <c r="FZD82"/>
      <c r="FZE82"/>
      <c r="FZF82"/>
      <c r="FZG82"/>
      <c r="FZH82"/>
      <c r="FZI82"/>
      <c r="FZJ82"/>
      <c r="FZK82"/>
      <c r="FZL82"/>
      <c r="FZM82"/>
      <c r="FZN82"/>
      <c r="FZO82"/>
      <c r="FZP82"/>
      <c r="FZQ82"/>
      <c r="FZR82"/>
      <c r="FZS82"/>
      <c r="FZT82"/>
      <c r="FZU82"/>
      <c r="FZV82"/>
      <c r="FZW82"/>
      <c r="FZX82"/>
      <c r="FZY82"/>
      <c r="FZZ82"/>
      <c r="GAA82"/>
      <c r="GAB82"/>
      <c r="GAC82"/>
      <c r="GAD82"/>
      <c r="GAE82"/>
      <c r="GAF82"/>
      <c r="GAG82"/>
      <c r="GAH82"/>
      <c r="GAI82"/>
      <c r="GAJ82"/>
      <c r="GAK82"/>
      <c r="GAL82"/>
      <c r="GAM82"/>
      <c r="GAN82"/>
      <c r="GAO82"/>
      <c r="GAP82"/>
      <c r="GAQ82"/>
      <c r="GAR82"/>
      <c r="GAS82"/>
      <c r="GAT82"/>
      <c r="GAU82"/>
      <c r="GAV82"/>
      <c r="GAW82"/>
      <c r="GAX82"/>
      <c r="GAY82"/>
      <c r="GAZ82"/>
      <c r="GBA82"/>
      <c r="GBB82"/>
      <c r="GBC82"/>
      <c r="GBD82"/>
      <c r="GBE82"/>
      <c r="GBF82"/>
      <c r="GBG82"/>
      <c r="GBH82"/>
      <c r="GBI82"/>
      <c r="GBJ82"/>
      <c r="GBK82"/>
      <c r="GBL82"/>
      <c r="GBM82"/>
      <c r="GBN82"/>
      <c r="GBO82"/>
      <c r="GBP82"/>
      <c r="GBQ82"/>
      <c r="GBR82"/>
      <c r="GBS82"/>
      <c r="GBT82"/>
      <c r="GBU82"/>
      <c r="GBV82"/>
      <c r="GBW82"/>
      <c r="GBX82"/>
      <c r="GBY82"/>
      <c r="GBZ82"/>
      <c r="GCA82"/>
      <c r="GCB82"/>
      <c r="GCC82"/>
      <c r="GCD82"/>
      <c r="GCE82"/>
      <c r="GCF82"/>
      <c r="GCG82"/>
      <c r="GCH82"/>
      <c r="GCI82"/>
      <c r="GCJ82"/>
      <c r="GCK82"/>
      <c r="GCL82"/>
      <c r="GCM82"/>
      <c r="GCN82"/>
      <c r="GCO82"/>
      <c r="GCP82"/>
      <c r="GCQ82"/>
      <c r="GCR82"/>
      <c r="GCS82"/>
      <c r="GCT82"/>
      <c r="GCU82"/>
      <c r="GCV82"/>
      <c r="GCW82"/>
      <c r="GCX82"/>
      <c r="GCY82"/>
      <c r="GCZ82"/>
      <c r="GDA82"/>
      <c r="GDB82"/>
      <c r="GDC82"/>
      <c r="GDD82"/>
      <c r="GDE82"/>
      <c r="GDF82"/>
      <c r="GDG82"/>
      <c r="GDH82"/>
      <c r="GDI82"/>
      <c r="GDJ82"/>
      <c r="GDK82"/>
      <c r="GDL82"/>
      <c r="GDM82"/>
      <c r="GDN82"/>
      <c r="GDO82"/>
      <c r="GDP82"/>
      <c r="GDQ82"/>
      <c r="GDR82"/>
      <c r="GDS82"/>
      <c r="GDT82"/>
      <c r="GDU82"/>
      <c r="GDV82"/>
      <c r="GDW82"/>
      <c r="GDX82"/>
      <c r="GDY82"/>
      <c r="GDZ82"/>
      <c r="GEA82"/>
      <c r="GEB82"/>
      <c r="GEC82"/>
      <c r="GED82"/>
      <c r="GEE82"/>
      <c r="GEF82"/>
      <c r="GEG82"/>
      <c r="GEH82"/>
      <c r="GEI82"/>
      <c r="GEJ82"/>
      <c r="GEK82"/>
      <c r="GEL82"/>
      <c r="GEM82"/>
      <c r="GEN82"/>
      <c r="GEO82"/>
      <c r="GEP82"/>
      <c r="GEQ82"/>
      <c r="GER82"/>
      <c r="GES82"/>
      <c r="GET82"/>
      <c r="GEU82"/>
      <c r="GEV82"/>
      <c r="GEW82"/>
      <c r="GEX82"/>
      <c r="GEY82"/>
      <c r="GEZ82"/>
      <c r="GFA82"/>
      <c r="GFB82"/>
      <c r="GFC82"/>
      <c r="GFD82"/>
      <c r="GFE82"/>
      <c r="GFF82"/>
      <c r="GFG82"/>
      <c r="GFH82"/>
      <c r="GFI82"/>
      <c r="GFJ82"/>
      <c r="GFK82"/>
      <c r="GFL82"/>
      <c r="GFM82"/>
      <c r="GFN82"/>
      <c r="GFO82"/>
      <c r="GFP82"/>
      <c r="GFQ82"/>
      <c r="GFR82"/>
      <c r="GFS82"/>
      <c r="GFT82"/>
      <c r="GFU82"/>
      <c r="GFV82"/>
      <c r="GFW82"/>
      <c r="GFX82"/>
      <c r="GFY82"/>
      <c r="GFZ82"/>
      <c r="GGA82"/>
      <c r="GGB82"/>
      <c r="GGC82"/>
      <c r="GGD82"/>
      <c r="GGE82"/>
      <c r="GGF82"/>
      <c r="GGG82"/>
      <c r="GGH82"/>
      <c r="GGI82"/>
      <c r="GGJ82"/>
      <c r="GGK82"/>
      <c r="GGL82"/>
      <c r="GGM82"/>
      <c r="GGN82"/>
      <c r="GGO82"/>
      <c r="GGP82"/>
      <c r="GGQ82"/>
      <c r="GGR82"/>
      <c r="GGS82"/>
      <c r="GGT82"/>
      <c r="GGU82"/>
      <c r="GGV82"/>
      <c r="GGW82"/>
      <c r="GGX82"/>
      <c r="GGY82"/>
      <c r="GGZ82"/>
      <c r="GHA82"/>
      <c r="GHB82"/>
      <c r="GHC82"/>
      <c r="GHD82"/>
      <c r="GHE82"/>
      <c r="GHF82"/>
      <c r="GHG82"/>
      <c r="GHH82"/>
      <c r="GHI82"/>
      <c r="GHJ82"/>
      <c r="GHK82"/>
      <c r="GHL82"/>
      <c r="GHM82"/>
      <c r="GHN82"/>
      <c r="GHO82"/>
      <c r="GHP82"/>
      <c r="GHQ82"/>
      <c r="GHR82"/>
      <c r="GHS82"/>
      <c r="GHT82"/>
      <c r="GHU82"/>
      <c r="GHV82"/>
      <c r="GHW82"/>
      <c r="GHX82"/>
      <c r="GHY82"/>
      <c r="GHZ82"/>
      <c r="GIA82"/>
      <c r="GIB82"/>
      <c r="GIC82"/>
      <c r="GID82"/>
      <c r="GIE82"/>
      <c r="GIF82"/>
      <c r="GIG82"/>
      <c r="GIH82"/>
      <c r="GII82"/>
      <c r="GIJ82"/>
      <c r="GIK82"/>
      <c r="GIL82"/>
      <c r="GIM82"/>
      <c r="GIN82"/>
      <c r="GIO82"/>
      <c r="GIP82"/>
      <c r="GIQ82"/>
      <c r="GIR82"/>
      <c r="GIS82"/>
      <c r="GIT82"/>
      <c r="GIU82"/>
      <c r="GIV82"/>
      <c r="GIW82"/>
      <c r="GIX82"/>
      <c r="GIY82"/>
      <c r="GIZ82"/>
      <c r="GJA82"/>
      <c r="GJB82"/>
      <c r="GJC82"/>
      <c r="GJD82"/>
      <c r="GJE82"/>
      <c r="GJF82"/>
      <c r="GJG82"/>
      <c r="GJH82"/>
      <c r="GJI82"/>
      <c r="GJJ82"/>
      <c r="GJK82"/>
      <c r="GJL82"/>
      <c r="GJM82"/>
      <c r="GJN82"/>
      <c r="GJO82"/>
      <c r="GJP82"/>
      <c r="GJQ82"/>
      <c r="GJR82"/>
      <c r="GJS82"/>
      <c r="GJT82"/>
      <c r="GJU82"/>
      <c r="GJV82"/>
      <c r="GJW82"/>
      <c r="GJX82"/>
      <c r="GJY82"/>
      <c r="GJZ82"/>
      <c r="GKA82"/>
      <c r="GKB82"/>
      <c r="GKC82"/>
      <c r="GKD82"/>
      <c r="GKE82"/>
      <c r="GKF82"/>
      <c r="GKG82"/>
      <c r="GKH82"/>
      <c r="GKI82"/>
      <c r="GKJ82"/>
      <c r="GKK82"/>
      <c r="GKL82"/>
      <c r="GKM82"/>
      <c r="GKN82"/>
      <c r="GKO82"/>
      <c r="GKP82"/>
      <c r="GKQ82"/>
      <c r="GKR82"/>
      <c r="GKS82"/>
      <c r="GKT82"/>
      <c r="GKU82"/>
      <c r="GKV82"/>
      <c r="GKW82"/>
      <c r="GKX82"/>
      <c r="GKY82"/>
      <c r="GKZ82"/>
      <c r="GLA82"/>
      <c r="GLB82"/>
      <c r="GLC82"/>
      <c r="GLD82"/>
      <c r="GLE82"/>
      <c r="GLF82"/>
      <c r="GLG82"/>
      <c r="GLH82"/>
      <c r="GLI82"/>
      <c r="GLJ82"/>
      <c r="GLK82"/>
      <c r="GLL82"/>
      <c r="GLM82"/>
      <c r="GLN82"/>
      <c r="GLO82"/>
      <c r="GLP82"/>
      <c r="GLQ82"/>
      <c r="GLR82"/>
      <c r="GLS82"/>
      <c r="GLT82"/>
      <c r="GLU82"/>
      <c r="GLV82"/>
      <c r="GLW82"/>
      <c r="GLX82"/>
      <c r="GLY82"/>
      <c r="GLZ82"/>
      <c r="GMA82"/>
      <c r="GMB82"/>
      <c r="GMC82"/>
      <c r="GMD82"/>
      <c r="GME82"/>
      <c r="GMF82"/>
      <c r="GMG82"/>
      <c r="GMH82"/>
      <c r="GMI82"/>
      <c r="GMJ82"/>
      <c r="GMK82"/>
      <c r="GML82"/>
      <c r="GMM82"/>
      <c r="GMN82"/>
      <c r="GMO82"/>
      <c r="GMP82"/>
      <c r="GMQ82"/>
      <c r="GMR82"/>
      <c r="GMS82"/>
      <c r="GMT82"/>
      <c r="GMU82"/>
      <c r="GMV82"/>
      <c r="GMW82"/>
      <c r="GMX82"/>
      <c r="GMY82"/>
      <c r="GMZ82"/>
      <c r="GNA82"/>
      <c r="GNB82"/>
      <c r="GNC82"/>
      <c r="GND82"/>
      <c r="GNE82"/>
      <c r="GNF82"/>
      <c r="GNG82"/>
      <c r="GNH82"/>
      <c r="GNI82"/>
      <c r="GNJ82"/>
      <c r="GNK82"/>
      <c r="GNL82"/>
      <c r="GNM82"/>
      <c r="GNN82"/>
      <c r="GNO82"/>
      <c r="GNP82"/>
      <c r="GNQ82"/>
      <c r="GNR82"/>
      <c r="GNS82"/>
      <c r="GNT82"/>
      <c r="GNU82"/>
      <c r="GNV82"/>
      <c r="GNW82"/>
      <c r="GNX82"/>
      <c r="GNY82"/>
      <c r="GNZ82"/>
      <c r="GOA82"/>
      <c r="GOB82"/>
      <c r="GOC82"/>
      <c r="GOD82"/>
      <c r="GOE82"/>
      <c r="GOF82"/>
      <c r="GOG82"/>
      <c r="GOH82"/>
      <c r="GOI82"/>
      <c r="GOJ82"/>
      <c r="GOK82"/>
      <c r="GOL82"/>
      <c r="GOM82"/>
      <c r="GON82"/>
      <c r="GOO82"/>
      <c r="GOP82"/>
      <c r="GOQ82"/>
      <c r="GOR82"/>
      <c r="GOS82"/>
      <c r="GOT82"/>
      <c r="GOU82"/>
      <c r="GOV82"/>
      <c r="GOW82"/>
      <c r="GOX82"/>
      <c r="GOY82"/>
      <c r="GOZ82"/>
      <c r="GPA82"/>
      <c r="GPB82"/>
      <c r="GPC82"/>
      <c r="GPD82"/>
      <c r="GPE82"/>
      <c r="GPF82"/>
      <c r="GPG82"/>
      <c r="GPH82"/>
      <c r="GPI82"/>
      <c r="GPJ82"/>
      <c r="GPK82"/>
      <c r="GPL82"/>
      <c r="GPM82"/>
      <c r="GPN82"/>
      <c r="GPO82"/>
      <c r="GPP82"/>
      <c r="GPQ82"/>
      <c r="GPR82"/>
      <c r="GPS82"/>
      <c r="GPT82"/>
      <c r="GPU82"/>
      <c r="GPV82"/>
      <c r="GPW82"/>
      <c r="GPX82"/>
      <c r="GPY82"/>
      <c r="GPZ82"/>
      <c r="GQA82"/>
      <c r="GQB82"/>
      <c r="GQC82"/>
      <c r="GQD82"/>
      <c r="GQE82"/>
      <c r="GQF82"/>
      <c r="GQG82"/>
      <c r="GQH82"/>
      <c r="GQI82"/>
      <c r="GQJ82"/>
      <c r="GQK82"/>
      <c r="GQL82"/>
      <c r="GQM82"/>
      <c r="GQN82"/>
      <c r="GQO82"/>
      <c r="GQP82"/>
      <c r="GQQ82"/>
      <c r="GQR82"/>
      <c r="GQS82"/>
      <c r="GQT82"/>
      <c r="GQU82"/>
      <c r="GQV82"/>
      <c r="GQW82"/>
      <c r="GQX82"/>
      <c r="GQY82"/>
      <c r="GQZ82"/>
      <c r="GRA82"/>
      <c r="GRB82"/>
      <c r="GRC82"/>
      <c r="GRD82"/>
      <c r="GRE82"/>
      <c r="GRF82"/>
      <c r="GRG82"/>
      <c r="GRH82"/>
      <c r="GRI82"/>
      <c r="GRJ82"/>
      <c r="GRK82"/>
      <c r="GRL82"/>
      <c r="GRM82"/>
      <c r="GRN82"/>
      <c r="GRO82"/>
      <c r="GRP82"/>
      <c r="GRQ82"/>
      <c r="GRR82"/>
      <c r="GRS82"/>
      <c r="GRT82"/>
      <c r="GRU82"/>
      <c r="GRV82"/>
      <c r="GRW82"/>
      <c r="GRX82"/>
      <c r="GRY82"/>
      <c r="GRZ82"/>
      <c r="GSA82"/>
      <c r="GSB82"/>
      <c r="GSC82"/>
      <c r="GSD82"/>
      <c r="GSE82"/>
      <c r="GSF82"/>
      <c r="GSG82"/>
      <c r="GSH82"/>
      <c r="GSI82"/>
      <c r="GSJ82"/>
      <c r="GSK82"/>
      <c r="GSL82"/>
      <c r="GSM82"/>
      <c r="GSN82"/>
      <c r="GSO82"/>
      <c r="GSP82"/>
      <c r="GSQ82"/>
      <c r="GSR82"/>
      <c r="GSS82"/>
      <c r="GST82"/>
      <c r="GSU82"/>
      <c r="GSV82"/>
      <c r="GSW82"/>
      <c r="GSX82"/>
      <c r="GSY82"/>
      <c r="GSZ82"/>
      <c r="GTA82"/>
      <c r="GTB82"/>
      <c r="GTC82"/>
      <c r="GTD82"/>
      <c r="GTE82"/>
      <c r="GTF82"/>
      <c r="GTG82"/>
      <c r="GTH82"/>
      <c r="GTI82"/>
      <c r="GTJ82"/>
      <c r="GTK82"/>
      <c r="GTL82"/>
      <c r="GTM82"/>
      <c r="GTN82"/>
      <c r="GTO82"/>
      <c r="GTP82"/>
      <c r="GTQ82"/>
      <c r="GTR82"/>
      <c r="GTS82"/>
      <c r="GTT82"/>
      <c r="GTU82"/>
      <c r="GTV82"/>
      <c r="GTW82"/>
      <c r="GTX82"/>
      <c r="GTY82"/>
      <c r="GTZ82"/>
      <c r="GUA82"/>
      <c r="GUB82"/>
      <c r="GUC82"/>
      <c r="GUD82"/>
      <c r="GUE82"/>
      <c r="GUF82"/>
      <c r="GUG82"/>
      <c r="GUH82"/>
      <c r="GUI82"/>
      <c r="GUJ82"/>
      <c r="GUK82"/>
      <c r="GUL82"/>
      <c r="GUM82"/>
      <c r="GUN82"/>
      <c r="GUO82"/>
      <c r="GUP82"/>
      <c r="GUQ82"/>
      <c r="GUR82"/>
      <c r="GUS82"/>
      <c r="GUT82"/>
      <c r="GUU82"/>
      <c r="GUV82"/>
      <c r="GUW82"/>
      <c r="GUX82"/>
      <c r="GUY82"/>
      <c r="GUZ82"/>
      <c r="GVA82"/>
      <c r="GVB82"/>
      <c r="GVC82"/>
      <c r="GVD82"/>
      <c r="GVE82"/>
      <c r="GVF82"/>
      <c r="GVG82"/>
      <c r="GVH82"/>
      <c r="GVI82"/>
      <c r="GVJ82"/>
      <c r="GVK82"/>
      <c r="GVL82"/>
      <c r="GVM82"/>
      <c r="GVN82"/>
      <c r="GVO82"/>
      <c r="GVP82"/>
      <c r="GVQ82"/>
      <c r="GVR82"/>
      <c r="GVS82"/>
      <c r="GVT82"/>
      <c r="GVU82"/>
      <c r="GVV82"/>
      <c r="GVW82"/>
      <c r="GVX82"/>
      <c r="GVY82"/>
      <c r="GVZ82"/>
      <c r="GWA82"/>
      <c r="GWB82"/>
      <c r="GWC82"/>
      <c r="GWD82"/>
      <c r="GWE82"/>
      <c r="GWF82"/>
      <c r="GWG82"/>
      <c r="GWH82"/>
      <c r="GWI82"/>
      <c r="GWJ82"/>
      <c r="GWK82"/>
      <c r="GWL82"/>
      <c r="GWM82"/>
      <c r="GWN82"/>
      <c r="GWO82"/>
      <c r="GWP82"/>
      <c r="GWQ82"/>
      <c r="GWR82"/>
      <c r="GWS82"/>
      <c r="GWT82"/>
      <c r="GWU82"/>
      <c r="GWV82"/>
      <c r="GWW82"/>
      <c r="GWX82"/>
      <c r="GWY82"/>
      <c r="GWZ82"/>
      <c r="GXA82"/>
      <c r="GXB82"/>
      <c r="GXC82"/>
      <c r="GXD82"/>
      <c r="GXE82"/>
      <c r="GXF82"/>
      <c r="GXG82"/>
      <c r="GXH82"/>
      <c r="GXI82"/>
      <c r="GXJ82"/>
      <c r="GXK82"/>
      <c r="GXL82"/>
      <c r="GXM82"/>
      <c r="GXN82"/>
      <c r="GXO82"/>
      <c r="GXP82"/>
      <c r="GXQ82"/>
      <c r="GXR82"/>
      <c r="GXS82"/>
      <c r="GXT82"/>
      <c r="GXU82"/>
      <c r="GXV82"/>
      <c r="GXW82"/>
      <c r="GXX82"/>
      <c r="GXY82"/>
      <c r="GXZ82"/>
      <c r="GYA82"/>
      <c r="GYB82"/>
      <c r="GYC82"/>
      <c r="GYD82"/>
      <c r="GYE82"/>
      <c r="GYF82"/>
      <c r="GYG82"/>
      <c r="GYH82"/>
      <c r="GYI82"/>
      <c r="GYJ82"/>
      <c r="GYK82"/>
      <c r="GYL82"/>
      <c r="GYM82"/>
      <c r="GYN82"/>
      <c r="GYO82"/>
      <c r="GYP82"/>
      <c r="GYQ82"/>
      <c r="GYR82"/>
      <c r="GYS82"/>
      <c r="GYT82"/>
      <c r="GYU82"/>
      <c r="GYV82"/>
      <c r="GYW82"/>
      <c r="GYX82"/>
      <c r="GYY82"/>
      <c r="GYZ82"/>
      <c r="GZA82"/>
      <c r="GZB82"/>
      <c r="GZC82"/>
      <c r="GZD82"/>
      <c r="GZE82"/>
      <c r="GZF82"/>
      <c r="GZG82"/>
      <c r="GZH82"/>
      <c r="GZI82"/>
      <c r="GZJ82"/>
      <c r="GZK82"/>
      <c r="GZL82"/>
      <c r="GZM82"/>
      <c r="GZN82"/>
      <c r="GZO82"/>
      <c r="GZP82"/>
      <c r="GZQ82"/>
      <c r="GZR82"/>
      <c r="GZS82"/>
      <c r="GZT82"/>
      <c r="GZU82"/>
      <c r="GZV82"/>
      <c r="GZW82"/>
      <c r="GZX82"/>
      <c r="GZY82"/>
      <c r="GZZ82"/>
      <c r="HAA82"/>
      <c r="HAB82"/>
      <c r="HAC82"/>
      <c r="HAD82"/>
      <c r="HAE82"/>
      <c r="HAF82"/>
      <c r="HAG82"/>
      <c r="HAH82"/>
      <c r="HAI82"/>
      <c r="HAJ82"/>
      <c r="HAK82"/>
      <c r="HAL82"/>
      <c r="HAM82"/>
      <c r="HAN82"/>
      <c r="HAO82"/>
      <c r="HAP82"/>
      <c r="HAQ82"/>
      <c r="HAR82"/>
      <c r="HAS82"/>
      <c r="HAT82"/>
      <c r="HAU82"/>
      <c r="HAV82"/>
      <c r="HAW82"/>
      <c r="HAX82"/>
      <c r="HAY82"/>
      <c r="HAZ82"/>
      <c r="HBA82"/>
      <c r="HBB82"/>
      <c r="HBC82"/>
      <c r="HBD82"/>
      <c r="HBE82"/>
      <c r="HBF82"/>
      <c r="HBG82"/>
      <c r="HBH82"/>
      <c r="HBI82"/>
      <c r="HBJ82"/>
      <c r="HBK82"/>
      <c r="HBL82"/>
      <c r="HBM82"/>
      <c r="HBN82"/>
      <c r="HBO82"/>
      <c r="HBP82"/>
      <c r="HBQ82"/>
      <c r="HBR82"/>
      <c r="HBS82"/>
      <c r="HBT82"/>
      <c r="HBU82"/>
      <c r="HBV82"/>
      <c r="HBW82"/>
      <c r="HBX82"/>
      <c r="HBY82"/>
      <c r="HBZ82"/>
      <c r="HCA82"/>
      <c r="HCB82"/>
      <c r="HCC82"/>
      <c r="HCD82"/>
      <c r="HCE82"/>
      <c r="HCF82"/>
      <c r="HCG82"/>
      <c r="HCH82"/>
      <c r="HCI82"/>
      <c r="HCJ82"/>
      <c r="HCK82"/>
      <c r="HCL82"/>
      <c r="HCM82"/>
      <c r="HCN82"/>
      <c r="HCO82"/>
      <c r="HCP82"/>
      <c r="HCQ82"/>
      <c r="HCR82"/>
      <c r="HCS82"/>
      <c r="HCT82"/>
      <c r="HCU82"/>
      <c r="HCV82"/>
      <c r="HCW82"/>
      <c r="HCX82"/>
      <c r="HCY82"/>
      <c r="HCZ82"/>
      <c r="HDA82"/>
      <c r="HDB82"/>
      <c r="HDC82"/>
      <c r="HDD82"/>
      <c r="HDE82"/>
      <c r="HDF82"/>
      <c r="HDG82"/>
      <c r="HDH82"/>
      <c r="HDI82"/>
      <c r="HDJ82"/>
      <c r="HDK82"/>
      <c r="HDL82"/>
      <c r="HDM82"/>
      <c r="HDN82"/>
      <c r="HDO82"/>
      <c r="HDP82"/>
      <c r="HDQ82"/>
      <c r="HDR82"/>
      <c r="HDS82"/>
      <c r="HDT82"/>
      <c r="HDU82"/>
      <c r="HDV82"/>
      <c r="HDW82"/>
      <c r="HDX82"/>
      <c r="HDY82"/>
      <c r="HDZ82"/>
      <c r="HEA82"/>
      <c r="HEB82"/>
      <c r="HEC82"/>
      <c r="HED82"/>
      <c r="HEE82"/>
      <c r="HEF82"/>
      <c r="HEG82"/>
      <c r="HEH82"/>
      <c r="HEI82"/>
      <c r="HEJ82"/>
      <c r="HEK82"/>
      <c r="HEL82"/>
      <c r="HEM82"/>
      <c r="HEN82"/>
      <c r="HEO82"/>
      <c r="HEP82"/>
      <c r="HEQ82"/>
      <c r="HER82"/>
      <c r="HES82"/>
      <c r="HET82"/>
      <c r="HEU82"/>
      <c r="HEV82"/>
      <c r="HEW82"/>
      <c r="HEX82"/>
      <c r="HEY82"/>
      <c r="HEZ82"/>
      <c r="HFA82"/>
      <c r="HFB82"/>
      <c r="HFC82"/>
      <c r="HFD82"/>
      <c r="HFE82"/>
      <c r="HFF82"/>
      <c r="HFG82"/>
      <c r="HFH82"/>
      <c r="HFI82"/>
      <c r="HFJ82"/>
      <c r="HFK82"/>
      <c r="HFL82"/>
      <c r="HFM82"/>
      <c r="HFN82"/>
      <c r="HFO82"/>
      <c r="HFP82"/>
      <c r="HFQ82"/>
      <c r="HFR82"/>
      <c r="HFS82"/>
      <c r="HFT82"/>
      <c r="HFU82"/>
      <c r="HFV82"/>
      <c r="HFW82"/>
      <c r="HFX82"/>
      <c r="HFY82"/>
      <c r="HFZ82"/>
      <c r="HGA82"/>
      <c r="HGB82"/>
      <c r="HGC82"/>
      <c r="HGD82"/>
      <c r="HGE82"/>
      <c r="HGF82"/>
      <c r="HGG82"/>
      <c r="HGH82"/>
      <c r="HGI82"/>
      <c r="HGJ82"/>
      <c r="HGK82"/>
      <c r="HGL82"/>
      <c r="HGM82"/>
      <c r="HGN82"/>
      <c r="HGO82"/>
      <c r="HGP82"/>
      <c r="HGQ82"/>
      <c r="HGR82"/>
      <c r="HGS82"/>
      <c r="HGT82"/>
      <c r="HGU82"/>
      <c r="HGV82"/>
      <c r="HGW82"/>
      <c r="HGX82"/>
      <c r="HGY82"/>
      <c r="HGZ82"/>
      <c r="HHA82"/>
      <c r="HHB82"/>
      <c r="HHC82"/>
      <c r="HHD82"/>
      <c r="HHE82"/>
      <c r="HHF82"/>
      <c r="HHG82"/>
      <c r="HHH82"/>
      <c r="HHI82"/>
      <c r="HHJ82"/>
      <c r="HHK82"/>
      <c r="HHL82"/>
      <c r="HHM82"/>
      <c r="HHN82"/>
      <c r="HHO82"/>
      <c r="HHP82"/>
      <c r="HHQ82"/>
      <c r="HHR82"/>
      <c r="HHS82"/>
      <c r="HHT82"/>
      <c r="HHU82"/>
      <c r="HHV82"/>
      <c r="HHW82"/>
      <c r="HHX82"/>
      <c r="HHY82"/>
      <c r="HHZ82"/>
      <c r="HIA82"/>
      <c r="HIB82"/>
      <c r="HIC82"/>
      <c r="HID82"/>
      <c r="HIE82"/>
      <c r="HIF82"/>
      <c r="HIG82"/>
      <c r="HIH82"/>
      <c r="HII82"/>
      <c r="HIJ82"/>
      <c r="HIK82"/>
      <c r="HIL82"/>
      <c r="HIM82"/>
      <c r="HIN82"/>
      <c r="HIO82"/>
      <c r="HIP82"/>
      <c r="HIQ82"/>
      <c r="HIR82"/>
      <c r="HIS82"/>
      <c r="HIT82"/>
      <c r="HIU82"/>
      <c r="HIV82"/>
      <c r="HIW82"/>
      <c r="HIX82"/>
      <c r="HIY82"/>
      <c r="HIZ82"/>
      <c r="HJA82"/>
      <c r="HJB82"/>
      <c r="HJC82"/>
      <c r="HJD82"/>
      <c r="HJE82"/>
      <c r="HJF82"/>
      <c r="HJG82"/>
      <c r="HJH82"/>
      <c r="HJI82"/>
      <c r="HJJ82"/>
      <c r="HJK82"/>
      <c r="HJL82"/>
      <c r="HJM82"/>
      <c r="HJN82"/>
      <c r="HJO82"/>
      <c r="HJP82"/>
      <c r="HJQ82"/>
      <c r="HJR82"/>
      <c r="HJS82"/>
      <c r="HJT82"/>
      <c r="HJU82"/>
      <c r="HJV82"/>
      <c r="HJW82"/>
      <c r="HJX82"/>
      <c r="HJY82"/>
      <c r="HJZ82"/>
      <c r="HKA82"/>
      <c r="HKB82"/>
      <c r="HKC82"/>
      <c r="HKD82"/>
      <c r="HKE82"/>
      <c r="HKF82"/>
      <c r="HKG82"/>
      <c r="HKH82"/>
      <c r="HKI82"/>
      <c r="HKJ82"/>
      <c r="HKK82"/>
      <c r="HKL82"/>
      <c r="HKM82"/>
      <c r="HKN82"/>
      <c r="HKO82"/>
      <c r="HKP82"/>
      <c r="HKQ82"/>
      <c r="HKR82"/>
      <c r="HKS82"/>
      <c r="HKT82"/>
      <c r="HKU82"/>
      <c r="HKV82"/>
      <c r="HKW82"/>
      <c r="HKX82"/>
      <c r="HKY82"/>
      <c r="HKZ82"/>
      <c r="HLA82"/>
      <c r="HLB82"/>
      <c r="HLC82"/>
      <c r="HLD82"/>
      <c r="HLE82"/>
      <c r="HLF82"/>
      <c r="HLG82"/>
      <c r="HLH82"/>
      <c r="HLI82"/>
      <c r="HLJ82"/>
      <c r="HLK82"/>
      <c r="HLL82"/>
      <c r="HLM82"/>
      <c r="HLN82"/>
      <c r="HLO82"/>
      <c r="HLP82"/>
      <c r="HLQ82"/>
      <c r="HLR82"/>
      <c r="HLS82"/>
      <c r="HLT82"/>
      <c r="HLU82"/>
      <c r="HLV82"/>
      <c r="HLW82"/>
      <c r="HLX82"/>
      <c r="HLY82"/>
      <c r="HLZ82"/>
      <c r="HMA82"/>
      <c r="HMB82"/>
      <c r="HMC82"/>
      <c r="HMD82"/>
      <c r="HME82"/>
      <c r="HMF82"/>
      <c r="HMG82"/>
      <c r="HMH82"/>
      <c r="HMI82"/>
      <c r="HMJ82"/>
      <c r="HMK82"/>
      <c r="HML82"/>
      <c r="HMM82"/>
      <c r="HMN82"/>
      <c r="HMO82"/>
      <c r="HMP82"/>
      <c r="HMQ82"/>
      <c r="HMR82"/>
      <c r="HMS82"/>
      <c r="HMT82"/>
      <c r="HMU82"/>
      <c r="HMV82"/>
      <c r="HMW82"/>
      <c r="HMX82"/>
      <c r="HMY82"/>
      <c r="HMZ82"/>
      <c r="HNA82"/>
      <c r="HNB82"/>
      <c r="HNC82"/>
      <c r="HND82"/>
      <c r="HNE82"/>
      <c r="HNF82"/>
      <c r="HNG82"/>
      <c r="HNH82"/>
      <c r="HNI82"/>
      <c r="HNJ82"/>
      <c r="HNK82"/>
      <c r="HNL82"/>
      <c r="HNM82"/>
      <c r="HNN82"/>
      <c r="HNO82"/>
      <c r="HNP82"/>
      <c r="HNQ82"/>
      <c r="HNR82"/>
      <c r="HNS82"/>
      <c r="HNT82"/>
      <c r="HNU82"/>
      <c r="HNV82"/>
      <c r="HNW82"/>
      <c r="HNX82"/>
      <c r="HNY82"/>
      <c r="HNZ82"/>
      <c r="HOA82"/>
      <c r="HOB82"/>
      <c r="HOC82"/>
      <c r="HOD82"/>
      <c r="HOE82"/>
      <c r="HOF82"/>
      <c r="HOG82"/>
      <c r="HOH82"/>
      <c r="HOI82"/>
      <c r="HOJ82"/>
      <c r="HOK82"/>
      <c r="HOL82"/>
      <c r="HOM82"/>
      <c r="HON82"/>
      <c r="HOO82"/>
      <c r="HOP82"/>
      <c r="HOQ82"/>
      <c r="HOR82"/>
      <c r="HOS82"/>
      <c r="HOT82"/>
      <c r="HOU82"/>
      <c r="HOV82"/>
      <c r="HOW82"/>
      <c r="HOX82"/>
      <c r="HOY82"/>
      <c r="HOZ82"/>
      <c r="HPA82"/>
      <c r="HPB82"/>
      <c r="HPC82"/>
      <c r="HPD82"/>
      <c r="HPE82"/>
      <c r="HPF82"/>
      <c r="HPG82"/>
      <c r="HPH82"/>
      <c r="HPI82"/>
      <c r="HPJ82"/>
      <c r="HPK82"/>
      <c r="HPL82"/>
      <c r="HPM82"/>
      <c r="HPN82"/>
      <c r="HPO82"/>
      <c r="HPP82"/>
      <c r="HPQ82"/>
      <c r="HPR82"/>
      <c r="HPS82"/>
      <c r="HPT82"/>
      <c r="HPU82"/>
      <c r="HPV82"/>
      <c r="HPW82"/>
      <c r="HPX82"/>
      <c r="HPY82"/>
      <c r="HPZ82"/>
      <c r="HQA82"/>
      <c r="HQB82"/>
      <c r="HQC82"/>
      <c r="HQD82"/>
      <c r="HQE82"/>
      <c r="HQF82"/>
      <c r="HQG82"/>
      <c r="HQH82"/>
      <c r="HQI82"/>
      <c r="HQJ82"/>
      <c r="HQK82"/>
      <c r="HQL82"/>
      <c r="HQM82"/>
      <c r="HQN82"/>
      <c r="HQO82"/>
      <c r="HQP82"/>
      <c r="HQQ82"/>
      <c r="HQR82"/>
      <c r="HQS82"/>
      <c r="HQT82"/>
      <c r="HQU82"/>
      <c r="HQV82"/>
      <c r="HQW82"/>
      <c r="HQX82"/>
      <c r="HQY82"/>
      <c r="HQZ82"/>
      <c r="HRA82"/>
      <c r="HRB82"/>
      <c r="HRC82"/>
      <c r="HRD82"/>
      <c r="HRE82"/>
      <c r="HRF82"/>
      <c r="HRG82"/>
      <c r="HRH82"/>
      <c r="HRI82"/>
      <c r="HRJ82"/>
      <c r="HRK82"/>
      <c r="HRL82"/>
      <c r="HRM82"/>
      <c r="HRN82"/>
      <c r="HRO82"/>
      <c r="HRP82"/>
      <c r="HRQ82"/>
      <c r="HRR82"/>
      <c r="HRS82"/>
      <c r="HRT82"/>
      <c r="HRU82"/>
      <c r="HRV82"/>
      <c r="HRW82"/>
      <c r="HRX82"/>
      <c r="HRY82"/>
      <c r="HRZ82"/>
      <c r="HSA82"/>
      <c r="HSB82"/>
      <c r="HSC82"/>
      <c r="HSD82"/>
      <c r="HSE82"/>
      <c r="HSF82"/>
      <c r="HSG82"/>
      <c r="HSH82"/>
      <c r="HSI82"/>
      <c r="HSJ82"/>
      <c r="HSK82"/>
      <c r="HSL82"/>
      <c r="HSM82"/>
      <c r="HSN82"/>
      <c r="HSO82"/>
      <c r="HSP82"/>
      <c r="HSQ82"/>
      <c r="HSR82"/>
      <c r="HSS82"/>
      <c r="HST82"/>
      <c r="HSU82"/>
      <c r="HSV82"/>
      <c r="HSW82"/>
      <c r="HSX82"/>
      <c r="HSY82"/>
      <c r="HSZ82"/>
      <c r="HTA82"/>
      <c r="HTB82"/>
      <c r="HTC82"/>
      <c r="HTD82"/>
      <c r="HTE82"/>
      <c r="HTF82"/>
      <c r="HTG82"/>
      <c r="HTH82"/>
      <c r="HTI82"/>
      <c r="HTJ82"/>
      <c r="HTK82"/>
      <c r="HTL82"/>
      <c r="HTM82"/>
      <c r="HTN82"/>
      <c r="HTO82"/>
      <c r="HTP82"/>
      <c r="HTQ82"/>
      <c r="HTR82"/>
      <c r="HTS82"/>
      <c r="HTT82"/>
      <c r="HTU82"/>
      <c r="HTV82"/>
      <c r="HTW82"/>
      <c r="HTX82"/>
      <c r="HTY82"/>
      <c r="HTZ82"/>
      <c r="HUA82"/>
      <c r="HUB82"/>
      <c r="HUC82"/>
      <c r="HUD82"/>
      <c r="HUE82"/>
      <c r="HUF82"/>
      <c r="HUG82"/>
      <c r="HUH82"/>
      <c r="HUI82"/>
      <c r="HUJ82"/>
      <c r="HUK82"/>
      <c r="HUL82"/>
      <c r="HUM82"/>
      <c r="HUN82"/>
      <c r="HUO82"/>
      <c r="HUP82"/>
      <c r="HUQ82"/>
      <c r="HUR82"/>
      <c r="HUS82"/>
      <c r="HUT82"/>
      <c r="HUU82"/>
      <c r="HUV82"/>
      <c r="HUW82"/>
      <c r="HUX82"/>
      <c r="HUY82"/>
      <c r="HUZ82"/>
      <c r="HVA82"/>
      <c r="HVB82"/>
      <c r="HVC82"/>
      <c r="HVD82"/>
      <c r="HVE82"/>
      <c r="HVF82"/>
      <c r="HVG82"/>
      <c r="HVH82"/>
      <c r="HVI82"/>
      <c r="HVJ82"/>
      <c r="HVK82"/>
      <c r="HVL82"/>
      <c r="HVM82"/>
      <c r="HVN82"/>
      <c r="HVO82"/>
      <c r="HVP82"/>
      <c r="HVQ82"/>
      <c r="HVR82"/>
      <c r="HVS82"/>
      <c r="HVT82"/>
      <c r="HVU82"/>
      <c r="HVV82"/>
      <c r="HVW82"/>
      <c r="HVX82"/>
      <c r="HVY82"/>
      <c r="HVZ82"/>
      <c r="HWA82"/>
      <c r="HWB82"/>
      <c r="HWC82"/>
      <c r="HWD82"/>
      <c r="HWE82"/>
      <c r="HWF82"/>
      <c r="HWG82"/>
      <c r="HWH82"/>
      <c r="HWI82"/>
      <c r="HWJ82"/>
      <c r="HWK82"/>
      <c r="HWL82"/>
      <c r="HWM82"/>
      <c r="HWN82"/>
      <c r="HWO82"/>
      <c r="HWP82"/>
      <c r="HWQ82"/>
      <c r="HWR82"/>
      <c r="HWS82"/>
      <c r="HWT82"/>
      <c r="HWU82"/>
      <c r="HWV82"/>
      <c r="HWW82"/>
      <c r="HWX82"/>
      <c r="HWY82"/>
      <c r="HWZ82"/>
      <c r="HXA82"/>
      <c r="HXB82"/>
      <c r="HXC82"/>
      <c r="HXD82"/>
      <c r="HXE82"/>
      <c r="HXF82"/>
      <c r="HXG82"/>
      <c r="HXH82"/>
      <c r="HXI82"/>
      <c r="HXJ82"/>
      <c r="HXK82"/>
      <c r="HXL82"/>
      <c r="HXM82"/>
      <c r="HXN82"/>
      <c r="HXO82"/>
      <c r="HXP82"/>
      <c r="HXQ82"/>
      <c r="HXR82"/>
      <c r="HXS82"/>
      <c r="HXT82"/>
      <c r="HXU82"/>
      <c r="HXV82"/>
      <c r="HXW82"/>
      <c r="HXX82"/>
      <c r="HXY82"/>
      <c r="HXZ82"/>
      <c r="HYA82"/>
      <c r="HYB82"/>
      <c r="HYC82"/>
      <c r="HYD82"/>
      <c r="HYE82"/>
      <c r="HYF82"/>
      <c r="HYG82"/>
      <c r="HYH82"/>
      <c r="HYI82"/>
      <c r="HYJ82"/>
      <c r="HYK82"/>
      <c r="HYL82"/>
      <c r="HYM82"/>
      <c r="HYN82"/>
      <c r="HYO82"/>
      <c r="HYP82"/>
      <c r="HYQ82"/>
      <c r="HYR82"/>
      <c r="HYS82"/>
      <c r="HYT82"/>
      <c r="HYU82"/>
      <c r="HYV82"/>
      <c r="HYW82"/>
      <c r="HYX82"/>
      <c r="HYY82"/>
      <c r="HYZ82"/>
      <c r="HZA82"/>
      <c r="HZB82"/>
      <c r="HZC82"/>
      <c r="HZD82"/>
      <c r="HZE82"/>
      <c r="HZF82"/>
      <c r="HZG82"/>
      <c r="HZH82"/>
      <c r="HZI82"/>
      <c r="HZJ82"/>
      <c r="HZK82"/>
      <c r="HZL82"/>
      <c r="HZM82"/>
      <c r="HZN82"/>
      <c r="HZO82"/>
      <c r="HZP82"/>
      <c r="HZQ82"/>
      <c r="HZR82"/>
      <c r="HZS82"/>
      <c r="HZT82"/>
      <c r="HZU82"/>
      <c r="HZV82"/>
      <c r="HZW82"/>
      <c r="HZX82"/>
      <c r="HZY82"/>
      <c r="HZZ82"/>
      <c r="IAA82"/>
      <c r="IAB82"/>
      <c r="IAC82"/>
      <c r="IAD82"/>
      <c r="IAE82"/>
      <c r="IAF82"/>
      <c r="IAG82"/>
      <c r="IAH82"/>
      <c r="IAI82"/>
      <c r="IAJ82"/>
      <c r="IAK82"/>
      <c r="IAL82"/>
      <c r="IAM82"/>
      <c r="IAN82"/>
      <c r="IAO82"/>
      <c r="IAP82"/>
      <c r="IAQ82"/>
      <c r="IAR82"/>
      <c r="IAS82"/>
      <c r="IAT82"/>
      <c r="IAU82"/>
      <c r="IAV82"/>
      <c r="IAW82"/>
      <c r="IAX82"/>
      <c r="IAY82"/>
      <c r="IAZ82"/>
      <c r="IBA82"/>
      <c r="IBB82"/>
      <c r="IBC82"/>
      <c r="IBD82"/>
      <c r="IBE82"/>
      <c r="IBF82"/>
      <c r="IBG82"/>
      <c r="IBH82"/>
      <c r="IBI82"/>
      <c r="IBJ82"/>
      <c r="IBK82"/>
      <c r="IBL82"/>
      <c r="IBM82"/>
      <c r="IBN82"/>
      <c r="IBO82"/>
      <c r="IBP82"/>
      <c r="IBQ82"/>
      <c r="IBR82"/>
      <c r="IBS82"/>
      <c r="IBT82"/>
      <c r="IBU82"/>
      <c r="IBV82"/>
      <c r="IBW82"/>
      <c r="IBX82"/>
      <c r="IBY82"/>
      <c r="IBZ82"/>
      <c r="ICA82"/>
      <c r="ICB82"/>
      <c r="ICC82"/>
      <c r="ICD82"/>
      <c r="ICE82"/>
      <c r="ICF82"/>
      <c r="ICG82"/>
      <c r="ICH82"/>
      <c r="ICI82"/>
      <c r="ICJ82"/>
      <c r="ICK82"/>
      <c r="ICL82"/>
      <c r="ICM82"/>
      <c r="ICN82"/>
      <c r="ICO82"/>
      <c r="ICP82"/>
      <c r="ICQ82"/>
      <c r="ICR82"/>
      <c r="ICS82"/>
      <c r="ICT82"/>
      <c r="ICU82"/>
      <c r="ICV82"/>
      <c r="ICW82"/>
      <c r="ICX82"/>
      <c r="ICY82"/>
      <c r="ICZ82"/>
      <c r="IDA82"/>
      <c r="IDB82"/>
      <c r="IDC82"/>
      <c r="IDD82"/>
      <c r="IDE82"/>
      <c r="IDF82"/>
      <c r="IDG82"/>
      <c r="IDH82"/>
      <c r="IDI82"/>
      <c r="IDJ82"/>
      <c r="IDK82"/>
      <c r="IDL82"/>
      <c r="IDM82"/>
      <c r="IDN82"/>
      <c r="IDO82"/>
      <c r="IDP82"/>
      <c r="IDQ82"/>
      <c r="IDR82"/>
      <c r="IDS82"/>
      <c r="IDT82"/>
      <c r="IDU82"/>
      <c r="IDV82"/>
      <c r="IDW82"/>
      <c r="IDX82"/>
      <c r="IDY82"/>
      <c r="IDZ82"/>
      <c r="IEA82"/>
      <c r="IEB82"/>
      <c r="IEC82"/>
      <c r="IED82"/>
      <c r="IEE82"/>
      <c r="IEF82"/>
      <c r="IEG82"/>
      <c r="IEH82"/>
      <c r="IEI82"/>
      <c r="IEJ82"/>
      <c r="IEK82"/>
      <c r="IEL82"/>
      <c r="IEM82"/>
      <c r="IEN82"/>
      <c r="IEO82"/>
      <c r="IEP82"/>
      <c r="IEQ82"/>
      <c r="IER82"/>
      <c r="IES82"/>
      <c r="IET82"/>
      <c r="IEU82"/>
      <c r="IEV82"/>
      <c r="IEW82"/>
      <c r="IEX82"/>
      <c r="IEY82"/>
      <c r="IEZ82"/>
      <c r="IFA82"/>
      <c r="IFB82"/>
      <c r="IFC82"/>
      <c r="IFD82"/>
      <c r="IFE82"/>
      <c r="IFF82"/>
      <c r="IFG82"/>
      <c r="IFH82"/>
      <c r="IFI82"/>
      <c r="IFJ82"/>
      <c r="IFK82"/>
      <c r="IFL82"/>
      <c r="IFM82"/>
      <c r="IFN82"/>
      <c r="IFO82"/>
      <c r="IFP82"/>
      <c r="IFQ82"/>
      <c r="IFR82"/>
      <c r="IFS82"/>
      <c r="IFT82"/>
      <c r="IFU82"/>
      <c r="IFV82"/>
      <c r="IFW82"/>
      <c r="IFX82"/>
      <c r="IFY82"/>
      <c r="IFZ82"/>
      <c r="IGA82"/>
      <c r="IGB82"/>
      <c r="IGC82"/>
      <c r="IGD82"/>
      <c r="IGE82"/>
      <c r="IGF82"/>
      <c r="IGG82"/>
      <c r="IGH82"/>
      <c r="IGI82"/>
      <c r="IGJ82"/>
      <c r="IGK82"/>
      <c r="IGL82"/>
      <c r="IGM82"/>
      <c r="IGN82"/>
      <c r="IGO82"/>
      <c r="IGP82"/>
      <c r="IGQ82"/>
      <c r="IGR82"/>
      <c r="IGS82"/>
      <c r="IGT82"/>
      <c r="IGU82"/>
      <c r="IGV82"/>
      <c r="IGW82"/>
      <c r="IGX82"/>
      <c r="IGY82"/>
      <c r="IGZ82"/>
      <c r="IHA82"/>
      <c r="IHB82"/>
      <c r="IHC82"/>
      <c r="IHD82"/>
      <c r="IHE82"/>
      <c r="IHF82"/>
      <c r="IHG82"/>
      <c r="IHH82"/>
      <c r="IHI82"/>
      <c r="IHJ82"/>
      <c r="IHK82"/>
      <c r="IHL82"/>
      <c r="IHM82"/>
      <c r="IHN82"/>
      <c r="IHO82"/>
      <c r="IHP82"/>
      <c r="IHQ82"/>
      <c r="IHR82"/>
      <c r="IHS82"/>
      <c r="IHT82"/>
      <c r="IHU82"/>
      <c r="IHV82"/>
      <c r="IHW82"/>
      <c r="IHX82"/>
      <c r="IHY82"/>
      <c r="IHZ82"/>
      <c r="IIA82"/>
      <c r="IIB82"/>
      <c r="IIC82"/>
      <c r="IID82"/>
      <c r="IIE82"/>
      <c r="IIF82"/>
      <c r="IIG82"/>
      <c r="IIH82"/>
      <c r="III82"/>
      <c r="IIJ82"/>
      <c r="IIK82"/>
      <c r="IIL82"/>
      <c r="IIM82"/>
      <c r="IIN82"/>
      <c r="IIO82"/>
      <c r="IIP82"/>
      <c r="IIQ82"/>
      <c r="IIR82"/>
      <c r="IIS82"/>
      <c r="IIT82"/>
      <c r="IIU82"/>
      <c r="IIV82"/>
      <c r="IIW82"/>
      <c r="IIX82"/>
      <c r="IIY82"/>
      <c r="IIZ82"/>
      <c r="IJA82"/>
      <c r="IJB82"/>
      <c r="IJC82"/>
      <c r="IJD82"/>
      <c r="IJE82"/>
      <c r="IJF82"/>
      <c r="IJG82"/>
      <c r="IJH82"/>
      <c r="IJI82"/>
      <c r="IJJ82"/>
      <c r="IJK82"/>
      <c r="IJL82"/>
      <c r="IJM82"/>
      <c r="IJN82"/>
      <c r="IJO82"/>
      <c r="IJP82"/>
      <c r="IJQ82"/>
      <c r="IJR82"/>
      <c r="IJS82"/>
      <c r="IJT82"/>
      <c r="IJU82"/>
      <c r="IJV82"/>
      <c r="IJW82"/>
      <c r="IJX82"/>
      <c r="IJY82"/>
      <c r="IJZ82"/>
      <c r="IKA82"/>
      <c r="IKB82"/>
      <c r="IKC82"/>
      <c r="IKD82"/>
      <c r="IKE82"/>
      <c r="IKF82"/>
      <c r="IKG82"/>
      <c r="IKH82"/>
      <c r="IKI82"/>
      <c r="IKJ82"/>
      <c r="IKK82"/>
      <c r="IKL82"/>
      <c r="IKM82"/>
      <c r="IKN82"/>
      <c r="IKO82"/>
      <c r="IKP82"/>
      <c r="IKQ82"/>
      <c r="IKR82"/>
      <c r="IKS82"/>
      <c r="IKT82"/>
      <c r="IKU82"/>
      <c r="IKV82"/>
      <c r="IKW82"/>
      <c r="IKX82"/>
      <c r="IKY82"/>
      <c r="IKZ82"/>
      <c r="ILA82"/>
      <c r="ILB82"/>
      <c r="ILC82"/>
      <c r="ILD82"/>
      <c r="ILE82"/>
      <c r="ILF82"/>
      <c r="ILG82"/>
      <c r="ILH82"/>
      <c r="ILI82"/>
      <c r="ILJ82"/>
      <c r="ILK82"/>
      <c r="ILL82"/>
      <c r="ILM82"/>
      <c r="ILN82"/>
      <c r="ILO82"/>
      <c r="ILP82"/>
      <c r="ILQ82"/>
      <c r="ILR82"/>
      <c r="ILS82"/>
      <c r="ILT82"/>
      <c r="ILU82"/>
      <c r="ILV82"/>
      <c r="ILW82"/>
      <c r="ILX82"/>
      <c r="ILY82"/>
      <c r="ILZ82"/>
      <c r="IMA82"/>
      <c r="IMB82"/>
      <c r="IMC82"/>
      <c r="IMD82"/>
      <c r="IME82"/>
      <c r="IMF82"/>
      <c r="IMG82"/>
      <c r="IMH82"/>
      <c r="IMI82"/>
      <c r="IMJ82"/>
      <c r="IMK82"/>
      <c r="IML82"/>
      <c r="IMM82"/>
      <c r="IMN82"/>
      <c r="IMO82"/>
      <c r="IMP82"/>
      <c r="IMQ82"/>
      <c r="IMR82"/>
      <c r="IMS82"/>
      <c r="IMT82"/>
      <c r="IMU82"/>
      <c r="IMV82"/>
      <c r="IMW82"/>
      <c r="IMX82"/>
      <c r="IMY82"/>
      <c r="IMZ82"/>
      <c r="INA82"/>
      <c r="INB82"/>
      <c r="INC82"/>
      <c r="IND82"/>
      <c r="INE82"/>
      <c r="INF82"/>
      <c r="ING82"/>
      <c r="INH82"/>
      <c r="INI82"/>
      <c r="INJ82"/>
      <c r="INK82"/>
      <c r="INL82"/>
      <c r="INM82"/>
      <c r="INN82"/>
      <c r="INO82"/>
      <c r="INP82"/>
      <c r="INQ82"/>
      <c r="INR82"/>
      <c r="INS82"/>
      <c r="INT82"/>
      <c r="INU82"/>
      <c r="INV82"/>
      <c r="INW82"/>
      <c r="INX82"/>
      <c r="INY82"/>
      <c r="INZ82"/>
      <c r="IOA82"/>
      <c r="IOB82"/>
      <c r="IOC82"/>
      <c r="IOD82"/>
      <c r="IOE82"/>
      <c r="IOF82"/>
      <c r="IOG82"/>
      <c r="IOH82"/>
      <c r="IOI82"/>
      <c r="IOJ82"/>
      <c r="IOK82"/>
      <c r="IOL82"/>
      <c r="IOM82"/>
      <c r="ION82"/>
      <c r="IOO82"/>
      <c r="IOP82"/>
      <c r="IOQ82"/>
      <c r="IOR82"/>
      <c r="IOS82"/>
      <c r="IOT82"/>
      <c r="IOU82"/>
      <c r="IOV82"/>
      <c r="IOW82"/>
      <c r="IOX82"/>
      <c r="IOY82"/>
      <c r="IOZ82"/>
      <c r="IPA82"/>
      <c r="IPB82"/>
      <c r="IPC82"/>
      <c r="IPD82"/>
      <c r="IPE82"/>
      <c r="IPF82"/>
      <c r="IPG82"/>
      <c r="IPH82"/>
      <c r="IPI82"/>
      <c r="IPJ82"/>
      <c r="IPK82"/>
      <c r="IPL82"/>
      <c r="IPM82"/>
      <c r="IPN82"/>
      <c r="IPO82"/>
      <c r="IPP82"/>
      <c r="IPQ82"/>
      <c r="IPR82"/>
      <c r="IPS82"/>
      <c r="IPT82"/>
      <c r="IPU82"/>
      <c r="IPV82"/>
      <c r="IPW82"/>
      <c r="IPX82"/>
      <c r="IPY82"/>
      <c r="IPZ82"/>
      <c r="IQA82"/>
      <c r="IQB82"/>
      <c r="IQC82"/>
      <c r="IQD82"/>
      <c r="IQE82"/>
      <c r="IQF82"/>
      <c r="IQG82"/>
      <c r="IQH82"/>
      <c r="IQI82"/>
      <c r="IQJ82"/>
      <c r="IQK82"/>
      <c r="IQL82"/>
      <c r="IQM82"/>
      <c r="IQN82"/>
      <c r="IQO82"/>
      <c r="IQP82"/>
      <c r="IQQ82"/>
      <c r="IQR82"/>
      <c r="IQS82"/>
      <c r="IQT82"/>
      <c r="IQU82"/>
      <c r="IQV82"/>
      <c r="IQW82"/>
      <c r="IQX82"/>
      <c r="IQY82"/>
      <c r="IQZ82"/>
      <c r="IRA82"/>
      <c r="IRB82"/>
      <c r="IRC82"/>
      <c r="IRD82"/>
      <c r="IRE82"/>
      <c r="IRF82"/>
      <c r="IRG82"/>
      <c r="IRH82"/>
      <c r="IRI82"/>
      <c r="IRJ82"/>
      <c r="IRK82"/>
      <c r="IRL82"/>
      <c r="IRM82"/>
      <c r="IRN82"/>
      <c r="IRO82"/>
      <c r="IRP82"/>
      <c r="IRQ82"/>
      <c r="IRR82"/>
      <c r="IRS82"/>
      <c r="IRT82"/>
      <c r="IRU82"/>
      <c r="IRV82"/>
      <c r="IRW82"/>
      <c r="IRX82"/>
      <c r="IRY82"/>
      <c r="IRZ82"/>
      <c r="ISA82"/>
      <c r="ISB82"/>
      <c r="ISC82"/>
      <c r="ISD82"/>
      <c r="ISE82"/>
      <c r="ISF82"/>
      <c r="ISG82"/>
      <c r="ISH82"/>
      <c r="ISI82"/>
      <c r="ISJ82"/>
      <c r="ISK82"/>
      <c r="ISL82"/>
      <c r="ISM82"/>
      <c r="ISN82"/>
      <c r="ISO82"/>
      <c r="ISP82"/>
      <c r="ISQ82"/>
      <c r="ISR82"/>
      <c r="ISS82"/>
      <c r="IST82"/>
      <c r="ISU82"/>
      <c r="ISV82"/>
      <c r="ISW82"/>
      <c r="ISX82"/>
      <c r="ISY82"/>
      <c r="ISZ82"/>
      <c r="ITA82"/>
      <c r="ITB82"/>
      <c r="ITC82"/>
      <c r="ITD82"/>
      <c r="ITE82"/>
      <c r="ITF82"/>
      <c r="ITG82"/>
      <c r="ITH82"/>
      <c r="ITI82"/>
      <c r="ITJ82"/>
      <c r="ITK82"/>
      <c r="ITL82"/>
      <c r="ITM82"/>
      <c r="ITN82"/>
      <c r="ITO82"/>
      <c r="ITP82"/>
      <c r="ITQ82"/>
      <c r="ITR82"/>
      <c r="ITS82"/>
      <c r="ITT82"/>
      <c r="ITU82"/>
      <c r="ITV82"/>
      <c r="ITW82"/>
      <c r="ITX82"/>
      <c r="ITY82"/>
      <c r="ITZ82"/>
      <c r="IUA82"/>
      <c r="IUB82"/>
      <c r="IUC82"/>
      <c r="IUD82"/>
      <c r="IUE82"/>
      <c r="IUF82"/>
      <c r="IUG82"/>
      <c r="IUH82"/>
      <c r="IUI82"/>
      <c r="IUJ82"/>
      <c r="IUK82"/>
      <c r="IUL82"/>
      <c r="IUM82"/>
      <c r="IUN82"/>
      <c r="IUO82"/>
      <c r="IUP82"/>
      <c r="IUQ82"/>
      <c r="IUR82"/>
      <c r="IUS82"/>
      <c r="IUT82"/>
      <c r="IUU82"/>
      <c r="IUV82"/>
      <c r="IUW82"/>
      <c r="IUX82"/>
      <c r="IUY82"/>
      <c r="IUZ82"/>
      <c r="IVA82"/>
      <c r="IVB82"/>
      <c r="IVC82"/>
      <c r="IVD82"/>
      <c r="IVE82"/>
      <c r="IVF82"/>
      <c r="IVG82"/>
      <c r="IVH82"/>
      <c r="IVI82"/>
      <c r="IVJ82"/>
      <c r="IVK82"/>
      <c r="IVL82"/>
      <c r="IVM82"/>
      <c r="IVN82"/>
      <c r="IVO82"/>
      <c r="IVP82"/>
      <c r="IVQ82"/>
      <c r="IVR82"/>
      <c r="IVS82"/>
      <c r="IVT82"/>
      <c r="IVU82"/>
      <c r="IVV82"/>
      <c r="IVW82"/>
      <c r="IVX82"/>
      <c r="IVY82"/>
      <c r="IVZ82"/>
      <c r="IWA82"/>
      <c r="IWB82"/>
      <c r="IWC82"/>
      <c r="IWD82"/>
      <c r="IWE82"/>
      <c r="IWF82"/>
      <c r="IWG82"/>
      <c r="IWH82"/>
      <c r="IWI82"/>
      <c r="IWJ82"/>
      <c r="IWK82"/>
      <c r="IWL82"/>
      <c r="IWM82"/>
      <c r="IWN82"/>
      <c r="IWO82"/>
      <c r="IWP82"/>
      <c r="IWQ82"/>
      <c r="IWR82"/>
      <c r="IWS82"/>
      <c r="IWT82"/>
      <c r="IWU82"/>
      <c r="IWV82"/>
      <c r="IWW82"/>
      <c r="IWX82"/>
      <c r="IWY82"/>
      <c r="IWZ82"/>
      <c r="IXA82"/>
      <c r="IXB82"/>
      <c r="IXC82"/>
      <c r="IXD82"/>
      <c r="IXE82"/>
      <c r="IXF82"/>
      <c r="IXG82"/>
      <c r="IXH82"/>
      <c r="IXI82"/>
      <c r="IXJ82"/>
      <c r="IXK82"/>
      <c r="IXL82"/>
      <c r="IXM82"/>
      <c r="IXN82"/>
      <c r="IXO82"/>
      <c r="IXP82"/>
      <c r="IXQ82"/>
      <c r="IXR82"/>
      <c r="IXS82"/>
      <c r="IXT82"/>
      <c r="IXU82"/>
      <c r="IXV82"/>
      <c r="IXW82"/>
      <c r="IXX82"/>
      <c r="IXY82"/>
      <c r="IXZ82"/>
      <c r="IYA82"/>
      <c r="IYB82"/>
      <c r="IYC82"/>
      <c r="IYD82"/>
      <c r="IYE82"/>
      <c r="IYF82"/>
      <c r="IYG82"/>
      <c r="IYH82"/>
      <c r="IYI82"/>
      <c r="IYJ82"/>
      <c r="IYK82"/>
      <c r="IYL82"/>
      <c r="IYM82"/>
      <c r="IYN82"/>
      <c r="IYO82"/>
      <c r="IYP82"/>
      <c r="IYQ82"/>
      <c r="IYR82"/>
      <c r="IYS82"/>
      <c r="IYT82"/>
      <c r="IYU82"/>
      <c r="IYV82"/>
      <c r="IYW82"/>
      <c r="IYX82"/>
      <c r="IYY82"/>
      <c r="IYZ82"/>
      <c r="IZA82"/>
      <c r="IZB82"/>
      <c r="IZC82"/>
      <c r="IZD82"/>
      <c r="IZE82"/>
      <c r="IZF82"/>
      <c r="IZG82"/>
      <c r="IZH82"/>
      <c r="IZI82"/>
      <c r="IZJ82"/>
      <c r="IZK82"/>
      <c r="IZL82"/>
      <c r="IZM82"/>
      <c r="IZN82"/>
      <c r="IZO82"/>
      <c r="IZP82"/>
      <c r="IZQ82"/>
      <c r="IZR82"/>
      <c r="IZS82"/>
      <c r="IZT82"/>
      <c r="IZU82"/>
      <c r="IZV82"/>
      <c r="IZW82"/>
      <c r="IZX82"/>
      <c r="IZY82"/>
      <c r="IZZ82"/>
      <c r="JAA82"/>
      <c r="JAB82"/>
      <c r="JAC82"/>
      <c r="JAD82"/>
      <c r="JAE82"/>
      <c r="JAF82"/>
      <c r="JAG82"/>
      <c r="JAH82"/>
      <c r="JAI82"/>
      <c r="JAJ82"/>
      <c r="JAK82"/>
      <c r="JAL82"/>
      <c r="JAM82"/>
      <c r="JAN82"/>
      <c r="JAO82"/>
      <c r="JAP82"/>
      <c r="JAQ82"/>
      <c r="JAR82"/>
      <c r="JAS82"/>
      <c r="JAT82"/>
      <c r="JAU82"/>
      <c r="JAV82"/>
      <c r="JAW82"/>
      <c r="JAX82"/>
      <c r="JAY82"/>
      <c r="JAZ82"/>
      <c r="JBA82"/>
      <c r="JBB82"/>
      <c r="JBC82"/>
      <c r="JBD82"/>
      <c r="JBE82"/>
      <c r="JBF82"/>
      <c r="JBG82"/>
      <c r="JBH82"/>
      <c r="JBI82"/>
      <c r="JBJ82"/>
      <c r="JBK82"/>
      <c r="JBL82"/>
      <c r="JBM82"/>
      <c r="JBN82"/>
      <c r="JBO82"/>
      <c r="JBP82"/>
      <c r="JBQ82"/>
      <c r="JBR82"/>
      <c r="JBS82"/>
      <c r="JBT82"/>
      <c r="JBU82"/>
      <c r="JBV82"/>
      <c r="JBW82"/>
      <c r="JBX82"/>
      <c r="JBY82"/>
      <c r="JBZ82"/>
      <c r="JCA82"/>
      <c r="JCB82"/>
      <c r="JCC82"/>
      <c r="JCD82"/>
      <c r="JCE82"/>
      <c r="JCF82"/>
      <c r="JCG82"/>
      <c r="JCH82"/>
      <c r="JCI82"/>
      <c r="JCJ82"/>
      <c r="JCK82"/>
      <c r="JCL82"/>
      <c r="JCM82"/>
      <c r="JCN82"/>
      <c r="JCO82"/>
      <c r="JCP82"/>
      <c r="JCQ82"/>
      <c r="JCR82"/>
      <c r="JCS82"/>
      <c r="JCT82"/>
      <c r="JCU82"/>
      <c r="JCV82"/>
      <c r="JCW82"/>
      <c r="JCX82"/>
      <c r="JCY82"/>
      <c r="JCZ82"/>
      <c r="JDA82"/>
      <c r="JDB82"/>
      <c r="JDC82"/>
      <c r="JDD82"/>
      <c r="JDE82"/>
      <c r="JDF82"/>
      <c r="JDG82"/>
      <c r="JDH82"/>
      <c r="JDI82"/>
      <c r="JDJ82"/>
      <c r="JDK82"/>
      <c r="JDL82"/>
      <c r="JDM82"/>
      <c r="JDN82"/>
      <c r="JDO82"/>
      <c r="JDP82"/>
      <c r="JDQ82"/>
      <c r="JDR82"/>
      <c r="JDS82"/>
      <c r="JDT82"/>
      <c r="JDU82"/>
      <c r="JDV82"/>
      <c r="JDW82"/>
      <c r="JDX82"/>
      <c r="JDY82"/>
      <c r="JDZ82"/>
      <c r="JEA82"/>
      <c r="JEB82"/>
      <c r="JEC82"/>
      <c r="JED82"/>
      <c r="JEE82"/>
      <c r="JEF82"/>
      <c r="JEG82"/>
      <c r="JEH82"/>
      <c r="JEI82"/>
      <c r="JEJ82"/>
      <c r="JEK82"/>
      <c r="JEL82"/>
      <c r="JEM82"/>
      <c r="JEN82"/>
      <c r="JEO82"/>
      <c r="JEP82"/>
      <c r="JEQ82"/>
      <c r="JER82"/>
      <c r="JES82"/>
      <c r="JET82"/>
      <c r="JEU82"/>
      <c r="JEV82"/>
      <c r="JEW82"/>
      <c r="JEX82"/>
      <c r="JEY82"/>
      <c r="JEZ82"/>
      <c r="JFA82"/>
      <c r="JFB82"/>
      <c r="JFC82"/>
      <c r="JFD82"/>
      <c r="JFE82"/>
      <c r="JFF82"/>
      <c r="JFG82"/>
      <c r="JFH82"/>
      <c r="JFI82"/>
      <c r="JFJ82"/>
      <c r="JFK82"/>
      <c r="JFL82"/>
      <c r="JFM82"/>
      <c r="JFN82"/>
      <c r="JFO82"/>
      <c r="JFP82"/>
      <c r="JFQ82"/>
      <c r="JFR82"/>
      <c r="JFS82"/>
      <c r="JFT82"/>
      <c r="JFU82"/>
      <c r="JFV82"/>
      <c r="JFW82"/>
      <c r="JFX82"/>
      <c r="JFY82"/>
      <c r="JFZ82"/>
      <c r="JGA82"/>
      <c r="JGB82"/>
      <c r="JGC82"/>
      <c r="JGD82"/>
      <c r="JGE82"/>
      <c r="JGF82"/>
      <c r="JGG82"/>
      <c r="JGH82"/>
      <c r="JGI82"/>
      <c r="JGJ82"/>
      <c r="JGK82"/>
      <c r="JGL82"/>
      <c r="JGM82"/>
      <c r="JGN82"/>
      <c r="JGO82"/>
      <c r="JGP82"/>
      <c r="JGQ82"/>
      <c r="JGR82"/>
      <c r="JGS82"/>
      <c r="JGT82"/>
      <c r="JGU82"/>
      <c r="JGV82"/>
      <c r="JGW82"/>
      <c r="JGX82"/>
      <c r="JGY82"/>
      <c r="JGZ82"/>
      <c r="JHA82"/>
      <c r="JHB82"/>
      <c r="JHC82"/>
      <c r="JHD82"/>
      <c r="JHE82"/>
      <c r="JHF82"/>
      <c r="JHG82"/>
      <c r="JHH82"/>
      <c r="JHI82"/>
      <c r="JHJ82"/>
      <c r="JHK82"/>
      <c r="JHL82"/>
      <c r="JHM82"/>
      <c r="JHN82"/>
      <c r="JHO82"/>
      <c r="JHP82"/>
      <c r="JHQ82"/>
      <c r="JHR82"/>
      <c r="JHS82"/>
      <c r="JHT82"/>
      <c r="JHU82"/>
      <c r="JHV82"/>
      <c r="JHW82"/>
      <c r="JHX82"/>
      <c r="JHY82"/>
      <c r="JHZ82"/>
      <c r="JIA82"/>
      <c r="JIB82"/>
      <c r="JIC82"/>
      <c r="JID82"/>
      <c r="JIE82"/>
      <c r="JIF82"/>
      <c r="JIG82"/>
      <c r="JIH82"/>
      <c r="JII82"/>
      <c r="JIJ82"/>
      <c r="JIK82"/>
      <c r="JIL82"/>
      <c r="JIM82"/>
      <c r="JIN82"/>
      <c r="JIO82"/>
      <c r="JIP82"/>
      <c r="JIQ82"/>
      <c r="JIR82"/>
      <c r="JIS82"/>
      <c r="JIT82"/>
      <c r="JIU82"/>
      <c r="JIV82"/>
      <c r="JIW82"/>
      <c r="JIX82"/>
      <c r="JIY82"/>
      <c r="JIZ82"/>
      <c r="JJA82"/>
      <c r="JJB82"/>
      <c r="JJC82"/>
      <c r="JJD82"/>
      <c r="JJE82"/>
      <c r="JJF82"/>
      <c r="JJG82"/>
      <c r="JJH82"/>
      <c r="JJI82"/>
      <c r="JJJ82"/>
      <c r="JJK82"/>
      <c r="JJL82"/>
      <c r="JJM82"/>
      <c r="JJN82"/>
      <c r="JJO82"/>
      <c r="JJP82"/>
      <c r="JJQ82"/>
      <c r="JJR82"/>
      <c r="JJS82"/>
      <c r="JJT82"/>
      <c r="JJU82"/>
      <c r="JJV82"/>
      <c r="JJW82"/>
      <c r="JJX82"/>
      <c r="JJY82"/>
      <c r="JJZ82"/>
      <c r="JKA82"/>
      <c r="JKB82"/>
      <c r="JKC82"/>
      <c r="JKD82"/>
      <c r="JKE82"/>
      <c r="JKF82"/>
      <c r="JKG82"/>
      <c r="JKH82"/>
      <c r="JKI82"/>
      <c r="JKJ82"/>
      <c r="JKK82"/>
      <c r="JKL82"/>
      <c r="JKM82"/>
      <c r="JKN82"/>
      <c r="JKO82"/>
      <c r="JKP82"/>
      <c r="JKQ82"/>
      <c r="JKR82"/>
      <c r="JKS82"/>
      <c r="JKT82"/>
      <c r="JKU82"/>
      <c r="JKV82"/>
      <c r="JKW82"/>
      <c r="JKX82"/>
      <c r="JKY82"/>
      <c r="JKZ82"/>
      <c r="JLA82"/>
      <c r="JLB82"/>
      <c r="JLC82"/>
      <c r="JLD82"/>
      <c r="JLE82"/>
      <c r="JLF82"/>
      <c r="JLG82"/>
      <c r="JLH82"/>
      <c r="JLI82"/>
      <c r="JLJ82"/>
      <c r="JLK82"/>
      <c r="JLL82"/>
      <c r="JLM82"/>
      <c r="JLN82"/>
      <c r="JLO82"/>
      <c r="JLP82"/>
      <c r="JLQ82"/>
      <c r="JLR82"/>
      <c r="JLS82"/>
      <c r="JLT82"/>
      <c r="JLU82"/>
      <c r="JLV82"/>
      <c r="JLW82"/>
      <c r="JLX82"/>
      <c r="JLY82"/>
      <c r="JLZ82"/>
      <c r="JMA82"/>
      <c r="JMB82"/>
      <c r="JMC82"/>
      <c r="JMD82"/>
      <c r="JME82"/>
      <c r="JMF82"/>
      <c r="JMG82"/>
      <c r="JMH82"/>
      <c r="JMI82"/>
      <c r="JMJ82"/>
      <c r="JMK82"/>
      <c r="JML82"/>
      <c r="JMM82"/>
      <c r="JMN82"/>
      <c r="JMO82"/>
      <c r="JMP82"/>
      <c r="JMQ82"/>
      <c r="JMR82"/>
      <c r="JMS82"/>
      <c r="JMT82"/>
      <c r="JMU82"/>
      <c r="JMV82"/>
      <c r="JMW82"/>
      <c r="JMX82"/>
      <c r="JMY82"/>
      <c r="JMZ82"/>
      <c r="JNA82"/>
      <c r="JNB82"/>
      <c r="JNC82"/>
      <c r="JND82"/>
      <c r="JNE82"/>
      <c r="JNF82"/>
      <c r="JNG82"/>
      <c r="JNH82"/>
      <c r="JNI82"/>
      <c r="JNJ82"/>
      <c r="JNK82"/>
      <c r="JNL82"/>
      <c r="JNM82"/>
      <c r="JNN82"/>
      <c r="JNO82"/>
      <c r="JNP82"/>
      <c r="JNQ82"/>
      <c r="JNR82"/>
      <c r="JNS82"/>
      <c r="JNT82"/>
      <c r="JNU82"/>
      <c r="JNV82"/>
      <c r="JNW82"/>
      <c r="JNX82"/>
      <c r="JNY82"/>
      <c r="JNZ82"/>
      <c r="JOA82"/>
      <c r="JOB82"/>
      <c r="JOC82"/>
      <c r="JOD82"/>
      <c r="JOE82"/>
      <c r="JOF82"/>
      <c r="JOG82"/>
      <c r="JOH82"/>
      <c r="JOI82"/>
      <c r="JOJ82"/>
      <c r="JOK82"/>
      <c r="JOL82"/>
      <c r="JOM82"/>
      <c r="JON82"/>
      <c r="JOO82"/>
      <c r="JOP82"/>
      <c r="JOQ82"/>
      <c r="JOR82"/>
      <c r="JOS82"/>
      <c r="JOT82"/>
      <c r="JOU82"/>
      <c r="JOV82"/>
      <c r="JOW82"/>
      <c r="JOX82"/>
      <c r="JOY82"/>
      <c r="JOZ82"/>
      <c r="JPA82"/>
      <c r="JPB82"/>
      <c r="JPC82"/>
      <c r="JPD82"/>
      <c r="JPE82"/>
      <c r="JPF82"/>
      <c r="JPG82"/>
      <c r="JPH82"/>
      <c r="JPI82"/>
      <c r="JPJ82"/>
      <c r="JPK82"/>
      <c r="JPL82"/>
      <c r="JPM82"/>
      <c r="JPN82"/>
      <c r="JPO82"/>
      <c r="JPP82"/>
      <c r="JPQ82"/>
      <c r="JPR82"/>
      <c r="JPS82"/>
      <c r="JPT82"/>
      <c r="JPU82"/>
      <c r="JPV82"/>
      <c r="JPW82"/>
      <c r="JPX82"/>
      <c r="JPY82"/>
      <c r="JPZ82"/>
      <c r="JQA82"/>
      <c r="JQB82"/>
      <c r="JQC82"/>
      <c r="JQD82"/>
      <c r="JQE82"/>
      <c r="JQF82"/>
      <c r="JQG82"/>
      <c r="JQH82"/>
      <c r="JQI82"/>
      <c r="JQJ82"/>
      <c r="JQK82"/>
      <c r="JQL82"/>
      <c r="JQM82"/>
      <c r="JQN82"/>
      <c r="JQO82"/>
      <c r="JQP82"/>
      <c r="JQQ82"/>
      <c r="JQR82"/>
      <c r="JQS82"/>
      <c r="JQT82"/>
      <c r="JQU82"/>
      <c r="JQV82"/>
      <c r="JQW82"/>
      <c r="JQX82"/>
      <c r="JQY82"/>
      <c r="JQZ82"/>
      <c r="JRA82"/>
      <c r="JRB82"/>
      <c r="JRC82"/>
      <c r="JRD82"/>
      <c r="JRE82"/>
      <c r="JRF82"/>
      <c r="JRG82"/>
      <c r="JRH82"/>
      <c r="JRI82"/>
      <c r="JRJ82"/>
      <c r="JRK82"/>
      <c r="JRL82"/>
      <c r="JRM82"/>
      <c r="JRN82"/>
      <c r="JRO82"/>
      <c r="JRP82"/>
      <c r="JRQ82"/>
      <c r="JRR82"/>
      <c r="JRS82"/>
      <c r="JRT82"/>
      <c r="JRU82"/>
      <c r="JRV82"/>
      <c r="JRW82"/>
      <c r="JRX82"/>
      <c r="JRY82"/>
      <c r="JRZ82"/>
      <c r="JSA82"/>
      <c r="JSB82"/>
      <c r="JSC82"/>
      <c r="JSD82"/>
      <c r="JSE82"/>
      <c r="JSF82"/>
      <c r="JSG82"/>
      <c r="JSH82"/>
      <c r="JSI82"/>
      <c r="JSJ82"/>
      <c r="JSK82"/>
      <c r="JSL82"/>
      <c r="JSM82"/>
      <c r="JSN82"/>
      <c r="JSO82"/>
      <c r="JSP82"/>
      <c r="JSQ82"/>
      <c r="JSR82"/>
      <c r="JSS82"/>
      <c r="JST82"/>
      <c r="JSU82"/>
      <c r="JSV82"/>
      <c r="JSW82"/>
      <c r="JSX82"/>
      <c r="JSY82"/>
      <c r="JSZ82"/>
      <c r="JTA82"/>
      <c r="JTB82"/>
      <c r="JTC82"/>
      <c r="JTD82"/>
      <c r="JTE82"/>
      <c r="JTF82"/>
      <c r="JTG82"/>
      <c r="JTH82"/>
      <c r="JTI82"/>
      <c r="JTJ82"/>
      <c r="JTK82"/>
      <c r="JTL82"/>
      <c r="JTM82"/>
      <c r="JTN82"/>
      <c r="JTO82"/>
      <c r="JTP82"/>
      <c r="JTQ82"/>
      <c r="JTR82"/>
      <c r="JTS82"/>
      <c r="JTT82"/>
      <c r="JTU82"/>
      <c r="JTV82"/>
      <c r="JTW82"/>
      <c r="JTX82"/>
      <c r="JTY82"/>
      <c r="JTZ82"/>
      <c r="JUA82"/>
      <c r="JUB82"/>
      <c r="JUC82"/>
      <c r="JUD82"/>
      <c r="JUE82"/>
      <c r="JUF82"/>
      <c r="JUG82"/>
      <c r="JUH82"/>
      <c r="JUI82"/>
      <c r="JUJ82"/>
      <c r="JUK82"/>
      <c r="JUL82"/>
      <c r="JUM82"/>
      <c r="JUN82"/>
      <c r="JUO82"/>
      <c r="JUP82"/>
      <c r="JUQ82"/>
      <c r="JUR82"/>
      <c r="JUS82"/>
      <c r="JUT82"/>
      <c r="JUU82"/>
      <c r="JUV82"/>
      <c r="JUW82"/>
      <c r="JUX82"/>
      <c r="JUY82"/>
      <c r="JUZ82"/>
      <c r="JVA82"/>
      <c r="JVB82"/>
      <c r="JVC82"/>
      <c r="JVD82"/>
      <c r="JVE82"/>
      <c r="JVF82"/>
      <c r="JVG82"/>
      <c r="JVH82"/>
      <c r="JVI82"/>
      <c r="JVJ82"/>
      <c r="JVK82"/>
      <c r="JVL82"/>
      <c r="JVM82"/>
      <c r="JVN82"/>
      <c r="JVO82"/>
      <c r="JVP82"/>
      <c r="JVQ82"/>
      <c r="JVR82"/>
      <c r="JVS82"/>
      <c r="JVT82"/>
      <c r="JVU82"/>
      <c r="JVV82"/>
      <c r="JVW82"/>
      <c r="JVX82"/>
      <c r="JVY82"/>
      <c r="JVZ82"/>
      <c r="JWA82"/>
      <c r="JWB82"/>
      <c r="JWC82"/>
      <c r="JWD82"/>
      <c r="JWE82"/>
      <c r="JWF82"/>
      <c r="JWG82"/>
      <c r="JWH82"/>
      <c r="JWI82"/>
      <c r="JWJ82"/>
      <c r="JWK82"/>
      <c r="JWL82"/>
      <c r="JWM82"/>
      <c r="JWN82"/>
      <c r="JWO82"/>
      <c r="JWP82"/>
      <c r="JWQ82"/>
      <c r="JWR82"/>
      <c r="JWS82"/>
      <c r="JWT82"/>
      <c r="JWU82"/>
      <c r="JWV82"/>
      <c r="JWW82"/>
      <c r="JWX82"/>
      <c r="JWY82"/>
      <c r="JWZ82"/>
      <c r="JXA82"/>
      <c r="JXB82"/>
      <c r="JXC82"/>
      <c r="JXD82"/>
      <c r="JXE82"/>
      <c r="JXF82"/>
      <c r="JXG82"/>
      <c r="JXH82"/>
      <c r="JXI82"/>
      <c r="JXJ82"/>
      <c r="JXK82"/>
      <c r="JXL82"/>
      <c r="JXM82"/>
      <c r="JXN82"/>
      <c r="JXO82"/>
      <c r="JXP82"/>
      <c r="JXQ82"/>
      <c r="JXR82"/>
      <c r="JXS82"/>
      <c r="JXT82"/>
      <c r="JXU82"/>
      <c r="JXV82"/>
      <c r="JXW82"/>
      <c r="JXX82"/>
      <c r="JXY82"/>
      <c r="JXZ82"/>
      <c r="JYA82"/>
      <c r="JYB82"/>
      <c r="JYC82"/>
      <c r="JYD82"/>
      <c r="JYE82"/>
      <c r="JYF82"/>
      <c r="JYG82"/>
      <c r="JYH82"/>
      <c r="JYI82"/>
      <c r="JYJ82"/>
      <c r="JYK82"/>
      <c r="JYL82"/>
      <c r="JYM82"/>
      <c r="JYN82"/>
      <c r="JYO82"/>
      <c r="JYP82"/>
      <c r="JYQ82"/>
      <c r="JYR82"/>
      <c r="JYS82"/>
      <c r="JYT82"/>
      <c r="JYU82"/>
      <c r="JYV82"/>
      <c r="JYW82"/>
      <c r="JYX82"/>
      <c r="JYY82"/>
      <c r="JYZ82"/>
      <c r="JZA82"/>
      <c r="JZB82"/>
      <c r="JZC82"/>
      <c r="JZD82"/>
      <c r="JZE82"/>
      <c r="JZF82"/>
      <c r="JZG82"/>
      <c r="JZH82"/>
      <c r="JZI82"/>
      <c r="JZJ82"/>
      <c r="JZK82"/>
      <c r="JZL82"/>
      <c r="JZM82"/>
      <c r="JZN82"/>
      <c r="JZO82"/>
      <c r="JZP82"/>
      <c r="JZQ82"/>
      <c r="JZR82"/>
      <c r="JZS82"/>
      <c r="JZT82"/>
      <c r="JZU82"/>
      <c r="JZV82"/>
      <c r="JZW82"/>
      <c r="JZX82"/>
      <c r="JZY82"/>
      <c r="JZZ82"/>
      <c r="KAA82"/>
      <c r="KAB82"/>
      <c r="KAC82"/>
      <c r="KAD82"/>
      <c r="KAE82"/>
      <c r="KAF82"/>
      <c r="KAG82"/>
      <c r="KAH82"/>
      <c r="KAI82"/>
      <c r="KAJ82"/>
      <c r="KAK82"/>
      <c r="KAL82"/>
      <c r="KAM82"/>
      <c r="KAN82"/>
      <c r="KAO82"/>
      <c r="KAP82"/>
      <c r="KAQ82"/>
      <c r="KAR82"/>
      <c r="KAS82"/>
      <c r="KAT82"/>
      <c r="KAU82"/>
      <c r="KAV82"/>
      <c r="KAW82"/>
      <c r="KAX82"/>
      <c r="KAY82"/>
      <c r="KAZ82"/>
      <c r="KBA82"/>
      <c r="KBB82"/>
      <c r="KBC82"/>
      <c r="KBD82"/>
      <c r="KBE82"/>
      <c r="KBF82"/>
      <c r="KBG82"/>
      <c r="KBH82"/>
      <c r="KBI82"/>
      <c r="KBJ82"/>
      <c r="KBK82"/>
      <c r="KBL82"/>
      <c r="KBM82"/>
      <c r="KBN82"/>
      <c r="KBO82"/>
      <c r="KBP82"/>
      <c r="KBQ82"/>
      <c r="KBR82"/>
      <c r="KBS82"/>
      <c r="KBT82"/>
      <c r="KBU82"/>
      <c r="KBV82"/>
      <c r="KBW82"/>
      <c r="KBX82"/>
      <c r="KBY82"/>
      <c r="KBZ82"/>
      <c r="KCA82"/>
      <c r="KCB82"/>
      <c r="KCC82"/>
      <c r="KCD82"/>
      <c r="KCE82"/>
      <c r="KCF82"/>
      <c r="KCG82"/>
      <c r="KCH82"/>
      <c r="KCI82"/>
      <c r="KCJ82"/>
      <c r="KCK82"/>
      <c r="KCL82"/>
      <c r="KCM82"/>
      <c r="KCN82"/>
      <c r="KCO82"/>
      <c r="KCP82"/>
      <c r="KCQ82"/>
      <c r="KCR82"/>
      <c r="KCS82"/>
      <c r="KCT82"/>
      <c r="KCU82"/>
      <c r="KCV82"/>
      <c r="KCW82"/>
      <c r="KCX82"/>
      <c r="KCY82"/>
      <c r="KCZ82"/>
      <c r="KDA82"/>
      <c r="KDB82"/>
      <c r="KDC82"/>
      <c r="KDD82"/>
      <c r="KDE82"/>
      <c r="KDF82"/>
      <c r="KDG82"/>
      <c r="KDH82"/>
      <c r="KDI82"/>
      <c r="KDJ82"/>
      <c r="KDK82"/>
      <c r="KDL82"/>
      <c r="KDM82"/>
      <c r="KDN82"/>
      <c r="KDO82"/>
      <c r="KDP82"/>
      <c r="KDQ82"/>
      <c r="KDR82"/>
      <c r="KDS82"/>
      <c r="KDT82"/>
      <c r="KDU82"/>
      <c r="KDV82"/>
      <c r="KDW82"/>
      <c r="KDX82"/>
      <c r="KDY82"/>
      <c r="KDZ82"/>
      <c r="KEA82"/>
      <c r="KEB82"/>
      <c r="KEC82"/>
      <c r="KED82"/>
      <c r="KEE82"/>
      <c r="KEF82"/>
      <c r="KEG82"/>
      <c r="KEH82"/>
      <c r="KEI82"/>
      <c r="KEJ82"/>
      <c r="KEK82"/>
      <c r="KEL82"/>
      <c r="KEM82"/>
      <c r="KEN82"/>
      <c r="KEO82"/>
      <c r="KEP82"/>
      <c r="KEQ82"/>
      <c r="KER82"/>
      <c r="KES82"/>
      <c r="KET82"/>
      <c r="KEU82"/>
      <c r="KEV82"/>
      <c r="KEW82"/>
      <c r="KEX82"/>
      <c r="KEY82"/>
      <c r="KEZ82"/>
      <c r="KFA82"/>
      <c r="KFB82"/>
      <c r="KFC82"/>
      <c r="KFD82"/>
      <c r="KFE82"/>
      <c r="KFF82"/>
      <c r="KFG82"/>
      <c r="KFH82"/>
      <c r="KFI82"/>
      <c r="KFJ82"/>
      <c r="KFK82"/>
      <c r="KFL82"/>
      <c r="KFM82"/>
      <c r="KFN82"/>
      <c r="KFO82"/>
      <c r="KFP82"/>
      <c r="KFQ82"/>
      <c r="KFR82"/>
      <c r="KFS82"/>
      <c r="KFT82"/>
      <c r="KFU82"/>
      <c r="KFV82"/>
      <c r="KFW82"/>
      <c r="KFX82"/>
      <c r="KFY82"/>
      <c r="KFZ82"/>
      <c r="KGA82"/>
      <c r="KGB82"/>
      <c r="KGC82"/>
      <c r="KGD82"/>
      <c r="KGE82"/>
      <c r="KGF82"/>
      <c r="KGG82"/>
      <c r="KGH82"/>
      <c r="KGI82"/>
      <c r="KGJ82"/>
      <c r="KGK82"/>
      <c r="KGL82"/>
      <c r="KGM82"/>
      <c r="KGN82"/>
      <c r="KGO82"/>
      <c r="KGP82"/>
      <c r="KGQ82"/>
      <c r="KGR82"/>
      <c r="KGS82"/>
      <c r="KGT82"/>
      <c r="KGU82"/>
      <c r="KGV82"/>
      <c r="KGW82"/>
      <c r="KGX82"/>
      <c r="KGY82"/>
      <c r="KGZ82"/>
      <c r="KHA82"/>
      <c r="KHB82"/>
      <c r="KHC82"/>
      <c r="KHD82"/>
      <c r="KHE82"/>
      <c r="KHF82"/>
      <c r="KHG82"/>
      <c r="KHH82"/>
      <c r="KHI82"/>
      <c r="KHJ82"/>
      <c r="KHK82"/>
      <c r="KHL82"/>
      <c r="KHM82"/>
      <c r="KHN82"/>
      <c r="KHO82"/>
      <c r="KHP82"/>
      <c r="KHQ82"/>
      <c r="KHR82"/>
      <c r="KHS82"/>
      <c r="KHT82"/>
      <c r="KHU82"/>
      <c r="KHV82"/>
      <c r="KHW82"/>
      <c r="KHX82"/>
      <c r="KHY82"/>
      <c r="KHZ82"/>
      <c r="KIA82"/>
      <c r="KIB82"/>
      <c r="KIC82"/>
      <c r="KID82"/>
      <c r="KIE82"/>
      <c r="KIF82"/>
      <c r="KIG82"/>
      <c r="KIH82"/>
      <c r="KII82"/>
      <c r="KIJ82"/>
      <c r="KIK82"/>
      <c r="KIL82"/>
      <c r="KIM82"/>
      <c r="KIN82"/>
      <c r="KIO82"/>
      <c r="KIP82"/>
      <c r="KIQ82"/>
      <c r="KIR82"/>
      <c r="KIS82"/>
      <c r="KIT82"/>
      <c r="KIU82"/>
      <c r="KIV82"/>
      <c r="KIW82"/>
      <c r="KIX82"/>
      <c r="KIY82"/>
      <c r="KIZ82"/>
      <c r="KJA82"/>
      <c r="KJB82"/>
      <c r="KJC82"/>
      <c r="KJD82"/>
      <c r="KJE82"/>
      <c r="KJF82"/>
      <c r="KJG82"/>
      <c r="KJH82"/>
      <c r="KJI82"/>
      <c r="KJJ82"/>
      <c r="KJK82"/>
      <c r="KJL82"/>
      <c r="KJM82"/>
      <c r="KJN82"/>
      <c r="KJO82"/>
      <c r="KJP82"/>
      <c r="KJQ82"/>
      <c r="KJR82"/>
      <c r="KJS82"/>
      <c r="KJT82"/>
      <c r="KJU82"/>
      <c r="KJV82"/>
      <c r="KJW82"/>
      <c r="KJX82"/>
      <c r="KJY82"/>
      <c r="KJZ82"/>
      <c r="KKA82"/>
      <c r="KKB82"/>
      <c r="KKC82"/>
      <c r="KKD82"/>
      <c r="KKE82"/>
      <c r="KKF82"/>
      <c r="KKG82"/>
      <c r="KKH82"/>
      <c r="KKI82"/>
      <c r="KKJ82"/>
      <c r="KKK82"/>
      <c r="KKL82"/>
      <c r="KKM82"/>
      <c r="KKN82"/>
      <c r="KKO82"/>
      <c r="KKP82"/>
      <c r="KKQ82"/>
      <c r="KKR82"/>
      <c r="KKS82"/>
      <c r="KKT82"/>
      <c r="KKU82"/>
      <c r="KKV82"/>
      <c r="KKW82"/>
      <c r="KKX82"/>
      <c r="KKY82"/>
      <c r="KKZ82"/>
      <c r="KLA82"/>
      <c r="KLB82"/>
      <c r="KLC82"/>
      <c r="KLD82"/>
      <c r="KLE82"/>
      <c r="KLF82"/>
      <c r="KLG82"/>
      <c r="KLH82"/>
      <c r="KLI82"/>
      <c r="KLJ82"/>
      <c r="KLK82"/>
      <c r="KLL82"/>
      <c r="KLM82"/>
      <c r="KLN82"/>
      <c r="KLO82"/>
      <c r="KLP82"/>
      <c r="KLQ82"/>
      <c r="KLR82"/>
      <c r="KLS82"/>
      <c r="KLT82"/>
      <c r="KLU82"/>
      <c r="KLV82"/>
      <c r="KLW82"/>
      <c r="KLX82"/>
      <c r="KLY82"/>
      <c r="KLZ82"/>
      <c r="KMA82"/>
      <c r="KMB82"/>
      <c r="KMC82"/>
      <c r="KMD82"/>
      <c r="KME82"/>
      <c r="KMF82"/>
      <c r="KMG82"/>
      <c r="KMH82"/>
      <c r="KMI82"/>
      <c r="KMJ82"/>
      <c r="KMK82"/>
      <c r="KML82"/>
      <c r="KMM82"/>
      <c r="KMN82"/>
      <c r="KMO82"/>
      <c r="KMP82"/>
      <c r="KMQ82"/>
      <c r="KMR82"/>
      <c r="KMS82"/>
      <c r="KMT82"/>
      <c r="KMU82"/>
      <c r="KMV82"/>
      <c r="KMW82"/>
      <c r="KMX82"/>
      <c r="KMY82"/>
      <c r="KMZ82"/>
      <c r="KNA82"/>
      <c r="KNB82"/>
      <c r="KNC82"/>
      <c r="KND82"/>
      <c r="KNE82"/>
      <c r="KNF82"/>
      <c r="KNG82"/>
      <c r="KNH82"/>
      <c r="KNI82"/>
      <c r="KNJ82"/>
      <c r="KNK82"/>
      <c r="KNL82"/>
      <c r="KNM82"/>
      <c r="KNN82"/>
      <c r="KNO82"/>
      <c r="KNP82"/>
      <c r="KNQ82"/>
      <c r="KNR82"/>
      <c r="KNS82"/>
      <c r="KNT82"/>
      <c r="KNU82"/>
      <c r="KNV82"/>
      <c r="KNW82"/>
      <c r="KNX82"/>
      <c r="KNY82"/>
      <c r="KNZ82"/>
      <c r="KOA82"/>
      <c r="KOB82"/>
      <c r="KOC82"/>
      <c r="KOD82"/>
      <c r="KOE82"/>
      <c r="KOF82"/>
      <c r="KOG82"/>
      <c r="KOH82"/>
      <c r="KOI82"/>
      <c r="KOJ82"/>
      <c r="KOK82"/>
      <c r="KOL82"/>
      <c r="KOM82"/>
      <c r="KON82"/>
      <c r="KOO82"/>
      <c r="KOP82"/>
      <c r="KOQ82"/>
      <c r="KOR82"/>
      <c r="KOS82"/>
      <c r="KOT82"/>
      <c r="KOU82"/>
      <c r="KOV82"/>
      <c r="KOW82"/>
      <c r="KOX82"/>
      <c r="KOY82"/>
      <c r="KOZ82"/>
      <c r="KPA82"/>
      <c r="KPB82"/>
      <c r="KPC82"/>
      <c r="KPD82"/>
      <c r="KPE82"/>
      <c r="KPF82"/>
      <c r="KPG82"/>
      <c r="KPH82"/>
      <c r="KPI82"/>
      <c r="KPJ82"/>
      <c r="KPK82"/>
      <c r="KPL82"/>
      <c r="KPM82"/>
      <c r="KPN82"/>
      <c r="KPO82"/>
      <c r="KPP82"/>
      <c r="KPQ82"/>
      <c r="KPR82"/>
      <c r="KPS82"/>
      <c r="KPT82"/>
      <c r="KPU82"/>
      <c r="KPV82"/>
      <c r="KPW82"/>
      <c r="KPX82"/>
      <c r="KPY82"/>
      <c r="KPZ82"/>
      <c r="KQA82"/>
      <c r="KQB82"/>
      <c r="KQC82"/>
      <c r="KQD82"/>
      <c r="KQE82"/>
      <c r="KQF82"/>
      <c r="KQG82"/>
      <c r="KQH82"/>
      <c r="KQI82"/>
      <c r="KQJ82"/>
      <c r="KQK82"/>
      <c r="KQL82"/>
      <c r="KQM82"/>
      <c r="KQN82"/>
      <c r="KQO82"/>
      <c r="KQP82"/>
      <c r="KQQ82"/>
      <c r="KQR82"/>
      <c r="KQS82"/>
      <c r="KQT82"/>
      <c r="KQU82"/>
      <c r="KQV82"/>
      <c r="KQW82"/>
      <c r="KQX82"/>
      <c r="KQY82"/>
      <c r="KQZ82"/>
      <c r="KRA82"/>
      <c r="KRB82"/>
      <c r="KRC82"/>
      <c r="KRD82"/>
      <c r="KRE82"/>
      <c r="KRF82"/>
      <c r="KRG82"/>
      <c r="KRH82"/>
      <c r="KRI82"/>
      <c r="KRJ82"/>
      <c r="KRK82"/>
      <c r="KRL82"/>
      <c r="KRM82"/>
      <c r="KRN82"/>
      <c r="KRO82"/>
      <c r="KRP82"/>
      <c r="KRQ82"/>
      <c r="KRR82"/>
      <c r="KRS82"/>
      <c r="KRT82"/>
      <c r="KRU82"/>
      <c r="KRV82"/>
      <c r="KRW82"/>
      <c r="KRX82"/>
      <c r="KRY82"/>
      <c r="KRZ82"/>
      <c r="KSA82"/>
      <c r="KSB82"/>
      <c r="KSC82"/>
      <c r="KSD82"/>
      <c r="KSE82"/>
      <c r="KSF82"/>
      <c r="KSG82"/>
      <c r="KSH82"/>
      <c r="KSI82"/>
      <c r="KSJ82"/>
      <c r="KSK82"/>
      <c r="KSL82"/>
      <c r="KSM82"/>
      <c r="KSN82"/>
      <c r="KSO82"/>
      <c r="KSP82"/>
      <c r="KSQ82"/>
      <c r="KSR82"/>
      <c r="KSS82"/>
      <c r="KST82"/>
      <c r="KSU82"/>
      <c r="KSV82"/>
      <c r="KSW82"/>
      <c r="KSX82"/>
      <c r="KSY82"/>
      <c r="KSZ82"/>
      <c r="KTA82"/>
      <c r="KTB82"/>
      <c r="KTC82"/>
      <c r="KTD82"/>
      <c r="KTE82"/>
      <c r="KTF82"/>
      <c r="KTG82"/>
      <c r="KTH82"/>
      <c r="KTI82"/>
      <c r="KTJ82"/>
      <c r="KTK82"/>
      <c r="KTL82"/>
      <c r="KTM82"/>
      <c r="KTN82"/>
      <c r="KTO82"/>
      <c r="KTP82"/>
      <c r="KTQ82"/>
      <c r="KTR82"/>
      <c r="KTS82"/>
      <c r="KTT82"/>
      <c r="KTU82"/>
      <c r="KTV82"/>
      <c r="KTW82"/>
      <c r="KTX82"/>
      <c r="KTY82"/>
      <c r="KTZ82"/>
      <c r="KUA82"/>
      <c r="KUB82"/>
      <c r="KUC82"/>
      <c r="KUD82"/>
      <c r="KUE82"/>
      <c r="KUF82"/>
      <c r="KUG82"/>
      <c r="KUH82"/>
      <c r="KUI82"/>
      <c r="KUJ82"/>
      <c r="KUK82"/>
      <c r="KUL82"/>
      <c r="KUM82"/>
      <c r="KUN82"/>
      <c r="KUO82"/>
      <c r="KUP82"/>
      <c r="KUQ82"/>
      <c r="KUR82"/>
      <c r="KUS82"/>
      <c r="KUT82"/>
      <c r="KUU82"/>
      <c r="KUV82"/>
      <c r="KUW82"/>
      <c r="KUX82"/>
      <c r="KUY82"/>
      <c r="KUZ82"/>
      <c r="KVA82"/>
      <c r="KVB82"/>
      <c r="KVC82"/>
      <c r="KVD82"/>
      <c r="KVE82"/>
      <c r="KVF82"/>
      <c r="KVG82"/>
      <c r="KVH82"/>
      <c r="KVI82"/>
      <c r="KVJ82"/>
      <c r="KVK82"/>
      <c r="KVL82"/>
      <c r="KVM82"/>
      <c r="KVN82"/>
      <c r="KVO82"/>
      <c r="KVP82"/>
      <c r="KVQ82"/>
      <c r="KVR82"/>
      <c r="KVS82"/>
      <c r="KVT82"/>
      <c r="KVU82"/>
      <c r="KVV82"/>
      <c r="KVW82"/>
      <c r="KVX82"/>
      <c r="KVY82"/>
      <c r="KVZ82"/>
      <c r="KWA82"/>
      <c r="KWB82"/>
      <c r="KWC82"/>
      <c r="KWD82"/>
      <c r="KWE82"/>
      <c r="KWF82"/>
      <c r="KWG82"/>
      <c r="KWH82"/>
      <c r="KWI82"/>
      <c r="KWJ82"/>
      <c r="KWK82"/>
      <c r="KWL82"/>
      <c r="KWM82"/>
      <c r="KWN82"/>
      <c r="KWO82"/>
      <c r="KWP82"/>
      <c r="KWQ82"/>
      <c r="KWR82"/>
      <c r="KWS82"/>
      <c r="KWT82"/>
      <c r="KWU82"/>
      <c r="KWV82"/>
      <c r="KWW82"/>
      <c r="KWX82"/>
      <c r="KWY82"/>
      <c r="KWZ82"/>
      <c r="KXA82"/>
      <c r="KXB82"/>
      <c r="KXC82"/>
      <c r="KXD82"/>
      <c r="KXE82"/>
      <c r="KXF82"/>
      <c r="KXG82"/>
      <c r="KXH82"/>
      <c r="KXI82"/>
      <c r="KXJ82"/>
      <c r="KXK82"/>
      <c r="KXL82"/>
      <c r="KXM82"/>
      <c r="KXN82"/>
      <c r="KXO82"/>
      <c r="KXP82"/>
      <c r="KXQ82"/>
      <c r="KXR82"/>
      <c r="KXS82"/>
      <c r="KXT82"/>
      <c r="KXU82"/>
      <c r="KXV82"/>
      <c r="KXW82"/>
      <c r="KXX82"/>
      <c r="KXY82"/>
      <c r="KXZ82"/>
      <c r="KYA82"/>
      <c r="KYB82"/>
      <c r="KYC82"/>
      <c r="KYD82"/>
      <c r="KYE82"/>
      <c r="KYF82"/>
      <c r="KYG82"/>
      <c r="KYH82"/>
      <c r="KYI82"/>
      <c r="KYJ82"/>
      <c r="KYK82"/>
      <c r="KYL82"/>
      <c r="KYM82"/>
      <c r="KYN82"/>
      <c r="KYO82"/>
      <c r="KYP82"/>
      <c r="KYQ82"/>
      <c r="KYR82"/>
      <c r="KYS82"/>
      <c r="KYT82"/>
      <c r="KYU82"/>
      <c r="KYV82"/>
      <c r="KYW82"/>
      <c r="KYX82"/>
      <c r="KYY82"/>
      <c r="KYZ82"/>
      <c r="KZA82"/>
      <c r="KZB82"/>
      <c r="KZC82"/>
      <c r="KZD82"/>
      <c r="KZE82"/>
      <c r="KZF82"/>
      <c r="KZG82"/>
      <c r="KZH82"/>
      <c r="KZI82"/>
      <c r="KZJ82"/>
      <c r="KZK82"/>
      <c r="KZL82"/>
      <c r="KZM82"/>
      <c r="KZN82"/>
      <c r="KZO82"/>
      <c r="KZP82"/>
      <c r="KZQ82"/>
      <c r="KZR82"/>
      <c r="KZS82"/>
      <c r="KZT82"/>
      <c r="KZU82"/>
      <c r="KZV82"/>
      <c r="KZW82"/>
      <c r="KZX82"/>
      <c r="KZY82"/>
      <c r="KZZ82"/>
      <c r="LAA82"/>
      <c r="LAB82"/>
      <c r="LAC82"/>
      <c r="LAD82"/>
      <c r="LAE82"/>
      <c r="LAF82"/>
      <c r="LAG82"/>
      <c r="LAH82"/>
      <c r="LAI82"/>
      <c r="LAJ82"/>
      <c r="LAK82"/>
      <c r="LAL82"/>
      <c r="LAM82"/>
      <c r="LAN82"/>
      <c r="LAO82"/>
      <c r="LAP82"/>
      <c r="LAQ82"/>
      <c r="LAR82"/>
      <c r="LAS82"/>
      <c r="LAT82"/>
      <c r="LAU82"/>
      <c r="LAV82"/>
      <c r="LAW82"/>
      <c r="LAX82"/>
      <c r="LAY82"/>
      <c r="LAZ82"/>
      <c r="LBA82"/>
      <c r="LBB82"/>
      <c r="LBC82"/>
      <c r="LBD82"/>
      <c r="LBE82"/>
      <c r="LBF82"/>
      <c r="LBG82"/>
      <c r="LBH82"/>
      <c r="LBI82"/>
      <c r="LBJ82"/>
      <c r="LBK82"/>
      <c r="LBL82"/>
      <c r="LBM82"/>
      <c r="LBN82"/>
      <c r="LBO82"/>
      <c r="LBP82"/>
      <c r="LBQ82"/>
      <c r="LBR82"/>
      <c r="LBS82"/>
      <c r="LBT82"/>
      <c r="LBU82"/>
      <c r="LBV82"/>
      <c r="LBW82"/>
      <c r="LBX82"/>
      <c r="LBY82"/>
      <c r="LBZ82"/>
      <c r="LCA82"/>
      <c r="LCB82"/>
      <c r="LCC82"/>
      <c r="LCD82"/>
      <c r="LCE82"/>
      <c r="LCF82"/>
      <c r="LCG82"/>
      <c r="LCH82"/>
      <c r="LCI82"/>
      <c r="LCJ82"/>
      <c r="LCK82"/>
      <c r="LCL82"/>
      <c r="LCM82"/>
      <c r="LCN82"/>
      <c r="LCO82"/>
      <c r="LCP82"/>
      <c r="LCQ82"/>
      <c r="LCR82"/>
      <c r="LCS82"/>
      <c r="LCT82"/>
      <c r="LCU82"/>
      <c r="LCV82"/>
      <c r="LCW82"/>
      <c r="LCX82"/>
      <c r="LCY82"/>
      <c r="LCZ82"/>
      <c r="LDA82"/>
      <c r="LDB82"/>
      <c r="LDC82"/>
      <c r="LDD82"/>
      <c r="LDE82"/>
      <c r="LDF82"/>
      <c r="LDG82"/>
      <c r="LDH82"/>
      <c r="LDI82"/>
      <c r="LDJ82"/>
      <c r="LDK82"/>
      <c r="LDL82"/>
      <c r="LDM82"/>
      <c r="LDN82"/>
      <c r="LDO82"/>
      <c r="LDP82"/>
      <c r="LDQ82"/>
      <c r="LDR82"/>
      <c r="LDS82"/>
      <c r="LDT82"/>
      <c r="LDU82"/>
      <c r="LDV82"/>
      <c r="LDW82"/>
      <c r="LDX82"/>
      <c r="LDY82"/>
      <c r="LDZ82"/>
      <c r="LEA82"/>
      <c r="LEB82"/>
      <c r="LEC82"/>
      <c r="LED82"/>
      <c r="LEE82"/>
      <c r="LEF82"/>
      <c r="LEG82"/>
      <c r="LEH82"/>
      <c r="LEI82"/>
      <c r="LEJ82"/>
      <c r="LEK82"/>
      <c r="LEL82"/>
      <c r="LEM82"/>
      <c r="LEN82"/>
      <c r="LEO82"/>
      <c r="LEP82"/>
      <c r="LEQ82"/>
      <c r="LER82"/>
      <c r="LES82"/>
      <c r="LET82"/>
      <c r="LEU82"/>
      <c r="LEV82"/>
      <c r="LEW82"/>
      <c r="LEX82"/>
      <c r="LEY82"/>
      <c r="LEZ82"/>
      <c r="LFA82"/>
      <c r="LFB82"/>
      <c r="LFC82"/>
      <c r="LFD82"/>
      <c r="LFE82"/>
      <c r="LFF82"/>
      <c r="LFG82"/>
      <c r="LFH82"/>
      <c r="LFI82"/>
      <c r="LFJ82"/>
      <c r="LFK82"/>
      <c r="LFL82"/>
      <c r="LFM82"/>
      <c r="LFN82"/>
      <c r="LFO82"/>
      <c r="LFP82"/>
      <c r="LFQ82"/>
      <c r="LFR82"/>
      <c r="LFS82"/>
      <c r="LFT82"/>
      <c r="LFU82"/>
      <c r="LFV82"/>
      <c r="LFW82"/>
      <c r="LFX82"/>
      <c r="LFY82"/>
      <c r="LFZ82"/>
      <c r="LGA82"/>
      <c r="LGB82"/>
      <c r="LGC82"/>
      <c r="LGD82"/>
      <c r="LGE82"/>
      <c r="LGF82"/>
      <c r="LGG82"/>
      <c r="LGH82"/>
      <c r="LGI82"/>
      <c r="LGJ82"/>
      <c r="LGK82"/>
      <c r="LGL82"/>
      <c r="LGM82"/>
      <c r="LGN82"/>
      <c r="LGO82"/>
      <c r="LGP82"/>
      <c r="LGQ82"/>
      <c r="LGR82"/>
      <c r="LGS82"/>
      <c r="LGT82"/>
      <c r="LGU82"/>
      <c r="LGV82"/>
      <c r="LGW82"/>
      <c r="LGX82"/>
      <c r="LGY82"/>
      <c r="LGZ82"/>
      <c r="LHA82"/>
      <c r="LHB82"/>
      <c r="LHC82"/>
      <c r="LHD82"/>
      <c r="LHE82"/>
      <c r="LHF82"/>
      <c r="LHG82"/>
      <c r="LHH82"/>
      <c r="LHI82"/>
      <c r="LHJ82"/>
      <c r="LHK82"/>
      <c r="LHL82"/>
      <c r="LHM82"/>
      <c r="LHN82"/>
      <c r="LHO82"/>
      <c r="LHP82"/>
      <c r="LHQ82"/>
      <c r="LHR82"/>
      <c r="LHS82"/>
      <c r="LHT82"/>
      <c r="LHU82"/>
      <c r="LHV82"/>
      <c r="LHW82"/>
      <c r="LHX82"/>
      <c r="LHY82"/>
      <c r="LHZ82"/>
      <c r="LIA82"/>
      <c r="LIB82"/>
      <c r="LIC82"/>
      <c r="LID82"/>
      <c r="LIE82"/>
      <c r="LIF82"/>
      <c r="LIG82"/>
      <c r="LIH82"/>
      <c r="LII82"/>
      <c r="LIJ82"/>
      <c r="LIK82"/>
      <c r="LIL82"/>
      <c r="LIM82"/>
      <c r="LIN82"/>
      <c r="LIO82"/>
      <c r="LIP82"/>
      <c r="LIQ82"/>
      <c r="LIR82"/>
      <c r="LIS82"/>
      <c r="LIT82"/>
      <c r="LIU82"/>
      <c r="LIV82"/>
      <c r="LIW82"/>
      <c r="LIX82"/>
      <c r="LIY82"/>
      <c r="LIZ82"/>
      <c r="LJA82"/>
      <c r="LJB82"/>
      <c r="LJC82"/>
      <c r="LJD82"/>
      <c r="LJE82"/>
      <c r="LJF82"/>
      <c r="LJG82"/>
      <c r="LJH82"/>
      <c r="LJI82"/>
      <c r="LJJ82"/>
      <c r="LJK82"/>
      <c r="LJL82"/>
      <c r="LJM82"/>
      <c r="LJN82"/>
      <c r="LJO82"/>
      <c r="LJP82"/>
      <c r="LJQ82"/>
      <c r="LJR82"/>
      <c r="LJS82"/>
      <c r="LJT82"/>
      <c r="LJU82"/>
      <c r="LJV82"/>
      <c r="LJW82"/>
      <c r="LJX82"/>
      <c r="LJY82"/>
      <c r="LJZ82"/>
      <c r="LKA82"/>
      <c r="LKB82"/>
      <c r="LKC82"/>
      <c r="LKD82"/>
      <c r="LKE82"/>
      <c r="LKF82"/>
      <c r="LKG82"/>
      <c r="LKH82"/>
      <c r="LKI82"/>
      <c r="LKJ82"/>
      <c r="LKK82"/>
      <c r="LKL82"/>
      <c r="LKM82"/>
      <c r="LKN82"/>
      <c r="LKO82"/>
      <c r="LKP82"/>
      <c r="LKQ82"/>
      <c r="LKR82"/>
      <c r="LKS82"/>
      <c r="LKT82"/>
      <c r="LKU82"/>
      <c r="LKV82"/>
      <c r="LKW82"/>
      <c r="LKX82"/>
      <c r="LKY82"/>
      <c r="LKZ82"/>
      <c r="LLA82"/>
      <c r="LLB82"/>
      <c r="LLC82"/>
      <c r="LLD82"/>
      <c r="LLE82"/>
      <c r="LLF82"/>
      <c r="LLG82"/>
      <c r="LLH82"/>
      <c r="LLI82"/>
      <c r="LLJ82"/>
      <c r="LLK82"/>
      <c r="LLL82"/>
      <c r="LLM82"/>
      <c r="LLN82"/>
      <c r="LLO82"/>
      <c r="LLP82"/>
      <c r="LLQ82"/>
      <c r="LLR82"/>
      <c r="LLS82"/>
      <c r="LLT82"/>
      <c r="LLU82"/>
      <c r="LLV82"/>
      <c r="LLW82"/>
      <c r="LLX82"/>
      <c r="LLY82"/>
      <c r="LLZ82"/>
      <c r="LMA82"/>
      <c r="LMB82"/>
      <c r="LMC82"/>
      <c r="LMD82"/>
      <c r="LME82"/>
      <c r="LMF82"/>
      <c r="LMG82"/>
      <c r="LMH82"/>
      <c r="LMI82"/>
      <c r="LMJ82"/>
      <c r="LMK82"/>
      <c r="LML82"/>
      <c r="LMM82"/>
      <c r="LMN82"/>
      <c r="LMO82"/>
      <c r="LMP82"/>
      <c r="LMQ82"/>
      <c r="LMR82"/>
      <c r="LMS82"/>
      <c r="LMT82"/>
      <c r="LMU82"/>
      <c r="LMV82"/>
      <c r="LMW82"/>
      <c r="LMX82"/>
      <c r="LMY82"/>
      <c r="LMZ82"/>
      <c r="LNA82"/>
      <c r="LNB82"/>
      <c r="LNC82"/>
      <c r="LND82"/>
      <c r="LNE82"/>
      <c r="LNF82"/>
      <c r="LNG82"/>
      <c r="LNH82"/>
      <c r="LNI82"/>
      <c r="LNJ82"/>
      <c r="LNK82"/>
      <c r="LNL82"/>
      <c r="LNM82"/>
      <c r="LNN82"/>
      <c r="LNO82"/>
      <c r="LNP82"/>
      <c r="LNQ82"/>
      <c r="LNR82"/>
      <c r="LNS82"/>
      <c r="LNT82"/>
      <c r="LNU82"/>
      <c r="LNV82"/>
      <c r="LNW82"/>
      <c r="LNX82"/>
      <c r="LNY82"/>
      <c r="LNZ82"/>
      <c r="LOA82"/>
      <c r="LOB82"/>
      <c r="LOC82"/>
      <c r="LOD82"/>
      <c r="LOE82"/>
      <c r="LOF82"/>
      <c r="LOG82"/>
      <c r="LOH82"/>
      <c r="LOI82"/>
      <c r="LOJ82"/>
      <c r="LOK82"/>
      <c r="LOL82"/>
      <c r="LOM82"/>
      <c r="LON82"/>
      <c r="LOO82"/>
      <c r="LOP82"/>
      <c r="LOQ82"/>
      <c r="LOR82"/>
      <c r="LOS82"/>
      <c r="LOT82"/>
      <c r="LOU82"/>
      <c r="LOV82"/>
      <c r="LOW82"/>
      <c r="LOX82"/>
      <c r="LOY82"/>
      <c r="LOZ82"/>
      <c r="LPA82"/>
      <c r="LPB82"/>
      <c r="LPC82"/>
      <c r="LPD82"/>
      <c r="LPE82"/>
      <c r="LPF82"/>
      <c r="LPG82"/>
      <c r="LPH82"/>
      <c r="LPI82"/>
      <c r="LPJ82"/>
      <c r="LPK82"/>
      <c r="LPL82"/>
      <c r="LPM82"/>
      <c r="LPN82"/>
      <c r="LPO82"/>
      <c r="LPP82"/>
      <c r="LPQ82"/>
      <c r="LPR82"/>
      <c r="LPS82"/>
      <c r="LPT82"/>
      <c r="LPU82"/>
      <c r="LPV82"/>
      <c r="LPW82"/>
      <c r="LPX82"/>
      <c r="LPY82"/>
      <c r="LPZ82"/>
      <c r="LQA82"/>
      <c r="LQB82"/>
      <c r="LQC82"/>
      <c r="LQD82"/>
      <c r="LQE82"/>
      <c r="LQF82"/>
      <c r="LQG82"/>
      <c r="LQH82"/>
      <c r="LQI82"/>
      <c r="LQJ82"/>
      <c r="LQK82"/>
      <c r="LQL82"/>
      <c r="LQM82"/>
      <c r="LQN82"/>
      <c r="LQO82"/>
      <c r="LQP82"/>
      <c r="LQQ82"/>
      <c r="LQR82"/>
      <c r="LQS82"/>
      <c r="LQT82"/>
      <c r="LQU82"/>
      <c r="LQV82"/>
      <c r="LQW82"/>
      <c r="LQX82"/>
      <c r="LQY82"/>
      <c r="LQZ82"/>
      <c r="LRA82"/>
      <c r="LRB82"/>
      <c r="LRC82"/>
      <c r="LRD82"/>
      <c r="LRE82"/>
      <c r="LRF82"/>
      <c r="LRG82"/>
      <c r="LRH82"/>
      <c r="LRI82"/>
      <c r="LRJ82"/>
      <c r="LRK82"/>
      <c r="LRL82"/>
      <c r="LRM82"/>
      <c r="LRN82"/>
      <c r="LRO82"/>
      <c r="LRP82"/>
      <c r="LRQ82"/>
      <c r="LRR82"/>
      <c r="LRS82"/>
      <c r="LRT82"/>
      <c r="LRU82"/>
      <c r="LRV82"/>
      <c r="LRW82"/>
      <c r="LRX82"/>
      <c r="LRY82"/>
      <c r="LRZ82"/>
      <c r="LSA82"/>
      <c r="LSB82"/>
      <c r="LSC82"/>
      <c r="LSD82"/>
      <c r="LSE82"/>
      <c r="LSF82"/>
      <c r="LSG82"/>
      <c r="LSH82"/>
      <c r="LSI82"/>
      <c r="LSJ82"/>
      <c r="LSK82"/>
      <c r="LSL82"/>
      <c r="LSM82"/>
      <c r="LSN82"/>
      <c r="LSO82"/>
      <c r="LSP82"/>
      <c r="LSQ82"/>
      <c r="LSR82"/>
      <c r="LSS82"/>
      <c r="LST82"/>
      <c r="LSU82"/>
      <c r="LSV82"/>
      <c r="LSW82"/>
      <c r="LSX82"/>
      <c r="LSY82"/>
      <c r="LSZ82"/>
      <c r="LTA82"/>
      <c r="LTB82"/>
      <c r="LTC82"/>
      <c r="LTD82"/>
      <c r="LTE82"/>
      <c r="LTF82"/>
      <c r="LTG82"/>
      <c r="LTH82"/>
      <c r="LTI82"/>
      <c r="LTJ82"/>
      <c r="LTK82"/>
      <c r="LTL82"/>
      <c r="LTM82"/>
      <c r="LTN82"/>
      <c r="LTO82"/>
      <c r="LTP82"/>
      <c r="LTQ82"/>
      <c r="LTR82"/>
      <c r="LTS82"/>
      <c r="LTT82"/>
      <c r="LTU82"/>
      <c r="LTV82"/>
      <c r="LTW82"/>
      <c r="LTX82"/>
      <c r="LTY82"/>
      <c r="LTZ82"/>
      <c r="LUA82"/>
      <c r="LUB82"/>
      <c r="LUC82"/>
      <c r="LUD82"/>
      <c r="LUE82"/>
      <c r="LUF82"/>
      <c r="LUG82"/>
      <c r="LUH82"/>
      <c r="LUI82"/>
      <c r="LUJ82"/>
      <c r="LUK82"/>
      <c r="LUL82"/>
      <c r="LUM82"/>
      <c r="LUN82"/>
      <c r="LUO82"/>
      <c r="LUP82"/>
      <c r="LUQ82"/>
      <c r="LUR82"/>
      <c r="LUS82"/>
      <c r="LUT82"/>
      <c r="LUU82"/>
      <c r="LUV82"/>
      <c r="LUW82"/>
      <c r="LUX82"/>
      <c r="LUY82"/>
      <c r="LUZ82"/>
      <c r="LVA82"/>
      <c r="LVB82"/>
      <c r="LVC82"/>
      <c r="LVD82"/>
      <c r="LVE82"/>
      <c r="LVF82"/>
      <c r="LVG82"/>
      <c r="LVH82"/>
      <c r="LVI82"/>
      <c r="LVJ82"/>
      <c r="LVK82"/>
      <c r="LVL82"/>
      <c r="LVM82"/>
      <c r="LVN82"/>
      <c r="LVO82"/>
      <c r="LVP82"/>
      <c r="LVQ82"/>
      <c r="LVR82"/>
      <c r="LVS82"/>
      <c r="LVT82"/>
      <c r="LVU82"/>
      <c r="LVV82"/>
      <c r="LVW82"/>
      <c r="LVX82"/>
      <c r="LVY82"/>
      <c r="LVZ82"/>
      <c r="LWA82"/>
      <c r="LWB82"/>
      <c r="LWC82"/>
      <c r="LWD82"/>
      <c r="LWE82"/>
      <c r="LWF82"/>
      <c r="LWG82"/>
      <c r="LWH82"/>
      <c r="LWI82"/>
      <c r="LWJ82"/>
      <c r="LWK82"/>
      <c r="LWL82"/>
      <c r="LWM82"/>
      <c r="LWN82"/>
      <c r="LWO82"/>
      <c r="LWP82"/>
      <c r="LWQ82"/>
      <c r="LWR82"/>
      <c r="LWS82"/>
      <c r="LWT82"/>
      <c r="LWU82"/>
      <c r="LWV82"/>
      <c r="LWW82"/>
      <c r="LWX82"/>
      <c r="LWY82"/>
      <c r="LWZ82"/>
      <c r="LXA82"/>
      <c r="LXB82"/>
      <c r="LXC82"/>
      <c r="LXD82"/>
      <c r="LXE82"/>
      <c r="LXF82"/>
      <c r="LXG82"/>
      <c r="LXH82"/>
      <c r="LXI82"/>
      <c r="LXJ82"/>
      <c r="LXK82"/>
      <c r="LXL82"/>
      <c r="LXM82"/>
      <c r="LXN82"/>
      <c r="LXO82"/>
      <c r="LXP82"/>
      <c r="LXQ82"/>
      <c r="LXR82"/>
      <c r="LXS82"/>
      <c r="LXT82"/>
      <c r="LXU82"/>
      <c r="LXV82"/>
      <c r="LXW82"/>
      <c r="LXX82"/>
      <c r="LXY82"/>
      <c r="LXZ82"/>
      <c r="LYA82"/>
      <c r="LYB82"/>
      <c r="LYC82"/>
      <c r="LYD82"/>
      <c r="LYE82"/>
      <c r="LYF82"/>
      <c r="LYG82"/>
      <c r="LYH82"/>
      <c r="LYI82"/>
      <c r="LYJ82"/>
      <c r="LYK82"/>
      <c r="LYL82"/>
      <c r="LYM82"/>
      <c r="LYN82"/>
      <c r="LYO82"/>
      <c r="LYP82"/>
      <c r="LYQ82"/>
      <c r="LYR82"/>
      <c r="LYS82"/>
      <c r="LYT82"/>
      <c r="LYU82"/>
      <c r="LYV82"/>
      <c r="LYW82"/>
      <c r="LYX82"/>
      <c r="LYY82"/>
      <c r="LYZ82"/>
      <c r="LZA82"/>
      <c r="LZB82"/>
      <c r="LZC82"/>
      <c r="LZD82"/>
      <c r="LZE82"/>
      <c r="LZF82"/>
      <c r="LZG82"/>
      <c r="LZH82"/>
      <c r="LZI82"/>
      <c r="LZJ82"/>
      <c r="LZK82"/>
      <c r="LZL82"/>
      <c r="LZM82"/>
      <c r="LZN82"/>
      <c r="LZO82"/>
      <c r="LZP82"/>
      <c r="LZQ82"/>
      <c r="LZR82"/>
      <c r="LZS82"/>
      <c r="LZT82"/>
      <c r="LZU82"/>
      <c r="LZV82"/>
      <c r="LZW82"/>
      <c r="LZX82"/>
      <c r="LZY82"/>
      <c r="LZZ82"/>
      <c r="MAA82"/>
      <c r="MAB82"/>
      <c r="MAC82"/>
      <c r="MAD82"/>
      <c r="MAE82"/>
      <c r="MAF82"/>
      <c r="MAG82"/>
      <c r="MAH82"/>
      <c r="MAI82"/>
      <c r="MAJ82"/>
      <c r="MAK82"/>
      <c r="MAL82"/>
      <c r="MAM82"/>
      <c r="MAN82"/>
      <c r="MAO82"/>
      <c r="MAP82"/>
      <c r="MAQ82"/>
      <c r="MAR82"/>
      <c r="MAS82"/>
      <c r="MAT82"/>
      <c r="MAU82"/>
      <c r="MAV82"/>
      <c r="MAW82"/>
      <c r="MAX82"/>
      <c r="MAY82"/>
      <c r="MAZ82"/>
      <c r="MBA82"/>
      <c r="MBB82"/>
      <c r="MBC82"/>
      <c r="MBD82"/>
      <c r="MBE82"/>
      <c r="MBF82"/>
      <c r="MBG82"/>
      <c r="MBH82"/>
      <c r="MBI82"/>
      <c r="MBJ82"/>
      <c r="MBK82"/>
      <c r="MBL82"/>
      <c r="MBM82"/>
      <c r="MBN82"/>
      <c r="MBO82"/>
      <c r="MBP82"/>
      <c r="MBQ82"/>
      <c r="MBR82"/>
      <c r="MBS82"/>
      <c r="MBT82"/>
      <c r="MBU82"/>
      <c r="MBV82"/>
      <c r="MBW82"/>
      <c r="MBX82"/>
      <c r="MBY82"/>
      <c r="MBZ82"/>
      <c r="MCA82"/>
      <c r="MCB82"/>
      <c r="MCC82"/>
      <c r="MCD82"/>
      <c r="MCE82"/>
      <c r="MCF82"/>
      <c r="MCG82"/>
      <c r="MCH82"/>
      <c r="MCI82"/>
      <c r="MCJ82"/>
      <c r="MCK82"/>
      <c r="MCL82"/>
      <c r="MCM82"/>
      <c r="MCN82"/>
      <c r="MCO82"/>
      <c r="MCP82"/>
      <c r="MCQ82"/>
      <c r="MCR82"/>
      <c r="MCS82"/>
      <c r="MCT82"/>
      <c r="MCU82"/>
      <c r="MCV82"/>
      <c r="MCW82"/>
      <c r="MCX82"/>
      <c r="MCY82"/>
      <c r="MCZ82"/>
      <c r="MDA82"/>
      <c r="MDB82"/>
      <c r="MDC82"/>
      <c r="MDD82"/>
      <c r="MDE82"/>
      <c r="MDF82"/>
      <c r="MDG82"/>
      <c r="MDH82"/>
      <c r="MDI82"/>
      <c r="MDJ82"/>
      <c r="MDK82"/>
      <c r="MDL82"/>
      <c r="MDM82"/>
      <c r="MDN82"/>
      <c r="MDO82"/>
      <c r="MDP82"/>
      <c r="MDQ82"/>
      <c r="MDR82"/>
      <c r="MDS82"/>
      <c r="MDT82"/>
      <c r="MDU82"/>
      <c r="MDV82"/>
      <c r="MDW82"/>
      <c r="MDX82"/>
      <c r="MDY82"/>
      <c r="MDZ82"/>
      <c r="MEA82"/>
      <c r="MEB82"/>
      <c r="MEC82"/>
      <c r="MED82"/>
      <c r="MEE82"/>
      <c r="MEF82"/>
      <c r="MEG82"/>
      <c r="MEH82"/>
      <c r="MEI82"/>
      <c r="MEJ82"/>
      <c r="MEK82"/>
      <c r="MEL82"/>
      <c r="MEM82"/>
      <c r="MEN82"/>
      <c r="MEO82"/>
      <c r="MEP82"/>
      <c r="MEQ82"/>
      <c r="MER82"/>
      <c r="MES82"/>
      <c r="MET82"/>
      <c r="MEU82"/>
      <c r="MEV82"/>
      <c r="MEW82"/>
      <c r="MEX82"/>
      <c r="MEY82"/>
      <c r="MEZ82"/>
      <c r="MFA82"/>
      <c r="MFB82"/>
      <c r="MFC82"/>
      <c r="MFD82"/>
      <c r="MFE82"/>
      <c r="MFF82"/>
      <c r="MFG82"/>
      <c r="MFH82"/>
      <c r="MFI82"/>
      <c r="MFJ82"/>
      <c r="MFK82"/>
      <c r="MFL82"/>
      <c r="MFM82"/>
      <c r="MFN82"/>
      <c r="MFO82"/>
      <c r="MFP82"/>
      <c r="MFQ82"/>
      <c r="MFR82"/>
      <c r="MFS82"/>
      <c r="MFT82"/>
      <c r="MFU82"/>
      <c r="MFV82"/>
      <c r="MFW82"/>
      <c r="MFX82"/>
      <c r="MFY82"/>
      <c r="MFZ82"/>
      <c r="MGA82"/>
      <c r="MGB82"/>
      <c r="MGC82"/>
      <c r="MGD82"/>
      <c r="MGE82"/>
      <c r="MGF82"/>
      <c r="MGG82"/>
      <c r="MGH82"/>
      <c r="MGI82"/>
      <c r="MGJ82"/>
      <c r="MGK82"/>
      <c r="MGL82"/>
      <c r="MGM82"/>
      <c r="MGN82"/>
      <c r="MGO82"/>
      <c r="MGP82"/>
      <c r="MGQ82"/>
      <c r="MGR82"/>
      <c r="MGS82"/>
      <c r="MGT82"/>
      <c r="MGU82"/>
      <c r="MGV82"/>
      <c r="MGW82"/>
      <c r="MGX82"/>
      <c r="MGY82"/>
      <c r="MGZ82"/>
      <c r="MHA82"/>
      <c r="MHB82"/>
      <c r="MHC82"/>
      <c r="MHD82"/>
      <c r="MHE82"/>
      <c r="MHF82"/>
      <c r="MHG82"/>
      <c r="MHH82"/>
      <c r="MHI82"/>
      <c r="MHJ82"/>
      <c r="MHK82"/>
      <c r="MHL82"/>
      <c r="MHM82"/>
      <c r="MHN82"/>
      <c r="MHO82"/>
      <c r="MHP82"/>
      <c r="MHQ82"/>
      <c r="MHR82"/>
      <c r="MHS82"/>
      <c r="MHT82"/>
      <c r="MHU82"/>
      <c r="MHV82"/>
      <c r="MHW82"/>
      <c r="MHX82"/>
      <c r="MHY82"/>
      <c r="MHZ82"/>
      <c r="MIA82"/>
      <c r="MIB82"/>
      <c r="MIC82"/>
      <c r="MID82"/>
      <c r="MIE82"/>
      <c r="MIF82"/>
      <c r="MIG82"/>
      <c r="MIH82"/>
      <c r="MII82"/>
      <c r="MIJ82"/>
      <c r="MIK82"/>
      <c r="MIL82"/>
      <c r="MIM82"/>
      <c r="MIN82"/>
      <c r="MIO82"/>
      <c r="MIP82"/>
      <c r="MIQ82"/>
      <c r="MIR82"/>
      <c r="MIS82"/>
      <c r="MIT82"/>
      <c r="MIU82"/>
      <c r="MIV82"/>
      <c r="MIW82"/>
      <c r="MIX82"/>
      <c r="MIY82"/>
      <c r="MIZ82"/>
      <c r="MJA82"/>
      <c r="MJB82"/>
      <c r="MJC82"/>
      <c r="MJD82"/>
      <c r="MJE82"/>
      <c r="MJF82"/>
      <c r="MJG82"/>
      <c r="MJH82"/>
      <c r="MJI82"/>
      <c r="MJJ82"/>
      <c r="MJK82"/>
      <c r="MJL82"/>
      <c r="MJM82"/>
      <c r="MJN82"/>
      <c r="MJO82"/>
      <c r="MJP82"/>
      <c r="MJQ82"/>
      <c r="MJR82"/>
      <c r="MJS82"/>
      <c r="MJT82"/>
      <c r="MJU82"/>
      <c r="MJV82"/>
      <c r="MJW82"/>
      <c r="MJX82"/>
      <c r="MJY82"/>
      <c r="MJZ82"/>
      <c r="MKA82"/>
      <c r="MKB82"/>
      <c r="MKC82"/>
      <c r="MKD82"/>
      <c r="MKE82"/>
      <c r="MKF82"/>
      <c r="MKG82"/>
      <c r="MKH82"/>
      <c r="MKI82"/>
      <c r="MKJ82"/>
      <c r="MKK82"/>
      <c r="MKL82"/>
      <c r="MKM82"/>
      <c r="MKN82"/>
      <c r="MKO82"/>
      <c r="MKP82"/>
      <c r="MKQ82"/>
      <c r="MKR82"/>
      <c r="MKS82"/>
      <c r="MKT82"/>
      <c r="MKU82"/>
      <c r="MKV82"/>
      <c r="MKW82"/>
      <c r="MKX82"/>
      <c r="MKY82"/>
      <c r="MKZ82"/>
      <c r="MLA82"/>
      <c r="MLB82"/>
      <c r="MLC82"/>
      <c r="MLD82"/>
      <c r="MLE82"/>
      <c r="MLF82"/>
      <c r="MLG82"/>
      <c r="MLH82"/>
      <c r="MLI82"/>
      <c r="MLJ82"/>
      <c r="MLK82"/>
      <c r="MLL82"/>
      <c r="MLM82"/>
      <c r="MLN82"/>
      <c r="MLO82"/>
      <c r="MLP82"/>
      <c r="MLQ82"/>
      <c r="MLR82"/>
      <c r="MLS82"/>
      <c r="MLT82"/>
      <c r="MLU82"/>
      <c r="MLV82"/>
      <c r="MLW82"/>
      <c r="MLX82"/>
      <c r="MLY82"/>
      <c r="MLZ82"/>
      <c r="MMA82"/>
      <c r="MMB82"/>
      <c r="MMC82"/>
      <c r="MMD82"/>
      <c r="MME82"/>
      <c r="MMF82"/>
      <c r="MMG82"/>
      <c r="MMH82"/>
      <c r="MMI82"/>
      <c r="MMJ82"/>
      <c r="MMK82"/>
      <c r="MML82"/>
      <c r="MMM82"/>
      <c r="MMN82"/>
      <c r="MMO82"/>
      <c r="MMP82"/>
      <c r="MMQ82"/>
      <c r="MMR82"/>
      <c r="MMS82"/>
      <c r="MMT82"/>
      <c r="MMU82"/>
      <c r="MMV82"/>
      <c r="MMW82"/>
      <c r="MMX82"/>
      <c r="MMY82"/>
      <c r="MMZ82"/>
      <c r="MNA82"/>
      <c r="MNB82"/>
      <c r="MNC82"/>
      <c r="MND82"/>
      <c r="MNE82"/>
      <c r="MNF82"/>
      <c r="MNG82"/>
      <c r="MNH82"/>
      <c r="MNI82"/>
      <c r="MNJ82"/>
      <c r="MNK82"/>
      <c r="MNL82"/>
      <c r="MNM82"/>
      <c r="MNN82"/>
      <c r="MNO82"/>
      <c r="MNP82"/>
      <c r="MNQ82"/>
      <c r="MNR82"/>
      <c r="MNS82"/>
      <c r="MNT82"/>
      <c r="MNU82"/>
      <c r="MNV82"/>
      <c r="MNW82"/>
      <c r="MNX82"/>
      <c r="MNY82"/>
      <c r="MNZ82"/>
      <c r="MOA82"/>
      <c r="MOB82"/>
      <c r="MOC82"/>
      <c r="MOD82"/>
      <c r="MOE82"/>
      <c r="MOF82"/>
      <c r="MOG82"/>
      <c r="MOH82"/>
      <c r="MOI82"/>
      <c r="MOJ82"/>
      <c r="MOK82"/>
      <c r="MOL82"/>
      <c r="MOM82"/>
      <c r="MON82"/>
      <c r="MOO82"/>
      <c r="MOP82"/>
      <c r="MOQ82"/>
      <c r="MOR82"/>
      <c r="MOS82"/>
      <c r="MOT82"/>
      <c r="MOU82"/>
      <c r="MOV82"/>
      <c r="MOW82"/>
      <c r="MOX82"/>
      <c r="MOY82"/>
      <c r="MOZ82"/>
      <c r="MPA82"/>
      <c r="MPB82"/>
      <c r="MPC82"/>
      <c r="MPD82"/>
      <c r="MPE82"/>
      <c r="MPF82"/>
      <c r="MPG82"/>
      <c r="MPH82"/>
      <c r="MPI82"/>
      <c r="MPJ82"/>
      <c r="MPK82"/>
      <c r="MPL82"/>
      <c r="MPM82"/>
      <c r="MPN82"/>
      <c r="MPO82"/>
      <c r="MPP82"/>
      <c r="MPQ82"/>
      <c r="MPR82"/>
      <c r="MPS82"/>
      <c r="MPT82"/>
      <c r="MPU82"/>
      <c r="MPV82"/>
      <c r="MPW82"/>
      <c r="MPX82"/>
      <c r="MPY82"/>
      <c r="MPZ82"/>
      <c r="MQA82"/>
      <c r="MQB82"/>
      <c r="MQC82"/>
      <c r="MQD82"/>
      <c r="MQE82"/>
      <c r="MQF82"/>
      <c r="MQG82"/>
      <c r="MQH82"/>
      <c r="MQI82"/>
      <c r="MQJ82"/>
      <c r="MQK82"/>
      <c r="MQL82"/>
      <c r="MQM82"/>
      <c r="MQN82"/>
      <c r="MQO82"/>
      <c r="MQP82"/>
      <c r="MQQ82"/>
      <c r="MQR82"/>
      <c r="MQS82"/>
      <c r="MQT82"/>
      <c r="MQU82"/>
      <c r="MQV82"/>
      <c r="MQW82"/>
      <c r="MQX82"/>
      <c r="MQY82"/>
      <c r="MQZ82"/>
      <c r="MRA82"/>
      <c r="MRB82"/>
      <c r="MRC82"/>
      <c r="MRD82"/>
      <c r="MRE82"/>
      <c r="MRF82"/>
      <c r="MRG82"/>
      <c r="MRH82"/>
      <c r="MRI82"/>
      <c r="MRJ82"/>
      <c r="MRK82"/>
      <c r="MRL82"/>
      <c r="MRM82"/>
      <c r="MRN82"/>
      <c r="MRO82"/>
      <c r="MRP82"/>
      <c r="MRQ82"/>
      <c r="MRR82"/>
      <c r="MRS82"/>
      <c r="MRT82"/>
      <c r="MRU82"/>
      <c r="MRV82"/>
      <c r="MRW82"/>
      <c r="MRX82"/>
      <c r="MRY82"/>
      <c r="MRZ82"/>
      <c r="MSA82"/>
      <c r="MSB82"/>
      <c r="MSC82"/>
      <c r="MSD82"/>
      <c r="MSE82"/>
      <c r="MSF82"/>
      <c r="MSG82"/>
      <c r="MSH82"/>
      <c r="MSI82"/>
      <c r="MSJ82"/>
      <c r="MSK82"/>
      <c r="MSL82"/>
      <c r="MSM82"/>
      <c r="MSN82"/>
      <c r="MSO82"/>
      <c r="MSP82"/>
      <c r="MSQ82"/>
      <c r="MSR82"/>
      <c r="MSS82"/>
      <c r="MST82"/>
      <c r="MSU82"/>
      <c r="MSV82"/>
      <c r="MSW82"/>
      <c r="MSX82"/>
      <c r="MSY82"/>
      <c r="MSZ82"/>
      <c r="MTA82"/>
      <c r="MTB82"/>
      <c r="MTC82"/>
      <c r="MTD82"/>
      <c r="MTE82"/>
      <c r="MTF82"/>
      <c r="MTG82"/>
      <c r="MTH82"/>
      <c r="MTI82"/>
      <c r="MTJ82"/>
      <c r="MTK82"/>
      <c r="MTL82"/>
      <c r="MTM82"/>
      <c r="MTN82"/>
      <c r="MTO82"/>
      <c r="MTP82"/>
      <c r="MTQ82"/>
      <c r="MTR82"/>
      <c r="MTS82"/>
      <c r="MTT82"/>
      <c r="MTU82"/>
      <c r="MTV82"/>
      <c r="MTW82"/>
      <c r="MTX82"/>
      <c r="MTY82"/>
      <c r="MTZ82"/>
      <c r="MUA82"/>
      <c r="MUB82"/>
      <c r="MUC82"/>
      <c r="MUD82"/>
      <c r="MUE82"/>
      <c r="MUF82"/>
      <c r="MUG82"/>
      <c r="MUH82"/>
      <c r="MUI82"/>
      <c r="MUJ82"/>
      <c r="MUK82"/>
      <c r="MUL82"/>
      <c r="MUM82"/>
      <c r="MUN82"/>
      <c r="MUO82"/>
      <c r="MUP82"/>
      <c r="MUQ82"/>
      <c r="MUR82"/>
      <c r="MUS82"/>
      <c r="MUT82"/>
      <c r="MUU82"/>
      <c r="MUV82"/>
      <c r="MUW82"/>
      <c r="MUX82"/>
      <c r="MUY82"/>
      <c r="MUZ82"/>
      <c r="MVA82"/>
      <c r="MVB82"/>
      <c r="MVC82"/>
      <c r="MVD82"/>
      <c r="MVE82"/>
      <c r="MVF82"/>
      <c r="MVG82"/>
      <c r="MVH82"/>
      <c r="MVI82"/>
      <c r="MVJ82"/>
      <c r="MVK82"/>
      <c r="MVL82"/>
      <c r="MVM82"/>
      <c r="MVN82"/>
      <c r="MVO82"/>
      <c r="MVP82"/>
      <c r="MVQ82"/>
      <c r="MVR82"/>
      <c r="MVS82"/>
      <c r="MVT82"/>
      <c r="MVU82"/>
      <c r="MVV82"/>
      <c r="MVW82"/>
      <c r="MVX82"/>
      <c r="MVY82"/>
      <c r="MVZ82"/>
      <c r="MWA82"/>
      <c r="MWB82"/>
      <c r="MWC82"/>
      <c r="MWD82"/>
      <c r="MWE82"/>
      <c r="MWF82"/>
      <c r="MWG82"/>
      <c r="MWH82"/>
      <c r="MWI82"/>
      <c r="MWJ82"/>
      <c r="MWK82"/>
      <c r="MWL82"/>
      <c r="MWM82"/>
      <c r="MWN82"/>
      <c r="MWO82"/>
      <c r="MWP82"/>
      <c r="MWQ82"/>
      <c r="MWR82"/>
      <c r="MWS82"/>
      <c r="MWT82"/>
      <c r="MWU82"/>
      <c r="MWV82"/>
      <c r="MWW82"/>
      <c r="MWX82"/>
      <c r="MWY82"/>
      <c r="MWZ82"/>
      <c r="MXA82"/>
      <c r="MXB82"/>
      <c r="MXC82"/>
      <c r="MXD82"/>
      <c r="MXE82"/>
      <c r="MXF82"/>
      <c r="MXG82"/>
      <c r="MXH82"/>
      <c r="MXI82"/>
      <c r="MXJ82"/>
      <c r="MXK82"/>
      <c r="MXL82"/>
      <c r="MXM82"/>
      <c r="MXN82"/>
      <c r="MXO82"/>
      <c r="MXP82"/>
      <c r="MXQ82"/>
      <c r="MXR82"/>
      <c r="MXS82"/>
      <c r="MXT82"/>
      <c r="MXU82"/>
      <c r="MXV82"/>
      <c r="MXW82"/>
      <c r="MXX82"/>
      <c r="MXY82"/>
      <c r="MXZ82"/>
      <c r="MYA82"/>
      <c r="MYB82"/>
      <c r="MYC82"/>
      <c r="MYD82"/>
      <c r="MYE82"/>
      <c r="MYF82"/>
      <c r="MYG82"/>
      <c r="MYH82"/>
      <c r="MYI82"/>
      <c r="MYJ82"/>
      <c r="MYK82"/>
      <c r="MYL82"/>
      <c r="MYM82"/>
      <c r="MYN82"/>
      <c r="MYO82"/>
      <c r="MYP82"/>
      <c r="MYQ82"/>
      <c r="MYR82"/>
      <c r="MYS82"/>
      <c r="MYT82"/>
      <c r="MYU82"/>
      <c r="MYV82"/>
      <c r="MYW82"/>
      <c r="MYX82"/>
      <c r="MYY82"/>
      <c r="MYZ82"/>
      <c r="MZA82"/>
      <c r="MZB82"/>
      <c r="MZC82"/>
      <c r="MZD82"/>
      <c r="MZE82"/>
      <c r="MZF82"/>
      <c r="MZG82"/>
      <c r="MZH82"/>
      <c r="MZI82"/>
      <c r="MZJ82"/>
      <c r="MZK82"/>
      <c r="MZL82"/>
      <c r="MZM82"/>
      <c r="MZN82"/>
      <c r="MZO82"/>
      <c r="MZP82"/>
      <c r="MZQ82"/>
      <c r="MZR82"/>
      <c r="MZS82"/>
      <c r="MZT82"/>
      <c r="MZU82"/>
      <c r="MZV82"/>
      <c r="MZW82"/>
      <c r="MZX82"/>
      <c r="MZY82"/>
      <c r="MZZ82"/>
      <c r="NAA82"/>
      <c r="NAB82"/>
      <c r="NAC82"/>
      <c r="NAD82"/>
      <c r="NAE82"/>
      <c r="NAF82"/>
      <c r="NAG82"/>
      <c r="NAH82"/>
      <c r="NAI82"/>
      <c r="NAJ82"/>
      <c r="NAK82"/>
      <c r="NAL82"/>
      <c r="NAM82"/>
      <c r="NAN82"/>
      <c r="NAO82"/>
      <c r="NAP82"/>
      <c r="NAQ82"/>
      <c r="NAR82"/>
      <c r="NAS82"/>
      <c r="NAT82"/>
      <c r="NAU82"/>
      <c r="NAV82"/>
      <c r="NAW82"/>
      <c r="NAX82"/>
      <c r="NAY82"/>
      <c r="NAZ82"/>
      <c r="NBA82"/>
      <c r="NBB82"/>
      <c r="NBC82"/>
      <c r="NBD82"/>
      <c r="NBE82"/>
      <c r="NBF82"/>
      <c r="NBG82"/>
      <c r="NBH82"/>
      <c r="NBI82"/>
      <c r="NBJ82"/>
      <c r="NBK82"/>
      <c r="NBL82"/>
      <c r="NBM82"/>
      <c r="NBN82"/>
      <c r="NBO82"/>
      <c r="NBP82"/>
      <c r="NBQ82"/>
      <c r="NBR82"/>
      <c r="NBS82"/>
      <c r="NBT82"/>
      <c r="NBU82"/>
      <c r="NBV82"/>
      <c r="NBW82"/>
      <c r="NBX82"/>
      <c r="NBY82"/>
      <c r="NBZ82"/>
      <c r="NCA82"/>
      <c r="NCB82"/>
      <c r="NCC82"/>
      <c r="NCD82"/>
      <c r="NCE82"/>
      <c r="NCF82"/>
      <c r="NCG82"/>
      <c r="NCH82"/>
      <c r="NCI82"/>
      <c r="NCJ82"/>
      <c r="NCK82"/>
      <c r="NCL82"/>
      <c r="NCM82"/>
      <c r="NCN82"/>
      <c r="NCO82"/>
      <c r="NCP82"/>
      <c r="NCQ82"/>
      <c r="NCR82"/>
      <c r="NCS82"/>
      <c r="NCT82"/>
      <c r="NCU82"/>
      <c r="NCV82"/>
      <c r="NCW82"/>
      <c r="NCX82"/>
      <c r="NCY82"/>
      <c r="NCZ82"/>
      <c r="NDA82"/>
      <c r="NDB82"/>
      <c r="NDC82"/>
      <c r="NDD82"/>
      <c r="NDE82"/>
      <c r="NDF82"/>
      <c r="NDG82"/>
      <c r="NDH82"/>
      <c r="NDI82"/>
      <c r="NDJ82"/>
      <c r="NDK82"/>
      <c r="NDL82"/>
      <c r="NDM82"/>
      <c r="NDN82"/>
      <c r="NDO82"/>
      <c r="NDP82"/>
      <c r="NDQ82"/>
      <c r="NDR82"/>
      <c r="NDS82"/>
      <c r="NDT82"/>
      <c r="NDU82"/>
      <c r="NDV82"/>
      <c r="NDW82"/>
      <c r="NDX82"/>
      <c r="NDY82"/>
      <c r="NDZ82"/>
      <c r="NEA82"/>
      <c r="NEB82"/>
      <c r="NEC82"/>
      <c r="NED82"/>
      <c r="NEE82"/>
      <c r="NEF82"/>
      <c r="NEG82"/>
      <c r="NEH82"/>
      <c r="NEI82"/>
      <c r="NEJ82"/>
      <c r="NEK82"/>
      <c r="NEL82"/>
      <c r="NEM82"/>
      <c r="NEN82"/>
      <c r="NEO82"/>
      <c r="NEP82"/>
      <c r="NEQ82"/>
      <c r="NER82"/>
      <c r="NES82"/>
      <c r="NET82"/>
      <c r="NEU82"/>
      <c r="NEV82"/>
      <c r="NEW82"/>
      <c r="NEX82"/>
      <c r="NEY82"/>
      <c r="NEZ82"/>
      <c r="NFA82"/>
      <c r="NFB82"/>
      <c r="NFC82"/>
      <c r="NFD82"/>
      <c r="NFE82"/>
      <c r="NFF82"/>
      <c r="NFG82"/>
      <c r="NFH82"/>
      <c r="NFI82"/>
      <c r="NFJ82"/>
      <c r="NFK82"/>
      <c r="NFL82"/>
      <c r="NFM82"/>
      <c r="NFN82"/>
      <c r="NFO82"/>
      <c r="NFP82"/>
      <c r="NFQ82"/>
      <c r="NFR82"/>
      <c r="NFS82"/>
      <c r="NFT82"/>
      <c r="NFU82"/>
      <c r="NFV82"/>
      <c r="NFW82"/>
      <c r="NFX82"/>
      <c r="NFY82"/>
      <c r="NFZ82"/>
      <c r="NGA82"/>
      <c r="NGB82"/>
      <c r="NGC82"/>
      <c r="NGD82"/>
      <c r="NGE82"/>
      <c r="NGF82"/>
      <c r="NGG82"/>
      <c r="NGH82"/>
      <c r="NGI82"/>
      <c r="NGJ82"/>
      <c r="NGK82"/>
      <c r="NGL82"/>
      <c r="NGM82"/>
      <c r="NGN82"/>
      <c r="NGO82"/>
      <c r="NGP82"/>
      <c r="NGQ82"/>
      <c r="NGR82"/>
      <c r="NGS82"/>
      <c r="NGT82"/>
      <c r="NGU82"/>
      <c r="NGV82"/>
      <c r="NGW82"/>
      <c r="NGX82"/>
      <c r="NGY82"/>
      <c r="NGZ82"/>
      <c r="NHA82"/>
      <c r="NHB82"/>
      <c r="NHC82"/>
      <c r="NHD82"/>
      <c r="NHE82"/>
      <c r="NHF82"/>
      <c r="NHG82"/>
      <c r="NHH82"/>
      <c r="NHI82"/>
      <c r="NHJ82"/>
      <c r="NHK82"/>
      <c r="NHL82"/>
      <c r="NHM82"/>
      <c r="NHN82"/>
      <c r="NHO82"/>
      <c r="NHP82"/>
      <c r="NHQ82"/>
      <c r="NHR82"/>
      <c r="NHS82"/>
      <c r="NHT82"/>
      <c r="NHU82"/>
      <c r="NHV82"/>
      <c r="NHW82"/>
      <c r="NHX82"/>
      <c r="NHY82"/>
      <c r="NHZ82"/>
      <c r="NIA82"/>
      <c r="NIB82"/>
      <c r="NIC82"/>
      <c r="NID82"/>
      <c r="NIE82"/>
      <c r="NIF82"/>
      <c r="NIG82"/>
      <c r="NIH82"/>
      <c r="NII82"/>
      <c r="NIJ82"/>
      <c r="NIK82"/>
      <c r="NIL82"/>
      <c r="NIM82"/>
      <c r="NIN82"/>
      <c r="NIO82"/>
      <c r="NIP82"/>
      <c r="NIQ82"/>
      <c r="NIR82"/>
      <c r="NIS82"/>
      <c r="NIT82"/>
      <c r="NIU82"/>
      <c r="NIV82"/>
      <c r="NIW82"/>
      <c r="NIX82"/>
      <c r="NIY82"/>
      <c r="NIZ82"/>
      <c r="NJA82"/>
      <c r="NJB82"/>
      <c r="NJC82"/>
      <c r="NJD82"/>
      <c r="NJE82"/>
      <c r="NJF82"/>
      <c r="NJG82"/>
      <c r="NJH82"/>
      <c r="NJI82"/>
      <c r="NJJ82"/>
      <c r="NJK82"/>
      <c r="NJL82"/>
      <c r="NJM82"/>
      <c r="NJN82"/>
      <c r="NJO82"/>
      <c r="NJP82"/>
      <c r="NJQ82"/>
      <c r="NJR82"/>
      <c r="NJS82"/>
      <c r="NJT82"/>
      <c r="NJU82"/>
      <c r="NJV82"/>
      <c r="NJW82"/>
      <c r="NJX82"/>
      <c r="NJY82"/>
      <c r="NJZ82"/>
      <c r="NKA82"/>
      <c r="NKB82"/>
      <c r="NKC82"/>
      <c r="NKD82"/>
      <c r="NKE82"/>
      <c r="NKF82"/>
      <c r="NKG82"/>
      <c r="NKH82"/>
      <c r="NKI82"/>
      <c r="NKJ82"/>
      <c r="NKK82"/>
      <c r="NKL82"/>
      <c r="NKM82"/>
      <c r="NKN82"/>
      <c r="NKO82"/>
      <c r="NKP82"/>
      <c r="NKQ82"/>
      <c r="NKR82"/>
      <c r="NKS82"/>
      <c r="NKT82"/>
      <c r="NKU82"/>
      <c r="NKV82"/>
      <c r="NKW82"/>
      <c r="NKX82"/>
      <c r="NKY82"/>
      <c r="NKZ82"/>
      <c r="NLA82"/>
      <c r="NLB82"/>
      <c r="NLC82"/>
      <c r="NLD82"/>
      <c r="NLE82"/>
      <c r="NLF82"/>
      <c r="NLG82"/>
      <c r="NLH82"/>
      <c r="NLI82"/>
      <c r="NLJ82"/>
      <c r="NLK82"/>
      <c r="NLL82"/>
      <c r="NLM82"/>
      <c r="NLN82"/>
      <c r="NLO82"/>
      <c r="NLP82"/>
      <c r="NLQ82"/>
      <c r="NLR82"/>
      <c r="NLS82"/>
      <c r="NLT82"/>
      <c r="NLU82"/>
      <c r="NLV82"/>
      <c r="NLW82"/>
      <c r="NLX82"/>
      <c r="NLY82"/>
      <c r="NLZ82"/>
      <c r="NMA82"/>
      <c r="NMB82"/>
      <c r="NMC82"/>
      <c r="NMD82"/>
      <c r="NME82"/>
      <c r="NMF82"/>
      <c r="NMG82"/>
      <c r="NMH82"/>
      <c r="NMI82"/>
      <c r="NMJ82"/>
      <c r="NMK82"/>
      <c r="NML82"/>
      <c r="NMM82"/>
      <c r="NMN82"/>
      <c r="NMO82"/>
      <c r="NMP82"/>
      <c r="NMQ82"/>
      <c r="NMR82"/>
      <c r="NMS82"/>
      <c r="NMT82"/>
      <c r="NMU82"/>
      <c r="NMV82"/>
      <c r="NMW82"/>
      <c r="NMX82"/>
      <c r="NMY82"/>
      <c r="NMZ82"/>
      <c r="NNA82"/>
      <c r="NNB82"/>
      <c r="NNC82"/>
      <c r="NND82"/>
      <c r="NNE82"/>
      <c r="NNF82"/>
      <c r="NNG82"/>
      <c r="NNH82"/>
      <c r="NNI82"/>
      <c r="NNJ82"/>
      <c r="NNK82"/>
      <c r="NNL82"/>
      <c r="NNM82"/>
      <c r="NNN82"/>
      <c r="NNO82"/>
      <c r="NNP82"/>
      <c r="NNQ82"/>
      <c r="NNR82"/>
      <c r="NNS82"/>
      <c r="NNT82"/>
      <c r="NNU82"/>
      <c r="NNV82"/>
      <c r="NNW82"/>
      <c r="NNX82"/>
      <c r="NNY82"/>
      <c r="NNZ82"/>
      <c r="NOA82"/>
      <c r="NOB82"/>
      <c r="NOC82"/>
      <c r="NOD82"/>
      <c r="NOE82"/>
      <c r="NOF82"/>
      <c r="NOG82"/>
      <c r="NOH82"/>
      <c r="NOI82"/>
      <c r="NOJ82"/>
      <c r="NOK82"/>
      <c r="NOL82"/>
      <c r="NOM82"/>
      <c r="NON82"/>
      <c r="NOO82"/>
      <c r="NOP82"/>
      <c r="NOQ82"/>
      <c r="NOR82"/>
      <c r="NOS82"/>
      <c r="NOT82"/>
      <c r="NOU82"/>
      <c r="NOV82"/>
      <c r="NOW82"/>
      <c r="NOX82"/>
      <c r="NOY82"/>
      <c r="NOZ82"/>
      <c r="NPA82"/>
      <c r="NPB82"/>
      <c r="NPC82"/>
      <c r="NPD82"/>
      <c r="NPE82"/>
      <c r="NPF82"/>
      <c r="NPG82"/>
      <c r="NPH82"/>
      <c r="NPI82"/>
      <c r="NPJ82"/>
      <c r="NPK82"/>
      <c r="NPL82"/>
      <c r="NPM82"/>
      <c r="NPN82"/>
      <c r="NPO82"/>
      <c r="NPP82"/>
      <c r="NPQ82"/>
      <c r="NPR82"/>
      <c r="NPS82"/>
      <c r="NPT82"/>
      <c r="NPU82"/>
      <c r="NPV82"/>
      <c r="NPW82"/>
      <c r="NPX82"/>
      <c r="NPY82"/>
      <c r="NPZ82"/>
      <c r="NQA82"/>
      <c r="NQB82"/>
      <c r="NQC82"/>
      <c r="NQD82"/>
      <c r="NQE82"/>
      <c r="NQF82"/>
      <c r="NQG82"/>
      <c r="NQH82"/>
      <c r="NQI82"/>
      <c r="NQJ82"/>
      <c r="NQK82"/>
      <c r="NQL82"/>
      <c r="NQM82"/>
      <c r="NQN82"/>
      <c r="NQO82"/>
      <c r="NQP82"/>
      <c r="NQQ82"/>
      <c r="NQR82"/>
      <c r="NQS82"/>
      <c r="NQT82"/>
      <c r="NQU82"/>
      <c r="NQV82"/>
      <c r="NQW82"/>
      <c r="NQX82"/>
      <c r="NQY82"/>
      <c r="NQZ82"/>
      <c r="NRA82"/>
      <c r="NRB82"/>
      <c r="NRC82"/>
      <c r="NRD82"/>
      <c r="NRE82"/>
      <c r="NRF82"/>
      <c r="NRG82"/>
      <c r="NRH82"/>
      <c r="NRI82"/>
      <c r="NRJ82"/>
      <c r="NRK82"/>
      <c r="NRL82"/>
      <c r="NRM82"/>
      <c r="NRN82"/>
      <c r="NRO82"/>
      <c r="NRP82"/>
      <c r="NRQ82"/>
      <c r="NRR82"/>
      <c r="NRS82"/>
      <c r="NRT82"/>
      <c r="NRU82"/>
      <c r="NRV82"/>
      <c r="NRW82"/>
      <c r="NRX82"/>
      <c r="NRY82"/>
      <c r="NRZ82"/>
      <c r="NSA82"/>
      <c r="NSB82"/>
      <c r="NSC82"/>
      <c r="NSD82"/>
      <c r="NSE82"/>
      <c r="NSF82"/>
      <c r="NSG82"/>
      <c r="NSH82"/>
      <c r="NSI82"/>
      <c r="NSJ82"/>
      <c r="NSK82"/>
      <c r="NSL82"/>
      <c r="NSM82"/>
      <c r="NSN82"/>
      <c r="NSO82"/>
      <c r="NSP82"/>
      <c r="NSQ82"/>
      <c r="NSR82"/>
      <c r="NSS82"/>
      <c r="NST82"/>
      <c r="NSU82"/>
      <c r="NSV82"/>
      <c r="NSW82"/>
      <c r="NSX82"/>
      <c r="NSY82"/>
      <c r="NSZ82"/>
      <c r="NTA82"/>
      <c r="NTB82"/>
      <c r="NTC82"/>
      <c r="NTD82"/>
      <c r="NTE82"/>
      <c r="NTF82"/>
      <c r="NTG82"/>
      <c r="NTH82"/>
      <c r="NTI82"/>
      <c r="NTJ82"/>
      <c r="NTK82"/>
      <c r="NTL82"/>
      <c r="NTM82"/>
      <c r="NTN82"/>
      <c r="NTO82"/>
      <c r="NTP82"/>
      <c r="NTQ82"/>
      <c r="NTR82"/>
      <c r="NTS82"/>
      <c r="NTT82"/>
      <c r="NTU82"/>
      <c r="NTV82"/>
      <c r="NTW82"/>
      <c r="NTX82"/>
      <c r="NTY82"/>
      <c r="NTZ82"/>
      <c r="NUA82"/>
      <c r="NUB82"/>
      <c r="NUC82"/>
      <c r="NUD82"/>
      <c r="NUE82"/>
      <c r="NUF82"/>
      <c r="NUG82"/>
      <c r="NUH82"/>
      <c r="NUI82"/>
      <c r="NUJ82"/>
      <c r="NUK82"/>
      <c r="NUL82"/>
      <c r="NUM82"/>
      <c r="NUN82"/>
      <c r="NUO82"/>
      <c r="NUP82"/>
      <c r="NUQ82"/>
      <c r="NUR82"/>
      <c r="NUS82"/>
      <c r="NUT82"/>
      <c r="NUU82"/>
      <c r="NUV82"/>
      <c r="NUW82"/>
      <c r="NUX82"/>
      <c r="NUY82"/>
      <c r="NUZ82"/>
      <c r="NVA82"/>
      <c r="NVB82"/>
      <c r="NVC82"/>
      <c r="NVD82"/>
      <c r="NVE82"/>
      <c r="NVF82"/>
      <c r="NVG82"/>
      <c r="NVH82"/>
      <c r="NVI82"/>
      <c r="NVJ82"/>
      <c r="NVK82"/>
      <c r="NVL82"/>
      <c r="NVM82"/>
      <c r="NVN82"/>
      <c r="NVO82"/>
      <c r="NVP82"/>
      <c r="NVQ82"/>
      <c r="NVR82"/>
      <c r="NVS82"/>
      <c r="NVT82"/>
      <c r="NVU82"/>
      <c r="NVV82"/>
      <c r="NVW82"/>
      <c r="NVX82"/>
      <c r="NVY82"/>
      <c r="NVZ82"/>
      <c r="NWA82"/>
      <c r="NWB82"/>
      <c r="NWC82"/>
      <c r="NWD82"/>
      <c r="NWE82"/>
      <c r="NWF82"/>
      <c r="NWG82"/>
      <c r="NWH82"/>
      <c r="NWI82"/>
      <c r="NWJ82"/>
      <c r="NWK82"/>
      <c r="NWL82"/>
      <c r="NWM82"/>
      <c r="NWN82"/>
      <c r="NWO82"/>
      <c r="NWP82"/>
      <c r="NWQ82"/>
      <c r="NWR82"/>
      <c r="NWS82"/>
      <c r="NWT82"/>
      <c r="NWU82"/>
      <c r="NWV82"/>
      <c r="NWW82"/>
      <c r="NWX82"/>
      <c r="NWY82"/>
      <c r="NWZ82"/>
      <c r="NXA82"/>
      <c r="NXB82"/>
      <c r="NXC82"/>
      <c r="NXD82"/>
      <c r="NXE82"/>
      <c r="NXF82"/>
      <c r="NXG82"/>
      <c r="NXH82"/>
      <c r="NXI82"/>
      <c r="NXJ82"/>
      <c r="NXK82"/>
      <c r="NXL82"/>
      <c r="NXM82"/>
      <c r="NXN82"/>
      <c r="NXO82"/>
      <c r="NXP82"/>
      <c r="NXQ82"/>
      <c r="NXR82"/>
      <c r="NXS82"/>
      <c r="NXT82"/>
      <c r="NXU82"/>
      <c r="NXV82"/>
      <c r="NXW82"/>
      <c r="NXX82"/>
      <c r="NXY82"/>
      <c r="NXZ82"/>
      <c r="NYA82"/>
      <c r="NYB82"/>
      <c r="NYC82"/>
      <c r="NYD82"/>
      <c r="NYE82"/>
      <c r="NYF82"/>
      <c r="NYG82"/>
      <c r="NYH82"/>
      <c r="NYI82"/>
      <c r="NYJ82"/>
      <c r="NYK82"/>
      <c r="NYL82"/>
      <c r="NYM82"/>
      <c r="NYN82"/>
      <c r="NYO82"/>
      <c r="NYP82"/>
      <c r="NYQ82"/>
      <c r="NYR82"/>
      <c r="NYS82"/>
      <c r="NYT82"/>
      <c r="NYU82"/>
      <c r="NYV82"/>
      <c r="NYW82"/>
      <c r="NYX82"/>
      <c r="NYY82"/>
      <c r="NYZ82"/>
      <c r="NZA82"/>
      <c r="NZB82"/>
      <c r="NZC82"/>
      <c r="NZD82"/>
      <c r="NZE82"/>
      <c r="NZF82"/>
      <c r="NZG82"/>
      <c r="NZH82"/>
      <c r="NZI82"/>
      <c r="NZJ82"/>
      <c r="NZK82"/>
      <c r="NZL82"/>
      <c r="NZM82"/>
      <c r="NZN82"/>
      <c r="NZO82"/>
      <c r="NZP82"/>
      <c r="NZQ82"/>
      <c r="NZR82"/>
      <c r="NZS82"/>
      <c r="NZT82"/>
      <c r="NZU82"/>
      <c r="NZV82"/>
      <c r="NZW82"/>
      <c r="NZX82"/>
      <c r="NZY82"/>
      <c r="NZZ82"/>
      <c r="OAA82"/>
      <c r="OAB82"/>
      <c r="OAC82"/>
      <c r="OAD82"/>
      <c r="OAE82"/>
      <c r="OAF82"/>
      <c r="OAG82"/>
      <c r="OAH82"/>
      <c r="OAI82"/>
      <c r="OAJ82"/>
      <c r="OAK82"/>
      <c r="OAL82"/>
      <c r="OAM82"/>
      <c r="OAN82"/>
      <c r="OAO82"/>
      <c r="OAP82"/>
      <c r="OAQ82"/>
      <c r="OAR82"/>
      <c r="OAS82"/>
      <c r="OAT82"/>
      <c r="OAU82"/>
      <c r="OAV82"/>
      <c r="OAW82"/>
      <c r="OAX82"/>
      <c r="OAY82"/>
      <c r="OAZ82"/>
      <c r="OBA82"/>
      <c r="OBB82"/>
      <c r="OBC82"/>
      <c r="OBD82"/>
      <c r="OBE82"/>
      <c r="OBF82"/>
      <c r="OBG82"/>
      <c r="OBH82"/>
      <c r="OBI82"/>
      <c r="OBJ82"/>
      <c r="OBK82"/>
      <c r="OBL82"/>
      <c r="OBM82"/>
      <c r="OBN82"/>
      <c r="OBO82"/>
      <c r="OBP82"/>
      <c r="OBQ82"/>
      <c r="OBR82"/>
      <c r="OBS82"/>
      <c r="OBT82"/>
      <c r="OBU82"/>
      <c r="OBV82"/>
      <c r="OBW82"/>
      <c r="OBX82"/>
      <c r="OBY82"/>
      <c r="OBZ82"/>
      <c r="OCA82"/>
      <c r="OCB82"/>
      <c r="OCC82"/>
      <c r="OCD82"/>
      <c r="OCE82"/>
      <c r="OCF82"/>
      <c r="OCG82"/>
      <c r="OCH82"/>
      <c r="OCI82"/>
      <c r="OCJ82"/>
      <c r="OCK82"/>
      <c r="OCL82"/>
      <c r="OCM82"/>
      <c r="OCN82"/>
      <c r="OCO82"/>
      <c r="OCP82"/>
      <c r="OCQ82"/>
      <c r="OCR82"/>
      <c r="OCS82"/>
      <c r="OCT82"/>
      <c r="OCU82"/>
      <c r="OCV82"/>
      <c r="OCW82"/>
      <c r="OCX82"/>
      <c r="OCY82"/>
      <c r="OCZ82"/>
      <c r="ODA82"/>
      <c r="ODB82"/>
      <c r="ODC82"/>
      <c r="ODD82"/>
      <c r="ODE82"/>
      <c r="ODF82"/>
      <c r="ODG82"/>
      <c r="ODH82"/>
      <c r="ODI82"/>
      <c r="ODJ82"/>
      <c r="ODK82"/>
      <c r="ODL82"/>
      <c r="ODM82"/>
      <c r="ODN82"/>
      <c r="ODO82"/>
      <c r="ODP82"/>
      <c r="ODQ82"/>
      <c r="ODR82"/>
      <c r="ODS82"/>
      <c r="ODT82"/>
      <c r="ODU82"/>
      <c r="ODV82"/>
      <c r="ODW82"/>
      <c r="ODX82"/>
      <c r="ODY82"/>
      <c r="ODZ82"/>
      <c r="OEA82"/>
      <c r="OEB82"/>
      <c r="OEC82"/>
      <c r="OED82"/>
      <c r="OEE82"/>
      <c r="OEF82"/>
      <c r="OEG82"/>
      <c r="OEH82"/>
      <c r="OEI82"/>
      <c r="OEJ82"/>
      <c r="OEK82"/>
      <c r="OEL82"/>
      <c r="OEM82"/>
      <c r="OEN82"/>
      <c r="OEO82"/>
      <c r="OEP82"/>
      <c r="OEQ82"/>
      <c r="OER82"/>
      <c r="OES82"/>
      <c r="OET82"/>
      <c r="OEU82"/>
      <c r="OEV82"/>
      <c r="OEW82"/>
      <c r="OEX82"/>
      <c r="OEY82"/>
      <c r="OEZ82"/>
      <c r="OFA82"/>
      <c r="OFB82"/>
      <c r="OFC82"/>
      <c r="OFD82"/>
      <c r="OFE82"/>
      <c r="OFF82"/>
      <c r="OFG82"/>
      <c r="OFH82"/>
      <c r="OFI82"/>
      <c r="OFJ82"/>
      <c r="OFK82"/>
      <c r="OFL82"/>
      <c r="OFM82"/>
      <c r="OFN82"/>
      <c r="OFO82"/>
      <c r="OFP82"/>
      <c r="OFQ82"/>
      <c r="OFR82"/>
      <c r="OFS82"/>
      <c r="OFT82"/>
      <c r="OFU82"/>
      <c r="OFV82"/>
      <c r="OFW82"/>
      <c r="OFX82"/>
      <c r="OFY82"/>
      <c r="OFZ82"/>
      <c r="OGA82"/>
      <c r="OGB82"/>
      <c r="OGC82"/>
      <c r="OGD82"/>
      <c r="OGE82"/>
      <c r="OGF82"/>
      <c r="OGG82"/>
      <c r="OGH82"/>
      <c r="OGI82"/>
      <c r="OGJ82"/>
      <c r="OGK82"/>
      <c r="OGL82"/>
      <c r="OGM82"/>
      <c r="OGN82"/>
      <c r="OGO82"/>
      <c r="OGP82"/>
      <c r="OGQ82"/>
      <c r="OGR82"/>
      <c r="OGS82"/>
      <c r="OGT82"/>
      <c r="OGU82"/>
      <c r="OGV82"/>
      <c r="OGW82"/>
      <c r="OGX82"/>
      <c r="OGY82"/>
      <c r="OGZ82"/>
      <c r="OHA82"/>
      <c r="OHB82"/>
      <c r="OHC82"/>
      <c r="OHD82"/>
      <c r="OHE82"/>
      <c r="OHF82"/>
      <c r="OHG82"/>
      <c r="OHH82"/>
      <c r="OHI82"/>
      <c r="OHJ82"/>
      <c r="OHK82"/>
      <c r="OHL82"/>
      <c r="OHM82"/>
      <c r="OHN82"/>
      <c r="OHO82"/>
      <c r="OHP82"/>
      <c r="OHQ82"/>
      <c r="OHR82"/>
      <c r="OHS82"/>
      <c r="OHT82"/>
      <c r="OHU82"/>
      <c r="OHV82"/>
      <c r="OHW82"/>
      <c r="OHX82"/>
      <c r="OHY82"/>
      <c r="OHZ82"/>
      <c r="OIA82"/>
      <c r="OIB82"/>
      <c r="OIC82"/>
      <c r="OID82"/>
      <c r="OIE82"/>
      <c r="OIF82"/>
      <c r="OIG82"/>
      <c r="OIH82"/>
      <c r="OII82"/>
      <c r="OIJ82"/>
      <c r="OIK82"/>
      <c r="OIL82"/>
      <c r="OIM82"/>
      <c r="OIN82"/>
      <c r="OIO82"/>
      <c r="OIP82"/>
      <c r="OIQ82"/>
      <c r="OIR82"/>
      <c r="OIS82"/>
      <c r="OIT82"/>
      <c r="OIU82"/>
      <c r="OIV82"/>
      <c r="OIW82"/>
      <c r="OIX82"/>
      <c r="OIY82"/>
      <c r="OIZ82"/>
      <c r="OJA82"/>
      <c r="OJB82"/>
      <c r="OJC82"/>
      <c r="OJD82"/>
      <c r="OJE82"/>
      <c r="OJF82"/>
      <c r="OJG82"/>
      <c r="OJH82"/>
      <c r="OJI82"/>
      <c r="OJJ82"/>
      <c r="OJK82"/>
      <c r="OJL82"/>
      <c r="OJM82"/>
      <c r="OJN82"/>
      <c r="OJO82"/>
      <c r="OJP82"/>
      <c r="OJQ82"/>
      <c r="OJR82"/>
      <c r="OJS82"/>
      <c r="OJT82"/>
      <c r="OJU82"/>
      <c r="OJV82"/>
      <c r="OJW82"/>
      <c r="OJX82"/>
      <c r="OJY82"/>
      <c r="OJZ82"/>
      <c r="OKA82"/>
      <c r="OKB82"/>
      <c r="OKC82"/>
      <c r="OKD82"/>
      <c r="OKE82"/>
      <c r="OKF82"/>
      <c r="OKG82"/>
      <c r="OKH82"/>
      <c r="OKI82"/>
      <c r="OKJ82"/>
      <c r="OKK82"/>
      <c r="OKL82"/>
      <c r="OKM82"/>
      <c r="OKN82"/>
      <c r="OKO82"/>
      <c r="OKP82"/>
      <c r="OKQ82"/>
      <c r="OKR82"/>
      <c r="OKS82"/>
      <c r="OKT82"/>
      <c r="OKU82"/>
      <c r="OKV82"/>
      <c r="OKW82"/>
      <c r="OKX82"/>
      <c r="OKY82"/>
      <c r="OKZ82"/>
      <c r="OLA82"/>
      <c r="OLB82"/>
      <c r="OLC82"/>
      <c r="OLD82"/>
      <c r="OLE82"/>
      <c r="OLF82"/>
      <c r="OLG82"/>
      <c r="OLH82"/>
      <c r="OLI82"/>
      <c r="OLJ82"/>
      <c r="OLK82"/>
      <c r="OLL82"/>
      <c r="OLM82"/>
      <c r="OLN82"/>
      <c r="OLO82"/>
      <c r="OLP82"/>
      <c r="OLQ82"/>
      <c r="OLR82"/>
      <c r="OLS82"/>
      <c r="OLT82"/>
      <c r="OLU82"/>
      <c r="OLV82"/>
      <c r="OLW82"/>
      <c r="OLX82"/>
      <c r="OLY82"/>
      <c r="OLZ82"/>
      <c r="OMA82"/>
      <c r="OMB82"/>
      <c r="OMC82"/>
      <c r="OMD82"/>
      <c r="OME82"/>
      <c r="OMF82"/>
      <c r="OMG82"/>
      <c r="OMH82"/>
      <c r="OMI82"/>
      <c r="OMJ82"/>
      <c r="OMK82"/>
      <c r="OML82"/>
      <c r="OMM82"/>
      <c r="OMN82"/>
      <c r="OMO82"/>
      <c r="OMP82"/>
      <c r="OMQ82"/>
      <c r="OMR82"/>
      <c r="OMS82"/>
      <c r="OMT82"/>
      <c r="OMU82"/>
      <c r="OMV82"/>
      <c r="OMW82"/>
      <c r="OMX82"/>
      <c r="OMY82"/>
      <c r="OMZ82"/>
      <c r="ONA82"/>
      <c r="ONB82"/>
      <c r="ONC82"/>
      <c r="OND82"/>
      <c r="ONE82"/>
      <c r="ONF82"/>
      <c r="ONG82"/>
      <c r="ONH82"/>
      <c r="ONI82"/>
      <c r="ONJ82"/>
      <c r="ONK82"/>
      <c r="ONL82"/>
      <c r="ONM82"/>
      <c r="ONN82"/>
      <c r="ONO82"/>
      <c r="ONP82"/>
      <c r="ONQ82"/>
      <c r="ONR82"/>
      <c r="ONS82"/>
      <c r="ONT82"/>
      <c r="ONU82"/>
      <c r="ONV82"/>
      <c r="ONW82"/>
      <c r="ONX82"/>
      <c r="ONY82"/>
      <c r="ONZ82"/>
      <c r="OOA82"/>
      <c r="OOB82"/>
      <c r="OOC82"/>
      <c r="OOD82"/>
      <c r="OOE82"/>
      <c r="OOF82"/>
      <c r="OOG82"/>
      <c r="OOH82"/>
      <c r="OOI82"/>
      <c r="OOJ82"/>
      <c r="OOK82"/>
      <c r="OOL82"/>
      <c r="OOM82"/>
      <c r="OON82"/>
      <c r="OOO82"/>
      <c r="OOP82"/>
      <c r="OOQ82"/>
      <c r="OOR82"/>
      <c r="OOS82"/>
      <c r="OOT82"/>
      <c r="OOU82"/>
      <c r="OOV82"/>
      <c r="OOW82"/>
      <c r="OOX82"/>
      <c r="OOY82"/>
      <c r="OOZ82"/>
      <c r="OPA82"/>
      <c r="OPB82"/>
      <c r="OPC82"/>
      <c r="OPD82"/>
      <c r="OPE82"/>
      <c r="OPF82"/>
      <c r="OPG82"/>
      <c r="OPH82"/>
      <c r="OPI82"/>
      <c r="OPJ82"/>
      <c r="OPK82"/>
      <c r="OPL82"/>
      <c r="OPM82"/>
      <c r="OPN82"/>
      <c r="OPO82"/>
      <c r="OPP82"/>
      <c r="OPQ82"/>
      <c r="OPR82"/>
      <c r="OPS82"/>
      <c r="OPT82"/>
      <c r="OPU82"/>
      <c r="OPV82"/>
      <c r="OPW82"/>
      <c r="OPX82"/>
      <c r="OPY82"/>
      <c r="OPZ82"/>
      <c r="OQA82"/>
      <c r="OQB82"/>
      <c r="OQC82"/>
      <c r="OQD82"/>
      <c r="OQE82"/>
      <c r="OQF82"/>
      <c r="OQG82"/>
      <c r="OQH82"/>
      <c r="OQI82"/>
      <c r="OQJ82"/>
      <c r="OQK82"/>
      <c r="OQL82"/>
      <c r="OQM82"/>
      <c r="OQN82"/>
      <c r="OQO82"/>
      <c r="OQP82"/>
      <c r="OQQ82"/>
      <c r="OQR82"/>
      <c r="OQS82"/>
      <c r="OQT82"/>
      <c r="OQU82"/>
      <c r="OQV82"/>
      <c r="OQW82"/>
      <c r="OQX82"/>
      <c r="OQY82"/>
      <c r="OQZ82"/>
      <c r="ORA82"/>
      <c r="ORB82"/>
      <c r="ORC82"/>
      <c r="ORD82"/>
      <c r="ORE82"/>
      <c r="ORF82"/>
      <c r="ORG82"/>
      <c r="ORH82"/>
      <c r="ORI82"/>
      <c r="ORJ82"/>
      <c r="ORK82"/>
      <c r="ORL82"/>
      <c r="ORM82"/>
      <c r="ORN82"/>
      <c r="ORO82"/>
      <c r="ORP82"/>
      <c r="ORQ82"/>
      <c r="ORR82"/>
      <c r="ORS82"/>
      <c r="ORT82"/>
      <c r="ORU82"/>
      <c r="ORV82"/>
      <c r="ORW82"/>
      <c r="ORX82"/>
      <c r="ORY82"/>
      <c r="ORZ82"/>
      <c r="OSA82"/>
      <c r="OSB82"/>
      <c r="OSC82"/>
      <c r="OSD82"/>
      <c r="OSE82"/>
      <c r="OSF82"/>
      <c r="OSG82"/>
      <c r="OSH82"/>
      <c r="OSI82"/>
      <c r="OSJ82"/>
      <c r="OSK82"/>
      <c r="OSL82"/>
      <c r="OSM82"/>
      <c r="OSN82"/>
      <c r="OSO82"/>
      <c r="OSP82"/>
      <c r="OSQ82"/>
      <c r="OSR82"/>
      <c r="OSS82"/>
      <c r="OST82"/>
      <c r="OSU82"/>
      <c r="OSV82"/>
      <c r="OSW82"/>
      <c r="OSX82"/>
      <c r="OSY82"/>
      <c r="OSZ82"/>
      <c r="OTA82"/>
      <c r="OTB82"/>
      <c r="OTC82"/>
      <c r="OTD82"/>
      <c r="OTE82"/>
      <c r="OTF82"/>
      <c r="OTG82"/>
      <c r="OTH82"/>
      <c r="OTI82"/>
      <c r="OTJ82"/>
      <c r="OTK82"/>
      <c r="OTL82"/>
      <c r="OTM82"/>
      <c r="OTN82"/>
      <c r="OTO82"/>
      <c r="OTP82"/>
      <c r="OTQ82"/>
      <c r="OTR82"/>
      <c r="OTS82"/>
      <c r="OTT82"/>
      <c r="OTU82"/>
      <c r="OTV82"/>
      <c r="OTW82"/>
      <c r="OTX82"/>
      <c r="OTY82"/>
      <c r="OTZ82"/>
      <c r="OUA82"/>
      <c r="OUB82"/>
      <c r="OUC82"/>
      <c r="OUD82"/>
      <c r="OUE82"/>
      <c r="OUF82"/>
      <c r="OUG82"/>
      <c r="OUH82"/>
      <c r="OUI82"/>
      <c r="OUJ82"/>
      <c r="OUK82"/>
      <c r="OUL82"/>
      <c r="OUM82"/>
      <c r="OUN82"/>
      <c r="OUO82"/>
      <c r="OUP82"/>
      <c r="OUQ82"/>
      <c r="OUR82"/>
      <c r="OUS82"/>
      <c r="OUT82"/>
      <c r="OUU82"/>
      <c r="OUV82"/>
      <c r="OUW82"/>
      <c r="OUX82"/>
      <c r="OUY82"/>
      <c r="OUZ82"/>
      <c r="OVA82"/>
      <c r="OVB82"/>
      <c r="OVC82"/>
      <c r="OVD82"/>
      <c r="OVE82"/>
      <c r="OVF82"/>
      <c r="OVG82"/>
      <c r="OVH82"/>
      <c r="OVI82"/>
      <c r="OVJ82"/>
      <c r="OVK82"/>
      <c r="OVL82"/>
      <c r="OVM82"/>
      <c r="OVN82"/>
      <c r="OVO82"/>
      <c r="OVP82"/>
      <c r="OVQ82"/>
      <c r="OVR82"/>
      <c r="OVS82"/>
      <c r="OVT82"/>
      <c r="OVU82"/>
      <c r="OVV82"/>
      <c r="OVW82"/>
      <c r="OVX82"/>
      <c r="OVY82"/>
      <c r="OVZ82"/>
      <c r="OWA82"/>
      <c r="OWB82"/>
      <c r="OWC82"/>
      <c r="OWD82"/>
      <c r="OWE82"/>
      <c r="OWF82"/>
      <c r="OWG82"/>
      <c r="OWH82"/>
      <c r="OWI82"/>
      <c r="OWJ82"/>
      <c r="OWK82"/>
      <c r="OWL82"/>
      <c r="OWM82"/>
      <c r="OWN82"/>
      <c r="OWO82"/>
      <c r="OWP82"/>
      <c r="OWQ82"/>
      <c r="OWR82"/>
      <c r="OWS82"/>
      <c r="OWT82"/>
      <c r="OWU82"/>
      <c r="OWV82"/>
      <c r="OWW82"/>
      <c r="OWX82"/>
      <c r="OWY82"/>
      <c r="OWZ82"/>
      <c r="OXA82"/>
      <c r="OXB82"/>
      <c r="OXC82"/>
      <c r="OXD82"/>
      <c r="OXE82"/>
      <c r="OXF82"/>
      <c r="OXG82"/>
      <c r="OXH82"/>
      <c r="OXI82"/>
      <c r="OXJ82"/>
      <c r="OXK82"/>
      <c r="OXL82"/>
      <c r="OXM82"/>
      <c r="OXN82"/>
      <c r="OXO82"/>
      <c r="OXP82"/>
      <c r="OXQ82"/>
      <c r="OXR82"/>
      <c r="OXS82"/>
      <c r="OXT82"/>
      <c r="OXU82"/>
      <c r="OXV82"/>
      <c r="OXW82"/>
      <c r="OXX82"/>
      <c r="OXY82"/>
      <c r="OXZ82"/>
      <c r="OYA82"/>
      <c r="OYB82"/>
      <c r="OYC82"/>
      <c r="OYD82"/>
      <c r="OYE82"/>
      <c r="OYF82"/>
      <c r="OYG82"/>
      <c r="OYH82"/>
      <c r="OYI82"/>
      <c r="OYJ82"/>
      <c r="OYK82"/>
      <c r="OYL82"/>
      <c r="OYM82"/>
      <c r="OYN82"/>
      <c r="OYO82"/>
      <c r="OYP82"/>
      <c r="OYQ82"/>
      <c r="OYR82"/>
      <c r="OYS82"/>
      <c r="OYT82"/>
      <c r="OYU82"/>
      <c r="OYV82"/>
      <c r="OYW82"/>
      <c r="OYX82"/>
      <c r="OYY82"/>
      <c r="OYZ82"/>
      <c r="OZA82"/>
      <c r="OZB82"/>
      <c r="OZC82"/>
      <c r="OZD82"/>
      <c r="OZE82"/>
      <c r="OZF82"/>
      <c r="OZG82"/>
      <c r="OZH82"/>
      <c r="OZI82"/>
      <c r="OZJ82"/>
      <c r="OZK82"/>
      <c r="OZL82"/>
      <c r="OZM82"/>
      <c r="OZN82"/>
      <c r="OZO82"/>
      <c r="OZP82"/>
      <c r="OZQ82"/>
      <c r="OZR82"/>
      <c r="OZS82"/>
      <c r="OZT82"/>
      <c r="OZU82"/>
      <c r="OZV82"/>
      <c r="OZW82"/>
      <c r="OZX82"/>
      <c r="OZY82"/>
      <c r="OZZ82"/>
      <c r="PAA82"/>
      <c r="PAB82"/>
      <c r="PAC82"/>
      <c r="PAD82"/>
      <c r="PAE82"/>
      <c r="PAF82"/>
      <c r="PAG82"/>
      <c r="PAH82"/>
      <c r="PAI82"/>
      <c r="PAJ82"/>
      <c r="PAK82"/>
      <c r="PAL82"/>
      <c r="PAM82"/>
      <c r="PAN82"/>
      <c r="PAO82"/>
      <c r="PAP82"/>
      <c r="PAQ82"/>
      <c r="PAR82"/>
      <c r="PAS82"/>
      <c r="PAT82"/>
      <c r="PAU82"/>
      <c r="PAV82"/>
      <c r="PAW82"/>
      <c r="PAX82"/>
      <c r="PAY82"/>
      <c r="PAZ82"/>
      <c r="PBA82"/>
      <c r="PBB82"/>
      <c r="PBC82"/>
      <c r="PBD82"/>
      <c r="PBE82"/>
      <c r="PBF82"/>
      <c r="PBG82"/>
      <c r="PBH82"/>
      <c r="PBI82"/>
      <c r="PBJ82"/>
      <c r="PBK82"/>
      <c r="PBL82"/>
      <c r="PBM82"/>
      <c r="PBN82"/>
      <c r="PBO82"/>
      <c r="PBP82"/>
      <c r="PBQ82"/>
      <c r="PBR82"/>
      <c r="PBS82"/>
      <c r="PBT82"/>
      <c r="PBU82"/>
      <c r="PBV82"/>
      <c r="PBW82"/>
      <c r="PBX82"/>
      <c r="PBY82"/>
      <c r="PBZ82"/>
      <c r="PCA82"/>
      <c r="PCB82"/>
      <c r="PCC82"/>
      <c r="PCD82"/>
      <c r="PCE82"/>
      <c r="PCF82"/>
      <c r="PCG82"/>
      <c r="PCH82"/>
      <c r="PCI82"/>
      <c r="PCJ82"/>
      <c r="PCK82"/>
      <c r="PCL82"/>
      <c r="PCM82"/>
      <c r="PCN82"/>
      <c r="PCO82"/>
      <c r="PCP82"/>
      <c r="PCQ82"/>
      <c r="PCR82"/>
      <c r="PCS82"/>
      <c r="PCT82"/>
      <c r="PCU82"/>
      <c r="PCV82"/>
      <c r="PCW82"/>
      <c r="PCX82"/>
      <c r="PCY82"/>
      <c r="PCZ82"/>
      <c r="PDA82"/>
      <c r="PDB82"/>
      <c r="PDC82"/>
      <c r="PDD82"/>
      <c r="PDE82"/>
      <c r="PDF82"/>
      <c r="PDG82"/>
      <c r="PDH82"/>
      <c r="PDI82"/>
      <c r="PDJ82"/>
      <c r="PDK82"/>
      <c r="PDL82"/>
      <c r="PDM82"/>
      <c r="PDN82"/>
      <c r="PDO82"/>
      <c r="PDP82"/>
      <c r="PDQ82"/>
      <c r="PDR82"/>
      <c r="PDS82"/>
      <c r="PDT82"/>
      <c r="PDU82"/>
      <c r="PDV82"/>
      <c r="PDW82"/>
      <c r="PDX82"/>
      <c r="PDY82"/>
      <c r="PDZ82"/>
      <c r="PEA82"/>
      <c r="PEB82"/>
      <c r="PEC82"/>
      <c r="PED82"/>
      <c r="PEE82"/>
      <c r="PEF82"/>
      <c r="PEG82"/>
      <c r="PEH82"/>
      <c r="PEI82"/>
      <c r="PEJ82"/>
      <c r="PEK82"/>
      <c r="PEL82"/>
      <c r="PEM82"/>
      <c r="PEN82"/>
      <c r="PEO82"/>
      <c r="PEP82"/>
      <c r="PEQ82"/>
      <c r="PER82"/>
      <c r="PES82"/>
      <c r="PET82"/>
      <c r="PEU82"/>
      <c r="PEV82"/>
      <c r="PEW82"/>
      <c r="PEX82"/>
      <c r="PEY82"/>
      <c r="PEZ82"/>
      <c r="PFA82"/>
      <c r="PFB82"/>
      <c r="PFC82"/>
      <c r="PFD82"/>
      <c r="PFE82"/>
      <c r="PFF82"/>
      <c r="PFG82"/>
      <c r="PFH82"/>
      <c r="PFI82"/>
      <c r="PFJ82"/>
      <c r="PFK82"/>
      <c r="PFL82"/>
      <c r="PFM82"/>
      <c r="PFN82"/>
      <c r="PFO82"/>
      <c r="PFP82"/>
      <c r="PFQ82"/>
      <c r="PFR82"/>
      <c r="PFS82"/>
      <c r="PFT82"/>
      <c r="PFU82"/>
      <c r="PFV82"/>
      <c r="PFW82"/>
      <c r="PFX82"/>
      <c r="PFY82"/>
      <c r="PFZ82"/>
      <c r="PGA82"/>
      <c r="PGB82"/>
      <c r="PGC82"/>
      <c r="PGD82"/>
      <c r="PGE82"/>
      <c r="PGF82"/>
      <c r="PGG82"/>
      <c r="PGH82"/>
      <c r="PGI82"/>
      <c r="PGJ82"/>
      <c r="PGK82"/>
      <c r="PGL82"/>
      <c r="PGM82"/>
      <c r="PGN82"/>
      <c r="PGO82"/>
      <c r="PGP82"/>
      <c r="PGQ82"/>
      <c r="PGR82"/>
      <c r="PGS82"/>
      <c r="PGT82"/>
      <c r="PGU82"/>
      <c r="PGV82"/>
      <c r="PGW82"/>
      <c r="PGX82"/>
      <c r="PGY82"/>
      <c r="PGZ82"/>
      <c r="PHA82"/>
      <c r="PHB82"/>
      <c r="PHC82"/>
      <c r="PHD82"/>
      <c r="PHE82"/>
      <c r="PHF82"/>
      <c r="PHG82"/>
      <c r="PHH82"/>
      <c r="PHI82"/>
      <c r="PHJ82"/>
      <c r="PHK82"/>
      <c r="PHL82"/>
      <c r="PHM82"/>
      <c r="PHN82"/>
      <c r="PHO82"/>
      <c r="PHP82"/>
      <c r="PHQ82"/>
      <c r="PHR82"/>
      <c r="PHS82"/>
      <c r="PHT82"/>
      <c r="PHU82"/>
      <c r="PHV82"/>
      <c r="PHW82"/>
      <c r="PHX82"/>
      <c r="PHY82"/>
      <c r="PHZ82"/>
      <c r="PIA82"/>
      <c r="PIB82"/>
      <c r="PIC82"/>
      <c r="PID82"/>
      <c r="PIE82"/>
      <c r="PIF82"/>
      <c r="PIG82"/>
      <c r="PIH82"/>
      <c r="PII82"/>
      <c r="PIJ82"/>
      <c r="PIK82"/>
      <c r="PIL82"/>
      <c r="PIM82"/>
      <c r="PIN82"/>
      <c r="PIO82"/>
      <c r="PIP82"/>
      <c r="PIQ82"/>
      <c r="PIR82"/>
      <c r="PIS82"/>
      <c r="PIT82"/>
      <c r="PIU82"/>
      <c r="PIV82"/>
      <c r="PIW82"/>
      <c r="PIX82"/>
      <c r="PIY82"/>
      <c r="PIZ82"/>
      <c r="PJA82"/>
      <c r="PJB82"/>
      <c r="PJC82"/>
      <c r="PJD82"/>
      <c r="PJE82"/>
      <c r="PJF82"/>
      <c r="PJG82"/>
      <c r="PJH82"/>
      <c r="PJI82"/>
      <c r="PJJ82"/>
      <c r="PJK82"/>
      <c r="PJL82"/>
      <c r="PJM82"/>
      <c r="PJN82"/>
      <c r="PJO82"/>
      <c r="PJP82"/>
      <c r="PJQ82"/>
      <c r="PJR82"/>
      <c r="PJS82"/>
      <c r="PJT82"/>
      <c r="PJU82"/>
      <c r="PJV82"/>
      <c r="PJW82"/>
      <c r="PJX82"/>
      <c r="PJY82"/>
      <c r="PJZ82"/>
      <c r="PKA82"/>
      <c r="PKB82"/>
      <c r="PKC82"/>
      <c r="PKD82"/>
      <c r="PKE82"/>
      <c r="PKF82"/>
      <c r="PKG82"/>
      <c r="PKH82"/>
      <c r="PKI82"/>
      <c r="PKJ82"/>
      <c r="PKK82"/>
      <c r="PKL82"/>
      <c r="PKM82"/>
      <c r="PKN82"/>
      <c r="PKO82"/>
      <c r="PKP82"/>
      <c r="PKQ82"/>
      <c r="PKR82"/>
      <c r="PKS82"/>
      <c r="PKT82"/>
      <c r="PKU82"/>
      <c r="PKV82"/>
      <c r="PKW82"/>
      <c r="PKX82"/>
      <c r="PKY82"/>
      <c r="PKZ82"/>
      <c r="PLA82"/>
      <c r="PLB82"/>
      <c r="PLC82"/>
      <c r="PLD82"/>
      <c r="PLE82"/>
      <c r="PLF82"/>
      <c r="PLG82"/>
      <c r="PLH82"/>
      <c r="PLI82"/>
      <c r="PLJ82"/>
      <c r="PLK82"/>
      <c r="PLL82"/>
      <c r="PLM82"/>
      <c r="PLN82"/>
      <c r="PLO82"/>
      <c r="PLP82"/>
      <c r="PLQ82"/>
      <c r="PLR82"/>
      <c r="PLS82"/>
      <c r="PLT82"/>
      <c r="PLU82"/>
      <c r="PLV82"/>
      <c r="PLW82"/>
      <c r="PLX82"/>
      <c r="PLY82"/>
      <c r="PLZ82"/>
      <c r="PMA82"/>
      <c r="PMB82"/>
      <c r="PMC82"/>
      <c r="PMD82"/>
      <c r="PME82"/>
      <c r="PMF82"/>
      <c r="PMG82"/>
      <c r="PMH82"/>
      <c r="PMI82"/>
      <c r="PMJ82"/>
      <c r="PMK82"/>
      <c r="PML82"/>
      <c r="PMM82"/>
      <c r="PMN82"/>
      <c r="PMO82"/>
      <c r="PMP82"/>
      <c r="PMQ82"/>
      <c r="PMR82"/>
      <c r="PMS82"/>
      <c r="PMT82"/>
      <c r="PMU82"/>
      <c r="PMV82"/>
      <c r="PMW82"/>
      <c r="PMX82"/>
      <c r="PMY82"/>
      <c r="PMZ82"/>
      <c r="PNA82"/>
      <c r="PNB82"/>
      <c r="PNC82"/>
      <c r="PND82"/>
      <c r="PNE82"/>
      <c r="PNF82"/>
      <c r="PNG82"/>
      <c r="PNH82"/>
      <c r="PNI82"/>
      <c r="PNJ82"/>
      <c r="PNK82"/>
      <c r="PNL82"/>
      <c r="PNM82"/>
      <c r="PNN82"/>
      <c r="PNO82"/>
      <c r="PNP82"/>
      <c r="PNQ82"/>
      <c r="PNR82"/>
      <c r="PNS82"/>
      <c r="PNT82"/>
      <c r="PNU82"/>
      <c r="PNV82"/>
      <c r="PNW82"/>
      <c r="PNX82"/>
      <c r="PNY82"/>
      <c r="PNZ82"/>
      <c r="POA82"/>
      <c r="POB82"/>
      <c r="POC82"/>
      <c r="POD82"/>
      <c r="POE82"/>
      <c r="POF82"/>
      <c r="POG82"/>
      <c r="POH82"/>
      <c r="POI82"/>
      <c r="POJ82"/>
      <c r="POK82"/>
      <c r="POL82"/>
      <c r="POM82"/>
      <c r="PON82"/>
      <c r="POO82"/>
      <c r="POP82"/>
      <c r="POQ82"/>
      <c r="POR82"/>
      <c r="POS82"/>
      <c r="POT82"/>
      <c r="POU82"/>
      <c r="POV82"/>
      <c r="POW82"/>
      <c r="POX82"/>
      <c r="POY82"/>
      <c r="POZ82"/>
      <c r="PPA82"/>
      <c r="PPB82"/>
      <c r="PPC82"/>
      <c r="PPD82"/>
      <c r="PPE82"/>
      <c r="PPF82"/>
      <c r="PPG82"/>
      <c r="PPH82"/>
      <c r="PPI82"/>
      <c r="PPJ82"/>
      <c r="PPK82"/>
      <c r="PPL82"/>
      <c r="PPM82"/>
      <c r="PPN82"/>
      <c r="PPO82"/>
      <c r="PPP82"/>
      <c r="PPQ82"/>
      <c r="PPR82"/>
      <c r="PPS82"/>
      <c r="PPT82"/>
      <c r="PPU82"/>
      <c r="PPV82"/>
      <c r="PPW82"/>
      <c r="PPX82"/>
      <c r="PPY82"/>
      <c r="PPZ82"/>
      <c r="PQA82"/>
      <c r="PQB82"/>
      <c r="PQC82"/>
      <c r="PQD82"/>
      <c r="PQE82"/>
      <c r="PQF82"/>
      <c r="PQG82"/>
      <c r="PQH82"/>
      <c r="PQI82"/>
      <c r="PQJ82"/>
      <c r="PQK82"/>
      <c r="PQL82"/>
      <c r="PQM82"/>
      <c r="PQN82"/>
      <c r="PQO82"/>
      <c r="PQP82"/>
      <c r="PQQ82"/>
      <c r="PQR82"/>
      <c r="PQS82"/>
      <c r="PQT82"/>
      <c r="PQU82"/>
      <c r="PQV82"/>
      <c r="PQW82"/>
      <c r="PQX82"/>
      <c r="PQY82"/>
      <c r="PQZ82"/>
      <c r="PRA82"/>
      <c r="PRB82"/>
      <c r="PRC82"/>
      <c r="PRD82"/>
      <c r="PRE82"/>
      <c r="PRF82"/>
      <c r="PRG82"/>
      <c r="PRH82"/>
      <c r="PRI82"/>
      <c r="PRJ82"/>
      <c r="PRK82"/>
      <c r="PRL82"/>
      <c r="PRM82"/>
      <c r="PRN82"/>
      <c r="PRO82"/>
      <c r="PRP82"/>
      <c r="PRQ82"/>
      <c r="PRR82"/>
      <c r="PRS82"/>
      <c r="PRT82"/>
      <c r="PRU82"/>
      <c r="PRV82"/>
      <c r="PRW82"/>
      <c r="PRX82"/>
      <c r="PRY82"/>
      <c r="PRZ82"/>
      <c r="PSA82"/>
      <c r="PSB82"/>
      <c r="PSC82"/>
      <c r="PSD82"/>
      <c r="PSE82"/>
      <c r="PSF82"/>
      <c r="PSG82"/>
      <c r="PSH82"/>
      <c r="PSI82"/>
      <c r="PSJ82"/>
      <c r="PSK82"/>
      <c r="PSL82"/>
      <c r="PSM82"/>
      <c r="PSN82"/>
      <c r="PSO82"/>
      <c r="PSP82"/>
      <c r="PSQ82"/>
      <c r="PSR82"/>
      <c r="PSS82"/>
      <c r="PST82"/>
      <c r="PSU82"/>
      <c r="PSV82"/>
      <c r="PSW82"/>
      <c r="PSX82"/>
      <c r="PSY82"/>
      <c r="PSZ82"/>
      <c r="PTA82"/>
      <c r="PTB82"/>
      <c r="PTC82"/>
      <c r="PTD82"/>
      <c r="PTE82"/>
      <c r="PTF82"/>
      <c r="PTG82"/>
      <c r="PTH82"/>
      <c r="PTI82"/>
      <c r="PTJ82"/>
      <c r="PTK82"/>
      <c r="PTL82"/>
      <c r="PTM82"/>
      <c r="PTN82"/>
      <c r="PTO82"/>
      <c r="PTP82"/>
      <c r="PTQ82"/>
      <c r="PTR82"/>
      <c r="PTS82"/>
      <c r="PTT82"/>
      <c r="PTU82"/>
      <c r="PTV82"/>
      <c r="PTW82"/>
      <c r="PTX82"/>
      <c r="PTY82"/>
      <c r="PTZ82"/>
      <c r="PUA82"/>
      <c r="PUB82"/>
      <c r="PUC82"/>
      <c r="PUD82"/>
      <c r="PUE82"/>
      <c r="PUF82"/>
      <c r="PUG82"/>
      <c r="PUH82"/>
      <c r="PUI82"/>
      <c r="PUJ82"/>
      <c r="PUK82"/>
      <c r="PUL82"/>
      <c r="PUM82"/>
      <c r="PUN82"/>
      <c r="PUO82"/>
      <c r="PUP82"/>
      <c r="PUQ82"/>
      <c r="PUR82"/>
      <c r="PUS82"/>
      <c r="PUT82"/>
      <c r="PUU82"/>
      <c r="PUV82"/>
      <c r="PUW82"/>
      <c r="PUX82"/>
      <c r="PUY82"/>
      <c r="PUZ82"/>
      <c r="PVA82"/>
      <c r="PVB82"/>
      <c r="PVC82"/>
      <c r="PVD82"/>
      <c r="PVE82"/>
      <c r="PVF82"/>
      <c r="PVG82"/>
      <c r="PVH82"/>
      <c r="PVI82"/>
      <c r="PVJ82"/>
      <c r="PVK82"/>
      <c r="PVL82"/>
      <c r="PVM82"/>
      <c r="PVN82"/>
      <c r="PVO82"/>
      <c r="PVP82"/>
      <c r="PVQ82"/>
      <c r="PVR82"/>
      <c r="PVS82"/>
      <c r="PVT82"/>
      <c r="PVU82"/>
      <c r="PVV82"/>
      <c r="PVW82"/>
      <c r="PVX82"/>
      <c r="PVY82"/>
      <c r="PVZ82"/>
      <c r="PWA82"/>
      <c r="PWB82"/>
      <c r="PWC82"/>
      <c r="PWD82"/>
      <c r="PWE82"/>
      <c r="PWF82"/>
      <c r="PWG82"/>
      <c r="PWH82"/>
      <c r="PWI82"/>
      <c r="PWJ82"/>
      <c r="PWK82"/>
      <c r="PWL82"/>
      <c r="PWM82"/>
      <c r="PWN82"/>
      <c r="PWO82"/>
      <c r="PWP82"/>
      <c r="PWQ82"/>
      <c r="PWR82"/>
      <c r="PWS82"/>
      <c r="PWT82"/>
      <c r="PWU82"/>
      <c r="PWV82"/>
      <c r="PWW82"/>
      <c r="PWX82"/>
      <c r="PWY82"/>
      <c r="PWZ82"/>
      <c r="PXA82"/>
      <c r="PXB82"/>
      <c r="PXC82"/>
      <c r="PXD82"/>
      <c r="PXE82"/>
      <c r="PXF82"/>
      <c r="PXG82"/>
      <c r="PXH82"/>
      <c r="PXI82"/>
      <c r="PXJ82"/>
      <c r="PXK82"/>
      <c r="PXL82"/>
      <c r="PXM82"/>
      <c r="PXN82"/>
      <c r="PXO82"/>
      <c r="PXP82"/>
      <c r="PXQ82"/>
      <c r="PXR82"/>
      <c r="PXS82"/>
      <c r="PXT82"/>
      <c r="PXU82"/>
      <c r="PXV82"/>
      <c r="PXW82"/>
      <c r="PXX82"/>
      <c r="PXY82"/>
      <c r="PXZ82"/>
      <c r="PYA82"/>
      <c r="PYB82"/>
      <c r="PYC82"/>
      <c r="PYD82"/>
      <c r="PYE82"/>
      <c r="PYF82"/>
      <c r="PYG82"/>
      <c r="PYH82"/>
      <c r="PYI82"/>
      <c r="PYJ82"/>
      <c r="PYK82"/>
      <c r="PYL82"/>
      <c r="PYM82"/>
      <c r="PYN82"/>
      <c r="PYO82"/>
      <c r="PYP82"/>
      <c r="PYQ82"/>
      <c r="PYR82"/>
      <c r="PYS82"/>
      <c r="PYT82"/>
      <c r="PYU82"/>
      <c r="PYV82"/>
      <c r="PYW82"/>
      <c r="PYX82"/>
      <c r="PYY82"/>
      <c r="PYZ82"/>
      <c r="PZA82"/>
      <c r="PZB82"/>
      <c r="PZC82"/>
      <c r="PZD82"/>
      <c r="PZE82"/>
      <c r="PZF82"/>
      <c r="PZG82"/>
      <c r="PZH82"/>
      <c r="PZI82"/>
      <c r="PZJ82"/>
      <c r="PZK82"/>
      <c r="PZL82"/>
      <c r="PZM82"/>
      <c r="PZN82"/>
      <c r="PZO82"/>
      <c r="PZP82"/>
      <c r="PZQ82"/>
      <c r="PZR82"/>
      <c r="PZS82"/>
      <c r="PZT82"/>
      <c r="PZU82"/>
      <c r="PZV82"/>
      <c r="PZW82"/>
      <c r="PZX82"/>
      <c r="PZY82"/>
      <c r="PZZ82"/>
      <c r="QAA82"/>
      <c r="QAB82"/>
      <c r="QAC82"/>
      <c r="QAD82"/>
      <c r="QAE82"/>
      <c r="QAF82"/>
      <c r="QAG82"/>
      <c r="QAH82"/>
      <c r="QAI82"/>
      <c r="QAJ82"/>
      <c r="QAK82"/>
      <c r="QAL82"/>
      <c r="QAM82"/>
      <c r="QAN82"/>
      <c r="QAO82"/>
      <c r="QAP82"/>
      <c r="QAQ82"/>
      <c r="QAR82"/>
      <c r="QAS82"/>
      <c r="QAT82"/>
      <c r="QAU82"/>
      <c r="QAV82"/>
      <c r="QAW82"/>
      <c r="QAX82"/>
      <c r="QAY82"/>
      <c r="QAZ82"/>
      <c r="QBA82"/>
      <c r="QBB82"/>
      <c r="QBC82"/>
      <c r="QBD82"/>
      <c r="QBE82"/>
      <c r="QBF82"/>
      <c r="QBG82"/>
      <c r="QBH82"/>
      <c r="QBI82"/>
      <c r="QBJ82"/>
      <c r="QBK82"/>
      <c r="QBL82"/>
      <c r="QBM82"/>
      <c r="QBN82"/>
      <c r="QBO82"/>
      <c r="QBP82"/>
      <c r="QBQ82"/>
      <c r="QBR82"/>
      <c r="QBS82"/>
      <c r="QBT82"/>
      <c r="QBU82"/>
      <c r="QBV82"/>
      <c r="QBW82"/>
      <c r="QBX82"/>
      <c r="QBY82"/>
      <c r="QBZ82"/>
      <c r="QCA82"/>
      <c r="QCB82"/>
      <c r="QCC82"/>
      <c r="QCD82"/>
      <c r="QCE82"/>
      <c r="QCF82"/>
      <c r="QCG82"/>
      <c r="QCH82"/>
      <c r="QCI82"/>
      <c r="QCJ82"/>
      <c r="QCK82"/>
      <c r="QCL82"/>
      <c r="QCM82"/>
      <c r="QCN82"/>
      <c r="QCO82"/>
      <c r="QCP82"/>
      <c r="QCQ82"/>
      <c r="QCR82"/>
      <c r="QCS82"/>
      <c r="QCT82"/>
      <c r="QCU82"/>
      <c r="QCV82"/>
      <c r="QCW82"/>
      <c r="QCX82"/>
      <c r="QCY82"/>
      <c r="QCZ82"/>
      <c r="QDA82"/>
      <c r="QDB82"/>
      <c r="QDC82"/>
      <c r="QDD82"/>
      <c r="QDE82"/>
      <c r="QDF82"/>
      <c r="QDG82"/>
      <c r="QDH82"/>
      <c r="QDI82"/>
      <c r="QDJ82"/>
      <c r="QDK82"/>
      <c r="QDL82"/>
      <c r="QDM82"/>
      <c r="QDN82"/>
      <c r="QDO82"/>
      <c r="QDP82"/>
      <c r="QDQ82"/>
      <c r="QDR82"/>
      <c r="QDS82"/>
      <c r="QDT82"/>
      <c r="QDU82"/>
      <c r="QDV82"/>
      <c r="QDW82"/>
      <c r="QDX82"/>
      <c r="QDY82"/>
      <c r="QDZ82"/>
      <c r="QEA82"/>
      <c r="QEB82"/>
      <c r="QEC82"/>
      <c r="QED82"/>
      <c r="QEE82"/>
      <c r="QEF82"/>
      <c r="QEG82"/>
      <c r="QEH82"/>
      <c r="QEI82"/>
      <c r="QEJ82"/>
      <c r="QEK82"/>
      <c r="QEL82"/>
      <c r="QEM82"/>
      <c r="QEN82"/>
      <c r="QEO82"/>
      <c r="QEP82"/>
      <c r="QEQ82"/>
      <c r="QER82"/>
      <c r="QES82"/>
      <c r="QET82"/>
      <c r="QEU82"/>
      <c r="QEV82"/>
      <c r="QEW82"/>
      <c r="QEX82"/>
      <c r="QEY82"/>
      <c r="QEZ82"/>
      <c r="QFA82"/>
      <c r="QFB82"/>
      <c r="QFC82"/>
      <c r="QFD82"/>
      <c r="QFE82"/>
      <c r="QFF82"/>
      <c r="QFG82"/>
      <c r="QFH82"/>
      <c r="QFI82"/>
      <c r="QFJ82"/>
      <c r="QFK82"/>
      <c r="QFL82"/>
      <c r="QFM82"/>
      <c r="QFN82"/>
      <c r="QFO82"/>
      <c r="QFP82"/>
      <c r="QFQ82"/>
      <c r="QFR82"/>
      <c r="QFS82"/>
      <c r="QFT82"/>
      <c r="QFU82"/>
      <c r="QFV82"/>
      <c r="QFW82"/>
      <c r="QFX82"/>
      <c r="QFY82"/>
      <c r="QFZ82"/>
      <c r="QGA82"/>
      <c r="QGB82"/>
      <c r="QGC82"/>
      <c r="QGD82"/>
      <c r="QGE82"/>
      <c r="QGF82"/>
      <c r="QGG82"/>
      <c r="QGH82"/>
      <c r="QGI82"/>
      <c r="QGJ82"/>
      <c r="QGK82"/>
      <c r="QGL82"/>
      <c r="QGM82"/>
      <c r="QGN82"/>
      <c r="QGO82"/>
      <c r="QGP82"/>
      <c r="QGQ82"/>
      <c r="QGR82"/>
      <c r="QGS82"/>
      <c r="QGT82"/>
      <c r="QGU82"/>
      <c r="QGV82"/>
      <c r="QGW82"/>
      <c r="QGX82"/>
      <c r="QGY82"/>
      <c r="QGZ82"/>
      <c r="QHA82"/>
      <c r="QHB82"/>
      <c r="QHC82"/>
      <c r="QHD82"/>
      <c r="QHE82"/>
      <c r="QHF82"/>
      <c r="QHG82"/>
      <c r="QHH82"/>
      <c r="QHI82"/>
      <c r="QHJ82"/>
      <c r="QHK82"/>
      <c r="QHL82"/>
      <c r="QHM82"/>
      <c r="QHN82"/>
      <c r="QHO82"/>
      <c r="QHP82"/>
      <c r="QHQ82"/>
      <c r="QHR82"/>
      <c r="QHS82"/>
      <c r="QHT82"/>
      <c r="QHU82"/>
      <c r="QHV82"/>
      <c r="QHW82"/>
      <c r="QHX82"/>
      <c r="QHY82"/>
      <c r="QHZ82"/>
      <c r="QIA82"/>
      <c r="QIB82"/>
      <c r="QIC82"/>
      <c r="QID82"/>
      <c r="QIE82"/>
      <c r="QIF82"/>
      <c r="QIG82"/>
      <c r="QIH82"/>
      <c r="QII82"/>
      <c r="QIJ82"/>
      <c r="QIK82"/>
      <c r="QIL82"/>
      <c r="QIM82"/>
      <c r="QIN82"/>
      <c r="QIO82"/>
      <c r="QIP82"/>
      <c r="QIQ82"/>
      <c r="QIR82"/>
      <c r="QIS82"/>
      <c r="QIT82"/>
      <c r="QIU82"/>
      <c r="QIV82"/>
      <c r="QIW82"/>
      <c r="QIX82"/>
      <c r="QIY82"/>
      <c r="QIZ82"/>
      <c r="QJA82"/>
      <c r="QJB82"/>
      <c r="QJC82"/>
      <c r="QJD82"/>
      <c r="QJE82"/>
      <c r="QJF82"/>
      <c r="QJG82"/>
      <c r="QJH82"/>
      <c r="QJI82"/>
      <c r="QJJ82"/>
      <c r="QJK82"/>
      <c r="QJL82"/>
      <c r="QJM82"/>
      <c r="QJN82"/>
      <c r="QJO82"/>
      <c r="QJP82"/>
      <c r="QJQ82"/>
      <c r="QJR82"/>
      <c r="QJS82"/>
      <c r="QJT82"/>
      <c r="QJU82"/>
      <c r="QJV82"/>
      <c r="QJW82"/>
      <c r="QJX82"/>
      <c r="QJY82"/>
      <c r="QJZ82"/>
      <c r="QKA82"/>
      <c r="QKB82"/>
      <c r="QKC82"/>
      <c r="QKD82"/>
      <c r="QKE82"/>
      <c r="QKF82"/>
      <c r="QKG82"/>
      <c r="QKH82"/>
      <c r="QKI82"/>
      <c r="QKJ82"/>
      <c r="QKK82"/>
      <c r="QKL82"/>
      <c r="QKM82"/>
      <c r="QKN82"/>
      <c r="QKO82"/>
      <c r="QKP82"/>
      <c r="QKQ82"/>
      <c r="QKR82"/>
      <c r="QKS82"/>
      <c r="QKT82"/>
      <c r="QKU82"/>
      <c r="QKV82"/>
      <c r="QKW82"/>
      <c r="QKX82"/>
      <c r="QKY82"/>
      <c r="QKZ82"/>
      <c r="QLA82"/>
      <c r="QLB82"/>
      <c r="QLC82"/>
      <c r="QLD82"/>
      <c r="QLE82"/>
      <c r="QLF82"/>
      <c r="QLG82"/>
      <c r="QLH82"/>
      <c r="QLI82"/>
      <c r="QLJ82"/>
      <c r="QLK82"/>
      <c r="QLL82"/>
      <c r="QLM82"/>
      <c r="QLN82"/>
      <c r="QLO82"/>
      <c r="QLP82"/>
      <c r="QLQ82"/>
      <c r="QLR82"/>
      <c r="QLS82"/>
      <c r="QLT82"/>
      <c r="QLU82"/>
      <c r="QLV82"/>
      <c r="QLW82"/>
      <c r="QLX82"/>
      <c r="QLY82"/>
      <c r="QLZ82"/>
      <c r="QMA82"/>
      <c r="QMB82"/>
      <c r="QMC82"/>
      <c r="QMD82"/>
      <c r="QME82"/>
      <c r="QMF82"/>
      <c r="QMG82"/>
      <c r="QMH82"/>
      <c r="QMI82"/>
      <c r="QMJ82"/>
      <c r="QMK82"/>
      <c r="QML82"/>
      <c r="QMM82"/>
      <c r="QMN82"/>
      <c r="QMO82"/>
      <c r="QMP82"/>
      <c r="QMQ82"/>
      <c r="QMR82"/>
      <c r="QMS82"/>
      <c r="QMT82"/>
      <c r="QMU82"/>
      <c r="QMV82"/>
      <c r="QMW82"/>
      <c r="QMX82"/>
      <c r="QMY82"/>
      <c r="QMZ82"/>
      <c r="QNA82"/>
      <c r="QNB82"/>
      <c r="QNC82"/>
      <c r="QND82"/>
      <c r="QNE82"/>
      <c r="QNF82"/>
      <c r="QNG82"/>
      <c r="QNH82"/>
      <c r="QNI82"/>
      <c r="QNJ82"/>
      <c r="QNK82"/>
      <c r="QNL82"/>
      <c r="QNM82"/>
      <c r="QNN82"/>
      <c r="QNO82"/>
      <c r="QNP82"/>
      <c r="QNQ82"/>
      <c r="QNR82"/>
      <c r="QNS82"/>
      <c r="QNT82"/>
      <c r="QNU82"/>
      <c r="QNV82"/>
      <c r="QNW82"/>
      <c r="QNX82"/>
      <c r="QNY82"/>
      <c r="QNZ82"/>
      <c r="QOA82"/>
      <c r="QOB82"/>
      <c r="QOC82"/>
      <c r="QOD82"/>
      <c r="QOE82"/>
      <c r="QOF82"/>
      <c r="QOG82"/>
      <c r="QOH82"/>
      <c r="QOI82"/>
      <c r="QOJ82"/>
      <c r="QOK82"/>
      <c r="QOL82"/>
      <c r="QOM82"/>
      <c r="QON82"/>
      <c r="QOO82"/>
      <c r="QOP82"/>
      <c r="QOQ82"/>
      <c r="QOR82"/>
      <c r="QOS82"/>
      <c r="QOT82"/>
      <c r="QOU82"/>
      <c r="QOV82"/>
      <c r="QOW82"/>
      <c r="QOX82"/>
      <c r="QOY82"/>
      <c r="QOZ82"/>
      <c r="QPA82"/>
      <c r="QPB82"/>
      <c r="QPC82"/>
      <c r="QPD82"/>
      <c r="QPE82"/>
      <c r="QPF82"/>
      <c r="QPG82"/>
      <c r="QPH82"/>
      <c r="QPI82"/>
      <c r="QPJ82"/>
      <c r="QPK82"/>
      <c r="QPL82"/>
      <c r="QPM82"/>
      <c r="QPN82"/>
      <c r="QPO82"/>
      <c r="QPP82"/>
      <c r="QPQ82"/>
      <c r="QPR82"/>
      <c r="QPS82"/>
      <c r="QPT82"/>
      <c r="QPU82"/>
      <c r="QPV82"/>
      <c r="QPW82"/>
      <c r="QPX82"/>
      <c r="QPY82"/>
      <c r="QPZ82"/>
      <c r="QQA82"/>
      <c r="QQB82"/>
      <c r="QQC82"/>
      <c r="QQD82"/>
      <c r="QQE82"/>
      <c r="QQF82"/>
      <c r="QQG82"/>
      <c r="QQH82"/>
      <c r="QQI82"/>
      <c r="QQJ82"/>
      <c r="QQK82"/>
      <c r="QQL82"/>
      <c r="QQM82"/>
      <c r="QQN82"/>
      <c r="QQO82"/>
      <c r="QQP82"/>
      <c r="QQQ82"/>
      <c r="QQR82"/>
      <c r="QQS82"/>
      <c r="QQT82"/>
      <c r="QQU82"/>
      <c r="QQV82"/>
      <c r="QQW82"/>
      <c r="QQX82"/>
      <c r="QQY82"/>
      <c r="QQZ82"/>
      <c r="QRA82"/>
      <c r="QRB82"/>
      <c r="QRC82"/>
      <c r="QRD82"/>
      <c r="QRE82"/>
      <c r="QRF82"/>
      <c r="QRG82"/>
      <c r="QRH82"/>
      <c r="QRI82"/>
      <c r="QRJ82"/>
      <c r="QRK82"/>
      <c r="QRL82"/>
      <c r="QRM82"/>
      <c r="QRN82"/>
      <c r="QRO82"/>
      <c r="QRP82"/>
      <c r="QRQ82"/>
      <c r="QRR82"/>
      <c r="QRS82"/>
      <c r="QRT82"/>
      <c r="QRU82"/>
      <c r="QRV82"/>
      <c r="QRW82"/>
      <c r="QRX82"/>
      <c r="QRY82"/>
      <c r="QRZ82"/>
      <c r="QSA82"/>
      <c r="QSB82"/>
      <c r="QSC82"/>
      <c r="QSD82"/>
      <c r="QSE82"/>
      <c r="QSF82"/>
      <c r="QSG82"/>
      <c r="QSH82"/>
      <c r="QSI82"/>
      <c r="QSJ82"/>
      <c r="QSK82"/>
      <c r="QSL82"/>
      <c r="QSM82"/>
      <c r="QSN82"/>
      <c r="QSO82"/>
      <c r="QSP82"/>
      <c r="QSQ82"/>
      <c r="QSR82"/>
      <c r="QSS82"/>
      <c r="QST82"/>
      <c r="QSU82"/>
      <c r="QSV82"/>
      <c r="QSW82"/>
      <c r="QSX82"/>
      <c r="QSY82"/>
      <c r="QSZ82"/>
      <c r="QTA82"/>
      <c r="QTB82"/>
      <c r="QTC82"/>
      <c r="QTD82"/>
      <c r="QTE82"/>
      <c r="QTF82"/>
      <c r="QTG82"/>
      <c r="QTH82"/>
      <c r="QTI82"/>
      <c r="QTJ82"/>
      <c r="QTK82"/>
      <c r="QTL82"/>
      <c r="QTM82"/>
      <c r="QTN82"/>
      <c r="QTO82"/>
      <c r="QTP82"/>
      <c r="QTQ82"/>
      <c r="QTR82"/>
      <c r="QTS82"/>
      <c r="QTT82"/>
      <c r="QTU82"/>
      <c r="QTV82"/>
      <c r="QTW82"/>
      <c r="QTX82"/>
      <c r="QTY82"/>
      <c r="QTZ82"/>
      <c r="QUA82"/>
      <c r="QUB82"/>
      <c r="QUC82"/>
      <c r="QUD82"/>
      <c r="QUE82"/>
      <c r="QUF82"/>
      <c r="QUG82"/>
      <c r="QUH82"/>
      <c r="QUI82"/>
      <c r="QUJ82"/>
      <c r="QUK82"/>
      <c r="QUL82"/>
      <c r="QUM82"/>
      <c r="QUN82"/>
      <c r="QUO82"/>
      <c r="QUP82"/>
      <c r="QUQ82"/>
      <c r="QUR82"/>
      <c r="QUS82"/>
      <c r="QUT82"/>
      <c r="QUU82"/>
      <c r="QUV82"/>
      <c r="QUW82"/>
      <c r="QUX82"/>
      <c r="QUY82"/>
      <c r="QUZ82"/>
      <c r="QVA82"/>
      <c r="QVB82"/>
      <c r="QVC82"/>
      <c r="QVD82"/>
      <c r="QVE82"/>
      <c r="QVF82"/>
      <c r="QVG82"/>
      <c r="QVH82"/>
      <c r="QVI82"/>
      <c r="QVJ82"/>
      <c r="QVK82"/>
      <c r="QVL82"/>
      <c r="QVM82"/>
      <c r="QVN82"/>
      <c r="QVO82"/>
      <c r="QVP82"/>
      <c r="QVQ82"/>
      <c r="QVR82"/>
      <c r="QVS82"/>
      <c r="QVT82"/>
      <c r="QVU82"/>
      <c r="QVV82"/>
      <c r="QVW82"/>
      <c r="QVX82"/>
      <c r="QVY82"/>
      <c r="QVZ82"/>
      <c r="QWA82"/>
      <c r="QWB82"/>
      <c r="QWC82"/>
      <c r="QWD82"/>
      <c r="QWE82"/>
      <c r="QWF82"/>
      <c r="QWG82"/>
      <c r="QWH82"/>
      <c r="QWI82"/>
      <c r="QWJ82"/>
      <c r="QWK82"/>
      <c r="QWL82"/>
      <c r="QWM82"/>
      <c r="QWN82"/>
      <c r="QWO82"/>
      <c r="QWP82"/>
      <c r="QWQ82"/>
      <c r="QWR82"/>
      <c r="QWS82"/>
      <c r="QWT82"/>
      <c r="QWU82"/>
      <c r="QWV82"/>
      <c r="QWW82"/>
      <c r="QWX82"/>
      <c r="QWY82"/>
      <c r="QWZ82"/>
      <c r="QXA82"/>
      <c r="QXB82"/>
      <c r="QXC82"/>
      <c r="QXD82"/>
      <c r="QXE82"/>
      <c r="QXF82"/>
      <c r="QXG82"/>
      <c r="QXH82"/>
      <c r="QXI82"/>
      <c r="QXJ82"/>
      <c r="QXK82"/>
      <c r="QXL82"/>
      <c r="QXM82"/>
      <c r="QXN82"/>
      <c r="QXO82"/>
      <c r="QXP82"/>
      <c r="QXQ82"/>
      <c r="QXR82"/>
      <c r="QXS82"/>
      <c r="QXT82"/>
      <c r="QXU82"/>
      <c r="QXV82"/>
      <c r="QXW82"/>
      <c r="QXX82"/>
      <c r="QXY82"/>
      <c r="QXZ82"/>
      <c r="QYA82"/>
      <c r="QYB82"/>
      <c r="QYC82"/>
      <c r="QYD82"/>
      <c r="QYE82"/>
      <c r="QYF82"/>
      <c r="QYG82"/>
      <c r="QYH82"/>
      <c r="QYI82"/>
      <c r="QYJ82"/>
      <c r="QYK82"/>
      <c r="QYL82"/>
      <c r="QYM82"/>
      <c r="QYN82"/>
      <c r="QYO82"/>
      <c r="QYP82"/>
      <c r="QYQ82"/>
      <c r="QYR82"/>
      <c r="QYS82"/>
      <c r="QYT82"/>
      <c r="QYU82"/>
      <c r="QYV82"/>
      <c r="QYW82"/>
      <c r="QYX82"/>
      <c r="QYY82"/>
      <c r="QYZ82"/>
      <c r="QZA82"/>
      <c r="QZB82"/>
      <c r="QZC82"/>
      <c r="QZD82"/>
      <c r="QZE82"/>
      <c r="QZF82"/>
      <c r="QZG82"/>
      <c r="QZH82"/>
      <c r="QZI82"/>
      <c r="QZJ82"/>
      <c r="QZK82"/>
      <c r="QZL82"/>
      <c r="QZM82"/>
      <c r="QZN82"/>
      <c r="QZO82"/>
      <c r="QZP82"/>
      <c r="QZQ82"/>
      <c r="QZR82"/>
      <c r="QZS82"/>
      <c r="QZT82"/>
      <c r="QZU82"/>
      <c r="QZV82"/>
      <c r="QZW82"/>
      <c r="QZX82"/>
      <c r="QZY82"/>
      <c r="QZZ82"/>
      <c r="RAA82"/>
      <c r="RAB82"/>
      <c r="RAC82"/>
      <c r="RAD82"/>
      <c r="RAE82"/>
      <c r="RAF82"/>
      <c r="RAG82"/>
      <c r="RAH82"/>
      <c r="RAI82"/>
      <c r="RAJ82"/>
      <c r="RAK82"/>
      <c r="RAL82"/>
      <c r="RAM82"/>
      <c r="RAN82"/>
      <c r="RAO82"/>
      <c r="RAP82"/>
      <c r="RAQ82"/>
      <c r="RAR82"/>
      <c r="RAS82"/>
      <c r="RAT82"/>
      <c r="RAU82"/>
      <c r="RAV82"/>
      <c r="RAW82"/>
      <c r="RAX82"/>
      <c r="RAY82"/>
      <c r="RAZ82"/>
      <c r="RBA82"/>
      <c r="RBB82"/>
      <c r="RBC82"/>
      <c r="RBD82"/>
      <c r="RBE82"/>
      <c r="RBF82"/>
      <c r="RBG82"/>
      <c r="RBH82"/>
      <c r="RBI82"/>
      <c r="RBJ82"/>
      <c r="RBK82"/>
      <c r="RBL82"/>
      <c r="RBM82"/>
      <c r="RBN82"/>
      <c r="RBO82"/>
      <c r="RBP82"/>
      <c r="RBQ82"/>
      <c r="RBR82"/>
      <c r="RBS82"/>
      <c r="RBT82"/>
      <c r="RBU82"/>
      <c r="RBV82"/>
      <c r="RBW82"/>
      <c r="RBX82"/>
      <c r="RBY82"/>
      <c r="RBZ82"/>
      <c r="RCA82"/>
      <c r="RCB82"/>
      <c r="RCC82"/>
      <c r="RCD82"/>
      <c r="RCE82"/>
      <c r="RCF82"/>
      <c r="RCG82"/>
      <c r="RCH82"/>
      <c r="RCI82"/>
      <c r="RCJ82"/>
      <c r="RCK82"/>
      <c r="RCL82"/>
      <c r="RCM82"/>
      <c r="RCN82"/>
      <c r="RCO82"/>
      <c r="RCP82"/>
      <c r="RCQ82"/>
      <c r="RCR82"/>
      <c r="RCS82"/>
      <c r="RCT82"/>
      <c r="RCU82"/>
      <c r="RCV82"/>
      <c r="RCW82"/>
      <c r="RCX82"/>
      <c r="RCY82"/>
      <c r="RCZ82"/>
      <c r="RDA82"/>
      <c r="RDB82"/>
      <c r="RDC82"/>
      <c r="RDD82"/>
      <c r="RDE82"/>
      <c r="RDF82"/>
      <c r="RDG82"/>
      <c r="RDH82"/>
      <c r="RDI82"/>
      <c r="RDJ82"/>
      <c r="RDK82"/>
      <c r="RDL82"/>
      <c r="RDM82"/>
      <c r="RDN82"/>
      <c r="RDO82"/>
      <c r="RDP82"/>
      <c r="RDQ82"/>
      <c r="RDR82"/>
      <c r="RDS82"/>
      <c r="RDT82"/>
      <c r="RDU82"/>
      <c r="RDV82"/>
      <c r="RDW82"/>
      <c r="RDX82"/>
      <c r="RDY82"/>
      <c r="RDZ82"/>
      <c r="REA82"/>
      <c r="REB82"/>
      <c r="REC82"/>
      <c r="RED82"/>
      <c r="REE82"/>
      <c r="REF82"/>
      <c r="REG82"/>
      <c r="REH82"/>
      <c r="REI82"/>
      <c r="REJ82"/>
      <c r="REK82"/>
      <c r="REL82"/>
      <c r="REM82"/>
      <c r="REN82"/>
      <c r="REO82"/>
      <c r="REP82"/>
      <c r="REQ82"/>
      <c r="RER82"/>
      <c r="RES82"/>
      <c r="RET82"/>
      <c r="REU82"/>
      <c r="REV82"/>
      <c r="REW82"/>
      <c r="REX82"/>
      <c r="REY82"/>
      <c r="REZ82"/>
      <c r="RFA82"/>
      <c r="RFB82"/>
      <c r="RFC82"/>
      <c r="RFD82"/>
      <c r="RFE82"/>
      <c r="RFF82"/>
      <c r="RFG82"/>
      <c r="RFH82"/>
      <c r="RFI82"/>
      <c r="RFJ82"/>
      <c r="RFK82"/>
      <c r="RFL82"/>
      <c r="RFM82"/>
      <c r="RFN82"/>
      <c r="RFO82"/>
      <c r="RFP82"/>
      <c r="RFQ82"/>
      <c r="RFR82"/>
      <c r="RFS82"/>
      <c r="RFT82"/>
      <c r="RFU82"/>
      <c r="RFV82"/>
      <c r="RFW82"/>
      <c r="RFX82"/>
      <c r="RFY82"/>
      <c r="RFZ82"/>
      <c r="RGA82"/>
      <c r="RGB82"/>
      <c r="RGC82"/>
      <c r="RGD82"/>
      <c r="RGE82"/>
      <c r="RGF82"/>
      <c r="RGG82"/>
      <c r="RGH82"/>
      <c r="RGI82"/>
      <c r="RGJ82"/>
      <c r="RGK82"/>
      <c r="RGL82"/>
      <c r="RGM82"/>
      <c r="RGN82"/>
      <c r="RGO82"/>
      <c r="RGP82"/>
      <c r="RGQ82"/>
      <c r="RGR82"/>
      <c r="RGS82"/>
      <c r="RGT82"/>
      <c r="RGU82"/>
      <c r="RGV82"/>
      <c r="RGW82"/>
      <c r="RGX82"/>
      <c r="RGY82"/>
      <c r="RGZ82"/>
      <c r="RHA82"/>
      <c r="RHB82"/>
      <c r="RHC82"/>
      <c r="RHD82"/>
      <c r="RHE82"/>
      <c r="RHF82"/>
      <c r="RHG82"/>
      <c r="RHH82"/>
      <c r="RHI82"/>
      <c r="RHJ82"/>
      <c r="RHK82"/>
      <c r="RHL82"/>
      <c r="RHM82"/>
      <c r="RHN82"/>
      <c r="RHO82"/>
      <c r="RHP82"/>
      <c r="RHQ82"/>
      <c r="RHR82"/>
      <c r="RHS82"/>
      <c r="RHT82"/>
      <c r="RHU82"/>
      <c r="RHV82"/>
      <c r="RHW82"/>
      <c r="RHX82"/>
      <c r="RHY82"/>
      <c r="RHZ82"/>
      <c r="RIA82"/>
      <c r="RIB82"/>
      <c r="RIC82"/>
      <c r="RID82"/>
      <c r="RIE82"/>
      <c r="RIF82"/>
      <c r="RIG82"/>
      <c r="RIH82"/>
      <c r="RII82"/>
      <c r="RIJ82"/>
      <c r="RIK82"/>
      <c r="RIL82"/>
      <c r="RIM82"/>
      <c r="RIN82"/>
      <c r="RIO82"/>
      <c r="RIP82"/>
      <c r="RIQ82"/>
      <c r="RIR82"/>
      <c r="RIS82"/>
      <c r="RIT82"/>
      <c r="RIU82"/>
      <c r="RIV82"/>
      <c r="RIW82"/>
      <c r="RIX82"/>
      <c r="RIY82"/>
      <c r="RIZ82"/>
      <c r="RJA82"/>
      <c r="RJB82"/>
      <c r="RJC82"/>
      <c r="RJD82"/>
      <c r="RJE82"/>
      <c r="RJF82"/>
      <c r="RJG82"/>
      <c r="RJH82"/>
      <c r="RJI82"/>
      <c r="RJJ82"/>
      <c r="RJK82"/>
      <c r="RJL82"/>
      <c r="RJM82"/>
      <c r="RJN82"/>
      <c r="RJO82"/>
      <c r="RJP82"/>
      <c r="RJQ82"/>
      <c r="RJR82"/>
      <c r="RJS82"/>
      <c r="RJT82"/>
      <c r="RJU82"/>
      <c r="RJV82"/>
      <c r="RJW82"/>
      <c r="RJX82"/>
      <c r="RJY82"/>
      <c r="RJZ82"/>
      <c r="RKA82"/>
      <c r="RKB82"/>
      <c r="RKC82"/>
      <c r="RKD82"/>
      <c r="RKE82"/>
      <c r="RKF82"/>
      <c r="RKG82"/>
      <c r="RKH82"/>
      <c r="RKI82"/>
      <c r="RKJ82"/>
      <c r="RKK82"/>
      <c r="RKL82"/>
      <c r="RKM82"/>
      <c r="RKN82"/>
      <c r="RKO82"/>
      <c r="RKP82"/>
      <c r="RKQ82"/>
      <c r="RKR82"/>
      <c r="RKS82"/>
      <c r="RKT82"/>
      <c r="RKU82"/>
      <c r="RKV82"/>
      <c r="RKW82"/>
      <c r="RKX82"/>
      <c r="RKY82"/>
      <c r="RKZ82"/>
      <c r="RLA82"/>
      <c r="RLB82"/>
      <c r="RLC82"/>
      <c r="RLD82"/>
      <c r="RLE82"/>
      <c r="RLF82"/>
      <c r="RLG82"/>
      <c r="RLH82"/>
      <c r="RLI82"/>
      <c r="RLJ82"/>
      <c r="RLK82"/>
      <c r="RLL82"/>
      <c r="RLM82"/>
      <c r="RLN82"/>
      <c r="RLO82"/>
      <c r="RLP82"/>
      <c r="RLQ82"/>
      <c r="RLR82"/>
      <c r="RLS82"/>
      <c r="RLT82"/>
      <c r="RLU82"/>
      <c r="RLV82"/>
      <c r="RLW82"/>
      <c r="RLX82"/>
      <c r="RLY82"/>
      <c r="RLZ82"/>
      <c r="RMA82"/>
      <c r="RMB82"/>
      <c r="RMC82"/>
      <c r="RMD82"/>
      <c r="RME82"/>
      <c r="RMF82"/>
      <c r="RMG82"/>
      <c r="RMH82"/>
      <c r="RMI82"/>
      <c r="RMJ82"/>
      <c r="RMK82"/>
      <c r="RML82"/>
      <c r="RMM82"/>
      <c r="RMN82"/>
      <c r="RMO82"/>
      <c r="RMP82"/>
      <c r="RMQ82"/>
      <c r="RMR82"/>
      <c r="RMS82"/>
      <c r="RMT82"/>
      <c r="RMU82"/>
      <c r="RMV82"/>
      <c r="RMW82"/>
      <c r="RMX82"/>
      <c r="RMY82"/>
      <c r="RMZ82"/>
      <c r="RNA82"/>
      <c r="RNB82"/>
      <c r="RNC82"/>
      <c r="RND82"/>
      <c r="RNE82"/>
      <c r="RNF82"/>
      <c r="RNG82"/>
      <c r="RNH82"/>
      <c r="RNI82"/>
      <c r="RNJ82"/>
      <c r="RNK82"/>
      <c r="RNL82"/>
      <c r="RNM82"/>
      <c r="RNN82"/>
      <c r="RNO82"/>
      <c r="RNP82"/>
      <c r="RNQ82"/>
      <c r="RNR82"/>
      <c r="RNS82"/>
      <c r="RNT82"/>
      <c r="RNU82"/>
      <c r="RNV82"/>
      <c r="RNW82"/>
      <c r="RNX82"/>
      <c r="RNY82"/>
      <c r="RNZ82"/>
      <c r="ROA82"/>
      <c r="ROB82"/>
      <c r="ROC82"/>
      <c r="ROD82"/>
      <c r="ROE82"/>
      <c r="ROF82"/>
      <c r="ROG82"/>
      <c r="ROH82"/>
      <c r="ROI82"/>
      <c r="ROJ82"/>
      <c r="ROK82"/>
      <c r="ROL82"/>
      <c r="ROM82"/>
      <c r="RON82"/>
      <c r="ROO82"/>
      <c r="ROP82"/>
      <c r="ROQ82"/>
      <c r="ROR82"/>
      <c r="ROS82"/>
      <c r="ROT82"/>
      <c r="ROU82"/>
      <c r="ROV82"/>
      <c r="ROW82"/>
      <c r="ROX82"/>
      <c r="ROY82"/>
      <c r="ROZ82"/>
      <c r="RPA82"/>
      <c r="RPB82"/>
      <c r="RPC82"/>
      <c r="RPD82"/>
      <c r="RPE82"/>
      <c r="RPF82"/>
      <c r="RPG82"/>
      <c r="RPH82"/>
      <c r="RPI82"/>
      <c r="RPJ82"/>
      <c r="RPK82"/>
      <c r="RPL82"/>
      <c r="RPM82"/>
      <c r="RPN82"/>
      <c r="RPO82"/>
      <c r="RPP82"/>
      <c r="RPQ82"/>
      <c r="RPR82"/>
      <c r="RPS82"/>
      <c r="RPT82"/>
      <c r="RPU82"/>
      <c r="RPV82"/>
      <c r="RPW82"/>
      <c r="RPX82"/>
      <c r="RPY82"/>
      <c r="RPZ82"/>
      <c r="RQA82"/>
      <c r="RQB82"/>
      <c r="RQC82"/>
      <c r="RQD82"/>
      <c r="RQE82"/>
      <c r="RQF82"/>
      <c r="RQG82"/>
      <c r="RQH82"/>
      <c r="RQI82"/>
      <c r="RQJ82"/>
      <c r="RQK82"/>
      <c r="RQL82"/>
      <c r="RQM82"/>
      <c r="RQN82"/>
      <c r="RQO82"/>
      <c r="RQP82"/>
      <c r="RQQ82"/>
      <c r="RQR82"/>
      <c r="RQS82"/>
      <c r="RQT82"/>
      <c r="RQU82"/>
      <c r="RQV82"/>
      <c r="RQW82"/>
      <c r="RQX82"/>
      <c r="RQY82"/>
      <c r="RQZ82"/>
      <c r="RRA82"/>
      <c r="RRB82"/>
      <c r="RRC82"/>
      <c r="RRD82"/>
      <c r="RRE82"/>
      <c r="RRF82"/>
      <c r="RRG82"/>
      <c r="RRH82"/>
      <c r="RRI82"/>
      <c r="RRJ82"/>
      <c r="RRK82"/>
      <c r="RRL82"/>
      <c r="RRM82"/>
      <c r="RRN82"/>
      <c r="RRO82"/>
      <c r="RRP82"/>
      <c r="RRQ82"/>
      <c r="RRR82"/>
      <c r="RRS82"/>
      <c r="RRT82"/>
      <c r="RRU82"/>
      <c r="RRV82"/>
      <c r="RRW82"/>
      <c r="RRX82"/>
      <c r="RRY82"/>
      <c r="RRZ82"/>
      <c r="RSA82"/>
      <c r="RSB82"/>
      <c r="RSC82"/>
      <c r="RSD82"/>
      <c r="RSE82"/>
      <c r="RSF82"/>
      <c r="RSG82"/>
      <c r="RSH82"/>
      <c r="RSI82"/>
      <c r="RSJ82"/>
      <c r="RSK82"/>
      <c r="RSL82"/>
      <c r="RSM82"/>
      <c r="RSN82"/>
      <c r="RSO82"/>
      <c r="RSP82"/>
      <c r="RSQ82"/>
      <c r="RSR82"/>
      <c r="RSS82"/>
      <c r="RST82"/>
      <c r="RSU82"/>
      <c r="RSV82"/>
      <c r="RSW82"/>
      <c r="RSX82"/>
      <c r="RSY82"/>
      <c r="RSZ82"/>
      <c r="RTA82"/>
      <c r="RTB82"/>
      <c r="RTC82"/>
      <c r="RTD82"/>
      <c r="RTE82"/>
      <c r="RTF82"/>
      <c r="RTG82"/>
      <c r="RTH82"/>
      <c r="RTI82"/>
      <c r="RTJ82"/>
      <c r="RTK82"/>
      <c r="RTL82"/>
      <c r="RTM82"/>
      <c r="RTN82"/>
      <c r="RTO82"/>
      <c r="RTP82"/>
      <c r="RTQ82"/>
      <c r="RTR82"/>
      <c r="RTS82"/>
      <c r="RTT82"/>
      <c r="RTU82"/>
      <c r="RTV82"/>
      <c r="RTW82"/>
      <c r="RTX82"/>
      <c r="RTY82"/>
      <c r="RTZ82"/>
      <c r="RUA82"/>
      <c r="RUB82"/>
      <c r="RUC82"/>
      <c r="RUD82"/>
      <c r="RUE82"/>
      <c r="RUF82"/>
      <c r="RUG82"/>
      <c r="RUH82"/>
      <c r="RUI82"/>
      <c r="RUJ82"/>
      <c r="RUK82"/>
      <c r="RUL82"/>
      <c r="RUM82"/>
      <c r="RUN82"/>
      <c r="RUO82"/>
      <c r="RUP82"/>
      <c r="RUQ82"/>
      <c r="RUR82"/>
      <c r="RUS82"/>
      <c r="RUT82"/>
      <c r="RUU82"/>
      <c r="RUV82"/>
      <c r="RUW82"/>
      <c r="RUX82"/>
      <c r="RUY82"/>
      <c r="RUZ82"/>
      <c r="RVA82"/>
      <c r="RVB82"/>
      <c r="RVC82"/>
      <c r="RVD82"/>
      <c r="RVE82"/>
      <c r="RVF82"/>
      <c r="RVG82"/>
      <c r="RVH82"/>
      <c r="RVI82"/>
      <c r="RVJ82"/>
      <c r="RVK82"/>
      <c r="RVL82"/>
      <c r="RVM82"/>
      <c r="RVN82"/>
      <c r="RVO82"/>
      <c r="RVP82"/>
      <c r="RVQ82"/>
      <c r="RVR82"/>
      <c r="RVS82"/>
      <c r="RVT82"/>
      <c r="RVU82"/>
      <c r="RVV82"/>
      <c r="RVW82"/>
      <c r="RVX82"/>
      <c r="RVY82"/>
      <c r="RVZ82"/>
      <c r="RWA82"/>
      <c r="RWB82"/>
      <c r="RWC82"/>
      <c r="RWD82"/>
      <c r="RWE82"/>
      <c r="RWF82"/>
      <c r="RWG82"/>
      <c r="RWH82"/>
      <c r="RWI82"/>
      <c r="RWJ82"/>
      <c r="RWK82"/>
      <c r="RWL82"/>
      <c r="RWM82"/>
      <c r="RWN82"/>
      <c r="RWO82"/>
      <c r="RWP82"/>
      <c r="RWQ82"/>
      <c r="RWR82"/>
      <c r="RWS82"/>
      <c r="RWT82"/>
      <c r="RWU82"/>
      <c r="RWV82"/>
      <c r="RWW82"/>
      <c r="RWX82"/>
      <c r="RWY82"/>
      <c r="RWZ82"/>
      <c r="RXA82"/>
      <c r="RXB82"/>
      <c r="RXC82"/>
      <c r="RXD82"/>
      <c r="RXE82"/>
      <c r="RXF82"/>
      <c r="RXG82"/>
      <c r="RXH82"/>
      <c r="RXI82"/>
      <c r="RXJ82"/>
      <c r="RXK82"/>
      <c r="RXL82"/>
      <c r="RXM82"/>
      <c r="RXN82"/>
      <c r="RXO82"/>
      <c r="RXP82"/>
      <c r="RXQ82"/>
      <c r="RXR82"/>
      <c r="RXS82"/>
      <c r="RXT82"/>
      <c r="RXU82"/>
      <c r="RXV82"/>
      <c r="RXW82"/>
      <c r="RXX82"/>
      <c r="RXY82"/>
      <c r="RXZ82"/>
      <c r="RYA82"/>
      <c r="RYB82"/>
      <c r="RYC82"/>
      <c r="RYD82"/>
      <c r="RYE82"/>
      <c r="RYF82"/>
      <c r="RYG82"/>
      <c r="RYH82"/>
      <c r="RYI82"/>
      <c r="RYJ82"/>
      <c r="RYK82"/>
      <c r="RYL82"/>
      <c r="RYM82"/>
      <c r="RYN82"/>
      <c r="RYO82"/>
      <c r="RYP82"/>
      <c r="RYQ82"/>
      <c r="RYR82"/>
      <c r="RYS82"/>
      <c r="RYT82"/>
      <c r="RYU82"/>
      <c r="RYV82"/>
      <c r="RYW82"/>
      <c r="RYX82"/>
      <c r="RYY82"/>
      <c r="RYZ82"/>
      <c r="RZA82"/>
      <c r="RZB82"/>
      <c r="RZC82"/>
      <c r="RZD82"/>
      <c r="RZE82"/>
      <c r="RZF82"/>
      <c r="RZG82"/>
      <c r="RZH82"/>
      <c r="RZI82"/>
      <c r="RZJ82"/>
      <c r="RZK82"/>
      <c r="RZL82"/>
      <c r="RZM82"/>
      <c r="RZN82"/>
      <c r="RZO82"/>
      <c r="RZP82"/>
      <c r="RZQ82"/>
      <c r="RZR82"/>
      <c r="RZS82"/>
      <c r="RZT82"/>
      <c r="RZU82"/>
      <c r="RZV82"/>
      <c r="RZW82"/>
      <c r="RZX82"/>
      <c r="RZY82"/>
      <c r="RZZ82"/>
      <c r="SAA82"/>
      <c r="SAB82"/>
      <c r="SAC82"/>
      <c r="SAD82"/>
      <c r="SAE82"/>
      <c r="SAF82"/>
      <c r="SAG82"/>
      <c r="SAH82"/>
      <c r="SAI82"/>
      <c r="SAJ82"/>
      <c r="SAK82"/>
      <c r="SAL82"/>
      <c r="SAM82"/>
      <c r="SAN82"/>
      <c r="SAO82"/>
      <c r="SAP82"/>
      <c r="SAQ82"/>
      <c r="SAR82"/>
      <c r="SAS82"/>
      <c r="SAT82"/>
      <c r="SAU82"/>
      <c r="SAV82"/>
      <c r="SAW82"/>
      <c r="SAX82"/>
      <c r="SAY82"/>
      <c r="SAZ82"/>
      <c r="SBA82"/>
      <c r="SBB82"/>
      <c r="SBC82"/>
      <c r="SBD82"/>
      <c r="SBE82"/>
      <c r="SBF82"/>
      <c r="SBG82"/>
      <c r="SBH82"/>
      <c r="SBI82"/>
      <c r="SBJ82"/>
      <c r="SBK82"/>
      <c r="SBL82"/>
      <c r="SBM82"/>
      <c r="SBN82"/>
      <c r="SBO82"/>
      <c r="SBP82"/>
      <c r="SBQ82"/>
      <c r="SBR82"/>
      <c r="SBS82"/>
      <c r="SBT82"/>
      <c r="SBU82"/>
      <c r="SBV82"/>
      <c r="SBW82"/>
      <c r="SBX82"/>
      <c r="SBY82"/>
      <c r="SBZ82"/>
      <c r="SCA82"/>
      <c r="SCB82"/>
      <c r="SCC82"/>
      <c r="SCD82"/>
      <c r="SCE82"/>
      <c r="SCF82"/>
      <c r="SCG82"/>
      <c r="SCH82"/>
      <c r="SCI82"/>
      <c r="SCJ82"/>
      <c r="SCK82"/>
      <c r="SCL82"/>
      <c r="SCM82"/>
      <c r="SCN82"/>
      <c r="SCO82"/>
      <c r="SCP82"/>
      <c r="SCQ82"/>
      <c r="SCR82"/>
      <c r="SCS82"/>
      <c r="SCT82"/>
      <c r="SCU82"/>
      <c r="SCV82"/>
      <c r="SCW82"/>
      <c r="SCX82"/>
      <c r="SCY82"/>
      <c r="SCZ82"/>
      <c r="SDA82"/>
      <c r="SDB82"/>
      <c r="SDC82"/>
      <c r="SDD82"/>
      <c r="SDE82"/>
      <c r="SDF82"/>
      <c r="SDG82"/>
      <c r="SDH82"/>
      <c r="SDI82"/>
      <c r="SDJ82"/>
      <c r="SDK82"/>
      <c r="SDL82"/>
      <c r="SDM82"/>
      <c r="SDN82"/>
      <c r="SDO82"/>
      <c r="SDP82"/>
      <c r="SDQ82"/>
      <c r="SDR82"/>
      <c r="SDS82"/>
      <c r="SDT82"/>
      <c r="SDU82"/>
      <c r="SDV82"/>
      <c r="SDW82"/>
      <c r="SDX82"/>
      <c r="SDY82"/>
      <c r="SDZ82"/>
      <c r="SEA82"/>
      <c r="SEB82"/>
      <c r="SEC82"/>
      <c r="SED82"/>
      <c r="SEE82"/>
      <c r="SEF82"/>
      <c r="SEG82"/>
      <c r="SEH82"/>
      <c r="SEI82"/>
      <c r="SEJ82"/>
      <c r="SEK82"/>
      <c r="SEL82"/>
      <c r="SEM82"/>
      <c r="SEN82"/>
      <c r="SEO82"/>
      <c r="SEP82"/>
      <c r="SEQ82"/>
      <c r="SER82"/>
      <c r="SES82"/>
      <c r="SET82"/>
      <c r="SEU82"/>
      <c r="SEV82"/>
      <c r="SEW82"/>
      <c r="SEX82"/>
      <c r="SEY82"/>
      <c r="SEZ82"/>
      <c r="SFA82"/>
      <c r="SFB82"/>
      <c r="SFC82"/>
      <c r="SFD82"/>
      <c r="SFE82"/>
      <c r="SFF82"/>
      <c r="SFG82"/>
      <c r="SFH82"/>
      <c r="SFI82"/>
      <c r="SFJ82"/>
      <c r="SFK82"/>
      <c r="SFL82"/>
      <c r="SFM82"/>
      <c r="SFN82"/>
      <c r="SFO82"/>
      <c r="SFP82"/>
      <c r="SFQ82"/>
      <c r="SFR82"/>
      <c r="SFS82"/>
      <c r="SFT82"/>
      <c r="SFU82"/>
      <c r="SFV82"/>
      <c r="SFW82"/>
      <c r="SFX82"/>
      <c r="SFY82"/>
      <c r="SFZ82"/>
      <c r="SGA82"/>
      <c r="SGB82"/>
      <c r="SGC82"/>
      <c r="SGD82"/>
      <c r="SGE82"/>
      <c r="SGF82"/>
      <c r="SGG82"/>
      <c r="SGH82"/>
      <c r="SGI82"/>
      <c r="SGJ82"/>
      <c r="SGK82"/>
      <c r="SGL82"/>
      <c r="SGM82"/>
      <c r="SGN82"/>
      <c r="SGO82"/>
      <c r="SGP82"/>
      <c r="SGQ82"/>
      <c r="SGR82"/>
      <c r="SGS82"/>
      <c r="SGT82"/>
      <c r="SGU82"/>
      <c r="SGV82"/>
      <c r="SGW82"/>
      <c r="SGX82"/>
      <c r="SGY82"/>
      <c r="SGZ82"/>
      <c r="SHA82"/>
      <c r="SHB82"/>
      <c r="SHC82"/>
      <c r="SHD82"/>
      <c r="SHE82"/>
      <c r="SHF82"/>
      <c r="SHG82"/>
      <c r="SHH82"/>
      <c r="SHI82"/>
      <c r="SHJ82"/>
      <c r="SHK82"/>
      <c r="SHL82"/>
      <c r="SHM82"/>
      <c r="SHN82"/>
      <c r="SHO82"/>
      <c r="SHP82"/>
      <c r="SHQ82"/>
      <c r="SHR82"/>
      <c r="SHS82"/>
      <c r="SHT82"/>
      <c r="SHU82"/>
      <c r="SHV82"/>
      <c r="SHW82"/>
      <c r="SHX82"/>
      <c r="SHY82"/>
      <c r="SHZ82"/>
      <c r="SIA82"/>
      <c r="SIB82"/>
      <c r="SIC82"/>
      <c r="SID82"/>
      <c r="SIE82"/>
      <c r="SIF82"/>
      <c r="SIG82"/>
      <c r="SIH82"/>
      <c r="SII82"/>
      <c r="SIJ82"/>
      <c r="SIK82"/>
      <c r="SIL82"/>
      <c r="SIM82"/>
      <c r="SIN82"/>
      <c r="SIO82"/>
      <c r="SIP82"/>
      <c r="SIQ82"/>
      <c r="SIR82"/>
      <c r="SIS82"/>
      <c r="SIT82"/>
      <c r="SIU82"/>
      <c r="SIV82"/>
      <c r="SIW82"/>
      <c r="SIX82"/>
      <c r="SIY82"/>
      <c r="SIZ82"/>
      <c r="SJA82"/>
      <c r="SJB82"/>
      <c r="SJC82"/>
      <c r="SJD82"/>
      <c r="SJE82"/>
      <c r="SJF82"/>
      <c r="SJG82"/>
      <c r="SJH82"/>
      <c r="SJI82"/>
      <c r="SJJ82"/>
      <c r="SJK82"/>
      <c r="SJL82"/>
      <c r="SJM82"/>
      <c r="SJN82"/>
      <c r="SJO82"/>
      <c r="SJP82"/>
      <c r="SJQ82"/>
      <c r="SJR82"/>
      <c r="SJS82"/>
      <c r="SJT82"/>
      <c r="SJU82"/>
      <c r="SJV82"/>
      <c r="SJW82"/>
      <c r="SJX82"/>
      <c r="SJY82"/>
      <c r="SJZ82"/>
      <c r="SKA82"/>
      <c r="SKB82"/>
      <c r="SKC82"/>
      <c r="SKD82"/>
      <c r="SKE82"/>
      <c r="SKF82"/>
      <c r="SKG82"/>
      <c r="SKH82"/>
      <c r="SKI82"/>
      <c r="SKJ82"/>
      <c r="SKK82"/>
      <c r="SKL82"/>
      <c r="SKM82"/>
      <c r="SKN82"/>
      <c r="SKO82"/>
      <c r="SKP82"/>
      <c r="SKQ82"/>
      <c r="SKR82"/>
      <c r="SKS82"/>
      <c r="SKT82"/>
      <c r="SKU82"/>
      <c r="SKV82"/>
      <c r="SKW82"/>
      <c r="SKX82"/>
      <c r="SKY82"/>
      <c r="SKZ82"/>
      <c r="SLA82"/>
      <c r="SLB82"/>
      <c r="SLC82"/>
      <c r="SLD82"/>
      <c r="SLE82"/>
      <c r="SLF82"/>
      <c r="SLG82"/>
      <c r="SLH82"/>
      <c r="SLI82"/>
      <c r="SLJ82"/>
      <c r="SLK82"/>
      <c r="SLL82"/>
      <c r="SLM82"/>
      <c r="SLN82"/>
      <c r="SLO82"/>
      <c r="SLP82"/>
      <c r="SLQ82"/>
      <c r="SLR82"/>
      <c r="SLS82"/>
      <c r="SLT82"/>
      <c r="SLU82"/>
      <c r="SLV82"/>
      <c r="SLW82"/>
      <c r="SLX82"/>
      <c r="SLY82"/>
      <c r="SLZ82"/>
      <c r="SMA82"/>
      <c r="SMB82"/>
      <c r="SMC82"/>
      <c r="SMD82"/>
      <c r="SME82"/>
      <c r="SMF82"/>
      <c r="SMG82"/>
      <c r="SMH82"/>
      <c r="SMI82"/>
      <c r="SMJ82"/>
      <c r="SMK82"/>
      <c r="SML82"/>
      <c r="SMM82"/>
      <c r="SMN82"/>
      <c r="SMO82"/>
      <c r="SMP82"/>
      <c r="SMQ82"/>
      <c r="SMR82"/>
      <c r="SMS82"/>
      <c r="SMT82"/>
      <c r="SMU82"/>
      <c r="SMV82"/>
      <c r="SMW82"/>
      <c r="SMX82"/>
      <c r="SMY82"/>
      <c r="SMZ82"/>
      <c r="SNA82"/>
      <c r="SNB82"/>
      <c r="SNC82"/>
      <c r="SND82"/>
      <c r="SNE82"/>
      <c r="SNF82"/>
      <c r="SNG82"/>
      <c r="SNH82"/>
      <c r="SNI82"/>
      <c r="SNJ82"/>
      <c r="SNK82"/>
      <c r="SNL82"/>
      <c r="SNM82"/>
      <c r="SNN82"/>
      <c r="SNO82"/>
      <c r="SNP82"/>
      <c r="SNQ82"/>
      <c r="SNR82"/>
      <c r="SNS82"/>
      <c r="SNT82"/>
      <c r="SNU82"/>
      <c r="SNV82"/>
      <c r="SNW82"/>
      <c r="SNX82"/>
      <c r="SNY82"/>
      <c r="SNZ82"/>
      <c r="SOA82"/>
      <c r="SOB82"/>
      <c r="SOC82"/>
      <c r="SOD82"/>
      <c r="SOE82"/>
      <c r="SOF82"/>
      <c r="SOG82"/>
      <c r="SOH82"/>
      <c r="SOI82"/>
      <c r="SOJ82"/>
      <c r="SOK82"/>
      <c r="SOL82"/>
      <c r="SOM82"/>
      <c r="SON82"/>
      <c r="SOO82"/>
      <c r="SOP82"/>
      <c r="SOQ82"/>
      <c r="SOR82"/>
      <c r="SOS82"/>
      <c r="SOT82"/>
      <c r="SOU82"/>
      <c r="SOV82"/>
      <c r="SOW82"/>
      <c r="SOX82"/>
      <c r="SOY82"/>
      <c r="SOZ82"/>
      <c r="SPA82"/>
      <c r="SPB82"/>
      <c r="SPC82"/>
      <c r="SPD82"/>
      <c r="SPE82"/>
      <c r="SPF82"/>
      <c r="SPG82"/>
      <c r="SPH82"/>
      <c r="SPI82"/>
      <c r="SPJ82"/>
      <c r="SPK82"/>
      <c r="SPL82"/>
      <c r="SPM82"/>
      <c r="SPN82"/>
      <c r="SPO82"/>
      <c r="SPP82"/>
      <c r="SPQ82"/>
      <c r="SPR82"/>
      <c r="SPS82"/>
      <c r="SPT82"/>
      <c r="SPU82"/>
      <c r="SPV82"/>
      <c r="SPW82"/>
      <c r="SPX82"/>
      <c r="SPY82"/>
      <c r="SPZ82"/>
      <c r="SQA82"/>
      <c r="SQB82"/>
      <c r="SQC82"/>
      <c r="SQD82"/>
      <c r="SQE82"/>
      <c r="SQF82"/>
      <c r="SQG82"/>
      <c r="SQH82"/>
      <c r="SQI82"/>
      <c r="SQJ82"/>
      <c r="SQK82"/>
      <c r="SQL82"/>
      <c r="SQM82"/>
      <c r="SQN82"/>
      <c r="SQO82"/>
      <c r="SQP82"/>
      <c r="SQQ82"/>
      <c r="SQR82"/>
      <c r="SQS82"/>
      <c r="SQT82"/>
      <c r="SQU82"/>
      <c r="SQV82"/>
      <c r="SQW82"/>
      <c r="SQX82"/>
      <c r="SQY82"/>
      <c r="SQZ82"/>
      <c r="SRA82"/>
      <c r="SRB82"/>
      <c r="SRC82"/>
      <c r="SRD82"/>
      <c r="SRE82"/>
      <c r="SRF82"/>
      <c r="SRG82"/>
      <c r="SRH82"/>
      <c r="SRI82"/>
      <c r="SRJ82"/>
      <c r="SRK82"/>
      <c r="SRL82"/>
      <c r="SRM82"/>
      <c r="SRN82"/>
      <c r="SRO82"/>
      <c r="SRP82"/>
      <c r="SRQ82"/>
      <c r="SRR82"/>
      <c r="SRS82"/>
      <c r="SRT82"/>
      <c r="SRU82"/>
      <c r="SRV82"/>
      <c r="SRW82"/>
      <c r="SRX82"/>
      <c r="SRY82"/>
      <c r="SRZ82"/>
      <c r="SSA82"/>
      <c r="SSB82"/>
      <c r="SSC82"/>
      <c r="SSD82"/>
      <c r="SSE82"/>
      <c r="SSF82"/>
      <c r="SSG82"/>
      <c r="SSH82"/>
      <c r="SSI82"/>
      <c r="SSJ82"/>
      <c r="SSK82"/>
      <c r="SSL82"/>
      <c r="SSM82"/>
      <c r="SSN82"/>
      <c r="SSO82"/>
      <c r="SSP82"/>
      <c r="SSQ82"/>
      <c r="SSR82"/>
      <c r="SSS82"/>
      <c r="SST82"/>
      <c r="SSU82"/>
      <c r="SSV82"/>
      <c r="SSW82"/>
      <c r="SSX82"/>
      <c r="SSY82"/>
      <c r="SSZ82"/>
      <c r="STA82"/>
      <c r="STB82"/>
      <c r="STC82"/>
      <c r="STD82"/>
      <c r="STE82"/>
      <c r="STF82"/>
      <c r="STG82"/>
      <c r="STH82"/>
      <c r="STI82"/>
      <c r="STJ82"/>
      <c r="STK82"/>
      <c r="STL82"/>
      <c r="STM82"/>
      <c r="STN82"/>
      <c r="STO82"/>
      <c r="STP82"/>
      <c r="STQ82"/>
      <c r="STR82"/>
      <c r="STS82"/>
      <c r="STT82"/>
      <c r="STU82"/>
      <c r="STV82"/>
      <c r="STW82"/>
      <c r="STX82"/>
      <c r="STY82"/>
      <c r="STZ82"/>
      <c r="SUA82"/>
      <c r="SUB82"/>
      <c r="SUC82"/>
      <c r="SUD82"/>
      <c r="SUE82"/>
      <c r="SUF82"/>
      <c r="SUG82"/>
      <c r="SUH82"/>
      <c r="SUI82"/>
      <c r="SUJ82"/>
      <c r="SUK82"/>
      <c r="SUL82"/>
      <c r="SUM82"/>
      <c r="SUN82"/>
      <c r="SUO82"/>
      <c r="SUP82"/>
      <c r="SUQ82"/>
      <c r="SUR82"/>
      <c r="SUS82"/>
      <c r="SUT82"/>
      <c r="SUU82"/>
      <c r="SUV82"/>
      <c r="SUW82"/>
      <c r="SUX82"/>
      <c r="SUY82"/>
      <c r="SUZ82"/>
      <c r="SVA82"/>
      <c r="SVB82"/>
      <c r="SVC82"/>
      <c r="SVD82"/>
      <c r="SVE82"/>
      <c r="SVF82"/>
      <c r="SVG82"/>
      <c r="SVH82"/>
      <c r="SVI82"/>
      <c r="SVJ82"/>
      <c r="SVK82"/>
      <c r="SVL82"/>
      <c r="SVM82"/>
      <c r="SVN82"/>
      <c r="SVO82"/>
      <c r="SVP82"/>
      <c r="SVQ82"/>
      <c r="SVR82"/>
      <c r="SVS82"/>
      <c r="SVT82"/>
      <c r="SVU82"/>
      <c r="SVV82"/>
      <c r="SVW82"/>
      <c r="SVX82"/>
      <c r="SVY82"/>
      <c r="SVZ82"/>
      <c r="SWA82"/>
      <c r="SWB82"/>
      <c r="SWC82"/>
      <c r="SWD82"/>
      <c r="SWE82"/>
      <c r="SWF82"/>
      <c r="SWG82"/>
      <c r="SWH82"/>
      <c r="SWI82"/>
      <c r="SWJ82"/>
      <c r="SWK82"/>
      <c r="SWL82"/>
      <c r="SWM82"/>
      <c r="SWN82"/>
      <c r="SWO82"/>
      <c r="SWP82"/>
      <c r="SWQ82"/>
      <c r="SWR82"/>
      <c r="SWS82"/>
      <c r="SWT82"/>
      <c r="SWU82"/>
      <c r="SWV82"/>
      <c r="SWW82"/>
      <c r="SWX82"/>
      <c r="SWY82"/>
      <c r="SWZ82"/>
      <c r="SXA82"/>
      <c r="SXB82"/>
      <c r="SXC82"/>
      <c r="SXD82"/>
      <c r="SXE82"/>
      <c r="SXF82"/>
      <c r="SXG82"/>
      <c r="SXH82"/>
      <c r="SXI82"/>
      <c r="SXJ82"/>
      <c r="SXK82"/>
      <c r="SXL82"/>
      <c r="SXM82"/>
      <c r="SXN82"/>
      <c r="SXO82"/>
      <c r="SXP82"/>
      <c r="SXQ82"/>
      <c r="SXR82"/>
      <c r="SXS82"/>
      <c r="SXT82"/>
      <c r="SXU82"/>
      <c r="SXV82"/>
      <c r="SXW82"/>
      <c r="SXX82"/>
      <c r="SXY82"/>
      <c r="SXZ82"/>
      <c r="SYA82"/>
      <c r="SYB82"/>
      <c r="SYC82"/>
      <c r="SYD82"/>
      <c r="SYE82"/>
      <c r="SYF82"/>
      <c r="SYG82"/>
      <c r="SYH82"/>
      <c r="SYI82"/>
      <c r="SYJ82"/>
      <c r="SYK82"/>
      <c r="SYL82"/>
      <c r="SYM82"/>
      <c r="SYN82"/>
      <c r="SYO82"/>
      <c r="SYP82"/>
      <c r="SYQ82"/>
      <c r="SYR82"/>
      <c r="SYS82"/>
      <c r="SYT82"/>
      <c r="SYU82"/>
      <c r="SYV82"/>
      <c r="SYW82"/>
      <c r="SYX82"/>
      <c r="SYY82"/>
      <c r="SYZ82"/>
      <c r="SZA82"/>
      <c r="SZB82"/>
      <c r="SZC82"/>
      <c r="SZD82"/>
      <c r="SZE82"/>
      <c r="SZF82"/>
      <c r="SZG82"/>
      <c r="SZH82"/>
      <c r="SZI82"/>
      <c r="SZJ82"/>
      <c r="SZK82"/>
      <c r="SZL82"/>
      <c r="SZM82"/>
      <c r="SZN82"/>
      <c r="SZO82"/>
      <c r="SZP82"/>
      <c r="SZQ82"/>
      <c r="SZR82"/>
      <c r="SZS82"/>
      <c r="SZT82"/>
      <c r="SZU82"/>
      <c r="SZV82"/>
      <c r="SZW82"/>
      <c r="SZX82"/>
      <c r="SZY82"/>
      <c r="SZZ82"/>
      <c r="TAA82"/>
      <c r="TAB82"/>
      <c r="TAC82"/>
      <c r="TAD82"/>
      <c r="TAE82"/>
      <c r="TAF82"/>
      <c r="TAG82"/>
      <c r="TAH82"/>
      <c r="TAI82"/>
      <c r="TAJ82"/>
      <c r="TAK82"/>
      <c r="TAL82"/>
      <c r="TAM82"/>
      <c r="TAN82"/>
      <c r="TAO82"/>
      <c r="TAP82"/>
      <c r="TAQ82"/>
      <c r="TAR82"/>
      <c r="TAS82"/>
      <c r="TAT82"/>
      <c r="TAU82"/>
      <c r="TAV82"/>
      <c r="TAW82"/>
      <c r="TAX82"/>
      <c r="TAY82"/>
      <c r="TAZ82"/>
      <c r="TBA82"/>
      <c r="TBB82"/>
      <c r="TBC82"/>
      <c r="TBD82"/>
      <c r="TBE82"/>
      <c r="TBF82"/>
      <c r="TBG82"/>
      <c r="TBH82"/>
      <c r="TBI82"/>
      <c r="TBJ82"/>
      <c r="TBK82"/>
      <c r="TBL82"/>
      <c r="TBM82"/>
      <c r="TBN82"/>
      <c r="TBO82"/>
      <c r="TBP82"/>
      <c r="TBQ82"/>
      <c r="TBR82"/>
      <c r="TBS82"/>
      <c r="TBT82"/>
      <c r="TBU82"/>
      <c r="TBV82"/>
      <c r="TBW82"/>
      <c r="TBX82"/>
      <c r="TBY82"/>
      <c r="TBZ82"/>
      <c r="TCA82"/>
      <c r="TCB82"/>
      <c r="TCC82"/>
      <c r="TCD82"/>
      <c r="TCE82"/>
      <c r="TCF82"/>
      <c r="TCG82"/>
      <c r="TCH82"/>
      <c r="TCI82"/>
      <c r="TCJ82"/>
      <c r="TCK82"/>
      <c r="TCL82"/>
      <c r="TCM82"/>
      <c r="TCN82"/>
      <c r="TCO82"/>
      <c r="TCP82"/>
      <c r="TCQ82"/>
      <c r="TCR82"/>
      <c r="TCS82"/>
      <c r="TCT82"/>
      <c r="TCU82"/>
      <c r="TCV82"/>
      <c r="TCW82"/>
      <c r="TCX82"/>
      <c r="TCY82"/>
      <c r="TCZ82"/>
      <c r="TDA82"/>
      <c r="TDB82"/>
      <c r="TDC82"/>
      <c r="TDD82"/>
      <c r="TDE82"/>
      <c r="TDF82"/>
      <c r="TDG82"/>
      <c r="TDH82"/>
      <c r="TDI82"/>
      <c r="TDJ82"/>
      <c r="TDK82"/>
      <c r="TDL82"/>
      <c r="TDM82"/>
      <c r="TDN82"/>
      <c r="TDO82"/>
      <c r="TDP82"/>
      <c r="TDQ82"/>
      <c r="TDR82"/>
      <c r="TDS82"/>
      <c r="TDT82"/>
      <c r="TDU82"/>
      <c r="TDV82"/>
      <c r="TDW82"/>
      <c r="TDX82"/>
      <c r="TDY82"/>
      <c r="TDZ82"/>
      <c r="TEA82"/>
      <c r="TEB82"/>
      <c r="TEC82"/>
      <c r="TED82"/>
      <c r="TEE82"/>
      <c r="TEF82"/>
      <c r="TEG82"/>
      <c r="TEH82"/>
      <c r="TEI82"/>
      <c r="TEJ82"/>
      <c r="TEK82"/>
      <c r="TEL82"/>
      <c r="TEM82"/>
      <c r="TEN82"/>
      <c r="TEO82"/>
      <c r="TEP82"/>
      <c r="TEQ82"/>
      <c r="TER82"/>
      <c r="TES82"/>
      <c r="TET82"/>
      <c r="TEU82"/>
      <c r="TEV82"/>
      <c r="TEW82"/>
      <c r="TEX82"/>
      <c r="TEY82"/>
      <c r="TEZ82"/>
      <c r="TFA82"/>
      <c r="TFB82"/>
      <c r="TFC82"/>
      <c r="TFD82"/>
      <c r="TFE82"/>
      <c r="TFF82"/>
      <c r="TFG82"/>
      <c r="TFH82"/>
      <c r="TFI82"/>
      <c r="TFJ82"/>
      <c r="TFK82"/>
      <c r="TFL82"/>
      <c r="TFM82"/>
      <c r="TFN82"/>
      <c r="TFO82"/>
      <c r="TFP82"/>
      <c r="TFQ82"/>
      <c r="TFR82"/>
      <c r="TFS82"/>
      <c r="TFT82"/>
      <c r="TFU82"/>
      <c r="TFV82"/>
      <c r="TFW82"/>
      <c r="TFX82"/>
      <c r="TFY82"/>
      <c r="TFZ82"/>
      <c r="TGA82"/>
      <c r="TGB82"/>
      <c r="TGC82"/>
      <c r="TGD82"/>
      <c r="TGE82"/>
      <c r="TGF82"/>
      <c r="TGG82"/>
      <c r="TGH82"/>
      <c r="TGI82"/>
      <c r="TGJ82"/>
      <c r="TGK82"/>
      <c r="TGL82"/>
      <c r="TGM82"/>
      <c r="TGN82"/>
      <c r="TGO82"/>
      <c r="TGP82"/>
      <c r="TGQ82"/>
      <c r="TGR82"/>
      <c r="TGS82"/>
      <c r="TGT82"/>
      <c r="TGU82"/>
      <c r="TGV82"/>
      <c r="TGW82"/>
      <c r="TGX82"/>
      <c r="TGY82"/>
      <c r="TGZ82"/>
      <c r="THA82"/>
      <c r="THB82"/>
      <c r="THC82"/>
      <c r="THD82"/>
      <c r="THE82"/>
      <c r="THF82"/>
      <c r="THG82"/>
      <c r="THH82"/>
      <c r="THI82"/>
      <c r="THJ82"/>
      <c r="THK82"/>
      <c r="THL82"/>
      <c r="THM82"/>
      <c r="THN82"/>
      <c r="THO82"/>
      <c r="THP82"/>
      <c r="THQ82"/>
      <c r="THR82"/>
      <c r="THS82"/>
      <c r="THT82"/>
      <c r="THU82"/>
      <c r="THV82"/>
      <c r="THW82"/>
      <c r="THX82"/>
      <c r="THY82"/>
      <c r="THZ82"/>
      <c r="TIA82"/>
      <c r="TIB82"/>
      <c r="TIC82"/>
      <c r="TID82"/>
      <c r="TIE82"/>
      <c r="TIF82"/>
      <c r="TIG82"/>
      <c r="TIH82"/>
      <c r="TII82"/>
      <c r="TIJ82"/>
      <c r="TIK82"/>
      <c r="TIL82"/>
      <c r="TIM82"/>
      <c r="TIN82"/>
      <c r="TIO82"/>
      <c r="TIP82"/>
      <c r="TIQ82"/>
      <c r="TIR82"/>
      <c r="TIS82"/>
      <c r="TIT82"/>
      <c r="TIU82"/>
      <c r="TIV82"/>
      <c r="TIW82"/>
      <c r="TIX82"/>
      <c r="TIY82"/>
      <c r="TIZ82"/>
      <c r="TJA82"/>
      <c r="TJB82"/>
      <c r="TJC82"/>
      <c r="TJD82"/>
      <c r="TJE82"/>
      <c r="TJF82"/>
      <c r="TJG82"/>
      <c r="TJH82"/>
      <c r="TJI82"/>
      <c r="TJJ82"/>
      <c r="TJK82"/>
      <c r="TJL82"/>
      <c r="TJM82"/>
      <c r="TJN82"/>
      <c r="TJO82"/>
      <c r="TJP82"/>
      <c r="TJQ82"/>
      <c r="TJR82"/>
      <c r="TJS82"/>
      <c r="TJT82"/>
      <c r="TJU82"/>
      <c r="TJV82"/>
      <c r="TJW82"/>
      <c r="TJX82"/>
      <c r="TJY82"/>
      <c r="TJZ82"/>
      <c r="TKA82"/>
      <c r="TKB82"/>
      <c r="TKC82"/>
      <c r="TKD82"/>
      <c r="TKE82"/>
      <c r="TKF82"/>
      <c r="TKG82"/>
      <c r="TKH82"/>
      <c r="TKI82"/>
      <c r="TKJ82"/>
      <c r="TKK82"/>
      <c r="TKL82"/>
      <c r="TKM82"/>
      <c r="TKN82"/>
      <c r="TKO82"/>
      <c r="TKP82"/>
      <c r="TKQ82"/>
      <c r="TKR82"/>
      <c r="TKS82"/>
      <c r="TKT82"/>
      <c r="TKU82"/>
      <c r="TKV82"/>
      <c r="TKW82"/>
      <c r="TKX82"/>
      <c r="TKY82"/>
      <c r="TKZ82"/>
      <c r="TLA82"/>
      <c r="TLB82"/>
      <c r="TLC82"/>
      <c r="TLD82"/>
      <c r="TLE82"/>
      <c r="TLF82"/>
      <c r="TLG82"/>
      <c r="TLH82"/>
      <c r="TLI82"/>
      <c r="TLJ82"/>
      <c r="TLK82"/>
      <c r="TLL82"/>
      <c r="TLM82"/>
      <c r="TLN82"/>
      <c r="TLO82"/>
      <c r="TLP82"/>
      <c r="TLQ82"/>
      <c r="TLR82"/>
      <c r="TLS82"/>
      <c r="TLT82"/>
      <c r="TLU82"/>
      <c r="TLV82"/>
      <c r="TLW82"/>
      <c r="TLX82"/>
      <c r="TLY82"/>
      <c r="TLZ82"/>
      <c r="TMA82"/>
      <c r="TMB82"/>
      <c r="TMC82"/>
      <c r="TMD82"/>
      <c r="TME82"/>
      <c r="TMF82"/>
      <c r="TMG82"/>
      <c r="TMH82"/>
      <c r="TMI82"/>
      <c r="TMJ82"/>
      <c r="TMK82"/>
      <c r="TML82"/>
      <c r="TMM82"/>
      <c r="TMN82"/>
      <c r="TMO82"/>
      <c r="TMP82"/>
      <c r="TMQ82"/>
      <c r="TMR82"/>
      <c r="TMS82"/>
      <c r="TMT82"/>
      <c r="TMU82"/>
      <c r="TMV82"/>
      <c r="TMW82"/>
      <c r="TMX82"/>
      <c r="TMY82"/>
      <c r="TMZ82"/>
      <c r="TNA82"/>
      <c r="TNB82"/>
      <c r="TNC82"/>
      <c r="TND82"/>
      <c r="TNE82"/>
      <c r="TNF82"/>
      <c r="TNG82"/>
      <c r="TNH82"/>
      <c r="TNI82"/>
      <c r="TNJ82"/>
      <c r="TNK82"/>
      <c r="TNL82"/>
      <c r="TNM82"/>
      <c r="TNN82"/>
      <c r="TNO82"/>
      <c r="TNP82"/>
      <c r="TNQ82"/>
      <c r="TNR82"/>
      <c r="TNS82"/>
      <c r="TNT82"/>
      <c r="TNU82"/>
      <c r="TNV82"/>
      <c r="TNW82"/>
      <c r="TNX82"/>
      <c r="TNY82"/>
      <c r="TNZ82"/>
      <c r="TOA82"/>
      <c r="TOB82"/>
      <c r="TOC82"/>
      <c r="TOD82"/>
      <c r="TOE82"/>
      <c r="TOF82"/>
      <c r="TOG82"/>
      <c r="TOH82"/>
      <c r="TOI82"/>
      <c r="TOJ82"/>
      <c r="TOK82"/>
      <c r="TOL82"/>
      <c r="TOM82"/>
      <c r="TON82"/>
      <c r="TOO82"/>
      <c r="TOP82"/>
      <c r="TOQ82"/>
      <c r="TOR82"/>
      <c r="TOS82"/>
      <c r="TOT82"/>
      <c r="TOU82"/>
      <c r="TOV82"/>
      <c r="TOW82"/>
      <c r="TOX82"/>
      <c r="TOY82"/>
      <c r="TOZ82"/>
      <c r="TPA82"/>
      <c r="TPB82"/>
      <c r="TPC82"/>
      <c r="TPD82"/>
      <c r="TPE82"/>
      <c r="TPF82"/>
      <c r="TPG82"/>
      <c r="TPH82"/>
      <c r="TPI82"/>
      <c r="TPJ82"/>
      <c r="TPK82"/>
      <c r="TPL82"/>
      <c r="TPM82"/>
      <c r="TPN82"/>
      <c r="TPO82"/>
      <c r="TPP82"/>
      <c r="TPQ82"/>
      <c r="TPR82"/>
      <c r="TPS82"/>
      <c r="TPT82"/>
      <c r="TPU82"/>
      <c r="TPV82"/>
      <c r="TPW82"/>
      <c r="TPX82"/>
      <c r="TPY82"/>
      <c r="TPZ82"/>
      <c r="TQA82"/>
      <c r="TQB82"/>
      <c r="TQC82"/>
      <c r="TQD82"/>
      <c r="TQE82"/>
      <c r="TQF82"/>
      <c r="TQG82"/>
      <c r="TQH82"/>
      <c r="TQI82"/>
      <c r="TQJ82"/>
      <c r="TQK82"/>
      <c r="TQL82"/>
      <c r="TQM82"/>
      <c r="TQN82"/>
      <c r="TQO82"/>
      <c r="TQP82"/>
      <c r="TQQ82"/>
      <c r="TQR82"/>
      <c r="TQS82"/>
      <c r="TQT82"/>
      <c r="TQU82"/>
      <c r="TQV82"/>
      <c r="TQW82"/>
      <c r="TQX82"/>
      <c r="TQY82"/>
      <c r="TQZ82"/>
      <c r="TRA82"/>
      <c r="TRB82"/>
      <c r="TRC82"/>
      <c r="TRD82"/>
      <c r="TRE82"/>
      <c r="TRF82"/>
      <c r="TRG82"/>
      <c r="TRH82"/>
      <c r="TRI82"/>
      <c r="TRJ82"/>
      <c r="TRK82"/>
      <c r="TRL82"/>
      <c r="TRM82"/>
      <c r="TRN82"/>
      <c r="TRO82"/>
      <c r="TRP82"/>
      <c r="TRQ82"/>
      <c r="TRR82"/>
      <c r="TRS82"/>
      <c r="TRT82"/>
      <c r="TRU82"/>
      <c r="TRV82"/>
      <c r="TRW82"/>
      <c r="TRX82"/>
      <c r="TRY82"/>
      <c r="TRZ82"/>
      <c r="TSA82"/>
      <c r="TSB82"/>
      <c r="TSC82"/>
      <c r="TSD82"/>
      <c r="TSE82"/>
      <c r="TSF82"/>
      <c r="TSG82"/>
      <c r="TSH82"/>
      <c r="TSI82"/>
      <c r="TSJ82"/>
      <c r="TSK82"/>
      <c r="TSL82"/>
      <c r="TSM82"/>
      <c r="TSN82"/>
      <c r="TSO82"/>
      <c r="TSP82"/>
      <c r="TSQ82"/>
      <c r="TSR82"/>
      <c r="TSS82"/>
      <c r="TST82"/>
      <c r="TSU82"/>
      <c r="TSV82"/>
      <c r="TSW82"/>
      <c r="TSX82"/>
      <c r="TSY82"/>
      <c r="TSZ82"/>
      <c r="TTA82"/>
      <c r="TTB82"/>
      <c r="TTC82"/>
      <c r="TTD82"/>
      <c r="TTE82"/>
      <c r="TTF82"/>
      <c r="TTG82"/>
      <c r="TTH82"/>
      <c r="TTI82"/>
      <c r="TTJ82"/>
      <c r="TTK82"/>
      <c r="TTL82"/>
      <c r="TTM82"/>
      <c r="TTN82"/>
      <c r="TTO82"/>
      <c r="TTP82"/>
      <c r="TTQ82"/>
      <c r="TTR82"/>
      <c r="TTS82"/>
      <c r="TTT82"/>
      <c r="TTU82"/>
      <c r="TTV82"/>
      <c r="TTW82"/>
      <c r="TTX82"/>
      <c r="TTY82"/>
      <c r="TTZ82"/>
      <c r="TUA82"/>
      <c r="TUB82"/>
      <c r="TUC82"/>
      <c r="TUD82"/>
      <c r="TUE82"/>
      <c r="TUF82"/>
      <c r="TUG82"/>
      <c r="TUH82"/>
      <c r="TUI82"/>
      <c r="TUJ82"/>
      <c r="TUK82"/>
      <c r="TUL82"/>
      <c r="TUM82"/>
      <c r="TUN82"/>
      <c r="TUO82"/>
      <c r="TUP82"/>
      <c r="TUQ82"/>
      <c r="TUR82"/>
      <c r="TUS82"/>
      <c r="TUT82"/>
      <c r="TUU82"/>
      <c r="TUV82"/>
      <c r="TUW82"/>
      <c r="TUX82"/>
      <c r="TUY82"/>
      <c r="TUZ82"/>
      <c r="TVA82"/>
      <c r="TVB82"/>
      <c r="TVC82"/>
      <c r="TVD82"/>
      <c r="TVE82"/>
      <c r="TVF82"/>
      <c r="TVG82"/>
      <c r="TVH82"/>
      <c r="TVI82"/>
      <c r="TVJ82"/>
      <c r="TVK82"/>
      <c r="TVL82"/>
      <c r="TVM82"/>
      <c r="TVN82"/>
      <c r="TVO82"/>
      <c r="TVP82"/>
      <c r="TVQ82"/>
      <c r="TVR82"/>
      <c r="TVS82"/>
      <c r="TVT82"/>
      <c r="TVU82"/>
      <c r="TVV82"/>
      <c r="TVW82"/>
      <c r="TVX82"/>
      <c r="TVY82"/>
      <c r="TVZ82"/>
      <c r="TWA82"/>
      <c r="TWB82"/>
      <c r="TWC82"/>
      <c r="TWD82"/>
      <c r="TWE82"/>
      <c r="TWF82"/>
      <c r="TWG82"/>
      <c r="TWH82"/>
      <c r="TWI82"/>
      <c r="TWJ82"/>
      <c r="TWK82"/>
      <c r="TWL82"/>
      <c r="TWM82"/>
      <c r="TWN82"/>
      <c r="TWO82"/>
      <c r="TWP82"/>
      <c r="TWQ82"/>
      <c r="TWR82"/>
      <c r="TWS82"/>
      <c r="TWT82"/>
      <c r="TWU82"/>
      <c r="TWV82"/>
      <c r="TWW82"/>
      <c r="TWX82"/>
      <c r="TWY82"/>
      <c r="TWZ82"/>
      <c r="TXA82"/>
      <c r="TXB82"/>
      <c r="TXC82"/>
      <c r="TXD82"/>
      <c r="TXE82"/>
      <c r="TXF82"/>
      <c r="TXG82"/>
      <c r="TXH82"/>
      <c r="TXI82"/>
      <c r="TXJ82"/>
      <c r="TXK82"/>
      <c r="TXL82"/>
      <c r="TXM82"/>
      <c r="TXN82"/>
      <c r="TXO82"/>
      <c r="TXP82"/>
      <c r="TXQ82"/>
      <c r="TXR82"/>
      <c r="TXS82"/>
      <c r="TXT82"/>
      <c r="TXU82"/>
      <c r="TXV82"/>
      <c r="TXW82"/>
      <c r="TXX82"/>
      <c r="TXY82"/>
      <c r="TXZ82"/>
      <c r="TYA82"/>
      <c r="TYB82"/>
      <c r="TYC82"/>
      <c r="TYD82"/>
      <c r="TYE82"/>
      <c r="TYF82"/>
      <c r="TYG82"/>
      <c r="TYH82"/>
      <c r="TYI82"/>
      <c r="TYJ82"/>
      <c r="TYK82"/>
      <c r="TYL82"/>
      <c r="TYM82"/>
      <c r="TYN82"/>
      <c r="TYO82"/>
      <c r="TYP82"/>
      <c r="TYQ82"/>
      <c r="TYR82"/>
      <c r="TYS82"/>
      <c r="TYT82"/>
      <c r="TYU82"/>
      <c r="TYV82"/>
      <c r="TYW82"/>
      <c r="TYX82"/>
      <c r="TYY82"/>
      <c r="TYZ82"/>
      <c r="TZA82"/>
      <c r="TZB82"/>
      <c r="TZC82"/>
      <c r="TZD82"/>
      <c r="TZE82"/>
      <c r="TZF82"/>
      <c r="TZG82"/>
      <c r="TZH82"/>
      <c r="TZI82"/>
      <c r="TZJ82"/>
      <c r="TZK82"/>
      <c r="TZL82"/>
      <c r="TZM82"/>
      <c r="TZN82"/>
      <c r="TZO82"/>
      <c r="TZP82"/>
      <c r="TZQ82"/>
      <c r="TZR82"/>
      <c r="TZS82"/>
      <c r="TZT82"/>
      <c r="TZU82"/>
      <c r="TZV82"/>
      <c r="TZW82"/>
      <c r="TZX82"/>
      <c r="TZY82"/>
      <c r="TZZ82"/>
      <c r="UAA82"/>
      <c r="UAB82"/>
      <c r="UAC82"/>
      <c r="UAD82"/>
      <c r="UAE82"/>
      <c r="UAF82"/>
      <c r="UAG82"/>
      <c r="UAH82"/>
      <c r="UAI82"/>
      <c r="UAJ82"/>
      <c r="UAK82"/>
      <c r="UAL82"/>
      <c r="UAM82"/>
      <c r="UAN82"/>
      <c r="UAO82"/>
      <c r="UAP82"/>
      <c r="UAQ82"/>
      <c r="UAR82"/>
      <c r="UAS82"/>
      <c r="UAT82"/>
      <c r="UAU82"/>
      <c r="UAV82"/>
      <c r="UAW82"/>
      <c r="UAX82"/>
      <c r="UAY82"/>
      <c r="UAZ82"/>
      <c r="UBA82"/>
      <c r="UBB82"/>
      <c r="UBC82"/>
      <c r="UBD82"/>
      <c r="UBE82"/>
      <c r="UBF82"/>
      <c r="UBG82"/>
      <c r="UBH82"/>
      <c r="UBI82"/>
      <c r="UBJ82"/>
      <c r="UBK82"/>
      <c r="UBL82"/>
      <c r="UBM82"/>
      <c r="UBN82"/>
      <c r="UBO82"/>
      <c r="UBP82"/>
      <c r="UBQ82"/>
      <c r="UBR82"/>
      <c r="UBS82"/>
      <c r="UBT82"/>
      <c r="UBU82"/>
      <c r="UBV82"/>
      <c r="UBW82"/>
      <c r="UBX82"/>
      <c r="UBY82"/>
      <c r="UBZ82"/>
      <c r="UCA82"/>
      <c r="UCB82"/>
      <c r="UCC82"/>
      <c r="UCD82"/>
      <c r="UCE82"/>
      <c r="UCF82"/>
      <c r="UCG82"/>
      <c r="UCH82"/>
      <c r="UCI82"/>
      <c r="UCJ82"/>
      <c r="UCK82"/>
      <c r="UCL82"/>
      <c r="UCM82"/>
      <c r="UCN82"/>
      <c r="UCO82"/>
      <c r="UCP82"/>
      <c r="UCQ82"/>
      <c r="UCR82"/>
      <c r="UCS82"/>
      <c r="UCT82"/>
      <c r="UCU82"/>
      <c r="UCV82"/>
      <c r="UCW82"/>
      <c r="UCX82"/>
      <c r="UCY82"/>
      <c r="UCZ82"/>
      <c r="UDA82"/>
      <c r="UDB82"/>
      <c r="UDC82"/>
      <c r="UDD82"/>
      <c r="UDE82"/>
      <c r="UDF82"/>
      <c r="UDG82"/>
      <c r="UDH82"/>
      <c r="UDI82"/>
      <c r="UDJ82"/>
      <c r="UDK82"/>
      <c r="UDL82"/>
      <c r="UDM82"/>
      <c r="UDN82"/>
      <c r="UDO82"/>
      <c r="UDP82"/>
      <c r="UDQ82"/>
      <c r="UDR82"/>
      <c r="UDS82"/>
      <c r="UDT82"/>
      <c r="UDU82"/>
      <c r="UDV82"/>
      <c r="UDW82"/>
      <c r="UDX82"/>
      <c r="UDY82"/>
      <c r="UDZ82"/>
      <c r="UEA82"/>
      <c r="UEB82"/>
      <c r="UEC82"/>
      <c r="UED82"/>
      <c r="UEE82"/>
      <c r="UEF82"/>
      <c r="UEG82"/>
      <c r="UEH82"/>
      <c r="UEI82"/>
      <c r="UEJ82"/>
      <c r="UEK82"/>
      <c r="UEL82"/>
      <c r="UEM82"/>
      <c r="UEN82"/>
      <c r="UEO82"/>
      <c r="UEP82"/>
      <c r="UEQ82"/>
      <c r="UER82"/>
      <c r="UES82"/>
      <c r="UET82"/>
      <c r="UEU82"/>
      <c r="UEV82"/>
      <c r="UEW82"/>
      <c r="UEX82"/>
      <c r="UEY82"/>
      <c r="UEZ82"/>
      <c r="UFA82"/>
      <c r="UFB82"/>
      <c r="UFC82"/>
      <c r="UFD82"/>
      <c r="UFE82"/>
      <c r="UFF82"/>
      <c r="UFG82"/>
      <c r="UFH82"/>
      <c r="UFI82"/>
      <c r="UFJ82"/>
      <c r="UFK82"/>
      <c r="UFL82"/>
      <c r="UFM82"/>
      <c r="UFN82"/>
      <c r="UFO82"/>
      <c r="UFP82"/>
      <c r="UFQ82"/>
      <c r="UFR82"/>
      <c r="UFS82"/>
      <c r="UFT82"/>
      <c r="UFU82"/>
      <c r="UFV82"/>
      <c r="UFW82"/>
      <c r="UFX82"/>
      <c r="UFY82"/>
      <c r="UFZ82"/>
      <c r="UGA82"/>
      <c r="UGB82"/>
      <c r="UGC82"/>
      <c r="UGD82"/>
      <c r="UGE82"/>
      <c r="UGF82"/>
      <c r="UGG82"/>
      <c r="UGH82"/>
      <c r="UGI82"/>
      <c r="UGJ82"/>
      <c r="UGK82"/>
      <c r="UGL82"/>
      <c r="UGM82"/>
      <c r="UGN82"/>
      <c r="UGO82"/>
      <c r="UGP82"/>
      <c r="UGQ82"/>
      <c r="UGR82"/>
      <c r="UGS82"/>
      <c r="UGT82"/>
      <c r="UGU82"/>
      <c r="UGV82"/>
      <c r="UGW82"/>
      <c r="UGX82"/>
      <c r="UGY82"/>
      <c r="UGZ82"/>
      <c r="UHA82"/>
      <c r="UHB82"/>
      <c r="UHC82"/>
      <c r="UHD82"/>
      <c r="UHE82"/>
      <c r="UHF82"/>
      <c r="UHG82"/>
      <c r="UHH82"/>
      <c r="UHI82"/>
      <c r="UHJ82"/>
      <c r="UHK82"/>
      <c r="UHL82"/>
      <c r="UHM82"/>
      <c r="UHN82"/>
      <c r="UHO82"/>
      <c r="UHP82"/>
      <c r="UHQ82"/>
      <c r="UHR82"/>
      <c r="UHS82"/>
      <c r="UHT82"/>
      <c r="UHU82"/>
      <c r="UHV82"/>
      <c r="UHW82"/>
      <c r="UHX82"/>
      <c r="UHY82"/>
      <c r="UHZ82"/>
      <c r="UIA82"/>
      <c r="UIB82"/>
      <c r="UIC82"/>
      <c r="UID82"/>
      <c r="UIE82"/>
      <c r="UIF82"/>
      <c r="UIG82"/>
      <c r="UIH82"/>
      <c r="UII82"/>
      <c r="UIJ82"/>
      <c r="UIK82"/>
      <c r="UIL82"/>
      <c r="UIM82"/>
      <c r="UIN82"/>
      <c r="UIO82"/>
      <c r="UIP82"/>
      <c r="UIQ82"/>
      <c r="UIR82"/>
      <c r="UIS82"/>
      <c r="UIT82"/>
      <c r="UIU82"/>
      <c r="UIV82"/>
      <c r="UIW82"/>
      <c r="UIX82"/>
      <c r="UIY82"/>
      <c r="UIZ82"/>
      <c r="UJA82"/>
      <c r="UJB82"/>
      <c r="UJC82"/>
      <c r="UJD82"/>
      <c r="UJE82"/>
      <c r="UJF82"/>
      <c r="UJG82"/>
      <c r="UJH82"/>
      <c r="UJI82"/>
      <c r="UJJ82"/>
      <c r="UJK82"/>
      <c r="UJL82"/>
      <c r="UJM82"/>
      <c r="UJN82"/>
      <c r="UJO82"/>
      <c r="UJP82"/>
      <c r="UJQ82"/>
      <c r="UJR82"/>
      <c r="UJS82"/>
      <c r="UJT82"/>
      <c r="UJU82"/>
      <c r="UJV82"/>
      <c r="UJW82"/>
      <c r="UJX82"/>
      <c r="UJY82"/>
      <c r="UJZ82"/>
      <c r="UKA82"/>
      <c r="UKB82"/>
      <c r="UKC82"/>
      <c r="UKD82"/>
      <c r="UKE82"/>
      <c r="UKF82"/>
      <c r="UKG82"/>
      <c r="UKH82"/>
      <c r="UKI82"/>
      <c r="UKJ82"/>
      <c r="UKK82"/>
      <c r="UKL82"/>
      <c r="UKM82"/>
      <c r="UKN82"/>
      <c r="UKO82"/>
      <c r="UKP82"/>
      <c r="UKQ82"/>
      <c r="UKR82"/>
      <c r="UKS82"/>
      <c r="UKT82"/>
      <c r="UKU82"/>
      <c r="UKV82"/>
      <c r="UKW82"/>
      <c r="UKX82"/>
      <c r="UKY82"/>
      <c r="UKZ82"/>
      <c r="ULA82"/>
      <c r="ULB82"/>
      <c r="ULC82"/>
      <c r="ULD82"/>
      <c r="ULE82"/>
      <c r="ULF82"/>
      <c r="ULG82"/>
      <c r="ULH82"/>
      <c r="ULI82"/>
      <c r="ULJ82"/>
      <c r="ULK82"/>
      <c r="ULL82"/>
      <c r="ULM82"/>
      <c r="ULN82"/>
      <c r="ULO82"/>
      <c r="ULP82"/>
      <c r="ULQ82"/>
      <c r="ULR82"/>
      <c r="ULS82"/>
      <c r="ULT82"/>
      <c r="ULU82"/>
      <c r="ULV82"/>
      <c r="ULW82"/>
      <c r="ULX82"/>
      <c r="ULY82"/>
      <c r="ULZ82"/>
      <c r="UMA82"/>
      <c r="UMB82"/>
      <c r="UMC82"/>
      <c r="UMD82"/>
      <c r="UME82"/>
      <c r="UMF82"/>
      <c r="UMG82"/>
      <c r="UMH82"/>
      <c r="UMI82"/>
      <c r="UMJ82"/>
      <c r="UMK82"/>
      <c r="UML82"/>
      <c r="UMM82"/>
      <c r="UMN82"/>
      <c r="UMO82"/>
      <c r="UMP82"/>
      <c r="UMQ82"/>
      <c r="UMR82"/>
      <c r="UMS82"/>
      <c r="UMT82"/>
      <c r="UMU82"/>
      <c r="UMV82"/>
      <c r="UMW82"/>
      <c r="UMX82"/>
      <c r="UMY82"/>
      <c r="UMZ82"/>
      <c r="UNA82"/>
      <c r="UNB82"/>
      <c r="UNC82"/>
      <c r="UND82"/>
      <c r="UNE82"/>
      <c r="UNF82"/>
      <c r="UNG82"/>
      <c r="UNH82"/>
      <c r="UNI82"/>
      <c r="UNJ82"/>
      <c r="UNK82"/>
      <c r="UNL82"/>
      <c r="UNM82"/>
      <c r="UNN82"/>
      <c r="UNO82"/>
      <c r="UNP82"/>
      <c r="UNQ82"/>
      <c r="UNR82"/>
      <c r="UNS82"/>
      <c r="UNT82"/>
      <c r="UNU82"/>
      <c r="UNV82"/>
      <c r="UNW82"/>
      <c r="UNX82"/>
      <c r="UNY82"/>
      <c r="UNZ82"/>
      <c r="UOA82"/>
      <c r="UOB82"/>
      <c r="UOC82"/>
      <c r="UOD82"/>
      <c r="UOE82"/>
      <c r="UOF82"/>
      <c r="UOG82"/>
      <c r="UOH82"/>
      <c r="UOI82"/>
      <c r="UOJ82"/>
      <c r="UOK82"/>
      <c r="UOL82"/>
      <c r="UOM82"/>
      <c r="UON82"/>
      <c r="UOO82"/>
      <c r="UOP82"/>
      <c r="UOQ82"/>
      <c r="UOR82"/>
      <c r="UOS82"/>
      <c r="UOT82"/>
      <c r="UOU82"/>
      <c r="UOV82"/>
      <c r="UOW82"/>
      <c r="UOX82"/>
      <c r="UOY82"/>
      <c r="UOZ82"/>
      <c r="UPA82"/>
      <c r="UPB82"/>
      <c r="UPC82"/>
      <c r="UPD82"/>
      <c r="UPE82"/>
      <c r="UPF82"/>
      <c r="UPG82"/>
      <c r="UPH82"/>
      <c r="UPI82"/>
      <c r="UPJ82"/>
      <c r="UPK82"/>
      <c r="UPL82"/>
      <c r="UPM82"/>
      <c r="UPN82"/>
      <c r="UPO82"/>
      <c r="UPP82"/>
      <c r="UPQ82"/>
      <c r="UPR82"/>
      <c r="UPS82"/>
      <c r="UPT82"/>
      <c r="UPU82"/>
      <c r="UPV82"/>
      <c r="UPW82"/>
      <c r="UPX82"/>
      <c r="UPY82"/>
      <c r="UPZ82"/>
      <c r="UQA82"/>
      <c r="UQB82"/>
      <c r="UQC82"/>
      <c r="UQD82"/>
      <c r="UQE82"/>
      <c r="UQF82"/>
      <c r="UQG82"/>
      <c r="UQH82"/>
      <c r="UQI82"/>
      <c r="UQJ82"/>
      <c r="UQK82"/>
      <c r="UQL82"/>
      <c r="UQM82"/>
      <c r="UQN82"/>
      <c r="UQO82"/>
      <c r="UQP82"/>
      <c r="UQQ82"/>
      <c r="UQR82"/>
      <c r="UQS82"/>
      <c r="UQT82"/>
      <c r="UQU82"/>
      <c r="UQV82"/>
      <c r="UQW82"/>
      <c r="UQX82"/>
      <c r="UQY82"/>
      <c r="UQZ82"/>
      <c r="URA82"/>
      <c r="URB82"/>
      <c r="URC82"/>
      <c r="URD82"/>
      <c r="URE82"/>
      <c r="URF82"/>
      <c r="URG82"/>
      <c r="URH82"/>
      <c r="URI82"/>
      <c r="URJ82"/>
      <c r="URK82"/>
      <c r="URL82"/>
      <c r="URM82"/>
      <c r="URN82"/>
      <c r="URO82"/>
      <c r="URP82"/>
      <c r="URQ82"/>
      <c r="URR82"/>
      <c r="URS82"/>
      <c r="URT82"/>
      <c r="URU82"/>
      <c r="URV82"/>
      <c r="URW82"/>
      <c r="URX82"/>
      <c r="URY82"/>
      <c r="URZ82"/>
      <c r="USA82"/>
      <c r="USB82"/>
      <c r="USC82"/>
      <c r="USD82"/>
      <c r="USE82"/>
      <c r="USF82"/>
      <c r="USG82"/>
      <c r="USH82"/>
      <c r="USI82"/>
      <c r="USJ82"/>
      <c r="USK82"/>
      <c r="USL82"/>
      <c r="USM82"/>
      <c r="USN82"/>
      <c r="USO82"/>
      <c r="USP82"/>
      <c r="USQ82"/>
      <c r="USR82"/>
      <c r="USS82"/>
      <c r="UST82"/>
      <c r="USU82"/>
      <c r="USV82"/>
      <c r="USW82"/>
      <c r="USX82"/>
      <c r="USY82"/>
      <c r="USZ82"/>
      <c r="UTA82"/>
      <c r="UTB82"/>
      <c r="UTC82"/>
      <c r="UTD82"/>
      <c r="UTE82"/>
      <c r="UTF82"/>
      <c r="UTG82"/>
      <c r="UTH82"/>
      <c r="UTI82"/>
      <c r="UTJ82"/>
      <c r="UTK82"/>
      <c r="UTL82"/>
      <c r="UTM82"/>
      <c r="UTN82"/>
      <c r="UTO82"/>
      <c r="UTP82"/>
      <c r="UTQ82"/>
      <c r="UTR82"/>
      <c r="UTS82"/>
      <c r="UTT82"/>
      <c r="UTU82"/>
      <c r="UTV82"/>
      <c r="UTW82"/>
      <c r="UTX82"/>
      <c r="UTY82"/>
      <c r="UTZ82"/>
      <c r="UUA82"/>
      <c r="UUB82"/>
      <c r="UUC82"/>
      <c r="UUD82"/>
      <c r="UUE82"/>
      <c r="UUF82"/>
      <c r="UUG82"/>
      <c r="UUH82"/>
      <c r="UUI82"/>
      <c r="UUJ82"/>
      <c r="UUK82"/>
      <c r="UUL82"/>
      <c r="UUM82"/>
      <c r="UUN82"/>
      <c r="UUO82"/>
      <c r="UUP82"/>
      <c r="UUQ82"/>
      <c r="UUR82"/>
      <c r="UUS82"/>
      <c r="UUT82"/>
      <c r="UUU82"/>
      <c r="UUV82"/>
      <c r="UUW82"/>
      <c r="UUX82"/>
      <c r="UUY82"/>
      <c r="UUZ82"/>
      <c r="UVA82"/>
      <c r="UVB82"/>
      <c r="UVC82"/>
      <c r="UVD82"/>
      <c r="UVE82"/>
      <c r="UVF82"/>
      <c r="UVG82"/>
      <c r="UVH82"/>
      <c r="UVI82"/>
      <c r="UVJ82"/>
      <c r="UVK82"/>
      <c r="UVL82"/>
      <c r="UVM82"/>
      <c r="UVN82"/>
      <c r="UVO82"/>
      <c r="UVP82"/>
      <c r="UVQ82"/>
      <c r="UVR82"/>
      <c r="UVS82"/>
      <c r="UVT82"/>
      <c r="UVU82"/>
      <c r="UVV82"/>
      <c r="UVW82"/>
      <c r="UVX82"/>
      <c r="UVY82"/>
      <c r="UVZ82"/>
      <c r="UWA82"/>
      <c r="UWB82"/>
      <c r="UWC82"/>
      <c r="UWD82"/>
      <c r="UWE82"/>
      <c r="UWF82"/>
      <c r="UWG82"/>
      <c r="UWH82"/>
      <c r="UWI82"/>
      <c r="UWJ82"/>
      <c r="UWK82"/>
      <c r="UWL82"/>
      <c r="UWM82"/>
      <c r="UWN82"/>
      <c r="UWO82"/>
      <c r="UWP82"/>
      <c r="UWQ82"/>
      <c r="UWR82"/>
      <c r="UWS82"/>
      <c r="UWT82"/>
      <c r="UWU82"/>
      <c r="UWV82"/>
      <c r="UWW82"/>
      <c r="UWX82"/>
      <c r="UWY82"/>
      <c r="UWZ82"/>
      <c r="UXA82"/>
      <c r="UXB82"/>
      <c r="UXC82"/>
      <c r="UXD82"/>
      <c r="UXE82"/>
      <c r="UXF82"/>
      <c r="UXG82"/>
      <c r="UXH82"/>
      <c r="UXI82"/>
      <c r="UXJ82"/>
      <c r="UXK82"/>
      <c r="UXL82"/>
      <c r="UXM82"/>
      <c r="UXN82"/>
      <c r="UXO82"/>
      <c r="UXP82"/>
      <c r="UXQ82"/>
      <c r="UXR82"/>
      <c r="UXS82"/>
      <c r="UXT82"/>
      <c r="UXU82"/>
      <c r="UXV82"/>
      <c r="UXW82"/>
      <c r="UXX82"/>
      <c r="UXY82"/>
      <c r="UXZ82"/>
      <c r="UYA82"/>
      <c r="UYB82"/>
      <c r="UYC82"/>
      <c r="UYD82"/>
      <c r="UYE82"/>
      <c r="UYF82"/>
      <c r="UYG82"/>
      <c r="UYH82"/>
      <c r="UYI82"/>
      <c r="UYJ82"/>
      <c r="UYK82"/>
      <c r="UYL82"/>
      <c r="UYM82"/>
      <c r="UYN82"/>
      <c r="UYO82"/>
      <c r="UYP82"/>
      <c r="UYQ82"/>
      <c r="UYR82"/>
      <c r="UYS82"/>
      <c r="UYT82"/>
      <c r="UYU82"/>
      <c r="UYV82"/>
      <c r="UYW82"/>
      <c r="UYX82"/>
      <c r="UYY82"/>
      <c r="UYZ82"/>
      <c r="UZA82"/>
      <c r="UZB82"/>
      <c r="UZC82"/>
      <c r="UZD82"/>
      <c r="UZE82"/>
      <c r="UZF82"/>
      <c r="UZG82"/>
      <c r="UZH82"/>
      <c r="UZI82"/>
      <c r="UZJ82"/>
      <c r="UZK82"/>
      <c r="UZL82"/>
      <c r="UZM82"/>
      <c r="UZN82"/>
      <c r="UZO82"/>
      <c r="UZP82"/>
      <c r="UZQ82"/>
      <c r="UZR82"/>
      <c r="UZS82"/>
      <c r="UZT82"/>
      <c r="UZU82"/>
      <c r="UZV82"/>
      <c r="UZW82"/>
      <c r="UZX82"/>
      <c r="UZY82"/>
      <c r="UZZ82"/>
      <c r="VAA82"/>
      <c r="VAB82"/>
      <c r="VAC82"/>
      <c r="VAD82"/>
      <c r="VAE82"/>
      <c r="VAF82"/>
      <c r="VAG82"/>
      <c r="VAH82"/>
      <c r="VAI82"/>
      <c r="VAJ82"/>
      <c r="VAK82"/>
      <c r="VAL82"/>
      <c r="VAM82"/>
      <c r="VAN82"/>
      <c r="VAO82"/>
      <c r="VAP82"/>
      <c r="VAQ82"/>
      <c r="VAR82"/>
      <c r="VAS82"/>
      <c r="VAT82"/>
      <c r="VAU82"/>
      <c r="VAV82"/>
      <c r="VAW82"/>
      <c r="VAX82"/>
      <c r="VAY82"/>
      <c r="VAZ82"/>
      <c r="VBA82"/>
      <c r="VBB82"/>
      <c r="VBC82"/>
      <c r="VBD82"/>
      <c r="VBE82"/>
      <c r="VBF82"/>
      <c r="VBG82"/>
      <c r="VBH82"/>
      <c r="VBI82"/>
      <c r="VBJ82"/>
      <c r="VBK82"/>
      <c r="VBL82"/>
      <c r="VBM82"/>
      <c r="VBN82"/>
      <c r="VBO82"/>
      <c r="VBP82"/>
      <c r="VBQ82"/>
      <c r="VBR82"/>
      <c r="VBS82"/>
      <c r="VBT82"/>
      <c r="VBU82"/>
      <c r="VBV82"/>
      <c r="VBW82"/>
      <c r="VBX82"/>
      <c r="VBY82"/>
      <c r="VBZ82"/>
      <c r="VCA82"/>
      <c r="VCB82"/>
      <c r="VCC82"/>
      <c r="VCD82"/>
      <c r="VCE82"/>
      <c r="VCF82"/>
      <c r="VCG82"/>
      <c r="VCH82"/>
      <c r="VCI82"/>
      <c r="VCJ82"/>
      <c r="VCK82"/>
      <c r="VCL82"/>
      <c r="VCM82"/>
      <c r="VCN82"/>
      <c r="VCO82"/>
      <c r="VCP82"/>
      <c r="VCQ82"/>
      <c r="VCR82"/>
      <c r="VCS82"/>
      <c r="VCT82"/>
      <c r="VCU82"/>
      <c r="VCV82"/>
      <c r="VCW82"/>
      <c r="VCX82"/>
      <c r="VCY82"/>
      <c r="VCZ82"/>
      <c r="VDA82"/>
      <c r="VDB82"/>
      <c r="VDC82"/>
      <c r="VDD82"/>
      <c r="VDE82"/>
      <c r="VDF82"/>
      <c r="VDG82"/>
      <c r="VDH82"/>
      <c r="VDI82"/>
      <c r="VDJ82"/>
      <c r="VDK82"/>
      <c r="VDL82"/>
      <c r="VDM82"/>
      <c r="VDN82"/>
      <c r="VDO82"/>
      <c r="VDP82"/>
      <c r="VDQ82"/>
      <c r="VDR82"/>
      <c r="VDS82"/>
      <c r="VDT82"/>
      <c r="VDU82"/>
      <c r="VDV82"/>
      <c r="VDW82"/>
      <c r="VDX82"/>
      <c r="VDY82"/>
      <c r="VDZ82"/>
      <c r="VEA82"/>
      <c r="VEB82"/>
      <c r="VEC82"/>
      <c r="VED82"/>
      <c r="VEE82"/>
      <c r="VEF82"/>
      <c r="VEG82"/>
      <c r="VEH82"/>
      <c r="VEI82"/>
      <c r="VEJ82"/>
      <c r="VEK82"/>
      <c r="VEL82"/>
      <c r="VEM82"/>
      <c r="VEN82"/>
      <c r="VEO82"/>
      <c r="VEP82"/>
      <c r="VEQ82"/>
      <c r="VER82"/>
      <c r="VES82"/>
      <c r="VET82"/>
      <c r="VEU82"/>
      <c r="VEV82"/>
      <c r="VEW82"/>
      <c r="VEX82"/>
      <c r="VEY82"/>
      <c r="VEZ82"/>
      <c r="VFA82"/>
      <c r="VFB82"/>
      <c r="VFC82"/>
      <c r="VFD82"/>
      <c r="VFE82"/>
      <c r="VFF82"/>
      <c r="VFG82"/>
      <c r="VFH82"/>
      <c r="VFI82"/>
      <c r="VFJ82"/>
      <c r="VFK82"/>
      <c r="VFL82"/>
      <c r="VFM82"/>
      <c r="VFN82"/>
      <c r="VFO82"/>
      <c r="VFP82"/>
      <c r="VFQ82"/>
      <c r="VFR82"/>
      <c r="VFS82"/>
      <c r="VFT82"/>
      <c r="VFU82"/>
      <c r="VFV82"/>
      <c r="VFW82"/>
      <c r="VFX82"/>
      <c r="VFY82"/>
      <c r="VFZ82"/>
      <c r="VGA82"/>
      <c r="VGB82"/>
      <c r="VGC82"/>
      <c r="VGD82"/>
      <c r="VGE82"/>
      <c r="VGF82"/>
      <c r="VGG82"/>
      <c r="VGH82"/>
      <c r="VGI82"/>
      <c r="VGJ82"/>
      <c r="VGK82"/>
      <c r="VGL82"/>
      <c r="VGM82"/>
      <c r="VGN82"/>
      <c r="VGO82"/>
      <c r="VGP82"/>
      <c r="VGQ82"/>
      <c r="VGR82"/>
      <c r="VGS82"/>
      <c r="VGT82"/>
      <c r="VGU82"/>
      <c r="VGV82"/>
      <c r="VGW82"/>
      <c r="VGX82"/>
      <c r="VGY82"/>
      <c r="VGZ82"/>
      <c r="VHA82"/>
      <c r="VHB82"/>
      <c r="VHC82"/>
      <c r="VHD82"/>
      <c r="VHE82"/>
      <c r="VHF82"/>
      <c r="VHG82"/>
      <c r="VHH82"/>
      <c r="VHI82"/>
      <c r="VHJ82"/>
      <c r="VHK82"/>
      <c r="VHL82"/>
      <c r="VHM82"/>
      <c r="VHN82"/>
      <c r="VHO82"/>
      <c r="VHP82"/>
      <c r="VHQ82"/>
      <c r="VHR82"/>
      <c r="VHS82"/>
      <c r="VHT82"/>
      <c r="VHU82"/>
      <c r="VHV82"/>
      <c r="VHW82"/>
      <c r="VHX82"/>
      <c r="VHY82"/>
      <c r="VHZ82"/>
      <c r="VIA82"/>
      <c r="VIB82"/>
      <c r="VIC82"/>
      <c r="VID82"/>
      <c r="VIE82"/>
      <c r="VIF82"/>
      <c r="VIG82"/>
      <c r="VIH82"/>
      <c r="VII82"/>
      <c r="VIJ82"/>
      <c r="VIK82"/>
      <c r="VIL82"/>
      <c r="VIM82"/>
      <c r="VIN82"/>
      <c r="VIO82"/>
      <c r="VIP82"/>
      <c r="VIQ82"/>
      <c r="VIR82"/>
      <c r="VIS82"/>
      <c r="VIT82"/>
      <c r="VIU82"/>
      <c r="VIV82"/>
      <c r="VIW82"/>
      <c r="VIX82"/>
      <c r="VIY82"/>
      <c r="VIZ82"/>
      <c r="VJA82"/>
      <c r="VJB82"/>
      <c r="VJC82"/>
      <c r="VJD82"/>
      <c r="VJE82"/>
      <c r="VJF82"/>
      <c r="VJG82"/>
      <c r="VJH82"/>
      <c r="VJI82"/>
      <c r="VJJ82"/>
      <c r="VJK82"/>
      <c r="VJL82"/>
      <c r="VJM82"/>
      <c r="VJN82"/>
      <c r="VJO82"/>
      <c r="VJP82"/>
      <c r="VJQ82"/>
      <c r="VJR82"/>
      <c r="VJS82"/>
      <c r="VJT82"/>
      <c r="VJU82"/>
      <c r="VJV82"/>
      <c r="VJW82"/>
      <c r="VJX82"/>
      <c r="VJY82"/>
      <c r="VJZ82"/>
      <c r="VKA82"/>
      <c r="VKB82"/>
      <c r="VKC82"/>
      <c r="VKD82"/>
      <c r="VKE82"/>
      <c r="VKF82"/>
      <c r="VKG82"/>
      <c r="VKH82"/>
      <c r="VKI82"/>
      <c r="VKJ82"/>
      <c r="VKK82"/>
      <c r="VKL82"/>
      <c r="VKM82"/>
      <c r="VKN82"/>
      <c r="VKO82"/>
      <c r="VKP82"/>
      <c r="VKQ82"/>
      <c r="VKR82"/>
      <c r="VKS82"/>
      <c r="VKT82"/>
      <c r="VKU82"/>
      <c r="VKV82"/>
      <c r="VKW82"/>
      <c r="VKX82"/>
      <c r="VKY82"/>
      <c r="VKZ82"/>
      <c r="VLA82"/>
      <c r="VLB82"/>
      <c r="VLC82"/>
      <c r="VLD82"/>
      <c r="VLE82"/>
      <c r="VLF82"/>
      <c r="VLG82"/>
      <c r="VLH82"/>
      <c r="VLI82"/>
      <c r="VLJ82"/>
      <c r="VLK82"/>
      <c r="VLL82"/>
      <c r="VLM82"/>
      <c r="VLN82"/>
      <c r="VLO82"/>
      <c r="VLP82"/>
      <c r="VLQ82"/>
      <c r="VLR82"/>
      <c r="VLS82"/>
      <c r="VLT82"/>
      <c r="VLU82"/>
      <c r="VLV82"/>
      <c r="VLW82"/>
      <c r="VLX82"/>
      <c r="VLY82"/>
      <c r="VLZ82"/>
      <c r="VMA82"/>
      <c r="VMB82"/>
      <c r="VMC82"/>
      <c r="VMD82"/>
      <c r="VME82"/>
      <c r="VMF82"/>
      <c r="VMG82"/>
      <c r="VMH82"/>
      <c r="VMI82"/>
      <c r="VMJ82"/>
      <c r="VMK82"/>
      <c r="VML82"/>
      <c r="VMM82"/>
      <c r="VMN82"/>
      <c r="VMO82"/>
      <c r="VMP82"/>
      <c r="VMQ82"/>
      <c r="VMR82"/>
      <c r="VMS82"/>
      <c r="VMT82"/>
      <c r="VMU82"/>
      <c r="VMV82"/>
      <c r="VMW82"/>
      <c r="VMX82"/>
      <c r="VMY82"/>
      <c r="VMZ82"/>
      <c r="VNA82"/>
      <c r="VNB82"/>
      <c r="VNC82"/>
      <c r="VND82"/>
      <c r="VNE82"/>
      <c r="VNF82"/>
      <c r="VNG82"/>
      <c r="VNH82"/>
      <c r="VNI82"/>
      <c r="VNJ82"/>
      <c r="VNK82"/>
      <c r="VNL82"/>
      <c r="VNM82"/>
      <c r="VNN82"/>
      <c r="VNO82"/>
      <c r="VNP82"/>
      <c r="VNQ82"/>
      <c r="VNR82"/>
      <c r="VNS82"/>
      <c r="VNT82"/>
      <c r="VNU82"/>
      <c r="VNV82"/>
      <c r="VNW82"/>
      <c r="VNX82"/>
      <c r="VNY82"/>
      <c r="VNZ82"/>
      <c r="VOA82"/>
      <c r="VOB82"/>
      <c r="VOC82"/>
      <c r="VOD82"/>
      <c r="VOE82"/>
      <c r="VOF82"/>
      <c r="VOG82"/>
      <c r="VOH82"/>
      <c r="VOI82"/>
      <c r="VOJ82"/>
      <c r="VOK82"/>
      <c r="VOL82"/>
      <c r="VOM82"/>
      <c r="VON82"/>
      <c r="VOO82"/>
      <c r="VOP82"/>
      <c r="VOQ82"/>
      <c r="VOR82"/>
      <c r="VOS82"/>
      <c r="VOT82"/>
      <c r="VOU82"/>
      <c r="VOV82"/>
      <c r="VOW82"/>
      <c r="VOX82"/>
      <c r="VOY82"/>
      <c r="VOZ82"/>
      <c r="VPA82"/>
      <c r="VPB82"/>
      <c r="VPC82"/>
      <c r="VPD82"/>
      <c r="VPE82"/>
      <c r="VPF82"/>
      <c r="VPG82"/>
      <c r="VPH82"/>
      <c r="VPI82"/>
      <c r="VPJ82"/>
      <c r="VPK82"/>
      <c r="VPL82"/>
      <c r="VPM82"/>
      <c r="VPN82"/>
      <c r="VPO82"/>
      <c r="VPP82"/>
      <c r="VPQ82"/>
      <c r="VPR82"/>
      <c r="VPS82"/>
      <c r="VPT82"/>
      <c r="VPU82"/>
      <c r="VPV82"/>
      <c r="VPW82"/>
      <c r="VPX82"/>
      <c r="VPY82"/>
      <c r="VPZ82"/>
      <c r="VQA82"/>
      <c r="VQB82"/>
      <c r="VQC82"/>
      <c r="VQD82"/>
      <c r="VQE82"/>
      <c r="VQF82"/>
      <c r="VQG82"/>
      <c r="VQH82"/>
      <c r="VQI82"/>
      <c r="VQJ82"/>
      <c r="VQK82"/>
      <c r="VQL82"/>
      <c r="VQM82"/>
      <c r="VQN82"/>
      <c r="VQO82"/>
      <c r="VQP82"/>
      <c r="VQQ82"/>
      <c r="VQR82"/>
      <c r="VQS82"/>
      <c r="VQT82"/>
      <c r="VQU82"/>
      <c r="VQV82"/>
      <c r="VQW82"/>
      <c r="VQX82"/>
      <c r="VQY82"/>
      <c r="VQZ82"/>
      <c r="VRA82"/>
      <c r="VRB82"/>
      <c r="VRC82"/>
      <c r="VRD82"/>
      <c r="VRE82"/>
      <c r="VRF82"/>
      <c r="VRG82"/>
      <c r="VRH82"/>
      <c r="VRI82"/>
      <c r="VRJ82"/>
      <c r="VRK82"/>
      <c r="VRL82"/>
      <c r="VRM82"/>
      <c r="VRN82"/>
      <c r="VRO82"/>
      <c r="VRP82"/>
      <c r="VRQ82"/>
      <c r="VRR82"/>
      <c r="VRS82"/>
      <c r="VRT82"/>
      <c r="VRU82"/>
      <c r="VRV82"/>
      <c r="VRW82"/>
      <c r="VRX82"/>
      <c r="VRY82"/>
      <c r="VRZ82"/>
      <c r="VSA82"/>
      <c r="VSB82"/>
      <c r="VSC82"/>
      <c r="VSD82"/>
      <c r="VSE82"/>
      <c r="VSF82"/>
      <c r="VSG82"/>
      <c r="VSH82"/>
      <c r="VSI82"/>
      <c r="VSJ82"/>
      <c r="VSK82"/>
      <c r="VSL82"/>
      <c r="VSM82"/>
      <c r="VSN82"/>
      <c r="VSO82"/>
      <c r="VSP82"/>
      <c r="VSQ82"/>
      <c r="VSR82"/>
      <c r="VSS82"/>
      <c r="VST82"/>
      <c r="VSU82"/>
      <c r="VSV82"/>
      <c r="VSW82"/>
      <c r="VSX82"/>
      <c r="VSY82"/>
      <c r="VSZ82"/>
      <c r="VTA82"/>
      <c r="VTB82"/>
      <c r="VTC82"/>
      <c r="VTD82"/>
      <c r="VTE82"/>
      <c r="VTF82"/>
      <c r="VTG82"/>
      <c r="VTH82"/>
      <c r="VTI82"/>
      <c r="VTJ82"/>
      <c r="VTK82"/>
      <c r="VTL82"/>
      <c r="VTM82"/>
      <c r="VTN82"/>
      <c r="VTO82"/>
      <c r="VTP82"/>
      <c r="VTQ82"/>
      <c r="VTR82"/>
      <c r="VTS82"/>
      <c r="VTT82"/>
      <c r="VTU82"/>
      <c r="VTV82"/>
      <c r="VTW82"/>
      <c r="VTX82"/>
      <c r="VTY82"/>
      <c r="VTZ82"/>
      <c r="VUA82"/>
      <c r="VUB82"/>
      <c r="VUC82"/>
      <c r="VUD82"/>
      <c r="VUE82"/>
      <c r="VUF82"/>
      <c r="VUG82"/>
      <c r="VUH82"/>
      <c r="VUI82"/>
      <c r="VUJ82"/>
      <c r="VUK82"/>
      <c r="VUL82"/>
      <c r="VUM82"/>
      <c r="VUN82"/>
      <c r="VUO82"/>
      <c r="VUP82"/>
      <c r="VUQ82"/>
      <c r="VUR82"/>
      <c r="VUS82"/>
      <c r="VUT82"/>
      <c r="VUU82"/>
      <c r="VUV82"/>
      <c r="VUW82"/>
      <c r="VUX82"/>
      <c r="VUY82"/>
      <c r="VUZ82"/>
      <c r="VVA82"/>
      <c r="VVB82"/>
      <c r="VVC82"/>
      <c r="VVD82"/>
      <c r="VVE82"/>
      <c r="VVF82"/>
      <c r="VVG82"/>
      <c r="VVH82"/>
      <c r="VVI82"/>
      <c r="VVJ82"/>
      <c r="VVK82"/>
      <c r="VVL82"/>
      <c r="VVM82"/>
      <c r="VVN82"/>
      <c r="VVO82"/>
      <c r="VVP82"/>
      <c r="VVQ82"/>
      <c r="VVR82"/>
      <c r="VVS82"/>
      <c r="VVT82"/>
      <c r="VVU82"/>
      <c r="VVV82"/>
      <c r="VVW82"/>
      <c r="VVX82"/>
      <c r="VVY82"/>
      <c r="VVZ82"/>
      <c r="VWA82"/>
      <c r="VWB82"/>
      <c r="VWC82"/>
      <c r="VWD82"/>
      <c r="VWE82"/>
      <c r="VWF82"/>
      <c r="VWG82"/>
      <c r="VWH82"/>
      <c r="VWI82"/>
      <c r="VWJ82"/>
      <c r="VWK82"/>
      <c r="VWL82"/>
      <c r="VWM82"/>
      <c r="VWN82"/>
      <c r="VWO82"/>
      <c r="VWP82"/>
      <c r="VWQ82"/>
      <c r="VWR82"/>
      <c r="VWS82"/>
      <c r="VWT82"/>
      <c r="VWU82"/>
      <c r="VWV82"/>
      <c r="VWW82"/>
      <c r="VWX82"/>
      <c r="VWY82"/>
      <c r="VWZ82"/>
      <c r="VXA82"/>
      <c r="VXB82"/>
      <c r="VXC82"/>
      <c r="VXD82"/>
      <c r="VXE82"/>
      <c r="VXF82"/>
      <c r="VXG82"/>
      <c r="VXH82"/>
      <c r="VXI82"/>
      <c r="VXJ82"/>
      <c r="VXK82"/>
      <c r="VXL82"/>
      <c r="VXM82"/>
      <c r="VXN82"/>
      <c r="VXO82"/>
      <c r="VXP82"/>
      <c r="VXQ82"/>
      <c r="VXR82"/>
      <c r="VXS82"/>
      <c r="VXT82"/>
      <c r="VXU82"/>
      <c r="VXV82"/>
      <c r="VXW82"/>
      <c r="VXX82"/>
      <c r="VXY82"/>
      <c r="VXZ82"/>
      <c r="VYA82"/>
      <c r="VYB82"/>
      <c r="VYC82"/>
      <c r="VYD82"/>
      <c r="VYE82"/>
      <c r="VYF82"/>
      <c r="VYG82"/>
      <c r="VYH82"/>
      <c r="VYI82"/>
      <c r="VYJ82"/>
      <c r="VYK82"/>
      <c r="VYL82"/>
      <c r="VYM82"/>
      <c r="VYN82"/>
      <c r="VYO82"/>
      <c r="VYP82"/>
      <c r="VYQ82"/>
      <c r="VYR82"/>
      <c r="VYS82"/>
      <c r="VYT82"/>
      <c r="VYU82"/>
      <c r="VYV82"/>
      <c r="VYW82"/>
      <c r="VYX82"/>
      <c r="VYY82"/>
      <c r="VYZ82"/>
      <c r="VZA82"/>
      <c r="VZB82"/>
      <c r="VZC82"/>
      <c r="VZD82"/>
      <c r="VZE82"/>
      <c r="VZF82"/>
      <c r="VZG82"/>
      <c r="VZH82"/>
      <c r="VZI82"/>
      <c r="VZJ82"/>
      <c r="VZK82"/>
      <c r="VZL82"/>
      <c r="VZM82"/>
      <c r="VZN82"/>
      <c r="VZO82"/>
      <c r="VZP82"/>
      <c r="VZQ82"/>
      <c r="VZR82"/>
      <c r="VZS82"/>
      <c r="VZT82"/>
      <c r="VZU82"/>
      <c r="VZV82"/>
      <c r="VZW82"/>
      <c r="VZX82"/>
      <c r="VZY82"/>
      <c r="VZZ82"/>
      <c r="WAA82"/>
      <c r="WAB82"/>
      <c r="WAC82"/>
      <c r="WAD82"/>
      <c r="WAE82"/>
      <c r="WAF82"/>
      <c r="WAG82"/>
      <c r="WAH82"/>
      <c r="WAI82"/>
      <c r="WAJ82"/>
      <c r="WAK82"/>
      <c r="WAL82"/>
      <c r="WAM82"/>
      <c r="WAN82"/>
      <c r="WAO82"/>
      <c r="WAP82"/>
      <c r="WAQ82"/>
      <c r="WAR82"/>
      <c r="WAS82"/>
      <c r="WAT82"/>
      <c r="WAU82"/>
      <c r="WAV82"/>
      <c r="WAW82"/>
      <c r="WAX82"/>
      <c r="WAY82"/>
      <c r="WAZ82"/>
      <c r="WBA82"/>
      <c r="WBB82"/>
      <c r="WBC82"/>
      <c r="WBD82"/>
      <c r="WBE82"/>
      <c r="WBF82"/>
      <c r="WBG82"/>
      <c r="WBH82"/>
      <c r="WBI82"/>
      <c r="WBJ82"/>
      <c r="WBK82"/>
      <c r="WBL82"/>
      <c r="WBM82"/>
      <c r="WBN82"/>
      <c r="WBO82"/>
      <c r="WBP82"/>
      <c r="WBQ82"/>
      <c r="WBR82"/>
      <c r="WBS82"/>
      <c r="WBT82"/>
      <c r="WBU82"/>
      <c r="WBV82"/>
      <c r="WBW82"/>
      <c r="WBX82"/>
      <c r="WBY82"/>
      <c r="WBZ82"/>
      <c r="WCA82"/>
      <c r="WCB82"/>
      <c r="WCC82"/>
      <c r="WCD82"/>
      <c r="WCE82"/>
      <c r="WCF82"/>
      <c r="WCG82"/>
      <c r="WCH82"/>
      <c r="WCI82"/>
      <c r="WCJ82"/>
      <c r="WCK82"/>
      <c r="WCL82"/>
      <c r="WCM82"/>
      <c r="WCN82"/>
      <c r="WCO82"/>
      <c r="WCP82"/>
      <c r="WCQ82"/>
      <c r="WCR82"/>
      <c r="WCS82"/>
      <c r="WCT82"/>
      <c r="WCU82"/>
      <c r="WCV82"/>
      <c r="WCW82"/>
      <c r="WCX82"/>
      <c r="WCY82"/>
      <c r="WCZ82"/>
      <c r="WDA82"/>
      <c r="WDB82"/>
      <c r="WDC82"/>
      <c r="WDD82"/>
      <c r="WDE82"/>
      <c r="WDF82"/>
      <c r="WDG82"/>
      <c r="WDH82"/>
      <c r="WDI82"/>
      <c r="WDJ82"/>
      <c r="WDK82"/>
      <c r="WDL82"/>
      <c r="WDM82"/>
      <c r="WDN82"/>
      <c r="WDO82"/>
      <c r="WDP82"/>
      <c r="WDQ82"/>
      <c r="WDR82"/>
      <c r="WDS82"/>
      <c r="WDT82"/>
      <c r="WDU82"/>
      <c r="WDV82"/>
      <c r="WDW82"/>
      <c r="WDX82"/>
      <c r="WDY82"/>
      <c r="WDZ82"/>
      <c r="WEA82"/>
      <c r="WEB82"/>
      <c r="WEC82"/>
      <c r="WED82"/>
      <c r="WEE82"/>
      <c r="WEF82"/>
      <c r="WEG82"/>
      <c r="WEH82"/>
      <c r="WEI82"/>
      <c r="WEJ82"/>
      <c r="WEK82"/>
      <c r="WEL82"/>
      <c r="WEM82"/>
      <c r="WEN82"/>
      <c r="WEO82"/>
      <c r="WEP82"/>
      <c r="WEQ82"/>
      <c r="WER82"/>
      <c r="WES82"/>
      <c r="WET82"/>
      <c r="WEU82"/>
      <c r="WEV82"/>
      <c r="WEW82"/>
      <c r="WEX82"/>
      <c r="WEY82"/>
      <c r="WEZ82"/>
      <c r="WFA82"/>
      <c r="WFB82"/>
      <c r="WFC82"/>
      <c r="WFD82"/>
      <c r="WFE82"/>
      <c r="WFF82"/>
      <c r="WFG82"/>
      <c r="WFH82"/>
      <c r="WFI82"/>
      <c r="WFJ82"/>
      <c r="WFK82"/>
      <c r="WFL82"/>
      <c r="WFM82"/>
      <c r="WFN82"/>
      <c r="WFO82"/>
      <c r="WFP82"/>
      <c r="WFQ82"/>
      <c r="WFR82"/>
      <c r="WFS82"/>
      <c r="WFT82"/>
      <c r="WFU82"/>
      <c r="WFV82"/>
      <c r="WFW82"/>
      <c r="WFX82"/>
      <c r="WFY82"/>
      <c r="WFZ82"/>
      <c r="WGA82"/>
      <c r="WGB82"/>
      <c r="WGC82"/>
      <c r="WGD82"/>
      <c r="WGE82"/>
      <c r="WGF82"/>
      <c r="WGG82"/>
      <c r="WGH82"/>
      <c r="WGI82"/>
      <c r="WGJ82"/>
      <c r="WGK82"/>
      <c r="WGL82"/>
      <c r="WGM82"/>
      <c r="WGN82"/>
      <c r="WGO82"/>
      <c r="WGP82"/>
      <c r="WGQ82"/>
      <c r="WGR82"/>
      <c r="WGS82"/>
      <c r="WGT82"/>
      <c r="WGU82"/>
      <c r="WGV82"/>
      <c r="WGW82"/>
      <c r="WGX82"/>
      <c r="WGY82"/>
      <c r="WGZ82"/>
      <c r="WHA82"/>
      <c r="WHB82"/>
      <c r="WHC82"/>
      <c r="WHD82"/>
      <c r="WHE82"/>
      <c r="WHF82"/>
      <c r="WHG82"/>
      <c r="WHH82"/>
      <c r="WHI82"/>
      <c r="WHJ82"/>
      <c r="WHK82"/>
      <c r="WHL82"/>
      <c r="WHM82"/>
      <c r="WHN82"/>
      <c r="WHO82"/>
      <c r="WHP82"/>
      <c r="WHQ82"/>
      <c r="WHR82"/>
      <c r="WHS82"/>
      <c r="WHT82"/>
      <c r="WHU82"/>
      <c r="WHV82"/>
      <c r="WHW82"/>
      <c r="WHX82"/>
      <c r="WHY82"/>
      <c r="WHZ82"/>
      <c r="WIA82"/>
      <c r="WIB82"/>
      <c r="WIC82"/>
      <c r="WID82"/>
      <c r="WIE82"/>
      <c r="WIF82"/>
      <c r="WIG82"/>
      <c r="WIH82"/>
      <c r="WII82"/>
      <c r="WIJ82"/>
      <c r="WIK82"/>
      <c r="WIL82"/>
      <c r="WIM82"/>
      <c r="WIN82"/>
      <c r="WIO82"/>
      <c r="WIP82"/>
      <c r="WIQ82"/>
      <c r="WIR82"/>
      <c r="WIS82"/>
      <c r="WIT82"/>
      <c r="WIU82"/>
      <c r="WIV82"/>
      <c r="WIW82"/>
      <c r="WIX82"/>
      <c r="WIY82"/>
      <c r="WIZ82"/>
      <c r="WJA82"/>
      <c r="WJB82"/>
      <c r="WJC82"/>
      <c r="WJD82"/>
      <c r="WJE82"/>
      <c r="WJF82"/>
      <c r="WJG82"/>
      <c r="WJH82"/>
      <c r="WJI82"/>
      <c r="WJJ82"/>
      <c r="WJK82"/>
      <c r="WJL82"/>
      <c r="WJM82"/>
      <c r="WJN82"/>
      <c r="WJO82"/>
      <c r="WJP82"/>
      <c r="WJQ82"/>
      <c r="WJR82"/>
      <c r="WJS82"/>
      <c r="WJT82"/>
      <c r="WJU82"/>
      <c r="WJV82"/>
      <c r="WJW82"/>
      <c r="WJX82"/>
      <c r="WJY82"/>
      <c r="WJZ82"/>
      <c r="WKA82"/>
      <c r="WKB82"/>
      <c r="WKC82"/>
      <c r="WKD82"/>
      <c r="WKE82"/>
      <c r="WKF82"/>
      <c r="WKG82"/>
      <c r="WKH82"/>
      <c r="WKI82"/>
      <c r="WKJ82"/>
      <c r="WKK82"/>
      <c r="WKL82"/>
      <c r="WKM82"/>
      <c r="WKN82"/>
      <c r="WKO82"/>
      <c r="WKP82"/>
      <c r="WKQ82"/>
      <c r="WKR82"/>
      <c r="WKS82"/>
      <c r="WKT82"/>
      <c r="WKU82"/>
      <c r="WKV82"/>
      <c r="WKW82"/>
      <c r="WKX82"/>
      <c r="WKY82"/>
      <c r="WKZ82"/>
      <c r="WLA82"/>
      <c r="WLB82"/>
      <c r="WLC82"/>
      <c r="WLD82"/>
      <c r="WLE82"/>
      <c r="WLF82"/>
      <c r="WLG82"/>
      <c r="WLH82"/>
      <c r="WLI82"/>
      <c r="WLJ82"/>
      <c r="WLK82"/>
      <c r="WLL82"/>
      <c r="WLM82"/>
      <c r="WLN82"/>
      <c r="WLO82"/>
      <c r="WLP82"/>
      <c r="WLQ82"/>
      <c r="WLR82"/>
      <c r="WLS82"/>
      <c r="WLT82"/>
      <c r="WLU82"/>
      <c r="WLV82"/>
      <c r="WLW82"/>
      <c r="WLX82"/>
      <c r="WLY82"/>
      <c r="WLZ82"/>
      <c r="WMA82"/>
      <c r="WMB82"/>
      <c r="WMC82"/>
      <c r="WMD82"/>
      <c r="WME82"/>
      <c r="WMF82"/>
      <c r="WMG82"/>
      <c r="WMH82"/>
      <c r="WMI82"/>
      <c r="WMJ82"/>
      <c r="WMK82"/>
      <c r="WML82"/>
      <c r="WMM82"/>
      <c r="WMN82"/>
      <c r="WMO82"/>
      <c r="WMP82"/>
      <c r="WMQ82"/>
      <c r="WMR82"/>
      <c r="WMS82"/>
      <c r="WMT82"/>
      <c r="WMU82"/>
      <c r="WMV82"/>
      <c r="WMW82"/>
      <c r="WMX82"/>
      <c r="WMY82"/>
      <c r="WMZ82"/>
      <c r="WNA82"/>
      <c r="WNB82"/>
      <c r="WNC82"/>
      <c r="WND82"/>
      <c r="WNE82"/>
      <c r="WNF82"/>
      <c r="WNG82"/>
      <c r="WNH82"/>
      <c r="WNI82"/>
      <c r="WNJ82"/>
      <c r="WNK82"/>
      <c r="WNL82"/>
      <c r="WNM82"/>
      <c r="WNN82"/>
      <c r="WNO82"/>
      <c r="WNP82"/>
      <c r="WNQ82"/>
      <c r="WNR82"/>
      <c r="WNS82"/>
      <c r="WNT82"/>
      <c r="WNU82"/>
      <c r="WNV82"/>
      <c r="WNW82"/>
      <c r="WNX82"/>
      <c r="WNY82"/>
      <c r="WNZ82"/>
      <c r="WOA82"/>
      <c r="WOB82"/>
      <c r="WOC82"/>
      <c r="WOD82"/>
      <c r="WOE82"/>
      <c r="WOF82"/>
      <c r="WOG82"/>
      <c r="WOH82"/>
      <c r="WOI82"/>
      <c r="WOJ82"/>
      <c r="WOK82"/>
      <c r="WOL82"/>
      <c r="WOM82"/>
      <c r="WON82"/>
      <c r="WOO82"/>
      <c r="WOP82"/>
      <c r="WOQ82"/>
      <c r="WOR82"/>
      <c r="WOS82"/>
      <c r="WOT82"/>
      <c r="WOU82"/>
      <c r="WOV82"/>
      <c r="WOW82"/>
      <c r="WOX82"/>
      <c r="WOY82"/>
      <c r="WOZ82"/>
      <c r="WPA82"/>
      <c r="WPB82"/>
      <c r="WPC82"/>
      <c r="WPD82"/>
      <c r="WPE82"/>
      <c r="WPF82"/>
      <c r="WPG82"/>
      <c r="WPH82"/>
      <c r="WPI82"/>
      <c r="WPJ82"/>
      <c r="WPK82"/>
      <c r="WPL82"/>
      <c r="WPM82"/>
      <c r="WPN82"/>
      <c r="WPO82"/>
      <c r="WPP82"/>
      <c r="WPQ82"/>
      <c r="WPR82"/>
      <c r="WPS82"/>
      <c r="WPT82"/>
      <c r="WPU82"/>
      <c r="WPV82"/>
      <c r="WPW82"/>
      <c r="WPX82"/>
      <c r="WPY82"/>
      <c r="WPZ82"/>
      <c r="WQA82"/>
      <c r="WQB82"/>
      <c r="WQC82"/>
      <c r="WQD82"/>
      <c r="WQE82"/>
      <c r="WQF82"/>
      <c r="WQG82"/>
      <c r="WQH82"/>
      <c r="WQI82"/>
      <c r="WQJ82"/>
      <c r="WQK82"/>
      <c r="WQL82"/>
      <c r="WQM82"/>
      <c r="WQN82"/>
      <c r="WQO82"/>
      <c r="WQP82"/>
      <c r="WQQ82"/>
      <c r="WQR82"/>
      <c r="WQS82"/>
      <c r="WQT82"/>
      <c r="WQU82"/>
      <c r="WQV82"/>
      <c r="WQW82"/>
      <c r="WQX82"/>
      <c r="WQY82"/>
      <c r="WQZ82"/>
      <c r="WRA82"/>
      <c r="WRB82"/>
      <c r="WRC82"/>
      <c r="WRD82"/>
      <c r="WRE82"/>
      <c r="WRF82"/>
      <c r="WRG82"/>
      <c r="WRH82"/>
      <c r="WRI82"/>
      <c r="WRJ82"/>
      <c r="WRK82"/>
      <c r="WRL82"/>
      <c r="WRM82"/>
      <c r="WRN82"/>
      <c r="WRO82"/>
      <c r="WRP82"/>
      <c r="WRQ82"/>
      <c r="WRR82"/>
      <c r="WRS82"/>
      <c r="WRT82"/>
      <c r="WRU82"/>
      <c r="WRV82"/>
      <c r="WRW82"/>
      <c r="WRX82"/>
      <c r="WRY82"/>
      <c r="WRZ82"/>
      <c r="WSA82"/>
      <c r="WSB82"/>
      <c r="WSC82"/>
      <c r="WSD82"/>
      <c r="WSE82"/>
      <c r="WSF82"/>
      <c r="WSG82"/>
      <c r="WSH82"/>
      <c r="WSI82"/>
      <c r="WSJ82"/>
      <c r="WSK82"/>
      <c r="WSL82"/>
      <c r="WSM82"/>
      <c r="WSN82"/>
      <c r="WSO82"/>
      <c r="WSP82"/>
      <c r="WSQ82"/>
      <c r="WSR82"/>
      <c r="WSS82"/>
      <c r="WST82"/>
      <c r="WSU82"/>
      <c r="WSV82"/>
      <c r="WSW82"/>
      <c r="WSX82"/>
      <c r="WSY82"/>
      <c r="WSZ82"/>
      <c r="WTA82"/>
      <c r="WTB82"/>
      <c r="WTC82"/>
      <c r="WTD82"/>
      <c r="WTE82"/>
      <c r="WTF82"/>
      <c r="WTG82"/>
      <c r="WTH82"/>
      <c r="WTI82"/>
      <c r="WTJ82"/>
      <c r="WTK82"/>
      <c r="WTL82"/>
      <c r="WTM82"/>
      <c r="WTN82"/>
      <c r="WTO82"/>
      <c r="WTP82"/>
      <c r="WTQ82"/>
      <c r="WTR82"/>
      <c r="WTS82"/>
      <c r="WTT82"/>
      <c r="WTU82"/>
      <c r="WTV82"/>
      <c r="WTW82"/>
      <c r="WTX82"/>
      <c r="WTY82"/>
      <c r="WTZ82"/>
      <c r="WUA82"/>
      <c r="WUB82"/>
      <c r="WUC82"/>
      <c r="WUD82"/>
      <c r="WUE82"/>
      <c r="WUF82"/>
      <c r="WUG82"/>
      <c r="WUH82"/>
      <c r="WUI82"/>
      <c r="WUJ82"/>
      <c r="WUK82"/>
      <c r="WUL82"/>
      <c r="WUM82"/>
      <c r="WUN82"/>
      <c r="WUO82"/>
      <c r="WUP82"/>
      <c r="WUQ82"/>
      <c r="WUR82"/>
      <c r="WUS82"/>
      <c r="WUT82"/>
      <c r="WUU82"/>
      <c r="WUV82"/>
      <c r="WUW82"/>
      <c r="WUX82"/>
      <c r="WUY82"/>
      <c r="WUZ82"/>
      <c r="WVA82"/>
      <c r="WVB82"/>
      <c r="WVC82"/>
      <c r="WVD82"/>
      <c r="WVE82"/>
      <c r="WVF82"/>
      <c r="WVG82"/>
      <c r="WVH82"/>
      <c r="WVI82"/>
      <c r="WVJ82"/>
      <c r="WVK82"/>
      <c r="WVL82"/>
      <c r="WVM82"/>
      <c r="WVN82"/>
      <c r="WVO82"/>
      <c r="WVP82"/>
      <c r="WVQ82"/>
      <c r="WVR82"/>
      <c r="WVS82"/>
      <c r="WVT82"/>
      <c r="WVU82"/>
      <c r="WVV82"/>
      <c r="WVW82"/>
      <c r="WVX82"/>
      <c r="WVY82"/>
      <c r="WVZ82"/>
      <c r="WWA82"/>
      <c r="WWB82"/>
      <c r="WWC82"/>
      <c r="WWD82"/>
      <c r="WWE82"/>
      <c r="WWF82"/>
      <c r="WWG82"/>
      <c r="WWH82"/>
      <c r="WWI82"/>
      <c r="WWJ82"/>
      <c r="WWK82"/>
      <c r="WWL82"/>
      <c r="WWM82"/>
      <c r="WWN82"/>
      <c r="WWO82"/>
      <c r="WWP82"/>
      <c r="WWQ82"/>
      <c r="WWR82"/>
      <c r="WWS82"/>
      <c r="WWT82"/>
      <c r="WWU82"/>
      <c r="WWV82"/>
      <c r="WWW82"/>
      <c r="WWX82"/>
      <c r="WWY82"/>
      <c r="WWZ82"/>
      <c r="WXA82"/>
      <c r="WXB82"/>
      <c r="WXC82"/>
      <c r="WXD82"/>
      <c r="WXE82"/>
      <c r="WXF82"/>
      <c r="WXG82"/>
      <c r="WXH82"/>
      <c r="WXI82"/>
      <c r="WXJ82"/>
      <c r="WXK82"/>
      <c r="WXL82"/>
      <c r="WXM82"/>
      <c r="WXN82"/>
      <c r="WXO82"/>
      <c r="WXP82"/>
      <c r="WXQ82"/>
      <c r="WXR82"/>
      <c r="WXS82"/>
      <c r="WXT82"/>
      <c r="WXU82"/>
      <c r="WXV82"/>
      <c r="WXW82"/>
      <c r="WXX82"/>
      <c r="WXY82"/>
      <c r="WXZ82"/>
      <c r="WYA82"/>
      <c r="WYB82"/>
      <c r="WYC82"/>
      <c r="WYD82"/>
      <c r="WYE82"/>
      <c r="WYF82"/>
      <c r="WYG82"/>
      <c r="WYH82"/>
      <c r="WYI82"/>
      <c r="WYJ82"/>
      <c r="WYK82"/>
      <c r="WYL82"/>
      <c r="WYM82"/>
      <c r="WYN82"/>
      <c r="WYO82"/>
      <c r="WYP82"/>
      <c r="WYQ82"/>
      <c r="WYR82"/>
      <c r="WYS82"/>
      <c r="WYT82"/>
      <c r="WYU82"/>
      <c r="WYV82"/>
      <c r="WYW82"/>
      <c r="WYX82"/>
      <c r="WYY82"/>
      <c r="WYZ82"/>
      <c r="WZA82"/>
      <c r="WZB82"/>
      <c r="WZC82"/>
      <c r="WZD82"/>
      <c r="WZE82"/>
      <c r="WZF82"/>
      <c r="WZG82"/>
      <c r="WZH82"/>
      <c r="WZI82"/>
      <c r="WZJ82"/>
      <c r="WZK82"/>
      <c r="WZL82"/>
      <c r="WZM82"/>
      <c r="WZN82"/>
      <c r="WZO82"/>
      <c r="WZP82"/>
      <c r="WZQ82"/>
      <c r="WZR82"/>
      <c r="WZS82"/>
      <c r="WZT82"/>
      <c r="WZU82"/>
      <c r="WZV82"/>
      <c r="WZW82"/>
      <c r="WZX82"/>
      <c r="WZY82"/>
      <c r="WZZ82"/>
      <c r="XAA82"/>
      <c r="XAB82"/>
      <c r="XAC82"/>
      <c r="XAD82"/>
      <c r="XAE82"/>
      <c r="XAF82"/>
      <c r="XAG82"/>
      <c r="XAH82"/>
      <c r="XAI82"/>
      <c r="XAJ82"/>
      <c r="XAK82"/>
      <c r="XAL82"/>
      <c r="XAM82"/>
      <c r="XAN82"/>
      <c r="XAO82"/>
      <c r="XAP82"/>
      <c r="XAQ82"/>
      <c r="XAR82"/>
      <c r="XAS82"/>
      <c r="XAT82"/>
      <c r="XAU82"/>
      <c r="XAV82"/>
      <c r="XAW82"/>
      <c r="XAX82"/>
      <c r="XAY82"/>
      <c r="XAZ82"/>
      <c r="XBA82"/>
      <c r="XBB82"/>
      <c r="XBC82"/>
      <c r="XBD82"/>
      <c r="XBE82"/>
      <c r="XBF82"/>
      <c r="XBG82"/>
      <c r="XBH82"/>
      <c r="XBI82"/>
      <c r="XBJ82"/>
      <c r="XBK82"/>
      <c r="XBL82"/>
      <c r="XBM82"/>
      <c r="XBN82"/>
      <c r="XBO82"/>
      <c r="XBP82"/>
      <c r="XBQ82"/>
      <c r="XBR82"/>
      <c r="XBS82"/>
      <c r="XBT82"/>
      <c r="XBU82"/>
      <c r="XBV82"/>
      <c r="XBW82"/>
      <c r="XBX82"/>
      <c r="XBY82"/>
      <c r="XBZ82"/>
      <c r="XCA82"/>
      <c r="XCB82"/>
      <c r="XCC82"/>
      <c r="XCD82"/>
      <c r="XCE82"/>
      <c r="XCF82"/>
      <c r="XCG82"/>
      <c r="XCH82"/>
      <c r="XCI82"/>
      <c r="XCJ82"/>
      <c r="XCK82"/>
      <c r="XCL82"/>
      <c r="XCM82"/>
      <c r="XCN82"/>
      <c r="XCO82"/>
      <c r="XCP82"/>
      <c r="XCQ82"/>
      <c r="XCR82"/>
      <c r="XCS82"/>
      <c r="XCT82"/>
      <c r="XCU82"/>
      <c r="XCV82"/>
      <c r="XCW82"/>
      <c r="XCX82"/>
      <c r="XCY82"/>
      <c r="XCZ82"/>
      <c r="XDA82"/>
      <c r="XDB82"/>
      <c r="XDC82"/>
      <c r="XDD82"/>
      <c r="XDE82"/>
      <c r="XDF82"/>
      <c r="XDG82"/>
      <c r="XDH82"/>
      <c r="XDI82"/>
      <c r="XDJ82"/>
      <c r="XDK82"/>
      <c r="XDL82"/>
      <c r="XDM82"/>
      <c r="XDN82"/>
      <c r="XDO82"/>
      <c r="XDP82"/>
      <c r="XDQ82"/>
      <c r="XDR82"/>
      <c r="XDS82"/>
      <c r="XDT82"/>
      <c r="XDU82"/>
      <c r="XDV82"/>
      <c r="XDW82"/>
      <c r="XDX82"/>
      <c r="XDY82"/>
      <c r="XDZ82"/>
      <c r="XEA82"/>
      <c r="XEB82"/>
      <c r="XEC82"/>
      <c r="XED82"/>
      <c r="XEE82"/>
      <c r="XEF82"/>
      <c r="XEG82"/>
      <c r="XEH82"/>
      <c r="XEI82"/>
      <c r="XEJ82"/>
      <c r="XEK82"/>
      <c r="XEL82"/>
      <c r="XEM82"/>
      <c r="XEN82"/>
      <c r="XEO82"/>
      <c r="XEP82"/>
      <c r="XEQ82"/>
      <c r="XER82"/>
      <c r="XES82"/>
      <c r="XET82"/>
      <c r="XEU82"/>
      <c r="XEV82"/>
      <c r="XEW82"/>
      <c r="XEX82"/>
      <c r="XEY82"/>
      <c r="XEZ82"/>
      <c r="XFA82"/>
      <c r="XFB82"/>
      <c r="XFC82"/>
    </row>
    <row r="83" spans="1:16383" ht="60" customHeight="1">
      <c r="A83" s="18">
        <v>82</v>
      </c>
      <c r="B83" s="18" t="s">
        <v>15814</v>
      </c>
      <c r="C83" s="18" t="s">
        <v>18451</v>
      </c>
      <c r="D83" s="20">
        <f>COUNTIFS(调查表!C:C,年代!C83,调查表!H:H,"不详")</f>
        <v>1</v>
      </c>
      <c r="E83" s="47">
        <f>COUNTIFS(调查表!C:C,年代!C83,调查表!H:H,"夏")</f>
        <v>0</v>
      </c>
      <c r="F83" s="20">
        <f>COUNTIFS(调查表!C:C,年代!C83,调查表!H:H,"商")</f>
        <v>0</v>
      </c>
      <c r="G83" s="20">
        <f>COUNTIFS(调查表!C:C,年代!C83,调查表!H:H,"周（春秋战国）")</f>
        <v>0</v>
      </c>
      <c r="H83" s="20">
        <f>COUNTIFS(调查表!C:C,年代!C83,调查表!H:H,"秦朝")</f>
        <v>0</v>
      </c>
      <c r="I83" s="20">
        <f>COUNTIFS(调查表!C:C,年代!C83,调查表!H:H,"西汉")</f>
        <v>0</v>
      </c>
      <c r="J83" s="20">
        <f>COUNTIFS(调查表!C:C,年代!C83,调查表!H:H,"新朝")</f>
        <v>0</v>
      </c>
      <c r="K83" s="20">
        <f>COUNTIFS(调查表!C:C,年代!C83,调查表!H:H,"东汉")</f>
        <v>0</v>
      </c>
      <c r="L83" s="20">
        <f>COUNTIFS(调查表!C:C,年代!C83,调查表!H:H,"三国")</f>
        <v>0</v>
      </c>
      <c r="M83" s="20">
        <f>COUNTIFS(调查表!C:C,年代!C83,调查表!H:H,"晋")</f>
        <v>0</v>
      </c>
      <c r="N83" s="20">
        <f>COUNTIFS(调查表!C:C,年代!C83,调查表!H:H,"南北朝")</f>
        <v>0</v>
      </c>
      <c r="O83" s="20">
        <f>COUNTIFS(调查表!C:C,年代!C83,调查表!H:H,"隋朝")</f>
        <v>0</v>
      </c>
      <c r="P83" s="20">
        <f>COUNTIFS(调查表!C:C,年代!C83,调查表!H:H,"唐朝")</f>
        <v>0</v>
      </c>
      <c r="Q83" s="20">
        <f>COUNTIFS(调查表!C:C,年代!C83,调查表!H:H,"五代十国")</f>
        <v>0</v>
      </c>
      <c r="R83" s="20">
        <f>COUNTIFS(调查表!C:C,年代!C83,调查表!H:H,"宋")</f>
        <v>1</v>
      </c>
      <c r="S83" s="20">
        <f>COUNTIFS(调查表!C:C,年代!C83,调查表!H:H,"元")</f>
        <v>0</v>
      </c>
      <c r="T83" s="20">
        <f>COUNTIFS(调查表!C:C,年代!C83,调查表!H:H,"明")</f>
        <v>2</v>
      </c>
      <c r="U83" s="20">
        <f>COUNTIFS(调查表!C:C,年代!C83,调查表!H:H,"清")</f>
        <v>112</v>
      </c>
      <c r="V83" s="20">
        <f>COUNTIFS(调查表!C:C,年代!C83,调查表!H:H,"中华民国")</f>
        <v>0</v>
      </c>
      <c r="W83" s="20">
        <f>COUNTIFS(调查表!C:C,年代!C83,调查表!H:H,"50年代")</f>
        <v>0</v>
      </c>
      <c r="X83" s="20">
        <f>COUNTIFS(调查表!C:C,年代!C83,调查表!H:H,"60年代")</f>
        <v>1</v>
      </c>
      <c r="Y83" s="20">
        <f>COUNTIFS(调查表!C:C,年代!C83,调查表!H:H,"70年代")</f>
        <v>0</v>
      </c>
      <c r="Z83" s="20">
        <f>COUNTIFS(调查表!C:C,年代!C83,调查表!H:H,"80年代")</f>
        <v>0</v>
      </c>
      <c r="AA83" s="20">
        <f>COUNTIFS(调查表!C:C,年代!C83,调查表!H:H,"现代")</f>
        <v>0</v>
      </c>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c r="AMK83"/>
      <c r="AML83"/>
      <c r="AMM83"/>
      <c r="AMN83"/>
      <c r="AMO83"/>
      <c r="AMP83"/>
      <c r="AMQ83"/>
      <c r="AMR83"/>
      <c r="AMS83"/>
      <c r="AMT83"/>
      <c r="AMU83"/>
      <c r="AMV83"/>
      <c r="AMW83"/>
      <c r="AMX83"/>
      <c r="AMY83"/>
      <c r="AMZ83"/>
      <c r="ANA83"/>
      <c r="ANB83"/>
      <c r="ANC83"/>
      <c r="AND83"/>
      <c r="ANE83"/>
      <c r="ANF83"/>
      <c r="ANG83"/>
      <c r="ANH83"/>
      <c r="ANI83"/>
      <c r="ANJ83"/>
      <c r="ANK83"/>
      <c r="ANL83"/>
      <c r="ANM83"/>
      <c r="ANN83"/>
      <c r="ANO83"/>
      <c r="ANP83"/>
      <c r="ANQ83"/>
      <c r="ANR83"/>
      <c r="ANS83"/>
      <c r="ANT83"/>
      <c r="ANU83"/>
      <c r="ANV83"/>
      <c r="ANW83"/>
      <c r="ANX83"/>
      <c r="ANY83"/>
      <c r="ANZ83"/>
      <c r="AOA83"/>
      <c r="AOB83"/>
      <c r="AOC83"/>
      <c r="AOD83"/>
      <c r="AOE83"/>
      <c r="AOF83"/>
      <c r="AOG83"/>
      <c r="AOH83"/>
      <c r="AOI83"/>
      <c r="AOJ83"/>
      <c r="AOK83"/>
      <c r="AOL83"/>
      <c r="AOM83"/>
      <c r="AON83"/>
      <c r="AOO83"/>
      <c r="AOP83"/>
      <c r="AOQ83"/>
      <c r="AOR83"/>
      <c r="AOS83"/>
      <c r="AOT83"/>
      <c r="AOU83"/>
      <c r="AOV83"/>
      <c r="AOW83"/>
      <c r="AOX83"/>
      <c r="AOY83"/>
      <c r="AOZ83"/>
      <c r="APA83"/>
      <c r="APB83"/>
      <c r="APC83"/>
      <c r="APD83"/>
      <c r="APE83"/>
      <c r="APF83"/>
      <c r="APG83"/>
      <c r="APH83"/>
      <c r="API83"/>
      <c r="APJ83"/>
      <c r="APK83"/>
      <c r="APL83"/>
      <c r="APM83"/>
      <c r="APN83"/>
      <c r="APO83"/>
      <c r="APP83"/>
      <c r="APQ83"/>
      <c r="APR83"/>
      <c r="APS83"/>
      <c r="APT83"/>
      <c r="APU83"/>
      <c r="APV83"/>
      <c r="APW83"/>
      <c r="APX83"/>
      <c r="APY83"/>
      <c r="APZ83"/>
      <c r="AQA83"/>
      <c r="AQB83"/>
      <c r="AQC83"/>
      <c r="AQD83"/>
      <c r="AQE83"/>
      <c r="AQF83"/>
      <c r="AQG83"/>
      <c r="AQH83"/>
      <c r="AQI83"/>
      <c r="AQJ83"/>
      <c r="AQK83"/>
      <c r="AQL83"/>
      <c r="AQM83"/>
      <c r="AQN83"/>
      <c r="AQO83"/>
      <c r="AQP83"/>
      <c r="AQQ83"/>
      <c r="AQR83"/>
      <c r="AQS83"/>
      <c r="AQT83"/>
      <c r="AQU83"/>
      <c r="AQV83"/>
      <c r="AQW83"/>
      <c r="AQX83"/>
      <c r="AQY83"/>
      <c r="AQZ83"/>
      <c r="ARA83"/>
      <c r="ARB83"/>
      <c r="ARC83"/>
      <c r="ARD83"/>
      <c r="ARE83"/>
      <c r="ARF83"/>
      <c r="ARG83"/>
      <c r="ARH83"/>
      <c r="ARI83"/>
      <c r="ARJ83"/>
      <c r="ARK83"/>
      <c r="ARL83"/>
      <c r="ARM83"/>
      <c r="ARN83"/>
      <c r="ARO83"/>
      <c r="ARP83"/>
      <c r="ARQ83"/>
      <c r="ARR83"/>
      <c r="ARS83"/>
      <c r="ART83"/>
      <c r="ARU83"/>
      <c r="ARV83"/>
      <c r="ARW83"/>
      <c r="ARX83"/>
      <c r="ARY83"/>
      <c r="ARZ83"/>
      <c r="ASA83"/>
      <c r="ASB83"/>
      <c r="ASC83"/>
      <c r="ASD83"/>
      <c r="ASE83"/>
      <c r="ASF83"/>
      <c r="ASG83"/>
      <c r="ASH83"/>
      <c r="ASI83"/>
      <c r="ASJ83"/>
      <c r="ASK83"/>
      <c r="ASL83"/>
      <c r="ASM83"/>
      <c r="ASN83"/>
      <c r="ASO83"/>
      <c r="ASP83"/>
      <c r="ASQ83"/>
      <c r="ASR83"/>
      <c r="ASS83"/>
      <c r="AST83"/>
      <c r="ASU83"/>
      <c r="ASV83"/>
      <c r="ASW83"/>
      <c r="ASX83"/>
      <c r="ASY83"/>
      <c r="ASZ83"/>
      <c r="ATA83"/>
      <c r="ATB83"/>
      <c r="ATC83"/>
      <c r="ATD83"/>
      <c r="ATE83"/>
      <c r="ATF83"/>
      <c r="ATG83"/>
      <c r="ATH83"/>
      <c r="ATI83"/>
      <c r="ATJ83"/>
      <c r="ATK83"/>
      <c r="ATL83"/>
      <c r="ATM83"/>
      <c r="ATN83"/>
      <c r="ATO83"/>
      <c r="ATP83"/>
      <c r="ATQ83"/>
      <c r="ATR83"/>
      <c r="ATS83"/>
      <c r="ATT83"/>
      <c r="ATU83"/>
      <c r="ATV83"/>
      <c r="ATW83"/>
      <c r="ATX83"/>
      <c r="ATY83"/>
      <c r="ATZ83"/>
      <c r="AUA83"/>
      <c r="AUB83"/>
      <c r="AUC83"/>
      <c r="AUD83"/>
      <c r="AUE83"/>
      <c r="AUF83"/>
      <c r="AUG83"/>
      <c r="AUH83"/>
      <c r="AUI83"/>
      <c r="AUJ83"/>
      <c r="AUK83"/>
      <c r="AUL83"/>
      <c r="AUM83"/>
      <c r="AUN83"/>
      <c r="AUO83"/>
      <c r="AUP83"/>
      <c r="AUQ83"/>
      <c r="AUR83"/>
      <c r="AUS83"/>
      <c r="AUT83"/>
      <c r="AUU83"/>
      <c r="AUV83"/>
      <c r="AUW83"/>
      <c r="AUX83"/>
      <c r="AUY83"/>
      <c r="AUZ83"/>
      <c r="AVA83"/>
      <c r="AVB83"/>
      <c r="AVC83"/>
      <c r="AVD83"/>
      <c r="AVE83"/>
      <c r="AVF83"/>
      <c r="AVG83"/>
      <c r="AVH83"/>
      <c r="AVI83"/>
      <c r="AVJ83"/>
      <c r="AVK83"/>
      <c r="AVL83"/>
      <c r="AVM83"/>
      <c r="AVN83"/>
      <c r="AVO83"/>
      <c r="AVP83"/>
      <c r="AVQ83"/>
      <c r="AVR83"/>
      <c r="AVS83"/>
      <c r="AVT83"/>
      <c r="AVU83"/>
      <c r="AVV83"/>
      <c r="AVW83"/>
      <c r="AVX83"/>
      <c r="AVY83"/>
      <c r="AVZ83"/>
      <c r="AWA83"/>
      <c r="AWB83"/>
      <c r="AWC83"/>
      <c r="AWD83"/>
      <c r="AWE83"/>
      <c r="AWF83"/>
      <c r="AWG83"/>
      <c r="AWH83"/>
      <c r="AWI83"/>
      <c r="AWJ83"/>
      <c r="AWK83"/>
      <c r="AWL83"/>
      <c r="AWM83"/>
      <c r="AWN83"/>
      <c r="AWO83"/>
      <c r="AWP83"/>
      <c r="AWQ83"/>
      <c r="AWR83"/>
      <c r="AWS83"/>
      <c r="AWT83"/>
      <c r="AWU83"/>
      <c r="AWV83"/>
      <c r="AWW83"/>
      <c r="AWX83"/>
      <c r="AWY83"/>
      <c r="AWZ83"/>
      <c r="AXA83"/>
      <c r="AXB83"/>
      <c r="AXC83"/>
      <c r="AXD83"/>
      <c r="AXE83"/>
      <c r="AXF83"/>
      <c r="AXG83"/>
      <c r="AXH83"/>
      <c r="AXI83"/>
      <c r="AXJ83"/>
      <c r="AXK83"/>
      <c r="AXL83"/>
      <c r="AXM83"/>
      <c r="AXN83"/>
      <c r="AXO83"/>
      <c r="AXP83"/>
      <c r="AXQ83"/>
      <c r="AXR83"/>
      <c r="AXS83"/>
      <c r="AXT83"/>
      <c r="AXU83"/>
      <c r="AXV83"/>
      <c r="AXW83"/>
      <c r="AXX83"/>
      <c r="AXY83"/>
      <c r="AXZ83"/>
      <c r="AYA83"/>
      <c r="AYB83"/>
      <c r="AYC83"/>
      <c r="AYD83"/>
      <c r="AYE83"/>
      <c r="AYF83"/>
      <c r="AYG83"/>
      <c r="AYH83"/>
      <c r="AYI83"/>
      <c r="AYJ83"/>
      <c r="AYK83"/>
      <c r="AYL83"/>
      <c r="AYM83"/>
      <c r="AYN83"/>
      <c r="AYO83"/>
      <c r="AYP83"/>
      <c r="AYQ83"/>
      <c r="AYR83"/>
      <c r="AYS83"/>
      <c r="AYT83"/>
      <c r="AYU83"/>
      <c r="AYV83"/>
      <c r="AYW83"/>
      <c r="AYX83"/>
      <c r="AYY83"/>
      <c r="AYZ83"/>
      <c r="AZA83"/>
      <c r="AZB83"/>
      <c r="AZC83"/>
      <c r="AZD83"/>
      <c r="AZE83"/>
      <c r="AZF83"/>
      <c r="AZG83"/>
      <c r="AZH83"/>
      <c r="AZI83"/>
      <c r="AZJ83"/>
      <c r="AZK83"/>
      <c r="AZL83"/>
      <c r="AZM83"/>
      <c r="AZN83"/>
      <c r="AZO83"/>
      <c r="AZP83"/>
      <c r="AZQ83"/>
      <c r="AZR83"/>
      <c r="AZS83"/>
      <c r="AZT83"/>
      <c r="AZU83"/>
      <c r="AZV83"/>
      <c r="AZW83"/>
      <c r="AZX83"/>
      <c r="AZY83"/>
      <c r="AZZ83"/>
      <c r="BAA83"/>
      <c r="BAB83"/>
      <c r="BAC83"/>
      <c r="BAD83"/>
      <c r="BAE83"/>
      <c r="BAF83"/>
      <c r="BAG83"/>
      <c r="BAH83"/>
      <c r="BAI83"/>
      <c r="BAJ83"/>
      <c r="BAK83"/>
      <c r="BAL83"/>
      <c r="BAM83"/>
      <c r="BAN83"/>
      <c r="BAO83"/>
      <c r="BAP83"/>
      <c r="BAQ83"/>
      <c r="BAR83"/>
      <c r="BAS83"/>
      <c r="BAT83"/>
      <c r="BAU83"/>
      <c r="BAV83"/>
      <c r="BAW83"/>
      <c r="BAX83"/>
      <c r="BAY83"/>
      <c r="BAZ83"/>
      <c r="BBA83"/>
      <c r="BBB83"/>
      <c r="BBC83"/>
      <c r="BBD83"/>
      <c r="BBE83"/>
      <c r="BBF83"/>
      <c r="BBG83"/>
      <c r="BBH83"/>
      <c r="BBI83"/>
      <c r="BBJ83"/>
      <c r="BBK83"/>
      <c r="BBL83"/>
      <c r="BBM83"/>
      <c r="BBN83"/>
      <c r="BBO83"/>
      <c r="BBP83"/>
      <c r="BBQ83"/>
      <c r="BBR83"/>
      <c r="BBS83"/>
      <c r="BBT83"/>
      <c r="BBU83"/>
      <c r="BBV83"/>
      <c r="BBW83"/>
      <c r="BBX83"/>
      <c r="BBY83"/>
      <c r="BBZ83"/>
      <c r="BCA83"/>
      <c r="BCB83"/>
      <c r="BCC83"/>
      <c r="BCD83"/>
      <c r="BCE83"/>
      <c r="BCF83"/>
      <c r="BCG83"/>
      <c r="BCH83"/>
      <c r="BCI83"/>
      <c r="BCJ83"/>
      <c r="BCK83"/>
      <c r="BCL83"/>
      <c r="BCM83"/>
      <c r="BCN83"/>
      <c r="BCO83"/>
      <c r="BCP83"/>
      <c r="BCQ83"/>
      <c r="BCR83"/>
      <c r="BCS83"/>
      <c r="BCT83"/>
      <c r="BCU83"/>
      <c r="BCV83"/>
      <c r="BCW83"/>
      <c r="BCX83"/>
      <c r="BCY83"/>
      <c r="BCZ83"/>
      <c r="BDA83"/>
      <c r="BDB83"/>
      <c r="BDC83"/>
      <c r="BDD83"/>
      <c r="BDE83"/>
      <c r="BDF83"/>
      <c r="BDG83"/>
      <c r="BDH83"/>
      <c r="BDI83"/>
      <c r="BDJ83"/>
      <c r="BDK83"/>
      <c r="BDL83"/>
      <c r="BDM83"/>
      <c r="BDN83"/>
      <c r="BDO83"/>
      <c r="BDP83"/>
      <c r="BDQ83"/>
      <c r="BDR83"/>
      <c r="BDS83"/>
      <c r="BDT83"/>
      <c r="BDU83"/>
      <c r="BDV83"/>
      <c r="BDW83"/>
      <c r="BDX83"/>
      <c r="BDY83"/>
      <c r="BDZ83"/>
      <c r="BEA83"/>
      <c r="BEB83"/>
      <c r="BEC83"/>
      <c r="BED83"/>
      <c r="BEE83"/>
      <c r="BEF83"/>
      <c r="BEG83"/>
      <c r="BEH83"/>
      <c r="BEI83"/>
      <c r="BEJ83"/>
      <c r="BEK83"/>
      <c r="BEL83"/>
      <c r="BEM83"/>
      <c r="BEN83"/>
      <c r="BEO83"/>
      <c r="BEP83"/>
      <c r="BEQ83"/>
      <c r="BER83"/>
      <c r="BES83"/>
      <c r="BET83"/>
      <c r="BEU83"/>
      <c r="BEV83"/>
      <c r="BEW83"/>
      <c r="BEX83"/>
      <c r="BEY83"/>
      <c r="BEZ83"/>
      <c r="BFA83"/>
      <c r="BFB83"/>
      <c r="BFC83"/>
      <c r="BFD83"/>
      <c r="BFE83"/>
      <c r="BFF83"/>
      <c r="BFG83"/>
      <c r="BFH83"/>
      <c r="BFI83"/>
      <c r="BFJ83"/>
      <c r="BFK83"/>
      <c r="BFL83"/>
      <c r="BFM83"/>
      <c r="BFN83"/>
      <c r="BFO83"/>
      <c r="BFP83"/>
      <c r="BFQ83"/>
      <c r="BFR83"/>
      <c r="BFS83"/>
      <c r="BFT83"/>
      <c r="BFU83"/>
      <c r="BFV83"/>
      <c r="BFW83"/>
      <c r="BFX83"/>
      <c r="BFY83"/>
      <c r="BFZ83"/>
      <c r="BGA83"/>
      <c r="BGB83"/>
      <c r="BGC83"/>
      <c r="BGD83"/>
      <c r="BGE83"/>
      <c r="BGF83"/>
      <c r="BGG83"/>
      <c r="BGH83"/>
      <c r="BGI83"/>
      <c r="BGJ83"/>
      <c r="BGK83"/>
      <c r="BGL83"/>
      <c r="BGM83"/>
      <c r="BGN83"/>
      <c r="BGO83"/>
      <c r="BGP83"/>
      <c r="BGQ83"/>
      <c r="BGR83"/>
      <c r="BGS83"/>
      <c r="BGT83"/>
      <c r="BGU83"/>
      <c r="BGV83"/>
      <c r="BGW83"/>
      <c r="BGX83"/>
      <c r="BGY83"/>
      <c r="BGZ83"/>
      <c r="BHA83"/>
      <c r="BHB83"/>
      <c r="BHC83"/>
      <c r="BHD83"/>
      <c r="BHE83"/>
      <c r="BHF83"/>
      <c r="BHG83"/>
      <c r="BHH83"/>
      <c r="BHI83"/>
      <c r="BHJ83"/>
      <c r="BHK83"/>
      <c r="BHL83"/>
      <c r="BHM83"/>
      <c r="BHN83"/>
      <c r="BHO83"/>
      <c r="BHP83"/>
      <c r="BHQ83"/>
      <c r="BHR83"/>
      <c r="BHS83"/>
      <c r="BHT83"/>
      <c r="BHU83"/>
      <c r="BHV83"/>
      <c r="BHW83"/>
      <c r="BHX83"/>
      <c r="BHY83"/>
      <c r="BHZ83"/>
      <c r="BIA83"/>
      <c r="BIB83"/>
      <c r="BIC83"/>
      <c r="BID83"/>
      <c r="BIE83"/>
      <c r="BIF83"/>
      <c r="BIG83"/>
      <c r="BIH83"/>
      <c r="BII83"/>
      <c r="BIJ83"/>
      <c r="BIK83"/>
      <c r="BIL83"/>
      <c r="BIM83"/>
      <c r="BIN83"/>
      <c r="BIO83"/>
      <c r="BIP83"/>
      <c r="BIQ83"/>
      <c r="BIR83"/>
      <c r="BIS83"/>
      <c r="BIT83"/>
      <c r="BIU83"/>
      <c r="BIV83"/>
      <c r="BIW83"/>
      <c r="BIX83"/>
      <c r="BIY83"/>
      <c r="BIZ83"/>
      <c r="BJA83"/>
      <c r="BJB83"/>
      <c r="BJC83"/>
      <c r="BJD83"/>
      <c r="BJE83"/>
      <c r="BJF83"/>
      <c r="BJG83"/>
      <c r="BJH83"/>
      <c r="BJI83"/>
      <c r="BJJ83"/>
      <c r="BJK83"/>
      <c r="BJL83"/>
      <c r="BJM83"/>
      <c r="BJN83"/>
      <c r="BJO83"/>
      <c r="BJP83"/>
      <c r="BJQ83"/>
      <c r="BJR83"/>
      <c r="BJS83"/>
      <c r="BJT83"/>
      <c r="BJU83"/>
      <c r="BJV83"/>
      <c r="BJW83"/>
      <c r="BJX83"/>
      <c r="BJY83"/>
      <c r="BJZ83"/>
      <c r="BKA83"/>
      <c r="BKB83"/>
      <c r="BKC83"/>
      <c r="BKD83"/>
      <c r="BKE83"/>
      <c r="BKF83"/>
      <c r="BKG83"/>
      <c r="BKH83"/>
      <c r="BKI83"/>
      <c r="BKJ83"/>
      <c r="BKK83"/>
      <c r="BKL83"/>
      <c r="BKM83"/>
      <c r="BKN83"/>
      <c r="BKO83"/>
      <c r="BKP83"/>
      <c r="BKQ83"/>
      <c r="BKR83"/>
      <c r="BKS83"/>
      <c r="BKT83"/>
      <c r="BKU83"/>
      <c r="BKV83"/>
      <c r="BKW83"/>
      <c r="BKX83"/>
      <c r="BKY83"/>
      <c r="BKZ83"/>
      <c r="BLA83"/>
      <c r="BLB83"/>
      <c r="BLC83"/>
      <c r="BLD83"/>
      <c r="BLE83"/>
      <c r="BLF83"/>
      <c r="BLG83"/>
      <c r="BLH83"/>
      <c r="BLI83"/>
      <c r="BLJ83"/>
      <c r="BLK83"/>
      <c r="BLL83"/>
      <c r="BLM83"/>
      <c r="BLN83"/>
      <c r="BLO83"/>
      <c r="BLP83"/>
      <c r="BLQ83"/>
      <c r="BLR83"/>
      <c r="BLS83"/>
      <c r="BLT83"/>
      <c r="BLU83"/>
      <c r="BLV83"/>
      <c r="BLW83"/>
      <c r="BLX83"/>
      <c r="BLY83"/>
      <c r="BLZ83"/>
      <c r="BMA83"/>
      <c r="BMB83"/>
      <c r="BMC83"/>
      <c r="BMD83"/>
      <c r="BME83"/>
      <c r="BMF83"/>
      <c r="BMG83"/>
      <c r="BMH83"/>
      <c r="BMI83"/>
      <c r="BMJ83"/>
      <c r="BMK83"/>
      <c r="BML83"/>
      <c r="BMM83"/>
      <c r="BMN83"/>
      <c r="BMO83"/>
      <c r="BMP83"/>
      <c r="BMQ83"/>
      <c r="BMR83"/>
      <c r="BMS83"/>
      <c r="BMT83"/>
      <c r="BMU83"/>
      <c r="BMV83"/>
      <c r="BMW83"/>
      <c r="BMX83"/>
      <c r="BMY83"/>
      <c r="BMZ83"/>
      <c r="BNA83"/>
      <c r="BNB83"/>
      <c r="BNC83"/>
      <c r="BND83"/>
      <c r="BNE83"/>
      <c r="BNF83"/>
      <c r="BNG83"/>
      <c r="BNH83"/>
      <c r="BNI83"/>
      <c r="BNJ83"/>
      <c r="BNK83"/>
      <c r="BNL83"/>
      <c r="BNM83"/>
      <c r="BNN83"/>
      <c r="BNO83"/>
      <c r="BNP83"/>
      <c r="BNQ83"/>
      <c r="BNR83"/>
      <c r="BNS83"/>
      <c r="BNT83"/>
      <c r="BNU83"/>
      <c r="BNV83"/>
      <c r="BNW83"/>
      <c r="BNX83"/>
      <c r="BNY83"/>
      <c r="BNZ83"/>
      <c r="BOA83"/>
      <c r="BOB83"/>
      <c r="BOC83"/>
      <c r="BOD83"/>
      <c r="BOE83"/>
      <c r="BOF83"/>
      <c r="BOG83"/>
      <c r="BOH83"/>
      <c r="BOI83"/>
      <c r="BOJ83"/>
      <c r="BOK83"/>
      <c r="BOL83"/>
      <c r="BOM83"/>
      <c r="BON83"/>
      <c r="BOO83"/>
      <c r="BOP83"/>
      <c r="BOQ83"/>
      <c r="BOR83"/>
      <c r="BOS83"/>
      <c r="BOT83"/>
      <c r="BOU83"/>
      <c r="BOV83"/>
      <c r="BOW83"/>
      <c r="BOX83"/>
      <c r="BOY83"/>
      <c r="BOZ83"/>
      <c r="BPA83"/>
      <c r="BPB83"/>
      <c r="BPC83"/>
      <c r="BPD83"/>
      <c r="BPE83"/>
      <c r="BPF83"/>
      <c r="BPG83"/>
      <c r="BPH83"/>
      <c r="BPI83"/>
      <c r="BPJ83"/>
      <c r="BPK83"/>
      <c r="BPL83"/>
      <c r="BPM83"/>
      <c r="BPN83"/>
      <c r="BPO83"/>
      <c r="BPP83"/>
      <c r="BPQ83"/>
      <c r="BPR83"/>
      <c r="BPS83"/>
      <c r="BPT83"/>
      <c r="BPU83"/>
      <c r="BPV83"/>
      <c r="BPW83"/>
      <c r="BPX83"/>
      <c r="BPY83"/>
      <c r="BPZ83"/>
      <c r="BQA83"/>
      <c r="BQB83"/>
      <c r="BQC83"/>
      <c r="BQD83"/>
      <c r="BQE83"/>
      <c r="BQF83"/>
      <c r="BQG83"/>
      <c r="BQH83"/>
      <c r="BQI83"/>
      <c r="BQJ83"/>
      <c r="BQK83"/>
      <c r="BQL83"/>
      <c r="BQM83"/>
      <c r="BQN83"/>
      <c r="BQO83"/>
      <c r="BQP83"/>
      <c r="BQQ83"/>
      <c r="BQR83"/>
      <c r="BQS83"/>
      <c r="BQT83"/>
      <c r="BQU83"/>
      <c r="BQV83"/>
      <c r="BQW83"/>
      <c r="BQX83"/>
      <c r="BQY83"/>
      <c r="BQZ83"/>
      <c r="BRA83"/>
      <c r="BRB83"/>
      <c r="BRC83"/>
      <c r="BRD83"/>
      <c r="BRE83"/>
      <c r="BRF83"/>
      <c r="BRG83"/>
      <c r="BRH83"/>
      <c r="BRI83"/>
      <c r="BRJ83"/>
      <c r="BRK83"/>
      <c r="BRL83"/>
      <c r="BRM83"/>
      <c r="BRN83"/>
      <c r="BRO83"/>
      <c r="BRP83"/>
      <c r="BRQ83"/>
      <c r="BRR83"/>
      <c r="BRS83"/>
      <c r="BRT83"/>
      <c r="BRU83"/>
      <c r="BRV83"/>
      <c r="BRW83"/>
      <c r="BRX83"/>
      <c r="BRY83"/>
      <c r="BRZ83"/>
      <c r="BSA83"/>
      <c r="BSB83"/>
      <c r="BSC83"/>
      <c r="BSD83"/>
      <c r="BSE83"/>
      <c r="BSF83"/>
      <c r="BSG83"/>
      <c r="BSH83"/>
      <c r="BSI83"/>
      <c r="BSJ83"/>
      <c r="BSK83"/>
      <c r="BSL83"/>
      <c r="BSM83"/>
      <c r="BSN83"/>
      <c r="BSO83"/>
      <c r="BSP83"/>
      <c r="BSQ83"/>
      <c r="BSR83"/>
      <c r="BSS83"/>
      <c r="BST83"/>
      <c r="BSU83"/>
      <c r="BSV83"/>
      <c r="BSW83"/>
      <c r="BSX83"/>
      <c r="BSY83"/>
      <c r="BSZ83"/>
      <c r="BTA83"/>
      <c r="BTB83"/>
      <c r="BTC83"/>
      <c r="BTD83"/>
      <c r="BTE83"/>
      <c r="BTF83"/>
      <c r="BTG83"/>
      <c r="BTH83"/>
      <c r="BTI83"/>
      <c r="BTJ83"/>
      <c r="BTK83"/>
      <c r="BTL83"/>
      <c r="BTM83"/>
      <c r="BTN83"/>
      <c r="BTO83"/>
      <c r="BTP83"/>
      <c r="BTQ83"/>
      <c r="BTR83"/>
      <c r="BTS83"/>
      <c r="BTT83"/>
      <c r="BTU83"/>
      <c r="BTV83"/>
      <c r="BTW83"/>
      <c r="BTX83"/>
      <c r="BTY83"/>
      <c r="BTZ83"/>
      <c r="BUA83"/>
      <c r="BUB83"/>
      <c r="BUC83"/>
      <c r="BUD83"/>
      <c r="BUE83"/>
      <c r="BUF83"/>
      <c r="BUG83"/>
      <c r="BUH83"/>
      <c r="BUI83"/>
      <c r="BUJ83"/>
      <c r="BUK83"/>
      <c r="BUL83"/>
      <c r="BUM83"/>
      <c r="BUN83"/>
      <c r="BUO83"/>
      <c r="BUP83"/>
      <c r="BUQ83"/>
      <c r="BUR83"/>
      <c r="BUS83"/>
      <c r="BUT83"/>
      <c r="BUU83"/>
      <c r="BUV83"/>
      <c r="BUW83"/>
      <c r="BUX83"/>
      <c r="BUY83"/>
      <c r="BUZ83"/>
      <c r="BVA83"/>
      <c r="BVB83"/>
      <c r="BVC83"/>
      <c r="BVD83"/>
      <c r="BVE83"/>
      <c r="BVF83"/>
      <c r="BVG83"/>
      <c r="BVH83"/>
      <c r="BVI83"/>
      <c r="BVJ83"/>
      <c r="BVK83"/>
      <c r="BVL83"/>
      <c r="BVM83"/>
      <c r="BVN83"/>
      <c r="BVO83"/>
      <c r="BVP83"/>
      <c r="BVQ83"/>
      <c r="BVR83"/>
      <c r="BVS83"/>
      <c r="BVT83"/>
      <c r="BVU83"/>
      <c r="BVV83"/>
      <c r="BVW83"/>
      <c r="BVX83"/>
      <c r="BVY83"/>
      <c r="BVZ83"/>
      <c r="BWA83"/>
      <c r="BWB83"/>
      <c r="BWC83"/>
      <c r="BWD83"/>
      <c r="BWE83"/>
      <c r="BWF83"/>
      <c r="BWG83"/>
      <c r="BWH83"/>
      <c r="BWI83"/>
      <c r="BWJ83"/>
      <c r="BWK83"/>
      <c r="BWL83"/>
      <c r="BWM83"/>
      <c r="BWN83"/>
      <c r="BWO83"/>
      <c r="BWP83"/>
      <c r="BWQ83"/>
      <c r="BWR83"/>
      <c r="BWS83"/>
      <c r="BWT83"/>
      <c r="BWU83"/>
      <c r="BWV83"/>
      <c r="BWW83"/>
      <c r="BWX83"/>
      <c r="BWY83"/>
      <c r="BWZ83"/>
      <c r="BXA83"/>
      <c r="BXB83"/>
      <c r="BXC83"/>
      <c r="BXD83"/>
      <c r="BXE83"/>
      <c r="BXF83"/>
      <c r="BXG83"/>
      <c r="BXH83"/>
      <c r="BXI83"/>
      <c r="BXJ83"/>
      <c r="BXK83"/>
      <c r="BXL83"/>
      <c r="BXM83"/>
      <c r="BXN83"/>
      <c r="BXO83"/>
      <c r="BXP83"/>
      <c r="BXQ83"/>
      <c r="BXR83"/>
      <c r="BXS83"/>
      <c r="BXT83"/>
      <c r="BXU83"/>
      <c r="BXV83"/>
      <c r="BXW83"/>
      <c r="BXX83"/>
      <c r="BXY83"/>
      <c r="BXZ83"/>
      <c r="BYA83"/>
      <c r="BYB83"/>
      <c r="BYC83"/>
      <c r="BYD83"/>
      <c r="BYE83"/>
      <c r="BYF83"/>
      <c r="BYG83"/>
      <c r="BYH83"/>
      <c r="BYI83"/>
      <c r="BYJ83"/>
      <c r="BYK83"/>
      <c r="BYL83"/>
      <c r="BYM83"/>
      <c r="BYN83"/>
      <c r="BYO83"/>
      <c r="BYP83"/>
      <c r="BYQ83"/>
      <c r="BYR83"/>
      <c r="BYS83"/>
      <c r="BYT83"/>
      <c r="BYU83"/>
      <c r="BYV83"/>
      <c r="BYW83"/>
      <c r="BYX83"/>
      <c r="BYY83"/>
      <c r="BYZ83"/>
      <c r="BZA83"/>
      <c r="BZB83"/>
      <c r="BZC83"/>
      <c r="BZD83"/>
      <c r="BZE83"/>
      <c r="BZF83"/>
      <c r="BZG83"/>
      <c r="BZH83"/>
      <c r="BZI83"/>
      <c r="BZJ83"/>
      <c r="BZK83"/>
      <c r="BZL83"/>
      <c r="BZM83"/>
      <c r="BZN83"/>
      <c r="BZO83"/>
      <c r="BZP83"/>
      <c r="BZQ83"/>
      <c r="BZR83"/>
      <c r="BZS83"/>
      <c r="BZT83"/>
      <c r="BZU83"/>
      <c r="BZV83"/>
      <c r="BZW83"/>
      <c r="BZX83"/>
      <c r="BZY83"/>
      <c r="BZZ83"/>
      <c r="CAA83"/>
      <c r="CAB83"/>
      <c r="CAC83"/>
      <c r="CAD83"/>
      <c r="CAE83"/>
      <c r="CAF83"/>
      <c r="CAG83"/>
      <c r="CAH83"/>
      <c r="CAI83"/>
      <c r="CAJ83"/>
      <c r="CAK83"/>
      <c r="CAL83"/>
      <c r="CAM83"/>
      <c r="CAN83"/>
      <c r="CAO83"/>
      <c r="CAP83"/>
      <c r="CAQ83"/>
      <c r="CAR83"/>
      <c r="CAS83"/>
      <c r="CAT83"/>
      <c r="CAU83"/>
      <c r="CAV83"/>
      <c r="CAW83"/>
      <c r="CAX83"/>
      <c r="CAY83"/>
      <c r="CAZ83"/>
      <c r="CBA83"/>
      <c r="CBB83"/>
      <c r="CBC83"/>
      <c r="CBD83"/>
      <c r="CBE83"/>
      <c r="CBF83"/>
      <c r="CBG83"/>
      <c r="CBH83"/>
      <c r="CBI83"/>
      <c r="CBJ83"/>
      <c r="CBK83"/>
      <c r="CBL83"/>
      <c r="CBM83"/>
      <c r="CBN83"/>
      <c r="CBO83"/>
      <c r="CBP83"/>
      <c r="CBQ83"/>
      <c r="CBR83"/>
      <c r="CBS83"/>
      <c r="CBT83"/>
      <c r="CBU83"/>
      <c r="CBV83"/>
      <c r="CBW83"/>
      <c r="CBX83"/>
      <c r="CBY83"/>
      <c r="CBZ83"/>
      <c r="CCA83"/>
      <c r="CCB83"/>
      <c r="CCC83"/>
      <c r="CCD83"/>
      <c r="CCE83"/>
      <c r="CCF83"/>
      <c r="CCG83"/>
      <c r="CCH83"/>
      <c r="CCI83"/>
      <c r="CCJ83"/>
      <c r="CCK83"/>
      <c r="CCL83"/>
      <c r="CCM83"/>
      <c r="CCN83"/>
      <c r="CCO83"/>
      <c r="CCP83"/>
      <c r="CCQ83"/>
      <c r="CCR83"/>
      <c r="CCS83"/>
      <c r="CCT83"/>
      <c r="CCU83"/>
      <c r="CCV83"/>
      <c r="CCW83"/>
      <c r="CCX83"/>
      <c r="CCY83"/>
      <c r="CCZ83"/>
      <c r="CDA83"/>
      <c r="CDB83"/>
      <c r="CDC83"/>
      <c r="CDD83"/>
      <c r="CDE83"/>
      <c r="CDF83"/>
      <c r="CDG83"/>
      <c r="CDH83"/>
      <c r="CDI83"/>
      <c r="CDJ83"/>
      <c r="CDK83"/>
      <c r="CDL83"/>
      <c r="CDM83"/>
      <c r="CDN83"/>
      <c r="CDO83"/>
      <c r="CDP83"/>
      <c r="CDQ83"/>
      <c r="CDR83"/>
      <c r="CDS83"/>
      <c r="CDT83"/>
      <c r="CDU83"/>
      <c r="CDV83"/>
      <c r="CDW83"/>
      <c r="CDX83"/>
      <c r="CDY83"/>
      <c r="CDZ83"/>
      <c r="CEA83"/>
      <c r="CEB83"/>
      <c r="CEC83"/>
      <c r="CED83"/>
      <c r="CEE83"/>
      <c r="CEF83"/>
      <c r="CEG83"/>
      <c r="CEH83"/>
      <c r="CEI83"/>
      <c r="CEJ83"/>
      <c r="CEK83"/>
      <c r="CEL83"/>
      <c r="CEM83"/>
      <c r="CEN83"/>
      <c r="CEO83"/>
      <c r="CEP83"/>
      <c r="CEQ83"/>
      <c r="CER83"/>
      <c r="CES83"/>
      <c r="CET83"/>
      <c r="CEU83"/>
      <c r="CEV83"/>
      <c r="CEW83"/>
      <c r="CEX83"/>
      <c r="CEY83"/>
      <c r="CEZ83"/>
      <c r="CFA83"/>
      <c r="CFB83"/>
      <c r="CFC83"/>
      <c r="CFD83"/>
      <c r="CFE83"/>
      <c r="CFF83"/>
      <c r="CFG83"/>
      <c r="CFH83"/>
      <c r="CFI83"/>
      <c r="CFJ83"/>
      <c r="CFK83"/>
      <c r="CFL83"/>
      <c r="CFM83"/>
      <c r="CFN83"/>
      <c r="CFO83"/>
      <c r="CFP83"/>
      <c r="CFQ83"/>
      <c r="CFR83"/>
      <c r="CFS83"/>
      <c r="CFT83"/>
      <c r="CFU83"/>
      <c r="CFV83"/>
      <c r="CFW83"/>
      <c r="CFX83"/>
      <c r="CFY83"/>
      <c r="CFZ83"/>
      <c r="CGA83"/>
      <c r="CGB83"/>
      <c r="CGC83"/>
      <c r="CGD83"/>
      <c r="CGE83"/>
      <c r="CGF83"/>
      <c r="CGG83"/>
      <c r="CGH83"/>
      <c r="CGI83"/>
      <c r="CGJ83"/>
      <c r="CGK83"/>
      <c r="CGL83"/>
      <c r="CGM83"/>
      <c r="CGN83"/>
      <c r="CGO83"/>
      <c r="CGP83"/>
      <c r="CGQ83"/>
      <c r="CGR83"/>
      <c r="CGS83"/>
      <c r="CGT83"/>
      <c r="CGU83"/>
      <c r="CGV83"/>
      <c r="CGW83"/>
      <c r="CGX83"/>
      <c r="CGY83"/>
      <c r="CGZ83"/>
      <c r="CHA83"/>
      <c r="CHB83"/>
      <c r="CHC83"/>
      <c r="CHD83"/>
      <c r="CHE83"/>
      <c r="CHF83"/>
      <c r="CHG83"/>
      <c r="CHH83"/>
      <c r="CHI83"/>
      <c r="CHJ83"/>
      <c r="CHK83"/>
      <c r="CHL83"/>
      <c r="CHM83"/>
      <c r="CHN83"/>
      <c r="CHO83"/>
      <c r="CHP83"/>
      <c r="CHQ83"/>
      <c r="CHR83"/>
      <c r="CHS83"/>
      <c r="CHT83"/>
      <c r="CHU83"/>
      <c r="CHV83"/>
      <c r="CHW83"/>
      <c r="CHX83"/>
      <c r="CHY83"/>
      <c r="CHZ83"/>
      <c r="CIA83"/>
      <c r="CIB83"/>
      <c r="CIC83"/>
      <c r="CID83"/>
      <c r="CIE83"/>
      <c r="CIF83"/>
      <c r="CIG83"/>
      <c r="CIH83"/>
      <c r="CII83"/>
      <c r="CIJ83"/>
      <c r="CIK83"/>
      <c r="CIL83"/>
      <c r="CIM83"/>
      <c r="CIN83"/>
      <c r="CIO83"/>
      <c r="CIP83"/>
      <c r="CIQ83"/>
      <c r="CIR83"/>
      <c r="CIS83"/>
      <c r="CIT83"/>
      <c r="CIU83"/>
      <c r="CIV83"/>
      <c r="CIW83"/>
      <c r="CIX83"/>
      <c r="CIY83"/>
      <c r="CIZ83"/>
      <c r="CJA83"/>
      <c r="CJB83"/>
      <c r="CJC83"/>
      <c r="CJD83"/>
      <c r="CJE83"/>
      <c r="CJF83"/>
      <c r="CJG83"/>
      <c r="CJH83"/>
      <c r="CJI83"/>
      <c r="CJJ83"/>
      <c r="CJK83"/>
      <c r="CJL83"/>
      <c r="CJM83"/>
      <c r="CJN83"/>
      <c r="CJO83"/>
      <c r="CJP83"/>
      <c r="CJQ83"/>
      <c r="CJR83"/>
      <c r="CJS83"/>
      <c r="CJT83"/>
      <c r="CJU83"/>
      <c r="CJV83"/>
      <c r="CJW83"/>
      <c r="CJX83"/>
      <c r="CJY83"/>
      <c r="CJZ83"/>
      <c r="CKA83"/>
      <c r="CKB83"/>
      <c r="CKC83"/>
      <c r="CKD83"/>
      <c r="CKE83"/>
      <c r="CKF83"/>
      <c r="CKG83"/>
      <c r="CKH83"/>
      <c r="CKI83"/>
      <c r="CKJ83"/>
      <c r="CKK83"/>
      <c r="CKL83"/>
      <c r="CKM83"/>
      <c r="CKN83"/>
      <c r="CKO83"/>
      <c r="CKP83"/>
      <c r="CKQ83"/>
      <c r="CKR83"/>
      <c r="CKS83"/>
      <c r="CKT83"/>
      <c r="CKU83"/>
      <c r="CKV83"/>
      <c r="CKW83"/>
      <c r="CKX83"/>
      <c r="CKY83"/>
      <c r="CKZ83"/>
      <c r="CLA83"/>
      <c r="CLB83"/>
      <c r="CLC83"/>
      <c r="CLD83"/>
      <c r="CLE83"/>
      <c r="CLF83"/>
      <c r="CLG83"/>
      <c r="CLH83"/>
      <c r="CLI83"/>
      <c r="CLJ83"/>
      <c r="CLK83"/>
      <c r="CLL83"/>
      <c r="CLM83"/>
      <c r="CLN83"/>
      <c r="CLO83"/>
      <c r="CLP83"/>
      <c r="CLQ83"/>
      <c r="CLR83"/>
      <c r="CLS83"/>
      <c r="CLT83"/>
      <c r="CLU83"/>
      <c r="CLV83"/>
      <c r="CLW83"/>
      <c r="CLX83"/>
      <c r="CLY83"/>
      <c r="CLZ83"/>
      <c r="CMA83"/>
      <c r="CMB83"/>
      <c r="CMC83"/>
      <c r="CMD83"/>
      <c r="CME83"/>
      <c r="CMF83"/>
      <c r="CMG83"/>
      <c r="CMH83"/>
      <c r="CMI83"/>
      <c r="CMJ83"/>
      <c r="CMK83"/>
      <c r="CML83"/>
      <c r="CMM83"/>
      <c r="CMN83"/>
      <c r="CMO83"/>
      <c r="CMP83"/>
      <c r="CMQ83"/>
      <c r="CMR83"/>
      <c r="CMS83"/>
      <c r="CMT83"/>
      <c r="CMU83"/>
      <c r="CMV83"/>
      <c r="CMW83"/>
      <c r="CMX83"/>
      <c r="CMY83"/>
      <c r="CMZ83"/>
      <c r="CNA83"/>
      <c r="CNB83"/>
      <c r="CNC83"/>
      <c r="CND83"/>
      <c r="CNE83"/>
      <c r="CNF83"/>
      <c r="CNG83"/>
      <c r="CNH83"/>
      <c r="CNI83"/>
      <c r="CNJ83"/>
      <c r="CNK83"/>
      <c r="CNL83"/>
      <c r="CNM83"/>
      <c r="CNN83"/>
      <c r="CNO83"/>
      <c r="CNP83"/>
      <c r="CNQ83"/>
      <c r="CNR83"/>
      <c r="CNS83"/>
      <c r="CNT83"/>
      <c r="CNU83"/>
      <c r="CNV83"/>
      <c r="CNW83"/>
      <c r="CNX83"/>
      <c r="CNY83"/>
      <c r="CNZ83"/>
      <c r="COA83"/>
      <c r="COB83"/>
      <c r="COC83"/>
      <c r="COD83"/>
      <c r="COE83"/>
      <c r="COF83"/>
      <c r="COG83"/>
      <c r="COH83"/>
      <c r="COI83"/>
      <c r="COJ83"/>
      <c r="COK83"/>
      <c r="COL83"/>
      <c r="COM83"/>
      <c r="CON83"/>
      <c r="COO83"/>
      <c r="COP83"/>
      <c r="COQ83"/>
      <c r="COR83"/>
      <c r="COS83"/>
      <c r="COT83"/>
      <c r="COU83"/>
      <c r="COV83"/>
      <c r="COW83"/>
      <c r="COX83"/>
      <c r="COY83"/>
      <c r="COZ83"/>
      <c r="CPA83"/>
      <c r="CPB83"/>
      <c r="CPC83"/>
      <c r="CPD83"/>
      <c r="CPE83"/>
      <c r="CPF83"/>
      <c r="CPG83"/>
      <c r="CPH83"/>
      <c r="CPI83"/>
      <c r="CPJ83"/>
      <c r="CPK83"/>
      <c r="CPL83"/>
      <c r="CPM83"/>
      <c r="CPN83"/>
      <c r="CPO83"/>
      <c r="CPP83"/>
      <c r="CPQ83"/>
      <c r="CPR83"/>
      <c r="CPS83"/>
      <c r="CPT83"/>
      <c r="CPU83"/>
      <c r="CPV83"/>
      <c r="CPW83"/>
      <c r="CPX83"/>
      <c r="CPY83"/>
      <c r="CPZ83"/>
      <c r="CQA83"/>
      <c r="CQB83"/>
      <c r="CQC83"/>
      <c r="CQD83"/>
      <c r="CQE83"/>
      <c r="CQF83"/>
      <c r="CQG83"/>
      <c r="CQH83"/>
      <c r="CQI83"/>
      <c r="CQJ83"/>
      <c r="CQK83"/>
      <c r="CQL83"/>
      <c r="CQM83"/>
      <c r="CQN83"/>
      <c r="CQO83"/>
      <c r="CQP83"/>
      <c r="CQQ83"/>
      <c r="CQR83"/>
      <c r="CQS83"/>
      <c r="CQT83"/>
      <c r="CQU83"/>
      <c r="CQV83"/>
      <c r="CQW83"/>
      <c r="CQX83"/>
      <c r="CQY83"/>
      <c r="CQZ83"/>
      <c r="CRA83"/>
      <c r="CRB83"/>
      <c r="CRC83"/>
      <c r="CRD83"/>
      <c r="CRE83"/>
      <c r="CRF83"/>
      <c r="CRG83"/>
      <c r="CRH83"/>
      <c r="CRI83"/>
      <c r="CRJ83"/>
      <c r="CRK83"/>
      <c r="CRL83"/>
      <c r="CRM83"/>
      <c r="CRN83"/>
      <c r="CRO83"/>
      <c r="CRP83"/>
      <c r="CRQ83"/>
      <c r="CRR83"/>
      <c r="CRS83"/>
      <c r="CRT83"/>
      <c r="CRU83"/>
      <c r="CRV83"/>
      <c r="CRW83"/>
      <c r="CRX83"/>
      <c r="CRY83"/>
      <c r="CRZ83"/>
      <c r="CSA83"/>
      <c r="CSB83"/>
      <c r="CSC83"/>
      <c r="CSD83"/>
      <c r="CSE83"/>
      <c r="CSF83"/>
      <c r="CSG83"/>
      <c r="CSH83"/>
      <c r="CSI83"/>
      <c r="CSJ83"/>
      <c r="CSK83"/>
      <c r="CSL83"/>
      <c r="CSM83"/>
      <c r="CSN83"/>
      <c r="CSO83"/>
      <c r="CSP83"/>
      <c r="CSQ83"/>
      <c r="CSR83"/>
      <c r="CSS83"/>
      <c r="CST83"/>
      <c r="CSU83"/>
      <c r="CSV83"/>
      <c r="CSW83"/>
      <c r="CSX83"/>
      <c r="CSY83"/>
      <c r="CSZ83"/>
      <c r="CTA83"/>
      <c r="CTB83"/>
      <c r="CTC83"/>
      <c r="CTD83"/>
      <c r="CTE83"/>
      <c r="CTF83"/>
      <c r="CTG83"/>
      <c r="CTH83"/>
      <c r="CTI83"/>
      <c r="CTJ83"/>
      <c r="CTK83"/>
      <c r="CTL83"/>
      <c r="CTM83"/>
      <c r="CTN83"/>
      <c r="CTO83"/>
      <c r="CTP83"/>
      <c r="CTQ83"/>
      <c r="CTR83"/>
      <c r="CTS83"/>
      <c r="CTT83"/>
      <c r="CTU83"/>
      <c r="CTV83"/>
      <c r="CTW83"/>
      <c r="CTX83"/>
      <c r="CTY83"/>
      <c r="CTZ83"/>
      <c r="CUA83"/>
      <c r="CUB83"/>
      <c r="CUC83"/>
      <c r="CUD83"/>
      <c r="CUE83"/>
      <c r="CUF83"/>
      <c r="CUG83"/>
      <c r="CUH83"/>
      <c r="CUI83"/>
      <c r="CUJ83"/>
      <c r="CUK83"/>
      <c r="CUL83"/>
      <c r="CUM83"/>
      <c r="CUN83"/>
      <c r="CUO83"/>
      <c r="CUP83"/>
      <c r="CUQ83"/>
      <c r="CUR83"/>
      <c r="CUS83"/>
      <c r="CUT83"/>
      <c r="CUU83"/>
      <c r="CUV83"/>
      <c r="CUW83"/>
      <c r="CUX83"/>
      <c r="CUY83"/>
      <c r="CUZ83"/>
      <c r="CVA83"/>
      <c r="CVB83"/>
      <c r="CVC83"/>
      <c r="CVD83"/>
      <c r="CVE83"/>
      <c r="CVF83"/>
      <c r="CVG83"/>
      <c r="CVH83"/>
      <c r="CVI83"/>
      <c r="CVJ83"/>
      <c r="CVK83"/>
      <c r="CVL83"/>
      <c r="CVM83"/>
      <c r="CVN83"/>
      <c r="CVO83"/>
      <c r="CVP83"/>
      <c r="CVQ83"/>
      <c r="CVR83"/>
      <c r="CVS83"/>
      <c r="CVT83"/>
      <c r="CVU83"/>
      <c r="CVV83"/>
      <c r="CVW83"/>
      <c r="CVX83"/>
      <c r="CVY83"/>
      <c r="CVZ83"/>
      <c r="CWA83"/>
      <c r="CWB83"/>
      <c r="CWC83"/>
      <c r="CWD83"/>
      <c r="CWE83"/>
      <c r="CWF83"/>
      <c r="CWG83"/>
      <c r="CWH83"/>
      <c r="CWI83"/>
      <c r="CWJ83"/>
      <c r="CWK83"/>
      <c r="CWL83"/>
      <c r="CWM83"/>
      <c r="CWN83"/>
      <c r="CWO83"/>
      <c r="CWP83"/>
      <c r="CWQ83"/>
      <c r="CWR83"/>
      <c r="CWS83"/>
      <c r="CWT83"/>
      <c r="CWU83"/>
      <c r="CWV83"/>
      <c r="CWW83"/>
      <c r="CWX83"/>
      <c r="CWY83"/>
      <c r="CWZ83"/>
      <c r="CXA83"/>
      <c r="CXB83"/>
      <c r="CXC83"/>
      <c r="CXD83"/>
      <c r="CXE83"/>
      <c r="CXF83"/>
      <c r="CXG83"/>
      <c r="CXH83"/>
      <c r="CXI83"/>
      <c r="CXJ83"/>
      <c r="CXK83"/>
      <c r="CXL83"/>
      <c r="CXM83"/>
      <c r="CXN83"/>
      <c r="CXO83"/>
      <c r="CXP83"/>
      <c r="CXQ83"/>
      <c r="CXR83"/>
      <c r="CXS83"/>
      <c r="CXT83"/>
      <c r="CXU83"/>
      <c r="CXV83"/>
      <c r="CXW83"/>
      <c r="CXX83"/>
      <c r="CXY83"/>
      <c r="CXZ83"/>
      <c r="CYA83"/>
      <c r="CYB83"/>
      <c r="CYC83"/>
      <c r="CYD83"/>
      <c r="CYE83"/>
      <c r="CYF83"/>
      <c r="CYG83"/>
      <c r="CYH83"/>
      <c r="CYI83"/>
      <c r="CYJ83"/>
      <c r="CYK83"/>
      <c r="CYL83"/>
      <c r="CYM83"/>
      <c r="CYN83"/>
      <c r="CYO83"/>
      <c r="CYP83"/>
      <c r="CYQ83"/>
      <c r="CYR83"/>
      <c r="CYS83"/>
      <c r="CYT83"/>
      <c r="CYU83"/>
      <c r="CYV83"/>
      <c r="CYW83"/>
      <c r="CYX83"/>
      <c r="CYY83"/>
      <c r="CYZ83"/>
      <c r="CZA83"/>
      <c r="CZB83"/>
      <c r="CZC83"/>
      <c r="CZD83"/>
      <c r="CZE83"/>
      <c r="CZF83"/>
      <c r="CZG83"/>
      <c r="CZH83"/>
      <c r="CZI83"/>
      <c r="CZJ83"/>
      <c r="CZK83"/>
      <c r="CZL83"/>
      <c r="CZM83"/>
      <c r="CZN83"/>
      <c r="CZO83"/>
      <c r="CZP83"/>
      <c r="CZQ83"/>
      <c r="CZR83"/>
      <c r="CZS83"/>
      <c r="CZT83"/>
      <c r="CZU83"/>
      <c r="CZV83"/>
      <c r="CZW83"/>
      <c r="CZX83"/>
      <c r="CZY83"/>
      <c r="CZZ83"/>
      <c r="DAA83"/>
      <c r="DAB83"/>
      <c r="DAC83"/>
      <c r="DAD83"/>
      <c r="DAE83"/>
      <c r="DAF83"/>
      <c r="DAG83"/>
      <c r="DAH83"/>
      <c r="DAI83"/>
      <c r="DAJ83"/>
      <c r="DAK83"/>
      <c r="DAL83"/>
      <c r="DAM83"/>
      <c r="DAN83"/>
      <c r="DAO83"/>
      <c r="DAP83"/>
      <c r="DAQ83"/>
      <c r="DAR83"/>
      <c r="DAS83"/>
      <c r="DAT83"/>
      <c r="DAU83"/>
      <c r="DAV83"/>
      <c r="DAW83"/>
      <c r="DAX83"/>
      <c r="DAY83"/>
      <c r="DAZ83"/>
      <c r="DBA83"/>
      <c r="DBB83"/>
      <c r="DBC83"/>
      <c r="DBD83"/>
      <c r="DBE83"/>
      <c r="DBF83"/>
      <c r="DBG83"/>
      <c r="DBH83"/>
      <c r="DBI83"/>
      <c r="DBJ83"/>
      <c r="DBK83"/>
      <c r="DBL83"/>
      <c r="DBM83"/>
      <c r="DBN83"/>
      <c r="DBO83"/>
      <c r="DBP83"/>
      <c r="DBQ83"/>
      <c r="DBR83"/>
      <c r="DBS83"/>
      <c r="DBT83"/>
      <c r="DBU83"/>
      <c r="DBV83"/>
      <c r="DBW83"/>
      <c r="DBX83"/>
      <c r="DBY83"/>
      <c r="DBZ83"/>
      <c r="DCA83"/>
      <c r="DCB83"/>
      <c r="DCC83"/>
      <c r="DCD83"/>
      <c r="DCE83"/>
      <c r="DCF83"/>
      <c r="DCG83"/>
      <c r="DCH83"/>
      <c r="DCI83"/>
      <c r="DCJ83"/>
      <c r="DCK83"/>
      <c r="DCL83"/>
      <c r="DCM83"/>
      <c r="DCN83"/>
      <c r="DCO83"/>
      <c r="DCP83"/>
      <c r="DCQ83"/>
      <c r="DCR83"/>
      <c r="DCS83"/>
      <c r="DCT83"/>
      <c r="DCU83"/>
      <c r="DCV83"/>
      <c r="DCW83"/>
      <c r="DCX83"/>
      <c r="DCY83"/>
      <c r="DCZ83"/>
      <c r="DDA83"/>
      <c r="DDB83"/>
      <c r="DDC83"/>
      <c r="DDD83"/>
      <c r="DDE83"/>
      <c r="DDF83"/>
      <c r="DDG83"/>
      <c r="DDH83"/>
      <c r="DDI83"/>
      <c r="DDJ83"/>
      <c r="DDK83"/>
      <c r="DDL83"/>
      <c r="DDM83"/>
      <c r="DDN83"/>
      <c r="DDO83"/>
      <c r="DDP83"/>
      <c r="DDQ83"/>
      <c r="DDR83"/>
      <c r="DDS83"/>
      <c r="DDT83"/>
      <c r="DDU83"/>
      <c r="DDV83"/>
      <c r="DDW83"/>
      <c r="DDX83"/>
      <c r="DDY83"/>
      <c r="DDZ83"/>
      <c r="DEA83"/>
      <c r="DEB83"/>
      <c r="DEC83"/>
      <c r="DED83"/>
      <c r="DEE83"/>
      <c r="DEF83"/>
      <c r="DEG83"/>
      <c r="DEH83"/>
      <c r="DEI83"/>
      <c r="DEJ83"/>
      <c r="DEK83"/>
      <c r="DEL83"/>
      <c r="DEM83"/>
      <c r="DEN83"/>
      <c r="DEO83"/>
      <c r="DEP83"/>
      <c r="DEQ83"/>
      <c r="DER83"/>
      <c r="DES83"/>
      <c r="DET83"/>
      <c r="DEU83"/>
      <c r="DEV83"/>
      <c r="DEW83"/>
      <c r="DEX83"/>
      <c r="DEY83"/>
      <c r="DEZ83"/>
      <c r="DFA83"/>
      <c r="DFB83"/>
      <c r="DFC83"/>
      <c r="DFD83"/>
      <c r="DFE83"/>
      <c r="DFF83"/>
      <c r="DFG83"/>
      <c r="DFH83"/>
      <c r="DFI83"/>
      <c r="DFJ83"/>
      <c r="DFK83"/>
      <c r="DFL83"/>
      <c r="DFM83"/>
      <c r="DFN83"/>
      <c r="DFO83"/>
      <c r="DFP83"/>
      <c r="DFQ83"/>
      <c r="DFR83"/>
      <c r="DFS83"/>
      <c r="DFT83"/>
      <c r="DFU83"/>
      <c r="DFV83"/>
      <c r="DFW83"/>
      <c r="DFX83"/>
      <c r="DFY83"/>
      <c r="DFZ83"/>
      <c r="DGA83"/>
      <c r="DGB83"/>
      <c r="DGC83"/>
      <c r="DGD83"/>
      <c r="DGE83"/>
      <c r="DGF83"/>
      <c r="DGG83"/>
      <c r="DGH83"/>
      <c r="DGI83"/>
      <c r="DGJ83"/>
      <c r="DGK83"/>
      <c r="DGL83"/>
      <c r="DGM83"/>
      <c r="DGN83"/>
      <c r="DGO83"/>
      <c r="DGP83"/>
      <c r="DGQ83"/>
      <c r="DGR83"/>
      <c r="DGS83"/>
      <c r="DGT83"/>
      <c r="DGU83"/>
      <c r="DGV83"/>
      <c r="DGW83"/>
      <c r="DGX83"/>
      <c r="DGY83"/>
      <c r="DGZ83"/>
      <c r="DHA83"/>
      <c r="DHB83"/>
      <c r="DHC83"/>
      <c r="DHD83"/>
      <c r="DHE83"/>
      <c r="DHF83"/>
      <c r="DHG83"/>
      <c r="DHH83"/>
      <c r="DHI83"/>
      <c r="DHJ83"/>
      <c r="DHK83"/>
      <c r="DHL83"/>
      <c r="DHM83"/>
      <c r="DHN83"/>
      <c r="DHO83"/>
      <c r="DHP83"/>
      <c r="DHQ83"/>
      <c r="DHR83"/>
      <c r="DHS83"/>
      <c r="DHT83"/>
      <c r="DHU83"/>
      <c r="DHV83"/>
      <c r="DHW83"/>
      <c r="DHX83"/>
      <c r="DHY83"/>
      <c r="DHZ83"/>
      <c r="DIA83"/>
      <c r="DIB83"/>
      <c r="DIC83"/>
      <c r="DID83"/>
      <c r="DIE83"/>
      <c r="DIF83"/>
      <c r="DIG83"/>
      <c r="DIH83"/>
      <c r="DII83"/>
      <c r="DIJ83"/>
      <c r="DIK83"/>
      <c r="DIL83"/>
      <c r="DIM83"/>
      <c r="DIN83"/>
      <c r="DIO83"/>
      <c r="DIP83"/>
      <c r="DIQ83"/>
      <c r="DIR83"/>
      <c r="DIS83"/>
      <c r="DIT83"/>
      <c r="DIU83"/>
      <c r="DIV83"/>
      <c r="DIW83"/>
      <c r="DIX83"/>
      <c r="DIY83"/>
      <c r="DIZ83"/>
      <c r="DJA83"/>
      <c r="DJB83"/>
      <c r="DJC83"/>
      <c r="DJD83"/>
      <c r="DJE83"/>
      <c r="DJF83"/>
      <c r="DJG83"/>
      <c r="DJH83"/>
      <c r="DJI83"/>
      <c r="DJJ83"/>
      <c r="DJK83"/>
      <c r="DJL83"/>
      <c r="DJM83"/>
      <c r="DJN83"/>
      <c r="DJO83"/>
      <c r="DJP83"/>
      <c r="DJQ83"/>
      <c r="DJR83"/>
      <c r="DJS83"/>
      <c r="DJT83"/>
      <c r="DJU83"/>
      <c r="DJV83"/>
      <c r="DJW83"/>
      <c r="DJX83"/>
      <c r="DJY83"/>
      <c r="DJZ83"/>
      <c r="DKA83"/>
      <c r="DKB83"/>
      <c r="DKC83"/>
      <c r="DKD83"/>
      <c r="DKE83"/>
      <c r="DKF83"/>
      <c r="DKG83"/>
      <c r="DKH83"/>
      <c r="DKI83"/>
      <c r="DKJ83"/>
      <c r="DKK83"/>
      <c r="DKL83"/>
      <c r="DKM83"/>
      <c r="DKN83"/>
      <c r="DKO83"/>
      <c r="DKP83"/>
      <c r="DKQ83"/>
      <c r="DKR83"/>
      <c r="DKS83"/>
      <c r="DKT83"/>
      <c r="DKU83"/>
      <c r="DKV83"/>
      <c r="DKW83"/>
      <c r="DKX83"/>
      <c r="DKY83"/>
      <c r="DKZ83"/>
      <c r="DLA83"/>
      <c r="DLB83"/>
      <c r="DLC83"/>
      <c r="DLD83"/>
      <c r="DLE83"/>
      <c r="DLF83"/>
      <c r="DLG83"/>
      <c r="DLH83"/>
      <c r="DLI83"/>
      <c r="DLJ83"/>
      <c r="DLK83"/>
      <c r="DLL83"/>
      <c r="DLM83"/>
      <c r="DLN83"/>
      <c r="DLO83"/>
      <c r="DLP83"/>
      <c r="DLQ83"/>
      <c r="DLR83"/>
      <c r="DLS83"/>
      <c r="DLT83"/>
      <c r="DLU83"/>
      <c r="DLV83"/>
      <c r="DLW83"/>
      <c r="DLX83"/>
      <c r="DLY83"/>
      <c r="DLZ83"/>
      <c r="DMA83"/>
      <c r="DMB83"/>
      <c r="DMC83"/>
      <c r="DMD83"/>
      <c r="DME83"/>
      <c r="DMF83"/>
      <c r="DMG83"/>
      <c r="DMH83"/>
      <c r="DMI83"/>
      <c r="DMJ83"/>
      <c r="DMK83"/>
      <c r="DML83"/>
      <c r="DMM83"/>
      <c r="DMN83"/>
      <c r="DMO83"/>
      <c r="DMP83"/>
      <c r="DMQ83"/>
      <c r="DMR83"/>
      <c r="DMS83"/>
      <c r="DMT83"/>
      <c r="DMU83"/>
      <c r="DMV83"/>
      <c r="DMW83"/>
      <c r="DMX83"/>
      <c r="DMY83"/>
      <c r="DMZ83"/>
      <c r="DNA83"/>
      <c r="DNB83"/>
      <c r="DNC83"/>
      <c r="DND83"/>
      <c r="DNE83"/>
      <c r="DNF83"/>
      <c r="DNG83"/>
      <c r="DNH83"/>
      <c r="DNI83"/>
      <c r="DNJ83"/>
      <c r="DNK83"/>
      <c r="DNL83"/>
      <c r="DNM83"/>
      <c r="DNN83"/>
      <c r="DNO83"/>
      <c r="DNP83"/>
      <c r="DNQ83"/>
      <c r="DNR83"/>
      <c r="DNS83"/>
      <c r="DNT83"/>
      <c r="DNU83"/>
      <c r="DNV83"/>
      <c r="DNW83"/>
      <c r="DNX83"/>
      <c r="DNY83"/>
      <c r="DNZ83"/>
      <c r="DOA83"/>
      <c r="DOB83"/>
      <c r="DOC83"/>
      <c r="DOD83"/>
      <c r="DOE83"/>
      <c r="DOF83"/>
      <c r="DOG83"/>
      <c r="DOH83"/>
      <c r="DOI83"/>
      <c r="DOJ83"/>
      <c r="DOK83"/>
      <c r="DOL83"/>
      <c r="DOM83"/>
      <c r="DON83"/>
      <c r="DOO83"/>
      <c r="DOP83"/>
      <c r="DOQ83"/>
      <c r="DOR83"/>
      <c r="DOS83"/>
      <c r="DOT83"/>
      <c r="DOU83"/>
      <c r="DOV83"/>
      <c r="DOW83"/>
      <c r="DOX83"/>
      <c r="DOY83"/>
      <c r="DOZ83"/>
      <c r="DPA83"/>
      <c r="DPB83"/>
      <c r="DPC83"/>
      <c r="DPD83"/>
      <c r="DPE83"/>
      <c r="DPF83"/>
      <c r="DPG83"/>
      <c r="DPH83"/>
      <c r="DPI83"/>
      <c r="DPJ83"/>
      <c r="DPK83"/>
      <c r="DPL83"/>
      <c r="DPM83"/>
      <c r="DPN83"/>
      <c r="DPO83"/>
      <c r="DPP83"/>
      <c r="DPQ83"/>
      <c r="DPR83"/>
      <c r="DPS83"/>
      <c r="DPT83"/>
      <c r="DPU83"/>
      <c r="DPV83"/>
      <c r="DPW83"/>
      <c r="DPX83"/>
      <c r="DPY83"/>
      <c r="DPZ83"/>
      <c r="DQA83"/>
      <c r="DQB83"/>
      <c r="DQC83"/>
      <c r="DQD83"/>
      <c r="DQE83"/>
      <c r="DQF83"/>
      <c r="DQG83"/>
      <c r="DQH83"/>
      <c r="DQI83"/>
      <c r="DQJ83"/>
      <c r="DQK83"/>
      <c r="DQL83"/>
      <c r="DQM83"/>
      <c r="DQN83"/>
      <c r="DQO83"/>
      <c r="DQP83"/>
      <c r="DQQ83"/>
      <c r="DQR83"/>
      <c r="DQS83"/>
      <c r="DQT83"/>
      <c r="DQU83"/>
      <c r="DQV83"/>
      <c r="DQW83"/>
      <c r="DQX83"/>
      <c r="DQY83"/>
      <c r="DQZ83"/>
      <c r="DRA83"/>
      <c r="DRB83"/>
      <c r="DRC83"/>
      <c r="DRD83"/>
      <c r="DRE83"/>
      <c r="DRF83"/>
      <c r="DRG83"/>
      <c r="DRH83"/>
      <c r="DRI83"/>
      <c r="DRJ83"/>
      <c r="DRK83"/>
      <c r="DRL83"/>
      <c r="DRM83"/>
      <c r="DRN83"/>
      <c r="DRO83"/>
      <c r="DRP83"/>
      <c r="DRQ83"/>
      <c r="DRR83"/>
      <c r="DRS83"/>
      <c r="DRT83"/>
      <c r="DRU83"/>
      <c r="DRV83"/>
      <c r="DRW83"/>
      <c r="DRX83"/>
      <c r="DRY83"/>
      <c r="DRZ83"/>
      <c r="DSA83"/>
      <c r="DSB83"/>
      <c r="DSC83"/>
      <c r="DSD83"/>
      <c r="DSE83"/>
      <c r="DSF83"/>
      <c r="DSG83"/>
      <c r="DSH83"/>
      <c r="DSI83"/>
      <c r="DSJ83"/>
      <c r="DSK83"/>
      <c r="DSL83"/>
      <c r="DSM83"/>
      <c r="DSN83"/>
      <c r="DSO83"/>
      <c r="DSP83"/>
      <c r="DSQ83"/>
      <c r="DSR83"/>
      <c r="DSS83"/>
      <c r="DST83"/>
      <c r="DSU83"/>
      <c r="DSV83"/>
      <c r="DSW83"/>
      <c r="DSX83"/>
      <c r="DSY83"/>
      <c r="DSZ83"/>
      <c r="DTA83"/>
      <c r="DTB83"/>
      <c r="DTC83"/>
      <c r="DTD83"/>
      <c r="DTE83"/>
      <c r="DTF83"/>
      <c r="DTG83"/>
      <c r="DTH83"/>
      <c r="DTI83"/>
      <c r="DTJ83"/>
      <c r="DTK83"/>
      <c r="DTL83"/>
      <c r="DTM83"/>
      <c r="DTN83"/>
      <c r="DTO83"/>
      <c r="DTP83"/>
      <c r="DTQ83"/>
      <c r="DTR83"/>
      <c r="DTS83"/>
      <c r="DTT83"/>
      <c r="DTU83"/>
      <c r="DTV83"/>
      <c r="DTW83"/>
      <c r="DTX83"/>
      <c r="DTY83"/>
      <c r="DTZ83"/>
      <c r="DUA83"/>
      <c r="DUB83"/>
      <c r="DUC83"/>
      <c r="DUD83"/>
      <c r="DUE83"/>
      <c r="DUF83"/>
      <c r="DUG83"/>
      <c r="DUH83"/>
      <c r="DUI83"/>
      <c r="DUJ83"/>
      <c r="DUK83"/>
      <c r="DUL83"/>
      <c r="DUM83"/>
      <c r="DUN83"/>
      <c r="DUO83"/>
      <c r="DUP83"/>
      <c r="DUQ83"/>
      <c r="DUR83"/>
      <c r="DUS83"/>
      <c r="DUT83"/>
      <c r="DUU83"/>
      <c r="DUV83"/>
      <c r="DUW83"/>
      <c r="DUX83"/>
      <c r="DUY83"/>
      <c r="DUZ83"/>
      <c r="DVA83"/>
      <c r="DVB83"/>
      <c r="DVC83"/>
      <c r="DVD83"/>
      <c r="DVE83"/>
      <c r="DVF83"/>
      <c r="DVG83"/>
      <c r="DVH83"/>
      <c r="DVI83"/>
      <c r="DVJ83"/>
      <c r="DVK83"/>
      <c r="DVL83"/>
      <c r="DVM83"/>
      <c r="DVN83"/>
      <c r="DVO83"/>
      <c r="DVP83"/>
      <c r="DVQ83"/>
      <c r="DVR83"/>
      <c r="DVS83"/>
      <c r="DVT83"/>
      <c r="DVU83"/>
      <c r="DVV83"/>
      <c r="DVW83"/>
      <c r="DVX83"/>
      <c r="DVY83"/>
      <c r="DVZ83"/>
      <c r="DWA83"/>
      <c r="DWB83"/>
      <c r="DWC83"/>
      <c r="DWD83"/>
      <c r="DWE83"/>
      <c r="DWF83"/>
      <c r="DWG83"/>
      <c r="DWH83"/>
      <c r="DWI83"/>
      <c r="DWJ83"/>
      <c r="DWK83"/>
      <c r="DWL83"/>
      <c r="DWM83"/>
      <c r="DWN83"/>
      <c r="DWO83"/>
      <c r="DWP83"/>
      <c r="DWQ83"/>
      <c r="DWR83"/>
      <c r="DWS83"/>
      <c r="DWT83"/>
      <c r="DWU83"/>
      <c r="DWV83"/>
      <c r="DWW83"/>
      <c r="DWX83"/>
      <c r="DWY83"/>
      <c r="DWZ83"/>
      <c r="DXA83"/>
      <c r="DXB83"/>
      <c r="DXC83"/>
      <c r="DXD83"/>
      <c r="DXE83"/>
      <c r="DXF83"/>
      <c r="DXG83"/>
      <c r="DXH83"/>
      <c r="DXI83"/>
      <c r="DXJ83"/>
      <c r="DXK83"/>
      <c r="DXL83"/>
      <c r="DXM83"/>
      <c r="DXN83"/>
      <c r="DXO83"/>
      <c r="DXP83"/>
      <c r="DXQ83"/>
      <c r="DXR83"/>
      <c r="DXS83"/>
      <c r="DXT83"/>
      <c r="DXU83"/>
      <c r="DXV83"/>
      <c r="DXW83"/>
      <c r="DXX83"/>
      <c r="DXY83"/>
      <c r="DXZ83"/>
      <c r="DYA83"/>
      <c r="DYB83"/>
      <c r="DYC83"/>
      <c r="DYD83"/>
      <c r="DYE83"/>
      <c r="DYF83"/>
      <c r="DYG83"/>
      <c r="DYH83"/>
      <c r="DYI83"/>
      <c r="DYJ83"/>
      <c r="DYK83"/>
      <c r="DYL83"/>
      <c r="DYM83"/>
      <c r="DYN83"/>
      <c r="DYO83"/>
      <c r="DYP83"/>
      <c r="DYQ83"/>
      <c r="DYR83"/>
      <c r="DYS83"/>
      <c r="DYT83"/>
      <c r="DYU83"/>
      <c r="DYV83"/>
      <c r="DYW83"/>
      <c r="DYX83"/>
      <c r="DYY83"/>
      <c r="DYZ83"/>
      <c r="DZA83"/>
      <c r="DZB83"/>
      <c r="DZC83"/>
      <c r="DZD83"/>
      <c r="DZE83"/>
      <c r="DZF83"/>
      <c r="DZG83"/>
      <c r="DZH83"/>
      <c r="DZI83"/>
      <c r="DZJ83"/>
      <c r="DZK83"/>
      <c r="DZL83"/>
      <c r="DZM83"/>
      <c r="DZN83"/>
      <c r="DZO83"/>
      <c r="DZP83"/>
      <c r="DZQ83"/>
      <c r="DZR83"/>
      <c r="DZS83"/>
      <c r="DZT83"/>
      <c r="DZU83"/>
      <c r="DZV83"/>
      <c r="DZW83"/>
      <c r="DZX83"/>
      <c r="DZY83"/>
      <c r="DZZ83"/>
      <c r="EAA83"/>
      <c r="EAB83"/>
      <c r="EAC83"/>
      <c r="EAD83"/>
      <c r="EAE83"/>
      <c r="EAF83"/>
      <c r="EAG83"/>
      <c r="EAH83"/>
      <c r="EAI83"/>
      <c r="EAJ83"/>
      <c r="EAK83"/>
      <c r="EAL83"/>
      <c r="EAM83"/>
      <c r="EAN83"/>
      <c r="EAO83"/>
      <c r="EAP83"/>
      <c r="EAQ83"/>
      <c r="EAR83"/>
      <c r="EAS83"/>
      <c r="EAT83"/>
      <c r="EAU83"/>
      <c r="EAV83"/>
      <c r="EAW83"/>
      <c r="EAX83"/>
      <c r="EAY83"/>
      <c r="EAZ83"/>
      <c r="EBA83"/>
      <c r="EBB83"/>
      <c r="EBC83"/>
      <c r="EBD83"/>
      <c r="EBE83"/>
      <c r="EBF83"/>
      <c r="EBG83"/>
      <c r="EBH83"/>
      <c r="EBI83"/>
      <c r="EBJ83"/>
      <c r="EBK83"/>
      <c r="EBL83"/>
      <c r="EBM83"/>
      <c r="EBN83"/>
      <c r="EBO83"/>
      <c r="EBP83"/>
      <c r="EBQ83"/>
      <c r="EBR83"/>
      <c r="EBS83"/>
      <c r="EBT83"/>
      <c r="EBU83"/>
      <c r="EBV83"/>
      <c r="EBW83"/>
      <c r="EBX83"/>
      <c r="EBY83"/>
      <c r="EBZ83"/>
      <c r="ECA83"/>
      <c r="ECB83"/>
      <c r="ECC83"/>
      <c r="ECD83"/>
      <c r="ECE83"/>
      <c r="ECF83"/>
      <c r="ECG83"/>
      <c r="ECH83"/>
      <c r="ECI83"/>
      <c r="ECJ83"/>
      <c r="ECK83"/>
      <c r="ECL83"/>
      <c r="ECM83"/>
      <c r="ECN83"/>
      <c r="ECO83"/>
      <c r="ECP83"/>
      <c r="ECQ83"/>
      <c r="ECR83"/>
      <c r="ECS83"/>
      <c r="ECT83"/>
      <c r="ECU83"/>
      <c r="ECV83"/>
      <c r="ECW83"/>
      <c r="ECX83"/>
      <c r="ECY83"/>
      <c r="ECZ83"/>
      <c r="EDA83"/>
      <c r="EDB83"/>
      <c r="EDC83"/>
      <c r="EDD83"/>
      <c r="EDE83"/>
      <c r="EDF83"/>
      <c r="EDG83"/>
      <c r="EDH83"/>
      <c r="EDI83"/>
      <c r="EDJ83"/>
      <c r="EDK83"/>
      <c r="EDL83"/>
      <c r="EDM83"/>
      <c r="EDN83"/>
      <c r="EDO83"/>
      <c r="EDP83"/>
      <c r="EDQ83"/>
      <c r="EDR83"/>
      <c r="EDS83"/>
      <c r="EDT83"/>
      <c r="EDU83"/>
      <c r="EDV83"/>
      <c r="EDW83"/>
      <c r="EDX83"/>
      <c r="EDY83"/>
      <c r="EDZ83"/>
      <c r="EEA83"/>
      <c r="EEB83"/>
      <c r="EEC83"/>
      <c r="EED83"/>
      <c r="EEE83"/>
      <c r="EEF83"/>
      <c r="EEG83"/>
      <c r="EEH83"/>
      <c r="EEI83"/>
      <c r="EEJ83"/>
      <c r="EEK83"/>
      <c r="EEL83"/>
      <c r="EEM83"/>
      <c r="EEN83"/>
      <c r="EEO83"/>
      <c r="EEP83"/>
      <c r="EEQ83"/>
      <c r="EER83"/>
      <c r="EES83"/>
      <c r="EET83"/>
      <c r="EEU83"/>
      <c r="EEV83"/>
      <c r="EEW83"/>
      <c r="EEX83"/>
      <c r="EEY83"/>
      <c r="EEZ83"/>
      <c r="EFA83"/>
      <c r="EFB83"/>
      <c r="EFC83"/>
      <c r="EFD83"/>
      <c r="EFE83"/>
      <c r="EFF83"/>
      <c r="EFG83"/>
      <c r="EFH83"/>
      <c r="EFI83"/>
      <c r="EFJ83"/>
      <c r="EFK83"/>
      <c r="EFL83"/>
      <c r="EFM83"/>
      <c r="EFN83"/>
      <c r="EFO83"/>
      <c r="EFP83"/>
      <c r="EFQ83"/>
      <c r="EFR83"/>
      <c r="EFS83"/>
      <c r="EFT83"/>
      <c r="EFU83"/>
      <c r="EFV83"/>
      <c r="EFW83"/>
      <c r="EFX83"/>
      <c r="EFY83"/>
      <c r="EFZ83"/>
      <c r="EGA83"/>
      <c r="EGB83"/>
      <c r="EGC83"/>
      <c r="EGD83"/>
      <c r="EGE83"/>
      <c r="EGF83"/>
      <c r="EGG83"/>
      <c r="EGH83"/>
      <c r="EGI83"/>
      <c r="EGJ83"/>
      <c r="EGK83"/>
      <c r="EGL83"/>
      <c r="EGM83"/>
      <c r="EGN83"/>
      <c r="EGO83"/>
      <c r="EGP83"/>
      <c r="EGQ83"/>
      <c r="EGR83"/>
      <c r="EGS83"/>
      <c r="EGT83"/>
      <c r="EGU83"/>
      <c r="EGV83"/>
      <c r="EGW83"/>
      <c r="EGX83"/>
      <c r="EGY83"/>
      <c r="EGZ83"/>
      <c r="EHA83"/>
      <c r="EHB83"/>
      <c r="EHC83"/>
      <c r="EHD83"/>
      <c r="EHE83"/>
      <c r="EHF83"/>
      <c r="EHG83"/>
      <c r="EHH83"/>
      <c r="EHI83"/>
      <c r="EHJ83"/>
      <c r="EHK83"/>
      <c r="EHL83"/>
      <c r="EHM83"/>
      <c r="EHN83"/>
      <c r="EHO83"/>
      <c r="EHP83"/>
      <c r="EHQ83"/>
      <c r="EHR83"/>
      <c r="EHS83"/>
      <c r="EHT83"/>
      <c r="EHU83"/>
      <c r="EHV83"/>
      <c r="EHW83"/>
      <c r="EHX83"/>
      <c r="EHY83"/>
      <c r="EHZ83"/>
      <c r="EIA83"/>
      <c r="EIB83"/>
      <c r="EIC83"/>
      <c r="EID83"/>
      <c r="EIE83"/>
      <c r="EIF83"/>
      <c r="EIG83"/>
      <c r="EIH83"/>
      <c r="EII83"/>
      <c r="EIJ83"/>
      <c r="EIK83"/>
      <c r="EIL83"/>
      <c r="EIM83"/>
      <c r="EIN83"/>
      <c r="EIO83"/>
      <c r="EIP83"/>
      <c r="EIQ83"/>
      <c r="EIR83"/>
      <c r="EIS83"/>
      <c r="EIT83"/>
      <c r="EIU83"/>
      <c r="EIV83"/>
      <c r="EIW83"/>
      <c r="EIX83"/>
      <c r="EIY83"/>
      <c r="EIZ83"/>
      <c r="EJA83"/>
      <c r="EJB83"/>
      <c r="EJC83"/>
      <c r="EJD83"/>
      <c r="EJE83"/>
      <c r="EJF83"/>
      <c r="EJG83"/>
      <c r="EJH83"/>
      <c r="EJI83"/>
      <c r="EJJ83"/>
      <c r="EJK83"/>
      <c r="EJL83"/>
      <c r="EJM83"/>
      <c r="EJN83"/>
      <c r="EJO83"/>
      <c r="EJP83"/>
      <c r="EJQ83"/>
      <c r="EJR83"/>
      <c r="EJS83"/>
      <c r="EJT83"/>
      <c r="EJU83"/>
      <c r="EJV83"/>
      <c r="EJW83"/>
      <c r="EJX83"/>
      <c r="EJY83"/>
      <c r="EJZ83"/>
      <c r="EKA83"/>
      <c r="EKB83"/>
      <c r="EKC83"/>
      <c r="EKD83"/>
      <c r="EKE83"/>
      <c r="EKF83"/>
      <c r="EKG83"/>
      <c r="EKH83"/>
      <c r="EKI83"/>
      <c r="EKJ83"/>
      <c r="EKK83"/>
      <c r="EKL83"/>
      <c r="EKM83"/>
      <c r="EKN83"/>
      <c r="EKO83"/>
      <c r="EKP83"/>
      <c r="EKQ83"/>
      <c r="EKR83"/>
      <c r="EKS83"/>
      <c r="EKT83"/>
      <c r="EKU83"/>
      <c r="EKV83"/>
      <c r="EKW83"/>
      <c r="EKX83"/>
      <c r="EKY83"/>
      <c r="EKZ83"/>
      <c r="ELA83"/>
      <c r="ELB83"/>
      <c r="ELC83"/>
      <c r="ELD83"/>
      <c r="ELE83"/>
      <c r="ELF83"/>
      <c r="ELG83"/>
      <c r="ELH83"/>
      <c r="ELI83"/>
      <c r="ELJ83"/>
      <c r="ELK83"/>
      <c r="ELL83"/>
      <c r="ELM83"/>
      <c r="ELN83"/>
      <c r="ELO83"/>
      <c r="ELP83"/>
      <c r="ELQ83"/>
      <c r="ELR83"/>
      <c r="ELS83"/>
      <c r="ELT83"/>
      <c r="ELU83"/>
      <c r="ELV83"/>
      <c r="ELW83"/>
      <c r="ELX83"/>
      <c r="ELY83"/>
      <c r="ELZ83"/>
      <c r="EMA83"/>
      <c r="EMB83"/>
      <c r="EMC83"/>
      <c r="EMD83"/>
      <c r="EME83"/>
      <c r="EMF83"/>
      <c r="EMG83"/>
      <c r="EMH83"/>
      <c r="EMI83"/>
      <c r="EMJ83"/>
      <c r="EMK83"/>
      <c r="EML83"/>
      <c r="EMM83"/>
      <c r="EMN83"/>
      <c r="EMO83"/>
      <c r="EMP83"/>
      <c r="EMQ83"/>
      <c r="EMR83"/>
      <c r="EMS83"/>
      <c r="EMT83"/>
      <c r="EMU83"/>
      <c r="EMV83"/>
      <c r="EMW83"/>
      <c r="EMX83"/>
      <c r="EMY83"/>
      <c r="EMZ83"/>
      <c r="ENA83"/>
      <c r="ENB83"/>
      <c r="ENC83"/>
      <c r="END83"/>
      <c r="ENE83"/>
      <c r="ENF83"/>
      <c r="ENG83"/>
      <c r="ENH83"/>
      <c r="ENI83"/>
      <c r="ENJ83"/>
      <c r="ENK83"/>
      <c r="ENL83"/>
      <c r="ENM83"/>
      <c r="ENN83"/>
      <c r="ENO83"/>
      <c r="ENP83"/>
      <c r="ENQ83"/>
      <c r="ENR83"/>
      <c r="ENS83"/>
      <c r="ENT83"/>
      <c r="ENU83"/>
      <c r="ENV83"/>
      <c r="ENW83"/>
      <c r="ENX83"/>
      <c r="ENY83"/>
      <c r="ENZ83"/>
      <c r="EOA83"/>
      <c r="EOB83"/>
      <c r="EOC83"/>
      <c r="EOD83"/>
      <c r="EOE83"/>
      <c r="EOF83"/>
      <c r="EOG83"/>
      <c r="EOH83"/>
      <c r="EOI83"/>
      <c r="EOJ83"/>
      <c r="EOK83"/>
      <c r="EOL83"/>
      <c r="EOM83"/>
      <c r="EON83"/>
      <c r="EOO83"/>
      <c r="EOP83"/>
      <c r="EOQ83"/>
      <c r="EOR83"/>
      <c r="EOS83"/>
      <c r="EOT83"/>
      <c r="EOU83"/>
      <c r="EOV83"/>
      <c r="EOW83"/>
      <c r="EOX83"/>
      <c r="EOY83"/>
      <c r="EOZ83"/>
      <c r="EPA83"/>
      <c r="EPB83"/>
      <c r="EPC83"/>
      <c r="EPD83"/>
      <c r="EPE83"/>
      <c r="EPF83"/>
      <c r="EPG83"/>
      <c r="EPH83"/>
      <c r="EPI83"/>
      <c r="EPJ83"/>
      <c r="EPK83"/>
      <c r="EPL83"/>
      <c r="EPM83"/>
      <c r="EPN83"/>
      <c r="EPO83"/>
      <c r="EPP83"/>
      <c r="EPQ83"/>
      <c r="EPR83"/>
      <c r="EPS83"/>
      <c r="EPT83"/>
      <c r="EPU83"/>
      <c r="EPV83"/>
      <c r="EPW83"/>
      <c r="EPX83"/>
      <c r="EPY83"/>
      <c r="EPZ83"/>
      <c r="EQA83"/>
      <c r="EQB83"/>
      <c r="EQC83"/>
      <c r="EQD83"/>
      <c r="EQE83"/>
      <c r="EQF83"/>
      <c r="EQG83"/>
      <c r="EQH83"/>
      <c r="EQI83"/>
      <c r="EQJ83"/>
      <c r="EQK83"/>
      <c r="EQL83"/>
      <c r="EQM83"/>
      <c r="EQN83"/>
      <c r="EQO83"/>
      <c r="EQP83"/>
      <c r="EQQ83"/>
      <c r="EQR83"/>
      <c r="EQS83"/>
      <c r="EQT83"/>
      <c r="EQU83"/>
      <c r="EQV83"/>
      <c r="EQW83"/>
      <c r="EQX83"/>
      <c r="EQY83"/>
      <c r="EQZ83"/>
      <c r="ERA83"/>
      <c r="ERB83"/>
      <c r="ERC83"/>
      <c r="ERD83"/>
      <c r="ERE83"/>
      <c r="ERF83"/>
      <c r="ERG83"/>
      <c r="ERH83"/>
      <c r="ERI83"/>
      <c r="ERJ83"/>
      <c r="ERK83"/>
      <c r="ERL83"/>
      <c r="ERM83"/>
      <c r="ERN83"/>
      <c r="ERO83"/>
      <c r="ERP83"/>
      <c r="ERQ83"/>
      <c r="ERR83"/>
      <c r="ERS83"/>
      <c r="ERT83"/>
      <c r="ERU83"/>
      <c r="ERV83"/>
      <c r="ERW83"/>
      <c r="ERX83"/>
      <c r="ERY83"/>
      <c r="ERZ83"/>
      <c r="ESA83"/>
      <c r="ESB83"/>
      <c r="ESC83"/>
      <c r="ESD83"/>
      <c r="ESE83"/>
      <c r="ESF83"/>
      <c r="ESG83"/>
      <c r="ESH83"/>
      <c r="ESI83"/>
      <c r="ESJ83"/>
      <c r="ESK83"/>
      <c r="ESL83"/>
      <c r="ESM83"/>
      <c r="ESN83"/>
      <c r="ESO83"/>
      <c r="ESP83"/>
      <c r="ESQ83"/>
      <c r="ESR83"/>
      <c r="ESS83"/>
      <c r="EST83"/>
      <c r="ESU83"/>
      <c r="ESV83"/>
      <c r="ESW83"/>
      <c r="ESX83"/>
      <c r="ESY83"/>
      <c r="ESZ83"/>
      <c r="ETA83"/>
      <c r="ETB83"/>
      <c r="ETC83"/>
      <c r="ETD83"/>
      <c r="ETE83"/>
      <c r="ETF83"/>
      <c r="ETG83"/>
      <c r="ETH83"/>
      <c r="ETI83"/>
      <c r="ETJ83"/>
      <c r="ETK83"/>
      <c r="ETL83"/>
      <c r="ETM83"/>
      <c r="ETN83"/>
      <c r="ETO83"/>
      <c r="ETP83"/>
      <c r="ETQ83"/>
      <c r="ETR83"/>
      <c r="ETS83"/>
      <c r="ETT83"/>
      <c r="ETU83"/>
      <c r="ETV83"/>
      <c r="ETW83"/>
      <c r="ETX83"/>
      <c r="ETY83"/>
      <c r="ETZ83"/>
      <c r="EUA83"/>
      <c r="EUB83"/>
      <c r="EUC83"/>
      <c r="EUD83"/>
      <c r="EUE83"/>
      <c r="EUF83"/>
      <c r="EUG83"/>
      <c r="EUH83"/>
      <c r="EUI83"/>
      <c r="EUJ83"/>
      <c r="EUK83"/>
      <c r="EUL83"/>
      <c r="EUM83"/>
      <c r="EUN83"/>
      <c r="EUO83"/>
      <c r="EUP83"/>
      <c r="EUQ83"/>
      <c r="EUR83"/>
      <c r="EUS83"/>
      <c r="EUT83"/>
      <c r="EUU83"/>
      <c r="EUV83"/>
      <c r="EUW83"/>
      <c r="EUX83"/>
      <c r="EUY83"/>
      <c r="EUZ83"/>
      <c r="EVA83"/>
      <c r="EVB83"/>
      <c r="EVC83"/>
      <c r="EVD83"/>
      <c r="EVE83"/>
      <c r="EVF83"/>
      <c r="EVG83"/>
      <c r="EVH83"/>
      <c r="EVI83"/>
      <c r="EVJ83"/>
      <c r="EVK83"/>
      <c r="EVL83"/>
      <c r="EVM83"/>
      <c r="EVN83"/>
      <c r="EVO83"/>
      <c r="EVP83"/>
      <c r="EVQ83"/>
      <c r="EVR83"/>
      <c r="EVS83"/>
      <c r="EVT83"/>
      <c r="EVU83"/>
      <c r="EVV83"/>
      <c r="EVW83"/>
      <c r="EVX83"/>
      <c r="EVY83"/>
      <c r="EVZ83"/>
      <c r="EWA83"/>
      <c r="EWB83"/>
      <c r="EWC83"/>
      <c r="EWD83"/>
      <c r="EWE83"/>
      <c r="EWF83"/>
      <c r="EWG83"/>
      <c r="EWH83"/>
      <c r="EWI83"/>
      <c r="EWJ83"/>
      <c r="EWK83"/>
      <c r="EWL83"/>
      <c r="EWM83"/>
      <c r="EWN83"/>
      <c r="EWO83"/>
      <c r="EWP83"/>
      <c r="EWQ83"/>
      <c r="EWR83"/>
      <c r="EWS83"/>
      <c r="EWT83"/>
      <c r="EWU83"/>
      <c r="EWV83"/>
      <c r="EWW83"/>
      <c r="EWX83"/>
      <c r="EWY83"/>
      <c r="EWZ83"/>
      <c r="EXA83"/>
      <c r="EXB83"/>
      <c r="EXC83"/>
      <c r="EXD83"/>
      <c r="EXE83"/>
      <c r="EXF83"/>
      <c r="EXG83"/>
      <c r="EXH83"/>
      <c r="EXI83"/>
      <c r="EXJ83"/>
      <c r="EXK83"/>
      <c r="EXL83"/>
      <c r="EXM83"/>
      <c r="EXN83"/>
      <c r="EXO83"/>
      <c r="EXP83"/>
      <c r="EXQ83"/>
      <c r="EXR83"/>
      <c r="EXS83"/>
      <c r="EXT83"/>
      <c r="EXU83"/>
      <c r="EXV83"/>
      <c r="EXW83"/>
      <c r="EXX83"/>
      <c r="EXY83"/>
      <c r="EXZ83"/>
      <c r="EYA83"/>
      <c r="EYB83"/>
      <c r="EYC83"/>
      <c r="EYD83"/>
      <c r="EYE83"/>
      <c r="EYF83"/>
      <c r="EYG83"/>
      <c r="EYH83"/>
      <c r="EYI83"/>
      <c r="EYJ83"/>
      <c r="EYK83"/>
      <c r="EYL83"/>
      <c r="EYM83"/>
      <c r="EYN83"/>
      <c r="EYO83"/>
      <c r="EYP83"/>
      <c r="EYQ83"/>
      <c r="EYR83"/>
      <c r="EYS83"/>
      <c r="EYT83"/>
      <c r="EYU83"/>
      <c r="EYV83"/>
      <c r="EYW83"/>
      <c r="EYX83"/>
      <c r="EYY83"/>
      <c r="EYZ83"/>
      <c r="EZA83"/>
      <c r="EZB83"/>
      <c r="EZC83"/>
      <c r="EZD83"/>
      <c r="EZE83"/>
      <c r="EZF83"/>
      <c r="EZG83"/>
      <c r="EZH83"/>
      <c r="EZI83"/>
      <c r="EZJ83"/>
      <c r="EZK83"/>
      <c r="EZL83"/>
      <c r="EZM83"/>
      <c r="EZN83"/>
      <c r="EZO83"/>
      <c r="EZP83"/>
      <c r="EZQ83"/>
      <c r="EZR83"/>
      <c r="EZS83"/>
      <c r="EZT83"/>
      <c r="EZU83"/>
      <c r="EZV83"/>
      <c r="EZW83"/>
      <c r="EZX83"/>
      <c r="EZY83"/>
      <c r="EZZ83"/>
      <c r="FAA83"/>
      <c r="FAB83"/>
      <c r="FAC83"/>
      <c r="FAD83"/>
      <c r="FAE83"/>
      <c r="FAF83"/>
      <c r="FAG83"/>
      <c r="FAH83"/>
      <c r="FAI83"/>
      <c r="FAJ83"/>
      <c r="FAK83"/>
      <c r="FAL83"/>
      <c r="FAM83"/>
      <c r="FAN83"/>
      <c r="FAO83"/>
      <c r="FAP83"/>
      <c r="FAQ83"/>
      <c r="FAR83"/>
      <c r="FAS83"/>
      <c r="FAT83"/>
      <c r="FAU83"/>
      <c r="FAV83"/>
      <c r="FAW83"/>
      <c r="FAX83"/>
      <c r="FAY83"/>
      <c r="FAZ83"/>
      <c r="FBA83"/>
      <c r="FBB83"/>
      <c r="FBC83"/>
      <c r="FBD83"/>
      <c r="FBE83"/>
      <c r="FBF83"/>
      <c r="FBG83"/>
      <c r="FBH83"/>
      <c r="FBI83"/>
      <c r="FBJ83"/>
      <c r="FBK83"/>
      <c r="FBL83"/>
      <c r="FBM83"/>
      <c r="FBN83"/>
      <c r="FBO83"/>
      <c r="FBP83"/>
      <c r="FBQ83"/>
      <c r="FBR83"/>
      <c r="FBS83"/>
      <c r="FBT83"/>
      <c r="FBU83"/>
      <c r="FBV83"/>
      <c r="FBW83"/>
      <c r="FBX83"/>
      <c r="FBY83"/>
      <c r="FBZ83"/>
      <c r="FCA83"/>
      <c r="FCB83"/>
      <c r="FCC83"/>
      <c r="FCD83"/>
      <c r="FCE83"/>
      <c r="FCF83"/>
      <c r="FCG83"/>
      <c r="FCH83"/>
      <c r="FCI83"/>
      <c r="FCJ83"/>
      <c r="FCK83"/>
      <c r="FCL83"/>
      <c r="FCM83"/>
      <c r="FCN83"/>
      <c r="FCO83"/>
      <c r="FCP83"/>
      <c r="FCQ83"/>
      <c r="FCR83"/>
      <c r="FCS83"/>
      <c r="FCT83"/>
      <c r="FCU83"/>
      <c r="FCV83"/>
      <c r="FCW83"/>
      <c r="FCX83"/>
      <c r="FCY83"/>
      <c r="FCZ83"/>
      <c r="FDA83"/>
      <c r="FDB83"/>
      <c r="FDC83"/>
      <c r="FDD83"/>
      <c r="FDE83"/>
      <c r="FDF83"/>
      <c r="FDG83"/>
      <c r="FDH83"/>
      <c r="FDI83"/>
      <c r="FDJ83"/>
      <c r="FDK83"/>
      <c r="FDL83"/>
      <c r="FDM83"/>
      <c r="FDN83"/>
      <c r="FDO83"/>
      <c r="FDP83"/>
      <c r="FDQ83"/>
      <c r="FDR83"/>
      <c r="FDS83"/>
      <c r="FDT83"/>
      <c r="FDU83"/>
      <c r="FDV83"/>
      <c r="FDW83"/>
      <c r="FDX83"/>
      <c r="FDY83"/>
      <c r="FDZ83"/>
      <c r="FEA83"/>
      <c r="FEB83"/>
      <c r="FEC83"/>
      <c r="FED83"/>
      <c r="FEE83"/>
      <c r="FEF83"/>
      <c r="FEG83"/>
      <c r="FEH83"/>
      <c r="FEI83"/>
      <c r="FEJ83"/>
      <c r="FEK83"/>
      <c r="FEL83"/>
      <c r="FEM83"/>
      <c r="FEN83"/>
      <c r="FEO83"/>
      <c r="FEP83"/>
      <c r="FEQ83"/>
      <c r="FER83"/>
      <c r="FES83"/>
      <c r="FET83"/>
      <c r="FEU83"/>
      <c r="FEV83"/>
      <c r="FEW83"/>
      <c r="FEX83"/>
      <c r="FEY83"/>
      <c r="FEZ83"/>
      <c r="FFA83"/>
      <c r="FFB83"/>
      <c r="FFC83"/>
      <c r="FFD83"/>
      <c r="FFE83"/>
      <c r="FFF83"/>
      <c r="FFG83"/>
      <c r="FFH83"/>
      <c r="FFI83"/>
      <c r="FFJ83"/>
      <c r="FFK83"/>
      <c r="FFL83"/>
      <c r="FFM83"/>
      <c r="FFN83"/>
      <c r="FFO83"/>
      <c r="FFP83"/>
      <c r="FFQ83"/>
      <c r="FFR83"/>
      <c r="FFS83"/>
      <c r="FFT83"/>
      <c r="FFU83"/>
      <c r="FFV83"/>
      <c r="FFW83"/>
      <c r="FFX83"/>
      <c r="FFY83"/>
      <c r="FFZ83"/>
      <c r="FGA83"/>
      <c r="FGB83"/>
      <c r="FGC83"/>
      <c r="FGD83"/>
      <c r="FGE83"/>
      <c r="FGF83"/>
      <c r="FGG83"/>
      <c r="FGH83"/>
      <c r="FGI83"/>
      <c r="FGJ83"/>
      <c r="FGK83"/>
      <c r="FGL83"/>
      <c r="FGM83"/>
      <c r="FGN83"/>
      <c r="FGO83"/>
      <c r="FGP83"/>
      <c r="FGQ83"/>
      <c r="FGR83"/>
      <c r="FGS83"/>
      <c r="FGT83"/>
      <c r="FGU83"/>
      <c r="FGV83"/>
      <c r="FGW83"/>
      <c r="FGX83"/>
      <c r="FGY83"/>
      <c r="FGZ83"/>
      <c r="FHA83"/>
      <c r="FHB83"/>
      <c r="FHC83"/>
      <c r="FHD83"/>
      <c r="FHE83"/>
      <c r="FHF83"/>
      <c r="FHG83"/>
      <c r="FHH83"/>
      <c r="FHI83"/>
      <c r="FHJ83"/>
      <c r="FHK83"/>
      <c r="FHL83"/>
      <c r="FHM83"/>
      <c r="FHN83"/>
      <c r="FHO83"/>
      <c r="FHP83"/>
      <c r="FHQ83"/>
      <c r="FHR83"/>
      <c r="FHS83"/>
      <c r="FHT83"/>
      <c r="FHU83"/>
      <c r="FHV83"/>
      <c r="FHW83"/>
      <c r="FHX83"/>
      <c r="FHY83"/>
      <c r="FHZ83"/>
      <c r="FIA83"/>
      <c r="FIB83"/>
      <c r="FIC83"/>
      <c r="FID83"/>
      <c r="FIE83"/>
      <c r="FIF83"/>
      <c r="FIG83"/>
      <c r="FIH83"/>
      <c r="FII83"/>
      <c r="FIJ83"/>
      <c r="FIK83"/>
      <c r="FIL83"/>
      <c r="FIM83"/>
      <c r="FIN83"/>
      <c r="FIO83"/>
      <c r="FIP83"/>
      <c r="FIQ83"/>
      <c r="FIR83"/>
      <c r="FIS83"/>
      <c r="FIT83"/>
      <c r="FIU83"/>
      <c r="FIV83"/>
      <c r="FIW83"/>
      <c r="FIX83"/>
      <c r="FIY83"/>
      <c r="FIZ83"/>
      <c r="FJA83"/>
      <c r="FJB83"/>
      <c r="FJC83"/>
      <c r="FJD83"/>
      <c r="FJE83"/>
      <c r="FJF83"/>
      <c r="FJG83"/>
      <c r="FJH83"/>
      <c r="FJI83"/>
      <c r="FJJ83"/>
      <c r="FJK83"/>
      <c r="FJL83"/>
      <c r="FJM83"/>
      <c r="FJN83"/>
      <c r="FJO83"/>
      <c r="FJP83"/>
      <c r="FJQ83"/>
      <c r="FJR83"/>
      <c r="FJS83"/>
      <c r="FJT83"/>
      <c r="FJU83"/>
      <c r="FJV83"/>
      <c r="FJW83"/>
      <c r="FJX83"/>
      <c r="FJY83"/>
      <c r="FJZ83"/>
      <c r="FKA83"/>
      <c r="FKB83"/>
      <c r="FKC83"/>
      <c r="FKD83"/>
      <c r="FKE83"/>
      <c r="FKF83"/>
      <c r="FKG83"/>
      <c r="FKH83"/>
      <c r="FKI83"/>
      <c r="FKJ83"/>
      <c r="FKK83"/>
      <c r="FKL83"/>
      <c r="FKM83"/>
      <c r="FKN83"/>
      <c r="FKO83"/>
      <c r="FKP83"/>
      <c r="FKQ83"/>
      <c r="FKR83"/>
      <c r="FKS83"/>
      <c r="FKT83"/>
      <c r="FKU83"/>
      <c r="FKV83"/>
      <c r="FKW83"/>
      <c r="FKX83"/>
      <c r="FKY83"/>
      <c r="FKZ83"/>
      <c r="FLA83"/>
      <c r="FLB83"/>
      <c r="FLC83"/>
      <c r="FLD83"/>
      <c r="FLE83"/>
      <c r="FLF83"/>
      <c r="FLG83"/>
      <c r="FLH83"/>
      <c r="FLI83"/>
      <c r="FLJ83"/>
      <c r="FLK83"/>
      <c r="FLL83"/>
      <c r="FLM83"/>
      <c r="FLN83"/>
      <c r="FLO83"/>
      <c r="FLP83"/>
      <c r="FLQ83"/>
      <c r="FLR83"/>
      <c r="FLS83"/>
      <c r="FLT83"/>
      <c r="FLU83"/>
      <c r="FLV83"/>
      <c r="FLW83"/>
      <c r="FLX83"/>
      <c r="FLY83"/>
      <c r="FLZ83"/>
      <c r="FMA83"/>
      <c r="FMB83"/>
      <c r="FMC83"/>
      <c r="FMD83"/>
      <c r="FME83"/>
      <c r="FMF83"/>
      <c r="FMG83"/>
      <c r="FMH83"/>
      <c r="FMI83"/>
      <c r="FMJ83"/>
      <c r="FMK83"/>
      <c r="FML83"/>
      <c r="FMM83"/>
      <c r="FMN83"/>
      <c r="FMO83"/>
      <c r="FMP83"/>
      <c r="FMQ83"/>
      <c r="FMR83"/>
      <c r="FMS83"/>
      <c r="FMT83"/>
      <c r="FMU83"/>
      <c r="FMV83"/>
      <c r="FMW83"/>
      <c r="FMX83"/>
      <c r="FMY83"/>
      <c r="FMZ83"/>
      <c r="FNA83"/>
      <c r="FNB83"/>
      <c r="FNC83"/>
      <c r="FND83"/>
      <c r="FNE83"/>
      <c r="FNF83"/>
      <c r="FNG83"/>
      <c r="FNH83"/>
      <c r="FNI83"/>
      <c r="FNJ83"/>
      <c r="FNK83"/>
      <c r="FNL83"/>
      <c r="FNM83"/>
      <c r="FNN83"/>
      <c r="FNO83"/>
      <c r="FNP83"/>
      <c r="FNQ83"/>
      <c r="FNR83"/>
      <c r="FNS83"/>
      <c r="FNT83"/>
      <c r="FNU83"/>
      <c r="FNV83"/>
      <c r="FNW83"/>
      <c r="FNX83"/>
      <c r="FNY83"/>
      <c r="FNZ83"/>
      <c r="FOA83"/>
      <c r="FOB83"/>
      <c r="FOC83"/>
      <c r="FOD83"/>
      <c r="FOE83"/>
      <c r="FOF83"/>
      <c r="FOG83"/>
      <c r="FOH83"/>
      <c r="FOI83"/>
      <c r="FOJ83"/>
      <c r="FOK83"/>
      <c r="FOL83"/>
      <c r="FOM83"/>
      <c r="FON83"/>
      <c r="FOO83"/>
      <c r="FOP83"/>
      <c r="FOQ83"/>
      <c r="FOR83"/>
      <c r="FOS83"/>
      <c r="FOT83"/>
      <c r="FOU83"/>
      <c r="FOV83"/>
      <c r="FOW83"/>
      <c r="FOX83"/>
      <c r="FOY83"/>
      <c r="FOZ83"/>
      <c r="FPA83"/>
      <c r="FPB83"/>
      <c r="FPC83"/>
      <c r="FPD83"/>
      <c r="FPE83"/>
      <c r="FPF83"/>
      <c r="FPG83"/>
      <c r="FPH83"/>
      <c r="FPI83"/>
      <c r="FPJ83"/>
      <c r="FPK83"/>
      <c r="FPL83"/>
      <c r="FPM83"/>
      <c r="FPN83"/>
      <c r="FPO83"/>
      <c r="FPP83"/>
      <c r="FPQ83"/>
      <c r="FPR83"/>
      <c r="FPS83"/>
      <c r="FPT83"/>
      <c r="FPU83"/>
      <c r="FPV83"/>
      <c r="FPW83"/>
      <c r="FPX83"/>
      <c r="FPY83"/>
      <c r="FPZ83"/>
      <c r="FQA83"/>
      <c r="FQB83"/>
      <c r="FQC83"/>
      <c r="FQD83"/>
      <c r="FQE83"/>
      <c r="FQF83"/>
      <c r="FQG83"/>
      <c r="FQH83"/>
      <c r="FQI83"/>
      <c r="FQJ83"/>
      <c r="FQK83"/>
      <c r="FQL83"/>
      <c r="FQM83"/>
      <c r="FQN83"/>
      <c r="FQO83"/>
      <c r="FQP83"/>
      <c r="FQQ83"/>
      <c r="FQR83"/>
      <c r="FQS83"/>
      <c r="FQT83"/>
      <c r="FQU83"/>
      <c r="FQV83"/>
      <c r="FQW83"/>
      <c r="FQX83"/>
      <c r="FQY83"/>
      <c r="FQZ83"/>
      <c r="FRA83"/>
      <c r="FRB83"/>
      <c r="FRC83"/>
      <c r="FRD83"/>
      <c r="FRE83"/>
      <c r="FRF83"/>
      <c r="FRG83"/>
      <c r="FRH83"/>
      <c r="FRI83"/>
      <c r="FRJ83"/>
      <c r="FRK83"/>
      <c r="FRL83"/>
      <c r="FRM83"/>
      <c r="FRN83"/>
      <c r="FRO83"/>
      <c r="FRP83"/>
      <c r="FRQ83"/>
      <c r="FRR83"/>
      <c r="FRS83"/>
      <c r="FRT83"/>
      <c r="FRU83"/>
      <c r="FRV83"/>
      <c r="FRW83"/>
      <c r="FRX83"/>
      <c r="FRY83"/>
      <c r="FRZ83"/>
      <c r="FSA83"/>
      <c r="FSB83"/>
      <c r="FSC83"/>
      <c r="FSD83"/>
      <c r="FSE83"/>
      <c r="FSF83"/>
      <c r="FSG83"/>
      <c r="FSH83"/>
      <c r="FSI83"/>
      <c r="FSJ83"/>
      <c r="FSK83"/>
      <c r="FSL83"/>
      <c r="FSM83"/>
      <c r="FSN83"/>
      <c r="FSO83"/>
      <c r="FSP83"/>
      <c r="FSQ83"/>
      <c r="FSR83"/>
      <c r="FSS83"/>
      <c r="FST83"/>
      <c r="FSU83"/>
      <c r="FSV83"/>
      <c r="FSW83"/>
      <c r="FSX83"/>
      <c r="FSY83"/>
      <c r="FSZ83"/>
      <c r="FTA83"/>
      <c r="FTB83"/>
      <c r="FTC83"/>
      <c r="FTD83"/>
      <c r="FTE83"/>
      <c r="FTF83"/>
      <c r="FTG83"/>
      <c r="FTH83"/>
      <c r="FTI83"/>
      <c r="FTJ83"/>
      <c r="FTK83"/>
      <c r="FTL83"/>
      <c r="FTM83"/>
      <c r="FTN83"/>
      <c r="FTO83"/>
      <c r="FTP83"/>
      <c r="FTQ83"/>
      <c r="FTR83"/>
      <c r="FTS83"/>
      <c r="FTT83"/>
      <c r="FTU83"/>
      <c r="FTV83"/>
      <c r="FTW83"/>
      <c r="FTX83"/>
      <c r="FTY83"/>
      <c r="FTZ83"/>
      <c r="FUA83"/>
      <c r="FUB83"/>
      <c r="FUC83"/>
      <c r="FUD83"/>
      <c r="FUE83"/>
      <c r="FUF83"/>
      <c r="FUG83"/>
      <c r="FUH83"/>
      <c r="FUI83"/>
      <c r="FUJ83"/>
      <c r="FUK83"/>
      <c r="FUL83"/>
      <c r="FUM83"/>
      <c r="FUN83"/>
      <c r="FUO83"/>
      <c r="FUP83"/>
      <c r="FUQ83"/>
      <c r="FUR83"/>
      <c r="FUS83"/>
      <c r="FUT83"/>
      <c r="FUU83"/>
      <c r="FUV83"/>
      <c r="FUW83"/>
      <c r="FUX83"/>
      <c r="FUY83"/>
      <c r="FUZ83"/>
      <c r="FVA83"/>
      <c r="FVB83"/>
      <c r="FVC83"/>
      <c r="FVD83"/>
      <c r="FVE83"/>
      <c r="FVF83"/>
      <c r="FVG83"/>
      <c r="FVH83"/>
      <c r="FVI83"/>
      <c r="FVJ83"/>
      <c r="FVK83"/>
      <c r="FVL83"/>
      <c r="FVM83"/>
      <c r="FVN83"/>
      <c r="FVO83"/>
      <c r="FVP83"/>
      <c r="FVQ83"/>
      <c r="FVR83"/>
      <c r="FVS83"/>
      <c r="FVT83"/>
      <c r="FVU83"/>
      <c r="FVV83"/>
      <c r="FVW83"/>
      <c r="FVX83"/>
      <c r="FVY83"/>
      <c r="FVZ83"/>
      <c r="FWA83"/>
      <c r="FWB83"/>
      <c r="FWC83"/>
      <c r="FWD83"/>
      <c r="FWE83"/>
      <c r="FWF83"/>
      <c r="FWG83"/>
      <c r="FWH83"/>
      <c r="FWI83"/>
      <c r="FWJ83"/>
      <c r="FWK83"/>
      <c r="FWL83"/>
      <c r="FWM83"/>
      <c r="FWN83"/>
      <c r="FWO83"/>
      <c r="FWP83"/>
      <c r="FWQ83"/>
      <c r="FWR83"/>
      <c r="FWS83"/>
      <c r="FWT83"/>
      <c r="FWU83"/>
      <c r="FWV83"/>
      <c r="FWW83"/>
      <c r="FWX83"/>
      <c r="FWY83"/>
      <c r="FWZ83"/>
      <c r="FXA83"/>
      <c r="FXB83"/>
      <c r="FXC83"/>
      <c r="FXD83"/>
      <c r="FXE83"/>
      <c r="FXF83"/>
      <c r="FXG83"/>
      <c r="FXH83"/>
      <c r="FXI83"/>
      <c r="FXJ83"/>
      <c r="FXK83"/>
      <c r="FXL83"/>
      <c r="FXM83"/>
      <c r="FXN83"/>
      <c r="FXO83"/>
      <c r="FXP83"/>
      <c r="FXQ83"/>
      <c r="FXR83"/>
      <c r="FXS83"/>
      <c r="FXT83"/>
      <c r="FXU83"/>
      <c r="FXV83"/>
      <c r="FXW83"/>
      <c r="FXX83"/>
      <c r="FXY83"/>
      <c r="FXZ83"/>
      <c r="FYA83"/>
      <c r="FYB83"/>
      <c r="FYC83"/>
      <c r="FYD83"/>
      <c r="FYE83"/>
      <c r="FYF83"/>
      <c r="FYG83"/>
      <c r="FYH83"/>
      <c r="FYI83"/>
      <c r="FYJ83"/>
      <c r="FYK83"/>
      <c r="FYL83"/>
      <c r="FYM83"/>
      <c r="FYN83"/>
      <c r="FYO83"/>
      <c r="FYP83"/>
      <c r="FYQ83"/>
      <c r="FYR83"/>
      <c r="FYS83"/>
      <c r="FYT83"/>
      <c r="FYU83"/>
      <c r="FYV83"/>
      <c r="FYW83"/>
      <c r="FYX83"/>
      <c r="FYY83"/>
      <c r="FYZ83"/>
      <c r="FZA83"/>
      <c r="FZB83"/>
      <c r="FZC83"/>
      <c r="FZD83"/>
      <c r="FZE83"/>
      <c r="FZF83"/>
      <c r="FZG83"/>
      <c r="FZH83"/>
      <c r="FZI83"/>
      <c r="FZJ83"/>
      <c r="FZK83"/>
      <c r="FZL83"/>
      <c r="FZM83"/>
      <c r="FZN83"/>
      <c r="FZO83"/>
      <c r="FZP83"/>
      <c r="FZQ83"/>
      <c r="FZR83"/>
      <c r="FZS83"/>
      <c r="FZT83"/>
      <c r="FZU83"/>
      <c r="FZV83"/>
      <c r="FZW83"/>
      <c r="FZX83"/>
      <c r="FZY83"/>
      <c r="FZZ83"/>
      <c r="GAA83"/>
      <c r="GAB83"/>
      <c r="GAC83"/>
      <c r="GAD83"/>
      <c r="GAE83"/>
      <c r="GAF83"/>
      <c r="GAG83"/>
      <c r="GAH83"/>
      <c r="GAI83"/>
      <c r="GAJ83"/>
      <c r="GAK83"/>
      <c r="GAL83"/>
      <c r="GAM83"/>
      <c r="GAN83"/>
      <c r="GAO83"/>
      <c r="GAP83"/>
      <c r="GAQ83"/>
      <c r="GAR83"/>
      <c r="GAS83"/>
      <c r="GAT83"/>
      <c r="GAU83"/>
      <c r="GAV83"/>
      <c r="GAW83"/>
      <c r="GAX83"/>
      <c r="GAY83"/>
      <c r="GAZ83"/>
      <c r="GBA83"/>
      <c r="GBB83"/>
      <c r="GBC83"/>
      <c r="GBD83"/>
      <c r="GBE83"/>
      <c r="GBF83"/>
      <c r="GBG83"/>
      <c r="GBH83"/>
      <c r="GBI83"/>
      <c r="GBJ83"/>
      <c r="GBK83"/>
      <c r="GBL83"/>
      <c r="GBM83"/>
      <c r="GBN83"/>
      <c r="GBO83"/>
      <c r="GBP83"/>
      <c r="GBQ83"/>
      <c r="GBR83"/>
      <c r="GBS83"/>
      <c r="GBT83"/>
      <c r="GBU83"/>
      <c r="GBV83"/>
      <c r="GBW83"/>
      <c r="GBX83"/>
      <c r="GBY83"/>
      <c r="GBZ83"/>
      <c r="GCA83"/>
      <c r="GCB83"/>
      <c r="GCC83"/>
      <c r="GCD83"/>
      <c r="GCE83"/>
      <c r="GCF83"/>
      <c r="GCG83"/>
      <c r="GCH83"/>
      <c r="GCI83"/>
      <c r="GCJ83"/>
      <c r="GCK83"/>
      <c r="GCL83"/>
      <c r="GCM83"/>
      <c r="GCN83"/>
      <c r="GCO83"/>
      <c r="GCP83"/>
      <c r="GCQ83"/>
      <c r="GCR83"/>
      <c r="GCS83"/>
      <c r="GCT83"/>
      <c r="GCU83"/>
      <c r="GCV83"/>
      <c r="GCW83"/>
      <c r="GCX83"/>
      <c r="GCY83"/>
      <c r="GCZ83"/>
      <c r="GDA83"/>
      <c r="GDB83"/>
      <c r="GDC83"/>
      <c r="GDD83"/>
      <c r="GDE83"/>
      <c r="GDF83"/>
      <c r="GDG83"/>
      <c r="GDH83"/>
      <c r="GDI83"/>
      <c r="GDJ83"/>
      <c r="GDK83"/>
      <c r="GDL83"/>
      <c r="GDM83"/>
      <c r="GDN83"/>
      <c r="GDO83"/>
      <c r="GDP83"/>
      <c r="GDQ83"/>
      <c r="GDR83"/>
      <c r="GDS83"/>
      <c r="GDT83"/>
      <c r="GDU83"/>
      <c r="GDV83"/>
      <c r="GDW83"/>
      <c r="GDX83"/>
      <c r="GDY83"/>
      <c r="GDZ83"/>
      <c r="GEA83"/>
      <c r="GEB83"/>
      <c r="GEC83"/>
      <c r="GED83"/>
      <c r="GEE83"/>
      <c r="GEF83"/>
      <c r="GEG83"/>
      <c r="GEH83"/>
      <c r="GEI83"/>
      <c r="GEJ83"/>
      <c r="GEK83"/>
      <c r="GEL83"/>
      <c r="GEM83"/>
      <c r="GEN83"/>
      <c r="GEO83"/>
      <c r="GEP83"/>
      <c r="GEQ83"/>
      <c r="GER83"/>
      <c r="GES83"/>
      <c r="GET83"/>
      <c r="GEU83"/>
      <c r="GEV83"/>
      <c r="GEW83"/>
      <c r="GEX83"/>
      <c r="GEY83"/>
      <c r="GEZ83"/>
      <c r="GFA83"/>
      <c r="GFB83"/>
      <c r="GFC83"/>
      <c r="GFD83"/>
      <c r="GFE83"/>
      <c r="GFF83"/>
      <c r="GFG83"/>
      <c r="GFH83"/>
      <c r="GFI83"/>
      <c r="GFJ83"/>
      <c r="GFK83"/>
      <c r="GFL83"/>
      <c r="GFM83"/>
      <c r="GFN83"/>
      <c r="GFO83"/>
      <c r="GFP83"/>
      <c r="GFQ83"/>
      <c r="GFR83"/>
      <c r="GFS83"/>
      <c r="GFT83"/>
      <c r="GFU83"/>
      <c r="GFV83"/>
      <c r="GFW83"/>
      <c r="GFX83"/>
      <c r="GFY83"/>
      <c r="GFZ83"/>
      <c r="GGA83"/>
      <c r="GGB83"/>
      <c r="GGC83"/>
      <c r="GGD83"/>
      <c r="GGE83"/>
      <c r="GGF83"/>
      <c r="GGG83"/>
      <c r="GGH83"/>
      <c r="GGI83"/>
      <c r="GGJ83"/>
      <c r="GGK83"/>
      <c r="GGL83"/>
      <c r="GGM83"/>
      <c r="GGN83"/>
      <c r="GGO83"/>
      <c r="GGP83"/>
      <c r="GGQ83"/>
      <c r="GGR83"/>
      <c r="GGS83"/>
      <c r="GGT83"/>
      <c r="GGU83"/>
      <c r="GGV83"/>
      <c r="GGW83"/>
      <c r="GGX83"/>
      <c r="GGY83"/>
      <c r="GGZ83"/>
      <c r="GHA83"/>
      <c r="GHB83"/>
      <c r="GHC83"/>
      <c r="GHD83"/>
      <c r="GHE83"/>
      <c r="GHF83"/>
      <c r="GHG83"/>
      <c r="GHH83"/>
      <c r="GHI83"/>
      <c r="GHJ83"/>
      <c r="GHK83"/>
      <c r="GHL83"/>
      <c r="GHM83"/>
      <c r="GHN83"/>
      <c r="GHO83"/>
      <c r="GHP83"/>
      <c r="GHQ83"/>
      <c r="GHR83"/>
      <c r="GHS83"/>
      <c r="GHT83"/>
      <c r="GHU83"/>
      <c r="GHV83"/>
      <c r="GHW83"/>
      <c r="GHX83"/>
      <c r="GHY83"/>
      <c r="GHZ83"/>
      <c r="GIA83"/>
      <c r="GIB83"/>
      <c r="GIC83"/>
      <c r="GID83"/>
      <c r="GIE83"/>
      <c r="GIF83"/>
      <c r="GIG83"/>
      <c r="GIH83"/>
      <c r="GII83"/>
      <c r="GIJ83"/>
      <c r="GIK83"/>
      <c r="GIL83"/>
      <c r="GIM83"/>
      <c r="GIN83"/>
      <c r="GIO83"/>
      <c r="GIP83"/>
      <c r="GIQ83"/>
      <c r="GIR83"/>
      <c r="GIS83"/>
      <c r="GIT83"/>
      <c r="GIU83"/>
      <c r="GIV83"/>
      <c r="GIW83"/>
      <c r="GIX83"/>
      <c r="GIY83"/>
      <c r="GIZ83"/>
      <c r="GJA83"/>
      <c r="GJB83"/>
      <c r="GJC83"/>
      <c r="GJD83"/>
      <c r="GJE83"/>
      <c r="GJF83"/>
      <c r="GJG83"/>
      <c r="GJH83"/>
      <c r="GJI83"/>
      <c r="GJJ83"/>
      <c r="GJK83"/>
      <c r="GJL83"/>
      <c r="GJM83"/>
      <c r="GJN83"/>
      <c r="GJO83"/>
      <c r="GJP83"/>
      <c r="GJQ83"/>
      <c r="GJR83"/>
      <c r="GJS83"/>
      <c r="GJT83"/>
      <c r="GJU83"/>
      <c r="GJV83"/>
      <c r="GJW83"/>
      <c r="GJX83"/>
      <c r="GJY83"/>
      <c r="GJZ83"/>
      <c r="GKA83"/>
      <c r="GKB83"/>
      <c r="GKC83"/>
      <c r="GKD83"/>
      <c r="GKE83"/>
      <c r="GKF83"/>
      <c r="GKG83"/>
      <c r="GKH83"/>
      <c r="GKI83"/>
      <c r="GKJ83"/>
      <c r="GKK83"/>
      <c r="GKL83"/>
      <c r="GKM83"/>
      <c r="GKN83"/>
      <c r="GKO83"/>
      <c r="GKP83"/>
      <c r="GKQ83"/>
      <c r="GKR83"/>
      <c r="GKS83"/>
      <c r="GKT83"/>
      <c r="GKU83"/>
      <c r="GKV83"/>
      <c r="GKW83"/>
      <c r="GKX83"/>
      <c r="GKY83"/>
      <c r="GKZ83"/>
      <c r="GLA83"/>
      <c r="GLB83"/>
      <c r="GLC83"/>
      <c r="GLD83"/>
      <c r="GLE83"/>
      <c r="GLF83"/>
      <c r="GLG83"/>
      <c r="GLH83"/>
      <c r="GLI83"/>
      <c r="GLJ83"/>
      <c r="GLK83"/>
      <c r="GLL83"/>
      <c r="GLM83"/>
      <c r="GLN83"/>
      <c r="GLO83"/>
      <c r="GLP83"/>
      <c r="GLQ83"/>
      <c r="GLR83"/>
      <c r="GLS83"/>
      <c r="GLT83"/>
      <c r="GLU83"/>
      <c r="GLV83"/>
      <c r="GLW83"/>
      <c r="GLX83"/>
      <c r="GLY83"/>
      <c r="GLZ83"/>
      <c r="GMA83"/>
      <c r="GMB83"/>
      <c r="GMC83"/>
      <c r="GMD83"/>
      <c r="GME83"/>
      <c r="GMF83"/>
      <c r="GMG83"/>
      <c r="GMH83"/>
      <c r="GMI83"/>
      <c r="GMJ83"/>
      <c r="GMK83"/>
      <c r="GML83"/>
      <c r="GMM83"/>
      <c r="GMN83"/>
      <c r="GMO83"/>
      <c r="GMP83"/>
      <c r="GMQ83"/>
      <c r="GMR83"/>
      <c r="GMS83"/>
      <c r="GMT83"/>
      <c r="GMU83"/>
      <c r="GMV83"/>
      <c r="GMW83"/>
      <c r="GMX83"/>
      <c r="GMY83"/>
      <c r="GMZ83"/>
      <c r="GNA83"/>
      <c r="GNB83"/>
      <c r="GNC83"/>
      <c r="GND83"/>
      <c r="GNE83"/>
      <c r="GNF83"/>
      <c r="GNG83"/>
      <c r="GNH83"/>
      <c r="GNI83"/>
      <c r="GNJ83"/>
      <c r="GNK83"/>
      <c r="GNL83"/>
      <c r="GNM83"/>
      <c r="GNN83"/>
      <c r="GNO83"/>
      <c r="GNP83"/>
      <c r="GNQ83"/>
      <c r="GNR83"/>
      <c r="GNS83"/>
      <c r="GNT83"/>
      <c r="GNU83"/>
      <c r="GNV83"/>
      <c r="GNW83"/>
      <c r="GNX83"/>
      <c r="GNY83"/>
      <c r="GNZ83"/>
      <c r="GOA83"/>
      <c r="GOB83"/>
      <c r="GOC83"/>
      <c r="GOD83"/>
      <c r="GOE83"/>
      <c r="GOF83"/>
      <c r="GOG83"/>
      <c r="GOH83"/>
      <c r="GOI83"/>
      <c r="GOJ83"/>
      <c r="GOK83"/>
      <c r="GOL83"/>
      <c r="GOM83"/>
      <c r="GON83"/>
      <c r="GOO83"/>
      <c r="GOP83"/>
      <c r="GOQ83"/>
      <c r="GOR83"/>
      <c r="GOS83"/>
      <c r="GOT83"/>
      <c r="GOU83"/>
      <c r="GOV83"/>
      <c r="GOW83"/>
      <c r="GOX83"/>
      <c r="GOY83"/>
      <c r="GOZ83"/>
      <c r="GPA83"/>
      <c r="GPB83"/>
      <c r="GPC83"/>
      <c r="GPD83"/>
      <c r="GPE83"/>
      <c r="GPF83"/>
      <c r="GPG83"/>
      <c r="GPH83"/>
      <c r="GPI83"/>
      <c r="GPJ83"/>
      <c r="GPK83"/>
      <c r="GPL83"/>
      <c r="GPM83"/>
      <c r="GPN83"/>
      <c r="GPO83"/>
      <c r="GPP83"/>
      <c r="GPQ83"/>
      <c r="GPR83"/>
      <c r="GPS83"/>
      <c r="GPT83"/>
      <c r="GPU83"/>
      <c r="GPV83"/>
      <c r="GPW83"/>
      <c r="GPX83"/>
      <c r="GPY83"/>
      <c r="GPZ83"/>
      <c r="GQA83"/>
      <c r="GQB83"/>
      <c r="GQC83"/>
      <c r="GQD83"/>
      <c r="GQE83"/>
      <c r="GQF83"/>
      <c r="GQG83"/>
      <c r="GQH83"/>
      <c r="GQI83"/>
      <c r="GQJ83"/>
      <c r="GQK83"/>
      <c r="GQL83"/>
      <c r="GQM83"/>
      <c r="GQN83"/>
      <c r="GQO83"/>
      <c r="GQP83"/>
      <c r="GQQ83"/>
      <c r="GQR83"/>
      <c r="GQS83"/>
      <c r="GQT83"/>
      <c r="GQU83"/>
      <c r="GQV83"/>
      <c r="GQW83"/>
      <c r="GQX83"/>
      <c r="GQY83"/>
      <c r="GQZ83"/>
      <c r="GRA83"/>
      <c r="GRB83"/>
      <c r="GRC83"/>
      <c r="GRD83"/>
      <c r="GRE83"/>
      <c r="GRF83"/>
      <c r="GRG83"/>
      <c r="GRH83"/>
      <c r="GRI83"/>
      <c r="GRJ83"/>
      <c r="GRK83"/>
      <c r="GRL83"/>
      <c r="GRM83"/>
      <c r="GRN83"/>
      <c r="GRO83"/>
      <c r="GRP83"/>
      <c r="GRQ83"/>
      <c r="GRR83"/>
      <c r="GRS83"/>
      <c r="GRT83"/>
      <c r="GRU83"/>
      <c r="GRV83"/>
      <c r="GRW83"/>
      <c r="GRX83"/>
      <c r="GRY83"/>
      <c r="GRZ83"/>
      <c r="GSA83"/>
      <c r="GSB83"/>
      <c r="GSC83"/>
      <c r="GSD83"/>
      <c r="GSE83"/>
      <c r="GSF83"/>
      <c r="GSG83"/>
      <c r="GSH83"/>
      <c r="GSI83"/>
      <c r="GSJ83"/>
      <c r="GSK83"/>
      <c r="GSL83"/>
      <c r="GSM83"/>
      <c r="GSN83"/>
      <c r="GSO83"/>
      <c r="GSP83"/>
      <c r="GSQ83"/>
      <c r="GSR83"/>
      <c r="GSS83"/>
      <c r="GST83"/>
      <c r="GSU83"/>
      <c r="GSV83"/>
      <c r="GSW83"/>
      <c r="GSX83"/>
      <c r="GSY83"/>
      <c r="GSZ83"/>
      <c r="GTA83"/>
      <c r="GTB83"/>
      <c r="GTC83"/>
      <c r="GTD83"/>
      <c r="GTE83"/>
      <c r="GTF83"/>
      <c r="GTG83"/>
      <c r="GTH83"/>
      <c r="GTI83"/>
      <c r="GTJ83"/>
      <c r="GTK83"/>
      <c r="GTL83"/>
      <c r="GTM83"/>
      <c r="GTN83"/>
      <c r="GTO83"/>
      <c r="GTP83"/>
      <c r="GTQ83"/>
      <c r="GTR83"/>
      <c r="GTS83"/>
      <c r="GTT83"/>
      <c r="GTU83"/>
      <c r="GTV83"/>
      <c r="GTW83"/>
      <c r="GTX83"/>
      <c r="GTY83"/>
      <c r="GTZ83"/>
      <c r="GUA83"/>
      <c r="GUB83"/>
      <c r="GUC83"/>
      <c r="GUD83"/>
      <c r="GUE83"/>
      <c r="GUF83"/>
      <c r="GUG83"/>
      <c r="GUH83"/>
      <c r="GUI83"/>
      <c r="GUJ83"/>
      <c r="GUK83"/>
      <c r="GUL83"/>
      <c r="GUM83"/>
      <c r="GUN83"/>
      <c r="GUO83"/>
      <c r="GUP83"/>
      <c r="GUQ83"/>
      <c r="GUR83"/>
      <c r="GUS83"/>
      <c r="GUT83"/>
      <c r="GUU83"/>
      <c r="GUV83"/>
      <c r="GUW83"/>
      <c r="GUX83"/>
      <c r="GUY83"/>
      <c r="GUZ83"/>
      <c r="GVA83"/>
      <c r="GVB83"/>
      <c r="GVC83"/>
      <c r="GVD83"/>
      <c r="GVE83"/>
      <c r="GVF83"/>
      <c r="GVG83"/>
      <c r="GVH83"/>
      <c r="GVI83"/>
      <c r="GVJ83"/>
      <c r="GVK83"/>
      <c r="GVL83"/>
      <c r="GVM83"/>
      <c r="GVN83"/>
      <c r="GVO83"/>
      <c r="GVP83"/>
      <c r="GVQ83"/>
      <c r="GVR83"/>
      <c r="GVS83"/>
      <c r="GVT83"/>
      <c r="GVU83"/>
      <c r="GVV83"/>
      <c r="GVW83"/>
      <c r="GVX83"/>
      <c r="GVY83"/>
      <c r="GVZ83"/>
      <c r="GWA83"/>
      <c r="GWB83"/>
      <c r="GWC83"/>
      <c r="GWD83"/>
      <c r="GWE83"/>
      <c r="GWF83"/>
      <c r="GWG83"/>
      <c r="GWH83"/>
      <c r="GWI83"/>
      <c r="GWJ83"/>
      <c r="GWK83"/>
      <c r="GWL83"/>
      <c r="GWM83"/>
      <c r="GWN83"/>
      <c r="GWO83"/>
      <c r="GWP83"/>
      <c r="GWQ83"/>
      <c r="GWR83"/>
      <c r="GWS83"/>
      <c r="GWT83"/>
      <c r="GWU83"/>
      <c r="GWV83"/>
      <c r="GWW83"/>
      <c r="GWX83"/>
      <c r="GWY83"/>
      <c r="GWZ83"/>
      <c r="GXA83"/>
      <c r="GXB83"/>
      <c r="GXC83"/>
      <c r="GXD83"/>
      <c r="GXE83"/>
      <c r="GXF83"/>
      <c r="GXG83"/>
      <c r="GXH83"/>
      <c r="GXI83"/>
      <c r="GXJ83"/>
      <c r="GXK83"/>
      <c r="GXL83"/>
      <c r="GXM83"/>
      <c r="GXN83"/>
      <c r="GXO83"/>
      <c r="GXP83"/>
      <c r="GXQ83"/>
      <c r="GXR83"/>
      <c r="GXS83"/>
      <c r="GXT83"/>
      <c r="GXU83"/>
      <c r="GXV83"/>
      <c r="GXW83"/>
      <c r="GXX83"/>
      <c r="GXY83"/>
      <c r="GXZ83"/>
      <c r="GYA83"/>
      <c r="GYB83"/>
      <c r="GYC83"/>
      <c r="GYD83"/>
      <c r="GYE83"/>
      <c r="GYF83"/>
      <c r="GYG83"/>
      <c r="GYH83"/>
      <c r="GYI83"/>
      <c r="GYJ83"/>
      <c r="GYK83"/>
      <c r="GYL83"/>
      <c r="GYM83"/>
      <c r="GYN83"/>
      <c r="GYO83"/>
      <c r="GYP83"/>
      <c r="GYQ83"/>
      <c r="GYR83"/>
      <c r="GYS83"/>
      <c r="GYT83"/>
      <c r="GYU83"/>
      <c r="GYV83"/>
      <c r="GYW83"/>
      <c r="GYX83"/>
      <c r="GYY83"/>
      <c r="GYZ83"/>
      <c r="GZA83"/>
      <c r="GZB83"/>
      <c r="GZC83"/>
      <c r="GZD83"/>
      <c r="GZE83"/>
      <c r="GZF83"/>
      <c r="GZG83"/>
      <c r="GZH83"/>
      <c r="GZI83"/>
      <c r="GZJ83"/>
      <c r="GZK83"/>
      <c r="GZL83"/>
      <c r="GZM83"/>
      <c r="GZN83"/>
      <c r="GZO83"/>
      <c r="GZP83"/>
      <c r="GZQ83"/>
      <c r="GZR83"/>
      <c r="GZS83"/>
      <c r="GZT83"/>
      <c r="GZU83"/>
      <c r="GZV83"/>
      <c r="GZW83"/>
      <c r="GZX83"/>
      <c r="GZY83"/>
      <c r="GZZ83"/>
      <c r="HAA83"/>
      <c r="HAB83"/>
      <c r="HAC83"/>
      <c r="HAD83"/>
      <c r="HAE83"/>
      <c r="HAF83"/>
      <c r="HAG83"/>
      <c r="HAH83"/>
      <c r="HAI83"/>
      <c r="HAJ83"/>
      <c r="HAK83"/>
      <c r="HAL83"/>
      <c r="HAM83"/>
      <c r="HAN83"/>
      <c r="HAO83"/>
      <c r="HAP83"/>
      <c r="HAQ83"/>
      <c r="HAR83"/>
      <c r="HAS83"/>
      <c r="HAT83"/>
      <c r="HAU83"/>
      <c r="HAV83"/>
      <c r="HAW83"/>
      <c r="HAX83"/>
      <c r="HAY83"/>
      <c r="HAZ83"/>
      <c r="HBA83"/>
      <c r="HBB83"/>
      <c r="HBC83"/>
      <c r="HBD83"/>
      <c r="HBE83"/>
      <c r="HBF83"/>
      <c r="HBG83"/>
      <c r="HBH83"/>
      <c r="HBI83"/>
      <c r="HBJ83"/>
      <c r="HBK83"/>
      <c r="HBL83"/>
      <c r="HBM83"/>
      <c r="HBN83"/>
      <c r="HBO83"/>
      <c r="HBP83"/>
      <c r="HBQ83"/>
      <c r="HBR83"/>
      <c r="HBS83"/>
      <c r="HBT83"/>
      <c r="HBU83"/>
      <c r="HBV83"/>
      <c r="HBW83"/>
      <c r="HBX83"/>
      <c r="HBY83"/>
      <c r="HBZ83"/>
      <c r="HCA83"/>
      <c r="HCB83"/>
      <c r="HCC83"/>
      <c r="HCD83"/>
      <c r="HCE83"/>
      <c r="HCF83"/>
      <c r="HCG83"/>
      <c r="HCH83"/>
      <c r="HCI83"/>
      <c r="HCJ83"/>
      <c r="HCK83"/>
      <c r="HCL83"/>
      <c r="HCM83"/>
      <c r="HCN83"/>
      <c r="HCO83"/>
      <c r="HCP83"/>
      <c r="HCQ83"/>
      <c r="HCR83"/>
      <c r="HCS83"/>
      <c r="HCT83"/>
      <c r="HCU83"/>
      <c r="HCV83"/>
      <c r="HCW83"/>
      <c r="HCX83"/>
      <c r="HCY83"/>
      <c r="HCZ83"/>
      <c r="HDA83"/>
      <c r="HDB83"/>
      <c r="HDC83"/>
      <c r="HDD83"/>
      <c r="HDE83"/>
      <c r="HDF83"/>
      <c r="HDG83"/>
      <c r="HDH83"/>
      <c r="HDI83"/>
      <c r="HDJ83"/>
      <c r="HDK83"/>
      <c r="HDL83"/>
      <c r="HDM83"/>
      <c r="HDN83"/>
      <c r="HDO83"/>
      <c r="HDP83"/>
      <c r="HDQ83"/>
      <c r="HDR83"/>
      <c r="HDS83"/>
      <c r="HDT83"/>
      <c r="HDU83"/>
      <c r="HDV83"/>
      <c r="HDW83"/>
      <c r="HDX83"/>
      <c r="HDY83"/>
      <c r="HDZ83"/>
      <c r="HEA83"/>
      <c r="HEB83"/>
      <c r="HEC83"/>
      <c r="HED83"/>
      <c r="HEE83"/>
      <c r="HEF83"/>
      <c r="HEG83"/>
      <c r="HEH83"/>
      <c r="HEI83"/>
      <c r="HEJ83"/>
      <c r="HEK83"/>
      <c r="HEL83"/>
      <c r="HEM83"/>
      <c r="HEN83"/>
      <c r="HEO83"/>
      <c r="HEP83"/>
      <c r="HEQ83"/>
      <c r="HER83"/>
      <c r="HES83"/>
      <c r="HET83"/>
      <c r="HEU83"/>
      <c r="HEV83"/>
      <c r="HEW83"/>
      <c r="HEX83"/>
      <c r="HEY83"/>
      <c r="HEZ83"/>
      <c r="HFA83"/>
      <c r="HFB83"/>
      <c r="HFC83"/>
      <c r="HFD83"/>
      <c r="HFE83"/>
      <c r="HFF83"/>
      <c r="HFG83"/>
      <c r="HFH83"/>
      <c r="HFI83"/>
      <c r="HFJ83"/>
      <c r="HFK83"/>
      <c r="HFL83"/>
      <c r="HFM83"/>
      <c r="HFN83"/>
      <c r="HFO83"/>
      <c r="HFP83"/>
      <c r="HFQ83"/>
      <c r="HFR83"/>
      <c r="HFS83"/>
      <c r="HFT83"/>
      <c r="HFU83"/>
      <c r="HFV83"/>
      <c r="HFW83"/>
      <c r="HFX83"/>
      <c r="HFY83"/>
      <c r="HFZ83"/>
      <c r="HGA83"/>
      <c r="HGB83"/>
      <c r="HGC83"/>
      <c r="HGD83"/>
      <c r="HGE83"/>
      <c r="HGF83"/>
      <c r="HGG83"/>
      <c r="HGH83"/>
      <c r="HGI83"/>
      <c r="HGJ83"/>
      <c r="HGK83"/>
      <c r="HGL83"/>
      <c r="HGM83"/>
      <c r="HGN83"/>
      <c r="HGO83"/>
      <c r="HGP83"/>
      <c r="HGQ83"/>
      <c r="HGR83"/>
      <c r="HGS83"/>
      <c r="HGT83"/>
      <c r="HGU83"/>
      <c r="HGV83"/>
      <c r="HGW83"/>
      <c r="HGX83"/>
      <c r="HGY83"/>
      <c r="HGZ83"/>
      <c r="HHA83"/>
      <c r="HHB83"/>
      <c r="HHC83"/>
      <c r="HHD83"/>
      <c r="HHE83"/>
      <c r="HHF83"/>
      <c r="HHG83"/>
      <c r="HHH83"/>
      <c r="HHI83"/>
      <c r="HHJ83"/>
      <c r="HHK83"/>
      <c r="HHL83"/>
      <c r="HHM83"/>
      <c r="HHN83"/>
      <c r="HHO83"/>
      <c r="HHP83"/>
      <c r="HHQ83"/>
      <c r="HHR83"/>
      <c r="HHS83"/>
      <c r="HHT83"/>
      <c r="HHU83"/>
      <c r="HHV83"/>
      <c r="HHW83"/>
      <c r="HHX83"/>
      <c r="HHY83"/>
      <c r="HHZ83"/>
      <c r="HIA83"/>
      <c r="HIB83"/>
      <c r="HIC83"/>
      <c r="HID83"/>
      <c r="HIE83"/>
      <c r="HIF83"/>
      <c r="HIG83"/>
      <c r="HIH83"/>
      <c r="HII83"/>
      <c r="HIJ83"/>
      <c r="HIK83"/>
      <c r="HIL83"/>
      <c r="HIM83"/>
      <c r="HIN83"/>
      <c r="HIO83"/>
      <c r="HIP83"/>
      <c r="HIQ83"/>
      <c r="HIR83"/>
      <c r="HIS83"/>
      <c r="HIT83"/>
      <c r="HIU83"/>
      <c r="HIV83"/>
      <c r="HIW83"/>
      <c r="HIX83"/>
      <c r="HIY83"/>
      <c r="HIZ83"/>
      <c r="HJA83"/>
      <c r="HJB83"/>
      <c r="HJC83"/>
      <c r="HJD83"/>
      <c r="HJE83"/>
      <c r="HJF83"/>
      <c r="HJG83"/>
      <c r="HJH83"/>
      <c r="HJI83"/>
      <c r="HJJ83"/>
      <c r="HJK83"/>
      <c r="HJL83"/>
      <c r="HJM83"/>
      <c r="HJN83"/>
      <c r="HJO83"/>
      <c r="HJP83"/>
      <c r="HJQ83"/>
      <c r="HJR83"/>
      <c r="HJS83"/>
      <c r="HJT83"/>
      <c r="HJU83"/>
      <c r="HJV83"/>
      <c r="HJW83"/>
      <c r="HJX83"/>
      <c r="HJY83"/>
      <c r="HJZ83"/>
      <c r="HKA83"/>
      <c r="HKB83"/>
      <c r="HKC83"/>
      <c r="HKD83"/>
      <c r="HKE83"/>
      <c r="HKF83"/>
      <c r="HKG83"/>
      <c r="HKH83"/>
      <c r="HKI83"/>
      <c r="HKJ83"/>
      <c r="HKK83"/>
      <c r="HKL83"/>
      <c r="HKM83"/>
      <c r="HKN83"/>
      <c r="HKO83"/>
      <c r="HKP83"/>
      <c r="HKQ83"/>
      <c r="HKR83"/>
      <c r="HKS83"/>
      <c r="HKT83"/>
      <c r="HKU83"/>
      <c r="HKV83"/>
      <c r="HKW83"/>
      <c r="HKX83"/>
      <c r="HKY83"/>
      <c r="HKZ83"/>
      <c r="HLA83"/>
      <c r="HLB83"/>
      <c r="HLC83"/>
      <c r="HLD83"/>
      <c r="HLE83"/>
      <c r="HLF83"/>
      <c r="HLG83"/>
      <c r="HLH83"/>
      <c r="HLI83"/>
      <c r="HLJ83"/>
      <c r="HLK83"/>
      <c r="HLL83"/>
      <c r="HLM83"/>
      <c r="HLN83"/>
      <c r="HLO83"/>
      <c r="HLP83"/>
      <c r="HLQ83"/>
      <c r="HLR83"/>
      <c r="HLS83"/>
      <c r="HLT83"/>
      <c r="HLU83"/>
      <c r="HLV83"/>
      <c r="HLW83"/>
      <c r="HLX83"/>
      <c r="HLY83"/>
      <c r="HLZ83"/>
      <c r="HMA83"/>
      <c r="HMB83"/>
      <c r="HMC83"/>
      <c r="HMD83"/>
      <c r="HME83"/>
      <c r="HMF83"/>
      <c r="HMG83"/>
      <c r="HMH83"/>
      <c r="HMI83"/>
      <c r="HMJ83"/>
      <c r="HMK83"/>
      <c r="HML83"/>
      <c r="HMM83"/>
      <c r="HMN83"/>
      <c r="HMO83"/>
      <c r="HMP83"/>
      <c r="HMQ83"/>
      <c r="HMR83"/>
      <c r="HMS83"/>
      <c r="HMT83"/>
      <c r="HMU83"/>
      <c r="HMV83"/>
      <c r="HMW83"/>
      <c r="HMX83"/>
      <c r="HMY83"/>
      <c r="HMZ83"/>
      <c r="HNA83"/>
      <c r="HNB83"/>
      <c r="HNC83"/>
      <c r="HND83"/>
      <c r="HNE83"/>
      <c r="HNF83"/>
      <c r="HNG83"/>
      <c r="HNH83"/>
      <c r="HNI83"/>
      <c r="HNJ83"/>
      <c r="HNK83"/>
      <c r="HNL83"/>
      <c r="HNM83"/>
      <c r="HNN83"/>
      <c r="HNO83"/>
      <c r="HNP83"/>
      <c r="HNQ83"/>
      <c r="HNR83"/>
      <c r="HNS83"/>
      <c r="HNT83"/>
      <c r="HNU83"/>
      <c r="HNV83"/>
      <c r="HNW83"/>
      <c r="HNX83"/>
      <c r="HNY83"/>
      <c r="HNZ83"/>
      <c r="HOA83"/>
      <c r="HOB83"/>
      <c r="HOC83"/>
      <c r="HOD83"/>
      <c r="HOE83"/>
      <c r="HOF83"/>
      <c r="HOG83"/>
      <c r="HOH83"/>
      <c r="HOI83"/>
      <c r="HOJ83"/>
      <c r="HOK83"/>
      <c r="HOL83"/>
      <c r="HOM83"/>
      <c r="HON83"/>
      <c r="HOO83"/>
      <c r="HOP83"/>
      <c r="HOQ83"/>
      <c r="HOR83"/>
      <c r="HOS83"/>
      <c r="HOT83"/>
      <c r="HOU83"/>
      <c r="HOV83"/>
      <c r="HOW83"/>
      <c r="HOX83"/>
      <c r="HOY83"/>
      <c r="HOZ83"/>
      <c r="HPA83"/>
      <c r="HPB83"/>
      <c r="HPC83"/>
      <c r="HPD83"/>
      <c r="HPE83"/>
      <c r="HPF83"/>
      <c r="HPG83"/>
      <c r="HPH83"/>
      <c r="HPI83"/>
      <c r="HPJ83"/>
      <c r="HPK83"/>
      <c r="HPL83"/>
      <c r="HPM83"/>
      <c r="HPN83"/>
      <c r="HPO83"/>
      <c r="HPP83"/>
      <c r="HPQ83"/>
      <c r="HPR83"/>
      <c r="HPS83"/>
      <c r="HPT83"/>
      <c r="HPU83"/>
      <c r="HPV83"/>
      <c r="HPW83"/>
      <c r="HPX83"/>
      <c r="HPY83"/>
      <c r="HPZ83"/>
      <c r="HQA83"/>
      <c r="HQB83"/>
      <c r="HQC83"/>
      <c r="HQD83"/>
      <c r="HQE83"/>
      <c r="HQF83"/>
      <c r="HQG83"/>
      <c r="HQH83"/>
      <c r="HQI83"/>
      <c r="HQJ83"/>
      <c r="HQK83"/>
      <c r="HQL83"/>
      <c r="HQM83"/>
      <c r="HQN83"/>
      <c r="HQO83"/>
      <c r="HQP83"/>
      <c r="HQQ83"/>
      <c r="HQR83"/>
      <c r="HQS83"/>
      <c r="HQT83"/>
      <c r="HQU83"/>
      <c r="HQV83"/>
      <c r="HQW83"/>
      <c r="HQX83"/>
      <c r="HQY83"/>
      <c r="HQZ83"/>
      <c r="HRA83"/>
      <c r="HRB83"/>
      <c r="HRC83"/>
      <c r="HRD83"/>
      <c r="HRE83"/>
      <c r="HRF83"/>
      <c r="HRG83"/>
      <c r="HRH83"/>
      <c r="HRI83"/>
      <c r="HRJ83"/>
      <c r="HRK83"/>
      <c r="HRL83"/>
      <c r="HRM83"/>
      <c r="HRN83"/>
      <c r="HRO83"/>
      <c r="HRP83"/>
      <c r="HRQ83"/>
      <c r="HRR83"/>
      <c r="HRS83"/>
      <c r="HRT83"/>
      <c r="HRU83"/>
      <c r="HRV83"/>
      <c r="HRW83"/>
      <c r="HRX83"/>
      <c r="HRY83"/>
      <c r="HRZ83"/>
      <c r="HSA83"/>
      <c r="HSB83"/>
      <c r="HSC83"/>
      <c r="HSD83"/>
      <c r="HSE83"/>
      <c r="HSF83"/>
      <c r="HSG83"/>
      <c r="HSH83"/>
      <c r="HSI83"/>
      <c r="HSJ83"/>
      <c r="HSK83"/>
      <c r="HSL83"/>
      <c r="HSM83"/>
      <c r="HSN83"/>
      <c r="HSO83"/>
      <c r="HSP83"/>
      <c r="HSQ83"/>
      <c r="HSR83"/>
      <c r="HSS83"/>
      <c r="HST83"/>
      <c r="HSU83"/>
      <c r="HSV83"/>
      <c r="HSW83"/>
      <c r="HSX83"/>
      <c r="HSY83"/>
      <c r="HSZ83"/>
      <c r="HTA83"/>
      <c r="HTB83"/>
      <c r="HTC83"/>
      <c r="HTD83"/>
      <c r="HTE83"/>
      <c r="HTF83"/>
      <c r="HTG83"/>
      <c r="HTH83"/>
      <c r="HTI83"/>
      <c r="HTJ83"/>
      <c r="HTK83"/>
      <c r="HTL83"/>
      <c r="HTM83"/>
      <c r="HTN83"/>
      <c r="HTO83"/>
      <c r="HTP83"/>
      <c r="HTQ83"/>
      <c r="HTR83"/>
      <c r="HTS83"/>
      <c r="HTT83"/>
      <c r="HTU83"/>
      <c r="HTV83"/>
      <c r="HTW83"/>
      <c r="HTX83"/>
      <c r="HTY83"/>
      <c r="HTZ83"/>
      <c r="HUA83"/>
      <c r="HUB83"/>
      <c r="HUC83"/>
      <c r="HUD83"/>
      <c r="HUE83"/>
      <c r="HUF83"/>
      <c r="HUG83"/>
      <c r="HUH83"/>
      <c r="HUI83"/>
      <c r="HUJ83"/>
      <c r="HUK83"/>
      <c r="HUL83"/>
      <c r="HUM83"/>
      <c r="HUN83"/>
      <c r="HUO83"/>
      <c r="HUP83"/>
      <c r="HUQ83"/>
      <c r="HUR83"/>
      <c r="HUS83"/>
      <c r="HUT83"/>
      <c r="HUU83"/>
      <c r="HUV83"/>
      <c r="HUW83"/>
      <c r="HUX83"/>
      <c r="HUY83"/>
      <c r="HUZ83"/>
      <c r="HVA83"/>
      <c r="HVB83"/>
      <c r="HVC83"/>
      <c r="HVD83"/>
      <c r="HVE83"/>
      <c r="HVF83"/>
      <c r="HVG83"/>
      <c r="HVH83"/>
      <c r="HVI83"/>
      <c r="HVJ83"/>
      <c r="HVK83"/>
      <c r="HVL83"/>
      <c r="HVM83"/>
      <c r="HVN83"/>
      <c r="HVO83"/>
      <c r="HVP83"/>
      <c r="HVQ83"/>
      <c r="HVR83"/>
      <c r="HVS83"/>
      <c r="HVT83"/>
      <c r="HVU83"/>
      <c r="HVV83"/>
      <c r="HVW83"/>
      <c r="HVX83"/>
      <c r="HVY83"/>
      <c r="HVZ83"/>
      <c r="HWA83"/>
      <c r="HWB83"/>
      <c r="HWC83"/>
      <c r="HWD83"/>
      <c r="HWE83"/>
      <c r="HWF83"/>
      <c r="HWG83"/>
      <c r="HWH83"/>
      <c r="HWI83"/>
      <c r="HWJ83"/>
      <c r="HWK83"/>
      <c r="HWL83"/>
      <c r="HWM83"/>
      <c r="HWN83"/>
      <c r="HWO83"/>
      <c r="HWP83"/>
      <c r="HWQ83"/>
      <c r="HWR83"/>
      <c r="HWS83"/>
      <c r="HWT83"/>
      <c r="HWU83"/>
      <c r="HWV83"/>
      <c r="HWW83"/>
      <c r="HWX83"/>
      <c r="HWY83"/>
      <c r="HWZ83"/>
      <c r="HXA83"/>
      <c r="HXB83"/>
      <c r="HXC83"/>
      <c r="HXD83"/>
      <c r="HXE83"/>
      <c r="HXF83"/>
      <c r="HXG83"/>
      <c r="HXH83"/>
      <c r="HXI83"/>
      <c r="HXJ83"/>
      <c r="HXK83"/>
      <c r="HXL83"/>
      <c r="HXM83"/>
      <c r="HXN83"/>
      <c r="HXO83"/>
      <c r="HXP83"/>
      <c r="HXQ83"/>
      <c r="HXR83"/>
      <c r="HXS83"/>
      <c r="HXT83"/>
      <c r="HXU83"/>
      <c r="HXV83"/>
      <c r="HXW83"/>
      <c r="HXX83"/>
      <c r="HXY83"/>
      <c r="HXZ83"/>
      <c r="HYA83"/>
      <c r="HYB83"/>
      <c r="HYC83"/>
      <c r="HYD83"/>
      <c r="HYE83"/>
      <c r="HYF83"/>
      <c r="HYG83"/>
      <c r="HYH83"/>
      <c r="HYI83"/>
      <c r="HYJ83"/>
      <c r="HYK83"/>
      <c r="HYL83"/>
      <c r="HYM83"/>
      <c r="HYN83"/>
      <c r="HYO83"/>
      <c r="HYP83"/>
      <c r="HYQ83"/>
      <c r="HYR83"/>
      <c r="HYS83"/>
      <c r="HYT83"/>
      <c r="HYU83"/>
      <c r="HYV83"/>
      <c r="HYW83"/>
      <c r="HYX83"/>
      <c r="HYY83"/>
      <c r="HYZ83"/>
      <c r="HZA83"/>
      <c r="HZB83"/>
      <c r="HZC83"/>
      <c r="HZD83"/>
      <c r="HZE83"/>
      <c r="HZF83"/>
      <c r="HZG83"/>
      <c r="HZH83"/>
      <c r="HZI83"/>
      <c r="HZJ83"/>
      <c r="HZK83"/>
      <c r="HZL83"/>
      <c r="HZM83"/>
      <c r="HZN83"/>
      <c r="HZO83"/>
      <c r="HZP83"/>
      <c r="HZQ83"/>
      <c r="HZR83"/>
      <c r="HZS83"/>
      <c r="HZT83"/>
      <c r="HZU83"/>
      <c r="HZV83"/>
      <c r="HZW83"/>
      <c r="HZX83"/>
      <c r="HZY83"/>
      <c r="HZZ83"/>
      <c r="IAA83"/>
      <c r="IAB83"/>
      <c r="IAC83"/>
      <c r="IAD83"/>
      <c r="IAE83"/>
      <c r="IAF83"/>
      <c r="IAG83"/>
      <c r="IAH83"/>
      <c r="IAI83"/>
      <c r="IAJ83"/>
      <c r="IAK83"/>
      <c r="IAL83"/>
      <c r="IAM83"/>
      <c r="IAN83"/>
      <c r="IAO83"/>
      <c r="IAP83"/>
      <c r="IAQ83"/>
      <c r="IAR83"/>
      <c r="IAS83"/>
      <c r="IAT83"/>
      <c r="IAU83"/>
      <c r="IAV83"/>
      <c r="IAW83"/>
      <c r="IAX83"/>
      <c r="IAY83"/>
      <c r="IAZ83"/>
      <c r="IBA83"/>
      <c r="IBB83"/>
      <c r="IBC83"/>
      <c r="IBD83"/>
      <c r="IBE83"/>
      <c r="IBF83"/>
      <c r="IBG83"/>
      <c r="IBH83"/>
      <c r="IBI83"/>
      <c r="IBJ83"/>
      <c r="IBK83"/>
      <c r="IBL83"/>
      <c r="IBM83"/>
      <c r="IBN83"/>
      <c r="IBO83"/>
      <c r="IBP83"/>
      <c r="IBQ83"/>
      <c r="IBR83"/>
      <c r="IBS83"/>
      <c r="IBT83"/>
      <c r="IBU83"/>
      <c r="IBV83"/>
      <c r="IBW83"/>
      <c r="IBX83"/>
      <c r="IBY83"/>
      <c r="IBZ83"/>
      <c r="ICA83"/>
      <c r="ICB83"/>
      <c r="ICC83"/>
      <c r="ICD83"/>
      <c r="ICE83"/>
      <c r="ICF83"/>
      <c r="ICG83"/>
      <c r="ICH83"/>
      <c r="ICI83"/>
      <c r="ICJ83"/>
      <c r="ICK83"/>
      <c r="ICL83"/>
      <c r="ICM83"/>
      <c r="ICN83"/>
      <c r="ICO83"/>
      <c r="ICP83"/>
      <c r="ICQ83"/>
      <c r="ICR83"/>
      <c r="ICS83"/>
      <c r="ICT83"/>
      <c r="ICU83"/>
      <c r="ICV83"/>
      <c r="ICW83"/>
      <c r="ICX83"/>
      <c r="ICY83"/>
      <c r="ICZ83"/>
      <c r="IDA83"/>
      <c r="IDB83"/>
      <c r="IDC83"/>
      <c r="IDD83"/>
      <c r="IDE83"/>
      <c r="IDF83"/>
      <c r="IDG83"/>
      <c r="IDH83"/>
      <c r="IDI83"/>
      <c r="IDJ83"/>
      <c r="IDK83"/>
      <c r="IDL83"/>
      <c r="IDM83"/>
      <c r="IDN83"/>
      <c r="IDO83"/>
      <c r="IDP83"/>
      <c r="IDQ83"/>
      <c r="IDR83"/>
      <c r="IDS83"/>
      <c r="IDT83"/>
      <c r="IDU83"/>
      <c r="IDV83"/>
      <c r="IDW83"/>
      <c r="IDX83"/>
      <c r="IDY83"/>
      <c r="IDZ83"/>
      <c r="IEA83"/>
      <c r="IEB83"/>
      <c r="IEC83"/>
      <c r="IED83"/>
      <c r="IEE83"/>
      <c r="IEF83"/>
      <c r="IEG83"/>
      <c r="IEH83"/>
      <c r="IEI83"/>
      <c r="IEJ83"/>
      <c r="IEK83"/>
      <c r="IEL83"/>
      <c r="IEM83"/>
      <c r="IEN83"/>
      <c r="IEO83"/>
      <c r="IEP83"/>
      <c r="IEQ83"/>
      <c r="IER83"/>
      <c r="IES83"/>
      <c r="IET83"/>
      <c r="IEU83"/>
      <c r="IEV83"/>
      <c r="IEW83"/>
      <c r="IEX83"/>
      <c r="IEY83"/>
      <c r="IEZ83"/>
      <c r="IFA83"/>
      <c r="IFB83"/>
      <c r="IFC83"/>
      <c r="IFD83"/>
      <c r="IFE83"/>
      <c r="IFF83"/>
      <c r="IFG83"/>
      <c r="IFH83"/>
      <c r="IFI83"/>
      <c r="IFJ83"/>
      <c r="IFK83"/>
      <c r="IFL83"/>
      <c r="IFM83"/>
      <c r="IFN83"/>
      <c r="IFO83"/>
      <c r="IFP83"/>
      <c r="IFQ83"/>
      <c r="IFR83"/>
      <c r="IFS83"/>
      <c r="IFT83"/>
      <c r="IFU83"/>
      <c r="IFV83"/>
      <c r="IFW83"/>
      <c r="IFX83"/>
      <c r="IFY83"/>
      <c r="IFZ83"/>
      <c r="IGA83"/>
      <c r="IGB83"/>
      <c r="IGC83"/>
      <c r="IGD83"/>
      <c r="IGE83"/>
      <c r="IGF83"/>
      <c r="IGG83"/>
      <c r="IGH83"/>
      <c r="IGI83"/>
      <c r="IGJ83"/>
      <c r="IGK83"/>
      <c r="IGL83"/>
      <c r="IGM83"/>
      <c r="IGN83"/>
      <c r="IGO83"/>
      <c r="IGP83"/>
      <c r="IGQ83"/>
      <c r="IGR83"/>
      <c r="IGS83"/>
      <c r="IGT83"/>
      <c r="IGU83"/>
      <c r="IGV83"/>
      <c r="IGW83"/>
      <c r="IGX83"/>
      <c r="IGY83"/>
      <c r="IGZ83"/>
      <c r="IHA83"/>
      <c r="IHB83"/>
      <c r="IHC83"/>
      <c r="IHD83"/>
      <c r="IHE83"/>
      <c r="IHF83"/>
      <c r="IHG83"/>
      <c r="IHH83"/>
      <c r="IHI83"/>
      <c r="IHJ83"/>
      <c r="IHK83"/>
      <c r="IHL83"/>
      <c r="IHM83"/>
      <c r="IHN83"/>
      <c r="IHO83"/>
      <c r="IHP83"/>
      <c r="IHQ83"/>
      <c r="IHR83"/>
      <c r="IHS83"/>
      <c r="IHT83"/>
      <c r="IHU83"/>
      <c r="IHV83"/>
      <c r="IHW83"/>
      <c r="IHX83"/>
      <c r="IHY83"/>
      <c r="IHZ83"/>
      <c r="IIA83"/>
      <c r="IIB83"/>
      <c r="IIC83"/>
      <c r="IID83"/>
      <c r="IIE83"/>
      <c r="IIF83"/>
      <c r="IIG83"/>
      <c r="IIH83"/>
      <c r="III83"/>
      <c r="IIJ83"/>
      <c r="IIK83"/>
      <c r="IIL83"/>
      <c r="IIM83"/>
      <c r="IIN83"/>
      <c r="IIO83"/>
      <c r="IIP83"/>
      <c r="IIQ83"/>
      <c r="IIR83"/>
      <c r="IIS83"/>
      <c r="IIT83"/>
      <c r="IIU83"/>
      <c r="IIV83"/>
      <c r="IIW83"/>
      <c r="IIX83"/>
      <c r="IIY83"/>
      <c r="IIZ83"/>
      <c r="IJA83"/>
      <c r="IJB83"/>
      <c r="IJC83"/>
      <c r="IJD83"/>
      <c r="IJE83"/>
      <c r="IJF83"/>
      <c r="IJG83"/>
      <c r="IJH83"/>
      <c r="IJI83"/>
      <c r="IJJ83"/>
      <c r="IJK83"/>
      <c r="IJL83"/>
      <c r="IJM83"/>
      <c r="IJN83"/>
      <c r="IJO83"/>
      <c r="IJP83"/>
      <c r="IJQ83"/>
      <c r="IJR83"/>
      <c r="IJS83"/>
      <c r="IJT83"/>
      <c r="IJU83"/>
      <c r="IJV83"/>
      <c r="IJW83"/>
      <c r="IJX83"/>
      <c r="IJY83"/>
      <c r="IJZ83"/>
      <c r="IKA83"/>
      <c r="IKB83"/>
      <c r="IKC83"/>
      <c r="IKD83"/>
      <c r="IKE83"/>
      <c r="IKF83"/>
      <c r="IKG83"/>
      <c r="IKH83"/>
      <c r="IKI83"/>
      <c r="IKJ83"/>
      <c r="IKK83"/>
      <c r="IKL83"/>
      <c r="IKM83"/>
      <c r="IKN83"/>
      <c r="IKO83"/>
      <c r="IKP83"/>
      <c r="IKQ83"/>
      <c r="IKR83"/>
      <c r="IKS83"/>
      <c r="IKT83"/>
      <c r="IKU83"/>
      <c r="IKV83"/>
      <c r="IKW83"/>
      <c r="IKX83"/>
      <c r="IKY83"/>
      <c r="IKZ83"/>
      <c r="ILA83"/>
      <c r="ILB83"/>
      <c r="ILC83"/>
      <c r="ILD83"/>
      <c r="ILE83"/>
      <c r="ILF83"/>
      <c r="ILG83"/>
      <c r="ILH83"/>
      <c r="ILI83"/>
      <c r="ILJ83"/>
      <c r="ILK83"/>
      <c r="ILL83"/>
      <c r="ILM83"/>
      <c r="ILN83"/>
      <c r="ILO83"/>
      <c r="ILP83"/>
      <c r="ILQ83"/>
      <c r="ILR83"/>
      <c r="ILS83"/>
      <c r="ILT83"/>
      <c r="ILU83"/>
      <c r="ILV83"/>
      <c r="ILW83"/>
      <c r="ILX83"/>
      <c r="ILY83"/>
      <c r="ILZ83"/>
      <c r="IMA83"/>
      <c r="IMB83"/>
      <c r="IMC83"/>
      <c r="IMD83"/>
      <c r="IME83"/>
      <c r="IMF83"/>
      <c r="IMG83"/>
      <c r="IMH83"/>
      <c r="IMI83"/>
      <c r="IMJ83"/>
      <c r="IMK83"/>
      <c r="IML83"/>
      <c r="IMM83"/>
      <c r="IMN83"/>
      <c r="IMO83"/>
      <c r="IMP83"/>
      <c r="IMQ83"/>
      <c r="IMR83"/>
      <c r="IMS83"/>
      <c r="IMT83"/>
      <c r="IMU83"/>
      <c r="IMV83"/>
      <c r="IMW83"/>
      <c r="IMX83"/>
      <c r="IMY83"/>
      <c r="IMZ83"/>
      <c r="INA83"/>
      <c r="INB83"/>
      <c r="INC83"/>
      <c r="IND83"/>
      <c r="INE83"/>
      <c r="INF83"/>
      <c r="ING83"/>
      <c r="INH83"/>
      <c r="INI83"/>
      <c r="INJ83"/>
      <c r="INK83"/>
      <c r="INL83"/>
      <c r="INM83"/>
      <c r="INN83"/>
      <c r="INO83"/>
      <c r="INP83"/>
      <c r="INQ83"/>
      <c r="INR83"/>
      <c r="INS83"/>
      <c r="INT83"/>
      <c r="INU83"/>
      <c r="INV83"/>
      <c r="INW83"/>
      <c r="INX83"/>
      <c r="INY83"/>
      <c r="INZ83"/>
      <c r="IOA83"/>
      <c r="IOB83"/>
      <c r="IOC83"/>
      <c r="IOD83"/>
      <c r="IOE83"/>
      <c r="IOF83"/>
      <c r="IOG83"/>
      <c r="IOH83"/>
      <c r="IOI83"/>
      <c r="IOJ83"/>
      <c r="IOK83"/>
      <c r="IOL83"/>
      <c r="IOM83"/>
      <c r="ION83"/>
      <c r="IOO83"/>
      <c r="IOP83"/>
      <c r="IOQ83"/>
      <c r="IOR83"/>
      <c r="IOS83"/>
      <c r="IOT83"/>
      <c r="IOU83"/>
      <c r="IOV83"/>
      <c r="IOW83"/>
      <c r="IOX83"/>
      <c r="IOY83"/>
      <c r="IOZ83"/>
      <c r="IPA83"/>
      <c r="IPB83"/>
      <c r="IPC83"/>
      <c r="IPD83"/>
      <c r="IPE83"/>
      <c r="IPF83"/>
      <c r="IPG83"/>
      <c r="IPH83"/>
      <c r="IPI83"/>
      <c r="IPJ83"/>
      <c r="IPK83"/>
      <c r="IPL83"/>
      <c r="IPM83"/>
      <c r="IPN83"/>
      <c r="IPO83"/>
      <c r="IPP83"/>
      <c r="IPQ83"/>
      <c r="IPR83"/>
      <c r="IPS83"/>
      <c r="IPT83"/>
      <c r="IPU83"/>
      <c r="IPV83"/>
      <c r="IPW83"/>
      <c r="IPX83"/>
      <c r="IPY83"/>
      <c r="IPZ83"/>
      <c r="IQA83"/>
      <c r="IQB83"/>
      <c r="IQC83"/>
      <c r="IQD83"/>
      <c r="IQE83"/>
      <c r="IQF83"/>
      <c r="IQG83"/>
      <c r="IQH83"/>
      <c r="IQI83"/>
      <c r="IQJ83"/>
      <c r="IQK83"/>
      <c r="IQL83"/>
      <c r="IQM83"/>
      <c r="IQN83"/>
      <c r="IQO83"/>
      <c r="IQP83"/>
      <c r="IQQ83"/>
      <c r="IQR83"/>
      <c r="IQS83"/>
      <c r="IQT83"/>
      <c r="IQU83"/>
      <c r="IQV83"/>
      <c r="IQW83"/>
      <c r="IQX83"/>
      <c r="IQY83"/>
      <c r="IQZ83"/>
      <c r="IRA83"/>
      <c r="IRB83"/>
      <c r="IRC83"/>
      <c r="IRD83"/>
      <c r="IRE83"/>
      <c r="IRF83"/>
      <c r="IRG83"/>
      <c r="IRH83"/>
      <c r="IRI83"/>
      <c r="IRJ83"/>
      <c r="IRK83"/>
      <c r="IRL83"/>
      <c r="IRM83"/>
      <c r="IRN83"/>
      <c r="IRO83"/>
      <c r="IRP83"/>
      <c r="IRQ83"/>
      <c r="IRR83"/>
      <c r="IRS83"/>
      <c r="IRT83"/>
      <c r="IRU83"/>
      <c r="IRV83"/>
      <c r="IRW83"/>
      <c r="IRX83"/>
      <c r="IRY83"/>
      <c r="IRZ83"/>
      <c r="ISA83"/>
      <c r="ISB83"/>
      <c r="ISC83"/>
      <c r="ISD83"/>
      <c r="ISE83"/>
      <c r="ISF83"/>
      <c r="ISG83"/>
      <c r="ISH83"/>
      <c r="ISI83"/>
      <c r="ISJ83"/>
      <c r="ISK83"/>
      <c r="ISL83"/>
      <c r="ISM83"/>
      <c r="ISN83"/>
      <c r="ISO83"/>
      <c r="ISP83"/>
      <c r="ISQ83"/>
      <c r="ISR83"/>
      <c r="ISS83"/>
      <c r="IST83"/>
      <c r="ISU83"/>
      <c r="ISV83"/>
      <c r="ISW83"/>
      <c r="ISX83"/>
      <c r="ISY83"/>
      <c r="ISZ83"/>
      <c r="ITA83"/>
      <c r="ITB83"/>
      <c r="ITC83"/>
      <c r="ITD83"/>
      <c r="ITE83"/>
      <c r="ITF83"/>
      <c r="ITG83"/>
      <c r="ITH83"/>
      <c r="ITI83"/>
      <c r="ITJ83"/>
      <c r="ITK83"/>
      <c r="ITL83"/>
      <c r="ITM83"/>
      <c r="ITN83"/>
      <c r="ITO83"/>
      <c r="ITP83"/>
      <c r="ITQ83"/>
      <c r="ITR83"/>
      <c r="ITS83"/>
      <c r="ITT83"/>
      <c r="ITU83"/>
      <c r="ITV83"/>
      <c r="ITW83"/>
      <c r="ITX83"/>
      <c r="ITY83"/>
      <c r="ITZ83"/>
      <c r="IUA83"/>
      <c r="IUB83"/>
      <c r="IUC83"/>
      <c r="IUD83"/>
      <c r="IUE83"/>
      <c r="IUF83"/>
      <c r="IUG83"/>
      <c r="IUH83"/>
      <c r="IUI83"/>
      <c r="IUJ83"/>
      <c r="IUK83"/>
      <c r="IUL83"/>
      <c r="IUM83"/>
      <c r="IUN83"/>
      <c r="IUO83"/>
      <c r="IUP83"/>
      <c r="IUQ83"/>
      <c r="IUR83"/>
      <c r="IUS83"/>
      <c r="IUT83"/>
      <c r="IUU83"/>
      <c r="IUV83"/>
      <c r="IUW83"/>
      <c r="IUX83"/>
      <c r="IUY83"/>
      <c r="IUZ83"/>
      <c r="IVA83"/>
      <c r="IVB83"/>
      <c r="IVC83"/>
      <c r="IVD83"/>
      <c r="IVE83"/>
      <c r="IVF83"/>
      <c r="IVG83"/>
      <c r="IVH83"/>
      <c r="IVI83"/>
      <c r="IVJ83"/>
      <c r="IVK83"/>
      <c r="IVL83"/>
      <c r="IVM83"/>
      <c r="IVN83"/>
      <c r="IVO83"/>
      <c r="IVP83"/>
      <c r="IVQ83"/>
      <c r="IVR83"/>
      <c r="IVS83"/>
      <c r="IVT83"/>
      <c r="IVU83"/>
      <c r="IVV83"/>
      <c r="IVW83"/>
      <c r="IVX83"/>
      <c r="IVY83"/>
      <c r="IVZ83"/>
      <c r="IWA83"/>
      <c r="IWB83"/>
      <c r="IWC83"/>
      <c r="IWD83"/>
      <c r="IWE83"/>
      <c r="IWF83"/>
      <c r="IWG83"/>
      <c r="IWH83"/>
      <c r="IWI83"/>
      <c r="IWJ83"/>
      <c r="IWK83"/>
      <c r="IWL83"/>
      <c r="IWM83"/>
      <c r="IWN83"/>
      <c r="IWO83"/>
      <c r="IWP83"/>
      <c r="IWQ83"/>
      <c r="IWR83"/>
      <c r="IWS83"/>
      <c r="IWT83"/>
      <c r="IWU83"/>
      <c r="IWV83"/>
      <c r="IWW83"/>
      <c r="IWX83"/>
      <c r="IWY83"/>
      <c r="IWZ83"/>
      <c r="IXA83"/>
      <c r="IXB83"/>
      <c r="IXC83"/>
      <c r="IXD83"/>
      <c r="IXE83"/>
      <c r="IXF83"/>
      <c r="IXG83"/>
      <c r="IXH83"/>
      <c r="IXI83"/>
      <c r="IXJ83"/>
      <c r="IXK83"/>
      <c r="IXL83"/>
      <c r="IXM83"/>
      <c r="IXN83"/>
      <c r="IXO83"/>
      <c r="IXP83"/>
      <c r="IXQ83"/>
      <c r="IXR83"/>
      <c r="IXS83"/>
      <c r="IXT83"/>
      <c r="IXU83"/>
      <c r="IXV83"/>
      <c r="IXW83"/>
      <c r="IXX83"/>
      <c r="IXY83"/>
      <c r="IXZ83"/>
      <c r="IYA83"/>
      <c r="IYB83"/>
      <c r="IYC83"/>
      <c r="IYD83"/>
      <c r="IYE83"/>
      <c r="IYF83"/>
      <c r="IYG83"/>
      <c r="IYH83"/>
      <c r="IYI83"/>
      <c r="IYJ83"/>
      <c r="IYK83"/>
      <c r="IYL83"/>
      <c r="IYM83"/>
      <c r="IYN83"/>
      <c r="IYO83"/>
      <c r="IYP83"/>
      <c r="IYQ83"/>
      <c r="IYR83"/>
      <c r="IYS83"/>
      <c r="IYT83"/>
      <c r="IYU83"/>
      <c r="IYV83"/>
      <c r="IYW83"/>
      <c r="IYX83"/>
      <c r="IYY83"/>
      <c r="IYZ83"/>
      <c r="IZA83"/>
      <c r="IZB83"/>
      <c r="IZC83"/>
      <c r="IZD83"/>
      <c r="IZE83"/>
      <c r="IZF83"/>
      <c r="IZG83"/>
      <c r="IZH83"/>
      <c r="IZI83"/>
      <c r="IZJ83"/>
      <c r="IZK83"/>
      <c r="IZL83"/>
      <c r="IZM83"/>
      <c r="IZN83"/>
      <c r="IZO83"/>
      <c r="IZP83"/>
      <c r="IZQ83"/>
      <c r="IZR83"/>
      <c r="IZS83"/>
      <c r="IZT83"/>
      <c r="IZU83"/>
      <c r="IZV83"/>
      <c r="IZW83"/>
      <c r="IZX83"/>
      <c r="IZY83"/>
      <c r="IZZ83"/>
      <c r="JAA83"/>
      <c r="JAB83"/>
      <c r="JAC83"/>
      <c r="JAD83"/>
      <c r="JAE83"/>
      <c r="JAF83"/>
      <c r="JAG83"/>
      <c r="JAH83"/>
      <c r="JAI83"/>
      <c r="JAJ83"/>
      <c r="JAK83"/>
      <c r="JAL83"/>
      <c r="JAM83"/>
      <c r="JAN83"/>
      <c r="JAO83"/>
      <c r="JAP83"/>
      <c r="JAQ83"/>
      <c r="JAR83"/>
      <c r="JAS83"/>
      <c r="JAT83"/>
      <c r="JAU83"/>
      <c r="JAV83"/>
      <c r="JAW83"/>
      <c r="JAX83"/>
      <c r="JAY83"/>
      <c r="JAZ83"/>
      <c r="JBA83"/>
      <c r="JBB83"/>
      <c r="JBC83"/>
      <c r="JBD83"/>
      <c r="JBE83"/>
      <c r="JBF83"/>
      <c r="JBG83"/>
      <c r="JBH83"/>
      <c r="JBI83"/>
      <c r="JBJ83"/>
      <c r="JBK83"/>
      <c r="JBL83"/>
      <c r="JBM83"/>
      <c r="JBN83"/>
      <c r="JBO83"/>
      <c r="JBP83"/>
      <c r="JBQ83"/>
      <c r="JBR83"/>
      <c r="JBS83"/>
      <c r="JBT83"/>
      <c r="JBU83"/>
      <c r="JBV83"/>
      <c r="JBW83"/>
      <c r="JBX83"/>
      <c r="JBY83"/>
      <c r="JBZ83"/>
      <c r="JCA83"/>
      <c r="JCB83"/>
      <c r="JCC83"/>
      <c r="JCD83"/>
      <c r="JCE83"/>
      <c r="JCF83"/>
      <c r="JCG83"/>
      <c r="JCH83"/>
      <c r="JCI83"/>
      <c r="JCJ83"/>
      <c r="JCK83"/>
      <c r="JCL83"/>
      <c r="JCM83"/>
      <c r="JCN83"/>
      <c r="JCO83"/>
      <c r="JCP83"/>
      <c r="JCQ83"/>
      <c r="JCR83"/>
      <c r="JCS83"/>
      <c r="JCT83"/>
      <c r="JCU83"/>
      <c r="JCV83"/>
      <c r="JCW83"/>
      <c r="JCX83"/>
      <c r="JCY83"/>
      <c r="JCZ83"/>
      <c r="JDA83"/>
      <c r="JDB83"/>
      <c r="JDC83"/>
      <c r="JDD83"/>
      <c r="JDE83"/>
      <c r="JDF83"/>
      <c r="JDG83"/>
      <c r="JDH83"/>
      <c r="JDI83"/>
      <c r="JDJ83"/>
      <c r="JDK83"/>
      <c r="JDL83"/>
      <c r="JDM83"/>
      <c r="JDN83"/>
      <c r="JDO83"/>
      <c r="JDP83"/>
      <c r="JDQ83"/>
      <c r="JDR83"/>
      <c r="JDS83"/>
      <c r="JDT83"/>
      <c r="JDU83"/>
      <c r="JDV83"/>
      <c r="JDW83"/>
      <c r="JDX83"/>
      <c r="JDY83"/>
      <c r="JDZ83"/>
      <c r="JEA83"/>
      <c r="JEB83"/>
      <c r="JEC83"/>
      <c r="JED83"/>
      <c r="JEE83"/>
      <c r="JEF83"/>
      <c r="JEG83"/>
      <c r="JEH83"/>
      <c r="JEI83"/>
      <c r="JEJ83"/>
      <c r="JEK83"/>
      <c r="JEL83"/>
      <c r="JEM83"/>
      <c r="JEN83"/>
      <c r="JEO83"/>
      <c r="JEP83"/>
      <c r="JEQ83"/>
      <c r="JER83"/>
      <c r="JES83"/>
      <c r="JET83"/>
      <c r="JEU83"/>
      <c r="JEV83"/>
      <c r="JEW83"/>
      <c r="JEX83"/>
      <c r="JEY83"/>
      <c r="JEZ83"/>
      <c r="JFA83"/>
      <c r="JFB83"/>
      <c r="JFC83"/>
      <c r="JFD83"/>
      <c r="JFE83"/>
      <c r="JFF83"/>
      <c r="JFG83"/>
      <c r="JFH83"/>
      <c r="JFI83"/>
      <c r="JFJ83"/>
      <c r="JFK83"/>
      <c r="JFL83"/>
      <c r="JFM83"/>
      <c r="JFN83"/>
      <c r="JFO83"/>
      <c r="JFP83"/>
      <c r="JFQ83"/>
      <c r="JFR83"/>
      <c r="JFS83"/>
      <c r="JFT83"/>
      <c r="JFU83"/>
      <c r="JFV83"/>
      <c r="JFW83"/>
      <c r="JFX83"/>
      <c r="JFY83"/>
      <c r="JFZ83"/>
      <c r="JGA83"/>
      <c r="JGB83"/>
      <c r="JGC83"/>
      <c r="JGD83"/>
      <c r="JGE83"/>
      <c r="JGF83"/>
      <c r="JGG83"/>
      <c r="JGH83"/>
      <c r="JGI83"/>
      <c r="JGJ83"/>
      <c r="JGK83"/>
      <c r="JGL83"/>
      <c r="JGM83"/>
      <c r="JGN83"/>
      <c r="JGO83"/>
      <c r="JGP83"/>
      <c r="JGQ83"/>
      <c r="JGR83"/>
      <c r="JGS83"/>
      <c r="JGT83"/>
      <c r="JGU83"/>
      <c r="JGV83"/>
      <c r="JGW83"/>
      <c r="JGX83"/>
      <c r="JGY83"/>
      <c r="JGZ83"/>
      <c r="JHA83"/>
      <c r="JHB83"/>
      <c r="JHC83"/>
      <c r="JHD83"/>
      <c r="JHE83"/>
      <c r="JHF83"/>
      <c r="JHG83"/>
      <c r="JHH83"/>
      <c r="JHI83"/>
      <c r="JHJ83"/>
      <c r="JHK83"/>
      <c r="JHL83"/>
      <c r="JHM83"/>
      <c r="JHN83"/>
      <c r="JHO83"/>
      <c r="JHP83"/>
      <c r="JHQ83"/>
      <c r="JHR83"/>
      <c r="JHS83"/>
      <c r="JHT83"/>
      <c r="JHU83"/>
      <c r="JHV83"/>
      <c r="JHW83"/>
      <c r="JHX83"/>
      <c r="JHY83"/>
      <c r="JHZ83"/>
      <c r="JIA83"/>
      <c r="JIB83"/>
      <c r="JIC83"/>
      <c r="JID83"/>
      <c r="JIE83"/>
      <c r="JIF83"/>
      <c r="JIG83"/>
      <c r="JIH83"/>
      <c r="JII83"/>
      <c r="JIJ83"/>
      <c r="JIK83"/>
      <c r="JIL83"/>
      <c r="JIM83"/>
      <c r="JIN83"/>
      <c r="JIO83"/>
      <c r="JIP83"/>
      <c r="JIQ83"/>
      <c r="JIR83"/>
      <c r="JIS83"/>
      <c r="JIT83"/>
      <c r="JIU83"/>
      <c r="JIV83"/>
      <c r="JIW83"/>
      <c r="JIX83"/>
      <c r="JIY83"/>
      <c r="JIZ83"/>
      <c r="JJA83"/>
      <c r="JJB83"/>
      <c r="JJC83"/>
      <c r="JJD83"/>
      <c r="JJE83"/>
      <c r="JJF83"/>
      <c r="JJG83"/>
      <c r="JJH83"/>
      <c r="JJI83"/>
      <c r="JJJ83"/>
      <c r="JJK83"/>
      <c r="JJL83"/>
      <c r="JJM83"/>
      <c r="JJN83"/>
      <c r="JJO83"/>
      <c r="JJP83"/>
      <c r="JJQ83"/>
      <c r="JJR83"/>
      <c r="JJS83"/>
      <c r="JJT83"/>
      <c r="JJU83"/>
      <c r="JJV83"/>
      <c r="JJW83"/>
      <c r="JJX83"/>
      <c r="JJY83"/>
      <c r="JJZ83"/>
      <c r="JKA83"/>
      <c r="JKB83"/>
      <c r="JKC83"/>
      <c r="JKD83"/>
      <c r="JKE83"/>
      <c r="JKF83"/>
      <c r="JKG83"/>
      <c r="JKH83"/>
      <c r="JKI83"/>
      <c r="JKJ83"/>
      <c r="JKK83"/>
      <c r="JKL83"/>
      <c r="JKM83"/>
      <c r="JKN83"/>
      <c r="JKO83"/>
      <c r="JKP83"/>
      <c r="JKQ83"/>
      <c r="JKR83"/>
      <c r="JKS83"/>
      <c r="JKT83"/>
      <c r="JKU83"/>
      <c r="JKV83"/>
      <c r="JKW83"/>
      <c r="JKX83"/>
      <c r="JKY83"/>
      <c r="JKZ83"/>
      <c r="JLA83"/>
      <c r="JLB83"/>
      <c r="JLC83"/>
      <c r="JLD83"/>
      <c r="JLE83"/>
      <c r="JLF83"/>
      <c r="JLG83"/>
      <c r="JLH83"/>
      <c r="JLI83"/>
      <c r="JLJ83"/>
      <c r="JLK83"/>
      <c r="JLL83"/>
      <c r="JLM83"/>
      <c r="JLN83"/>
      <c r="JLO83"/>
      <c r="JLP83"/>
      <c r="JLQ83"/>
      <c r="JLR83"/>
      <c r="JLS83"/>
      <c r="JLT83"/>
      <c r="JLU83"/>
      <c r="JLV83"/>
      <c r="JLW83"/>
      <c r="JLX83"/>
      <c r="JLY83"/>
      <c r="JLZ83"/>
      <c r="JMA83"/>
      <c r="JMB83"/>
      <c r="JMC83"/>
      <c r="JMD83"/>
      <c r="JME83"/>
      <c r="JMF83"/>
      <c r="JMG83"/>
      <c r="JMH83"/>
      <c r="JMI83"/>
      <c r="JMJ83"/>
      <c r="JMK83"/>
      <c r="JML83"/>
      <c r="JMM83"/>
      <c r="JMN83"/>
      <c r="JMO83"/>
      <c r="JMP83"/>
      <c r="JMQ83"/>
      <c r="JMR83"/>
      <c r="JMS83"/>
      <c r="JMT83"/>
      <c r="JMU83"/>
      <c r="JMV83"/>
      <c r="JMW83"/>
      <c r="JMX83"/>
      <c r="JMY83"/>
      <c r="JMZ83"/>
      <c r="JNA83"/>
      <c r="JNB83"/>
      <c r="JNC83"/>
      <c r="JND83"/>
      <c r="JNE83"/>
      <c r="JNF83"/>
      <c r="JNG83"/>
      <c r="JNH83"/>
      <c r="JNI83"/>
      <c r="JNJ83"/>
      <c r="JNK83"/>
      <c r="JNL83"/>
      <c r="JNM83"/>
      <c r="JNN83"/>
      <c r="JNO83"/>
      <c r="JNP83"/>
      <c r="JNQ83"/>
      <c r="JNR83"/>
      <c r="JNS83"/>
      <c r="JNT83"/>
      <c r="JNU83"/>
      <c r="JNV83"/>
      <c r="JNW83"/>
      <c r="JNX83"/>
      <c r="JNY83"/>
      <c r="JNZ83"/>
      <c r="JOA83"/>
      <c r="JOB83"/>
      <c r="JOC83"/>
      <c r="JOD83"/>
      <c r="JOE83"/>
      <c r="JOF83"/>
      <c r="JOG83"/>
      <c r="JOH83"/>
      <c r="JOI83"/>
      <c r="JOJ83"/>
      <c r="JOK83"/>
      <c r="JOL83"/>
      <c r="JOM83"/>
      <c r="JON83"/>
      <c r="JOO83"/>
      <c r="JOP83"/>
      <c r="JOQ83"/>
      <c r="JOR83"/>
      <c r="JOS83"/>
      <c r="JOT83"/>
      <c r="JOU83"/>
      <c r="JOV83"/>
      <c r="JOW83"/>
      <c r="JOX83"/>
      <c r="JOY83"/>
      <c r="JOZ83"/>
      <c r="JPA83"/>
      <c r="JPB83"/>
      <c r="JPC83"/>
      <c r="JPD83"/>
      <c r="JPE83"/>
      <c r="JPF83"/>
      <c r="JPG83"/>
      <c r="JPH83"/>
      <c r="JPI83"/>
      <c r="JPJ83"/>
      <c r="JPK83"/>
      <c r="JPL83"/>
      <c r="JPM83"/>
      <c r="JPN83"/>
      <c r="JPO83"/>
      <c r="JPP83"/>
      <c r="JPQ83"/>
      <c r="JPR83"/>
      <c r="JPS83"/>
      <c r="JPT83"/>
      <c r="JPU83"/>
      <c r="JPV83"/>
      <c r="JPW83"/>
      <c r="JPX83"/>
      <c r="JPY83"/>
      <c r="JPZ83"/>
      <c r="JQA83"/>
      <c r="JQB83"/>
      <c r="JQC83"/>
      <c r="JQD83"/>
      <c r="JQE83"/>
      <c r="JQF83"/>
      <c r="JQG83"/>
      <c r="JQH83"/>
      <c r="JQI83"/>
      <c r="JQJ83"/>
      <c r="JQK83"/>
      <c r="JQL83"/>
      <c r="JQM83"/>
      <c r="JQN83"/>
      <c r="JQO83"/>
      <c r="JQP83"/>
      <c r="JQQ83"/>
      <c r="JQR83"/>
      <c r="JQS83"/>
      <c r="JQT83"/>
      <c r="JQU83"/>
      <c r="JQV83"/>
      <c r="JQW83"/>
      <c r="JQX83"/>
      <c r="JQY83"/>
      <c r="JQZ83"/>
      <c r="JRA83"/>
      <c r="JRB83"/>
      <c r="JRC83"/>
      <c r="JRD83"/>
      <c r="JRE83"/>
      <c r="JRF83"/>
      <c r="JRG83"/>
      <c r="JRH83"/>
      <c r="JRI83"/>
      <c r="JRJ83"/>
      <c r="JRK83"/>
      <c r="JRL83"/>
      <c r="JRM83"/>
      <c r="JRN83"/>
      <c r="JRO83"/>
      <c r="JRP83"/>
      <c r="JRQ83"/>
      <c r="JRR83"/>
      <c r="JRS83"/>
      <c r="JRT83"/>
      <c r="JRU83"/>
      <c r="JRV83"/>
      <c r="JRW83"/>
      <c r="JRX83"/>
      <c r="JRY83"/>
      <c r="JRZ83"/>
      <c r="JSA83"/>
      <c r="JSB83"/>
      <c r="JSC83"/>
      <c r="JSD83"/>
      <c r="JSE83"/>
      <c r="JSF83"/>
      <c r="JSG83"/>
      <c r="JSH83"/>
      <c r="JSI83"/>
      <c r="JSJ83"/>
      <c r="JSK83"/>
      <c r="JSL83"/>
      <c r="JSM83"/>
      <c r="JSN83"/>
      <c r="JSO83"/>
      <c r="JSP83"/>
      <c r="JSQ83"/>
      <c r="JSR83"/>
      <c r="JSS83"/>
      <c r="JST83"/>
      <c r="JSU83"/>
      <c r="JSV83"/>
      <c r="JSW83"/>
      <c r="JSX83"/>
      <c r="JSY83"/>
      <c r="JSZ83"/>
      <c r="JTA83"/>
      <c r="JTB83"/>
      <c r="JTC83"/>
      <c r="JTD83"/>
      <c r="JTE83"/>
      <c r="JTF83"/>
      <c r="JTG83"/>
      <c r="JTH83"/>
      <c r="JTI83"/>
      <c r="JTJ83"/>
      <c r="JTK83"/>
      <c r="JTL83"/>
      <c r="JTM83"/>
      <c r="JTN83"/>
      <c r="JTO83"/>
      <c r="JTP83"/>
      <c r="JTQ83"/>
      <c r="JTR83"/>
      <c r="JTS83"/>
      <c r="JTT83"/>
      <c r="JTU83"/>
      <c r="JTV83"/>
      <c r="JTW83"/>
      <c r="JTX83"/>
      <c r="JTY83"/>
      <c r="JTZ83"/>
      <c r="JUA83"/>
      <c r="JUB83"/>
      <c r="JUC83"/>
      <c r="JUD83"/>
      <c r="JUE83"/>
      <c r="JUF83"/>
      <c r="JUG83"/>
      <c r="JUH83"/>
      <c r="JUI83"/>
      <c r="JUJ83"/>
      <c r="JUK83"/>
      <c r="JUL83"/>
      <c r="JUM83"/>
      <c r="JUN83"/>
      <c r="JUO83"/>
      <c r="JUP83"/>
      <c r="JUQ83"/>
      <c r="JUR83"/>
      <c r="JUS83"/>
      <c r="JUT83"/>
      <c r="JUU83"/>
      <c r="JUV83"/>
      <c r="JUW83"/>
      <c r="JUX83"/>
      <c r="JUY83"/>
      <c r="JUZ83"/>
      <c r="JVA83"/>
      <c r="JVB83"/>
      <c r="JVC83"/>
      <c r="JVD83"/>
      <c r="JVE83"/>
      <c r="JVF83"/>
      <c r="JVG83"/>
      <c r="JVH83"/>
      <c r="JVI83"/>
      <c r="JVJ83"/>
      <c r="JVK83"/>
      <c r="JVL83"/>
      <c r="JVM83"/>
      <c r="JVN83"/>
      <c r="JVO83"/>
      <c r="JVP83"/>
      <c r="JVQ83"/>
      <c r="JVR83"/>
      <c r="JVS83"/>
      <c r="JVT83"/>
      <c r="JVU83"/>
      <c r="JVV83"/>
      <c r="JVW83"/>
      <c r="JVX83"/>
      <c r="JVY83"/>
      <c r="JVZ83"/>
      <c r="JWA83"/>
      <c r="JWB83"/>
      <c r="JWC83"/>
      <c r="JWD83"/>
      <c r="JWE83"/>
      <c r="JWF83"/>
      <c r="JWG83"/>
      <c r="JWH83"/>
      <c r="JWI83"/>
      <c r="JWJ83"/>
      <c r="JWK83"/>
      <c r="JWL83"/>
      <c r="JWM83"/>
      <c r="JWN83"/>
      <c r="JWO83"/>
      <c r="JWP83"/>
      <c r="JWQ83"/>
      <c r="JWR83"/>
      <c r="JWS83"/>
      <c r="JWT83"/>
      <c r="JWU83"/>
      <c r="JWV83"/>
      <c r="JWW83"/>
      <c r="JWX83"/>
      <c r="JWY83"/>
      <c r="JWZ83"/>
      <c r="JXA83"/>
      <c r="JXB83"/>
      <c r="JXC83"/>
      <c r="JXD83"/>
      <c r="JXE83"/>
      <c r="JXF83"/>
      <c r="JXG83"/>
      <c r="JXH83"/>
      <c r="JXI83"/>
      <c r="JXJ83"/>
      <c r="JXK83"/>
      <c r="JXL83"/>
      <c r="JXM83"/>
      <c r="JXN83"/>
      <c r="JXO83"/>
      <c r="JXP83"/>
      <c r="JXQ83"/>
      <c r="JXR83"/>
      <c r="JXS83"/>
      <c r="JXT83"/>
      <c r="JXU83"/>
      <c r="JXV83"/>
      <c r="JXW83"/>
      <c r="JXX83"/>
      <c r="JXY83"/>
      <c r="JXZ83"/>
      <c r="JYA83"/>
      <c r="JYB83"/>
      <c r="JYC83"/>
      <c r="JYD83"/>
      <c r="JYE83"/>
      <c r="JYF83"/>
      <c r="JYG83"/>
      <c r="JYH83"/>
      <c r="JYI83"/>
      <c r="JYJ83"/>
      <c r="JYK83"/>
      <c r="JYL83"/>
      <c r="JYM83"/>
      <c r="JYN83"/>
      <c r="JYO83"/>
      <c r="JYP83"/>
      <c r="JYQ83"/>
      <c r="JYR83"/>
      <c r="JYS83"/>
      <c r="JYT83"/>
      <c r="JYU83"/>
      <c r="JYV83"/>
      <c r="JYW83"/>
      <c r="JYX83"/>
      <c r="JYY83"/>
      <c r="JYZ83"/>
      <c r="JZA83"/>
      <c r="JZB83"/>
      <c r="JZC83"/>
      <c r="JZD83"/>
      <c r="JZE83"/>
      <c r="JZF83"/>
      <c r="JZG83"/>
      <c r="JZH83"/>
      <c r="JZI83"/>
      <c r="JZJ83"/>
      <c r="JZK83"/>
      <c r="JZL83"/>
      <c r="JZM83"/>
      <c r="JZN83"/>
      <c r="JZO83"/>
      <c r="JZP83"/>
      <c r="JZQ83"/>
      <c r="JZR83"/>
      <c r="JZS83"/>
      <c r="JZT83"/>
      <c r="JZU83"/>
      <c r="JZV83"/>
      <c r="JZW83"/>
      <c r="JZX83"/>
      <c r="JZY83"/>
      <c r="JZZ83"/>
      <c r="KAA83"/>
      <c r="KAB83"/>
      <c r="KAC83"/>
      <c r="KAD83"/>
      <c r="KAE83"/>
      <c r="KAF83"/>
      <c r="KAG83"/>
      <c r="KAH83"/>
      <c r="KAI83"/>
      <c r="KAJ83"/>
      <c r="KAK83"/>
      <c r="KAL83"/>
      <c r="KAM83"/>
      <c r="KAN83"/>
      <c r="KAO83"/>
      <c r="KAP83"/>
      <c r="KAQ83"/>
      <c r="KAR83"/>
      <c r="KAS83"/>
      <c r="KAT83"/>
      <c r="KAU83"/>
      <c r="KAV83"/>
      <c r="KAW83"/>
      <c r="KAX83"/>
      <c r="KAY83"/>
      <c r="KAZ83"/>
      <c r="KBA83"/>
      <c r="KBB83"/>
      <c r="KBC83"/>
      <c r="KBD83"/>
      <c r="KBE83"/>
      <c r="KBF83"/>
      <c r="KBG83"/>
      <c r="KBH83"/>
      <c r="KBI83"/>
      <c r="KBJ83"/>
      <c r="KBK83"/>
      <c r="KBL83"/>
      <c r="KBM83"/>
      <c r="KBN83"/>
      <c r="KBO83"/>
      <c r="KBP83"/>
      <c r="KBQ83"/>
      <c r="KBR83"/>
      <c r="KBS83"/>
      <c r="KBT83"/>
      <c r="KBU83"/>
      <c r="KBV83"/>
      <c r="KBW83"/>
      <c r="KBX83"/>
      <c r="KBY83"/>
      <c r="KBZ83"/>
      <c r="KCA83"/>
      <c r="KCB83"/>
      <c r="KCC83"/>
      <c r="KCD83"/>
      <c r="KCE83"/>
      <c r="KCF83"/>
      <c r="KCG83"/>
      <c r="KCH83"/>
      <c r="KCI83"/>
      <c r="KCJ83"/>
      <c r="KCK83"/>
      <c r="KCL83"/>
      <c r="KCM83"/>
      <c r="KCN83"/>
      <c r="KCO83"/>
      <c r="KCP83"/>
      <c r="KCQ83"/>
      <c r="KCR83"/>
      <c r="KCS83"/>
      <c r="KCT83"/>
      <c r="KCU83"/>
      <c r="KCV83"/>
      <c r="KCW83"/>
      <c r="KCX83"/>
      <c r="KCY83"/>
      <c r="KCZ83"/>
      <c r="KDA83"/>
      <c r="KDB83"/>
      <c r="KDC83"/>
      <c r="KDD83"/>
      <c r="KDE83"/>
      <c r="KDF83"/>
      <c r="KDG83"/>
      <c r="KDH83"/>
      <c r="KDI83"/>
      <c r="KDJ83"/>
      <c r="KDK83"/>
      <c r="KDL83"/>
      <c r="KDM83"/>
      <c r="KDN83"/>
      <c r="KDO83"/>
      <c r="KDP83"/>
      <c r="KDQ83"/>
      <c r="KDR83"/>
      <c r="KDS83"/>
      <c r="KDT83"/>
      <c r="KDU83"/>
      <c r="KDV83"/>
      <c r="KDW83"/>
      <c r="KDX83"/>
      <c r="KDY83"/>
      <c r="KDZ83"/>
      <c r="KEA83"/>
      <c r="KEB83"/>
      <c r="KEC83"/>
      <c r="KED83"/>
      <c r="KEE83"/>
      <c r="KEF83"/>
      <c r="KEG83"/>
      <c r="KEH83"/>
      <c r="KEI83"/>
      <c r="KEJ83"/>
      <c r="KEK83"/>
      <c r="KEL83"/>
      <c r="KEM83"/>
      <c r="KEN83"/>
      <c r="KEO83"/>
      <c r="KEP83"/>
      <c r="KEQ83"/>
      <c r="KER83"/>
      <c r="KES83"/>
      <c r="KET83"/>
      <c r="KEU83"/>
      <c r="KEV83"/>
      <c r="KEW83"/>
      <c r="KEX83"/>
      <c r="KEY83"/>
      <c r="KEZ83"/>
      <c r="KFA83"/>
      <c r="KFB83"/>
      <c r="KFC83"/>
      <c r="KFD83"/>
      <c r="KFE83"/>
      <c r="KFF83"/>
      <c r="KFG83"/>
      <c r="KFH83"/>
      <c r="KFI83"/>
      <c r="KFJ83"/>
      <c r="KFK83"/>
      <c r="KFL83"/>
      <c r="KFM83"/>
      <c r="KFN83"/>
      <c r="KFO83"/>
      <c r="KFP83"/>
      <c r="KFQ83"/>
      <c r="KFR83"/>
      <c r="KFS83"/>
      <c r="KFT83"/>
      <c r="KFU83"/>
      <c r="KFV83"/>
      <c r="KFW83"/>
      <c r="KFX83"/>
      <c r="KFY83"/>
      <c r="KFZ83"/>
      <c r="KGA83"/>
      <c r="KGB83"/>
      <c r="KGC83"/>
      <c r="KGD83"/>
      <c r="KGE83"/>
      <c r="KGF83"/>
      <c r="KGG83"/>
      <c r="KGH83"/>
      <c r="KGI83"/>
      <c r="KGJ83"/>
      <c r="KGK83"/>
      <c r="KGL83"/>
      <c r="KGM83"/>
      <c r="KGN83"/>
      <c r="KGO83"/>
      <c r="KGP83"/>
      <c r="KGQ83"/>
      <c r="KGR83"/>
      <c r="KGS83"/>
      <c r="KGT83"/>
      <c r="KGU83"/>
      <c r="KGV83"/>
      <c r="KGW83"/>
      <c r="KGX83"/>
      <c r="KGY83"/>
      <c r="KGZ83"/>
      <c r="KHA83"/>
      <c r="KHB83"/>
      <c r="KHC83"/>
      <c r="KHD83"/>
      <c r="KHE83"/>
      <c r="KHF83"/>
      <c r="KHG83"/>
      <c r="KHH83"/>
      <c r="KHI83"/>
      <c r="KHJ83"/>
      <c r="KHK83"/>
      <c r="KHL83"/>
      <c r="KHM83"/>
      <c r="KHN83"/>
      <c r="KHO83"/>
      <c r="KHP83"/>
      <c r="KHQ83"/>
      <c r="KHR83"/>
      <c r="KHS83"/>
      <c r="KHT83"/>
      <c r="KHU83"/>
      <c r="KHV83"/>
      <c r="KHW83"/>
      <c r="KHX83"/>
      <c r="KHY83"/>
      <c r="KHZ83"/>
      <c r="KIA83"/>
      <c r="KIB83"/>
      <c r="KIC83"/>
      <c r="KID83"/>
      <c r="KIE83"/>
      <c r="KIF83"/>
      <c r="KIG83"/>
      <c r="KIH83"/>
      <c r="KII83"/>
      <c r="KIJ83"/>
      <c r="KIK83"/>
      <c r="KIL83"/>
      <c r="KIM83"/>
      <c r="KIN83"/>
      <c r="KIO83"/>
      <c r="KIP83"/>
      <c r="KIQ83"/>
      <c r="KIR83"/>
      <c r="KIS83"/>
      <c r="KIT83"/>
      <c r="KIU83"/>
      <c r="KIV83"/>
      <c r="KIW83"/>
      <c r="KIX83"/>
      <c r="KIY83"/>
      <c r="KIZ83"/>
      <c r="KJA83"/>
      <c r="KJB83"/>
      <c r="KJC83"/>
      <c r="KJD83"/>
      <c r="KJE83"/>
      <c r="KJF83"/>
      <c r="KJG83"/>
      <c r="KJH83"/>
      <c r="KJI83"/>
      <c r="KJJ83"/>
      <c r="KJK83"/>
      <c r="KJL83"/>
      <c r="KJM83"/>
      <c r="KJN83"/>
      <c r="KJO83"/>
      <c r="KJP83"/>
      <c r="KJQ83"/>
      <c r="KJR83"/>
      <c r="KJS83"/>
      <c r="KJT83"/>
      <c r="KJU83"/>
      <c r="KJV83"/>
      <c r="KJW83"/>
      <c r="KJX83"/>
      <c r="KJY83"/>
      <c r="KJZ83"/>
      <c r="KKA83"/>
      <c r="KKB83"/>
      <c r="KKC83"/>
      <c r="KKD83"/>
      <c r="KKE83"/>
      <c r="KKF83"/>
      <c r="KKG83"/>
      <c r="KKH83"/>
      <c r="KKI83"/>
      <c r="KKJ83"/>
      <c r="KKK83"/>
      <c r="KKL83"/>
      <c r="KKM83"/>
      <c r="KKN83"/>
      <c r="KKO83"/>
      <c r="KKP83"/>
      <c r="KKQ83"/>
      <c r="KKR83"/>
      <c r="KKS83"/>
      <c r="KKT83"/>
      <c r="KKU83"/>
      <c r="KKV83"/>
      <c r="KKW83"/>
      <c r="KKX83"/>
      <c r="KKY83"/>
      <c r="KKZ83"/>
      <c r="KLA83"/>
      <c r="KLB83"/>
      <c r="KLC83"/>
      <c r="KLD83"/>
      <c r="KLE83"/>
      <c r="KLF83"/>
      <c r="KLG83"/>
      <c r="KLH83"/>
      <c r="KLI83"/>
      <c r="KLJ83"/>
      <c r="KLK83"/>
      <c r="KLL83"/>
      <c r="KLM83"/>
      <c r="KLN83"/>
      <c r="KLO83"/>
      <c r="KLP83"/>
      <c r="KLQ83"/>
      <c r="KLR83"/>
      <c r="KLS83"/>
      <c r="KLT83"/>
      <c r="KLU83"/>
      <c r="KLV83"/>
      <c r="KLW83"/>
      <c r="KLX83"/>
      <c r="KLY83"/>
      <c r="KLZ83"/>
      <c r="KMA83"/>
      <c r="KMB83"/>
      <c r="KMC83"/>
      <c r="KMD83"/>
      <c r="KME83"/>
      <c r="KMF83"/>
      <c r="KMG83"/>
      <c r="KMH83"/>
      <c r="KMI83"/>
      <c r="KMJ83"/>
      <c r="KMK83"/>
      <c r="KML83"/>
      <c r="KMM83"/>
      <c r="KMN83"/>
      <c r="KMO83"/>
      <c r="KMP83"/>
      <c r="KMQ83"/>
      <c r="KMR83"/>
      <c r="KMS83"/>
      <c r="KMT83"/>
      <c r="KMU83"/>
      <c r="KMV83"/>
      <c r="KMW83"/>
      <c r="KMX83"/>
      <c r="KMY83"/>
      <c r="KMZ83"/>
      <c r="KNA83"/>
      <c r="KNB83"/>
      <c r="KNC83"/>
      <c r="KND83"/>
      <c r="KNE83"/>
      <c r="KNF83"/>
      <c r="KNG83"/>
      <c r="KNH83"/>
      <c r="KNI83"/>
      <c r="KNJ83"/>
      <c r="KNK83"/>
      <c r="KNL83"/>
      <c r="KNM83"/>
      <c r="KNN83"/>
      <c r="KNO83"/>
      <c r="KNP83"/>
      <c r="KNQ83"/>
      <c r="KNR83"/>
      <c r="KNS83"/>
      <c r="KNT83"/>
      <c r="KNU83"/>
      <c r="KNV83"/>
      <c r="KNW83"/>
      <c r="KNX83"/>
      <c r="KNY83"/>
      <c r="KNZ83"/>
      <c r="KOA83"/>
      <c r="KOB83"/>
      <c r="KOC83"/>
      <c r="KOD83"/>
      <c r="KOE83"/>
      <c r="KOF83"/>
      <c r="KOG83"/>
      <c r="KOH83"/>
      <c r="KOI83"/>
      <c r="KOJ83"/>
      <c r="KOK83"/>
      <c r="KOL83"/>
      <c r="KOM83"/>
      <c r="KON83"/>
      <c r="KOO83"/>
      <c r="KOP83"/>
      <c r="KOQ83"/>
      <c r="KOR83"/>
      <c r="KOS83"/>
      <c r="KOT83"/>
      <c r="KOU83"/>
      <c r="KOV83"/>
      <c r="KOW83"/>
      <c r="KOX83"/>
      <c r="KOY83"/>
      <c r="KOZ83"/>
      <c r="KPA83"/>
      <c r="KPB83"/>
      <c r="KPC83"/>
      <c r="KPD83"/>
      <c r="KPE83"/>
      <c r="KPF83"/>
      <c r="KPG83"/>
      <c r="KPH83"/>
      <c r="KPI83"/>
      <c r="KPJ83"/>
      <c r="KPK83"/>
      <c r="KPL83"/>
      <c r="KPM83"/>
      <c r="KPN83"/>
      <c r="KPO83"/>
      <c r="KPP83"/>
      <c r="KPQ83"/>
      <c r="KPR83"/>
      <c r="KPS83"/>
      <c r="KPT83"/>
      <c r="KPU83"/>
      <c r="KPV83"/>
      <c r="KPW83"/>
      <c r="KPX83"/>
      <c r="KPY83"/>
      <c r="KPZ83"/>
      <c r="KQA83"/>
      <c r="KQB83"/>
      <c r="KQC83"/>
      <c r="KQD83"/>
      <c r="KQE83"/>
      <c r="KQF83"/>
      <c r="KQG83"/>
      <c r="KQH83"/>
      <c r="KQI83"/>
      <c r="KQJ83"/>
      <c r="KQK83"/>
      <c r="KQL83"/>
      <c r="KQM83"/>
      <c r="KQN83"/>
      <c r="KQO83"/>
      <c r="KQP83"/>
      <c r="KQQ83"/>
      <c r="KQR83"/>
      <c r="KQS83"/>
      <c r="KQT83"/>
      <c r="KQU83"/>
      <c r="KQV83"/>
      <c r="KQW83"/>
      <c r="KQX83"/>
      <c r="KQY83"/>
      <c r="KQZ83"/>
      <c r="KRA83"/>
      <c r="KRB83"/>
      <c r="KRC83"/>
      <c r="KRD83"/>
      <c r="KRE83"/>
      <c r="KRF83"/>
      <c r="KRG83"/>
      <c r="KRH83"/>
      <c r="KRI83"/>
      <c r="KRJ83"/>
      <c r="KRK83"/>
      <c r="KRL83"/>
      <c r="KRM83"/>
      <c r="KRN83"/>
      <c r="KRO83"/>
      <c r="KRP83"/>
      <c r="KRQ83"/>
      <c r="KRR83"/>
      <c r="KRS83"/>
      <c r="KRT83"/>
      <c r="KRU83"/>
      <c r="KRV83"/>
      <c r="KRW83"/>
      <c r="KRX83"/>
      <c r="KRY83"/>
      <c r="KRZ83"/>
      <c r="KSA83"/>
      <c r="KSB83"/>
      <c r="KSC83"/>
      <c r="KSD83"/>
      <c r="KSE83"/>
      <c r="KSF83"/>
      <c r="KSG83"/>
      <c r="KSH83"/>
      <c r="KSI83"/>
      <c r="KSJ83"/>
      <c r="KSK83"/>
      <c r="KSL83"/>
      <c r="KSM83"/>
      <c r="KSN83"/>
      <c r="KSO83"/>
      <c r="KSP83"/>
      <c r="KSQ83"/>
      <c r="KSR83"/>
      <c r="KSS83"/>
      <c r="KST83"/>
      <c r="KSU83"/>
      <c r="KSV83"/>
      <c r="KSW83"/>
      <c r="KSX83"/>
      <c r="KSY83"/>
      <c r="KSZ83"/>
      <c r="KTA83"/>
      <c r="KTB83"/>
      <c r="KTC83"/>
      <c r="KTD83"/>
      <c r="KTE83"/>
      <c r="KTF83"/>
      <c r="KTG83"/>
      <c r="KTH83"/>
      <c r="KTI83"/>
      <c r="KTJ83"/>
      <c r="KTK83"/>
      <c r="KTL83"/>
      <c r="KTM83"/>
      <c r="KTN83"/>
      <c r="KTO83"/>
      <c r="KTP83"/>
      <c r="KTQ83"/>
      <c r="KTR83"/>
      <c r="KTS83"/>
      <c r="KTT83"/>
      <c r="KTU83"/>
      <c r="KTV83"/>
      <c r="KTW83"/>
      <c r="KTX83"/>
      <c r="KTY83"/>
      <c r="KTZ83"/>
      <c r="KUA83"/>
      <c r="KUB83"/>
      <c r="KUC83"/>
      <c r="KUD83"/>
      <c r="KUE83"/>
      <c r="KUF83"/>
      <c r="KUG83"/>
      <c r="KUH83"/>
      <c r="KUI83"/>
      <c r="KUJ83"/>
      <c r="KUK83"/>
      <c r="KUL83"/>
      <c r="KUM83"/>
      <c r="KUN83"/>
      <c r="KUO83"/>
      <c r="KUP83"/>
      <c r="KUQ83"/>
      <c r="KUR83"/>
      <c r="KUS83"/>
      <c r="KUT83"/>
      <c r="KUU83"/>
      <c r="KUV83"/>
      <c r="KUW83"/>
      <c r="KUX83"/>
      <c r="KUY83"/>
      <c r="KUZ83"/>
      <c r="KVA83"/>
      <c r="KVB83"/>
      <c r="KVC83"/>
      <c r="KVD83"/>
      <c r="KVE83"/>
      <c r="KVF83"/>
      <c r="KVG83"/>
      <c r="KVH83"/>
      <c r="KVI83"/>
      <c r="KVJ83"/>
      <c r="KVK83"/>
      <c r="KVL83"/>
      <c r="KVM83"/>
      <c r="KVN83"/>
      <c r="KVO83"/>
      <c r="KVP83"/>
      <c r="KVQ83"/>
      <c r="KVR83"/>
      <c r="KVS83"/>
      <c r="KVT83"/>
      <c r="KVU83"/>
      <c r="KVV83"/>
      <c r="KVW83"/>
      <c r="KVX83"/>
      <c r="KVY83"/>
      <c r="KVZ83"/>
      <c r="KWA83"/>
      <c r="KWB83"/>
      <c r="KWC83"/>
      <c r="KWD83"/>
      <c r="KWE83"/>
      <c r="KWF83"/>
      <c r="KWG83"/>
      <c r="KWH83"/>
      <c r="KWI83"/>
      <c r="KWJ83"/>
      <c r="KWK83"/>
      <c r="KWL83"/>
      <c r="KWM83"/>
      <c r="KWN83"/>
      <c r="KWO83"/>
      <c r="KWP83"/>
      <c r="KWQ83"/>
      <c r="KWR83"/>
      <c r="KWS83"/>
      <c r="KWT83"/>
      <c r="KWU83"/>
      <c r="KWV83"/>
      <c r="KWW83"/>
      <c r="KWX83"/>
      <c r="KWY83"/>
      <c r="KWZ83"/>
      <c r="KXA83"/>
      <c r="KXB83"/>
      <c r="KXC83"/>
      <c r="KXD83"/>
      <c r="KXE83"/>
      <c r="KXF83"/>
      <c r="KXG83"/>
      <c r="KXH83"/>
      <c r="KXI83"/>
      <c r="KXJ83"/>
      <c r="KXK83"/>
      <c r="KXL83"/>
      <c r="KXM83"/>
      <c r="KXN83"/>
      <c r="KXO83"/>
      <c r="KXP83"/>
      <c r="KXQ83"/>
      <c r="KXR83"/>
      <c r="KXS83"/>
      <c r="KXT83"/>
      <c r="KXU83"/>
      <c r="KXV83"/>
      <c r="KXW83"/>
      <c r="KXX83"/>
      <c r="KXY83"/>
      <c r="KXZ83"/>
      <c r="KYA83"/>
      <c r="KYB83"/>
      <c r="KYC83"/>
      <c r="KYD83"/>
      <c r="KYE83"/>
      <c r="KYF83"/>
      <c r="KYG83"/>
      <c r="KYH83"/>
      <c r="KYI83"/>
      <c r="KYJ83"/>
      <c r="KYK83"/>
      <c r="KYL83"/>
      <c r="KYM83"/>
      <c r="KYN83"/>
      <c r="KYO83"/>
      <c r="KYP83"/>
      <c r="KYQ83"/>
      <c r="KYR83"/>
      <c r="KYS83"/>
      <c r="KYT83"/>
      <c r="KYU83"/>
      <c r="KYV83"/>
      <c r="KYW83"/>
      <c r="KYX83"/>
      <c r="KYY83"/>
      <c r="KYZ83"/>
      <c r="KZA83"/>
      <c r="KZB83"/>
      <c r="KZC83"/>
      <c r="KZD83"/>
      <c r="KZE83"/>
      <c r="KZF83"/>
      <c r="KZG83"/>
      <c r="KZH83"/>
      <c r="KZI83"/>
      <c r="KZJ83"/>
      <c r="KZK83"/>
      <c r="KZL83"/>
      <c r="KZM83"/>
      <c r="KZN83"/>
      <c r="KZO83"/>
      <c r="KZP83"/>
      <c r="KZQ83"/>
      <c r="KZR83"/>
      <c r="KZS83"/>
      <c r="KZT83"/>
      <c r="KZU83"/>
      <c r="KZV83"/>
      <c r="KZW83"/>
      <c r="KZX83"/>
      <c r="KZY83"/>
      <c r="KZZ83"/>
      <c r="LAA83"/>
      <c r="LAB83"/>
      <c r="LAC83"/>
      <c r="LAD83"/>
      <c r="LAE83"/>
      <c r="LAF83"/>
      <c r="LAG83"/>
      <c r="LAH83"/>
      <c r="LAI83"/>
      <c r="LAJ83"/>
      <c r="LAK83"/>
      <c r="LAL83"/>
      <c r="LAM83"/>
      <c r="LAN83"/>
      <c r="LAO83"/>
      <c r="LAP83"/>
      <c r="LAQ83"/>
      <c r="LAR83"/>
      <c r="LAS83"/>
      <c r="LAT83"/>
      <c r="LAU83"/>
      <c r="LAV83"/>
      <c r="LAW83"/>
      <c r="LAX83"/>
      <c r="LAY83"/>
      <c r="LAZ83"/>
      <c r="LBA83"/>
      <c r="LBB83"/>
      <c r="LBC83"/>
      <c r="LBD83"/>
      <c r="LBE83"/>
      <c r="LBF83"/>
      <c r="LBG83"/>
      <c r="LBH83"/>
      <c r="LBI83"/>
      <c r="LBJ83"/>
      <c r="LBK83"/>
      <c r="LBL83"/>
      <c r="LBM83"/>
      <c r="LBN83"/>
      <c r="LBO83"/>
      <c r="LBP83"/>
      <c r="LBQ83"/>
      <c r="LBR83"/>
      <c r="LBS83"/>
      <c r="LBT83"/>
      <c r="LBU83"/>
      <c r="LBV83"/>
      <c r="LBW83"/>
      <c r="LBX83"/>
      <c r="LBY83"/>
      <c r="LBZ83"/>
      <c r="LCA83"/>
      <c r="LCB83"/>
      <c r="LCC83"/>
      <c r="LCD83"/>
      <c r="LCE83"/>
      <c r="LCF83"/>
      <c r="LCG83"/>
      <c r="LCH83"/>
      <c r="LCI83"/>
      <c r="LCJ83"/>
      <c r="LCK83"/>
      <c r="LCL83"/>
      <c r="LCM83"/>
      <c r="LCN83"/>
      <c r="LCO83"/>
      <c r="LCP83"/>
      <c r="LCQ83"/>
      <c r="LCR83"/>
      <c r="LCS83"/>
      <c r="LCT83"/>
      <c r="LCU83"/>
      <c r="LCV83"/>
      <c r="LCW83"/>
      <c r="LCX83"/>
      <c r="LCY83"/>
      <c r="LCZ83"/>
      <c r="LDA83"/>
      <c r="LDB83"/>
      <c r="LDC83"/>
      <c r="LDD83"/>
      <c r="LDE83"/>
      <c r="LDF83"/>
      <c r="LDG83"/>
      <c r="LDH83"/>
      <c r="LDI83"/>
      <c r="LDJ83"/>
      <c r="LDK83"/>
      <c r="LDL83"/>
      <c r="LDM83"/>
      <c r="LDN83"/>
      <c r="LDO83"/>
      <c r="LDP83"/>
      <c r="LDQ83"/>
      <c r="LDR83"/>
      <c r="LDS83"/>
      <c r="LDT83"/>
      <c r="LDU83"/>
      <c r="LDV83"/>
      <c r="LDW83"/>
      <c r="LDX83"/>
      <c r="LDY83"/>
      <c r="LDZ83"/>
      <c r="LEA83"/>
      <c r="LEB83"/>
      <c r="LEC83"/>
      <c r="LED83"/>
      <c r="LEE83"/>
      <c r="LEF83"/>
      <c r="LEG83"/>
      <c r="LEH83"/>
      <c r="LEI83"/>
      <c r="LEJ83"/>
      <c r="LEK83"/>
      <c r="LEL83"/>
      <c r="LEM83"/>
      <c r="LEN83"/>
      <c r="LEO83"/>
      <c r="LEP83"/>
      <c r="LEQ83"/>
      <c r="LER83"/>
      <c r="LES83"/>
      <c r="LET83"/>
      <c r="LEU83"/>
      <c r="LEV83"/>
      <c r="LEW83"/>
      <c r="LEX83"/>
      <c r="LEY83"/>
      <c r="LEZ83"/>
      <c r="LFA83"/>
      <c r="LFB83"/>
      <c r="LFC83"/>
      <c r="LFD83"/>
      <c r="LFE83"/>
      <c r="LFF83"/>
      <c r="LFG83"/>
      <c r="LFH83"/>
      <c r="LFI83"/>
      <c r="LFJ83"/>
      <c r="LFK83"/>
      <c r="LFL83"/>
      <c r="LFM83"/>
      <c r="LFN83"/>
      <c r="LFO83"/>
      <c r="LFP83"/>
      <c r="LFQ83"/>
      <c r="LFR83"/>
      <c r="LFS83"/>
      <c r="LFT83"/>
      <c r="LFU83"/>
      <c r="LFV83"/>
      <c r="LFW83"/>
      <c r="LFX83"/>
      <c r="LFY83"/>
      <c r="LFZ83"/>
      <c r="LGA83"/>
      <c r="LGB83"/>
      <c r="LGC83"/>
      <c r="LGD83"/>
      <c r="LGE83"/>
      <c r="LGF83"/>
      <c r="LGG83"/>
      <c r="LGH83"/>
      <c r="LGI83"/>
      <c r="LGJ83"/>
      <c r="LGK83"/>
      <c r="LGL83"/>
      <c r="LGM83"/>
      <c r="LGN83"/>
      <c r="LGO83"/>
      <c r="LGP83"/>
      <c r="LGQ83"/>
      <c r="LGR83"/>
      <c r="LGS83"/>
      <c r="LGT83"/>
      <c r="LGU83"/>
      <c r="LGV83"/>
      <c r="LGW83"/>
      <c r="LGX83"/>
      <c r="LGY83"/>
      <c r="LGZ83"/>
      <c r="LHA83"/>
      <c r="LHB83"/>
      <c r="LHC83"/>
      <c r="LHD83"/>
      <c r="LHE83"/>
      <c r="LHF83"/>
      <c r="LHG83"/>
      <c r="LHH83"/>
      <c r="LHI83"/>
      <c r="LHJ83"/>
      <c r="LHK83"/>
      <c r="LHL83"/>
      <c r="LHM83"/>
      <c r="LHN83"/>
      <c r="LHO83"/>
      <c r="LHP83"/>
      <c r="LHQ83"/>
      <c r="LHR83"/>
      <c r="LHS83"/>
      <c r="LHT83"/>
      <c r="LHU83"/>
      <c r="LHV83"/>
      <c r="LHW83"/>
      <c r="LHX83"/>
      <c r="LHY83"/>
      <c r="LHZ83"/>
      <c r="LIA83"/>
      <c r="LIB83"/>
      <c r="LIC83"/>
      <c r="LID83"/>
      <c r="LIE83"/>
      <c r="LIF83"/>
      <c r="LIG83"/>
      <c r="LIH83"/>
      <c r="LII83"/>
      <c r="LIJ83"/>
      <c r="LIK83"/>
      <c r="LIL83"/>
      <c r="LIM83"/>
      <c r="LIN83"/>
      <c r="LIO83"/>
      <c r="LIP83"/>
      <c r="LIQ83"/>
      <c r="LIR83"/>
      <c r="LIS83"/>
      <c r="LIT83"/>
      <c r="LIU83"/>
      <c r="LIV83"/>
      <c r="LIW83"/>
      <c r="LIX83"/>
      <c r="LIY83"/>
      <c r="LIZ83"/>
      <c r="LJA83"/>
      <c r="LJB83"/>
      <c r="LJC83"/>
      <c r="LJD83"/>
      <c r="LJE83"/>
      <c r="LJF83"/>
      <c r="LJG83"/>
      <c r="LJH83"/>
      <c r="LJI83"/>
      <c r="LJJ83"/>
      <c r="LJK83"/>
      <c r="LJL83"/>
      <c r="LJM83"/>
      <c r="LJN83"/>
      <c r="LJO83"/>
      <c r="LJP83"/>
      <c r="LJQ83"/>
      <c r="LJR83"/>
      <c r="LJS83"/>
      <c r="LJT83"/>
      <c r="LJU83"/>
      <c r="LJV83"/>
      <c r="LJW83"/>
      <c r="LJX83"/>
      <c r="LJY83"/>
      <c r="LJZ83"/>
      <c r="LKA83"/>
      <c r="LKB83"/>
      <c r="LKC83"/>
      <c r="LKD83"/>
      <c r="LKE83"/>
      <c r="LKF83"/>
      <c r="LKG83"/>
      <c r="LKH83"/>
      <c r="LKI83"/>
      <c r="LKJ83"/>
      <c r="LKK83"/>
      <c r="LKL83"/>
      <c r="LKM83"/>
      <c r="LKN83"/>
      <c r="LKO83"/>
      <c r="LKP83"/>
      <c r="LKQ83"/>
      <c r="LKR83"/>
      <c r="LKS83"/>
      <c r="LKT83"/>
      <c r="LKU83"/>
      <c r="LKV83"/>
      <c r="LKW83"/>
      <c r="LKX83"/>
      <c r="LKY83"/>
      <c r="LKZ83"/>
      <c r="LLA83"/>
      <c r="LLB83"/>
      <c r="LLC83"/>
      <c r="LLD83"/>
      <c r="LLE83"/>
      <c r="LLF83"/>
      <c r="LLG83"/>
      <c r="LLH83"/>
      <c r="LLI83"/>
      <c r="LLJ83"/>
      <c r="LLK83"/>
      <c r="LLL83"/>
      <c r="LLM83"/>
      <c r="LLN83"/>
      <c r="LLO83"/>
      <c r="LLP83"/>
      <c r="LLQ83"/>
      <c r="LLR83"/>
      <c r="LLS83"/>
      <c r="LLT83"/>
      <c r="LLU83"/>
      <c r="LLV83"/>
      <c r="LLW83"/>
      <c r="LLX83"/>
      <c r="LLY83"/>
      <c r="LLZ83"/>
      <c r="LMA83"/>
      <c r="LMB83"/>
      <c r="LMC83"/>
      <c r="LMD83"/>
      <c r="LME83"/>
      <c r="LMF83"/>
      <c r="LMG83"/>
      <c r="LMH83"/>
      <c r="LMI83"/>
      <c r="LMJ83"/>
      <c r="LMK83"/>
      <c r="LML83"/>
      <c r="LMM83"/>
      <c r="LMN83"/>
      <c r="LMO83"/>
      <c r="LMP83"/>
      <c r="LMQ83"/>
      <c r="LMR83"/>
      <c r="LMS83"/>
      <c r="LMT83"/>
      <c r="LMU83"/>
      <c r="LMV83"/>
      <c r="LMW83"/>
      <c r="LMX83"/>
      <c r="LMY83"/>
      <c r="LMZ83"/>
      <c r="LNA83"/>
      <c r="LNB83"/>
      <c r="LNC83"/>
      <c r="LND83"/>
      <c r="LNE83"/>
      <c r="LNF83"/>
      <c r="LNG83"/>
      <c r="LNH83"/>
      <c r="LNI83"/>
      <c r="LNJ83"/>
      <c r="LNK83"/>
      <c r="LNL83"/>
      <c r="LNM83"/>
      <c r="LNN83"/>
      <c r="LNO83"/>
      <c r="LNP83"/>
      <c r="LNQ83"/>
      <c r="LNR83"/>
      <c r="LNS83"/>
      <c r="LNT83"/>
      <c r="LNU83"/>
      <c r="LNV83"/>
      <c r="LNW83"/>
      <c r="LNX83"/>
      <c r="LNY83"/>
      <c r="LNZ83"/>
      <c r="LOA83"/>
      <c r="LOB83"/>
      <c r="LOC83"/>
      <c r="LOD83"/>
      <c r="LOE83"/>
      <c r="LOF83"/>
      <c r="LOG83"/>
      <c r="LOH83"/>
      <c r="LOI83"/>
      <c r="LOJ83"/>
      <c r="LOK83"/>
      <c r="LOL83"/>
      <c r="LOM83"/>
      <c r="LON83"/>
      <c r="LOO83"/>
      <c r="LOP83"/>
      <c r="LOQ83"/>
      <c r="LOR83"/>
      <c r="LOS83"/>
      <c r="LOT83"/>
      <c r="LOU83"/>
      <c r="LOV83"/>
      <c r="LOW83"/>
      <c r="LOX83"/>
      <c r="LOY83"/>
      <c r="LOZ83"/>
      <c r="LPA83"/>
      <c r="LPB83"/>
      <c r="LPC83"/>
      <c r="LPD83"/>
      <c r="LPE83"/>
      <c r="LPF83"/>
      <c r="LPG83"/>
      <c r="LPH83"/>
      <c r="LPI83"/>
      <c r="LPJ83"/>
      <c r="LPK83"/>
      <c r="LPL83"/>
      <c r="LPM83"/>
      <c r="LPN83"/>
      <c r="LPO83"/>
      <c r="LPP83"/>
      <c r="LPQ83"/>
      <c r="LPR83"/>
      <c r="LPS83"/>
      <c r="LPT83"/>
      <c r="LPU83"/>
      <c r="LPV83"/>
      <c r="LPW83"/>
      <c r="LPX83"/>
      <c r="LPY83"/>
      <c r="LPZ83"/>
      <c r="LQA83"/>
      <c r="LQB83"/>
      <c r="LQC83"/>
      <c r="LQD83"/>
      <c r="LQE83"/>
      <c r="LQF83"/>
      <c r="LQG83"/>
      <c r="LQH83"/>
      <c r="LQI83"/>
      <c r="LQJ83"/>
      <c r="LQK83"/>
      <c r="LQL83"/>
      <c r="LQM83"/>
      <c r="LQN83"/>
      <c r="LQO83"/>
      <c r="LQP83"/>
      <c r="LQQ83"/>
      <c r="LQR83"/>
      <c r="LQS83"/>
      <c r="LQT83"/>
      <c r="LQU83"/>
      <c r="LQV83"/>
      <c r="LQW83"/>
      <c r="LQX83"/>
      <c r="LQY83"/>
      <c r="LQZ83"/>
      <c r="LRA83"/>
      <c r="LRB83"/>
      <c r="LRC83"/>
      <c r="LRD83"/>
      <c r="LRE83"/>
      <c r="LRF83"/>
      <c r="LRG83"/>
      <c r="LRH83"/>
      <c r="LRI83"/>
      <c r="LRJ83"/>
      <c r="LRK83"/>
      <c r="LRL83"/>
      <c r="LRM83"/>
      <c r="LRN83"/>
      <c r="LRO83"/>
      <c r="LRP83"/>
      <c r="LRQ83"/>
      <c r="LRR83"/>
      <c r="LRS83"/>
      <c r="LRT83"/>
      <c r="LRU83"/>
      <c r="LRV83"/>
      <c r="LRW83"/>
      <c r="LRX83"/>
      <c r="LRY83"/>
      <c r="LRZ83"/>
      <c r="LSA83"/>
      <c r="LSB83"/>
      <c r="LSC83"/>
      <c r="LSD83"/>
      <c r="LSE83"/>
      <c r="LSF83"/>
      <c r="LSG83"/>
      <c r="LSH83"/>
      <c r="LSI83"/>
      <c r="LSJ83"/>
      <c r="LSK83"/>
      <c r="LSL83"/>
      <c r="LSM83"/>
      <c r="LSN83"/>
      <c r="LSO83"/>
      <c r="LSP83"/>
      <c r="LSQ83"/>
      <c r="LSR83"/>
      <c r="LSS83"/>
      <c r="LST83"/>
      <c r="LSU83"/>
      <c r="LSV83"/>
      <c r="LSW83"/>
      <c r="LSX83"/>
      <c r="LSY83"/>
      <c r="LSZ83"/>
      <c r="LTA83"/>
      <c r="LTB83"/>
      <c r="LTC83"/>
      <c r="LTD83"/>
      <c r="LTE83"/>
      <c r="LTF83"/>
      <c r="LTG83"/>
      <c r="LTH83"/>
      <c r="LTI83"/>
      <c r="LTJ83"/>
      <c r="LTK83"/>
      <c r="LTL83"/>
      <c r="LTM83"/>
      <c r="LTN83"/>
      <c r="LTO83"/>
      <c r="LTP83"/>
      <c r="LTQ83"/>
      <c r="LTR83"/>
      <c r="LTS83"/>
      <c r="LTT83"/>
      <c r="LTU83"/>
      <c r="LTV83"/>
      <c r="LTW83"/>
      <c r="LTX83"/>
      <c r="LTY83"/>
      <c r="LTZ83"/>
      <c r="LUA83"/>
      <c r="LUB83"/>
      <c r="LUC83"/>
      <c r="LUD83"/>
      <c r="LUE83"/>
      <c r="LUF83"/>
      <c r="LUG83"/>
      <c r="LUH83"/>
      <c r="LUI83"/>
      <c r="LUJ83"/>
      <c r="LUK83"/>
      <c r="LUL83"/>
      <c r="LUM83"/>
      <c r="LUN83"/>
      <c r="LUO83"/>
      <c r="LUP83"/>
      <c r="LUQ83"/>
      <c r="LUR83"/>
      <c r="LUS83"/>
      <c r="LUT83"/>
      <c r="LUU83"/>
      <c r="LUV83"/>
      <c r="LUW83"/>
      <c r="LUX83"/>
      <c r="LUY83"/>
      <c r="LUZ83"/>
      <c r="LVA83"/>
      <c r="LVB83"/>
      <c r="LVC83"/>
      <c r="LVD83"/>
      <c r="LVE83"/>
      <c r="LVF83"/>
      <c r="LVG83"/>
      <c r="LVH83"/>
      <c r="LVI83"/>
      <c r="LVJ83"/>
      <c r="LVK83"/>
      <c r="LVL83"/>
      <c r="LVM83"/>
      <c r="LVN83"/>
      <c r="LVO83"/>
      <c r="LVP83"/>
      <c r="LVQ83"/>
      <c r="LVR83"/>
      <c r="LVS83"/>
      <c r="LVT83"/>
      <c r="LVU83"/>
      <c r="LVV83"/>
      <c r="LVW83"/>
      <c r="LVX83"/>
      <c r="LVY83"/>
      <c r="LVZ83"/>
      <c r="LWA83"/>
      <c r="LWB83"/>
      <c r="LWC83"/>
      <c r="LWD83"/>
      <c r="LWE83"/>
      <c r="LWF83"/>
      <c r="LWG83"/>
      <c r="LWH83"/>
      <c r="LWI83"/>
      <c r="LWJ83"/>
      <c r="LWK83"/>
      <c r="LWL83"/>
      <c r="LWM83"/>
      <c r="LWN83"/>
      <c r="LWO83"/>
      <c r="LWP83"/>
      <c r="LWQ83"/>
      <c r="LWR83"/>
      <c r="LWS83"/>
      <c r="LWT83"/>
      <c r="LWU83"/>
      <c r="LWV83"/>
      <c r="LWW83"/>
      <c r="LWX83"/>
      <c r="LWY83"/>
      <c r="LWZ83"/>
      <c r="LXA83"/>
      <c r="LXB83"/>
      <c r="LXC83"/>
      <c r="LXD83"/>
      <c r="LXE83"/>
      <c r="LXF83"/>
      <c r="LXG83"/>
      <c r="LXH83"/>
      <c r="LXI83"/>
      <c r="LXJ83"/>
      <c r="LXK83"/>
      <c r="LXL83"/>
      <c r="LXM83"/>
      <c r="LXN83"/>
      <c r="LXO83"/>
      <c r="LXP83"/>
      <c r="LXQ83"/>
      <c r="LXR83"/>
      <c r="LXS83"/>
      <c r="LXT83"/>
      <c r="LXU83"/>
      <c r="LXV83"/>
      <c r="LXW83"/>
      <c r="LXX83"/>
      <c r="LXY83"/>
      <c r="LXZ83"/>
      <c r="LYA83"/>
      <c r="LYB83"/>
      <c r="LYC83"/>
      <c r="LYD83"/>
      <c r="LYE83"/>
      <c r="LYF83"/>
      <c r="LYG83"/>
      <c r="LYH83"/>
      <c r="LYI83"/>
      <c r="LYJ83"/>
      <c r="LYK83"/>
      <c r="LYL83"/>
      <c r="LYM83"/>
      <c r="LYN83"/>
      <c r="LYO83"/>
      <c r="LYP83"/>
      <c r="LYQ83"/>
      <c r="LYR83"/>
      <c r="LYS83"/>
      <c r="LYT83"/>
      <c r="LYU83"/>
      <c r="LYV83"/>
      <c r="LYW83"/>
      <c r="LYX83"/>
      <c r="LYY83"/>
      <c r="LYZ83"/>
      <c r="LZA83"/>
      <c r="LZB83"/>
      <c r="LZC83"/>
      <c r="LZD83"/>
      <c r="LZE83"/>
      <c r="LZF83"/>
      <c r="LZG83"/>
      <c r="LZH83"/>
      <c r="LZI83"/>
      <c r="LZJ83"/>
      <c r="LZK83"/>
      <c r="LZL83"/>
      <c r="LZM83"/>
      <c r="LZN83"/>
      <c r="LZO83"/>
      <c r="LZP83"/>
      <c r="LZQ83"/>
      <c r="LZR83"/>
      <c r="LZS83"/>
      <c r="LZT83"/>
      <c r="LZU83"/>
      <c r="LZV83"/>
      <c r="LZW83"/>
      <c r="LZX83"/>
      <c r="LZY83"/>
      <c r="LZZ83"/>
      <c r="MAA83"/>
      <c r="MAB83"/>
      <c r="MAC83"/>
      <c r="MAD83"/>
      <c r="MAE83"/>
      <c r="MAF83"/>
      <c r="MAG83"/>
      <c r="MAH83"/>
      <c r="MAI83"/>
      <c r="MAJ83"/>
      <c r="MAK83"/>
      <c r="MAL83"/>
      <c r="MAM83"/>
      <c r="MAN83"/>
      <c r="MAO83"/>
      <c r="MAP83"/>
      <c r="MAQ83"/>
      <c r="MAR83"/>
      <c r="MAS83"/>
      <c r="MAT83"/>
      <c r="MAU83"/>
      <c r="MAV83"/>
      <c r="MAW83"/>
      <c r="MAX83"/>
      <c r="MAY83"/>
      <c r="MAZ83"/>
      <c r="MBA83"/>
      <c r="MBB83"/>
      <c r="MBC83"/>
      <c r="MBD83"/>
      <c r="MBE83"/>
      <c r="MBF83"/>
      <c r="MBG83"/>
      <c r="MBH83"/>
      <c r="MBI83"/>
      <c r="MBJ83"/>
      <c r="MBK83"/>
      <c r="MBL83"/>
      <c r="MBM83"/>
      <c r="MBN83"/>
      <c r="MBO83"/>
      <c r="MBP83"/>
      <c r="MBQ83"/>
      <c r="MBR83"/>
      <c r="MBS83"/>
      <c r="MBT83"/>
      <c r="MBU83"/>
      <c r="MBV83"/>
      <c r="MBW83"/>
      <c r="MBX83"/>
      <c r="MBY83"/>
      <c r="MBZ83"/>
      <c r="MCA83"/>
      <c r="MCB83"/>
      <c r="MCC83"/>
      <c r="MCD83"/>
      <c r="MCE83"/>
      <c r="MCF83"/>
      <c r="MCG83"/>
      <c r="MCH83"/>
      <c r="MCI83"/>
      <c r="MCJ83"/>
      <c r="MCK83"/>
      <c r="MCL83"/>
      <c r="MCM83"/>
      <c r="MCN83"/>
      <c r="MCO83"/>
      <c r="MCP83"/>
      <c r="MCQ83"/>
      <c r="MCR83"/>
      <c r="MCS83"/>
      <c r="MCT83"/>
      <c r="MCU83"/>
      <c r="MCV83"/>
      <c r="MCW83"/>
      <c r="MCX83"/>
      <c r="MCY83"/>
      <c r="MCZ83"/>
      <c r="MDA83"/>
      <c r="MDB83"/>
      <c r="MDC83"/>
      <c r="MDD83"/>
      <c r="MDE83"/>
      <c r="MDF83"/>
      <c r="MDG83"/>
      <c r="MDH83"/>
      <c r="MDI83"/>
      <c r="MDJ83"/>
      <c r="MDK83"/>
      <c r="MDL83"/>
      <c r="MDM83"/>
      <c r="MDN83"/>
      <c r="MDO83"/>
      <c r="MDP83"/>
      <c r="MDQ83"/>
      <c r="MDR83"/>
      <c r="MDS83"/>
      <c r="MDT83"/>
      <c r="MDU83"/>
      <c r="MDV83"/>
      <c r="MDW83"/>
      <c r="MDX83"/>
      <c r="MDY83"/>
      <c r="MDZ83"/>
      <c r="MEA83"/>
      <c r="MEB83"/>
      <c r="MEC83"/>
      <c r="MED83"/>
      <c r="MEE83"/>
      <c r="MEF83"/>
      <c r="MEG83"/>
      <c r="MEH83"/>
      <c r="MEI83"/>
      <c r="MEJ83"/>
      <c r="MEK83"/>
      <c r="MEL83"/>
      <c r="MEM83"/>
      <c r="MEN83"/>
      <c r="MEO83"/>
      <c r="MEP83"/>
      <c r="MEQ83"/>
      <c r="MER83"/>
      <c r="MES83"/>
      <c r="MET83"/>
      <c r="MEU83"/>
      <c r="MEV83"/>
      <c r="MEW83"/>
      <c r="MEX83"/>
      <c r="MEY83"/>
      <c r="MEZ83"/>
      <c r="MFA83"/>
      <c r="MFB83"/>
      <c r="MFC83"/>
      <c r="MFD83"/>
      <c r="MFE83"/>
      <c r="MFF83"/>
      <c r="MFG83"/>
      <c r="MFH83"/>
      <c r="MFI83"/>
      <c r="MFJ83"/>
      <c r="MFK83"/>
      <c r="MFL83"/>
      <c r="MFM83"/>
      <c r="MFN83"/>
      <c r="MFO83"/>
      <c r="MFP83"/>
      <c r="MFQ83"/>
      <c r="MFR83"/>
      <c r="MFS83"/>
      <c r="MFT83"/>
      <c r="MFU83"/>
      <c r="MFV83"/>
      <c r="MFW83"/>
      <c r="MFX83"/>
      <c r="MFY83"/>
      <c r="MFZ83"/>
      <c r="MGA83"/>
      <c r="MGB83"/>
      <c r="MGC83"/>
      <c r="MGD83"/>
      <c r="MGE83"/>
      <c r="MGF83"/>
      <c r="MGG83"/>
      <c r="MGH83"/>
      <c r="MGI83"/>
      <c r="MGJ83"/>
      <c r="MGK83"/>
      <c r="MGL83"/>
      <c r="MGM83"/>
      <c r="MGN83"/>
      <c r="MGO83"/>
      <c r="MGP83"/>
      <c r="MGQ83"/>
      <c r="MGR83"/>
      <c r="MGS83"/>
      <c r="MGT83"/>
      <c r="MGU83"/>
      <c r="MGV83"/>
      <c r="MGW83"/>
      <c r="MGX83"/>
      <c r="MGY83"/>
      <c r="MGZ83"/>
      <c r="MHA83"/>
      <c r="MHB83"/>
      <c r="MHC83"/>
      <c r="MHD83"/>
      <c r="MHE83"/>
      <c r="MHF83"/>
      <c r="MHG83"/>
      <c r="MHH83"/>
      <c r="MHI83"/>
      <c r="MHJ83"/>
      <c r="MHK83"/>
      <c r="MHL83"/>
      <c r="MHM83"/>
      <c r="MHN83"/>
      <c r="MHO83"/>
      <c r="MHP83"/>
      <c r="MHQ83"/>
      <c r="MHR83"/>
      <c r="MHS83"/>
      <c r="MHT83"/>
      <c r="MHU83"/>
      <c r="MHV83"/>
      <c r="MHW83"/>
      <c r="MHX83"/>
      <c r="MHY83"/>
      <c r="MHZ83"/>
      <c r="MIA83"/>
      <c r="MIB83"/>
      <c r="MIC83"/>
      <c r="MID83"/>
      <c r="MIE83"/>
      <c r="MIF83"/>
      <c r="MIG83"/>
      <c r="MIH83"/>
      <c r="MII83"/>
      <c r="MIJ83"/>
      <c r="MIK83"/>
      <c r="MIL83"/>
      <c r="MIM83"/>
      <c r="MIN83"/>
      <c r="MIO83"/>
      <c r="MIP83"/>
      <c r="MIQ83"/>
      <c r="MIR83"/>
      <c r="MIS83"/>
      <c r="MIT83"/>
      <c r="MIU83"/>
      <c r="MIV83"/>
      <c r="MIW83"/>
      <c r="MIX83"/>
      <c r="MIY83"/>
      <c r="MIZ83"/>
      <c r="MJA83"/>
      <c r="MJB83"/>
      <c r="MJC83"/>
      <c r="MJD83"/>
      <c r="MJE83"/>
      <c r="MJF83"/>
      <c r="MJG83"/>
      <c r="MJH83"/>
      <c r="MJI83"/>
      <c r="MJJ83"/>
      <c r="MJK83"/>
      <c r="MJL83"/>
      <c r="MJM83"/>
      <c r="MJN83"/>
      <c r="MJO83"/>
      <c r="MJP83"/>
      <c r="MJQ83"/>
      <c r="MJR83"/>
      <c r="MJS83"/>
      <c r="MJT83"/>
      <c r="MJU83"/>
      <c r="MJV83"/>
      <c r="MJW83"/>
      <c r="MJX83"/>
      <c r="MJY83"/>
      <c r="MJZ83"/>
      <c r="MKA83"/>
      <c r="MKB83"/>
      <c r="MKC83"/>
      <c r="MKD83"/>
      <c r="MKE83"/>
      <c r="MKF83"/>
      <c r="MKG83"/>
      <c r="MKH83"/>
      <c r="MKI83"/>
      <c r="MKJ83"/>
      <c r="MKK83"/>
      <c r="MKL83"/>
      <c r="MKM83"/>
      <c r="MKN83"/>
      <c r="MKO83"/>
      <c r="MKP83"/>
      <c r="MKQ83"/>
      <c r="MKR83"/>
      <c r="MKS83"/>
      <c r="MKT83"/>
      <c r="MKU83"/>
      <c r="MKV83"/>
      <c r="MKW83"/>
      <c r="MKX83"/>
      <c r="MKY83"/>
      <c r="MKZ83"/>
      <c r="MLA83"/>
      <c r="MLB83"/>
      <c r="MLC83"/>
      <c r="MLD83"/>
      <c r="MLE83"/>
      <c r="MLF83"/>
      <c r="MLG83"/>
      <c r="MLH83"/>
      <c r="MLI83"/>
      <c r="MLJ83"/>
      <c r="MLK83"/>
      <c r="MLL83"/>
      <c r="MLM83"/>
      <c r="MLN83"/>
      <c r="MLO83"/>
      <c r="MLP83"/>
      <c r="MLQ83"/>
      <c r="MLR83"/>
      <c r="MLS83"/>
      <c r="MLT83"/>
      <c r="MLU83"/>
      <c r="MLV83"/>
      <c r="MLW83"/>
      <c r="MLX83"/>
      <c r="MLY83"/>
      <c r="MLZ83"/>
      <c r="MMA83"/>
      <c r="MMB83"/>
      <c r="MMC83"/>
      <c r="MMD83"/>
      <c r="MME83"/>
      <c r="MMF83"/>
      <c r="MMG83"/>
      <c r="MMH83"/>
      <c r="MMI83"/>
      <c r="MMJ83"/>
      <c r="MMK83"/>
      <c r="MML83"/>
      <c r="MMM83"/>
      <c r="MMN83"/>
      <c r="MMO83"/>
      <c r="MMP83"/>
      <c r="MMQ83"/>
      <c r="MMR83"/>
      <c r="MMS83"/>
      <c r="MMT83"/>
      <c r="MMU83"/>
      <c r="MMV83"/>
      <c r="MMW83"/>
      <c r="MMX83"/>
      <c r="MMY83"/>
      <c r="MMZ83"/>
      <c r="MNA83"/>
      <c r="MNB83"/>
      <c r="MNC83"/>
      <c r="MND83"/>
      <c r="MNE83"/>
      <c r="MNF83"/>
      <c r="MNG83"/>
      <c r="MNH83"/>
      <c r="MNI83"/>
      <c r="MNJ83"/>
      <c r="MNK83"/>
      <c r="MNL83"/>
      <c r="MNM83"/>
      <c r="MNN83"/>
      <c r="MNO83"/>
      <c r="MNP83"/>
      <c r="MNQ83"/>
      <c r="MNR83"/>
      <c r="MNS83"/>
      <c r="MNT83"/>
      <c r="MNU83"/>
      <c r="MNV83"/>
      <c r="MNW83"/>
      <c r="MNX83"/>
      <c r="MNY83"/>
      <c r="MNZ83"/>
      <c r="MOA83"/>
      <c r="MOB83"/>
      <c r="MOC83"/>
      <c r="MOD83"/>
      <c r="MOE83"/>
      <c r="MOF83"/>
      <c r="MOG83"/>
      <c r="MOH83"/>
      <c r="MOI83"/>
      <c r="MOJ83"/>
      <c r="MOK83"/>
      <c r="MOL83"/>
      <c r="MOM83"/>
      <c r="MON83"/>
      <c r="MOO83"/>
      <c r="MOP83"/>
      <c r="MOQ83"/>
      <c r="MOR83"/>
      <c r="MOS83"/>
      <c r="MOT83"/>
      <c r="MOU83"/>
      <c r="MOV83"/>
      <c r="MOW83"/>
      <c r="MOX83"/>
      <c r="MOY83"/>
      <c r="MOZ83"/>
      <c r="MPA83"/>
      <c r="MPB83"/>
      <c r="MPC83"/>
      <c r="MPD83"/>
      <c r="MPE83"/>
      <c r="MPF83"/>
      <c r="MPG83"/>
      <c r="MPH83"/>
      <c r="MPI83"/>
      <c r="MPJ83"/>
      <c r="MPK83"/>
      <c r="MPL83"/>
      <c r="MPM83"/>
      <c r="MPN83"/>
      <c r="MPO83"/>
      <c r="MPP83"/>
      <c r="MPQ83"/>
      <c r="MPR83"/>
      <c r="MPS83"/>
      <c r="MPT83"/>
      <c r="MPU83"/>
      <c r="MPV83"/>
      <c r="MPW83"/>
      <c r="MPX83"/>
      <c r="MPY83"/>
      <c r="MPZ83"/>
      <c r="MQA83"/>
      <c r="MQB83"/>
      <c r="MQC83"/>
      <c r="MQD83"/>
      <c r="MQE83"/>
      <c r="MQF83"/>
      <c r="MQG83"/>
      <c r="MQH83"/>
      <c r="MQI83"/>
      <c r="MQJ83"/>
      <c r="MQK83"/>
      <c r="MQL83"/>
      <c r="MQM83"/>
      <c r="MQN83"/>
      <c r="MQO83"/>
      <c r="MQP83"/>
      <c r="MQQ83"/>
      <c r="MQR83"/>
      <c r="MQS83"/>
      <c r="MQT83"/>
      <c r="MQU83"/>
      <c r="MQV83"/>
      <c r="MQW83"/>
      <c r="MQX83"/>
      <c r="MQY83"/>
      <c r="MQZ83"/>
      <c r="MRA83"/>
      <c r="MRB83"/>
      <c r="MRC83"/>
      <c r="MRD83"/>
      <c r="MRE83"/>
      <c r="MRF83"/>
      <c r="MRG83"/>
      <c r="MRH83"/>
      <c r="MRI83"/>
      <c r="MRJ83"/>
      <c r="MRK83"/>
      <c r="MRL83"/>
      <c r="MRM83"/>
      <c r="MRN83"/>
      <c r="MRO83"/>
      <c r="MRP83"/>
      <c r="MRQ83"/>
      <c r="MRR83"/>
      <c r="MRS83"/>
      <c r="MRT83"/>
      <c r="MRU83"/>
      <c r="MRV83"/>
      <c r="MRW83"/>
      <c r="MRX83"/>
      <c r="MRY83"/>
      <c r="MRZ83"/>
      <c r="MSA83"/>
      <c r="MSB83"/>
      <c r="MSC83"/>
      <c r="MSD83"/>
      <c r="MSE83"/>
      <c r="MSF83"/>
      <c r="MSG83"/>
      <c r="MSH83"/>
      <c r="MSI83"/>
      <c r="MSJ83"/>
      <c r="MSK83"/>
      <c r="MSL83"/>
      <c r="MSM83"/>
      <c r="MSN83"/>
      <c r="MSO83"/>
      <c r="MSP83"/>
      <c r="MSQ83"/>
      <c r="MSR83"/>
      <c r="MSS83"/>
      <c r="MST83"/>
      <c r="MSU83"/>
      <c r="MSV83"/>
      <c r="MSW83"/>
      <c r="MSX83"/>
      <c r="MSY83"/>
      <c r="MSZ83"/>
      <c r="MTA83"/>
      <c r="MTB83"/>
      <c r="MTC83"/>
      <c r="MTD83"/>
      <c r="MTE83"/>
      <c r="MTF83"/>
      <c r="MTG83"/>
      <c r="MTH83"/>
      <c r="MTI83"/>
      <c r="MTJ83"/>
      <c r="MTK83"/>
      <c r="MTL83"/>
      <c r="MTM83"/>
      <c r="MTN83"/>
      <c r="MTO83"/>
      <c r="MTP83"/>
      <c r="MTQ83"/>
      <c r="MTR83"/>
      <c r="MTS83"/>
      <c r="MTT83"/>
      <c r="MTU83"/>
      <c r="MTV83"/>
      <c r="MTW83"/>
      <c r="MTX83"/>
      <c r="MTY83"/>
      <c r="MTZ83"/>
      <c r="MUA83"/>
      <c r="MUB83"/>
      <c r="MUC83"/>
      <c r="MUD83"/>
      <c r="MUE83"/>
      <c r="MUF83"/>
      <c r="MUG83"/>
      <c r="MUH83"/>
      <c r="MUI83"/>
      <c r="MUJ83"/>
      <c r="MUK83"/>
      <c r="MUL83"/>
      <c r="MUM83"/>
      <c r="MUN83"/>
      <c r="MUO83"/>
      <c r="MUP83"/>
      <c r="MUQ83"/>
      <c r="MUR83"/>
      <c r="MUS83"/>
      <c r="MUT83"/>
      <c r="MUU83"/>
      <c r="MUV83"/>
      <c r="MUW83"/>
      <c r="MUX83"/>
      <c r="MUY83"/>
      <c r="MUZ83"/>
      <c r="MVA83"/>
      <c r="MVB83"/>
      <c r="MVC83"/>
      <c r="MVD83"/>
      <c r="MVE83"/>
      <c r="MVF83"/>
      <c r="MVG83"/>
      <c r="MVH83"/>
      <c r="MVI83"/>
      <c r="MVJ83"/>
      <c r="MVK83"/>
      <c r="MVL83"/>
      <c r="MVM83"/>
      <c r="MVN83"/>
      <c r="MVO83"/>
      <c r="MVP83"/>
      <c r="MVQ83"/>
      <c r="MVR83"/>
      <c r="MVS83"/>
      <c r="MVT83"/>
      <c r="MVU83"/>
      <c r="MVV83"/>
      <c r="MVW83"/>
      <c r="MVX83"/>
      <c r="MVY83"/>
      <c r="MVZ83"/>
      <c r="MWA83"/>
      <c r="MWB83"/>
      <c r="MWC83"/>
      <c r="MWD83"/>
      <c r="MWE83"/>
      <c r="MWF83"/>
      <c r="MWG83"/>
      <c r="MWH83"/>
      <c r="MWI83"/>
      <c r="MWJ83"/>
      <c r="MWK83"/>
      <c r="MWL83"/>
      <c r="MWM83"/>
      <c r="MWN83"/>
      <c r="MWO83"/>
      <c r="MWP83"/>
      <c r="MWQ83"/>
      <c r="MWR83"/>
      <c r="MWS83"/>
      <c r="MWT83"/>
      <c r="MWU83"/>
      <c r="MWV83"/>
      <c r="MWW83"/>
      <c r="MWX83"/>
      <c r="MWY83"/>
      <c r="MWZ83"/>
      <c r="MXA83"/>
      <c r="MXB83"/>
      <c r="MXC83"/>
      <c r="MXD83"/>
      <c r="MXE83"/>
      <c r="MXF83"/>
      <c r="MXG83"/>
      <c r="MXH83"/>
      <c r="MXI83"/>
      <c r="MXJ83"/>
      <c r="MXK83"/>
      <c r="MXL83"/>
      <c r="MXM83"/>
      <c r="MXN83"/>
      <c r="MXO83"/>
      <c r="MXP83"/>
      <c r="MXQ83"/>
      <c r="MXR83"/>
      <c r="MXS83"/>
      <c r="MXT83"/>
      <c r="MXU83"/>
      <c r="MXV83"/>
      <c r="MXW83"/>
      <c r="MXX83"/>
      <c r="MXY83"/>
      <c r="MXZ83"/>
      <c r="MYA83"/>
      <c r="MYB83"/>
      <c r="MYC83"/>
      <c r="MYD83"/>
      <c r="MYE83"/>
      <c r="MYF83"/>
      <c r="MYG83"/>
      <c r="MYH83"/>
      <c r="MYI83"/>
      <c r="MYJ83"/>
      <c r="MYK83"/>
      <c r="MYL83"/>
      <c r="MYM83"/>
      <c r="MYN83"/>
      <c r="MYO83"/>
      <c r="MYP83"/>
      <c r="MYQ83"/>
      <c r="MYR83"/>
      <c r="MYS83"/>
      <c r="MYT83"/>
      <c r="MYU83"/>
      <c r="MYV83"/>
      <c r="MYW83"/>
      <c r="MYX83"/>
      <c r="MYY83"/>
      <c r="MYZ83"/>
      <c r="MZA83"/>
      <c r="MZB83"/>
      <c r="MZC83"/>
      <c r="MZD83"/>
      <c r="MZE83"/>
      <c r="MZF83"/>
      <c r="MZG83"/>
      <c r="MZH83"/>
      <c r="MZI83"/>
      <c r="MZJ83"/>
      <c r="MZK83"/>
      <c r="MZL83"/>
      <c r="MZM83"/>
      <c r="MZN83"/>
      <c r="MZO83"/>
      <c r="MZP83"/>
      <c r="MZQ83"/>
      <c r="MZR83"/>
      <c r="MZS83"/>
      <c r="MZT83"/>
      <c r="MZU83"/>
      <c r="MZV83"/>
      <c r="MZW83"/>
      <c r="MZX83"/>
      <c r="MZY83"/>
      <c r="MZZ83"/>
      <c r="NAA83"/>
      <c r="NAB83"/>
      <c r="NAC83"/>
      <c r="NAD83"/>
      <c r="NAE83"/>
      <c r="NAF83"/>
      <c r="NAG83"/>
      <c r="NAH83"/>
      <c r="NAI83"/>
      <c r="NAJ83"/>
      <c r="NAK83"/>
      <c r="NAL83"/>
      <c r="NAM83"/>
      <c r="NAN83"/>
      <c r="NAO83"/>
      <c r="NAP83"/>
      <c r="NAQ83"/>
      <c r="NAR83"/>
      <c r="NAS83"/>
      <c r="NAT83"/>
      <c r="NAU83"/>
      <c r="NAV83"/>
      <c r="NAW83"/>
      <c r="NAX83"/>
      <c r="NAY83"/>
      <c r="NAZ83"/>
      <c r="NBA83"/>
      <c r="NBB83"/>
      <c r="NBC83"/>
      <c r="NBD83"/>
      <c r="NBE83"/>
      <c r="NBF83"/>
      <c r="NBG83"/>
      <c r="NBH83"/>
      <c r="NBI83"/>
      <c r="NBJ83"/>
      <c r="NBK83"/>
      <c r="NBL83"/>
      <c r="NBM83"/>
      <c r="NBN83"/>
      <c r="NBO83"/>
      <c r="NBP83"/>
      <c r="NBQ83"/>
      <c r="NBR83"/>
      <c r="NBS83"/>
      <c r="NBT83"/>
      <c r="NBU83"/>
      <c r="NBV83"/>
      <c r="NBW83"/>
      <c r="NBX83"/>
      <c r="NBY83"/>
      <c r="NBZ83"/>
      <c r="NCA83"/>
      <c r="NCB83"/>
      <c r="NCC83"/>
      <c r="NCD83"/>
      <c r="NCE83"/>
      <c r="NCF83"/>
      <c r="NCG83"/>
      <c r="NCH83"/>
      <c r="NCI83"/>
      <c r="NCJ83"/>
      <c r="NCK83"/>
      <c r="NCL83"/>
      <c r="NCM83"/>
      <c r="NCN83"/>
      <c r="NCO83"/>
      <c r="NCP83"/>
      <c r="NCQ83"/>
      <c r="NCR83"/>
      <c r="NCS83"/>
      <c r="NCT83"/>
      <c r="NCU83"/>
      <c r="NCV83"/>
      <c r="NCW83"/>
      <c r="NCX83"/>
      <c r="NCY83"/>
      <c r="NCZ83"/>
      <c r="NDA83"/>
      <c r="NDB83"/>
      <c r="NDC83"/>
      <c r="NDD83"/>
      <c r="NDE83"/>
      <c r="NDF83"/>
      <c r="NDG83"/>
      <c r="NDH83"/>
      <c r="NDI83"/>
      <c r="NDJ83"/>
      <c r="NDK83"/>
      <c r="NDL83"/>
      <c r="NDM83"/>
      <c r="NDN83"/>
      <c r="NDO83"/>
      <c r="NDP83"/>
      <c r="NDQ83"/>
      <c r="NDR83"/>
      <c r="NDS83"/>
      <c r="NDT83"/>
      <c r="NDU83"/>
      <c r="NDV83"/>
      <c r="NDW83"/>
      <c r="NDX83"/>
      <c r="NDY83"/>
      <c r="NDZ83"/>
      <c r="NEA83"/>
      <c r="NEB83"/>
      <c r="NEC83"/>
      <c r="NED83"/>
      <c r="NEE83"/>
      <c r="NEF83"/>
      <c r="NEG83"/>
      <c r="NEH83"/>
      <c r="NEI83"/>
      <c r="NEJ83"/>
      <c r="NEK83"/>
      <c r="NEL83"/>
      <c r="NEM83"/>
      <c r="NEN83"/>
      <c r="NEO83"/>
      <c r="NEP83"/>
      <c r="NEQ83"/>
      <c r="NER83"/>
      <c r="NES83"/>
      <c r="NET83"/>
      <c r="NEU83"/>
      <c r="NEV83"/>
      <c r="NEW83"/>
      <c r="NEX83"/>
      <c r="NEY83"/>
      <c r="NEZ83"/>
      <c r="NFA83"/>
      <c r="NFB83"/>
      <c r="NFC83"/>
      <c r="NFD83"/>
      <c r="NFE83"/>
      <c r="NFF83"/>
      <c r="NFG83"/>
      <c r="NFH83"/>
      <c r="NFI83"/>
      <c r="NFJ83"/>
      <c r="NFK83"/>
      <c r="NFL83"/>
      <c r="NFM83"/>
      <c r="NFN83"/>
      <c r="NFO83"/>
      <c r="NFP83"/>
      <c r="NFQ83"/>
      <c r="NFR83"/>
      <c r="NFS83"/>
      <c r="NFT83"/>
      <c r="NFU83"/>
      <c r="NFV83"/>
      <c r="NFW83"/>
      <c r="NFX83"/>
      <c r="NFY83"/>
      <c r="NFZ83"/>
      <c r="NGA83"/>
      <c r="NGB83"/>
      <c r="NGC83"/>
      <c r="NGD83"/>
      <c r="NGE83"/>
      <c r="NGF83"/>
      <c r="NGG83"/>
      <c r="NGH83"/>
      <c r="NGI83"/>
      <c r="NGJ83"/>
      <c r="NGK83"/>
      <c r="NGL83"/>
      <c r="NGM83"/>
      <c r="NGN83"/>
      <c r="NGO83"/>
      <c r="NGP83"/>
      <c r="NGQ83"/>
      <c r="NGR83"/>
      <c r="NGS83"/>
      <c r="NGT83"/>
      <c r="NGU83"/>
      <c r="NGV83"/>
      <c r="NGW83"/>
      <c r="NGX83"/>
      <c r="NGY83"/>
      <c r="NGZ83"/>
      <c r="NHA83"/>
      <c r="NHB83"/>
      <c r="NHC83"/>
      <c r="NHD83"/>
      <c r="NHE83"/>
      <c r="NHF83"/>
      <c r="NHG83"/>
      <c r="NHH83"/>
      <c r="NHI83"/>
      <c r="NHJ83"/>
      <c r="NHK83"/>
      <c r="NHL83"/>
      <c r="NHM83"/>
      <c r="NHN83"/>
      <c r="NHO83"/>
      <c r="NHP83"/>
      <c r="NHQ83"/>
      <c r="NHR83"/>
      <c r="NHS83"/>
      <c r="NHT83"/>
      <c r="NHU83"/>
      <c r="NHV83"/>
      <c r="NHW83"/>
      <c r="NHX83"/>
      <c r="NHY83"/>
      <c r="NHZ83"/>
      <c r="NIA83"/>
      <c r="NIB83"/>
      <c r="NIC83"/>
      <c r="NID83"/>
      <c r="NIE83"/>
      <c r="NIF83"/>
      <c r="NIG83"/>
      <c r="NIH83"/>
      <c r="NII83"/>
      <c r="NIJ83"/>
      <c r="NIK83"/>
      <c r="NIL83"/>
      <c r="NIM83"/>
      <c r="NIN83"/>
      <c r="NIO83"/>
      <c r="NIP83"/>
      <c r="NIQ83"/>
      <c r="NIR83"/>
      <c r="NIS83"/>
      <c r="NIT83"/>
      <c r="NIU83"/>
      <c r="NIV83"/>
      <c r="NIW83"/>
      <c r="NIX83"/>
      <c r="NIY83"/>
      <c r="NIZ83"/>
      <c r="NJA83"/>
      <c r="NJB83"/>
      <c r="NJC83"/>
      <c r="NJD83"/>
      <c r="NJE83"/>
      <c r="NJF83"/>
      <c r="NJG83"/>
      <c r="NJH83"/>
      <c r="NJI83"/>
      <c r="NJJ83"/>
      <c r="NJK83"/>
      <c r="NJL83"/>
      <c r="NJM83"/>
      <c r="NJN83"/>
      <c r="NJO83"/>
      <c r="NJP83"/>
      <c r="NJQ83"/>
      <c r="NJR83"/>
      <c r="NJS83"/>
      <c r="NJT83"/>
      <c r="NJU83"/>
      <c r="NJV83"/>
      <c r="NJW83"/>
      <c r="NJX83"/>
      <c r="NJY83"/>
      <c r="NJZ83"/>
      <c r="NKA83"/>
      <c r="NKB83"/>
      <c r="NKC83"/>
      <c r="NKD83"/>
      <c r="NKE83"/>
      <c r="NKF83"/>
      <c r="NKG83"/>
      <c r="NKH83"/>
      <c r="NKI83"/>
      <c r="NKJ83"/>
      <c r="NKK83"/>
      <c r="NKL83"/>
      <c r="NKM83"/>
      <c r="NKN83"/>
      <c r="NKO83"/>
      <c r="NKP83"/>
      <c r="NKQ83"/>
      <c r="NKR83"/>
      <c r="NKS83"/>
      <c r="NKT83"/>
      <c r="NKU83"/>
      <c r="NKV83"/>
      <c r="NKW83"/>
      <c r="NKX83"/>
      <c r="NKY83"/>
      <c r="NKZ83"/>
      <c r="NLA83"/>
      <c r="NLB83"/>
      <c r="NLC83"/>
      <c r="NLD83"/>
      <c r="NLE83"/>
      <c r="NLF83"/>
      <c r="NLG83"/>
      <c r="NLH83"/>
      <c r="NLI83"/>
      <c r="NLJ83"/>
      <c r="NLK83"/>
      <c r="NLL83"/>
      <c r="NLM83"/>
      <c r="NLN83"/>
      <c r="NLO83"/>
      <c r="NLP83"/>
      <c r="NLQ83"/>
      <c r="NLR83"/>
      <c r="NLS83"/>
      <c r="NLT83"/>
      <c r="NLU83"/>
      <c r="NLV83"/>
      <c r="NLW83"/>
      <c r="NLX83"/>
      <c r="NLY83"/>
      <c r="NLZ83"/>
      <c r="NMA83"/>
      <c r="NMB83"/>
      <c r="NMC83"/>
      <c r="NMD83"/>
      <c r="NME83"/>
      <c r="NMF83"/>
      <c r="NMG83"/>
      <c r="NMH83"/>
      <c r="NMI83"/>
      <c r="NMJ83"/>
      <c r="NMK83"/>
      <c r="NML83"/>
      <c r="NMM83"/>
      <c r="NMN83"/>
      <c r="NMO83"/>
      <c r="NMP83"/>
      <c r="NMQ83"/>
      <c r="NMR83"/>
      <c r="NMS83"/>
      <c r="NMT83"/>
      <c r="NMU83"/>
      <c r="NMV83"/>
      <c r="NMW83"/>
      <c r="NMX83"/>
      <c r="NMY83"/>
      <c r="NMZ83"/>
      <c r="NNA83"/>
      <c r="NNB83"/>
      <c r="NNC83"/>
      <c r="NND83"/>
      <c r="NNE83"/>
      <c r="NNF83"/>
      <c r="NNG83"/>
      <c r="NNH83"/>
      <c r="NNI83"/>
      <c r="NNJ83"/>
      <c r="NNK83"/>
      <c r="NNL83"/>
      <c r="NNM83"/>
      <c r="NNN83"/>
      <c r="NNO83"/>
      <c r="NNP83"/>
      <c r="NNQ83"/>
      <c r="NNR83"/>
      <c r="NNS83"/>
      <c r="NNT83"/>
      <c r="NNU83"/>
      <c r="NNV83"/>
      <c r="NNW83"/>
      <c r="NNX83"/>
      <c r="NNY83"/>
      <c r="NNZ83"/>
      <c r="NOA83"/>
      <c r="NOB83"/>
      <c r="NOC83"/>
      <c r="NOD83"/>
      <c r="NOE83"/>
      <c r="NOF83"/>
      <c r="NOG83"/>
      <c r="NOH83"/>
      <c r="NOI83"/>
      <c r="NOJ83"/>
      <c r="NOK83"/>
      <c r="NOL83"/>
      <c r="NOM83"/>
      <c r="NON83"/>
      <c r="NOO83"/>
      <c r="NOP83"/>
      <c r="NOQ83"/>
      <c r="NOR83"/>
      <c r="NOS83"/>
      <c r="NOT83"/>
      <c r="NOU83"/>
      <c r="NOV83"/>
      <c r="NOW83"/>
      <c r="NOX83"/>
      <c r="NOY83"/>
      <c r="NOZ83"/>
      <c r="NPA83"/>
      <c r="NPB83"/>
      <c r="NPC83"/>
      <c r="NPD83"/>
      <c r="NPE83"/>
      <c r="NPF83"/>
      <c r="NPG83"/>
      <c r="NPH83"/>
      <c r="NPI83"/>
      <c r="NPJ83"/>
      <c r="NPK83"/>
      <c r="NPL83"/>
      <c r="NPM83"/>
      <c r="NPN83"/>
      <c r="NPO83"/>
      <c r="NPP83"/>
      <c r="NPQ83"/>
      <c r="NPR83"/>
      <c r="NPS83"/>
      <c r="NPT83"/>
      <c r="NPU83"/>
      <c r="NPV83"/>
      <c r="NPW83"/>
      <c r="NPX83"/>
      <c r="NPY83"/>
      <c r="NPZ83"/>
      <c r="NQA83"/>
      <c r="NQB83"/>
      <c r="NQC83"/>
      <c r="NQD83"/>
      <c r="NQE83"/>
      <c r="NQF83"/>
      <c r="NQG83"/>
      <c r="NQH83"/>
      <c r="NQI83"/>
      <c r="NQJ83"/>
      <c r="NQK83"/>
      <c r="NQL83"/>
      <c r="NQM83"/>
      <c r="NQN83"/>
      <c r="NQO83"/>
      <c r="NQP83"/>
      <c r="NQQ83"/>
      <c r="NQR83"/>
      <c r="NQS83"/>
      <c r="NQT83"/>
      <c r="NQU83"/>
      <c r="NQV83"/>
      <c r="NQW83"/>
      <c r="NQX83"/>
      <c r="NQY83"/>
      <c r="NQZ83"/>
      <c r="NRA83"/>
      <c r="NRB83"/>
      <c r="NRC83"/>
      <c r="NRD83"/>
      <c r="NRE83"/>
      <c r="NRF83"/>
      <c r="NRG83"/>
      <c r="NRH83"/>
      <c r="NRI83"/>
      <c r="NRJ83"/>
      <c r="NRK83"/>
      <c r="NRL83"/>
      <c r="NRM83"/>
      <c r="NRN83"/>
      <c r="NRO83"/>
      <c r="NRP83"/>
      <c r="NRQ83"/>
      <c r="NRR83"/>
      <c r="NRS83"/>
      <c r="NRT83"/>
      <c r="NRU83"/>
      <c r="NRV83"/>
      <c r="NRW83"/>
      <c r="NRX83"/>
      <c r="NRY83"/>
      <c r="NRZ83"/>
      <c r="NSA83"/>
      <c r="NSB83"/>
      <c r="NSC83"/>
      <c r="NSD83"/>
      <c r="NSE83"/>
      <c r="NSF83"/>
      <c r="NSG83"/>
      <c r="NSH83"/>
      <c r="NSI83"/>
      <c r="NSJ83"/>
      <c r="NSK83"/>
      <c r="NSL83"/>
      <c r="NSM83"/>
      <c r="NSN83"/>
      <c r="NSO83"/>
      <c r="NSP83"/>
      <c r="NSQ83"/>
      <c r="NSR83"/>
      <c r="NSS83"/>
      <c r="NST83"/>
      <c r="NSU83"/>
      <c r="NSV83"/>
      <c r="NSW83"/>
      <c r="NSX83"/>
      <c r="NSY83"/>
      <c r="NSZ83"/>
      <c r="NTA83"/>
      <c r="NTB83"/>
      <c r="NTC83"/>
      <c r="NTD83"/>
      <c r="NTE83"/>
      <c r="NTF83"/>
      <c r="NTG83"/>
      <c r="NTH83"/>
      <c r="NTI83"/>
      <c r="NTJ83"/>
      <c r="NTK83"/>
      <c r="NTL83"/>
      <c r="NTM83"/>
      <c r="NTN83"/>
      <c r="NTO83"/>
      <c r="NTP83"/>
      <c r="NTQ83"/>
      <c r="NTR83"/>
      <c r="NTS83"/>
      <c r="NTT83"/>
      <c r="NTU83"/>
      <c r="NTV83"/>
      <c r="NTW83"/>
      <c r="NTX83"/>
      <c r="NTY83"/>
      <c r="NTZ83"/>
      <c r="NUA83"/>
      <c r="NUB83"/>
      <c r="NUC83"/>
      <c r="NUD83"/>
      <c r="NUE83"/>
      <c r="NUF83"/>
      <c r="NUG83"/>
      <c r="NUH83"/>
      <c r="NUI83"/>
      <c r="NUJ83"/>
      <c r="NUK83"/>
      <c r="NUL83"/>
      <c r="NUM83"/>
      <c r="NUN83"/>
      <c r="NUO83"/>
      <c r="NUP83"/>
      <c r="NUQ83"/>
      <c r="NUR83"/>
      <c r="NUS83"/>
      <c r="NUT83"/>
      <c r="NUU83"/>
      <c r="NUV83"/>
      <c r="NUW83"/>
      <c r="NUX83"/>
      <c r="NUY83"/>
      <c r="NUZ83"/>
      <c r="NVA83"/>
      <c r="NVB83"/>
      <c r="NVC83"/>
      <c r="NVD83"/>
      <c r="NVE83"/>
      <c r="NVF83"/>
      <c r="NVG83"/>
      <c r="NVH83"/>
      <c r="NVI83"/>
      <c r="NVJ83"/>
      <c r="NVK83"/>
      <c r="NVL83"/>
      <c r="NVM83"/>
      <c r="NVN83"/>
      <c r="NVO83"/>
      <c r="NVP83"/>
      <c r="NVQ83"/>
      <c r="NVR83"/>
      <c r="NVS83"/>
      <c r="NVT83"/>
      <c r="NVU83"/>
      <c r="NVV83"/>
      <c r="NVW83"/>
      <c r="NVX83"/>
      <c r="NVY83"/>
      <c r="NVZ83"/>
      <c r="NWA83"/>
      <c r="NWB83"/>
      <c r="NWC83"/>
      <c r="NWD83"/>
      <c r="NWE83"/>
      <c r="NWF83"/>
      <c r="NWG83"/>
      <c r="NWH83"/>
      <c r="NWI83"/>
      <c r="NWJ83"/>
      <c r="NWK83"/>
      <c r="NWL83"/>
      <c r="NWM83"/>
      <c r="NWN83"/>
      <c r="NWO83"/>
      <c r="NWP83"/>
      <c r="NWQ83"/>
      <c r="NWR83"/>
      <c r="NWS83"/>
      <c r="NWT83"/>
      <c r="NWU83"/>
      <c r="NWV83"/>
      <c r="NWW83"/>
      <c r="NWX83"/>
      <c r="NWY83"/>
      <c r="NWZ83"/>
      <c r="NXA83"/>
      <c r="NXB83"/>
      <c r="NXC83"/>
      <c r="NXD83"/>
      <c r="NXE83"/>
      <c r="NXF83"/>
      <c r="NXG83"/>
      <c r="NXH83"/>
      <c r="NXI83"/>
      <c r="NXJ83"/>
      <c r="NXK83"/>
      <c r="NXL83"/>
      <c r="NXM83"/>
      <c r="NXN83"/>
      <c r="NXO83"/>
      <c r="NXP83"/>
      <c r="NXQ83"/>
      <c r="NXR83"/>
      <c r="NXS83"/>
      <c r="NXT83"/>
      <c r="NXU83"/>
      <c r="NXV83"/>
      <c r="NXW83"/>
      <c r="NXX83"/>
      <c r="NXY83"/>
      <c r="NXZ83"/>
      <c r="NYA83"/>
      <c r="NYB83"/>
      <c r="NYC83"/>
      <c r="NYD83"/>
      <c r="NYE83"/>
      <c r="NYF83"/>
      <c r="NYG83"/>
      <c r="NYH83"/>
      <c r="NYI83"/>
      <c r="NYJ83"/>
      <c r="NYK83"/>
      <c r="NYL83"/>
      <c r="NYM83"/>
      <c r="NYN83"/>
      <c r="NYO83"/>
      <c r="NYP83"/>
      <c r="NYQ83"/>
      <c r="NYR83"/>
      <c r="NYS83"/>
      <c r="NYT83"/>
      <c r="NYU83"/>
      <c r="NYV83"/>
      <c r="NYW83"/>
      <c r="NYX83"/>
      <c r="NYY83"/>
      <c r="NYZ83"/>
      <c r="NZA83"/>
      <c r="NZB83"/>
      <c r="NZC83"/>
      <c r="NZD83"/>
      <c r="NZE83"/>
      <c r="NZF83"/>
      <c r="NZG83"/>
      <c r="NZH83"/>
      <c r="NZI83"/>
      <c r="NZJ83"/>
      <c r="NZK83"/>
      <c r="NZL83"/>
      <c r="NZM83"/>
      <c r="NZN83"/>
      <c r="NZO83"/>
      <c r="NZP83"/>
      <c r="NZQ83"/>
      <c r="NZR83"/>
      <c r="NZS83"/>
      <c r="NZT83"/>
      <c r="NZU83"/>
      <c r="NZV83"/>
      <c r="NZW83"/>
      <c r="NZX83"/>
      <c r="NZY83"/>
      <c r="NZZ83"/>
      <c r="OAA83"/>
      <c r="OAB83"/>
      <c r="OAC83"/>
      <c r="OAD83"/>
      <c r="OAE83"/>
      <c r="OAF83"/>
      <c r="OAG83"/>
      <c r="OAH83"/>
      <c r="OAI83"/>
      <c r="OAJ83"/>
      <c r="OAK83"/>
      <c r="OAL83"/>
      <c r="OAM83"/>
      <c r="OAN83"/>
      <c r="OAO83"/>
      <c r="OAP83"/>
      <c r="OAQ83"/>
      <c r="OAR83"/>
      <c r="OAS83"/>
      <c r="OAT83"/>
      <c r="OAU83"/>
      <c r="OAV83"/>
      <c r="OAW83"/>
      <c r="OAX83"/>
      <c r="OAY83"/>
      <c r="OAZ83"/>
      <c r="OBA83"/>
      <c r="OBB83"/>
      <c r="OBC83"/>
      <c r="OBD83"/>
      <c r="OBE83"/>
      <c r="OBF83"/>
      <c r="OBG83"/>
      <c r="OBH83"/>
      <c r="OBI83"/>
      <c r="OBJ83"/>
      <c r="OBK83"/>
      <c r="OBL83"/>
      <c r="OBM83"/>
      <c r="OBN83"/>
      <c r="OBO83"/>
      <c r="OBP83"/>
      <c r="OBQ83"/>
      <c r="OBR83"/>
      <c r="OBS83"/>
      <c r="OBT83"/>
      <c r="OBU83"/>
      <c r="OBV83"/>
      <c r="OBW83"/>
      <c r="OBX83"/>
      <c r="OBY83"/>
      <c r="OBZ83"/>
      <c r="OCA83"/>
      <c r="OCB83"/>
      <c r="OCC83"/>
      <c r="OCD83"/>
      <c r="OCE83"/>
      <c r="OCF83"/>
      <c r="OCG83"/>
      <c r="OCH83"/>
      <c r="OCI83"/>
      <c r="OCJ83"/>
      <c r="OCK83"/>
      <c r="OCL83"/>
      <c r="OCM83"/>
      <c r="OCN83"/>
      <c r="OCO83"/>
      <c r="OCP83"/>
      <c r="OCQ83"/>
      <c r="OCR83"/>
      <c r="OCS83"/>
      <c r="OCT83"/>
      <c r="OCU83"/>
      <c r="OCV83"/>
      <c r="OCW83"/>
      <c r="OCX83"/>
      <c r="OCY83"/>
      <c r="OCZ83"/>
      <c r="ODA83"/>
      <c r="ODB83"/>
      <c r="ODC83"/>
      <c r="ODD83"/>
      <c r="ODE83"/>
      <c r="ODF83"/>
      <c r="ODG83"/>
      <c r="ODH83"/>
      <c r="ODI83"/>
      <c r="ODJ83"/>
      <c r="ODK83"/>
      <c r="ODL83"/>
      <c r="ODM83"/>
      <c r="ODN83"/>
      <c r="ODO83"/>
      <c r="ODP83"/>
      <c r="ODQ83"/>
      <c r="ODR83"/>
      <c r="ODS83"/>
      <c r="ODT83"/>
      <c r="ODU83"/>
      <c r="ODV83"/>
      <c r="ODW83"/>
      <c r="ODX83"/>
      <c r="ODY83"/>
      <c r="ODZ83"/>
      <c r="OEA83"/>
      <c r="OEB83"/>
      <c r="OEC83"/>
      <c r="OED83"/>
      <c r="OEE83"/>
      <c r="OEF83"/>
      <c r="OEG83"/>
      <c r="OEH83"/>
      <c r="OEI83"/>
      <c r="OEJ83"/>
      <c r="OEK83"/>
      <c r="OEL83"/>
      <c r="OEM83"/>
      <c r="OEN83"/>
      <c r="OEO83"/>
      <c r="OEP83"/>
      <c r="OEQ83"/>
      <c r="OER83"/>
      <c r="OES83"/>
      <c r="OET83"/>
      <c r="OEU83"/>
      <c r="OEV83"/>
      <c r="OEW83"/>
      <c r="OEX83"/>
      <c r="OEY83"/>
      <c r="OEZ83"/>
      <c r="OFA83"/>
      <c r="OFB83"/>
      <c r="OFC83"/>
      <c r="OFD83"/>
      <c r="OFE83"/>
      <c r="OFF83"/>
      <c r="OFG83"/>
      <c r="OFH83"/>
      <c r="OFI83"/>
      <c r="OFJ83"/>
      <c r="OFK83"/>
      <c r="OFL83"/>
      <c r="OFM83"/>
      <c r="OFN83"/>
      <c r="OFO83"/>
      <c r="OFP83"/>
      <c r="OFQ83"/>
      <c r="OFR83"/>
      <c r="OFS83"/>
      <c r="OFT83"/>
      <c r="OFU83"/>
      <c r="OFV83"/>
      <c r="OFW83"/>
      <c r="OFX83"/>
      <c r="OFY83"/>
      <c r="OFZ83"/>
      <c r="OGA83"/>
      <c r="OGB83"/>
      <c r="OGC83"/>
      <c r="OGD83"/>
      <c r="OGE83"/>
      <c r="OGF83"/>
      <c r="OGG83"/>
      <c r="OGH83"/>
      <c r="OGI83"/>
      <c r="OGJ83"/>
      <c r="OGK83"/>
      <c r="OGL83"/>
      <c r="OGM83"/>
      <c r="OGN83"/>
      <c r="OGO83"/>
      <c r="OGP83"/>
      <c r="OGQ83"/>
      <c r="OGR83"/>
      <c r="OGS83"/>
      <c r="OGT83"/>
      <c r="OGU83"/>
      <c r="OGV83"/>
      <c r="OGW83"/>
      <c r="OGX83"/>
      <c r="OGY83"/>
      <c r="OGZ83"/>
      <c r="OHA83"/>
      <c r="OHB83"/>
      <c r="OHC83"/>
      <c r="OHD83"/>
      <c r="OHE83"/>
      <c r="OHF83"/>
      <c r="OHG83"/>
      <c r="OHH83"/>
      <c r="OHI83"/>
      <c r="OHJ83"/>
      <c r="OHK83"/>
      <c r="OHL83"/>
      <c r="OHM83"/>
      <c r="OHN83"/>
      <c r="OHO83"/>
      <c r="OHP83"/>
      <c r="OHQ83"/>
      <c r="OHR83"/>
      <c r="OHS83"/>
      <c r="OHT83"/>
      <c r="OHU83"/>
      <c r="OHV83"/>
      <c r="OHW83"/>
      <c r="OHX83"/>
      <c r="OHY83"/>
      <c r="OHZ83"/>
      <c r="OIA83"/>
      <c r="OIB83"/>
      <c r="OIC83"/>
      <c r="OID83"/>
      <c r="OIE83"/>
      <c r="OIF83"/>
      <c r="OIG83"/>
      <c r="OIH83"/>
      <c r="OII83"/>
      <c r="OIJ83"/>
      <c r="OIK83"/>
      <c r="OIL83"/>
      <c r="OIM83"/>
      <c r="OIN83"/>
      <c r="OIO83"/>
      <c r="OIP83"/>
      <c r="OIQ83"/>
      <c r="OIR83"/>
      <c r="OIS83"/>
      <c r="OIT83"/>
      <c r="OIU83"/>
      <c r="OIV83"/>
      <c r="OIW83"/>
      <c r="OIX83"/>
      <c r="OIY83"/>
      <c r="OIZ83"/>
      <c r="OJA83"/>
      <c r="OJB83"/>
      <c r="OJC83"/>
      <c r="OJD83"/>
      <c r="OJE83"/>
      <c r="OJF83"/>
      <c r="OJG83"/>
      <c r="OJH83"/>
      <c r="OJI83"/>
      <c r="OJJ83"/>
      <c r="OJK83"/>
      <c r="OJL83"/>
      <c r="OJM83"/>
      <c r="OJN83"/>
      <c r="OJO83"/>
      <c r="OJP83"/>
      <c r="OJQ83"/>
      <c r="OJR83"/>
      <c r="OJS83"/>
      <c r="OJT83"/>
      <c r="OJU83"/>
      <c r="OJV83"/>
      <c r="OJW83"/>
      <c r="OJX83"/>
      <c r="OJY83"/>
      <c r="OJZ83"/>
      <c r="OKA83"/>
      <c r="OKB83"/>
      <c r="OKC83"/>
      <c r="OKD83"/>
      <c r="OKE83"/>
      <c r="OKF83"/>
      <c r="OKG83"/>
      <c r="OKH83"/>
      <c r="OKI83"/>
      <c r="OKJ83"/>
      <c r="OKK83"/>
      <c r="OKL83"/>
      <c r="OKM83"/>
      <c r="OKN83"/>
      <c r="OKO83"/>
      <c r="OKP83"/>
      <c r="OKQ83"/>
      <c r="OKR83"/>
      <c r="OKS83"/>
      <c r="OKT83"/>
      <c r="OKU83"/>
      <c r="OKV83"/>
      <c r="OKW83"/>
      <c r="OKX83"/>
      <c r="OKY83"/>
      <c r="OKZ83"/>
      <c r="OLA83"/>
      <c r="OLB83"/>
      <c r="OLC83"/>
      <c r="OLD83"/>
      <c r="OLE83"/>
      <c r="OLF83"/>
      <c r="OLG83"/>
      <c r="OLH83"/>
      <c r="OLI83"/>
      <c r="OLJ83"/>
      <c r="OLK83"/>
      <c r="OLL83"/>
      <c r="OLM83"/>
      <c r="OLN83"/>
      <c r="OLO83"/>
      <c r="OLP83"/>
      <c r="OLQ83"/>
      <c r="OLR83"/>
      <c r="OLS83"/>
      <c r="OLT83"/>
      <c r="OLU83"/>
      <c r="OLV83"/>
      <c r="OLW83"/>
      <c r="OLX83"/>
      <c r="OLY83"/>
      <c r="OLZ83"/>
      <c r="OMA83"/>
      <c r="OMB83"/>
      <c r="OMC83"/>
      <c r="OMD83"/>
      <c r="OME83"/>
      <c r="OMF83"/>
      <c r="OMG83"/>
      <c r="OMH83"/>
      <c r="OMI83"/>
      <c r="OMJ83"/>
      <c r="OMK83"/>
      <c r="OML83"/>
      <c r="OMM83"/>
      <c r="OMN83"/>
      <c r="OMO83"/>
      <c r="OMP83"/>
      <c r="OMQ83"/>
      <c r="OMR83"/>
      <c r="OMS83"/>
      <c r="OMT83"/>
      <c r="OMU83"/>
      <c r="OMV83"/>
      <c r="OMW83"/>
      <c r="OMX83"/>
      <c r="OMY83"/>
      <c r="OMZ83"/>
      <c r="ONA83"/>
      <c r="ONB83"/>
      <c r="ONC83"/>
      <c r="OND83"/>
      <c r="ONE83"/>
      <c r="ONF83"/>
      <c r="ONG83"/>
      <c r="ONH83"/>
      <c r="ONI83"/>
      <c r="ONJ83"/>
      <c r="ONK83"/>
      <c r="ONL83"/>
      <c r="ONM83"/>
      <c r="ONN83"/>
      <c r="ONO83"/>
      <c r="ONP83"/>
      <c r="ONQ83"/>
      <c r="ONR83"/>
      <c r="ONS83"/>
      <c r="ONT83"/>
      <c r="ONU83"/>
      <c r="ONV83"/>
      <c r="ONW83"/>
      <c r="ONX83"/>
      <c r="ONY83"/>
      <c r="ONZ83"/>
      <c r="OOA83"/>
      <c r="OOB83"/>
      <c r="OOC83"/>
      <c r="OOD83"/>
      <c r="OOE83"/>
      <c r="OOF83"/>
      <c r="OOG83"/>
      <c r="OOH83"/>
      <c r="OOI83"/>
      <c r="OOJ83"/>
      <c r="OOK83"/>
      <c r="OOL83"/>
      <c r="OOM83"/>
      <c r="OON83"/>
      <c r="OOO83"/>
      <c r="OOP83"/>
      <c r="OOQ83"/>
      <c r="OOR83"/>
      <c r="OOS83"/>
      <c r="OOT83"/>
      <c r="OOU83"/>
      <c r="OOV83"/>
      <c r="OOW83"/>
      <c r="OOX83"/>
      <c r="OOY83"/>
      <c r="OOZ83"/>
      <c r="OPA83"/>
      <c r="OPB83"/>
      <c r="OPC83"/>
      <c r="OPD83"/>
      <c r="OPE83"/>
      <c r="OPF83"/>
      <c r="OPG83"/>
      <c r="OPH83"/>
      <c r="OPI83"/>
      <c r="OPJ83"/>
      <c r="OPK83"/>
      <c r="OPL83"/>
      <c r="OPM83"/>
      <c r="OPN83"/>
      <c r="OPO83"/>
      <c r="OPP83"/>
      <c r="OPQ83"/>
      <c r="OPR83"/>
      <c r="OPS83"/>
      <c r="OPT83"/>
      <c r="OPU83"/>
      <c r="OPV83"/>
      <c r="OPW83"/>
      <c r="OPX83"/>
      <c r="OPY83"/>
      <c r="OPZ83"/>
      <c r="OQA83"/>
      <c r="OQB83"/>
      <c r="OQC83"/>
      <c r="OQD83"/>
      <c r="OQE83"/>
      <c r="OQF83"/>
      <c r="OQG83"/>
      <c r="OQH83"/>
      <c r="OQI83"/>
      <c r="OQJ83"/>
      <c r="OQK83"/>
      <c r="OQL83"/>
      <c r="OQM83"/>
      <c r="OQN83"/>
      <c r="OQO83"/>
      <c r="OQP83"/>
      <c r="OQQ83"/>
      <c r="OQR83"/>
      <c r="OQS83"/>
      <c r="OQT83"/>
      <c r="OQU83"/>
      <c r="OQV83"/>
      <c r="OQW83"/>
      <c r="OQX83"/>
      <c r="OQY83"/>
      <c r="OQZ83"/>
      <c r="ORA83"/>
      <c r="ORB83"/>
      <c r="ORC83"/>
      <c r="ORD83"/>
      <c r="ORE83"/>
      <c r="ORF83"/>
      <c r="ORG83"/>
      <c r="ORH83"/>
      <c r="ORI83"/>
      <c r="ORJ83"/>
      <c r="ORK83"/>
      <c r="ORL83"/>
      <c r="ORM83"/>
      <c r="ORN83"/>
      <c r="ORO83"/>
      <c r="ORP83"/>
      <c r="ORQ83"/>
      <c r="ORR83"/>
      <c r="ORS83"/>
      <c r="ORT83"/>
      <c r="ORU83"/>
      <c r="ORV83"/>
      <c r="ORW83"/>
      <c r="ORX83"/>
      <c r="ORY83"/>
      <c r="ORZ83"/>
      <c r="OSA83"/>
      <c r="OSB83"/>
      <c r="OSC83"/>
      <c r="OSD83"/>
      <c r="OSE83"/>
      <c r="OSF83"/>
      <c r="OSG83"/>
      <c r="OSH83"/>
      <c r="OSI83"/>
      <c r="OSJ83"/>
      <c r="OSK83"/>
      <c r="OSL83"/>
      <c r="OSM83"/>
      <c r="OSN83"/>
      <c r="OSO83"/>
      <c r="OSP83"/>
      <c r="OSQ83"/>
      <c r="OSR83"/>
      <c r="OSS83"/>
      <c r="OST83"/>
      <c r="OSU83"/>
      <c r="OSV83"/>
      <c r="OSW83"/>
      <c r="OSX83"/>
      <c r="OSY83"/>
      <c r="OSZ83"/>
      <c r="OTA83"/>
      <c r="OTB83"/>
      <c r="OTC83"/>
      <c r="OTD83"/>
      <c r="OTE83"/>
      <c r="OTF83"/>
      <c r="OTG83"/>
      <c r="OTH83"/>
      <c r="OTI83"/>
      <c r="OTJ83"/>
      <c r="OTK83"/>
      <c r="OTL83"/>
      <c r="OTM83"/>
      <c r="OTN83"/>
      <c r="OTO83"/>
      <c r="OTP83"/>
      <c r="OTQ83"/>
      <c r="OTR83"/>
      <c r="OTS83"/>
      <c r="OTT83"/>
      <c r="OTU83"/>
      <c r="OTV83"/>
      <c r="OTW83"/>
      <c r="OTX83"/>
      <c r="OTY83"/>
      <c r="OTZ83"/>
      <c r="OUA83"/>
      <c r="OUB83"/>
      <c r="OUC83"/>
      <c r="OUD83"/>
      <c r="OUE83"/>
      <c r="OUF83"/>
      <c r="OUG83"/>
      <c r="OUH83"/>
      <c r="OUI83"/>
      <c r="OUJ83"/>
      <c r="OUK83"/>
      <c r="OUL83"/>
      <c r="OUM83"/>
      <c r="OUN83"/>
      <c r="OUO83"/>
      <c r="OUP83"/>
      <c r="OUQ83"/>
      <c r="OUR83"/>
      <c r="OUS83"/>
      <c r="OUT83"/>
      <c r="OUU83"/>
      <c r="OUV83"/>
      <c r="OUW83"/>
      <c r="OUX83"/>
      <c r="OUY83"/>
      <c r="OUZ83"/>
      <c r="OVA83"/>
      <c r="OVB83"/>
      <c r="OVC83"/>
      <c r="OVD83"/>
      <c r="OVE83"/>
      <c r="OVF83"/>
      <c r="OVG83"/>
      <c r="OVH83"/>
      <c r="OVI83"/>
      <c r="OVJ83"/>
      <c r="OVK83"/>
      <c r="OVL83"/>
      <c r="OVM83"/>
      <c r="OVN83"/>
      <c r="OVO83"/>
      <c r="OVP83"/>
      <c r="OVQ83"/>
      <c r="OVR83"/>
      <c r="OVS83"/>
      <c r="OVT83"/>
      <c r="OVU83"/>
      <c r="OVV83"/>
      <c r="OVW83"/>
      <c r="OVX83"/>
      <c r="OVY83"/>
      <c r="OVZ83"/>
      <c r="OWA83"/>
      <c r="OWB83"/>
      <c r="OWC83"/>
      <c r="OWD83"/>
      <c r="OWE83"/>
      <c r="OWF83"/>
      <c r="OWG83"/>
      <c r="OWH83"/>
      <c r="OWI83"/>
      <c r="OWJ83"/>
      <c r="OWK83"/>
      <c r="OWL83"/>
      <c r="OWM83"/>
      <c r="OWN83"/>
      <c r="OWO83"/>
      <c r="OWP83"/>
      <c r="OWQ83"/>
      <c r="OWR83"/>
      <c r="OWS83"/>
      <c r="OWT83"/>
      <c r="OWU83"/>
      <c r="OWV83"/>
      <c r="OWW83"/>
      <c r="OWX83"/>
      <c r="OWY83"/>
      <c r="OWZ83"/>
      <c r="OXA83"/>
      <c r="OXB83"/>
      <c r="OXC83"/>
      <c r="OXD83"/>
      <c r="OXE83"/>
      <c r="OXF83"/>
      <c r="OXG83"/>
      <c r="OXH83"/>
      <c r="OXI83"/>
      <c r="OXJ83"/>
      <c r="OXK83"/>
      <c r="OXL83"/>
      <c r="OXM83"/>
      <c r="OXN83"/>
      <c r="OXO83"/>
      <c r="OXP83"/>
      <c r="OXQ83"/>
      <c r="OXR83"/>
      <c r="OXS83"/>
      <c r="OXT83"/>
      <c r="OXU83"/>
      <c r="OXV83"/>
      <c r="OXW83"/>
      <c r="OXX83"/>
      <c r="OXY83"/>
      <c r="OXZ83"/>
      <c r="OYA83"/>
      <c r="OYB83"/>
      <c r="OYC83"/>
      <c r="OYD83"/>
      <c r="OYE83"/>
      <c r="OYF83"/>
      <c r="OYG83"/>
      <c r="OYH83"/>
      <c r="OYI83"/>
      <c r="OYJ83"/>
      <c r="OYK83"/>
      <c r="OYL83"/>
      <c r="OYM83"/>
      <c r="OYN83"/>
      <c r="OYO83"/>
      <c r="OYP83"/>
      <c r="OYQ83"/>
      <c r="OYR83"/>
      <c r="OYS83"/>
      <c r="OYT83"/>
      <c r="OYU83"/>
      <c r="OYV83"/>
      <c r="OYW83"/>
      <c r="OYX83"/>
      <c r="OYY83"/>
      <c r="OYZ83"/>
      <c r="OZA83"/>
      <c r="OZB83"/>
      <c r="OZC83"/>
      <c r="OZD83"/>
      <c r="OZE83"/>
      <c r="OZF83"/>
      <c r="OZG83"/>
      <c r="OZH83"/>
      <c r="OZI83"/>
      <c r="OZJ83"/>
      <c r="OZK83"/>
      <c r="OZL83"/>
      <c r="OZM83"/>
      <c r="OZN83"/>
      <c r="OZO83"/>
      <c r="OZP83"/>
      <c r="OZQ83"/>
      <c r="OZR83"/>
      <c r="OZS83"/>
      <c r="OZT83"/>
      <c r="OZU83"/>
      <c r="OZV83"/>
      <c r="OZW83"/>
      <c r="OZX83"/>
      <c r="OZY83"/>
      <c r="OZZ83"/>
      <c r="PAA83"/>
      <c r="PAB83"/>
      <c r="PAC83"/>
      <c r="PAD83"/>
      <c r="PAE83"/>
      <c r="PAF83"/>
      <c r="PAG83"/>
      <c r="PAH83"/>
      <c r="PAI83"/>
      <c r="PAJ83"/>
      <c r="PAK83"/>
      <c r="PAL83"/>
      <c r="PAM83"/>
      <c r="PAN83"/>
      <c r="PAO83"/>
      <c r="PAP83"/>
      <c r="PAQ83"/>
      <c r="PAR83"/>
      <c r="PAS83"/>
      <c r="PAT83"/>
      <c r="PAU83"/>
      <c r="PAV83"/>
      <c r="PAW83"/>
      <c r="PAX83"/>
      <c r="PAY83"/>
      <c r="PAZ83"/>
      <c r="PBA83"/>
      <c r="PBB83"/>
      <c r="PBC83"/>
      <c r="PBD83"/>
      <c r="PBE83"/>
      <c r="PBF83"/>
      <c r="PBG83"/>
      <c r="PBH83"/>
      <c r="PBI83"/>
      <c r="PBJ83"/>
      <c r="PBK83"/>
      <c r="PBL83"/>
      <c r="PBM83"/>
      <c r="PBN83"/>
      <c r="PBO83"/>
      <c r="PBP83"/>
      <c r="PBQ83"/>
      <c r="PBR83"/>
      <c r="PBS83"/>
      <c r="PBT83"/>
      <c r="PBU83"/>
      <c r="PBV83"/>
      <c r="PBW83"/>
      <c r="PBX83"/>
      <c r="PBY83"/>
      <c r="PBZ83"/>
      <c r="PCA83"/>
      <c r="PCB83"/>
      <c r="PCC83"/>
      <c r="PCD83"/>
      <c r="PCE83"/>
      <c r="PCF83"/>
      <c r="PCG83"/>
      <c r="PCH83"/>
      <c r="PCI83"/>
      <c r="PCJ83"/>
      <c r="PCK83"/>
      <c r="PCL83"/>
      <c r="PCM83"/>
      <c r="PCN83"/>
      <c r="PCO83"/>
      <c r="PCP83"/>
      <c r="PCQ83"/>
      <c r="PCR83"/>
      <c r="PCS83"/>
      <c r="PCT83"/>
      <c r="PCU83"/>
      <c r="PCV83"/>
      <c r="PCW83"/>
      <c r="PCX83"/>
      <c r="PCY83"/>
      <c r="PCZ83"/>
      <c r="PDA83"/>
      <c r="PDB83"/>
      <c r="PDC83"/>
      <c r="PDD83"/>
      <c r="PDE83"/>
      <c r="PDF83"/>
      <c r="PDG83"/>
      <c r="PDH83"/>
      <c r="PDI83"/>
      <c r="PDJ83"/>
      <c r="PDK83"/>
      <c r="PDL83"/>
      <c r="PDM83"/>
      <c r="PDN83"/>
      <c r="PDO83"/>
      <c r="PDP83"/>
      <c r="PDQ83"/>
      <c r="PDR83"/>
      <c r="PDS83"/>
      <c r="PDT83"/>
      <c r="PDU83"/>
      <c r="PDV83"/>
      <c r="PDW83"/>
      <c r="PDX83"/>
      <c r="PDY83"/>
      <c r="PDZ83"/>
      <c r="PEA83"/>
      <c r="PEB83"/>
      <c r="PEC83"/>
      <c r="PED83"/>
      <c r="PEE83"/>
      <c r="PEF83"/>
      <c r="PEG83"/>
      <c r="PEH83"/>
      <c r="PEI83"/>
      <c r="PEJ83"/>
      <c r="PEK83"/>
      <c r="PEL83"/>
      <c r="PEM83"/>
      <c r="PEN83"/>
      <c r="PEO83"/>
      <c r="PEP83"/>
      <c r="PEQ83"/>
      <c r="PER83"/>
      <c r="PES83"/>
      <c r="PET83"/>
      <c r="PEU83"/>
      <c r="PEV83"/>
      <c r="PEW83"/>
      <c r="PEX83"/>
      <c r="PEY83"/>
      <c r="PEZ83"/>
      <c r="PFA83"/>
      <c r="PFB83"/>
      <c r="PFC83"/>
      <c r="PFD83"/>
      <c r="PFE83"/>
      <c r="PFF83"/>
      <c r="PFG83"/>
      <c r="PFH83"/>
      <c r="PFI83"/>
      <c r="PFJ83"/>
      <c r="PFK83"/>
      <c r="PFL83"/>
      <c r="PFM83"/>
      <c r="PFN83"/>
      <c r="PFO83"/>
      <c r="PFP83"/>
      <c r="PFQ83"/>
      <c r="PFR83"/>
      <c r="PFS83"/>
      <c r="PFT83"/>
      <c r="PFU83"/>
      <c r="PFV83"/>
      <c r="PFW83"/>
      <c r="PFX83"/>
      <c r="PFY83"/>
      <c r="PFZ83"/>
      <c r="PGA83"/>
      <c r="PGB83"/>
      <c r="PGC83"/>
      <c r="PGD83"/>
      <c r="PGE83"/>
      <c r="PGF83"/>
      <c r="PGG83"/>
      <c r="PGH83"/>
      <c r="PGI83"/>
      <c r="PGJ83"/>
      <c r="PGK83"/>
      <c r="PGL83"/>
      <c r="PGM83"/>
      <c r="PGN83"/>
      <c r="PGO83"/>
      <c r="PGP83"/>
      <c r="PGQ83"/>
      <c r="PGR83"/>
      <c r="PGS83"/>
      <c r="PGT83"/>
      <c r="PGU83"/>
      <c r="PGV83"/>
      <c r="PGW83"/>
      <c r="PGX83"/>
      <c r="PGY83"/>
      <c r="PGZ83"/>
      <c r="PHA83"/>
      <c r="PHB83"/>
      <c r="PHC83"/>
      <c r="PHD83"/>
      <c r="PHE83"/>
      <c r="PHF83"/>
      <c r="PHG83"/>
      <c r="PHH83"/>
      <c r="PHI83"/>
      <c r="PHJ83"/>
      <c r="PHK83"/>
      <c r="PHL83"/>
      <c r="PHM83"/>
      <c r="PHN83"/>
      <c r="PHO83"/>
      <c r="PHP83"/>
      <c r="PHQ83"/>
      <c r="PHR83"/>
      <c r="PHS83"/>
      <c r="PHT83"/>
      <c r="PHU83"/>
      <c r="PHV83"/>
      <c r="PHW83"/>
      <c r="PHX83"/>
      <c r="PHY83"/>
      <c r="PHZ83"/>
      <c r="PIA83"/>
      <c r="PIB83"/>
      <c r="PIC83"/>
      <c r="PID83"/>
      <c r="PIE83"/>
      <c r="PIF83"/>
      <c r="PIG83"/>
      <c r="PIH83"/>
      <c r="PII83"/>
      <c r="PIJ83"/>
      <c r="PIK83"/>
      <c r="PIL83"/>
      <c r="PIM83"/>
      <c r="PIN83"/>
      <c r="PIO83"/>
      <c r="PIP83"/>
      <c r="PIQ83"/>
      <c r="PIR83"/>
      <c r="PIS83"/>
      <c r="PIT83"/>
      <c r="PIU83"/>
      <c r="PIV83"/>
      <c r="PIW83"/>
      <c r="PIX83"/>
      <c r="PIY83"/>
      <c r="PIZ83"/>
      <c r="PJA83"/>
      <c r="PJB83"/>
      <c r="PJC83"/>
      <c r="PJD83"/>
      <c r="PJE83"/>
      <c r="PJF83"/>
      <c r="PJG83"/>
      <c r="PJH83"/>
      <c r="PJI83"/>
      <c r="PJJ83"/>
      <c r="PJK83"/>
      <c r="PJL83"/>
      <c r="PJM83"/>
      <c r="PJN83"/>
      <c r="PJO83"/>
      <c r="PJP83"/>
      <c r="PJQ83"/>
      <c r="PJR83"/>
      <c r="PJS83"/>
      <c r="PJT83"/>
      <c r="PJU83"/>
      <c r="PJV83"/>
      <c r="PJW83"/>
      <c r="PJX83"/>
      <c r="PJY83"/>
      <c r="PJZ83"/>
      <c r="PKA83"/>
      <c r="PKB83"/>
      <c r="PKC83"/>
      <c r="PKD83"/>
      <c r="PKE83"/>
      <c r="PKF83"/>
      <c r="PKG83"/>
      <c r="PKH83"/>
      <c r="PKI83"/>
      <c r="PKJ83"/>
      <c r="PKK83"/>
      <c r="PKL83"/>
      <c r="PKM83"/>
      <c r="PKN83"/>
      <c r="PKO83"/>
      <c r="PKP83"/>
      <c r="PKQ83"/>
      <c r="PKR83"/>
      <c r="PKS83"/>
      <c r="PKT83"/>
      <c r="PKU83"/>
      <c r="PKV83"/>
      <c r="PKW83"/>
      <c r="PKX83"/>
      <c r="PKY83"/>
      <c r="PKZ83"/>
      <c r="PLA83"/>
      <c r="PLB83"/>
      <c r="PLC83"/>
      <c r="PLD83"/>
      <c r="PLE83"/>
      <c r="PLF83"/>
      <c r="PLG83"/>
      <c r="PLH83"/>
      <c r="PLI83"/>
      <c r="PLJ83"/>
      <c r="PLK83"/>
      <c r="PLL83"/>
      <c r="PLM83"/>
      <c r="PLN83"/>
      <c r="PLO83"/>
      <c r="PLP83"/>
      <c r="PLQ83"/>
      <c r="PLR83"/>
      <c r="PLS83"/>
      <c r="PLT83"/>
      <c r="PLU83"/>
      <c r="PLV83"/>
      <c r="PLW83"/>
      <c r="PLX83"/>
      <c r="PLY83"/>
      <c r="PLZ83"/>
      <c r="PMA83"/>
      <c r="PMB83"/>
      <c r="PMC83"/>
      <c r="PMD83"/>
      <c r="PME83"/>
      <c r="PMF83"/>
      <c r="PMG83"/>
      <c r="PMH83"/>
      <c r="PMI83"/>
      <c r="PMJ83"/>
      <c r="PMK83"/>
      <c r="PML83"/>
      <c r="PMM83"/>
      <c r="PMN83"/>
      <c r="PMO83"/>
      <c r="PMP83"/>
      <c r="PMQ83"/>
      <c r="PMR83"/>
      <c r="PMS83"/>
      <c r="PMT83"/>
      <c r="PMU83"/>
      <c r="PMV83"/>
      <c r="PMW83"/>
      <c r="PMX83"/>
      <c r="PMY83"/>
      <c r="PMZ83"/>
      <c r="PNA83"/>
      <c r="PNB83"/>
      <c r="PNC83"/>
      <c r="PND83"/>
      <c r="PNE83"/>
      <c r="PNF83"/>
      <c r="PNG83"/>
      <c r="PNH83"/>
      <c r="PNI83"/>
      <c r="PNJ83"/>
      <c r="PNK83"/>
      <c r="PNL83"/>
      <c r="PNM83"/>
      <c r="PNN83"/>
      <c r="PNO83"/>
      <c r="PNP83"/>
      <c r="PNQ83"/>
      <c r="PNR83"/>
      <c r="PNS83"/>
      <c r="PNT83"/>
      <c r="PNU83"/>
      <c r="PNV83"/>
      <c r="PNW83"/>
      <c r="PNX83"/>
      <c r="PNY83"/>
      <c r="PNZ83"/>
      <c r="POA83"/>
      <c r="POB83"/>
      <c r="POC83"/>
      <c r="POD83"/>
      <c r="POE83"/>
      <c r="POF83"/>
      <c r="POG83"/>
      <c r="POH83"/>
      <c r="POI83"/>
      <c r="POJ83"/>
      <c r="POK83"/>
      <c r="POL83"/>
      <c r="POM83"/>
      <c r="PON83"/>
      <c r="POO83"/>
      <c r="POP83"/>
      <c r="POQ83"/>
      <c r="POR83"/>
      <c r="POS83"/>
      <c r="POT83"/>
      <c r="POU83"/>
      <c r="POV83"/>
      <c r="POW83"/>
      <c r="POX83"/>
      <c r="POY83"/>
      <c r="POZ83"/>
      <c r="PPA83"/>
      <c r="PPB83"/>
      <c r="PPC83"/>
      <c r="PPD83"/>
      <c r="PPE83"/>
      <c r="PPF83"/>
      <c r="PPG83"/>
      <c r="PPH83"/>
      <c r="PPI83"/>
      <c r="PPJ83"/>
      <c r="PPK83"/>
      <c r="PPL83"/>
      <c r="PPM83"/>
      <c r="PPN83"/>
      <c r="PPO83"/>
      <c r="PPP83"/>
      <c r="PPQ83"/>
      <c r="PPR83"/>
      <c r="PPS83"/>
      <c r="PPT83"/>
      <c r="PPU83"/>
      <c r="PPV83"/>
      <c r="PPW83"/>
      <c r="PPX83"/>
      <c r="PPY83"/>
      <c r="PPZ83"/>
      <c r="PQA83"/>
      <c r="PQB83"/>
      <c r="PQC83"/>
      <c r="PQD83"/>
      <c r="PQE83"/>
      <c r="PQF83"/>
      <c r="PQG83"/>
      <c r="PQH83"/>
      <c r="PQI83"/>
      <c r="PQJ83"/>
      <c r="PQK83"/>
      <c r="PQL83"/>
      <c r="PQM83"/>
      <c r="PQN83"/>
      <c r="PQO83"/>
      <c r="PQP83"/>
      <c r="PQQ83"/>
      <c r="PQR83"/>
      <c r="PQS83"/>
      <c r="PQT83"/>
      <c r="PQU83"/>
      <c r="PQV83"/>
      <c r="PQW83"/>
      <c r="PQX83"/>
      <c r="PQY83"/>
      <c r="PQZ83"/>
      <c r="PRA83"/>
      <c r="PRB83"/>
      <c r="PRC83"/>
      <c r="PRD83"/>
      <c r="PRE83"/>
      <c r="PRF83"/>
      <c r="PRG83"/>
      <c r="PRH83"/>
      <c r="PRI83"/>
      <c r="PRJ83"/>
      <c r="PRK83"/>
      <c r="PRL83"/>
      <c r="PRM83"/>
      <c r="PRN83"/>
      <c r="PRO83"/>
      <c r="PRP83"/>
      <c r="PRQ83"/>
      <c r="PRR83"/>
      <c r="PRS83"/>
      <c r="PRT83"/>
      <c r="PRU83"/>
      <c r="PRV83"/>
      <c r="PRW83"/>
      <c r="PRX83"/>
      <c r="PRY83"/>
      <c r="PRZ83"/>
      <c r="PSA83"/>
      <c r="PSB83"/>
      <c r="PSC83"/>
      <c r="PSD83"/>
      <c r="PSE83"/>
      <c r="PSF83"/>
      <c r="PSG83"/>
      <c r="PSH83"/>
      <c r="PSI83"/>
      <c r="PSJ83"/>
      <c r="PSK83"/>
      <c r="PSL83"/>
      <c r="PSM83"/>
      <c r="PSN83"/>
      <c r="PSO83"/>
      <c r="PSP83"/>
      <c r="PSQ83"/>
      <c r="PSR83"/>
      <c r="PSS83"/>
      <c r="PST83"/>
      <c r="PSU83"/>
      <c r="PSV83"/>
      <c r="PSW83"/>
      <c r="PSX83"/>
      <c r="PSY83"/>
      <c r="PSZ83"/>
      <c r="PTA83"/>
      <c r="PTB83"/>
      <c r="PTC83"/>
      <c r="PTD83"/>
      <c r="PTE83"/>
      <c r="PTF83"/>
      <c r="PTG83"/>
      <c r="PTH83"/>
      <c r="PTI83"/>
      <c r="PTJ83"/>
      <c r="PTK83"/>
      <c r="PTL83"/>
      <c r="PTM83"/>
      <c r="PTN83"/>
      <c r="PTO83"/>
      <c r="PTP83"/>
      <c r="PTQ83"/>
      <c r="PTR83"/>
      <c r="PTS83"/>
      <c r="PTT83"/>
      <c r="PTU83"/>
      <c r="PTV83"/>
      <c r="PTW83"/>
      <c r="PTX83"/>
      <c r="PTY83"/>
      <c r="PTZ83"/>
      <c r="PUA83"/>
      <c r="PUB83"/>
      <c r="PUC83"/>
      <c r="PUD83"/>
      <c r="PUE83"/>
      <c r="PUF83"/>
      <c r="PUG83"/>
      <c r="PUH83"/>
      <c r="PUI83"/>
      <c r="PUJ83"/>
      <c r="PUK83"/>
      <c r="PUL83"/>
      <c r="PUM83"/>
      <c r="PUN83"/>
      <c r="PUO83"/>
      <c r="PUP83"/>
      <c r="PUQ83"/>
      <c r="PUR83"/>
      <c r="PUS83"/>
      <c r="PUT83"/>
      <c r="PUU83"/>
      <c r="PUV83"/>
      <c r="PUW83"/>
      <c r="PUX83"/>
      <c r="PUY83"/>
      <c r="PUZ83"/>
      <c r="PVA83"/>
      <c r="PVB83"/>
      <c r="PVC83"/>
      <c r="PVD83"/>
      <c r="PVE83"/>
      <c r="PVF83"/>
      <c r="PVG83"/>
      <c r="PVH83"/>
      <c r="PVI83"/>
      <c r="PVJ83"/>
      <c r="PVK83"/>
      <c r="PVL83"/>
      <c r="PVM83"/>
      <c r="PVN83"/>
      <c r="PVO83"/>
      <c r="PVP83"/>
      <c r="PVQ83"/>
      <c r="PVR83"/>
      <c r="PVS83"/>
      <c r="PVT83"/>
      <c r="PVU83"/>
      <c r="PVV83"/>
      <c r="PVW83"/>
      <c r="PVX83"/>
      <c r="PVY83"/>
      <c r="PVZ83"/>
      <c r="PWA83"/>
      <c r="PWB83"/>
      <c r="PWC83"/>
      <c r="PWD83"/>
      <c r="PWE83"/>
      <c r="PWF83"/>
      <c r="PWG83"/>
      <c r="PWH83"/>
      <c r="PWI83"/>
      <c r="PWJ83"/>
      <c r="PWK83"/>
      <c r="PWL83"/>
      <c r="PWM83"/>
      <c r="PWN83"/>
      <c r="PWO83"/>
      <c r="PWP83"/>
      <c r="PWQ83"/>
      <c r="PWR83"/>
      <c r="PWS83"/>
      <c r="PWT83"/>
      <c r="PWU83"/>
      <c r="PWV83"/>
      <c r="PWW83"/>
      <c r="PWX83"/>
      <c r="PWY83"/>
      <c r="PWZ83"/>
      <c r="PXA83"/>
      <c r="PXB83"/>
      <c r="PXC83"/>
      <c r="PXD83"/>
      <c r="PXE83"/>
      <c r="PXF83"/>
      <c r="PXG83"/>
      <c r="PXH83"/>
      <c r="PXI83"/>
      <c r="PXJ83"/>
      <c r="PXK83"/>
      <c r="PXL83"/>
      <c r="PXM83"/>
      <c r="PXN83"/>
      <c r="PXO83"/>
      <c r="PXP83"/>
      <c r="PXQ83"/>
      <c r="PXR83"/>
      <c r="PXS83"/>
      <c r="PXT83"/>
      <c r="PXU83"/>
      <c r="PXV83"/>
      <c r="PXW83"/>
      <c r="PXX83"/>
      <c r="PXY83"/>
      <c r="PXZ83"/>
      <c r="PYA83"/>
      <c r="PYB83"/>
      <c r="PYC83"/>
      <c r="PYD83"/>
      <c r="PYE83"/>
      <c r="PYF83"/>
      <c r="PYG83"/>
      <c r="PYH83"/>
      <c r="PYI83"/>
      <c r="PYJ83"/>
      <c r="PYK83"/>
      <c r="PYL83"/>
      <c r="PYM83"/>
      <c r="PYN83"/>
      <c r="PYO83"/>
      <c r="PYP83"/>
      <c r="PYQ83"/>
      <c r="PYR83"/>
      <c r="PYS83"/>
      <c r="PYT83"/>
      <c r="PYU83"/>
      <c r="PYV83"/>
      <c r="PYW83"/>
      <c r="PYX83"/>
      <c r="PYY83"/>
      <c r="PYZ83"/>
      <c r="PZA83"/>
      <c r="PZB83"/>
      <c r="PZC83"/>
      <c r="PZD83"/>
      <c r="PZE83"/>
      <c r="PZF83"/>
      <c r="PZG83"/>
      <c r="PZH83"/>
      <c r="PZI83"/>
      <c r="PZJ83"/>
      <c r="PZK83"/>
      <c r="PZL83"/>
      <c r="PZM83"/>
      <c r="PZN83"/>
      <c r="PZO83"/>
      <c r="PZP83"/>
      <c r="PZQ83"/>
      <c r="PZR83"/>
      <c r="PZS83"/>
      <c r="PZT83"/>
      <c r="PZU83"/>
      <c r="PZV83"/>
      <c r="PZW83"/>
      <c r="PZX83"/>
      <c r="PZY83"/>
      <c r="PZZ83"/>
      <c r="QAA83"/>
      <c r="QAB83"/>
      <c r="QAC83"/>
      <c r="QAD83"/>
      <c r="QAE83"/>
      <c r="QAF83"/>
      <c r="QAG83"/>
      <c r="QAH83"/>
      <c r="QAI83"/>
      <c r="QAJ83"/>
      <c r="QAK83"/>
      <c r="QAL83"/>
      <c r="QAM83"/>
      <c r="QAN83"/>
      <c r="QAO83"/>
      <c r="QAP83"/>
      <c r="QAQ83"/>
      <c r="QAR83"/>
      <c r="QAS83"/>
      <c r="QAT83"/>
      <c r="QAU83"/>
      <c r="QAV83"/>
      <c r="QAW83"/>
      <c r="QAX83"/>
      <c r="QAY83"/>
      <c r="QAZ83"/>
      <c r="QBA83"/>
      <c r="QBB83"/>
      <c r="QBC83"/>
      <c r="QBD83"/>
      <c r="QBE83"/>
      <c r="QBF83"/>
      <c r="QBG83"/>
      <c r="QBH83"/>
      <c r="QBI83"/>
      <c r="QBJ83"/>
      <c r="QBK83"/>
      <c r="QBL83"/>
      <c r="QBM83"/>
      <c r="QBN83"/>
      <c r="QBO83"/>
      <c r="QBP83"/>
      <c r="QBQ83"/>
      <c r="QBR83"/>
      <c r="QBS83"/>
      <c r="QBT83"/>
      <c r="QBU83"/>
      <c r="QBV83"/>
      <c r="QBW83"/>
      <c r="QBX83"/>
      <c r="QBY83"/>
      <c r="QBZ83"/>
      <c r="QCA83"/>
      <c r="QCB83"/>
      <c r="QCC83"/>
      <c r="QCD83"/>
      <c r="QCE83"/>
      <c r="QCF83"/>
      <c r="QCG83"/>
      <c r="QCH83"/>
      <c r="QCI83"/>
      <c r="QCJ83"/>
      <c r="QCK83"/>
      <c r="QCL83"/>
      <c r="QCM83"/>
      <c r="QCN83"/>
      <c r="QCO83"/>
      <c r="QCP83"/>
      <c r="QCQ83"/>
      <c r="QCR83"/>
      <c r="QCS83"/>
      <c r="QCT83"/>
      <c r="QCU83"/>
      <c r="QCV83"/>
      <c r="QCW83"/>
      <c r="QCX83"/>
      <c r="QCY83"/>
      <c r="QCZ83"/>
      <c r="QDA83"/>
      <c r="QDB83"/>
      <c r="QDC83"/>
      <c r="QDD83"/>
      <c r="QDE83"/>
      <c r="QDF83"/>
      <c r="QDG83"/>
      <c r="QDH83"/>
      <c r="QDI83"/>
      <c r="QDJ83"/>
      <c r="QDK83"/>
      <c r="QDL83"/>
      <c r="QDM83"/>
      <c r="QDN83"/>
      <c r="QDO83"/>
      <c r="QDP83"/>
      <c r="QDQ83"/>
      <c r="QDR83"/>
      <c r="QDS83"/>
      <c r="QDT83"/>
      <c r="QDU83"/>
      <c r="QDV83"/>
      <c r="QDW83"/>
      <c r="QDX83"/>
      <c r="QDY83"/>
      <c r="QDZ83"/>
      <c r="QEA83"/>
      <c r="QEB83"/>
      <c r="QEC83"/>
      <c r="QED83"/>
      <c r="QEE83"/>
      <c r="QEF83"/>
      <c r="QEG83"/>
      <c r="QEH83"/>
      <c r="QEI83"/>
      <c r="QEJ83"/>
      <c r="QEK83"/>
      <c r="QEL83"/>
      <c r="QEM83"/>
      <c r="QEN83"/>
      <c r="QEO83"/>
      <c r="QEP83"/>
      <c r="QEQ83"/>
      <c r="QER83"/>
      <c r="QES83"/>
      <c r="QET83"/>
      <c r="QEU83"/>
      <c r="QEV83"/>
      <c r="QEW83"/>
      <c r="QEX83"/>
      <c r="QEY83"/>
      <c r="QEZ83"/>
      <c r="QFA83"/>
      <c r="QFB83"/>
      <c r="QFC83"/>
      <c r="QFD83"/>
      <c r="QFE83"/>
      <c r="QFF83"/>
      <c r="QFG83"/>
      <c r="QFH83"/>
      <c r="QFI83"/>
      <c r="QFJ83"/>
      <c r="QFK83"/>
      <c r="QFL83"/>
      <c r="QFM83"/>
      <c r="QFN83"/>
      <c r="QFO83"/>
      <c r="QFP83"/>
      <c r="QFQ83"/>
      <c r="QFR83"/>
      <c r="QFS83"/>
      <c r="QFT83"/>
      <c r="QFU83"/>
      <c r="QFV83"/>
      <c r="QFW83"/>
      <c r="QFX83"/>
      <c r="QFY83"/>
      <c r="QFZ83"/>
      <c r="QGA83"/>
      <c r="QGB83"/>
      <c r="QGC83"/>
      <c r="QGD83"/>
      <c r="QGE83"/>
      <c r="QGF83"/>
      <c r="QGG83"/>
      <c r="QGH83"/>
      <c r="QGI83"/>
      <c r="QGJ83"/>
      <c r="QGK83"/>
      <c r="QGL83"/>
      <c r="QGM83"/>
      <c r="QGN83"/>
      <c r="QGO83"/>
      <c r="QGP83"/>
      <c r="QGQ83"/>
      <c r="QGR83"/>
      <c r="QGS83"/>
      <c r="QGT83"/>
      <c r="QGU83"/>
      <c r="QGV83"/>
      <c r="QGW83"/>
      <c r="QGX83"/>
      <c r="QGY83"/>
      <c r="QGZ83"/>
      <c r="QHA83"/>
      <c r="QHB83"/>
      <c r="QHC83"/>
      <c r="QHD83"/>
      <c r="QHE83"/>
      <c r="QHF83"/>
      <c r="QHG83"/>
      <c r="QHH83"/>
      <c r="QHI83"/>
      <c r="QHJ83"/>
      <c r="QHK83"/>
      <c r="QHL83"/>
      <c r="QHM83"/>
      <c r="QHN83"/>
      <c r="QHO83"/>
      <c r="QHP83"/>
      <c r="QHQ83"/>
      <c r="QHR83"/>
      <c r="QHS83"/>
      <c r="QHT83"/>
      <c r="QHU83"/>
      <c r="QHV83"/>
      <c r="QHW83"/>
      <c r="QHX83"/>
      <c r="QHY83"/>
      <c r="QHZ83"/>
      <c r="QIA83"/>
      <c r="QIB83"/>
      <c r="QIC83"/>
      <c r="QID83"/>
      <c r="QIE83"/>
      <c r="QIF83"/>
      <c r="QIG83"/>
      <c r="QIH83"/>
      <c r="QII83"/>
      <c r="QIJ83"/>
      <c r="QIK83"/>
      <c r="QIL83"/>
      <c r="QIM83"/>
      <c r="QIN83"/>
      <c r="QIO83"/>
      <c r="QIP83"/>
      <c r="QIQ83"/>
      <c r="QIR83"/>
      <c r="QIS83"/>
      <c r="QIT83"/>
      <c r="QIU83"/>
      <c r="QIV83"/>
      <c r="QIW83"/>
      <c r="QIX83"/>
      <c r="QIY83"/>
      <c r="QIZ83"/>
      <c r="QJA83"/>
      <c r="QJB83"/>
      <c r="QJC83"/>
      <c r="QJD83"/>
      <c r="QJE83"/>
      <c r="QJF83"/>
      <c r="QJG83"/>
      <c r="QJH83"/>
      <c r="QJI83"/>
      <c r="QJJ83"/>
      <c r="QJK83"/>
      <c r="QJL83"/>
      <c r="QJM83"/>
      <c r="QJN83"/>
      <c r="QJO83"/>
      <c r="QJP83"/>
      <c r="QJQ83"/>
      <c r="QJR83"/>
      <c r="QJS83"/>
      <c r="QJT83"/>
      <c r="QJU83"/>
      <c r="QJV83"/>
      <c r="QJW83"/>
      <c r="QJX83"/>
      <c r="QJY83"/>
      <c r="QJZ83"/>
      <c r="QKA83"/>
      <c r="QKB83"/>
      <c r="QKC83"/>
      <c r="QKD83"/>
      <c r="QKE83"/>
      <c r="QKF83"/>
      <c r="QKG83"/>
      <c r="QKH83"/>
      <c r="QKI83"/>
      <c r="QKJ83"/>
      <c r="QKK83"/>
      <c r="QKL83"/>
      <c r="QKM83"/>
      <c r="QKN83"/>
      <c r="QKO83"/>
      <c r="QKP83"/>
      <c r="QKQ83"/>
      <c r="QKR83"/>
      <c r="QKS83"/>
      <c r="QKT83"/>
      <c r="QKU83"/>
      <c r="QKV83"/>
      <c r="QKW83"/>
      <c r="QKX83"/>
      <c r="QKY83"/>
      <c r="QKZ83"/>
      <c r="QLA83"/>
      <c r="QLB83"/>
      <c r="QLC83"/>
      <c r="QLD83"/>
      <c r="QLE83"/>
      <c r="QLF83"/>
      <c r="QLG83"/>
      <c r="QLH83"/>
      <c r="QLI83"/>
      <c r="QLJ83"/>
      <c r="QLK83"/>
      <c r="QLL83"/>
      <c r="QLM83"/>
      <c r="QLN83"/>
      <c r="QLO83"/>
      <c r="QLP83"/>
      <c r="QLQ83"/>
      <c r="QLR83"/>
      <c r="QLS83"/>
      <c r="QLT83"/>
      <c r="QLU83"/>
      <c r="QLV83"/>
      <c r="QLW83"/>
      <c r="QLX83"/>
      <c r="QLY83"/>
      <c r="QLZ83"/>
      <c r="QMA83"/>
      <c r="QMB83"/>
      <c r="QMC83"/>
      <c r="QMD83"/>
      <c r="QME83"/>
      <c r="QMF83"/>
      <c r="QMG83"/>
      <c r="QMH83"/>
      <c r="QMI83"/>
      <c r="QMJ83"/>
      <c r="QMK83"/>
      <c r="QML83"/>
      <c r="QMM83"/>
      <c r="QMN83"/>
      <c r="QMO83"/>
      <c r="QMP83"/>
      <c r="QMQ83"/>
      <c r="QMR83"/>
      <c r="QMS83"/>
      <c r="QMT83"/>
      <c r="QMU83"/>
      <c r="QMV83"/>
      <c r="QMW83"/>
      <c r="QMX83"/>
      <c r="QMY83"/>
      <c r="QMZ83"/>
      <c r="QNA83"/>
      <c r="QNB83"/>
      <c r="QNC83"/>
      <c r="QND83"/>
      <c r="QNE83"/>
      <c r="QNF83"/>
      <c r="QNG83"/>
      <c r="QNH83"/>
      <c r="QNI83"/>
      <c r="QNJ83"/>
      <c r="QNK83"/>
      <c r="QNL83"/>
      <c r="QNM83"/>
      <c r="QNN83"/>
      <c r="QNO83"/>
      <c r="QNP83"/>
      <c r="QNQ83"/>
      <c r="QNR83"/>
      <c r="QNS83"/>
      <c r="QNT83"/>
      <c r="QNU83"/>
      <c r="QNV83"/>
      <c r="QNW83"/>
      <c r="QNX83"/>
      <c r="QNY83"/>
      <c r="QNZ83"/>
      <c r="QOA83"/>
      <c r="QOB83"/>
      <c r="QOC83"/>
      <c r="QOD83"/>
      <c r="QOE83"/>
      <c r="QOF83"/>
      <c r="QOG83"/>
      <c r="QOH83"/>
      <c r="QOI83"/>
      <c r="QOJ83"/>
      <c r="QOK83"/>
      <c r="QOL83"/>
      <c r="QOM83"/>
      <c r="QON83"/>
      <c r="QOO83"/>
      <c r="QOP83"/>
      <c r="QOQ83"/>
      <c r="QOR83"/>
      <c r="QOS83"/>
      <c r="QOT83"/>
      <c r="QOU83"/>
      <c r="QOV83"/>
      <c r="QOW83"/>
      <c r="QOX83"/>
      <c r="QOY83"/>
      <c r="QOZ83"/>
      <c r="QPA83"/>
      <c r="QPB83"/>
      <c r="QPC83"/>
      <c r="QPD83"/>
      <c r="QPE83"/>
      <c r="QPF83"/>
      <c r="QPG83"/>
      <c r="QPH83"/>
      <c r="QPI83"/>
      <c r="QPJ83"/>
      <c r="QPK83"/>
      <c r="QPL83"/>
      <c r="QPM83"/>
      <c r="QPN83"/>
      <c r="QPO83"/>
      <c r="QPP83"/>
      <c r="QPQ83"/>
      <c r="QPR83"/>
      <c r="QPS83"/>
      <c r="QPT83"/>
      <c r="QPU83"/>
      <c r="QPV83"/>
      <c r="QPW83"/>
      <c r="QPX83"/>
      <c r="QPY83"/>
      <c r="QPZ83"/>
      <c r="QQA83"/>
      <c r="QQB83"/>
      <c r="QQC83"/>
      <c r="QQD83"/>
      <c r="QQE83"/>
      <c r="QQF83"/>
      <c r="QQG83"/>
      <c r="QQH83"/>
      <c r="QQI83"/>
      <c r="QQJ83"/>
      <c r="QQK83"/>
      <c r="QQL83"/>
      <c r="QQM83"/>
      <c r="QQN83"/>
      <c r="QQO83"/>
      <c r="QQP83"/>
      <c r="QQQ83"/>
      <c r="QQR83"/>
      <c r="QQS83"/>
      <c r="QQT83"/>
      <c r="QQU83"/>
      <c r="QQV83"/>
      <c r="QQW83"/>
      <c r="QQX83"/>
      <c r="QQY83"/>
      <c r="QQZ83"/>
      <c r="QRA83"/>
      <c r="QRB83"/>
      <c r="QRC83"/>
      <c r="QRD83"/>
      <c r="QRE83"/>
      <c r="QRF83"/>
      <c r="QRG83"/>
      <c r="QRH83"/>
      <c r="QRI83"/>
      <c r="QRJ83"/>
      <c r="QRK83"/>
      <c r="QRL83"/>
      <c r="QRM83"/>
      <c r="QRN83"/>
      <c r="QRO83"/>
      <c r="QRP83"/>
      <c r="QRQ83"/>
      <c r="QRR83"/>
      <c r="QRS83"/>
      <c r="QRT83"/>
      <c r="QRU83"/>
      <c r="QRV83"/>
      <c r="QRW83"/>
      <c r="QRX83"/>
      <c r="QRY83"/>
      <c r="QRZ83"/>
      <c r="QSA83"/>
      <c r="QSB83"/>
      <c r="QSC83"/>
      <c r="QSD83"/>
      <c r="QSE83"/>
      <c r="QSF83"/>
      <c r="QSG83"/>
      <c r="QSH83"/>
      <c r="QSI83"/>
      <c r="QSJ83"/>
      <c r="QSK83"/>
      <c r="QSL83"/>
      <c r="QSM83"/>
      <c r="QSN83"/>
      <c r="QSO83"/>
      <c r="QSP83"/>
      <c r="QSQ83"/>
      <c r="QSR83"/>
      <c r="QSS83"/>
      <c r="QST83"/>
      <c r="QSU83"/>
      <c r="QSV83"/>
      <c r="QSW83"/>
      <c r="QSX83"/>
      <c r="QSY83"/>
      <c r="QSZ83"/>
      <c r="QTA83"/>
      <c r="QTB83"/>
      <c r="QTC83"/>
      <c r="QTD83"/>
      <c r="QTE83"/>
      <c r="QTF83"/>
      <c r="QTG83"/>
      <c r="QTH83"/>
      <c r="QTI83"/>
      <c r="QTJ83"/>
      <c r="QTK83"/>
      <c r="QTL83"/>
      <c r="QTM83"/>
      <c r="QTN83"/>
      <c r="QTO83"/>
      <c r="QTP83"/>
      <c r="QTQ83"/>
      <c r="QTR83"/>
      <c r="QTS83"/>
      <c r="QTT83"/>
      <c r="QTU83"/>
      <c r="QTV83"/>
      <c r="QTW83"/>
      <c r="QTX83"/>
      <c r="QTY83"/>
      <c r="QTZ83"/>
      <c r="QUA83"/>
      <c r="QUB83"/>
      <c r="QUC83"/>
      <c r="QUD83"/>
      <c r="QUE83"/>
      <c r="QUF83"/>
      <c r="QUG83"/>
      <c r="QUH83"/>
      <c r="QUI83"/>
      <c r="QUJ83"/>
      <c r="QUK83"/>
      <c r="QUL83"/>
      <c r="QUM83"/>
      <c r="QUN83"/>
      <c r="QUO83"/>
      <c r="QUP83"/>
      <c r="QUQ83"/>
      <c r="QUR83"/>
      <c r="QUS83"/>
      <c r="QUT83"/>
      <c r="QUU83"/>
      <c r="QUV83"/>
      <c r="QUW83"/>
      <c r="QUX83"/>
      <c r="QUY83"/>
      <c r="QUZ83"/>
      <c r="QVA83"/>
      <c r="QVB83"/>
      <c r="QVC83"/>
      <c r="QVD83"/>
      <c r="QVE83"/>
      <c r="QVF83"/>
      <c r="QVG83"/>
      <c r="QVH83"/>
      <c r="QVI83"/>
      <c r="QVJ83"/>
      <c r="QVK83"/>
      <c r="QVL83"/>
      <c r="QVM83"/>
      <c r="QVN83"/>
      <c r="QVO83"/>
      <c r="QVP83"/>
      <c r="QVQ83"/>
      <c r="QVR83"/>
      <c r="QVS83"/>
      <c r="QVT83"/>
      <c r="QVU83"/>
      <c r="QVV83"/>
      <c r="QVW83"/>
      <c r="QVX83"/>
      <c r="QVY83"/>
      <c r="QVZ83"/>
      <c r="QWA83"/>
      <c r="QWB83"/>
      <c r="QWC83"/>
      <c r="QWD83"/>
      <c r="QWE83"/>
      <c r="QWF83"/>
      <c r="QWG83"/>
      <c r="QWH83"/>
      <c r="QWI83"/>
      <c r="QWJ83"/>
      <c r="QWK83"/>
      <c r="QWL83"/>
      <c r="QWM83"/>
      <c r="QWN83"/>
      <c r="QWO83"/>
      <c r="QWP83"/>
      <c r="QWQ83"/>
      <c r="QWR83"/>
      <c r="QWS83"/>
      <c r="QWT83"/>
      <c r="QWU83"/>
      <c r="QWV83"/>
      <c r="QWW83"/>
      <c r="QWX83"/>
      <c r="QWY83"/>
      <c r="QWZ83"/>
      <c r="QXA83"/>
      <c r="QXB83"/>
      <c r="QXC83"/>
      <c r="QXD83"/>
      <c r="QXE83"/>
      <c r="QXF83"/>
      <c r="QXG83"/>
      <c r="QXH83"/>
      <c r="QXI83"/>
      <c r="QXJ83"/>
      <c r="QXK83"/>
      <c r="QXL83"/>
      <c r="QXM83"/>
      <c r="QXN83"/>
      <c r="QXO83"/>
      <c r="QXP83"/>
      <c r="QXQ83"/>
      <c r="QXR83"/>
      <c r="QXS83"/>
      <c r="QXT83"/>
      <c r="QXU83"/>
      <c r="QXV83"/>
      <c r="QXW83"/>
      <c r="QXX83"/>
      <c r="QXY83"/>
      <c r="QXZ83"/>
      <c r="QYA83"/>
      <c r="QYB83"/>
      <c r="QYC83"/>
      <c r="QYD83"/>
      <c r="QYE83"/>
      <c r="QYF83"/>
      <c r="QYG83"/>
      <c r="QYH83"/>
      <c r="QYI83"/>
      <c r="QYJ83"/>
      <c r="QYK83"/>
      <c r="QYL83"/>
      <c r="QYM83"/>
      <c r="QYN83"/>
      <c r="QYO83"/>
      <c r="QYP83"/>
      <c r="QYQ83"/>
      <c r="QYR83"/>
      <c r="QYS83"/>
      <c r="QYT83"/>
      <c r="QYU83"/>
      <c r="QYV83"/>
      <c r="QYW83"/>
      <c r="QYX83"/>
      <c r="QYY83"/>
      <c r="QYZ83"/>
      <c r="QZA83"/>
      <c r="QZB83"/>
      <c r="QZC83"/>
      <c r="QZD83"/>
      <c r="QZE83"/>
      <c r="QZF83"/>
      <c r="QZG83"/>
      <c r="QZH83"/>
      <c r="QZI83"/>
      <c r="QZJ83"/>
      <c r="QZK83"/>
      <c r="QZL83"/>
      <c r="QZM83"/>
      <c r="QZN83"/>
      <c r="QZO83"/>
      <c r="QZP83"/>
      <c r="QZQ83"/>
      <c r="QZR83"/>
      <c r="QZS83"/>
      <c r="QZT83"/>
      <c r="QZU83"/>
      <c r="QZV83"/>
      <c r="QZW83"/>
      <c r="QZX83"/>
      <c r="QZY83"/>
      <c r="QZZ83"/>
      <c r="RAA83"/>
      <c r="RAB83"/>
      <c r="RAC83"/>
      <c r="RAD83"/>
      <c r="RAE83"/>
      <c r="RAF83"/>
      <c r="RAG83"/>
      <c r="RAH83"/>
      <c r="RAI83"/>
      <c r="RAJ83"/>
      <c r="RAK83"/>
      <c r="RAL83"/>
      <c r="RAM83"/>
      <c r="RAN83"/>
      <c r="RAO83"/>
      <c r="RAP83"/>
      <c r="RAQ83"/>
      <c r="RAR83"/>
      <c r="RAS83"/>
      <c r="RAT83"/>
      <c r="RAU83"/>
      <c r="RAV83"/>
      <c r="RAW83"/>
      <c r="RAX83"/>
      <c r="RAY83"/>
      <c r="RAZ83"/>
      <c r="RBA83"/>
      <c r="RBB83"/>
      <c r="RBC83"/>
      <c r="RBD83"/>
      <c r="RBE83"/>
      <c r="RBF83"/>
      <c r="RBG83"/>
      <c r="RBH83"/>
      <c r="RBI83"/>
      <c r="RBJ83"/>
      <c r="RBK83"/>
      <c r="RBL83"/>
      <c r="RBM83"/>
      <c r="RBN83"/>
      <c r="RBO83"/>
      <c r="RBP83"/>
      <c r="RBQ83"/>
      <c r="RBR83"/>
      <c r="RBS83"/>
      <c r="RBT83"/>
      <c r="RBU83"/>
      <c r="RBV83"/>
      <c r="RBW83"/>
      <c r="RBX83"/>
      <c r="RBY83"/>
      <c r="RBZ83"/>
      <c r="RCA83"/>
      <c r="RCB83"/>
      <c r="RCC83"/>
      <c r="RCD83"/>
      <c r="RCE83"/>
      <c r="RCF83"/>
      <c r="RCG83"/>
      <c r="RCH83"/>
      <c r="RCI83"/>
      <c r="RCJ83"/>
      <c r="RCK83"/>
      <c r="RCL83"/>
      <c r="RCM83"/>
      <c r="RCN83"/>
      <c r="RCO83"/>
      <c r="RCP83"/>
      <c r="RCQ83"/>
      <c r="RCR83"/>
      <c r="RCS83"/>
      <c r="RCT83"/>
      <c r="RCU83"/>
      <c r="RCV83"/>
      <c r="RCW83"/>
      <c r="RCX83"/>
      <c r="RCY83"/>
      <c r="RCZ83"/>
      <c r="RDA83"/>
      <c r="RDB83"/>
      <c r="RDC83"/>
      <c r="RDD83"/>
      <c r="RDE83"/>
      <c r="RDF83"/>
      <c r="RDG83"/>
      <c r="RDH83"/>
      <c r="RDI83"/>
      <c r="RDJ83"/>
      <c r="RDK83"/>
      <c r="RDL83"/>
      <c r="RDM83"/>
      <c r="RDN83"/>
      <c r="RDO83"/>
      <c r="RDP83"/>
      <c r="RDQ83"/>
      <c r="RDR83"/>
      <c r="RDS83"/>
      <c r="RDT83"/>
      <c r="RDU83"/>
      <c r="RDV83"/>
      <c r="RDW83"/>
      <c r="RDX83"/>
      <c r="RDY83"/>
      <c r="RDZ83"/>
      <c r="REA83"/>
      <c r="REB83"/>
      <c r="REC83"/>
      <c r="RED83"/>
      <c r="REE83"/>
      <c r="REF83"/>
      <c r="REG83"/>
      <c r="REH83"/>
      <c r="REI83"/>
      <c r="REJ83"/>
      <c r="REK83"/>
      <c r="REL83"/>
      <c r="REM83"/>
      <c r="REN83"/>
      <c r="REO83"/>
      <c r="REP83"/>
      <c r="REQ83"/>
      <c r="RER83"/>
      <c r="RES83"/>
      <c r="RET83"/>
      <c r="REU83"/>
      <c r="REV83"/>
      <c r="REW83"/>
      <c r="REX83"/>
      <c r="REY83"/>
      <c r="REZ83"/>
      <c r="RFA83"/>
      <c r="RFB83"/>
      <c r="RFC83"/>
      <c r="RFD83"/>
      <c r="RFE83"/>
      <c r="RFF83"/>
      <c r="RFG83"/>
      <c r="RFH83"/>
      <c r="RFI83"/>
      <c r="RFJ83"/>
      <c r="RFK83"/>
      <c r="RFL83"/>
      <c r="RFM83"/>
      <c r="RFN83"/>
      <c r="RFO83"/>
      <c r="RFP83"/>
      <c r="RFQ83"/>
      <c r="RFR83"/>
      <c r="RFS83"/>
      <c r="RFT83"/>
      <c r="RFU83"/>
      <c r="RFV83"/>
      <c r="RFW83"/>
      <c r="RFX83"/>
      <c r="RFY83"/>
      <c r="RFZ83"/>
      <c r="RGA83"/>
      <c r="RGB83"/>
      <c r="RGC83"/>
      <c r="RGD83"/>
      <c r="RGE83"/>
      <c r="RGF83"/>
      <c r="RGG83"/>
      <c r="RGH83"/>
      <c r="RGI83"/>
      <c r="RGJ83"/>
      <c r="RGK83"/>
      <c r="RGL83"/>
      <c r="RGM83"/>
      <c r="RGN83"/>
      <c r="RGO83"/>
      <c r="RGP83"/>
      <c r="RGQ83"/>
      <c r="RGR83"/>
      <c r="RGS83"/>
      <c r="RGT83"/>
      <c r="RGU83"/>
      <c r="RGV83"/>
      <c r="RGW83"/>
      <c r="RGX83"/>
      <c r="RGY83"/>
      <c r="RGZ83"/>
      <c r="RHA83"/>
      <c r="RHB83"/>
      <c r="RHC83"/>
      <c r="RHD83"/>
      <c r="RHE83"/>
      <c r="RHF83"/>
      <c r="RHG83"/>
      <c r="RHH83"/>
      <c r="RHI83"/>
      <c r="RHJ83"/>
      <c r="RHK83"/>
      <c r="RHL83"/>
      <c r="RHM83"/>
      <c r="RHN83"/>
      <c r="RHO83"/>
      <c r="RHP83"/>
      <c r="RHQ83"/>
      <c r="RHR83"/>
      <c r="RHS83"/>
      <c r="RHT83"/>
      <c r="RHU83"/>
      <c r="RHV83"/>
      <c r="RHW83"/>
      <c r="RHX83"/>
      <c r="RHY83"/>
      <c r="RHZ83"/>
      <c r="RIA83"/>
      <c r="RIB83"/>
      <c r="RIC83"/>
      <c r="RID83"/>
      <c r="RIE83"/>
      <c r="RIF83"/>
      <c r="RIG83"/>
      <c r="RIH83"/>
      <c r="RII83"/>
      <c r="RIJ83"/>
      <c r="RIK83"/>
      <c r="RIL83"/>
      <c r="RIM83"/>
      <c r="RIN83"/>
      <c r="RIO83"/>
      <c r="RIP83"/>
      <c r="RIQ83"/>
      <c r="RIR83"/>
      <c r="RIS83"/>
      <c r="RIT83"/>
      <c r="RIU83"/>
      <c r="RIV83"/>
      <c r="RIW83"/>
      <c r="RIX83"/>
      <c r="RIY83"/>
      <c r="RIZ83"/>
      <c r="RJA83"/>
      <c r="RJB83"/>
      <c r="RJC83"/>
      <c r="RJD83"/>
      <c r="RJE83"/>
      <c r="RJF83"/>
      <c r="RJG83"/>
      <c r="RJH83"/>
      <c r="RJI83"/>
      <c r="RJJ83"/>
      <c r="RJK83"/>
      <c r="RJL83"/>
      <c r="RJM83"/>
      <c r="RJN83"/>
      <c r="RJO83"/>
      <c r="RJP83"/>
      <c r="RJQ83"/>
      <c r="RJR83"/>
      <c r="RJS83"/>
      <c r="RJT83"/>
      <c r="RJU83"/>
      <c r="RJV83"/>
      <c r="RJW83"/>
      <c r="RJX83"/>
      <c r="RJY83"/>
      <c r="RJZ83"/>
      <c r="RKA83"/>
      <c r="RKB83"/>
      <c r="RKC83"/>
      <c r="RKD83"/>
      <c r="RKE83"/>
      <c r="RKF83"/>
      <c r="RKG83"/>
      <c r="RKH83"/>
      <c r="RKI83"/>
      <c r="RKJ83"/>
      <c r="RKK83"/>
      <c r="RKL83"/>
      <c r="RKM83"/>
      <c r="RKN83"/>
      <c r="RKO83"/>
      <c r="RKP83"/>
      <c r="RKQ83"/>
      <c r="RKR83"/>
      <c r="RKS83"/>
      <c r="RKT83"/>
      <c r="RKU83"/>
      <c r="RKV83"/>
      <c r="RKW83"/>
      <c r="RKX83"/>
      <c r="RKY83"/>
      <c r="RKZ83"/>
      <c r="RLA83"/>
      <c r="RLB83"/>
      <c r="RLC83"/>
      <c r="RLD83"/>
      <c r="RLE83"/>
      <c r="RLF83"/>
      <c r="RLG83"/>
      <c r="RLH83"/>
      <c r="RLI83"/>
      <c r="RLJ83"/>
      <c r="RLK83"/>
      <c r="RLL83"/>
      <c r="RLM83"/>
      <c r="RLN83"/>
      <c r="RLO83"/>
      <c r="RLP83"/>
      <c r="RLQ83"/>
      <c r="RLR83"/>
      <c r="RLS83"/>
      <c r="RLT83"/>
      <c r="RLU83"/>
      <c r="RLV83"/>
      <c r="RLW83"/>
      <c r="RLX83"/>
      <c r="RLY83"/>
      <c r="RLZ83"/>
      <c r="RMA83"/>
      <c r="RMB83"/>
      <c r="RMC83"/>
      <c r="RMD83"/>
      <c r="RME83"/>
      <c r="RMF83"/>
      <c r="RMG83"/>
      <c r="RMH83"/>
      <c r="RMI83"/>
      <c r="RMJ83"/>
      <c r="RMK83"/>
      <c r="RML83"/>
      <c r="RMM83"/>
      <c r="RMN83"/>
      <c r="RMO83"/>
      <c r="RMP83"/>
      <c r="RMQ83"/>
      <c r="RMR83"/>
      <c r="RMS83"/>
      <c r="RMT83"/>
      <c r="RMU83"/>
      <c r="RMV83"/>
      <c r="RMW83"/>
      <c r="RMX83"/>
      <c r="RMY83"/>
      <c r="RMZ83"/>
      <c r="RNA83"/>
      <c r="RNB83"/>
      <c r="RNC83"/>
      <c r="RND83"/>
      <c r="RNE83"/>
      <c r="RNF83"/>
      <c r="RNG83"/>
      <c r="RNH83"/>
      <c r="RNI83"/>
      <c r="RNJ83"/>
      <c r="RNK83"/>
      <c r="RNL83"/>
      <c r="RNM83"/>
      <c r="RNN83"/>
      <c r="RNO83"/>
      <c r="RNP83"/>
      <c r="RNQ83"/>
      <c r="RNR83"/>
      <c r="RNS83"/>
      <c r="RNT83"/>
      <c r="RNU83"/>
      <c r="RNV83"/>
      <c r="RNW83"/>
      <c r="RNX83"/>
      <c r="RNY83"/>
      <c r="RNZ83"/>
      <c r="ROA83"/>
      <c r="ROB83"/>
      <c r="ROC83"/>
      <c r="ROD83"/>
      <c r="ROE83"/>
      <c r="ROF83"/>
      <c r="ROG83"/>
      <c r="ROH83"/>
      <c r="ROI83"/>
      <c r="ROJ83"/>
      <c r="ROK83"/>
      <c r="ROL83"/>
      <c r="ROM83"/>
      <c r="RON83"/>
      <c r="ROO83"/>
      <c r="ROP83"/>
      <c r="ROQ83"/>
      <c r="ROR83"/>
      <c r="ROS83"/>
      <c r="ROT83"/>
      <c r="ROU83"/>
      <c r="ROV83"/>
      <c r="ROW83"/>
      <c r="ROX83"/>
      <c r="ROY83"/>
      <c r="ROZ83"/>
      <c r="RPA83"/>
      <c r="RPB83"/>
      <c r="RPC83"/>
      <c r="RPD83"/>
      <c r="RPE83"/>
      <c r="RPF83"/>
      <c r="RPG83"/>
      <c r="RPH83"/>
      <c r="RPI83"/>
      <c r="RPJ83"/>
      <c r="RPK83"/>
      <c r="RPL83"/>
      <c r="RPM83"/>
      <c r="RPN83"/>
      <c r="RPO83"/>
      <c r="RPP83"/>
      <c r="RPQ83"/>
      <c r="RPR83"/>
      <c r="RPS83"/>
      <c r="RPT83"/>
      <c r="RPU83"/>
      <c r="RPV83"/>
      <c r="RPW83"/>
      <c r="RPX83"/>
      <c r="RPY83"/>
      <c r="RPZ83"/>
      <c r="RQA83"/>
      <c r="RQB83"/>
      <c r="RQC83"/>
      <c r="RQD83"/>
      <c r="RQE83"/>
      <c r="RQF83"/>
      <c r="RQG83"/>
      <c r="RQH83"/>
      <c r="RQI83"/>
      <c r="RQJ83"/>
      <c r="RQK83"/>
      <c r="RQL83"/>
      <c r="RQM83"/>
      <c r="RQN83"/>
      <c r="RQO83"/>
      <c r="RQP83"/>
      <c r="RQQ83"/>
      <c r="RQR83"/>
      <c r="RQS83"/>
      <c r="RQT83"/>
      <c r="RQU83"/>
      <c r="RQV83"/>
      <c r="RQW83"/>
      <c r="RQX83"/>
      <c r="RQY83"/>
      <c r="RQZ83"/>
      <c r="RRA83"/>
      <c r="RRB83"/>
      <c r="RRC83"/>
      <c r="RRD83"/>
      <c r="RRE83"/>
      <c r="RRF83"/>
      <c r="RRG83"/>
      <c r="RRH83"/>
      <c r="RRI83"/>
      <c r="RRJ83"/>
      <c r="RRK83"/>
      <c r="RRL83"/>
      <c r="RRM83"/>
      <c r="RRN83"/>
      <c r="RRO83"/>
      <c r="RRP83"/>
      <c r="RRQ83"/>
      <c r="RRR83"/>
      <c r="RRS83"/>
      <c r="RRT83"/>
      <c r="RRU83"/>
      <c r="RRV83"/>
      <c r="RRW83"/>
      <c r="RRX83"/>
      <c r="RRY83"/>
      <c r="RRZ83"/>
      <c r="RSA83"/>
      <c r="RSB83"/>
      <c r="RSC83"/>
      <c r="RSD83"/>
      <c r="RSE83"/>
      <c r="RSF83"/>
      <c r="RSG83"/>
      <c r="RSH83"/>
      <c r="RSI83"/>
      <c r="RSJ83"/>
      <c r="RSK83"/>
      <c r="RSL83"/>
      <c r="RSM83"/>
      <c r="RSN83"/>
      <c r="RSO83"/>
      <c r="RSP83"/>
      <c r="RSQ83"/>
      <c r="RSR83"/>
      <c r="RSS83"/>
      <c r="RST83"/>
      <c r="RSU83"/>
      <c r="RSV83"/>
      <c r="RSW83"/>
      <c r="RSX83"/>
      <c r="RSY83"/>
      <c r="RSZ83"/>
      <c r="RTA83"/>
      <c r="RTB83"/>
      <c r="RTC83"/>
      <c r="RTD83"/>
      <c r="RTE83"/>
      <c r="RTF83"/>
      <c r="RTG83"/>
      <c r="RTH83"/>
      <c r="RTI83"/>
      <c r="RTJ83"/>
      <c r="RTK83"/>
      <c r="RTL83"/>
      <c r="RTM83"/>
      <c r="RTN83"/>
      <c r="RTO83"/>
      <c r="RTP83"/>
      <c r="RTQ83"/>
      <c r="RTR83"/>
      <c r="RTS83"/>
      <c r="RTT83"/>
      <c r="RTU83"/>
      <c r="RTV83"/>
      <c r="RTW83"/>
      <c r="RTX83"/>
      <c r="RTY83"/>
      <c r="RTZ83"/>
      <c r="RUA83"/>
      <c r="RUB83"/>
      <c r="RUC83"/>
      <c r="RUD83"/>
      <c r="RUE83"/>
      <c r="RUF83"/>
      <c r="RUG83"/>
      <c r="RUH83"/>
      <c r="RUI83"/>
      <c r="RUJ83"/>
      <c r="RUK83"/>
      <c r="RUL83"/>
      <c r="RUM83"/>
      <c r="RUN83"/>
      <c r="RUO83"/>
      <c r="RUP83"/>
      <c r="RUQ83"/>
      <c r="RUR83"/>
      <c r="RUS83"/>
      <c r="RUT83"/>
      <c r="RUU83"/>
      <c r="RUV83"/>
      <c r="RUW83"/>
      <c r="RUX83"/>
      <c r="RUY83"/>
      <c r="RUZ83"/>
      <c r="RVA83"/>
      <c r="RVB83"/>
      <c r="RVC83"/>
      <c r="RVD83"/>
      <c r="RVE83"/>
      <c r="RVF83"/>
      <c r="RVG83"/>
      <c r="RVH83"/>
      <c r="RVI83"/>
      <c r="RVJ83"/>
      <c r="RVK83"/>
      <c r="RVL83"/>
      <c r="RVM83"/>
      <c r="RVN83"/>
      <c r="RVO83"/>
      <c r="RVP83"/>
      <c r="RVQ83"/>
      <c r="RVR83"/>
      <c r="RVS83"/>
      <c r="RVT83"/>
      <c r="RVU83"/>
      <c r="RVV83"/>
      <c r="RVW83"/>
      <c r="RVX83"/>
      <c r="RVY83"/>
      <c r="RVZ83"/>
      <c r="RWA83"/>
      <c r="RWB83"/>
      <c r="RWC83"/>
      <c r="RWD83"/>
      <c r="RWE83"/>
      <c r="RWF83"/>
      <c r="RWG83"/>
      <c r="RWH83"/>
      <c r="RWI83"/>
      <c r="RWJ83"/>
      <c r="RWK83"/>
      <c r="RWL83"/>
      <c r="RWM83"/>
      <c r="RWN83"/>
      <c r="RWO83"/>
      <c r="RWP83"/>
      <c r="RWQ83"/>
      <c r="RWR83"/>
      <c r="RWS83"/>
      <c r="RWT83"/>
      <c r="RWU83"/>
      <c r="RWV83"/>
      <c r="RWW83"/>
      <c r="RWX83"/>
      <c r="RWY83"/>
      <c r="RWZ83"/>
      <c r="RXA83"/>
      <c r="RXB83"/>
      <c r="RXC83"/>
      <c r="RXD83"/>
      <c r="RXE83"/>
      <c r="RXF83"/>
      <c r="RXG83"/>
      <c r="RXH83"/>
      <c r="RXI83"/>
      <c r="RXJ83"/>
      <c r="RXK83"/>
      <c r="RXL83"/>
      <c r="RXM83"/>
      <c r="RXN83"/>
      <c r="RXO83"/>
      <c r="RXP83"/>
      <c r="RXQ83"/>
      <c r="RXR83"/>
      <c r="RXS83"/>
      <c r="RXT83"/>
      <c r="RXU83"/>
      <c r="RXV83"/>
      <c r="RXW83"/>
      <c r="RXX83"/>
      <c r="RXY83"/>
      <c r="RXZ83"/>
      <c r="RYA83"/>
      <c r="RYB83"/>
      <c r="RYC83"/>
      <c r="RYD83"/>
      <c r="RYE83"/>
      <c r="RYF83"/>
      <c r="RYG83"/>
      <c r="RYH83"/>
      <c r="RYI83"/>
      <c r="RYJ83"/>
      <c r="RYK83"/>
      <c r="RYL83"/>
      <c r="RYM83"/>
      <c r="RYN83"/>
      <c r="RYO83"/>
      <c r="RYP83"/>
      <c r="RYQ83"/>
      <c r="RYR83"/>
      <c r="RYS83"/>
      <c r="RYT83"/>
      <c r="RYU83"/>
      <c r="RYV83"/>
      <c r="RYW83"/>
      <c r="RYX83"/>
      <c r="RYY83"/>
      <c r="RYZ83"/>
      <c r="RZA83"/>
      <c r="RZB83"/>
      <c r="RZC83"/>
      <c r="RZD83"/>
      <c r="RZE83"/>
      <c r="RZF83"/>
      <c r="RZG83"/>
      <c r="RZH83"/>
      <c r="RZI83"/>
      <c r="RZJ83"/>
      <c r="RZK83"/>
      <c r="RZL83"/>
      <c r="RZM83"/>
      <c r="RZN83"/>
      <c r="RZO83"/>
      <c r="RZP83"/>
      <c r="RZQ83"/>
      <c r="RZR83"/>
      <c r="RZS83"/>
      <c r="RZT83"/>
      <c r="RZU83"/>
      <c r="RZV83"/>
      <c r="RZW83"/>
      <c r="RZX83"/>
      <c r="RZY83"/>
      <c r="RZZ83"/>
      <c r="SAA83"/>
      <c r="SAB83"/>
      <c r="SAC83"/>
      <c r="SAD83"/>
      <c r="SAE83"/>
      <c r="SAF83"/>
      <c r="SAG83"/>
      <c r="SAH83"/>
      <c r="SAI83"/>
      <c r="SAJ83"/>
      <c r="SAK83"/>
      <c r="SAL83"/>
      <c r="SAM83"/>
      <c r="SAN83"/>
      <c r="SAO83"/>
      <c r="SAP83"/>
      <c r="SAQ83"/>
      <c r="SAR83"/>
      <c r="SAS83"/>
      <c r="SAT83"/>
      <c r="SAU83"/>
      <c r="SAV83"/>
      <c r="SAW83"/>
      <c r="SAX83"/>
      <c r="SAY83"/>
      <c r="SAZ83"/>
      <c r="SBA83"/>
      <c r="SBB83"/>
      <c r="SBC83"/>
      <c r="SBD83"/>
      <c r="SBE83"/>
      <c r="SBF83"/>
      <c r="SBG83"/>
      <c r="SBH83"/>
      <c r="SBI83"/>
      <c r="SBJ83"/>
      <c r="SBK83"/>
      <c r="SBL83"/>
      <c r="SBM83"/>
      <c r="SBN83"/>
      <c r="SBO83"/>
      <c r="SBP83"/>
      <c r="SBQ83"/>
      <c r="SBR83"/>
      <c r="SBS83"/>
      <c r="SBT83"/>
      <c r="SBU83"/>
      <c r="SBV83"/>
      <c r="SBW83"/>
      <c r="SBX83"/>
      <c r="SBY83"/>
      <c r="SBZ83"/>
      <c r="SCA83"/>
      <c r="SCB83"/>
      <c r="SCC83"/>
      <c r="SCD83"/>
      <c r="SCE83"/>
      <c r="SCF83"/>
      <c r="SCG83"/>
      <c r="SCH83"/>
      <c r="SCI83"/>
      <c r="SCJ83"/>
      <c r="SCK83"/>
      <c r="SCL83"/>
      <c r="SCM83"/>
      <c r="SCN83"/>
      <c r="SCO83"/>
      <c r="SCP83"/>
      <c r="SCQ83"/>
      <c r="SCR83"/>
      <c r="SCS83"/>
      <c r="SCT83"/>
      <c r="SCU83"/>
      <c r="SCV83"/>
      <c r="SCW83"/>
      <c r="SCX83"/>
      <c r="SCY83"/>
      <c r="SCZ83"/>
      <c r="SDA83"/>
      <c r="SDB83"/>
      <c r="SDC83"/>
      <c r="SDD83"/>
      <c r="SDE83"/>
      <c r="SDF83"/>
      <c r="SDG83"/>
      <c r="SDH83"/>
      <c r="SDI83"/>
      <c r="SDJ83"/>
      <c r="SDK83"/>
      <c r="SDL83"/>
      <c r="SDM83"/>
      <c r="SDN83"/>
      <c r="SDO83"/>
      <c r="SDP83"/>
      <c r="SDQ83"/>
      <c r="SDR83"/>
      <c r="SDS83"/>
      <c r="SDT83"/>
      <c r="SDU83"/>
      <c r="SDV83"/>
      <c r="SDW83"/>
      <c r="SDX83"/>
      <c r="SDY83"/>
      <c r="SDZ83"/>
      <c r="SEA83"/>
      <c r="SEB83"/>
      <c r="SEC83"/>
      <c r="SED83"/>
      <c r="SEE83"/>
      <c r="SEF83"/>
      <c r="SEG83"/>
      <c r="SEH83"/>
      <c r="SEI83"/>
      <c r="SEJ83"/>
      <c r="SEK83"/>
      <c r="SEL83"/>
      <c r="SEM83"/>
      <c r="SEN83"/>
      <c r="SEO83"/>
      <c r="SEP83"/>
      <c r="SEQ83"/>
      <c r="SER83"/>
      <c r="SES83"/>
      <c r="SET83"/>
      <c r="SEU83"/>
      <c r="SEV83"/>
      <c r="SEW83"/>
      <c r="SEX83"/>
      <c r="SEY83"/>
      <c r="SEZ83"/>
      <c r="SFA83"/>
      <c r="SFB83"/>
      <c r="SFC83"/>
      <c r="SFD83"/>
      <c r="SFE83"/>
      <c r="SFF83"/>
      <c r="SFG83"/>
      <c r="SFH83"/>
      <c r="SFI83"/>
      <c r="SFJ83"/>
      <c r="SFK83"/>
      <c r="SFL83"/>
      <c r="SFM83"/>
      <c r="SFN83"/>
      <c r="SFO83"/>
      <c r="SFP83"/>
      <c r="SFQ83"/>
      <c r="SFR83"/>
      <c r="SFS83"/>
      <c r="SFT83"/>
      <c r="SFU83"/>
      <c r="SFV83"/>
      <c r="SFW83"/>
      <c r="SFX83"/>
      <c r="SFY83"/>
      <c r="SFZ83"/>
      <c r="SGA83"/>
      <c r="SGB83"/>
      <c r="SGC83"/>
      <c r="SGD83"/>
      <c r="SGE83"/>
      <c r="SGF83"/>
      <c r="SGG83"/>
      <c r="SGH83"/>
      <c r="SGI83"/>
      <c r="SGJ83"/>
      <c r="SGK83"/>
      <c r="SGL83"/>
      <c r="SGM83"/>
      <c r="SGN83"/>
      <c r="SGO83"/>
      <c r="SGP83"/>
      <c r="SGQ83"/>
      <c r="SGR83"/>
      <c r="SGS83"/>
      <c r="SGT83"/>
      <c r="SGU83"/>
      <c r="SGV83"/>
      <c r="SGW83"/>
      <c r="SGX83"/>
      <c r="SGY83"/>
      <c r="SGZ83"/>
      <c r="SHA83"/>
      <c r="SHB83"/>
      <c r="SHC83"/>
      <c r="SHD83"/>
      <c r="SHE83"/>
      <c r="SHF83"/>
      <c r="SHG83"/>
      <c r="SHH83"/>
      <c r="SHI83"/>
      <c r="SHJ83"/>
      <c r="SHK83"/>
      <c r="SHL83"/>
      <c r="SHM83"/>
      <c r="SHN83"/>
      <c r="SHO83"/>
      <c r="SHP83"/>
      <c r="SHQ83"/>
      <c r="SHR83"/>
      <c r="SHS83"/>
      <c r="SHT83"/>
      <c r="SHU83"/>
      <c r="SHV83"/>
      <c r="SHW83"/>
      <c r="SHX83"/>
      <c r="SHY83"/>
      <c r="SHZ83"/>
      <c r="SIA83"/>
      <c r="SIB83"/>
      <c r="SIC83"/>
      <c r="SID83"/>
      <c r="SIE83"/>
      <c r="SIF83"/>
      <c r="SIG83"/>
      <c r="SIH83"/>
      <c r="SII83"/>
      <c r="SIJ83"/>
      <c r="SIK83"/>
      <c r="SIL83"/>
      <c r="SIM83"/>
      <c r="SIN83"/>
      <c r="SIO83"/>
      <c r="SIP83"/>
      <c r="SIQ83"/>
      <c r="SIR83"/>
      <c r="SIS83"/>
      <c r="SIT83"/>
      <c r="SIU83"/>
      <c r="SIV83"/>
      <c r="SIW83"/>
      <c r="SIX83"/>
      <c r="SIY83"/>
      <c r="SIZ83"/>
      <c r="SJA83"/>
      <c r="SJB83"/>
      <c r="SJC83"/>
      <c r="SJD83"/>
      <c r="SJE83"/>
      <c r="SJF83"/>
      <c r="SJG83"/>
      <c r="SJH83"/>
      <c r="SJI83"/>
      <c r="SJJ83"/>
      <c r="SJK83"/>
      <c r="SJL83"/>
      <c r="SJM83"/>
      <c r="SJN83"/>
      <c r="SJO83"/>
      <c r="SJP83"/>
      <c r="SJQ83"/>
      <c r="SJR83"/>
      <c r="SJS83"/>
      <c r="SJT83"/>
      <c r="SJU83"/>
      <c r="SJV83"/>
      <c r="SJW83"/>
      <c r="SJX83"/>
      <c r="SJY83"/>
      <c r="SJZ83"/>
      <c r="SKA83"/>
      <c r="SKB83"/>
      <c r="SKC83"/>
      <c r="SKD83"/>
      <c r="SKE83"/>
      <c r="SKF83"/>
      <c r="SKG83"/>
      <c r="SKH83"/>
      <c r="SKI83"/>
      <c r="SKJ83"/>
      <c r="SKK83"/>
      <c r="SKL83"/>
      <c r="SKM83"/>
      <c r="SKN83"/>
      <c r="SKO83"/>
      <c r="SKP83"/>
      <c r="SKQ83"/>
      <c r="SKR83"/>
      <c r="SKS83"/>
      <c r="SKT83"/>
      <c r="SKU83"/>
      <c r="SKV83"/>
      <c r="SKW83"/>
      <c r="SKX83"/>
      <c r="SKY83"/>
      <c r="SKZ83"/>
      <c r="SLA83"/>
      <c r="SLB83"/>
      <c r="SLC83"/>
      <c r="SLD83"/>
      <c r="SLE83"/>
      <c r="SLF83"/>
      <c r="SLG83"/>
      <c r="SLH83"/>
      <c r="SLI83"/>
      <c r="SLJ83"/>
      <c r="SLK83"/>
      <c r="SLL83"/>
      <c r="SLM83"/>
      <c r="SLN83"/>
      <c r="SLO83"/>
      <c r="SLP83"/>
      <c r="SLQ83"/>
      <c r="SLR83"/>
      <c r="SLS83"/>
      <c r="SLT83"/>
      <c r="SLU83"/>
      <c r="SLV83"/>
      <c r="SLW83"/>
      <c r="SLX83"/>
      <c r="SLY83"/>
      <c r="SLZ83"/>
      <c r="SMA83"/>
      <c r="SMB83"/>
      <c r="SMC83"/>
      <c r="SMD83"/>
      <c r="SME83"/>
      <c r="SMF83"/>
      <c r="SMG83"/>
      <c r="SMH83"/>
      <c r="SMI83"/>
      <c r="SMJ83"/>
      <c r="SMK83"/>
      <c r="SML83"/>
      <c r="SMM83"/>
      <c r="SMN83"/>
      <c r="SMO83"/>
      <c r="SMP83"/>
      <c r="SMQ83"/>
      <c r="SMR83"/>
      <c r="SMS83"/>
      <c r="SMT83"/>
      <c r="SMU83"/>
      <c r="SMV83"/>
      <c r="SMW83"/>
      <c r="SMX83"/>
      <c r="SMY83"/>
      <c r="SMZ83"/>
      <c r="SNA83"/>
      <c r="SNB83"/>
      <c r="SNC83"/>
      <c r="SND83"/>
      <c r="SNE83"/>
      <c r="SNF83"/>
      <c r="SNG83"/>
      <c r="SNH83"/>
      <c r="SNI83"/>
      <c r="SNJ83"/>
      <c r="SNK83"/>
      <c r="SNL83"/>
      <c r="SNM83"/>
      <c r="SNN83"/>
      <c r="SNO83"/>
      <c r="SNP83"/>
      <c r="SNQ83"/>
      <c r="SNR83"/>
      <c r="SNS83"/>
      <c r="SNT83"/>
      <c r="SNU83"/>
      <c r="SNV83"/>
      <c r="SNW83"/>
      <c r="SNX83"/>
      <c r="SNY83"/>
      <c r="SNZ83"/>
      <c r="SOA83"/>
      <c r="SOB83"/>
      <c r="SOC83"/>
      <c r="SOD83"/>
      <c r="SOE83"/>
      <c r="SOF83"/>
      <c r="SOG83"/>
      <c r="SOH83"/>
      <c r="SOI83"/>
      <c r="SOJ83"/>
      <c r="SOK83"/>
      <c r="SOL83"/>
      <c r="SOM83"/>
      <c r="SON83"/>
      <c r="SOO83"/>
      <c r="SOP83"/>
      <c r="SOQ83"/>
      <c r="SOR83"/>
      <c r="SOS83"/>
      <c r="SOT83"/>
      <c r="SOU83"/>
      <c r="SOV83"/>
      <c r="SOW83"/>
      <c r="SOX83"/>
      <c r="SOY83"/>
      <c r="SOZ83"/>
      <c r="SPA83"/>
      <c r="SPB83"/>
      <c r="SPC83"/>
      <c r="SPD83"/>
      <c r="SPE83"/>
      <c r="SPF83"/>
      <c r="SPG83"/>
      <c r="SPH83"/>
      <c r="SPI83"/>
      <c r="SPJ83"/>
      <c r="SPK83"/>
      <c r="SPL83"/>
      <c r="SPM83"/>
      <c r="SPN83"/>
      <c r="SPO83"/>
      <c r="SPP83"/>
      <c r="SPQ83"/>
      <c r="SPR83"/>
      <c r="SPS83"/>
      <c r="SPT83"/>
      <c r="SPU83"/>
      <c r="SPV83"/>
      <c r="SPW83"/>
      <c r="SPX83"/>
      <c r="SPY83"/>
      <c r="SPZ83"/>
      <c r="SQA83"/>
      <c r="SQB83"/>
      <c r="SQC83"/>
      <c r="SQD83"/>
      <c r="SQE83"/>
      <c r="SQF83"/>
      <c r="SQG83"/>
      <c r="SQH83"/>
      <c r="SQI83"/>
      <c r="SQJ83"/>
      <c r="SQK83"/>
      <c r="SQL83"/>
      <c r="SQM83"/>
      <c r="SQN83"/>
      <c r="SQO83"/>
      <c r="SQP83"/>
      <c r="SQQ83"/>
      <c r="SQR83"/>
      <c r="SQS83"/>
      <c r="SQT83"/>
      <c r="SQU83"/>
      <c r="SQV83"/>
      <c r="SQW83"/>
      <c r="SQX83"/>
      <c r="SQY83"/>
      <c r="SQZ83"/>
      <c r="SRA83"/>
      <c r="SRB83"/>
      <c r="SRC83"/>
      <c r="SRD83"/>
      <c r="SRE83"/>
      <c r="SRF83"/>
      <c r="SRG83"/>
      <c r="SRH83"/>
      <c r="SRI83"/>
      <c r="SRJ83"/>
      <c r="SRK83"/>
      <c r="SRL83"/>
      <c r="SRM83"/>
      <c r="SRN83"/>
      <c r="SRO83"/>
      <c r="SRP83"/>
      <c r="SRQ83"/>
      <c r="SRR83"/>
      <c r="SRS83"/>
      <c r="SRT83"/>
      <c r="SRU83"/>
      <c r="SRV83"/>
      <c r="SRW83"/>
      <c r="SRX83"/>
      <c r="SRY83"/>
      <c r="SRZ83"/>
      <c r="SSA83"/>
      <c r="SSB83"/>
      <c r="SSC83"/>
      <c r="SSD83"/>
      <c r="SSE83"/>
      <c r="SSF83"/>
      <c r="SSG83"/>
      <c r="SSH83"/>
      <c r="SSI83"/>
      <c r="SSJ83"/>
      <c r="SSK83"/>
      <c r="SSL83"/>
      <c r="SSM83"/>
      <c r="SSN83"/>
      <c r="SSO83"/>
      <c r="SSP83"/>
      <c r="SSQ83"/>
      <c r="SSR83"/>
      <c r="SSS83"/>
      <c r="SST83"/>
      <c r="SSU83"/>
      <c r="SSV83"/>
      <c r="SSW83"/>
      <c r="SSX83"/>
      <c r="SSY83"/>
      <c r="SSZ83"/>
      <c r="STA83"/>
      <c r="STB83"/>
      <c r="STC83"/>
      <c r="STD83"/>
      <c r="STE83"/>
      <c r="STF83"/>
      <c r="STG83"/>
      <c r="STH83"/>
      <c r="STI83"/>
      <c r="STJ83"/>
      <c r="STK83"/>
      <c r="STL83"/>
      <c r="STM83"/>
      <c r="STN83"/>
      <c r="STO83"/>
      <c r="STP83"/>
      <c r="STQ83"/>
      <c r="STR83"/>
      <c r="STS83"/>
      <c r="STT83"/>
      <c r="STU83"/>
      <c r="STV83"/>
      <c r="STW83"/>
      <c r="STX83"/>
      <c r="STY83"/>
      <c r="STZ83"/>
      <c r="SUA83"/>
      <c r="SUB83"/>
      <c r="SUC83"/>
      <c r="SUD83"/>
      <c r="SUE83"/>
      <c r="SUF83"/>
      <c r="SUG83"/>
      <c r="SUH83"/>
      <c r="SUI83"/>
      <c r="SUJ83"/>
      <c r="SUK83"/>
      <c r="SUL83"/>
      <c r="SUM83"/>
      <c r="SUN83"/>
      <c r="SUO83"/>
      <c r="SUP83"/>
      <c r="SUQ83"/>
      <c r="SUR83"/>
      <c r="SUS83"/>
      <c r="SUT83"/>
      <c r="SUU83"/>
      <c r="SUV83"/>
      <c r="SUW83"/>
      <c r="SUX83"/>
      <c r="SUY83"/>
      <c r="SUZ83"/>
      <c r="SVA83"/>
      <c r="SVB83"/>
      <c r="SVC83"/>
      <c r="SVD83"/>
      <c r="SVE83"/>
      <c r="SVF83"/>
      <c r="SVG83"/>
      <c r="SVH83"/>
      <c r="SVI83"/>
      <c r="SVJ83"/>
      <c r="SVK83"/>
      <c r="SVL83"/>
      <c r="SVM83"/>
      <c r="SVN83"/>
      <c r="SVO83"/>
      <c r="SVP83"/>
      <c r="SVQ83"/>
      <c r="SVR83"/>
      <c r="SVS83"/>
      <c r="SVT83"/>
      <c r="SVU83"/>
      <c r="SVV83"/>
      <c r="SVW83"/>
      <c r="SVX83"/>
      <c r="SVY83"/>
      <c r="SVZ83"/>
      <c r="SWA83"/>
      <c r="SWB83"/>
      <c r="SWC83"/>
      <c r="SWD83"/>
      <c r="SWE83"/>
      <c r="SWF83"/>
      <c r="SWG83"/>
      <c r="SWH83"/>
      <c r="SWI83"/>
      <c r="SWJ83"/>
      <c r="SWK83"/>
      <c r="SWL83"/>
      <c r="SWM83"/>
      <c r="SWN83"/>
      <c r="SWO83"/>
      <c r="SWP83"/>
      <c r="SWQ83"/>
      <c r="SWR83"/>
      <c r="SWS83"/>
      <c r="SWT83"/>
      <c r="SWU83"/>
      <c r="SWV83"/>
      <c r="SWW83"/>
      <c r="SWX83"/>
      <c r="SWY83"/>
      <c r="SWZ83"/>
      <c r="SXA83"/>
      <c r="SXB83"/>
      <c r="SXC83"/>
      <c r="SXD83"/>
      <c r="SXE83"/>
      <c r="SXF83"/>
      <c r="SXG83"/>
      <c r="SXH83"/>
      <c r="SXI83"/>
      <c r="SXJ83"/>
      <c r="SXK83"/>
      <c r="SXL83"/>
      <c r="SXM83"/>
      <c r="SXN83"/>
      <c r="SXO83"/>
      <c r="SXP83"/>
      <c r="SXQ83"/>
      <c r="SXR83"/>
      <c r="SXS83"/>
      <c r="SXT83"/>
      <c r="SXU83"/>
      <c r="SXV83"/>
      <c r="SXW83"/>
      <c r="SXX83"/>
      <c r="SXY83"/>
      <c r="SXZ83"/>
      <c r="SYA83"/>
      <c r="SYB83"/>
      <c r="SYC83"/>
      <c r="SYD83"/>
      <c r="SYE83"/>
      <c r="SYF83"/>
      <c r="SYG83"/>
      <c r="SYH83"/>
      <c r="SYI83"/>
      <c r="SYJ83"/>
      <c r="SYK83"/>
      <c r="SYL83"/>
      <c r="SYM83"/>
      <c r="SYN83"/>
      <c r="SYO83"/>
      <c r="SYP83"/>
      <c r="SYQ83"/>
      <c r="SYR83"/>
      <c r="SYS83"/>
      <c r="SYT83"/>
      <c r="SYU83"/>
      <c r="SYV83"/>
      <c r="SYW83"/>
      <c r="SYX83"/>
      <c r="SYY83"/>
      <c r="SYZ83"/>
      <c r="SZA83"/>
      <c r="SZB83"/>
      <c r="SZC83"/>
      <c r="SZD83"/>
      <c r="SZE83"/>
      <c r="SZF83"/>
      <c r="SZG83"/>
      <c r="SZH83"/>
      <c r="SZI83"/>
      <c r="SZJ83"/>
      <c r="SZK83"/>
      <c r="SZL83"/>
      <c r="SZM83"/>
      <c r="SZN83"/>
      <c r="SZO83"/>
      <c r="SZP83"/>
      <c r="SZQ83"/>
      <c r="SZR83"/>
      <c r="SZS83"/>
      <c r="SZT83"/>
      <c r="SZU83"/>
      <c r="SZV83"/>
      <c r="SZW83"/>
      <c r="SZX83"/>
      <c r="SZY83"/>
      <c r="SZZ83"/>
      <c r="TAA83"/>
      <c r="TAB83"/>
      <c r="TAC83"/>
      <c r="TAD83"/>
      <c r="TAE83"/>
      <c r="TAF83"/>
      <c r="TAG83"/>
      <c r="TAH83"/>
      <c r="TAI83"/>
      <c r="TAJ83"/>
      <c r="TAK83"/>
      <c r="TAL83"/>
      <c r="TAM83"/>
      <c r="TAN83"/>
      <c r="TAO83"/>
      <c r="TAP83"/>
      <c r="TAQ83"/>
      <c r="TAR83"/>
      <c r="TAS83"/>
      <c r="TAT83"/>
      <c r="TAU83"/>
      <c r="TAV83"/>
      <c r="TAW83"/>
      <c r="TAX83"/>
      <c r="TAY83"/>
      <c r="TAZ83"/>
      <c r="TBA83"/>
      <c r="TBB83"/>
      <c r="TBC83"/>
      <c r="TBD83"/>
      <c r="TBE83"/>
      <c r="TBF83"/>
      <c r="TBG83"/>
      <c r="TBH83"/>
      <c r="TBI83"/>
      <c r="TBJ83"/>
      <c r="TBK83"/>
      <c r="TBL83"/>
      <c r="TBM83"/>
      <c r="TBN83"/>
      <c r="TBO83"/>
      <c r="TBP83"/>
      <c r="TBQ83"/>
      <c r="TBR83"/>
      <c r="TBS83"/>
      <c r="TBT83"/>
      <c r="TBU83"/>
      <c r="TBV83"/>
      <c r="TBW83"/>
      <c r="TBX83"/>
      <c r="TBY83"/>
      <c r="TBZ83"/>
      <c r="TCA83"/>
      <c r="TCB83"/>
      <c r="TCC83"/>
      <c r="TCD83"/>
      <c r="TCE83"/>
      <c r="TCF83"/>
      <c r="TCG83"/>
      <c r="TCH83"/>
      <c r="TCI83"/>
      <c r="TCJ83"/>
      <c r="TCK83"/>
      <c r="TCL83"/>
      <c r="TCM83"/>
      <c r="TCN83"/>
      <c r="TCO83"/>
      <c r="TCP83"/>
      <c r="TCQ83"/>
      <c r="TCR83"/>
      <c r="TCS83"/>
      <c r="TCT83"/>
      <c r="TCU83"/>
      <c r="TCV83"/>
      <c r="TCW83"/>
      <c r="TCX83"/>
      <c r="TCY83"/>
      <c r="TCZ83"/>
      <c r="TDA83"/>
      <c r="TDB83"/>
      <c r="TDC83"/>
      <c r="TDD83"/>
      <c r="TDE83"/>
      <c r="TDF83"/>
      <c r="TDG83"/>
      <c r="TDH83"/>
      <c r="TDI83"/>
      <c r="TDJ83"/>
      <c r="TDK83"/>
      <c r="TDL83"/>
      <c r="TDM83"/>
      <c r="TDN83"/>
      <c r="TDO83"/>
      <c r="TDP83"/>
      <c r="TDQ83"/>
      <c r="TDR83"/>
      <c r="TDS83"/>
      <c r="TDT83"/>
      <c r="TDU83"/>
      <c r="TDV83"/>
      <c r="TDW83"/>
      <c r="TDX83"/>
      <c r="TDY83"/>
      <c r="TDZ83"/>
      <c r="TEA83"/>
      <c r="TEB83"/>
      <c r="TEC83"/>
      <c r="TED83"/>
      <c r="TEE83"/>
      <c r="TEF83"/>
      <c r="TEG83"/>
      <c r="TEH83"/>
      <c r="TEI83"/>
      <c r="TEJ83"/>
      <c r="TEK83"/>
      <c r="TEL83"/>
      <c r="TEM83"/>
      <c r="TEN83"/>
      <c r="TEO83"/>
      <c r="TEP83"/>
      <c r="TEQ83"/>
      <c r="TER83"/>
      <c r="TES83"/>
      <c r="TET83"/>
      <c r="TEU83"/>
      <c r="TEV83"/>
      <c r="TEW83"/>
      <c r="TEX83"/>
      <c r="TEY83"/>
      <c r="TEZ83"/>
      <c r="TFA83"/>
      <c r="TFB83"/>
      <c r="TFC83"/>
      <c r="TFD83"/>
      <c r="TFE83"/>
      <c r="TFF83"/>
      <c r="TFG83"/>
      <c r="TFH83"/>
      <c r="TFI83"/>
      <c r="TFJ83"/>
      <c r="TFK83"/>
      <c r="TFL83"/>
      <c r="TFM83"/>
      <c r="TFN83"/>
      <c r="TFO83"/>
      <c r="TFP83"/>
      <c r="TFQ83"/>
      <c r="TFR83"/>
      <c r="TFS83"/>
      <c r="TFT83"/>
      <c r="TFU83"/>
      <c r="TFV83"/>
      <c r="TFW83"/>
      <c r="TFX83"/>
      <c r="TFY83"/>
      <c r="TFZ83"/>
      <c r="TGA83"/>
      <c r="TGB83"/>
      <c r="TGC83"/>
      <c r="TGD83"/>
      <c r="TGE83"/>
      <c r="TGF83"/>
      <c r="TGG83"/>
      <c r="TGH83"/>
      <c r="TGI83"/>
      <c r="TGJ83"/>
      <c r="TGK83"/>
      <c r="TGL83"/>
      <c r="TGM83"/>
      <c r="TGN83"/>
      <c r="TGO83"/>
      <c r="TGP83"/>
      <c r="TGQ83"/>
      <c r="TGR83"/>
      <c r="TGS83"/>
      <c r="TGT83"/>
      <c r="TGU83"/>
      <c r="TGV83"/>
      <c r="TGW83"/>
      <c r="TGX83"/>
      <c r="TGY83"/>
      <c r="TGZ83"/>
      <c r="THA83"/>
      <c r="THB83"/>
      <c r="THC83"/>
      <c r="THD83"/>
      <c r="THE83"/>
      <c r="THF83"/>
      <c r="THG83"/>
      <c r="THH83"/>
      <c r="THI83"/>
      <c r="THJ83"/>
      <c r="THK83"/>
      <c r="THL83"/>
      <c r="THM83"/>
      <c r="THN83"/>
      <c r="THO83"/>
      <c r="THP83"/>
      <c r="THQ83"/>
      <c r="THR83"/>
      <c r="THS83"/>
      <c r="THT83"/>
      <c r="THU83"/>
      <c r="THV83"/>
      <c r="THW83"/>
      <c r="THX83"/>
      <c r="THY83"/>
      <c r="THZ83"/>
      <c r="TIA83"/>
      <c r="TIB83"/>
      <c r="TIC83"/>
      <c r="TID83"/>
      <c r="TIE83"/>
      <c r="TIF83"/>
      <c r="TIG83"/>
      <c r="TIH83"/>
      <c r="TII83"/>
      <c r="TIJ83"/>
      <c r="TIK83"/>
      <c r="TIL83"/>
      <c r="TIM83"/>
      <c r="TIN83"/>
      <c r="TIO83"/>
      <c r="TIP83"/>
      <c r="TIQ83"/>
      <c r="TIR83"/>
      <c r="TIS83"/>
      <c r="TIT83"/>
      <c r="TIU83"/>
      <c r="TIV83"/>
      <c r="TIW83"/>
      <c r="TIX83"/>
      <c r="TIY83"/>
      <c r="TIZ83"/>
      <c r="TJA83"/>
      <c r="TJB83"/>
      <c r="TJC83"/>
      <c r="TJD83"/>
      <c r="TJE83"/>
      <c r="TJF83"/>
      <c r="TJG83"/>
      <c r="TJH83"/>
      <c r="TJI83"/>
      <c r="TJJ83"/>
      <c r="TJK83"/>
      <c r="TJL83"/>
      <c r="TJM83"/>
      <c r="TJN83"/>
      <c r="TJO83"/>
      <c r="TJP83"/>
      <c r="TJQ83"/>
      <c r="TJR83"/>
      <c r="TJS83"/>
      <c r="TJT83"/>
      <c r="TJU83"/>
      <c r="TJV83"/>
      <c r="TJW83"/>
      <c r="TJX83"/>
      <c r="TJY83"/>
      <c r="TJZ83"/>
      <c r="TKA83"/>
      <c r="TKB83"/>
      <c r="TKC83"/>
      <c r="TKD83"/>
      <c r="TKE83"/>
      <c r="TKF83"/>
      <c r="TKG83"/>
      <c r="TKH83"/>
      <c r="TKI83"/>
      <c r="TKJ83"/>
      <c r="TKK83"/>
      <c r="TKL83"/>
      <c r="TKM83"/>
      <c r="TKN83"/>
      <c r="TKO83"/>
      <c r="TKP83"/>
      <c r="TKQ83"/>
      <c r="TKR83"/>
      <c r="TKS83"/>
      <c r="TKT83"/>
      <c r="TKU83"/>
      <c r="TKV83"/>
      <c r="TKW83"/>
      <c r="TKX83"/>
      <c r="TKY83"/>
      <c r="TKZ83"/>
      <c r="TLA83"/>
      <c r="TLB83"/>
      <c r="TLC83"/>
      <c r="TLD83"/>
      <c r="TLE83"/>
      <c r="TLF83"/>
      <c r="TLG83"/>
      <c r="TLH83"/>
      <c r="TLI83"/>
      <c r="TLJ83"/>
      <c r="TLK83"/>
      <c r="TLL83"/>
      <c r="TLM83"/>
      <c r="TLN83"/>
      <c r="TLO83"/>
      <c r="TLP83"/>
      <c r="TLQ83"/>
      <c r="TLR83"/>
      <c r="TLS83"/>
      <c r="TLT83"/>
      <c r="TLU83"/>
      <c r="TLV83"/>
      <c r="TLW83"/>
      <c r="TLX83"/>
      <c r="TLY83"/>
      <c r="TLZ83"/>
      <c r="TMA83"/>
      <c r="TMB83"/>
      <c r="TMC83"/>
      <c r="TMD83"/>
      <c r="TME83"/>
      <c r="TMF83"/>
      <c r="TMG83"/>
      <c r="TMH83"/>
      <c r="TMI83"/>
      <c r="TMJ83"/>
      <c r="TMK83"/>
      <c r="TML83"/>
      <c r="TMM83"/>
      <c r="TMN83"/>
      <c r="TMO83"/>
      <c r="TMP83"/>
      <c r="TMQ83"/>
      <c r="TMR83"/>
      <c r="TMS83"/>
      <c r="TMT83"/>
      <c r="TMU83"/>
      <c r="TMV83"/>
      <c r="TMW83"/>
      <c r="TMX83"/>
      <c r="TMY83"/>
      <c r="TMZ83"/>
      <c r="TNA83"/>
      <c r="TNB83"/>
      <c r="TNC83"/>
      <c r="TND83"/>
      <c r="TNE83"/>
      <c r="TNF83"/>
      <c r="TNG83"/>
      <c r="TNH83"/>
      <c r="TNI83"/>
      <c r="TNJ83"/>
      <c r="TNK83"/>
      <c r="TNL83"/>
      <c r="TNM83"/>
      <c r="TNN83"/>
      <c r="TNO83"/>
      <c r="TNP83"/>
      <c r="TNQ83"/>
      <c r="TNR83"/>
      <c r="TNS83"/>
      <c r="TNT83"/>
      <c r="TNU83"/>
      <c r="TNV83"/>
      <c r="TNW83"/>
      <c r="TNX83"/>
      <c r="TNY83"/>
      <c r="TNZ83"/>
      <c r="TOA83"/>
      <c r="TOB83"/>
      <c r="TOC83"/>
      <c r="TOD83"/>
      <c r="TOE83"/>
      <c r="TOF83"/>
      <c r="TOG83"/>
      <c r="TOH83"/>
      <c r="TOI83"/>
      <c r="TOJ83"/>
      <c r="TOK83"/>
      <c r="TOL83"/>
      <c r="TOM83"/>
      <c r="TON83"/>
      <c r="TOO83"/>
      <c r="TOP83"/>
      <c r="TOQ83"/>
      <c r="TOR83"/>
      <c r="TOS83"/>
      <c r="TOT83"/>
      <c r="TOU83"/>
      <c r="TOV83"/>
      <c r="TOW83"/>
      <c r="TOX83"/>
      <c r="TOY83"/>
      <c r="TOZ83"/>
      <c r="TPA83"/>
      <c r="TPB83"/>
      <c r="TPC83"/>
      <c r="TPD83"/>
      <c r="TPE83"/>
      <c r="TPF83"/>
      <c r="TPG83"/>
      <c r="TPH83"/>
      <c r="TPI83"/>
      <c r="TPJ83"/>
      <c r="TPK83"/>
      <c r="TPL83"/>
      <c r="TPM83"/>
      <c r="TPN83"/>
      <c r="TPO83"/>
      <c r="TPP83"/>
      <c r="TPQ83"/>
      <c r="TPR83"/>
      <c r="TPS83"/>
      <c r="TPT83"/>
      <c r="TPU83"/>
      <c r="TPV83"/>
      <c r="TPW83"/>
      <c r="TPX83"/>
      <c r="TPY83"/>
      <c r="TPZ83"/>
      <c r="TQA83"/>
      <c r="TQB83"/>
      <c r="TQC83"/>
      <c r="TQD83"/>
      <c r="TQE83"/>
      <c r="TQF83"/>
      <c r="TQG83"/>
      <c r="TQH83"/>
      <c r="TQI83"/>
      <c r="TQJ83"/>
      <c r="TQK83"/>
      <c r="TQL83"/>
      <c r="TQM83"/>
      <c r="TQN83"/>
      <c r="TQO83"/>
      <c r="TQP83"/>
      <c r="TQQ83"/>
      <c r="TQR83"/>
      <c r="TQS83"/>
      <c r="TQT83"/>
      <c r="TQU83"/>
      <c r="TQV83"/>
      <c r="TQW83"/>
      <c r="TQX83"/>
      <c r="TQY83"/>
      <c r="TQZ83"/>
      <c r="TRA83"/>
      <c r="TRB83"/>
      <c r="TRC83"/>
      <c r="TRD83"/>
      <c r="TRE83"/>
      <c r="TRF83"/>
      <c r="TRG83"/>
      <c r="TRH83"/>
      <c r="TRI83"/>
      <c r="TRJ83"/>
      <c r="TRK83"/>
      <c r="TRL83"/>
      <c r="TRM83"/>
      <c r="TRN83"/>
      <c r="TRO83"/>
      <c r="TRP83"/>
      <c r="TRQ83"/>
      <c r="TRR83"/>
      <c r="TRS83"/>
      <c r="TRT83"/>
      <c r="TRU83"/>
      <c r="TRV83"/>
      <c r="TRW83"/>
      <c r="TRX83"/>
      <c r="TRY83"/>
      <c r="TRZ83"/>
      <c r="TSA83"/>
      <c r="TSB83"/>
      <c r="TSC83"/>
      <c r="TSD83"/>
      <c r="TSE83"/>
      <c r="TSF83"/>
      <c r="TSG83"/>
      <c r="TSH83"/>
      <c r="TSI83"/>
      <c r="TSJ83"/>
      <c r="TSK83"/>
      <c r="TSL83"/>
      <c r="TSM83"/>
      <c r="TSN83"/>
      <c r="TSO83"/>
      <c r="TSP83"/>
      <c r="TSQ83"/>
      <c r="TSR83"/>
      <c r="TSS83"/>
      <c r="TST83"/>
      <c r="TSU83"/>
      <c r="TSV83"/>
      <c r="TSW83"/>
      <c r="TSX83"/>
      <c r="TSY83"/>
      <c r="TSZ83"/>
      <c r="TTA83"/>
      <c r="TTB83"/>
      <c r="TTC83"/>
      <c r="TTD83"/>
      <c r="TTE83"/>
      <c r="TTF83"/>
      <c r="TTG83"/>
      <c r="TTH83"/>
      <c r="TTI83"/>
      <c r="TTJ83"/>
      <c r="TTK83"/>
      <c r="TTL83"/>
      <c r="TTM83"/>
      <c r="TTN83"/>
      <c r="TTO83"/>
      <c r="TTP83"/>
      <c r="TTQ83"/>
      <c r="TTR83"/>
      <c r="TTS83"/>
      <c r="TTT83"/>
      <c r="TTU83"/>
      <c r="TTV83"/>
      <c r="TTW83"/>
      <c r="TTX83"/>
      <c r="TTY83"/>
      <c r="TTZ83"/>
      <c r="TUA83"/>
      <c r="TUB83"/>
      <c r="TUC83"/>
      <c r="TUD83"/>
      <c r="TUE83"/>
      <c r="TUF83"/>
      <c r="TUG83"/>
      <c r="TUH83"/>
      <c r="TUI83"/>
      <c r="TUJ83"/>
      <c r="TUK83"/>
      <c r="TUL83"/>
      <c r="TUM83"/>
      <c r="TUN83"/>
      <c r="TUO83"/>
      <c r="TUP83"/>
      <c r="TUQ83"/>
      <c r="TUR83"/>
      <c r="TUS83"/>
      <c r="TUT83"/>
      <c r="TUU83"/>
      <c r="TUV83"/>
      <c r="TUW83"/>
      <c r="TUX83"/>
      <c r="TUY83"/>
      <c r="TUZ83"/>
      <c r="TVA83"/>
      <c r="TVB83"/>
      <c r="TVC83"/>
      <c r="TVD83"/>
      <c r="TVE83"/>
      <c r="TVF83"/>
      <c r="TVG83"/>
      <c r="TVH83"/>
      <c r="TVI83"/>
      <c r="TVJ83"/>
      <c r="TVK83"/>
      <c r="TVL83"/>
      <c r="TVM83"/>
      <c r="TVN83"/>
      <c r="TVO83"/>
      <c r="TVP83"/>
      <c r="TVQ83"/>
      <c r="TVR83"/>
      <c r="TVS83"/>
      <c r="TVT83"/>
      <c r="TVU83"/>
      <c r="TVV83"/>
      <c r="TVW83"/>
      <c r="TVX83"/>
      <c r="TVY83"/>
      <c r="TVZ83"/>
      <c r="TWA83"/>
      <c r="TWB83"/>
      <c r="TWC83"/>
      <c r="TWD83"/>
      <c r="TWE83"/>
      <c r="TWF83"/>
      <c r="TWG83"/>
      <c r="TWH83"/>
      <c r="TWI83"/>
      <c r="TWJ83"/>
      <c r="TWK83"/>
      <c r="TWL83"/>
      <c r="TWM83"/>
      <c r="TWN83"/>
      <c r="TWO83"/>
      <c r="TWP83"/>
      <c r="TWQ83"/>
      <c r="TWR83"/>
      <c r="TWS83"/>
      <c r="TWT83"/>
      <c r="TWU83"/>
      <c r="TWV83"/>
      <c r="TWW83"/>
      <c r="TWX83"/>
      <c r="TWY83"/>
      <c r="TWZ83"/>
      <c r="TXA83"/>
      <c r="TXB83"/>
      <c r="TXC83"/>
      <c r="TXD83"/>
      <c r="TXE83"/>
      <c r="TXF83"/>
      <c r="TXG83"/>
      <c r="TXH83"/>
      <c r="TXI83"/>
      <c r="TXJ83"/>
      <c r="TXK83"/>
      <c r="TXL83"/>
      <c r="TXM83"/>
      <c r="TXN83"/>
      <c r="TXO83"/>
      <c r="TXP83"/>
      <c r="TXQ83"/>
      <c r="TXR83"/>
      <c r="TXS83"/>
      <c r="TXT83"/>
      <c r="TXU83"/>
      <c r="TXV83"/>
      <c r="TXW83"/>
      <c r="TXX83"/>
      <c r="TXY83"/>
      <c r="TXZ83"/>
      <c r="TYA83"/>
      <c r="TYB83"/>
      <c r="TYC83"/>
      <c r="TYD83"/>
      <c r="TYE83"/>
      <c r="TYF83"/>
      <c r="TYG83"/>
      <c r="TYH83"/>
      <c r="TYI83"/>
      <c r="TYJ83"/>
      <c r="TYK83"/>
      <c r="TYL83"/>
      <c r="TYM83"/>
      <c r="TYN83"/>
      <c r="TYO83"/>
      <c r="TYP83"/>
      <c r="TYQ83"/>
      <c r="TYR83"/>
      <c r="TYS83"/>
      <c r="TYT83"/>
      <c r="TYU83"/>
      <c r="TYV83"/>
      <c r="TYW83"/>
      <c r="TYX83"/>
      <c r="TYY83"/>
      <c r="TYZ83"/>
      <c r="TZA83"/>
      <c r="TZB83"/>
      <c r="TZC83"/>
      <c r="TZD83"/>
      <c r="TZE83"/>
      <c r="TZF83"/>
      <c r="TZG83"/>
      <c r="TZH83"/>
      <c r="TZI83"/>
      <c r="TZJ83"/>
      <c r="TZK83"/>
      <c r="TZL83"/>
      <c r="TZM83"/>
      <c r="TZN83"/>
      <c r="TZO83"/>
      <c r="TZP83"/>
      <c r="TZQ83"/>
      <c r="TZR83"/>
      <c r="TZS83"/>
      <c r="TZT83"/>
      <c r="TZU83"/>
      <c r="TZV83"/>
      <c r="TZW83"/>
      <c r="TZX83"/>
      <c r="TZY83"/>
      <c r="TZZ83"/>
      <c r="UAA83"/>
      <c r="UAB83"/>
      <c r="UAC83"/>
      <c r="UAD83"/>
      <c r="UAE83"/>
      <c r="UAF83"/>
      <c r="UAG83"/>
      <c r="UAH83"/>
      <c r="UAI83"/>
      <c r="UAJ83"/>
      <c r="UAK83"/>
      <c r="UAL83"/>
      <c r="UAM83"/>
      <c r="UAN83"/>
      <c r="UAO83"/>
      <c r="UAP83"/>
      <c r="UAQ83"/>
      <c r="UAR83"/>
      <c r="UAS83"/>
      <c r="UAT83"/>
      <c r="UAU83"/>
      <c r="UAV83"/>
      <c r="UAW83"/>
      <c r="UAX83"/>
      <c r="UAY83"/>
      <c r="UAZ83"/>
      <c r="UBA83"/>
      <c r="UBB83"/>
      <c r="UBC83"/>
      <c r="UBD83"/>
      <c r="UBE83"/>
      <c r="UBF83"/>
      <c r="UBG83"/>
      <c r="UBH83"/>
      <c r="UBI83"/>
      <c r="UBJ83"/>
      <c r="UBK83"/>
      <c r="UBL83"/>
      <c r="UBM83"/>
      <c r="UBN83"/>
      <c r="UBO83"/>
      <c r="UBP83"/>
      <c r="UBQ83"/>
      <c r="UBR83"/>
      <c r="UBS83"/>
      <c r="UBT83"/>
      <c r="UBU83"/>
      <c r="UBV83"/>
      <c r="UBW83"/>
      <c r="UBX83"/>
      <c r="UBY83"/>
      <c r="UBZ83"/>
      <c r="UCA83"/>
      <c r="UCB83"/>
      <c r="UCC83"/>
      <c r="UCD83"/>
      <c r="UCE83"/>
      <c r="UCF83"/>
      <c r="UCG83"/>
      <c r="UCH83"/>
      <c r="UCI83"/>
      <c r="UCJ83"/>
      <c r="UCK83"/>
      <c r="UCL83"/>
      <c r="UCM83"/>
      <c r="UCN83"/>
      <c r="UCO83"/>
      <c r="UCP83"/>
      <c r="UCQ83"/>
      <c r="UCR83"/>
      <c r="UCS83"/>
      <c r="UCT83"/>
      <c r="UCU83"/>
      <c r="UCV83"/>
      <c r="UCW83"/>
      <c r="UCX83"/>
      <c r="UCY83"/>
      <c r="UCZ83"/>
      <c r="UDA83"/>
      <c r="UDB83"/>
      <c r="UDC83"/>
      <c r="UDD83"/>
      <c r="UDE83"/>
      <c r="UDF83"/>
      <c r="UDG83"/>
      <c r="UDH83"/>
      <c r="UDI83"/>
      <c r="UDJ83"/>
      <c r="UDK83"/>
      <c r="UDL83"/>
      <c r="UDM83"/>
      <c r="UDN83"/>
      <c r="UDO83"/>
      <c r="UDP83"/>
      <c r="UDQ83"/>
      <c r="UDR83"/>
      <c r="UDS83"/>
      <c r="UDT83"/>
      <c r="UDU83"/>
      <c r="UDV83"/>
      <c r="UDW83"/>
      <c r="UDX83"/>
      <c r="UDY83"/>
      <c r="UDZ83"/>
      <c r="UEA83"/>
      <c r="UEB83"/>
      <c r="UEC83"/>
      <c r="UED83"/>
      <c r="UEE83"/>
      <c r="UEF83"/>
      <c r="UEG83"/>
      <c r="UEH83"/>
      <c r="UEI83"/>
      <c r="UEJ83"/>
      <c r="UEK83"/>
      <c r="UEL83"/>
      <c r="UEM83"/>
      <c r="UEN83"/>
      <c r="UEO83"/>
      <c r="UEP83"/>
      <c r="UEQ83"/>
      <c r="UER83"/>
      <c r="UES83"/>
      <c r="UET83"/>
      <c r="UEU83"/>
      <c r="UEV83"/>
      <c r="UEW83"/>
      <c r="UEX83"/>
      <c r="UEY83"/>
      <c r="UEZ83"/>
      <c r="UFA83"/>
      <c r="UFB83"/>
      <c r="UFC83"/>
      <c r="UFD83"/>
      <c r="UFE83"/>
      <c r="UFF83"/>
      <c r="UFG83"/>
      <c r="UFH83"/>
      <c r="UFI83"/>
      <c r="UFJ83"/>
      <c r="UFK83"/>
      <c r="UFL83"/>
      <c r="UFM83"/>
      <c r="UFN83"/>
      <c r="UFO83"/>
      <c r="UFP83"/>
      <c r="UFQ83"/>
      <c r="UFR83"/>
      <c r="UFS83"/>
      <c r="UFT83"/>
      <c r="UFU83"/>
      <c r="UFV83"/>
      <c r="UFW83"/>
      <c r="UFX83"/>
      <c r="UFY83"/>
      <c r="UFZ83"/>
      <c r="UGA83"/>
      <c r="UGB83"/>
      <c r="UGC83"/>
      <c r="UGD83"/>
      <c r="UGE83"/>
      <c r="UGF83"/>
      <c r="UGG83"/>
      <c r="UGH83"/>
      <c r="UGI83"/>
      <c r="UGJ83"/>
      <c r="UGK83"/>
      <c r="UGL83"/>
      <c r="UGM83"/>
      <c r="UGN83"/>
      <c r="UGO83"/>
      <c r="UGP83"/>
      <c r="UGQ83"/>
      <c r="UGR83"/>
      <c r="UGS83"/>
      <c r="UGT83"/>
      <c r="UGU83"/>
      <c r="UGV83"/>
      <c r="UGW83"/>
      <c r="UGX83"/>
      <c r="UGY83"/>
      <c r="UGZ83"/>
      <c r="UHA83"/>
      <c r="UHB83"/>
      <c r="UHC83"/>
      <c r="UHD83"/>
      <c r="UHE83"/>
      <c r="UHF83"/>
      <c r="UHG83"/>
      <c r="UHH83"/>
      <c r="UHI83"/>
      <c r="UHJ83"/>
      <c r="UHK83"/>
      <c r="UHL83"/>
      <c r="UHM83"/>
      <c r="UHN83"/>
      <c r="UHO83"/>
      <c r="UHP83"/>
      <c r="UHQ83"/>
      <c r="UHR83"/>
      <c r="UHS83"/>
      <c r="UHT83"/>
      <c r="UHU83"/>
      <c r="UHV83"/>
      <c r="UHW83"/>
      <c r="UHX83"/>
      <c r="UHY83"/>
      <c r="UHZ83"/>
      <c r="UIA83"/>
      <c r="UIB83"/>
      <c r="UIC83"/>
      <c r="UID83"/>
      <c r="UIE83"/>
      <c r="UIF83"/>
      <c r="UIG83"/>
      <c r="UIH83"/>
      <c r="UII83"/>
      <c r="UIJ83"/>
      <c r="UIK83"/>
      <c r="UIL83"/>
      <c r="UIM83"/>
      <c r="UIN83"/>
      <c r="UIO83"/>
      <c r="UIP83"/>
      <c r="UIQ83"/>
      <c r="UIR83"/>
      <c r="UIS83"/>
      <c r="UIT83"/>
      <c r="UIU83"/>
      <c r="UIV83"/>
      <c r="UIW83"/>
      <c r="UIX83"/>
      <c r="UIY83"/>
      <c r="UIZ83"/>
      <c r="UJA83"/>
      <c r="UJB83"/>
      <c r="UJC83"/>
      <c r="UJD83"/>
      <c r="UJE83"/>
      <c r="UJF83"/>
      <c r="UJG83"/>
      <c r="UJH83"/>
      <c r="UJI83"/>
      <c r="UJJ83"/>
      <c r="UJK83"/>
      <c r="UJL83"/>
      <c r="UJM83"/>
      <c r="UJN83"/>
      <c r="UJO83"/>
      <c r="UJP83"/>
      <c r="UJQ83"/>
      <c r="UJR83"/>
      <c r="UJS83"/>
      <c r="UJT83"/>
      <c r="UJU83"/>
      <c r="UJV83"/>
      <c r="UJW83"/>
      <c r="UJX83"/>
      <c r="UJY83"/>
      <c r="UJZ83"/>
      <c r="UKA83"/>
      <c r="UKB83"/>
      <c r="UKC83"/>
      <c r="UKD83"/>
      <c r="UKE83"/>
      <c r="UKF83"/>
      <c r="UKG83"/>
      <c r="UKH83"/>
      <c r="UKI83"/>
      <c r="UKJ83"/>
      <c r="UKK83"/>
      <c r="UKL83"/>
      <c r="UKM83"/>
      <c r="UKN83"/>
      <c r="UKO83"/>
      <c r="UKP83"/>
      <c r="UKQ83"/>
      <c r="UKR83"/>
      <c r="UKS83"/>
      <c r="UKT83"/>
      <c r="UKU83"/>
      <c r="UKV83"/>
      <c r="UKW83"/>
      <c r="UKX83"/>
      <c r="UKY83"/>
      <c r="UKZ83"/>
      <c r="ULA83"/>
      <c r="ULB83"/>
      <c r="ULC83"/>
      <c r="ULD83"/>
      <c r="ULE83"/>
      <c r="ULF83"/>
      <c r="ULG83"/>
      <c r="ULH83"/>
      <c r="ULI83"/>
      <c r="ULJ83"/>
      <c r="ULK83"/>
      <c r="ULL83"/>
      <c r="ULM83"/>
      <c r="ULN83"/>
      <c r="ULO83"/>
      <c r="ULP83"/>
      <c r="ULQ83"/>
      <c r="ULR83"/>
      <c r="ULS83"/>
      <c r="ULT83"/>
      <c r="ULU83"/>
      <c r="ULV83"/>
      <c r="ULW83"/>
      <c r="ULX83"/>
      <c r="ULY83"/>
      <c r="ULZ83"/>
      <c r="UMA83"/>
      <c r="UMB83"/>
      <c r="UMC83"/>
      <c r="UMD83"/>
      <c r="UME83"/>
      <c r="UMF83"/>
      <c r="UMG83"/>
      <c r="UMH83"/>
      <c r="UMI83"/>
      <c r="UMJ83"/>
      <c r="UMK83"/>
      <c r="UML83"/>
      <c r="UMM83"/>
      <c r="UMN83"/>
      <c r="UMO83"/>
      <c r="UMP83"/>
      <c r="UMQ83"/>
      <c r="UMR83"/>
      <c r="UMS83"/>
      <c r="UMT83"/>
      <c r="UMU83"/>
      <c r="UMV83"/>
      <c r="UMW83"/>
      <c r="UMX83"/>
      <c r="UMY83"/>
      <c r="UMZ83"/>
      <c r="UNA83"/>
      <c r="UNB83"/>
      <c r="UNC83"/>
      <c r="UND83"/>
      <c r="UNE83"/>
      <c r="UNF83"/>
      <c r="UNG83"/>
      <c r="UNH83"/>
      <c r="UNI83"/>
      <c r="UNJ83"/>
      <c r="UNK83"/>
      <c r="UNL83"/>
      <c r="UNM83"/>
      <c r="UNN83"/>
      <c r="UNO83"/>
      <c r="UNP83"/>
      <c r="UNQ83"/>
      <c r="UNR83"/>
      <c r="UNS83"/>
      <c r="UNT83"/>
      <c r="UNU83"/>
      <c r="UNV83"/>
      <c r="UNW83"/>
      <c r="UNX83"/>
      <c r="UNY83"/>
      <c r="UNZ83"/>
      <c r="UOA83"/>
      <c r="UOB83"/>
      <c r="UOC83"/>
      <c r="UOD83"/>
      <c r="UOE83"/>
      <c r="UOF83"/>
      <c r="UOG83"/>
      <c r="UOH83"/>
      <c r="UOI83"/>
      <c r="UOJ83"/>
      <c r="UOK83"/>
      <c r="UOL83"/>
      <c r="UOM83"/>
      <c r="UON83"/>
      <c r="UOO83"/>
      <c r="UOP83"/>
      <c r="UOQ83"/>
      <c r="UOR83"/>
      <c r="UOS83"/>
      <c r="UOT83"/>
      <c r="UOU83"/>
      <c r="UOV83"/>
      <c r="UOW83"/>
      <c r="UOX83"/>
      <c r="UOY83"/>
      <c r="UOZ83"/>
      <c r="UPA83"/>
      <c r="UPB83"/>
      <c r="UPC83"/>
      <c r="UPD83"/>
      <c r="UPE83"/>
      <c r="UPF83"/>
      <c r="UPG83"/>
      <c r="UPH83"/>
      <c r="UPI83"/>
      <c r="UPJ83"/>
      <c r="UPK83"/>
      <c r="UPL83"/>
      <c r="UPM83"/>
      <c r="UPN83"/>
      <c r="UPO83"/>
      <c r="UPP83"/>
      <c r="UPQ83"/>
      <c r="UPR83"/>
      <c r="UPS83"/>
      <c r="UPT83"/>
      <c r="UPU83"/>
      <c r="UPV83"/>
      <c r="UPW83"/>
      <c r="UPX83"/>
      <c r="UPY83"/>
      <c r="UPZ83"/>
      <c r="UQA83"/>
      <c r="UQB83"/>
      <c r="UQC83"/>
      <c r="UQD83"/>
      <c r="UQE83"/>
      <c r="UQF83"/>
      <c r="UQG83"/>
      <c r="UQH83"/>
      <c r="UQI83"/>
      <c r="UQJ83"/>
      <c r="UQK83"/>
      <c r="UQL83"/>
      <c r="UQM83"/>
      <c r="UQN83"/>
      <c r="UQO83"/>
      <c r="UQP83"/>
      <c r="UQQ83"/>
      <c r="UQR83"/>
      <c r="UQS83"/>
      <c r="UQT83"/>
      <c r="UQU83"/>
      <c r="UQV83"/>
      <c r="UQW83"/>
      <c r="UQX83"/>
      <c r="UQY83"/>
      <c r="UQZ83"/>
      <c r="URA83"/>
      <c r="URB83"/>
      <c r="URC83"/>
      <c r="URD83"/>
      <c r="URE83"/>
      <c r="URF83"/>
      <c r="URG83"/>
      <c r="URH83"/>
      <c r="URI83"/>
      <c r="URJ83"/>
      <c r="URK83"/>
      <c r="URL83"/>
      <c r="URM83"/>
      <c r="URN83"/>
      <c r="URO83"/>
      <c r="URP83"/>
      <c r="URQ83"/>
      <c r="URR83"/>
      <c r="URS83"/>
      <c r="URT83"/>
      <c r="URU83"/>
      <c r="URV83"/>
      <c r="URW83"/>
      <c r="URX83"/>
      <c r="URY83"/>
      <c r="URZ83"/>
      <c r="USA83"/>
      <c r="USB83"/>
      <c r="USC83"/>
      <c r="USD83"/>
      <c r="USE83"/>
      <c r="USF83"/>
      <c r="USG83"/>
      <c r="USH83"/>
      <c r="USI83"/>
      <c r="USJ83"/>
      <c r="USK83"/>
      <c r="USL83"/>
      <c r="USM83"/>
      <c r="USN83"/>
      <c r="USO83"/>
      <c r="USP83"/>
      <c r="USQ83"/>
      <c r="USR83"/>
      <c r="USS83"/>
      <c r="UST83"/>
      <c r="USU83"/>
      <c r="USV83"/>
      <c r="USW83"/>
      <c r="USX83"/>
      <c r="USY83"/>
      <c r="USZ83"/>
      <c r="UTA83"/>
      <c r="UTB83"/>
      <c r="UTC83"/>
      <c r="UTD83"/>
      <c r="UTE83"/>
      <c r="UTF83"/>
      <c r="UTG83"/>
      <c r="UTH83"/>
      <c r="UTI83"/>
      <c r="UTJ83"/>
      <c r="UTK83"/>
      <c r="UTL83"/>
      <c r="UTM83"/>
      <c r="UTN83"/>
      <c r="UTO83"/>
      <c r="UTP83"/>
      <c r="UTQ83"/>
      <c r="UTR83"/>
      <c r="UTS83"/>
      <c r="UTT83"/>
      <c r="UTU83"/>
      <c r="UTV83"/>
      <c r="UTW83"/>
      <c r="UTX83"/>
      <c r="UTY83"/>
      <c r="UTZ83"/>
      <c r="UUA83"/>
      <c r="UUB83"/>
      <c r="UUC83"/>
      <c r="UUD83"/>
      <c r="UUE83"/>
      <c r="UUF83"/>
      <c r="UUG83"/>
      <c r="UUH83"/>
      <c r="UUI83"/>
      <c r="UUJ83"/>
      <c r="UUK83"/>
      <c r="UUL83"/>
      <c r="UUM83"/>
      <c r="UUN83"/>
      <c r="UUO83"/>
      <c r="UUP83"/>
      <c r="UUQ83"/>
      <c r="UUR83"/>
      <c r="UUS83"/>
      <c r="UUT83"/>
      <c r="UUU83"/>
      <c r="UUV83"/>
      <c r="UUW83"/>
      <c r="UUX83"/>
      <c r="UUY83"/>
      <c r="UUZ83"/>
      <c r="UVA83"/>
      <c r="UVB83"/>
      <c r="UVC83"/>
      <c r="UVD83"/>
      <c r="UVE83"/>
      <c r="UVF83"/>
      <c r="UVG83"/>
      <c r="UVH83"/>
      <c r="UVI83"/>
      <c r="UVJ83"/>
      <c r="UVK83"/>
      <c r="UVL83"/>
      <c r="UVM83"/>
      <c r="UVN83"/>
      <c r="UVO83"/>
      <c r="UVP83"/>
      <c r="UVQ83"/>
      <c r="UVR83"/>
      <c r="UVS83"/>
      <c r="UVT83"/>
      <c r="UVU83"/>
      <c r="UVV83"/>
      <c r="UVW83"/>
      <c r="UVX83"/>
      <c r="UVY83"/>
      <c r="UVZ83"/>
      <c r="UWA83"/>
      <c r="UWB83"/>
      <c r="UWC83"/>
      <c r="UWD83"/>
      <c r="UWE83"/>
      <c r="UWF83"/>
      <c r="UWG83"/>
      <c r="UWH83"/>
      <c r="UWI83"/>
      <c r="UWJ83"/>
      <c r="UWK83"/>
      <c r="UWL83"/>
      <c r="UWM83"/>
      <c r="UWN83"/>
      <c r="UWO83"/>
      <c r="UWP83"/>
      <c r="UWQ83"/>
      <c r="UWR83"/>
      <c r="UWS83"/>
      <c r="UWT83"/>
      <c r="UWU83"/>
      <c r="UWV83"/>
      <c r="UWW83"/>
      <c r="UWX83"/>
      <c r="UWY83"/>
      <c r="UWZ83"/>
      <c r="UXA83"/>
      <c r="UXB83"/>
      <c r="UXC83"/>
      <c r="UXD83"/>
      <c r="UXE83"/>
      <c r="UXF83"/>
      <c r="UXG83"/>
      <c r="UXH83"/>
      <c r="UXI83"/>
      <c r="UXJ83"/>
      <c r="UXK83"/>
      <c r="UXL83"/>
      <c r="UXM83"/>
      <c r="UXN83"/>
      <c r="UXO83"/>
      <c r="UXP83"/>
      <c r="UXQ83"/>
      <c r="UXR83"/>
      <c r="UXS83"/>
      <c r="UXT83"/>
      <c r="UXU83"/>
      <c r="UXV83"/>
      <c r="UXW83"/>
      <c r="UXX83"/>
      <c r="UXY83"/>
      <c r="UXZ83"/>
      <c r="UYA83"/>
      <c r="UYB83"/>
      <c r="UYC83"/>
      <c r="UYD83"/>
      <c r="UYE83"/>
      <c r="UYF83"/>
      <c r="UYG83"/>
      <c r="UYH83"/>
      <c r="UYI83"/>
      <c r="UYJ83"/>
      <c r="UYK83"/>
      <c r="UYL83"/>
      <c r="UYM83"/>
      <c r="UYN83"/>
      <c r="UYO83"/>
      <c r="UYP83"/>
      <c r="UYQ83"/>
      <c r="UYR83"/>
      <c r="UYS83"/>
      <c r="UYT83"/>
      <c r="UYU83"/>
      <c r="UYV83"/>
      <c r="UYW83"/>
      <c r="UYX83"/>
      <c r="UYY83"/>
      <c r="UYZ83"/>
      <c r="UZA83"/>
      <c r="UZB83"/>
      <c r="UZC83"/>
      <c r="UZD83"/>
      <c r="UZE83"/>
      <c r="UZF83"/>
      <c r="UZG83"/>
      <c r="UZH83"/>
      <c r="UZI83"/>
      <c r="UZJ83"/>
      <c r="UZK83"/>
      <c r="UZL83"/>
      <c r="UZM83"/>
      <c r="UZN83"/>
      <c r="UZO83"/>
      <c r="UZP83"/>
      <c r="UZQ83"/>
      <c r="UZR83"/>
      <c r="UZS83"/>
      <c r="UZT83"/>
      <c r="UZU83"/>
      <c r="UZV83"/>
      <c r="UZW83"/>
      <c r="UZX83"/>
      <c r="UZY83"/>
      <c r="UZZ83"/>
      <c r="VAA83"/>
      <c r="VAB83"/>
      <c r="VAC83"/>
      <c r="VAD83"/>
      <c r="VAE83"/>
      <c r="VAF83"/>
      <c r="VAG83"/>
      <c r="VAH83"/>
      <c r="VAI83"/>
      <c r="VAJ83"/>
      <c r="VAK83"/>
      <c r="VAL83"/>
      <c r="VAM83"/>
      <c r="VAN83"/>
      <c r="VAO83"/>
      <c r="VAP83"/>
      <c r="VAQ83"/>
      <c r="VAR83"/>
      <c r="VAS83"/>
      <c r="VAT83"/>
      <c r="VAU83"/>
      <c r="VAV83"/>
      <c r="VAW83"/>
      <c r="VAX83"/>
      <c r="VAY83"/>
      <c r="VAZ83"/>
      <c r="VBA83"/>
      <c r="VBB83"/>
      <c r="VBC83"/>
      <c r="VBD83"/>
      <c r="VBE83"/>
      <c r="VBF83"/>
      <c r="VBG83"/>
      <c r="VBH83"/>
      <c r="VBI83"/>
      <c r="VBJ83"/>
      <c r="VBK83"/>
      <c r="VBL83"/>
      <c r="VBM83"/>
      <c r="VBN83"/>
      <c r="VBO83"/>
      <c r="VBP83"/>
      <c r="VBQ83"/>
      <c r="VBR83"/>
      <c r="VBS83"/>
      <c r="VBT83"/>
      <c r="VBU83"/>
      <c r="VBV83"/>
      <c r="VBW83"/>
      <c r="VBX83"/>
      <c r="VBY83"/>
      <c r="VBZ83"/>
      <c r="VCA83"/>
      <c r="VCB83"/>
      <c r="VCC83"/>
      <c r="VCD83"/>
      <c r="VCE83"/>
      <c r="VCF83"/>
      <c r="VCG83"/>
      <c r="VCH83"/>
      <c r="VCI83"/>
      <c r="VCJ83"/>
      <c r="VCK83"/>
      <c r="VCL83"/>
      <c r="VCM83"/>
      <c r="VCN83"/>
      <c r="VCO83"/>
      <c r="VCP83"/>
      <c r="VCQ83"/>
      <c r="VCR83"/>
      <c r="VCS83"/>
      <c r="VCT83"/>
      <c r="VCU83"/>
      <c r="VCV83"/>
      <c r="VCW83"/>
      <c r="VCX83"/>
      <c r="VCY83"/>
      <c r="VCZ83"/>
      <c r="VDA83"/>
      <c r="VDB83"/>
      <c r="VDC83"/>
      <c r="VDD83"/>
      <c r="VDE83"/>
      <c r="VDF83"/>
      <c r="VDG83"/>
      <c r="VDH83"/>
      <c r="VDI83"/>
      <c r="VDJ83"/>
      <c r="VDK83"/>
      <c r="VDL83"/>
      <c r="VDM83"/>
      <c r="VDN83"/>
      <c r="VDO83"/>
      <c r="VDP83"/>
      <c r="VDQ83"/>
      <c r="VDR83"/>
      <c r="VDS83"/>
      <c r="VDT83"/>
      <c r="VDU83"/>
      <c r="VDV83"/>
      <c r="VDW83"/>
      <c r="VDX83"/>
      <c r="VDY83"/>
      <c r="VDZ83"/>
      <c r="VEA83"/>
      <c r="VEB83"/>
      <c r="VEC83"/>
      <c r="VED83"/>
      <c r="VEE83"/>
      <c r="VEF83"/>
      <c r="VEG83"/>
      <c r="VEH83"/>
      <c r="VEI83"/>
      <c r="VEJ83"/>
      <c r="VEK83"/>
      <c r="VEL83"/>
      <c r="VEM83"/>
      <c r="VEN83"/>
      <c r="VEO83"/>
      <c r="VEP83"/>
      <c r="VEQ83"/>
      <c r="VER83"/>
      <c r="VES83"/>
      <c r="VET83"/>
      <c r="VEU83"/>
      <c r="VEV83"/>
      <c r="VEW83"/>
      <c r="VEX83"/>
      <c r="VEY83"/>
      <c r="VEZ83"/>
      <c r="VFA83"/>
      <c r="VFB83"/>
      <c r="VFC83"/>
      <c r="VFD83"/>
      <c r="VFE83"/>
      <c r="VFF83"/>
      <c r="VFG83"/>
      <c r="VFH83"/>
      <c r="VFI83"/>
      <c r="VFJ83"/>
      <c r="VFK83"/>
      <c r="VFL83"/>
      <c r="VFM83"/>
      <c r="VFN83"/>
      <c r="VFO83"/>
      <c r="VFP83"/>
      <c r="VFQ83"/>
      <c r="VFR83"/>
      <c r="VFS83"/>
      <c r="VFT83"/>
      <c r="VFU83"/>
      <c r="VFV83"/>
      <c r="VFW83"/>
      <c r="VFX83"/>
      <c r="VFY83"/>
      <c r="VFZ83"/>
      <c r="VGA83"/>
      <c r="VGB83"/>
      <c r="VGC83"/>
      <c r="VGD83"/>
      <c r="VGE83"/>
      <c r="VGF83"/>
      <c r="VGG83"/>
      <c r="VGH83"/>
      <c r="VGI83"/>
      <c r="VGJ83"/>
      <c r="VGK83"/>
      <c r="VGL83"/>
      <c r="VGM83"/>
      <c r="VGN83"/>
      <c r="VGO83"/>
      <c r="VGP83"/>
      <c r="VGQ83"/>
      <c r="VGR83"/>
      <c r="VGS83"/>
      <c r="VGT83"/>
      <c r="VGU83"/>
      <c r="VGV83"/>
      <c r="VGW83"/>
      <c r="VGX83"/>
      <c r="VGY83"/>
      <c r="VGZ83"/>
      <c r="VHA83"/>
      <c r="VHB83"/>
      <c r="VHC83"/>
      <c r="VHD83"/>
      <c r="VHE83"/>
      <c r="VHF83"/>
      <c r="VHG83"/>
      <c r="VHH83"/>
      <c r="VHI83"/>
      <c r="VHJ83"/>
      <c r="VHK83"/>
      <c r="VHL83"/>
      <c r="VHM83"/>
      <c r="VHN83"/>
      <c r="VHO83"/>
      <c r="VHP83"/>
      <c r="VHQ83"/>
      <c r="VHR83"/>
      <c r="VHS83"/>
      <c r="VHT83"/>
      <c r="VHU83"/>
      <c r="VHV83"/>
      <c r="VHW83"/>
      <c r="VHX83"/>
      <c r="VHY83"/>
      <c r="VHZ83"/>
      <c r="VIA83"/>
      <c r="VIB83"/>
      <c r="VIC83"/>
      <c r="VID83"/>
      <c r="VIE83"/>
      <c r="VIF83"/>
      <c r="VIG83"/>
      <c r="VIH83"/>
      <c r="VII83"/>
      <c r="VIJ83"/>
      <c r="VIK83"/>
      <c r="VIL83"/>
      <c r="VIM83"/>
      <c r="VIN83"/>
      <c r="VIO83"/>
      <c r="VIP83"/>
      <c r="VIQ83"/>
      <c r="VIR83"/>
      <c r="VIS83"/>
      <c r="VIT83"/>
      <c r="VIU83"/>
      <c r="VIV83"/>
      <c r="VIW83"/>
      <c r="VIX83"/>
      <c r="VIY83"/>
      <c r="VIZ83"/>
      <c r="VJA83"/>
      <c r="VJB83"/>
      <c r="VJC83"/>
      <c r="VJD83"/>
      <c r="VJE83"/>
      <c r="VJF83"/>
      <c r="VJG83"/>
      <c r="VJH83"/>
      <c r="VJI83"/>
      <c r="VJJ83"/>
      <c r="VJK83"/>
      <c r="VJL83"/>
      <c r="VJM83"/>
      <c r="VJN83"/>
      <c r="VJO83"/>
      <c r="VJP83"/>
      <c r="VJQ83"/>
      <c r="VJR83"/>
      <c r="VJS83"/>
      <c r="VJT83"/>
      <c r="VJU83"/>
      <c r="VJV83"/>
      <c r="VJW83"/>
      <c r="VJX83"/>
      <c r="VJY83"/>
      <c r="VJZ83"/>
      <c r="VKA83"/>
      <c r="VKB83"/>
      <c r="VKC83"/>
      <c r="VKD83"/>
      <c r="VKE83"/>
      <c r="VKF83"/>
      <c r="VKG83"/>
      <c r="VKH83"/>
      <c r="VKI83"/>
      <c r="VKJ83"/>
      <c r="VKK83"/>
      <c r="VKL83"/>
      <c r="VKM83"/>
      <c r="VKN83"/>
      <c r="VKO83"/>
      <c r="VKP83"/>
      <c r="VKQ83"/>
      <c r="VKR83"/>
      <c r="VKS83"/>
      <c r="VKT83"/>
      <c r="VKU83"/>
      <c r="VKV83"/>
      <c r="VKW83"/>
      <c r="VKX83"/>
      <c r="VKY83"/>
      <c r="VKZ83"/>
      <c r="VLA83"/>
      <c r="VLB83"/>
      <c r="VLC83"/>
      <c r="VLD83"/>
      <c r="VLE83"/>
      <c r="VLF83"/>
      <c r="VLG83"/>
      <c r="VLH83"/>
      <c r="VLI83"/>
      <c r="VLJ83"/>
      <c r="VLK83"/>
      <c r="VLL83"/>
      <c r="VLM83"/>
      <c r="VLN83"/>
      <c r="VLO83"/>
      <c r="VLP83"/>
      <c r="VLQ83"/>
      <c r="VLR83"/>
      <c r="VLS83"/>
      <c r="VLT83"/>
      <c r="VLU83"/>
      <c r="VLV83"/>
      <c r="VLW83"/>
      <c r="VLX83"/>
      <c r="VLY83"/>
      <c r="VLZ83"/>
      <c r="VMA83"/>
      <c r="VMB83"/>
      <c r="VMC83"/>
      <c r="VMD83"/>
      <c r="VME83"/>
      <c r="VMF83"/>
      <c r="VMG83"/>
      <c r="VMH83"/>
      <c r="VMI83"/>
      <c r="VMJ83"/>
      <c r="VMK83"/>
      <c r="VML83"/>
      <c r="VMM83"/>
      <c r="VMN83"/>
      <c r="VMO83"/>
      <c r="VMP83"/>
      <c r="VMQ83"/>
      <c r="VMR83"/>
      <c r="VMS83"/>
      <c r="VMT83"/>
      <c r="VMU83"/>
      <c r="VMV83"/>
      <c r="VMW83"/>
      <c r="VMX83"/>
      <c r="VMY83"/>
      <c r="VMZ83"/>
      <c r="VNA83"/>
      <c r="VNB83"/>
      <c r="VNC83"/>
      <c r="VND83"/>
      <c r="VNE83"/>
      <c r="VNF83"/>
      <c r="VNG83"/>
      <c r="VNH83"/>
      <c r="VNI83"/>
      <c r="VNJ83"/>
      <c r="VNK83"/>
      <c r="VNL83"/>
      <c r="VNM83"/>
      <c r="VNN83"/>
      <c r="VNO83"/>
      <c r="VNP83"/>
      <c r="VNQ83"/>
      <c r="VNR83"/>
      <c r="VNS83"/>
      <c r="VNT83"/>
      <c r="VNU83"/>
      <c r="VNV83"/>
      <c r="VNW83"/>
      <c r="VNX83"/>
      <c r="VNY83"/>
      <c r="VNZ83"/>
      <c r="VOA83"/>
      <c r="VOB83"/>
      <c r="VOC83"/>
      <c r="VOD83"/>
      <c r="VOE83"/>
      <c r="VOF83"/>
      <c r="VOG83"/>
      <c r="VOH83"/>
      <c r="VOI83"/>
      <c r="VOJ83"/>
      <c r="VOK83"/>
      <c r="VOL83"/>
      <c r="VOM83"/>
      <c r="VON83"/>
      <c r="VOO83"/>
      <c r="VOP83"/>
      <c r="VOQ83"/>
      <c r="VOR83"/>
      <c r="VOS83"/>
      <c r="VOT83"/>
      <c r="VOU83"/>
      <c r="VOV83"/>
      <c r="VOW83"/>
      <c r="VOX83"/>
      <c r="VOY83"/>
      <c r="VOZ83"/>
      <c r="VPA83"/>
      <c r="VPB83"/>
      <c r="VPC83"/>
      <c r="VPD83"/>
      <c r="VPE83"/>
      <c r="VPF83"/>
      <c r="VPG83"/>
      <c r="VPH83"/>
      <c r="VPI83"/>
      <c r="VPJ83"/>
      <c r="VPK83"/>
      <c r="VPL83"/>
      <c r="VPM83"/>
      <c r="VPN83"/>
      <c r="VPO83"/>
      <c r="VPP83"/>
      <c r="VPQ83"/>
      <c r="VPR83"/>
      <c r="VPS83"/>
      <c r="VPT83"/>
      <c r="VPU83"/>
      <c r="VPV83"/>
      <c r="VPW83"/>
      <c r="VPX83"/>
      <c r="VPY83"/>
      <c r="VPZ83"/>
      <c r="VQA83"/>
      <c r="VQB83"/>
      <c r="VQC83"/>
      <c r="VQD83"/>
      <c r="VQE83"/>
      <c r="VQF83"/>
      <c r="VQG83"/>
      <c r="VQH83"/>
      <c r="VQI83"/>
      <c r="VQJ83"/>
      <c r="VQK83"/>
      <c r="VQL83"/>
      <c r="VQM83"/>
      <c r="VQN83"/>
      <c r="VQO83"/>
      <c r="VQP83"/>
      <c r="VQQ83"/>
      <c r="VQR83"/>
      <c r="VQS83"/>
      <c r="VQT83"/>
      <c r="VQU83"/>
      <c r="VQV83"/>
      <c r="VQW83"/>
      <c r="VQX83"/>
      <c r="VQY83"/>
      <c r="VQZ83"/>
      <c r="VRA83"/>
      <c r="VRB83"/>
      <c r="VRC83"/>
      <c r="VRD83"/>
      <c r="VRE83"/>
      <c r="VRF83"/>
      <c r="VRG83"/>
      <c r="VRH83"/>
      <c r="VRI83"/>
      <c r="VRJ83"/>
      <c r="VRK83"/>
      <c r="VRL83"/>
      <c r="VRM83"/>
      <c r="VRN83"/>
      <c r="VRO83"/>
      <c r="VRP83"/>
      <c r="VRQ83"/>
      <c r="VRR83"/>
      <c r="VRS83"/>
      <c r="VRT83"/>
      <c r="VRU83"/>
      <c r="VRV83"/>
      <c r="VRW83"/>
      <c r="VRX83"/>
      <c r="VRY83"/>
      <c r="VRZ83"/>
      <c r="VSA83"/>
      <c r="VSB83"/>
      <c r="VSC83"/>
      <c r="VSD83"/>
      <c r="VSE83"/>
      <c r="VSF83"/>
      <c r="VSG83"/>
      <c r="VSH83"/>
      <c r="VSI83"/>
      <c r="VSJ83"/>
      <c r="VSK83"/>
      <c r="VSL83"/>
      <c r="VSM83"/>
      <c r="VSN83"/>
      <c r="VSO83"/>
      <c r="VSP83"/>
      <c r="VSQ83"/>
      <c r="VSR83"/>
      <c r="VSS83"/>
      <c r="VST83"/>
      <c r="VSU83"/>
      <c r="VSV83"/>
      <c r="VSW83"/>
      <c r="VSX83"/>
      <c r="VSY83"/>
      <c r="VSZ83"/>
      <c r="VTA83"/>
      <c r="VTB83"/>
      <c r="VTC83"/>
      <c r="VTD83"/>
      <c r="VTE83"/>
      <c r="VTF83"/>
      <c r="VTG83"/>
      <c r="VTH83"/>
      <c r="VTI83"/>
      <c r="VTJ83"/>
      <c r="VTK83"/>
      <c r="VTL83"/>
      <c r="VTM83"/>
      <c r="VTN83"/>
      <c r="VTO83"/>
      <c r="VTP83"/>
      <c r="VTQ83"/>
      <c r="VTR83"/>
      <c r="VTS83"/>
      <c r="VTT83"/>
      <c r="VTU83"/>
      <c r="VTV83"/>
      <c r="VTW83"/>
      <c r="VTX83"/>
      <c r="VTY83"/>
      <c r="VTZ83"/>
      <c r="VUA83"/>
      <c r="VUB83"/>
      <c r="VUC83"/>
      <c r="VUD83"/>
      <c r="VUE83"/>
      <c r="VUF83"/>
      <c r="VUG83"/>
      <c r="VUH83"/>
      <c r="VUI83"/>
      <c r="VUJ83"/>
      <c r="VUK83"/>
      <c r="VUL83"/>
      <c r="VUM83"/>
      <c r="VUN83"/>
      <c r="VUO83"/>
      <c r="VUP83"/>
      <c r="VUQ83"/>
      <c r="VUR83"/>
      <c r="VUS83"/>
      <c r="VUT83"/>
      <c r="VUU83"/>
      <c r="VUV83"/>
      <c r="VUW83"/>
      <c r="VUX83"/>
      <c r="VUY83"/>
      <c r="VUZ83"/>
      <c r="VVA83"/>
      <c r="VVB83"/>
      <c r="VVC83"/>
      <c r="VVD83"/>
      <c r="VVE83"/>
      <c r="VVF83"/>
      <c r="VVG83"/>
      <c r="VVH83"/>
      <c r="VVI83"/>
      <c r="VVJ83"/>
      <c r="VVK83"/>
      <c r="VVL83"/>
      <c r="VVM83"/>
      <c r="VVN83"/>
      <c r="VVO83"/>
      <c r="VVP83"/>
      <c r="VVQ83"/>
      <c r="VVR83"/>
      <c r="VVS83"/>
      <c r="VVT83"/>
      <c r="VVU83"/>
      <c r="VVV83"/>
      <c r="VVW83"/>
      <c r="VVX83"/>
      <c r="VVY83"/>
      <c r="VVZ83"/>
      <c r="VWA83"/>
      <c r="VWB83"/>
      <c r="VWC83"/>
      <c r="VWD83"/>
      <c r="VWE83"/>
      <c r="VWF83"/>
      <c r="VWG83"/>
      <c r="VWH83"/>
      <c r="VWI83"/>
      <c r="VWJ83"/>
      <c r="VWK83"/>
      <c r="VWL83"/>
      <c r="VWM83"/>
      <c r="VWN83"/>
      <c r="VWO83"/>
      <c r="VWP83"/>
      <c r="VWQ83"/>
      <c r="VWR83"/>
      <c r="VWS83"/>
      <c r="VWT83"/>
      <c r="VWU83"/>
      <c r="VWV83"/>
      <c r="VWW83"/>
      <c r="VWX83"/>
      <c r="VWY83"/>
      <c r="VWZ83"/>
      <c r="VXA83"/>
      <c r="VXB83"/>
      <c r="VXC83"/>
      <c r="VXD83"/>
      <c r="VXE83"/>
      <c r="VXF83"/>
      <c r="VXG83"/>
      <c r="VXH83"/>
      <c r="VXI83"/>
      <c r="VXJ83"/>
      <c r="VXK83"/>
      <c r="VXL83"/>
      <c r="VXM83"/>
      <c r="VXN83"/>
      <c r="VXO83"/>
      <c r="VXP83"/>
      <c r="VXQ83"/>
      <c r="VXR83"/>
      <c r="VXS83"/>
      <c r="VXT83"/>
      <c r="VXU83"/>
      <c r="VXV83"/>
      <c r="VXW83"/>
      <c r="VXX83"/>
      <c r="VXY83"/>
      <c r="VXZ83"/>
      <c r="VYA83"/>
      <c r="VYB83"/>
      <c r="VYC83"/>
      <c r="VYD83"/>
      <c r="VYE83"/>
      <c r="VYF83"/>
      <c r="VYG83"/>
      <c r="VYH83"/>
      <c r="VYI83"/>
      <c r="VYJ83"/>
      <c r="VYK83"/>
      <c r="VYL83"/>
      <c r="VYM83"/>
      <c r="VYN83"/>
      <c r="VYO83"/>
      <c r="VYP83"/>
      <c r="VYQ83"/>
      <c r="VYR83"/>
      <c r="VYS83"/>
      <c r="VYT83"/>
      <c r="VYU83"/>
      <c r="VYV83"/>
      <c r="VYW83"/>
      <c r="VYX83"/>
      <c r="VYY83"/>
      <c r="VYZ83"/>
      <c r="VZA83"/>
      <c r="VZB83"/>
      <c r="VZC83"/>
      <c r="VZD83"/>
      <c r="VZE83"/>
      <c r="VZF83"/>
      <c r="VZG83"/>
      <c r="VZH83"/>
      <c r="VZI83"/>
      <c r="VZJ83"/>
      <c r="VZK83"/>
      <c r="VZL83"/>
      <c r="VZM83"/>
      <c r="VZN83"/>
      <c r="VZO83"/>
      <c r="VZP83"/>
      <c r="VZQ83"/>
      <c r="VZR83"/>
      <c r="VZS83"/>
      <c r="VZT83"/>
      <c r="VZU83"/>
      <c r="VZV83"/>
      <c r="VZW83"/>
      <c r="VZX83"/>
      <c r="VZY83"/>
      <c r="VZZ83"/>
      <c r="WAA83"/>
      <c r="WAB83"/>
      <c r="WAC83"/>
      <c r="WAD83"/>
      <c r="WAE83"/>
      <c r="WAF83"/>
      <c r="WAG83"/>
      <c r="WAH83"/>
      <c r="WAI83"/>
      <c r="WAJ83"/>
      <c r="WAK83"/>
      <c r="WAL83"/>
      <c r="WAM83"/>
      <c r="WAN83"/>
      <c r="WAO83"/>
      <c r="WAP83"/>
      <c r="WAQ83"/>
      <c r="WAR83"/>
      <c r="WAS83"/>
      <c r="WAT83"/>
      <c r="WAU83"/>
      <c r="WAV83"/>
      <c r="WAW83"/>
      <c r="WAX83"/>
      <c r="WAY83"/>
      <c r="WAZ83"/>
      <c r="WBA83"/>
      <c r="WBB83"/>
      <c r="WBC83"/>
      <c r="WBD83"/>
      <c r="WBE83"/>
      <c r="WBF83"/>
      <c r="WBG83"/>
      <c r="WBH83"/>
      <c r="WBI83"/>
      <c r="WBJ83"/>
      <c r="WBK83"/>
      <c r="WBL83"/>
      <c r="WBM83"/>
      <c r="WBN83"/>
      <c r="WBO83"/>
      <c r="WBP83"/>
      <c r="WBQ83"/>
      <c r="WBR83"/>
      <c r="WBS83"/>
      <c r="WBT83"/>
      <c r="WBU83"/>
      <c r="WBV83"/>
      <c r="WBW83"/>
      <c r="WBX83"/>
      <c r="WBY83"/>
      <c r="WBZ83"/>
      <c r="WCA83"/>
      <c r="WCB83"/>
      <c r="WCC83"/>
      <c r="WCD83"/>
      <c r="WCE83"/>
      <c r="WCF83"/>
      <c r="WCG83"/>
      <c r="WCH83"/>
      <c r="WCI83"/>
      <c r="WCJ83"/>
      <c r="WCK83"/>
      <c r="WCL83"/>
      <c r="WCM83"/>
      <c r="WCN83"/>
      <c r="WCO83"/>
      <c r="WCP83"/>
      <c r="WCQ83"/>
      <c r="WCR83"/>
      <c r="WCS83"/>
      <c r="WCT83"/>
      <c r="WCU83"/>
      <c r="WCV83"/>
      <c r="WCW83"/>
      <c r="WCX83"/>
      <c r="WCY83"/>
      <c r="WCZ83"/>
      <c r="WDA83"/>
      <c r="WDB83"/>
      <c r="WDC83"/>
      <c r="WDD83"/>
      <c r="WDE83"/>
      <c r="WDF83"/>
      <c r="WDG83"/>
      <c r="WDH83"/>
      <c r="WDI83"/>
      <c r="WDJ83"/>
      <c r="WDK83"/>
      <c r="WDL83"/>
      <c r="WDM83"/>
      <c r="WDN83"/>
      <c r="WDO83"/>
      <c r="WDP83"/>
      <c r="WDQ83"/>
      <c r="WDR83"/>
      <c r="WDS83"/>
      <c r="WDT83"/>
      <c r="WDU83"/>
      <c r="WDV83"/>
      <c r="WDW83"/>
      <c r="WDX83"/>
      <c r="WDY83"/>
      <c r="WDZ83"/>
      <c r="WEA83"/>
      <c r="WEB83"/>
      <c r="WEC83"/>
      <c r="WED83"/>
      <c r="WEE83"/>
      <c r="WEF83"/>
      <c r="WEG83"/>
      <c r="WEH83"/>
      <c r="WEI83"/>
      <c r="WEJ83"/>
      <c r="WEK83"/>
      <c r="WEL83"/>
      <c r="WEM83"/>
      <c r="WEN83"/>
      <c r="WEO83"/>
      <c r="WEP83"/>
      <c r="WEQ83"/>
      <c r="WER83"/>
      <c r="WES83"/>
      <c r="WET83"/>
      <c r="WEU83"/>
      <c r="WEV83"/>
      <c r="WEW83"/>
      <c r="WEX83"/>
      <c r="WEY83"/>
      <c r="WEZ83"/>
      <c r="WFA83"/>
      <c r="WFB83"/>
      <c r="WFC83"/>
      <c r="WFD83"/>
      <c r="WFE83"/>
      <c r="WFF83"/>
      <c r="WFG83"/>
      <c r="WFH83"/>
      <c r="WFI83"/>
      <c r="WFJ83"/>
      <c r="WFK83"/>
      <c r="WFL83"/>
      <c r="WFM83"/>
      <c r="WFN83"/>
      <c r="WFO83"/>
      <c r="WFP83"/>
      <c r="WFQ83"/>
      <c r="WFR83"/>
      <c r="WFS83"/>
      <c r="WFT83"/>
      <c r="WFU83"/>
      <c r="WFV83"/>
      <c r="WFW83"/>
      <c r="WFX83"/>
      <c r="WFY83"/>
      <c r="WFZ83"/>
      <c r="WGA83"/>
      <c r="WGB83"/>
      <c r="WGC83"/>
      <c r="WGD83"/>
      <c r="WGE83"/>
      <c r="WGF83"/>
      <c r="WGG83"/>
      <c r="WGH83"/>
      <c r="WGI83"/>
      <c r="WGJ83"/>
      <c r="WGK83"/>
      <c r="WGL83"/>
      <c r="WGM83"/>
      <c r="WGN83"/>
      <c r="WGO83"/>
      <c r="WGP83"/>
      <c r="WGQ83"/>
      <c r="WGR83"/>
      <c r="WGS83"/>
      <c r="WGT83"/>
      <c r="WGU83"/>
      <c r="WGV83"/>
      <c r="WGW83"/>
      <c r="WGX83"/>
      <c r="WGY83"/>
      <c r="WGZ83"/>
      <c r="WHA83"/>
      <c r="WHB83"/>
      <c r="WHC83"/>
      <c r="WHD83"/>
      <c r="WHE83"/>
      <c r="WHF83"/>
      <c r="WHG83"/>
      <c r="WHH83"/>
      <c r="WHI83"/>
      <c r="WHJ83"/>
      <c r="WHK83"/>
      <c r="WHL83"/>
      <c r="WHM83"/>
      <c r="WHN83"/>
      <c r="WHO83"/>
      <c r="WHP83"/>
      <c r="WHQ83"/>
      <c r="WHR83"/>
      <c r="WHS83"/>
      <c r="WHT83"/>
      <c r="WHU83"/>
      <c r="WHV83"/>
      <c r="WHW83"/>
      <c r="WHX83"/>
      <c r="WHY83"/>
      <c r="WHZ83"/>
      <c r="WIA83"/>
      <c r="WIB83"/>
      <c r="WIC83"/>
      <c r="WID83"/>
      <c r="WIE83"/>
      <c r="WIF83"/>
      <c r="WIG83"/>
      <c r="WIH83"/>
      <c r="WII83"/>
      <c r="WIJ83"/>
      <c r="WIK83"/>
      <c r="WIL83"/>
      <c r="WIM83"/>
      <c r="WIN83"/>
      <c r="WIO83"/>
      <c r="WIP83"/>
      <c r="WIQ83"/>
      <c r="WIR83"/>
      <c r="WIS83"/>
      <c r="WIT83"/>
      <c r="WIU83"/>
      <c r="WIV83"/>
      <c r="WIW83"/>
      <c r="WIX83"/>
      <c r="WIY83"/>
      <c r="WIZ83"/>
      <c r="WJA83"/>
      <c r="WJB83"/>
      <c r="WJC83"/>
      <c r="WJD83"/>
      <c r="WJE83"/>
      <c r="WJF83"/>
      <c r="WJG83"/>
      <c r="WJH83"/>
      <c r="WJI83"/>
      <c r="WJJ83"/>
      <c r="WJK83"/>
      <c r="WJL83"/>
      <c r="WJM83"/>
      <c r="WJN83"/>
      <c r="WJO83"/>
      <c r="WJP83"/>
      <c r="WJQ83"/>
      <c r="WJR83"/>
      <c r="WJS83"/>
      <c r="WJT83"/>
      <c r="WJU83"/>
      <c r="WJV83"/>
      <c r="WJW83"/>
      <c r="WJX83"/>
      <c r="WJY83"/>
      <c r="WJZ83"/>
      <c r="WKA83"/>
      <c r="WKB83"/>
      <c r="WKC83"/>
      <c r="WKD83"/>
      <c r="WKE83"/>
      <c r="WKF83"/>
      <c r="WKG83"/>
      <c r="WKH83"/>
      <c r="WKI83"/>
      <c r="WKJ83"/>
      <c r="WKK83"/>
      <c r="WKL83"/>
      <c r="WKM83"/>
      <c r="WKN83"/>
      <c r="WKO83"/>
      <c r="WKP83"/>
      <c r="WKQ83"/>
      <c r="WKR83"/>
      <c r="WKS83"/>
      <c r="WKT83"/>
      <c r="WKU83"/>
      <c r="WKV83"/>
      <c r="WKW83"/>
      <c r="WKX83"/>
      <c r="WKY83"/>
      <c r="WKZ83"/>
      <c r="WLA83"/>
      <c r="WLB83"/>
      <c r="WLC83"/>
      <c r="WLD83"/>
      <c r="WLE83"/>
      <c r="WLF83"/>
      <c r="WLG83"/>
      <c r="WLH83"/>
      <c r="WLI83"/>
      <c r="WLJ83"/>
      <c r="WLK83"/>
      <c r="WLL83"/>
      <c r="WLM83"/>
      <c r="WLN83"/>
      <c r="WLO83"/>
      <c r="WLP83"/>
      <c r="WLQ83"/>
      <c r="WLR83"/>
      <c r="WLS83"/>
      <c r="WLT83"/>
      <c r="WLU83"/>
      <c r="WLV83"/>
      <c r="WLW83"/>
      <c r="WLX83"/>
      <c r="WLY83"/>
      <c r="WLZ83"/>
      <c r="WMA83"/>
      <c r="WMB83"/>
      <c r="WMC83"/>
      <c r="WMD83"/>
      <c r="WME83"/>
      <c r="WMF83"/>
      <c r="WMG83"/>
      <c r="WMH83"/>
      <c r="WMI83"/>
      <c r="WMJ83"/>
      <c r="WMK83"/>
      <c r="WML83"/>
      <c r="WMM83"/>
      <c r="WMN83"/>
      <c r="WMO83"/>
      <c r="WMP83"/>
      <c r="WMQ83"/>
      <c r="WMR83"/>
      <c r="WMS83"/>
      <c r="WMT83"/>
      <c r="WMU83"/>
      <c r="WMV83"/>
      <c r="WMW83"/>
      <c r="WMX83"/>
      <c r="WMY83"/>
      <c r="WMZ83"/>
      <c r="WNA83"/>
      <c r="WNB83"/>
      <c r="WNC83"/>
      <c r="WND83"/>
      <c r="WNE83"/>
      <c r="WNF83"/>
      <c r="WNG83"/>
      <c r="WNH83"/>
      <c r="WNI83"/>
      <c r="WNJ83"/>
      <c r="WNK83"/>
      <c r="WNL83"/>
      <c r="WNM83"/>
      <c r="WNN83"/>
      <c r="WNO83"/>
      <c r="WNP83"/>
      <c r="WNQ83"/>
      <c r="WNR83"/>
      <c r="WNS83"/>
      <c r="WNT83"/>
      <c r="WNU83"/>
      <c r="WNV83"/>
      <c r="WNW83"/>
      <c r="WNX83"/>
      <c r="WNY83"/>
      <c r="WNZ83"/>
      <c r="WOA83"/>
      <c r="WOB83"/>
      <c r="WOC83"/>
      <c r="WOD83"/>
      <c r="WOE83"/>
      <c r="WOF83"/>
      <c r="WOG83"/>
      <c r="WOH83"/>
      <c r="WOI83"/>
      <c r="WOJ83"/>
      <c r="WOK83"/>
      <c r="WOL83"/>
      <c r="WOM83"/>
      <c r="WON83"/>
      <c r="WOO83"/>
      <c r="WOP83"/>
      <c r="WOQ83"/>
      <c r="WOR83"/>
      <c r="WOS83"/>
      <c r="WOT83"/>
      <c r="WOU83"/>
      <c r="WOV83"/>
      <c r="WOW83"/>
      <c r="WOX83"/>
      <c r="WOY83"/>
      <c r="WOZ83"/>
      <c r="WPA83"/>
      <c r="WPB83"/>
      <c r="WPC83"/>
      <c r="WPD83"/>
      <c r="WPE83"/>
      <c r="WPF83"/>
      <c r="WPG83"/>
      <c r="WPH83"/>
      <c r="WPI83"/>
      <c r="WPJ83"/>
      <c r="WPK83"/>
      <c r="WPL83"/>
      <c r="WPM83"/>
      <c r="WPN83"/>
      <c r="WPO83"/>
      <c r="WPP83"/>
      <c r="WPQ83"/>
      <c r="WPR83"/>
      <c r="WPS83"/>
      <c r="WPT83"/>
      <c r="WPU83"/>
      <c r="WPV83"/>
      <c r="WPW83"/>
      <c r="WPX83"/>
      <c r="WPY83"/>
      <c r="WPZ83"/>
      <c r="WQA83"/>
      <c r="WQB83"/>
      <c r="WQC83"/>
      <c r="WQD83"/>
      <c r="WQE83"/>
      <c r="WQF83"/>
      <c r="WQG83"/>
      <c r="WQH83"/>
      <c r="WQI83"/>
      <c r="WQJ83"/>
      <c r="WQK83"/>
      <c r="WQL83"/>
      <c r="WQM83"/>
      <c r="WQN83"/>
      <c r="WQO83"/>
      <c r="WQP83"/>
      <c r="WQQ83"/>
      <c r="WQR83"/>
      <c r="WQS83"/>
      <c r="WQT83"/>
      <c r="WQU83"/>
      <c r="WQV83"/>
      <c r="WQW83"/>
      <c r="WQX83"/>
      <c r="WQY83"/>
      <c r="WQZ83"/>
      <c r="WRA83"/>
      <c r="WRB83"/>
      <c r="WRC83"/>
      <c r="WRD83"/>
      <c r="WRE83"/>
      <c r="WRF83"/>
      <c r="WRG83"/>
      <c r="WRH83"/>
      <c r="WRI83"/>
      <c r="WRJ83"/>
      <c r="WRK83"/>
      <c r="WRL83"/>
      <c r="WRM83"/>
      <c r="WRN83"/>
      <c r="WRO83"/>
      <c r="WRP83"/>
      <c r="WRQ83"/>
      <c r="WRR83"/>
      <c r="WRS83"/>
      <c r="WRT83"/>
      <c r="WRU83"/>
      <c r="WRV83"/>
      <c r="WRW83"/>
      <c r="WRX83"/>
      <c r="WRY83"/>
      <c r="WRZ83"/>
      <c r="WSA83"/>
      <c r="WSB83"/>
      <c r="WSC83"/>
      <c r="WSD83"/>
      <c r="WSE83"/>
      <c r="WSF83"/>
      <c r="WSG83"/>
      <c r="WSH83"/>
      <c r="WSI83"/>
      <c r="WSJ83"/>
      <c r="WSK83"/>
      <c r="WSL83"/>
      <c r="WSM83"/>
      <c r="WSN83"/>
      <c r="WSO83"/>
      <c r="WSP83"/>
      <c r="WSQ83"/>
      <c r="WSR83"/>
      <c r="WSS83"/>
      <c r="WST83"/>
      <c r="WSU83"/>
      <c r="WSV83"/>
      <c r="WSW83"/>
      <c r="WSX83"/>
      <c r="WSY83"/>
      <c r="WSZ83"/>
      <c r="WTA83"/>
      <c r="WTB83"/>
      <c r="WTC83"/>
      <c r="WTD83"/>
      <c r="WTE83"/>
      <c r="WTF83"/>
      <c r="WTG83"/>
      <c r="WTH83"/>
      <c r="WTI83"/>
      <c r="WTJ83"/>
      <c r="WTK83"/>
      <c r="WTL83"/>
      <c r="WTM83"/>
      <c r="WTN83"/>
      <c r="WTO83"/>
      <c r="WTP83"/>
      <c r="WTQ83"/>
      <c r="WTR83"/>
      <c r="WTS83"/>
      <c r="WTT83"/>
      <c r="WTU83"/>
      <c r="WTV83"/>
      <c r="WTW83"/>
      <c r="WTX83"/>
      <c r="WTY83"/>
      <c r="WTZ83"/>
      <c r="WUA83"/>
      <c r="WUB83"/>
      <c r="WUC83"/>
      <c r="WUD83"/>
      <c r="WUE83"/>
      <c r="WUF83"/>
      <c r="WUG83"/>
      <c r="WUH83"/>
      <c r="WUI83"/>
      <c r="WUJ83"/>
      <c r="WUK83"/>
      <c r="WUL83"/>
      <c r="WUM83"/>
      <c r="WUN83"/>
      <c r="WUO83"/>
      <c r="WUP83"/>
      <c r="WUQ83"/>
      <c r="WUR83"/>
      <c r="WUS83"/>
      <c r="WUT83"/>
      <c r="WUU83"/>
      <c r="WUV83"/>
      <c r="WUW83"/>
      <c r="WUX83"/>
      <c r="WUY83"/>
      <c r="WUZ83"/>
      <c r="WVA83"/>
      <c r="WVB83"/>
      <c r="WVC83"/>
      <c r="WVD83"/>
      <c r="WVE83"/>
      <c r="WVF83"/>
      <c r="WVG83"/>
      <c r="WVH83"/>
      <c r="WVI83"/>
      <c r="WVJ83"/>
      <c r="WVK83"/>
      <c r="WVL83"/>
      <c r="WVM83"/>
      <c r="WVN83"/>
      <c r="WVO83"/>
      <c r="WVP83"/>
      <c r="WVQ83"/>
      <c r="WVR83"/>
      <c r="WVS83"/>
      <c r="WVT83"/>
      <c r="WVU83"/>
      <c r="WVV83"/>
      <c r="WVW83"/>
      <c r="WVX83"/>
      <c r="WVY83"/>
      <c r="WVZ83"/>
      <c r="WWA83"/>
      <c r="WWB83"/>
      <c r="WWC83"/>
      <c r="WWD83"/>
      <c r="WWE83"/>
      <c r="WWF83"/>
      <c r="WWG83"/>
      <c r="WWH83"/>
      <c r="WWI83"/>
      <c r="WWJ83"/>
      <c r="WWK83"/>
      <c r="WWL83"/>
      <c r="WWM83"/>
      <c r="WWN83"/>
      <c r="WWO83"/>
      <c r="WWP83"/>
      <c r="WWQ83"/>
      <c r="WWR83"/>
      <c r="WWS83"/>
      <c r="WWT83"/>
      <c r="WWU83"/>
      <c r="WWV83"/>
      <c r="WWW83"/>
      <c r="WWX83"/>
      <c r="WWY83"/>
      <c r="WWZ83"/>
      <c r="WXA83"/>
      <c r="WXB83"/>
      <c r="WXC83"/>
      <c r="WXD83"/>
      <c r="WXE83"/>
      <c r="WXF83"/>
      <c r="WXG83"/>
      <c r="WXH83"/>
      <c r="WXI83"/>
      <c r="WXJ83"/>
      <c r="WXK83"/>
      <c r="WXL83"/>
      <c r="WXM83"/>
      <c r="WXN83"/>
      <c r="WXO83"/>
      <c r="WXP83"/>
      <c r="WXQ83"/>
      <c r="WXR83"/>
      <c r="WXS83"/>
      <c r="WXT83"/>
      <c r="WXU83"/>
      <c r="WXV83"/>
      <c r="WXW83"/>
      <c r="WXX83"/>
      <c r="WXY83"/>
      <c r="WXZ83"/>
      <c r="WYA83"/>
      <c r="WYB83"/>
      <c r="WYC83"/>
      <c r="WYD83"/>
      <c r="WYE83"/>
      <c r="WYF83"/>
      <c r="WYG83"/>
      <c r="WYH83"/>
      <c r="WYI83"/>
      <c r="WYJ83"/>
      <c r="WYK83"/>
      <c r="WYL83"/>
      <c r="WYM83"/>
      <c r="WYN83"/>
      <c r="WYO83"/>
      <c r="WYP83"/>
      <c r="WYQ83"/>
      <c r="WYR83"/>
      <c r="WYS83"/>
      <c r="WYT83"/>
      <c r="WYU83"/>
      <c r="WYV83"/>
      <c r="WYW83"/>
      <c r="WYX83"/>
      <c r="WYY83"/>
      <c r="WYZ83"/>
      <c r="WZA83"/>
      <c r="WZB83"/>
      <c r="WZC83"/>
      <c r="WZD83"/>
      <c r="WZE83"/>
      <c r="WZF83"/>
      <c r="WZG83"/>
      <c r="WZH83"/>
      <c r="WZI83"/>
      <c r="WZJ83"/>
      <c r="WZK83"/>
      <c r="WZL83"/>
      <c r="WZM83"/>
      <c r="WZN83"/>
      <c r="WZO83"/>
      <c r="WZP83"/>
      <c r="WZQ83"/>
      <c r="WZR83"/>
      <c r="WZS83"/>
      <c r="WZT83"/>
      <c r="WZU83"/>
      <c r="WZV83"/>
      <c r="WZW83"/>
      <c r="WZX83"/>
      <c r="WZY83"/>
      <c r="WZZ83"/>
      <c r="XAA83"/>
      <c r="XAB83"/>
      <c r="XAC83"/>
      <c r="XAD83"/>
      <c r="XAE83"/>
      <c r="XAF83"/>
      <c r="XAG83"/>
      <c r="XAH83"/>
      <c r="XAI83"/>
      <c r="XAJ83"/>
      <c r="XAK83"/>
      <c r="XAL83"/>
      <c r="XAM83"/>
      <c r="XAN83"/>
      <c r="XAO83"/>
      <c r="XAP83"/>
      <c r="XAQ83"/>
      <c r="XAR83"/>
      <c r="XAS83"/>
      <c r="XAT83"/>
      <c r="XAU83"/>
      <c r="XAV83"/>
      <c r="XAW83"/>
      <c r="XAX83"/>
      <c r="XAY83"/>
      <c r="XAZ83"/>
      <c r="XBA83"/>
      <c r="XBB83"/>
      <c r="XBC83"/>
      <c r="XBD83"/>
      <c r="XBE83"/>
      <c r="XBF83"/>
      <c r="XBG83"/>
      <c r="XBH83"/>
      <c r="XBI83"/>
      <c r="XBJ83"/>
      <c r="XBK83"/>
      <c r="XBL83"/>
      <c r="XBM83"/>
      <c r="XBN83"/>
      <c r="XBO83"/>
      <c r="XBP83"/>
      <c r="XBQ83"/>
      <c r="XBR83"/>
      <c r="XBS83"/>
      <c r="XBT83"/>
      <c r="XBU83"/>
      <c r="XBV83"/>
      <c r="XBW83"/>
      <c r="XBX83"/>
      <c r="XBY83"/>
      <c r="XBZ83"/>
      <c r="XCA83"/>
      <c r="XCB83"/>
      <c r="XCC83"/>
      <c r="XCD83"/>
      <c r="XCE83"/>
      <c r="XCF83"/>
      <c r="XCG83"/>
      <c r="XCH83"/>
      <c r="XCI83"/>
      <c r="XCJ83"/>
      <c r="XCK83"/>
      <c r="XCL83"/>
      <c r="XCM83"/>
      <c r="XCN83"/>
      <c r="XCO83"/>
      <c r="XCP83"/>
      <c r="XCQ83"/>
      <c r="XCR83"/>
      <c r="XCS83"/>
      <c r="XCT83"/>
      <c r="XCU83"/>
      <c r="XCV83"/>
      <c r="XCW83"/>
      <c r="XCX83"/>
      <c r="XCY83"/>
      <c r="XCZ83"/>
      <c r="XDA83"/>
      <c r="XDB83"/>
      <c r="XDC83"/>
      <c r="XDD83"/>
      <c r="XDE83"/>
      <c r="XDF83"/>
      <c r="XDG83"/>
      <c r="XDH83"/>
      <c r="XDI83"/>
      <c r="XDJ83"/>
      <c r="XDK83"/>
      <c r="XDL83"/>
      <c r="XDM83"/>
      <c r="XDN83"/>
      <c r="XDO83"/>
      <c r="XDP83"/>
      <c r="XDQ83"/>
      <c r="XDR83"/>
      <c r="XDS83"/>
      <c r="XDT83"/>
      <c r="XDU83"/>
      <c r="XDV83"/>
      <c r="XDW83"/>
      <c r="XDX83"/>
      <c r="XDY83"/>
      <c r="XDZ83"/>
      <c r="XEA83"/>
      <c r="XEB83"/>
      <c r="XEC83"/>
      <c r="XED83"/>
      <c r="XEE83"/>
      <c r="XEF83"/>
      <c r="XEG83"/>
      <c r="XEH83"/>
      <c r="XEI83"/>
      <c r="XEJ83"/>
      <c r="XEK83"/>
      <c r="XEL83"/>
      <c r="XEM83"/>
      <c r="XEN83"/>
      <c r="XEO83"/>
      <c r="XEP83"/>
      <c r="XEQ83"/>
      <c r="XER83"/>
      <c r="XES83"/>
      <c r="XET83"/>
      <c r="XEU83"/>
      <c r="XEV83"/>
      <c r="XEW83"/>
      <c r="XEX83"/>
      <c r="XEY83"/>
      <c r="XEZ83"/>
      <c r="XFA83"/>
      <c r="XFB83"/>
      <c r="XFC83"/>
    </row>
    <row r="84" spans="1:16383" ht="60" customHeight="1">
      <c r="A84" s="18">
        <v>83</v>
      </c>
      <c r="B84" s="18" t="s">
        <v>15814</v>
      </c>
      <c r="C84" s="18" t="s">
        <v>17706</v>
      </c>
      <c r="D84" s="20">
        <f>COUNTIFS(调查表!C:C,年代!C84,调查表!H:H,"不详")</f>
        <v>2</v>
      </c>
      <c r="E84" s="47">
        <f>COUNTIFS(调查表!C:C,年代!C84,调查表!H:H,"夏")</f>
        <v>0</v>
      </c>
      <c r="F84" s="20">
        <f>COUNTIFS(调查表!C:C,年代!C84,调查表!H:H,"商")</f>
        <v>0</v>
      </c>
      <c r="G84" s="20">
        <f>COUNTIFS(调查表!C:C,年代!C84,调查表!H:H,"周（春秋战国）")</f>
        <v>0</v>
      </c>
      <c r="H84" s="20">
        <f>COUNTIFS(调查表!C:C,年代!C84,调查表!H:H,"秦朝")</f>
        <v>0</v>
      </c>
      <c r="I84" s="20">
        <f>COUNTIFS(调查表!C:C,年代!C84,调查表!H:H,"西汉")</f>
        <v>0</v>
      </c>
      <c r="J84" s="20">
        <f>COUNTIFS(调查表!C:C,年代!C84,调查表!H:H,"新朝")</f>
        <v>0</v>
      </c>
      <c r="K84" s="20">
        <f>COUNTIFS(调查表!C:C,年代!C84,调查表!H:H,"东汉")</f>
        <v>0</v>
      </c>
      <c r="L84" s="20">
        <f>COUNTIFS(调查表!C:C,年代!C84,调查表!H:H,"三国")</f>
        <v>0</v>
      </c>
      <c r="M84" s="20">
        <f>COUNTIFS(调查表!C:C,年代!C84,调查表!H:H,"晋")</f>
        <v>0</v>
      </c>
      <c r="N84" s="20">
        <f>COUNTIFS(调查表!C:C,年代!C84,调查表!H:H,"南北朝")</f>
        <v>0</v>
      </c>
      <c r="O84" s="20">
        <f>COUNTIFS(调查表!C:C,年代!C84,调查表!H:H,"隋朝")</f>
        <v>0</v>
      </c>
      <c r="P84" s="20">
        <f>COUNTIFS(调查表!C:C,年代!C84,调查表!H:H,"唐朝")</f>
        <v>0</v>
      </c>
      <c r="Q84" s="20">
        <f>COUNTIFS(调查表!C:C,年代!C84,调查表!H:H,"五代十国")</f>
        <v>0</v>
      </c>
      <c r="R84" s="20">
        <f>COUNTIFS(调查表!C:C,年代!C84,调查表!H:H,"宋")</f>
        <v>1</v>
      </c>
      <c r="S84" s="20">
        <f>COUNTIFS(调查表!C:C,年代!C84,调查表!H:H,"元")</f>
        <v>2</v>
      </c>
      <c r="T84" s="20">
        <f>COUNTIFS(调查表!C:C,年代!C84,调查表!H:H,"明")</f>
        <v>9</v>
      </c>
      <c r="U84" s="20">
        <f>COUNTIFS(调查表!C:C,年代!C84,调查表!H:H,"清")</f>
        <v>46</v>
      </c>
      <c r="V84" s="20">
        <f>COUNTIFS(调查表!C:C,年代!C84,调查表!H:H,"中华民国")</f>
        <v>2</v>
      </c>
      <c r="W84" s="20">
        <f>COUNTIFS(调查表!C:C,年代!C84,调查表!H:H,"50年代")</f>
        <v>0</v>
      </c>
      <c r="X84" s="20">
        <f>COUNTIFS(调查表!C:C,年代!C84,调查表!H:H,"60年代")</f>
        <v>0</v>
      </c>
      <c r="Y84" s="20">
        <f>COUNTIFS(调查表!C:C,年代!C84,调查表!H:H,"70年代")</f>
        <v>1</v>
      </c>
      <c r="Z84" s="20">
        <f>COUNTIFS(调查表!C:C,年代!C84,调查表!H:H,"80年代")</f>
        <v>0</v>
      </c>
      <c r="AA84" s="20">
        <f>COUNTIFS(调查表!C:C,年代!C84,调查表!H:H,"现代")</f>
        <v>0</v>
      </c>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row>
    <row r="85" spans="1:16383" ht="60" customHeight="1">
      <c r="A85" s="18">
        <v>84</v>
      </c>
      <c r="B85" s="18" t="s">
        <v>15814</v>
      </c>
      <c r="C85" s="18" t="s">
        <v>15815</v>
      </c>
      <c r="D85" s="20">
        <f>COUNTIFS(调查表!C:C,年代!C85,调查表!H:H,"不详")</f>
        <v>32</v>
      </c>
      <c r="E85" s="47">
        <f>COUNTIFS(调查表!C:C,年代!C85,调查表!H:H,"夏")</f>
        <v>0</v>
      </c>
      <c r="F85" s="20">
        <f>COUNTIFS(调查表!C:C,年代!C85,调查表!H:H,"商")</f>
        <v>0</v>
      </c>
      <c r="G85" s="20">
        <f>COUNTIFS(调查表!C:C,年代!C85,调查表!H:H,"周（春秋战国）")</f>
        <v>0</v>
      </c>
      <c r="H85" s="20">
        <f>COUNTIFS(调查表!C:C,年代!C85,调查表!H:H,"秦朝")</f>
        <v>0</v>
      </c>
      <c r="I85" s="20">
        <f>COUNTIFS(调查表!C:C,年代!C85,调查表!H:H,"西汉")</f>
        <v>0</v>
      </c>
      <c r="J85" s="20">
        <f>COUNTIFS(调查表!C:C,年代!C85,调查表!H:H,"新朝")</f>
        <v>0</v>
      </c>
      <c r="K85" s="20">
        <f>COUNTIFS(调查表!C:C,年代!C85,调查表!H:H,"东汉")</f>
        <v>0</v>
      </c>
      <c r="L85" s="20">
        <f>COUNTIFS(调查表!C:C,年代!C85,调查表!H:H,"三国")</f>
        <v>0</v>
      </c>
      <c r="M85" s="20">
        <f>COUNTIFS(调查表!C:C,年代!C85,调查表!H:H,"晋")</f>
        <v>2</v>
      </c>
      <c r="N85" s="20">
        <f>COUNTIFS(调查表!C:C,年代!C85,调查表!H:H,"南北朝")</f>
        <v>0</v>
      </c>
      <c r="O85" s="20">
        <f>COUNTIFS(调查表!C:C,年代!C85,调查表!H:H,"隋朝")</f>
        <v>0</v>
      </c>
      <c r="P85" s="20">
        <f>COUNTIFS(调查表!C:C,年代!C85,调查表!H:H,"唐朝")</f>
        <v>0</v>
      </c>
      <c r="Q85" s="20">
        <f>COUNTIFS(调查表!C:C,年代!C85,调查表!H:H,"五代十国")</f>
        <v>0</v>
      </c>
      <c r="R85" s="20">
        <f>COUNTIFS(调查表!C:C,年代!C85,调查表!H:H,"宋")</f>
        <v>4</v>
      </c>
      <c r="S85" s="20">
        <f>COUNTIFS(调查表!C:C,年代!C85,调查表!H:H,"元")</f>
        <v>2</v>
      </c>
      <c r="T85" s="20">
        <f>COUNTIFS(调查表!C:C,年代!C85,调查表!H:H,"明")</f>
        <v>4</v>
      </c>
      <c r="U85" s="20">
        <f>COUNTIFS(调查表!C:C,年代!C85,调查表!H:H,"清")</f>
        <v>32</v>
      </c>
      <c r="V85" s="20">
        <f>COUNTIFS(调查表!C:C,年代!C85,调查表!H:H,"中华民国")</f>
        <v>30</v>
      </c>
      <c r="W85" s="20">
        <f>COUNTIFS(调查表!C:C,年代!C85,调查表!H:H,"50年代")</f>
        <v>2</v>
      </c>
      <c r="X85" s="20">
        <f>COUNTIFS(调查表!C:C,年代!C85,调查表!H:H,"60年代")</f>
        <v>0</v>
      </c>
      <c r="Y85" s="20">
        <f>COUNTIFS(调查表!C:C,年代!C85,调查表!H:H,"70年代")</f>
        <v>0</v>
      </c>
      <c r="Z85" s="20">
        <f>COUNTIFS(调查表!C:C,年代!C85,调查表!H:H,"80年代")</f>
        <v>0</v>
      </c>
      <c r="AA85" s="20">
        <f>COUNTIFS(调查表!C:C,年代!C85,调查表!H:H,"现代")</f>
        <v>0</v>
      </c>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c r="AMK85"/>
      <c r="AML85"/>
      <c r="AMM85"/>
      <c r="AMN85"/>
      <c r="AMO85"/>
      <c r="AMP85"/>
      <c r="AMQ85"/>
      <c r="AMR85"/>
      <c r="AMS85"/>
      <c r="AMT85"/>
      <c r="AMU85"/>
      <c r="AMV85"/>
      <c r="AMW85"/>
      <c r="AMX85"/>
      <c r="AMY85"/>
      <c r="AMZ85"/>
      <c r="ANA85"/>
      <c r="ANB85"/>
      <c r="ANC85"/>
      <c r="AND85"/>
      <c r="ANE85"/>
      <c r="ANF85"/>
      <c r="ANG85"/>
      <c r="ANH85"/>
      <c r="ANI85"/>
      <c r="ANJ85"/>
      <c r="ANK85"/>
      <c r="ANL85"/>
      <c r="ANM85"/>
      <c r="ANN85"/>
      <c r="ANO85"/>
      <c r="ANP85"/>
      <c r="ANQ85"/>
      <c r="ANR85"/>
      <c r="ANS85"/>
      <c r="ANT85"/>
      <c r="ANU85"/>
      <c r="ANV85"/>
      <c r="ANW85"/>
      <c r="ANX85"/>
      <c r="ANY85"/>
      <c r="ANZ85"/>
      <c r="AOA85"/>
      <c r="AOB85"/>
      <c r="AOC85"/>
      <c r="AOD85"/>
      <c r="AOE85"/>
      <c r="AOF85"/>
      <c r="AOG85"/>
      <c r="AOH85"/>
      <c r="AOI85"/>
      <c r="AOJ85"/>
      <c r="AOK85"/>
      <c r="AOL85"/>
      <c r="AOM85"/>
      <c r="AON85"/>
      <c r="AOO85"/>
      <c r="AOP85"/>
      <c r="AOQ85"/>
      <c r="AOR85"/>
      <c r="AOS85"/>
      <c r="AOT85"/>
      <c r="AOU85"/>
      <c r="AOV85"/>
      <c r="AOW85"/>
      <c r="AOX85"/>
      <c r="AOY85"/>
      <c r="AOZ85"/>
      <c r="APA85"/>
      <c r="APB85"/>
      <c r="APC85"/>
      <c r="APD85"/>
      <c r="APE85"/>
      <c r="APF85"/>
      <c r="APG85"/>
      <c r="APH85"/>
      <c r="API85"/>
      <c r="APJ85"/>
      <c r="APK85"/>
      <c r="APL85"/>
      <c r="APM85"/>
      <c r="APN85"/>
      <c r="APO85"/>
      <c r="APP85"/>
      <c r="APQ85"/>
      <c r="APR85"/>
      <c r="APS85"/>
      <c r="APT85"/>
      <c r="APU85"/>
      <c r="APV85"/>
      <c r="APW85"/>
      <c r="APX85"/>
      <c r="APY85"/>
      <c r="APZ85"/>
      <c r="AQA85"/>
      <c r="AQB85"/>
      <c r="AQC85"/>
      <c r="AQD85"/>
      <c r="AQE85"/>
      <c r="AQF85"/>
      <c r="AQG85"/>
      <c r="AQH85"/>
      <c r="AQI85"/>
      <c r="AQJ85"/>
      <c r="AQK85"/>
      <c r="AQL85"/>
      <c r="AQM85"/>
      <c r="AQN85"/>
      <c r="AQO85"/>
      <c r="AQP85"/>
      <c r="AQQ85"/>
      <c r="AQR85"/>
      <c r="AQS85"/>
      <c r="AQT85"/>
      <c r="AQU85"/>
      <c r="AQV85"/>
      <c r="AQW85"/>
      <c r="AQX85"/>
      <c r="AQY85"/>
      <c r="AQZ85"/>
      <c r="ARA85"/>
      <c r="ARB85"/>
      <c r="ARC85"/>
      <c r="ARD85"/>
      <c r="ARE85"/>
      <c r="ARF85"/>
      <c r="ARG85"/>
      <c r="ARH85"/>
      <c r="ARI85"/>
      <c r="ARJ85"/>
      <c r="ARK85"/>
      <c r="ARL85"/>
      <c r="ARM85"/>
      <c r="ARN85"/>
      <c r="ARO85"/>
      <c r="ARP85"/>
      <c r="ARQ85"/>
      <c r="ARR85"/>
      <c r="ARS85"/>
      <c r="ART85"/>
      <c r="ARU85"/>
      <c r="ARV85"/>
      <c r="ARW85"/>
      <c r="ARX85"/>
      <c r="ARY85"/>
      <c r="ARZ85"/>
      <c r="ASA85"/>
      <c r="ASB85"/>
      <c r="ASC85"/>
      <c r="ASD85"/>
      <c r="ASE85"/>
      <c r="ASF85"/>
      <c r="ASG85"/>
      <c r="ASH85"/>
      <c r="ASI85"/>
      <c r="ASJ85"/>
      <c r="ASK85"/>
      <c r="ASL85"/>
      <c r="ASM85"/>
      <c r="ASN85"/>
      <c r="ASO85"/>
      <c r="ASP85"/>
      <c r="ASQ85"/>
      <c r="ASR85"/>
      <c r="ASS85"/>
      <c r="AST85"/>
      <c r="ASU85"/>
      <c r="ASV85"/>
      <c r="ASW85"/>
      <c r="ASX85"/>
      <c r="ASY85"/>
      <c r="ASZ85"/>
      <c r="ATA85"/>
      <c r="ATB85"/>
      <c r="ATC85"/>
      <c r="ATD85"/>
      <c r="ATE85"/>
      <c r="ATF85"/>
      <c r="ATG85"/>
      <c r="ATH85"/>
      <c r="ATI85"/>
      <c r="ATJ85"/>
      <c r="ATK85"/>
      <c r="ATL85"/>
      <c r="ATM85"/>
      <c r="ATN85"/>
      <c r="ATO85"/>
      <c r="ATP85"/>
      <c r="ATQ85"/>
      <c r="ATR85"/>
      <c r="ATS85"/>
      <c r="ATT85"/>
      <c r="ATU85"/>
      <c r="ATV85"/>
      <c r="ATW85"/>
      <c r="ATX85"/>
      <c r="ATY85"/>
      <c r="ATZ85"/>
      <c r="AUA85"/>
      <c r="AUB85"/>
      <c r="AUC85"/>
      <c r="AUD85"/>
      <c r="AUE85"/>
      <c r="AUF85"/>
      <c r="AUG85"/>
      <c r="AUH85"/>
      <c r="AUI85"/>
      <c r="AUJ85"/>
      <c r="AUK85"/>
      <c r="AUL85"/>
      <c r="AUM85"/>
      <c r="AUN85"/>
      <c r="AUO85"/>
      <c r="AUP85"/>
      <c r="AUQ85"/>
      <c r="AUR85"/>
      <c r="AUS85"/>
      <c r="AUT85"/>
      <c r="AUU85"/>
      <c r="AUV85"/>
      <c r="AUW85"/>
      <c r="AUX85"/>
      <c r="AUY85"/>
      <c r="AUZ85"/>
      <c r="AVA85"/>
      <c r="AVB85"/>
      <c r="AVC85"/>
      <c r="AVD85"/>
      <c r="AVE85"/>
      <c r="AVF85"/>
      <c r="AVG85"/>
      <c r="AVH85"/>
      <c r="AVI85"/>
      <c r="AVJ85"/>
      <c r="AVK85"/>
      <c r="AVL85"/>
      <c r="AVM85"/>
      <c r="AVN85"/>
      <c r="AVO85"/>
      <c r="AVP85"/>
      <c r="AVQ85"/>
      <c r="AVR85"/>
      <c r="AVS85"/>
      <c r="AVT85"/>
      <c r="AVU85"/>
      <c r="AVV85"/>
      <c r="AVW85"/>
      <c r="AVX85"/>
      <c r="AVY85"/>
      <c r="AVZ85"/>
      <c r="AWA85"/>
      <c r="AWB85"/>
      <c r="AWC85"/>
      <c r="AWD85"/>
      <c r="AWE85"/>
      <c r="AWF85"/>
      <c r="AWG85"/>
      <c r="AWH85"/>
      <c r="AWI85"/>
      <c r="AWJ85"/>
      <c r="AWK85"/>
      <c r="AWL85"/>
      <c r="AWM85"/>
      <c r="AWN85"/>
      <c r="AWO85"/>
      <c r="AWP85"/>
      <c r="AWQ85"/>
      <c r="AWR85"/>
      <c r="AWS85"/>
      <c r="AWT85"/>
      <c r="AWU85"/>
      <c r="AWV85"/>
      <c r="AWW85"/>
      <c r="AWX85"/>
      <c r="AWY85"/>
      <c r="AWZ85"/>
      <c r="AXA85"/>
      <c r="AXB85"/>
      <c r="AXC85"/>
      <c r="AXD85"/>
      <c r="AXE85"/>
      <c r="AXF85"/>
      <c r="AXG85"/>
      <c r="AXH85"/>
      <c r="AXI85"/>
      <c r="AXJ85"/>
      <c r="AXK85"/>
      <c r="AXL85"/>
      <c r="AXM85"/>
      <c r="AXN85"/>
      <c r="AXO85"/>
      <c r="AXP85"/>
      <c r="AXQ85"/>
      <c r="AXR85"/>
      <c r="AXS85"/>
      <c r="AXT85"/>
      <c r="AXU85"/>
      <c r="AXV85"/>
      <c r="AXW85"/>
      <c r="AXX85"/>
      <c r="AXY85"/>
      <c r="AXZ85"/>
      <c r="AYA85"/>
      <c r="AYB85"/>
      <c r="AYC85"/>
      <c r="AYD85"/>
      <c r="AYE85"/>
      <c r="AYF85"/>
      <c r="AYG85"/>
      <c r="AYH85"/>
      <c r="AYI85"/>
      <c r="AYJ85"/>
      <c r="AYK85"/>
      <c r="AYL85"/>
      <c r="AYM85"/>
      <c r="AYN85"/>
      <c r="AYO85"/>
      <c r="AYP85"/>
      <c r="AYQ85"/>
      <c r="AYR85"/>
      <c r="AYS85"/>
      <c r="AYT85"/>
      <c r="AYU85"/>
      <c r="AYV85"/>
      <c r="AYW85"/>
      <c r="AYX85"/>
      <c r="AYY85"/>
      <c r="AYZ85"/>
      <c r="AZA85"/>
      <c r="AZB85"/>
      <c r="AZC85"/>
      <c r="AZD85"/>
      <c r="AZE85"/>
      <c r="AZF85"/>
      <c r="AZG85"/>
      <c r="AZH85"/>
      <c r="AZI85"/>
      <c r="AZJ85"/>
      <c r="AZK85"/>
      <c r="AZL85"/>
      <c r="AZM85"/>
      <c r="AZN85"/>
      <c r="AZO85"/>
      <c r="AZP85"/>
      <c r="AZQ85"/>
      <c r="AZR85"/>
      <c r="AZS85"/>
      <c r="AZT85"/>
      <c r="AZU85"/>
      <c r="AZV85"/>
      <c r="AZW85"/>
      <c r="AZX85"/>
      <c r="AZY85"/>
      <c r="AZZ85"/>
      <c r="BAA85"/>
      <c r="BAB85"/>
      <c r="BAC85"/>
      <c r="BAD85"/>
      <c r="BAE85"/>
      <c r="BAF85"/>
      <c r="BAG85"/>
      <c r="BAH85"/>
      <c r="BAI85"/>
      <c r="BAJ85"/>
      <c r="BAK85"/>
      <c r="BAL85"/>
      <c r="BAM85"/>
      <c r="BAN85"/>
      <c r="BAO85"/>
      <c r="BAP85"/>
      <c r="BAQ85"/>
      <c r="BAR85"/>
      <c r="BAS85"/>
      <c r="BAT85"/>
      <c r="BAU85"/>
      <c r="BAV85"/>
      <c r="BAW85"/>
      <c r="BAX85"/>
      <c r="BAY85"/>
      <c r="BAZ85"/>
      <c r="BBA85"/>
      <c r="BBB85"/>
      <c r="BBC85"/>
      <c r="BBD85"/>
      <c r="BBE85"/>
      <c r="BBF85"/>
      <c r="BBG85"/>
      <c r="BBH85"/>
      <c r="BBI85"/>
      <c r="BBJ85"/>
      <c r="BBK85"/>
      <c r="BBL85"/>
      <c r="BBM85"/>
      <c r="BBN85"/>
      <c r="BBO85"/>
      <c r="BBP85"/>
      <c r="BBQ85"/>
      <c r="BBR85"/>
      <c r="BBS85"/>
      <c r="BBT85"/>
      <c r="BBU85"/>
      <c r="BBV85"/>
      <c r="BBW85"/>
      <c r="BBX85"/>
      <c r="BBY85"/>
      <c r="BBZ85"/>
      <c r="BCA85"/>
      <c r="BCB85"/>
      <c r="BCC85"/>
      <c r="BCD85"/>
      <c r="BCE85"/>
      <c r="BCF85"/>
      <c r="BCG85"/>
      <c r="BCH85"/>
      <c r="BCI85"/>
      <c r="BCJ85"/>
      <c r="BCK85"/>
      <c r="BCL85"/>
      <c r="BCM85"/>
      <c r="BCN85"/>
      <c r="BCO85"/>
      <c r="BCP85"/>
      <c r="BCQ85"/>
      <c r="BCR85"/>
      <c r="BCS85"/>
      <c r="BCT85"/>
      <c r="BCU85"/>
      <c r="BCV85"/>
      <c r="BCW85"/>
      <c r="BCX85"/>
      <c r="BCY85"/>
      <c r="BCZ85"/>
      <c r="BDA85"/>
      <c r="BDB85"/>
      <c r="BDC85"/>
      <c r="BDD85"/>
      <c r="BDE85"/>
      <c r="BDF85"/>
      <c r="BDG85"/>
      <c r="BDH85"/>
      <c r="BDI85"/>
      <c r="BDJ85"/>
      <c r="BDK85"/>
      <c r="BDL85"/>
      <c r="BDM85"/>
      <c r="BDN85"/>
      <c r="BDO85"/>
      <c r="BDP85"/>
      <c r="BDQ85"/>
      <c r="BDR85"/>
      <c r="BDS85"/>
      <c r="BDT85"/>
      <c r="BDU85"/>
      <c r="BDV85"/>
      <c r="BDW85"/>
      <c r="BDX85"/>
      <c r="BDY85"/>
      <c r="BDZ85"/>
      <c r="BEA85"/>
      <c r="BEB85"/>
      <c r="BEC85"/>
      <c r="BED85"/>
      <c r="BEE85"/>
      <c r="BEF85"/>
      <c r="BEG85"/>
      <c r="BEH85"/>
      <c r="BEI85"/>
      <c r="BEJ85"/>
      <c r="BEK85"/>
      <c r="BEL85"/>
      <c r="BEM85"/>
      <c r="BEN85"/>
      <c r="BEO85"/>
      <c r="BEP85"/>
      <c r="BEQ85"/>
      <c r="BER85"/>
      <c r="BES85"/>
      <c r="BET85"/>
      <c r="BEU85"/>
      <c r="BEV85"/>
      <c r="BEW85"/>
      <c r="BEX85"/>
      <c r="BEY85"/>
      <c r="BEZ85"/>
      <c r="BFA85"/>
      <c r="BFB85"/>
      <c r="BFC85"/>
      <c r="BFD85"/>
      <c r="BFE85"/>
      <c r="BFF85"/>
      <c r="BFG85"/>
      <c r="BFH85"/>
      <c r="BFI85"/>
      <c r="BFJ85"/>
      <c r="BFK85"/>
      <c r="BFL85"/>
      <c r="BFM85"/>
      <c r="BFN85"/>
      <c r="BFO85"/>
      <c r="BFP85"/>
      <c r="BFQ85"/>
      <c r="BFR85"/>
      <c r="BFS85"/>
      <c r="BFT85"/>
      <c r="BFU85"/>
      <c r="BFV85"/>
      <c r="BFW85"/>
      <c r="BFX85"/>
      <c r="BFY85"/>
      <c r="BFZ85"/>
      <c r="BGA85"/>
      <c r="BGB85"/>
      <c r="BGC85"/>
      <c r="BGD85"/>
      <c r="BGE85"/>
      <c r="BGF85"/>
      <c r="BGG85"/>
      <c r="BGH85"/>
      <c r="BGI85"/>
      <c r="BGJ85"/>
      <c r="BGK85"/>
      <c r="BGL85"/>
      <c r="BGM85"/>
      <c r="BGN85"/>
      <c r="BGO85"/>
      <c r="BGP85"/>
      <c r="BGQ85"/>
      <c r="BGR85"/>
      <c r="BGS85"/>
      <c r="BGT85"/>
      <c r="BGU85"/>
      <c r="BGV85"/>
      <c r="BGW85"/>
      <c r="BGX85"/>
      <c r="BGY85"/>
      <c r="BGZ85"/>
      <c r="BHA85"/>
      <c r="BHB85"/>
      <c r="BHC85"/>
      <c r="BHD85"/>
      <c r="BHE85"/>
      <c r="BHF85"/>
      <c r="BHG85"/>
      <c r="BHH85"/>
      <c r="BHI85"/>
      <c r="BHJ85"/>
      <c r="BHK85"/>
      <c r="BHL85"/>
      <c r="BHM85"/>
      <c r="BHN85"/>
      <c r="BHO85"/>
      <c r="BHP85"/>
      <c r="BHQ85"/>
      <c r="BHR85"/>
      <c r="BHS85"/>
      <c r="BHT85"/>
      <c r="BHU85"/>
      <c r="BHV85"/>
      <c r="BHW85"/>
      <c r="BHX85"/>
      <c r="BHY85"/>
      <c r="BHZ85"/>
      <c r="BIA85"/>
      <c r="BIB85"/>
      <c r="BIC85"/>
      <c r="BID85"/>
      <c r="BIE85"/>
      <c r="BIF85"/>
      <c r="BIG85"/>
      <c r="BIH85"/>
      <c r="BII85"/>
      <c r="BIJ85"/>
      <c r="BIK85"/>
      <c r="BIL85"/>
      <c r="BIM85"/>
      <c r="BIN85"/>
      <c r="BIO85"/>
      <c r="BIP85"/>
      <c r="BIQ85"/>
      <c r="BIR85"/>
      <c r="BIS85"/>
      <c r="BIT85"/>
      <c r="BIU85"/>
      <c r="BIV85"/>
      <c r="BIW85"/>
      <c r="BIX85"/>
      <c r="BIY85"/>
      <c r="BIZ85"/>
      <c r="BJA85"/>
      <c r="BJB85"/>
      <c r="BJC85"/>
      <c r="BJD85"/>
      <c r="BJE85"/>
      <c r="BJF85"/>
      <c r="BJG85"/>
      <c r="BJH85"/>
      <c r="BJI85"/>
      <c r="BJJ85"/>
      <c r="BJK85"/>
      <c r="BJL85"/>
      <c r="BJM85"/>
      <c r="BJN85"/>
      <c r="BJO85"/>
      <c r="BJP85"/>
      <c r="BJQ85"/>
      <c r="BJR85"/>
      <c r="BJS85"/>
      <c r="BJT85"/>
      <c r="BJU85"/>
      <c r="BJV85"/>
      <c r="BJW85"/>
      <c r="BJX85"/>
      <c r="BJY85"/>
      <c r="BJZ85"/>
      <c r="BKA85"/>
      <c r="BKB85"/>
      <c r="BKC85"/>
      <c r="BKD85"/>
      <c r="BKE85"/>
      <c r="BKF85"/>
      <c r="BKG85"/>
      <c r="BKH85"/>
      <c r="BKI85"/>
      <c r="BKJ85"/>
      <c r="BKK85"/>
      <c r="BKL85"/>
      <c r="BKM85"/>
      <c r="BKN85"/>
      <c r="BKO85"/>
      <c r="BKP85"/>
      <c r="BKQ85"/>
      <c r="BKR85"/>
      <c r="BKS85"/>
      <c r="BKT85"/>
      <c r="BKU85"/>
      <c r="BKV85"/>
      <c r="BKW85"/>
      <c r="BKX85"/>
      <c r="BKY85"/>
      <c r="BKZ85"/>
      <c r="BLA85"/>
      <c r="BLB85"/>
      <c r="BLC85"/>
      <c r="BLD85"/>
      <c r="BLE85"/>
      <c r="BLF85"/>
      <c r="BLG85"/>
      <c r="BLH85"/>
      <c r="BLI85"/>
      <c r="BLJ85"/>
      <c r="BLK85"/>
      <c r="BLL85"/>
      <c r="BLM85"/>
      <c r="BLN85"/>
      <c r="BLO85"/>
      <c r="BLP85"/>
      <c r="BLQ85"/>
      <c r="BLR85"/>
      <c r="BLS85"/>
      <c r="BLT85"/>
      <c r="BLU85"/>
      <c r="BLV85"/>
      <c r="BLW85"/>
      <c r="BLX85"/>
      <c r="BLY85"/>
      <c r="BLZ85"/>
      <c r="BMA85"/>
      <c r="BMB85"/>
      <c r="BMC85"/>
      <c r="BMD85"/>
      <c r="BME85"/>
      <c r="BMF85"/>
      <c r="BMG85"/>
      <c r="BMH85"/>
      <c r="BMI85"/>
      <c r="BMJ85"/>
      <c r="BMK85"/>
      <c r="BML85"/>
      <c r="BMM85"/>
      <c r="BMN85"/>
      <c r="BMO85"/>
      <c r="BMP85"/>
      <c r="BMQ85"/>
      <c r="BMR85"/>
      <c r="BMS85"/>
      <c r="BMT85"/>
      <c r="BMU85"/>
      <c r="BMV85"/>
      <c r="BMW85"/>
      <c r="BMX85"/>
      <c r="BMY85"/>
      <c r="BMZ85"/>
      <c r="BNA85"/>
      <c r="BNB85"/>
      <c r="BNC85"/>
      <c r="BND85"/>
      <c r="BNE85"/>
      <c r="BNF85"/>
      <c r="BNG85"/>
      <c r="BNH85"/>
      <c r="BNI85"/>
      <c r="BNJ85"/>
      <c r="BNK85"/>
      <c r="BNL85"/>
      <c r="BNM85"/>
      <c r="BNN85"/>
      <c r="BNO85"/>
      <c r="BNP85"/>
      <c r="BNQ85"/>
      <c r="BNR85"/>
      <c r="BNS85"/>
      <c r="BNT85"/>
      <c r="BNU85"/>
      <c r="BNV85"/>
      <c r="BNW85"/>
      <c r="BNX85"/>
      <c r="BNY85"/>
      <c r="BNZ85"/>
      <c r="BOA85"/>
      <c r="BOB85"/>
      <c r="BOC85"/>
      <c r="BOD85"/>
      <c r="BOE85"/>
      <c r="BOF85"/>
      <c r="BOG85"/>
      <c r="BOH85"/>
      <c r="BOI85"/>
      <c r="BOJ85"/>
      <c r="BOK85"/>
      <c r="BOL85"/>
      <c r="BOM85"/>
      <c r="BON85"/>
      <c r="BOO85"/>
      <c r="BOP85"/>
      <c r="BOQ85"/>
      <c r="BOR85"/>
      <c r="BOS85"/>
      <c r="BOT85"/>
      <c r="BOU85"/>
      <c r="BOV85"/>
      <c r="BOW85"/>
      <c r="BOX85"/>
      <c r="BOY85"/>
      <c r="BOZ85"/>
      <c r="BPA85"/>
      <c r="BPB85"/>
      <c r="BPC85"/>
      <c r="BPD85"/>
      <c r="BPE85"/>
      <c r="BPF85"/>
      <c r="BPG85"/>
      <c r="BPH85"/>
      <c r="BPI85"/>
      <c r="BPJ85"/>
      <c r="BPK85"/>
      <c r="BPL85"/>
      <c r="BPM85"/>
      <c r="BPN85"/>
      <c r="BPO85"/>
      <c r="BPP85"/>
      <c r="BPQ85"/>
      <c r="BPR85"/>
      <c r="BPS85"/>
      <c r="BPT85"/>
      <c r="BPU85"/>
      <c r="BPV85"/>
      <c r="BPW85"/>
      <c r="BPX85"/>
      <c r="BPY85"/>
      <c r="BPZ85"/>
      <c r="BQA85"/>
      <c r="BQB85"/>
      <c r="BQC85"/>
      <c r="BQD85"/>
      <c r="BQE85"/>
      <c r="BQF85"/>
      <c r="BQG85"/>
      <c r="BQH85"/>
      <c r="BQI85"/>
      <c r="BQJ85"/>
      <c r="BQK85"/>
      <c r="BQL85"/>
      <c r="BQM85"/>
      <c r="BQN85"/>
      <c r="BQO85"/>
      <c r="BQP85"/>
      <c r="BQQ85"/>
      <c r="BQR85"/>
      <c r="BQS85"/>
      <c r="BQT85"/>
      <c r="BQU85"/>
      <c r="BQV85"/>
      <c r="BQW85"/>
      <c r="BQX85"/>
      <c r="BQY85"/>
      <c r="BQZ85"/>
      <c r="BRA85"/>
      <c r="BRB85"/>
      <c r="BRC85"/>
      <c r="BRD85"/>
      <c r="BRE85"/>
      <c r="BRF85"/>
      <c r="BRG85"/>
      <c r="BRH85"/>
      <c r="BRI85"/>
      <c r="BRJ85"/>
      <c r="BRK85"/>
      <c r="BRL85"/>
      <c r="BRM85"/>
      <c r="BRN85"/>
      <c r="BRO85"/>
      <c r="BRP85"/>
      <c r="BRQ85"/>
      <c r="BRR85"/>
      <c r="BRS85"/>
      <c r="BRT85"/>
      <c r="BRU85"/>
      <c r="BRV85"/>
      <c r="BRW85"/>
      <c r="BRX85"/>
      <c r="BRY85"/>
      <c r="BRZ85"/>
      <c r="BSA85"/>
      <c r="BSB85"/>
      <c r="BSC85"/>
      <c r="BSD85"/>
      <c r="BSE85"/>
      <c r="BSF85"/>
      <c r="BSG85"/>
      <c r="BSH85"/>
      <c r="BSI85"/>
      <c r="BSJ85"/>
      <c r="BSK85"/>
      <c r="BSL85"/>
      <c r="BSM85"/>
      <c r="BSN85"/>
      <c r="BSO85"/>
      <c r="BSP85"/>
      <c r="BSQ85"/>
      <c r="BSR85"/>
      <c r="BSS85"/>
      <c r="BST85"/>
      <c r="BSU85"/>
      <c r="BSV85"/>
      <c r="BSW85"/>
      <c r="BSX85"/>
      <c r="BSY85"/>
      <c r="BSZ85"/>
      <c r="BTA85"/>
      <c r="BTB85"/>
      <c r="BTC85"/>
      <c r="BTD85"/>
      <c r="BTE85"/>
      <c r="BTF85"/>
      <c r="BTG85"/>
      <c r="BTH85"/>
      <c r="BTI85"/>
      <c r="BTJ85"/>
      <c r="BTK85"/>
      <c r="BTL85"/>
      <c r="BTM85"/>
      <c r="BTN85"/>
      <c r="BTO85"/>
      <c r="BTP85"/>
      <c r="BTQ85"/>
      <c r="BTR85"/>
      <c r="BTS85"/>
      <c r="BTT85"/>
      <c r="BTU85"/>
      <c r="BTV85"/>
      <c r="BTW85"/>
      <c r="BTX85"/>
      <c r="BTY85"/>
      <c r="BTZ85"/>
      <c r="BUA85"/>
      <c r="BUB85"/>
      <c r="BUC85"/>
      <c r="BUD85"/>
      <c r="BUE85"/>
      <c r="BUF85"/>
      <c r="BUG85"/>
      <c r="BUH85"/>
      <c r="BUI85"/>
      <c r="BUJ85"/>
      <c r="BUK85"/>
      <c r="BUL85"/>
      <c r="BUM85"/>
      <c r="BUN85"/>
      <c r="BUO85"/>
      <c r="BUP85"/>
      <c r="BUQ85"/>
      <c r="BUR85"/>
      <c r="BUS85"/>
      <c r="BUT85"/>
      <c r="BUU85"/>
      <c r="BUV85"/>
      <c r="BUW85"/>
      <c r="BUX85"/>
      <c r="BUY85"/>
      <c r="BUZ85"/>
      <c r="BVA85"/>
      <c r="BVB85"/>
      <c r="BVC85"/>
      <c r="BVD85"/>
      <c r="BVE85"/>
      <c r="BVF85"/>
      <c r="BVG85"/>
      <c r="BVH85"/>
      <c r="BVI85"/>
      <c r="BVJ85"/>
      <c r="BVK85"/>
      <c r="BVL85"/>
      <c r="BVM85"/>
      <c r="BVN85"/>
      <c r="BVO85"/>
      <c r="BVP85"/>
      <c r="BVQ85"/>
      <c r="BVR85"/>
      <c r="BVS85"/>
      <c r="BVT85"/>
      <c r="BVU85"/>
      <c r="BVV85"/>
      <c r="BVW85"/>
      <c r="BVX85"/>
      <c r="BVY85"/>
      <c r="BVZ85"/>
      <c r="BWA85"/>
      <c r="BWB85"/>
      <c r="BWC85"/>
      <c r="BWD85"/>
      <c r="BWE85"/>
      <c r="BWF85"/>
      <c r="BWG85"/>
      <c r="BWH85"/>
      <c r="BWI85"/>
      <c r="BWJ85"/>
      <c r="BWK85"/>
      <c r="BWL85"/>
      <c r="BWM85"/>
      <c r="BWN85"/>
      <c r="BWO85"/>
      <c r="BWP85"/>
      <c r="BWQ85"/>
      <c r="BWR85"/>
      <c r="BWS85"/>
      <c r="BWT85"/>
      <c r="BWU85"/>
      <c r="BWV85"/>
      <c r="BWW85"/>
      <c r="BWX85"/>
      <c r="BWY85"/>
      <c r="BWZ85"/>
      <c r="BXA85"/>
      <c r="BXB85"/>
      <c r="BXC85"/>
      <c r="BXD85"/>
      <c r="BXE85"/>
      <c r="BXF85"/>
      <c r="BXG85"/>
      <c r="BXH85"/>
      <c r="BXI85"/>
      <c r="BXJ85"/>
      <c r="BXK85"/>
      <c r="BXL85"/>
      <c r="BXM85"/>
      <c r="BXN85"/>
      <c r="BXO85"/>
      <c r="BXP85"/>
      <c r="BXQ85"/>
      <c r="BXR85"/>
      <c r="BXS85"/>
      <c r="BXT85"/>
      <c r="BXU85"/>
      <c r="BXV85"/>
      <c r="BXW85"/>
      <c r="BXX85"/>
      <c r="BXY85"/>
      <c r="BXZ85"/>
      <c r="BYA85"/>
      <c r="BYB85"/>
      <c r="BYC85"/>
      <c r="BYD85"/>
      <c r="BYE85"/>
      <c r="BYF85"/>
      <c r="BYG85"/>
      <c r="BYH85"/>
      <c r="BYI85"/>
      <c r="BYJ85"/>
      <c r="BYK85"/>
      <c r="BYL85"/>
      <c r="BYM85"/>
      <c r="BYN85"/>
      <c r="BYO85"/>
      <c r="BYP85"/>
      <c r="BYQ85"/>
      <c r="BYR85"/>
      <c r="BYS85"/>
      <c r="BYT85"/>
      <c r="BYU85"/>
      <c r="BYV85"/>
      <c r="BYW85"/>
      <c r="BYX85"/>
      <c r="BYY85"/>
      <c r="BYZ85"/>
      <c r="BZA85"/>
      <c r="BZB85"/>
      <c r="BZC85"/>
      <c r="BZD85"/>
      <c r="BZE85"/>
      <c r="BZF85"/>
      <c r="BZG85"/>
      <c r="BZH85"/>
      <c r="BZI85"/>
      <c r="BZJ85"/>
      <c r="BZK85"/>
      <c r="BZL85"/>
      <c r="BZM85"/>
      <c r="BZN85"/>
      <c r="BZO85"/>
      <c r="BZP85"/>
      <c r="BZQ85"/>
      <c r="BZR85"/>
      <c r="BZS85"/>
      <c r="BZT85"/>
      <c r="BZU85"/>
      <c r="BZV85"/>
      <c r="BZW85"/>
      <c r="BZX85"/>
      <c r="BZY85"/>
      <c r="BZZ85"/>
      <c r="CAA85"/>
      <c r="CAB85"/>
      <c r="CAC85"/>
      <c r="CAD85"/>
      <c r="CAE85"/>
      <c r="CAF85"/>
      <c r="CAG85"/>
      <c r="CAH85"/>
      <c r="CAI85"/>
      <c r="CAJ85"/>
      <c r="CAK85"/>
      <c r="CAL85"/>
      <c r="CAM85"/>
      <c r="CAN85"/>
      <c r="CAO85"/>
      <c r="CAP85"/>
      <c r="CAQ85"/>
      <c r="CAR85"/>
      <c r="CAS85"/>
      <c r="CAT85"/>
      <c r="CAU85"/>
      <c r="CAV85"/>
      <c r="CAW85"/>
      <c r="CAX85"/>
      <c r="CAY85"/>
      <c r="CAZ85"/>
      <c r="CBA85"/>
      <c r="CBB85"/>
      <c r="CBC85"/>
      <c r="CBD85"/>
      <c r="CBE85"/>
      <c r="CBF85"/>
      <c r="CBG85"/>
      <c r="CBH85"/>
      <c r="CBI85"/>
      <c r="CBJ85"/>
      <c r="CBK85"/>
      <c r="CBL85"/>
      <c r="CBM85"/>
      <c r="CBN85"/>
      <c r="CBO85"/>
      <c r="CBP85"/>
      <c r="CBQ85"/>
      <c r="CBR85"/>
      <c r="CBS85"/>
      <c r="CBT85"/>
      <c r="CBU85"/>
      <c r="CBV85"/>
      <c r="CBW85"/>
      <c r="CBX85"/>
      <c r="CBY85"/>
      <c r="CBZ85"/>
      <c r="CCA85"/>
      <c r="CCB85"/>
      <c r="CCC85"/>
      <c r="CCD85"/>
      <c r="CCE85"/>
      <c r="CCF85"/>
      <c r="CCG85"/>
      <c r="CCH85"/>
      <c r="CCI85"/>
      <c r="CCJ85"/>
      <c r="CCK85"/>
      <c r="CCL85"/>
      <c r="CCM85"/>
      <c r="CCN85"/>
      <c r="CCO85"/>
      <c r="CCP85"/>
      <c r="CCQ85"/>
      <c r="CCR85"/>
      <c r="CCS85"/>
      <c r="CCT85"/>
      <c r="CCU85"/>
      <c r="CCV85"/>
      <c r="CCW85"/>
      <c r="CCX85"/>
      <c r="CCY85"/>
      <c r="CCZ85"/>
      <c r="CDA85"/>
      <c r="CDB85"/>
      <c r="CDC85"/>
      <c r="CDD85"/>
      <c r="CDE85"/>
      <c r="CDF85"/>
      <c r="CDG85"/>
      <c r="CDH85"/>
      <c r="CDI85"/>
      <c r="CDJ85"/>
      <c r="CDK85"/>
      <c r="CDL85"/>
      <c r="CDM85"/>
      <c r="CDN85"/>
      <c r="CDO85"/>
      <c r="CDP85"/>
      <c r="CDQ85"/>
      <c r="CDR85"/>
      <c r="CDS85"/>
      <c r="CDT85"/>
      <c r="CDU85"/>
      <c r="CDV85"/>
      <c r="CDW85"/>
      <c r="CDX85"/>
      <c r="CDY85"/>
      <c r="CDZ85"/>
      <c r="CEA85"/>
      <c r="CEB85"/>
      <c r="CEC85"/>
      <c r="CED85"/>
      <c r="CEE85"/>
      <c r="CEF85"/>
      <c r="CEG85"/>
      <c r="CEH85"/>
      <c r="CEI85"/>
      <c r="CEJ85"/>
      <c r="CEK85"/>
      <c r="CEL85"/>
      <c r="CEM85"/>
      <c r="CEN85"/>
      <c r="CEO85"/>
      <c r="CEP85"/>
      <c r="CEQ85"/>
      <c r="CER85"/>
      <c r="CES85"/>
      <c r="CET85"/>
      <c r="CEU85"/>
      <c r="CEV85"/>
      <c r="CEW85"/>
      <c r="CEX85"/>
      <c r="CEY85"/>
      <c r="CEZ85"/>
      <c r="CFA85"/>
      <c r="CFB85"/>
      <c r="CFC85"/>
      <c r="CFD85"/>
      <c r="CFE85"/>
      <c r="CFF85"/>
      <c r="CFG85"/>
      <c r="CFH85"/>
      <c r="CFI85"/>
      <c r="CFJ85"/>
      <c r="CFK85"/>
      <c r="CFL85"/>
      <c r="CFM85"/>
      <c r="CFN85"/>
      <c r="CFO85"/>
      <c r="CFP85"/>
      <c r="CFQ85"/>
      <c r="CFR85"/>
      <c r="CFS85"/>
      <c r="CFT85"/>
      <c r="CFU85"/>
      <c r="CFV85"/>
      <c r="CFW85"/>
      <c r="CFX85"/>
      <c r="CFY85"/>
      <c r="CFZ85"/>
      <c r="CGA85"/>
      <c r="CGB85"/>
      <c r="CGC85"/>
      <c r="CGD85"/>
      <c r="CGE85"/>
      <c r="CGF85"/>
      <c r="CGG85"/>
      <c r="CGH85"/>
      <c r="CGI85"/>
      <c r="CGJ85"/>
      <c r="CGK85"/>
      <c r="CGL85"/>
      <c r="CGM85"/>
      <c r="CGN85"/>
      <c r="CGO85"/>
      <c r="CGP85"/>
      <c r="CGQ85"/>
      <c r="CGR85"/>
      <c r="CGS85"/>
      <c r="CGT85"/>
      <c r="CGU85"/>
      <c r="CGV85"/>
      <c r="CGW85"/>
      <c r="CGX85"/>
      <c r="CGY85"/>
      <c r="CGZ85"/>
      <c r="CHA85"/>
      <c r="CHB85"/>
      <c r="CHC85"/>
      <c r="CHD85"/>
      <c r="CHE85"/>
      <c r="CHF85"/>
      <c r="CHG85"/>
      <c r="CHH85"/>
      <c r="CHI85"/>
      <c r="CHJ85"/>
      <c r="CHK85"/>
      <c r="CHL85"/>
      <c r="CHM85"/>
      <c r="CHN85"/>
      <c r="CHO85"/>
      <c r="CHP85"/>
      <c r="CHQ85"/>
      <c r="CHR85"/>
      <c r="CHS85"/>
      <c r="CHT85"/>
      <c r="CHU85"/>
      <c r="CHV85"/>
      <c r="CHW85"/>
      <c r="CHX85"/>
      <c r="CHY85"/>
      <c r="CHZ85"/>
      <c r="CIA85"/>
      <c r="CIB85"/>
      <c r="CIC85"/>
      <c r="CID85"/>
      <c r="CIE85"/>
      <c r="CIF85"/>
      <c r="CIG85"/>
      <c r="CIH85"/>
      <c r="CII85"/>
      <c r="CIJ85"/>
      <c r="CIK85"/>
      <c r="CIL85"/>
      <c r="CIM85"/>
      <c r="CIN85"/>
      <c r="CIO85"/>
      <c r="CIP85"/>
      <c r="CIQ85"/>
      <c r="CIR85"/>
      <c r="CIS85"/>
      <c r="CIT85"/>
      <c r="CIU85"/>
      <c r="CIV85"/>
      <c r="CIW85"/>
      <c r="CIX85"/>
      <c r="CIY85"/>
      <c r="CIZ85"/>
      <c r="CJA85"/>
      <c r="CJB85"/>
      <c r="CJC85"/>
      <c r="CJD85"/>
      <c r="CJE85"/>
      <c r="CJF85"/>
      <c r="CJG85"/>
      <c r="CJH85"/>
      <c r="CJI85"/>
      <c r="CJJ85"/>
      <c r="CJK85"/>
      <c r="CJL85"/>
      <c r="CJM85"/>
      <c r="CJN85"/>
      <c r="CJO85"/>
      <c r="CJP85"/>
      <c r="CJQ85"/>
      <c r="CJR85"/>
      <c r="CJS85"/>
      <c r="CJT85"/>
      <c r="CJU85"/>
      <c r="CJV85"/>
      <c r="CJW85"/>
      <c r="CJX85"/>
      <c r="CJY85"/>
      <c r="CJZ85"/>
      <c r="CKA85"/>
      <c r="CKB85"/>
      <c r="CKC85"/>
      <c r="CKD85"/>
      <c r="CKE85"/>
      <c r="CKF85"/>
      <c r="CKG85"/>
      <c r="CKH85"/>
      <c r="CKI85"/>
      <c r="CKJ85"/>
      <c r="CKK85"/>
      <c r="CKL85"/>
      <c r="CKM85"/>
      <c r="CKN85"/>
      <c r="CKO85"/>
      <c r="CKP85"/>
      <c r="CKQ85"/>
      <c r="CKR85"/>
      <c r="CKS85"/>
      <c r="CKT85"/>
      <c r="CKU85"/>
      <c r="CKV85"/>
      <c r="CKW85"/>
      <c r="CKX85"/>
      <c r="CKY85"/>
      <c r="CKZ85"/>
      <c r="CLA85"/>
      <c r="CLB85"/>
      <c r="CLC85"/>
      <c r="CLD85"/>
      <c r="CLE85"/>
      <c r="CLF85"/>
      <c r="CLG85"/>
      <c r="CLH85"/>
      <c r="CLI85"/>
      <c r="CLJ85"/>
      <c r="CLK85"/>
      <c r="CLL85"/>
      <c r="CLM85"/>
      <c r="CLN85"/>
      <c r="CLO85"/>
      <c r="CLP85"/>
      <c r="CLQ85"/>
      <c r="CLR85"/>
      <c r="CLS85"/>
      <c r="CLT85"/>
      <c r="CLU85"/>
      <c r="CLV85"/>
      <c r="CLW85"/>
      <c r="CLX85"/>
      <c r="CLY85"/>
      <c r="CLZ85"/>
      <c r="CMA85"/>
      <c r="CMB85"/>
      <c r="CMC85"/>
      <c r="CMD85"/>
      <c r="CME85"/>
      <c r="CMF85"/>
      <c r="CMG85"/>
      <c r="CMH85"/>
      <c r="CMI85"/>
      <c r="CMJ85"/>
      <c r="CMK85"/>
      <c r="CML85"/>
      <c r="CMM85"/>
      <c r="CMN85"/>
      <c r="CMO85"/>
      <c r="CMP85"/>
      <c r="CMQ85"/>
      <c r="CMR85"/>
      <c r="CMS85"/>
      <c r="CMT85"/>
      <c r="CMU85"/>
      <c r="CMV85"/>
      <c r="CMW85"/>
      <c r="CMX85"/>
      <c r="CMY85"/>
      <c r="CMZ85"/>
      <c r="CNA85"/>
      <c r="CNB85"/>
      <c r="CNC85"/>
      <c r="CND85"/>
      <c r="CNE85"/>
      <c r="CNF85"/>
      <c r="CNG85"/>
      <c r="CNH85"/>
      <c r="CNI85"/>
      <c r="CNJ85"/>
      <c r="CNK85"/>
      <c r="CNL85"/>
      <c r="CNM85"/>
      <c r="CNN85"/>
      <c r="CNO85"/>
      <c r="CNP85"/>
      <c r="CNQ85"/>
      <c r="CNR85"/>
      <c r="CNS85"/>
      <c r="CNT85"/>
      <c r="CNU85"/>
      <c r="CNV85"/>
      <c r="CNW85"/>
      <c r="CNX85"/>
      <c r="CNY85"/>
      <c r="CNZ85"/>
      <c r="COA85"/>
      <c r="COB85"/>
      <c r="COC85"/>
      <c r="COD85"/>
      <c r="COE85"/>
      <c r="COF85"/>
      <c r="COG85"/>
      <c r="COH85"/>
      <c r="COI85"/>
      <c r="COJ85"/>
      <c r="COK85"/>
      <c r="COL85"/>
      <c r="COM85"/>
      <c r="CON85"/>
      <c r="COO85"/>
      <c r="COP85"/>
      <c r="COQ85"/>
      <c r="COR85"/>
      <c r="COS85"/>
      <c r="COT85"/>
      <c r="COU85"/>
      <c r="COV85"/>
      <c r="COW85"/>
      <c r="COX85"/>
      <c r="COY85"/>
      <c r="COZ85"/>
      <c r="CPA85"/>
      <c r="CPB85"/>
      <c r="CPC85"/>
      <c r="CPD85"/>
      <c r="CPE85"/>
      <c r="CPF85"/>
      <c r="CPG85"/>
      <c r="CPH85"/>
      <c r="CPI85"/>
      <c r="CPJ85"/>
      <c r="CPK85"/>
      <c r="CPL85"/>
      <c r="CPM85"/>
      <c r="CPN85"/>
      <c r="CPO85"/>
      <c r="CPP85"/>
      <c r="CPQ85"/>
      <c r="CPR85"/>
      <c r="CPS85"/>
      <c r="CPT85"/>
      <c r="CPU85"/>
      <c r="CPV85"/>
      <c r="CPW85"/>
      <c r="CPX85"/>
      <c r="CPY85"/>
      <c r="CPZ85"/>
      <c r="CQA85"/>
      <c r="CQB85"/>
      <c r="CQC85"/>
      <c r="CQD85"/>
      <c r="CQE85"/>
      <c r="CQF85"/>
      <c r="CQG85"/>
      <c r="CQH85"/>
      <c r="CQI85"/>
      <c r="CQJ85"/>
      <c r="CQK85"/>
      <c r="CQL85"/>
      <c r="CQM85"/>
      <c r="CQN85"/>
      <c r="CQO85"/>
      <c r="CQP85"/>
      <c r="CQQ85"/>
      <c r="CQR85"/>
      <c r="CQS85"/>
      <c r="CQT85"/>
      <c r="CQU85"/>
      <c r="CQV85"/>
      <c r="CQW85"/>
      <c r="CQX85"/>
      <c r="CQY85"/>
      <c r="CQZ85"/>
      <c r="CRA85"/>
      <c r="CRB85"/>
      <c r="CRC85"/>
      <c r="CRD85"/>
      <c r="CRE85"/>
      <c r="CRF85"/>
      <c r="CRG85"/>
      <c r="CRH85"/>
      <c r="CRI85"/>
      <c r="CRJ85"/>
      <c r="CRK85"/>
      <c r="CRL85"/>
      <c r="CRM85"/>
      <c r="CRN85"/>
      <c r="CRO85"/>
      <c r="CRP85"/>
      <c r="CRQ85"/>
      <c r="CRR85"/>
      <c r="CRS85"/>
      <c r="CRT85"/>
      <c r="CRU85"/>
      <c r="CRV85"/>
      <c r="CRW85"/>
      <c r="CRX85"/>
      <c r="CRY85"/>
      <c r="CRZ85"/>
      <c r="CSA85"/>
      <c r="CSB85"/>
      <c r="CSC85"/>
      <c r="CSD85"/>
      <c r="CSE85"/>
      <c r="CSF85"/>
      <c r="CSG85"/>
      <c r="CSH85"/>
      <c r="CSI85"/>
      <c r="CSJ85"/>
      <c r="CSK85"/>
      <c r="CSL85"/>
      <c r="CSM85"/>
      <c r="CSN85"/>
      <c r="CSO85"/>
      <c r="CSP85"/>
      <c r="CSQ85"/>
      <c r="CSR85"/>
      <c r="CSS85"/>
      <c r="CST85"/>
      <c r="CSU85"/>
      <c r="CSV85"/>
      <c r="CSW85"/>
      <c r="CSX85"/>
      <c r="CSY85"/>
      <c r="CSZ85"/>
      <c r="CTA85"/>
      <c r="CTB85"/>
      <c r="CTC85"/>
      <c r="CTD85"/>
      <c r="CTE85"/>
      <c r="CTF85"/>
      <c r="CTG85"/>
      <c r="CTH85"/>
      <c r="CTI85"/>
      <c r="CTJ85"/>
      <c r="CTK85"/>
      <c r="CTL85"/>
      <c r="CTM85"/>
      <c r="CTN85"/>
      <c r="CTO85"/>
      <c r="CTP85"/>
      <c r="CTQ85"/>
      <c r="CTR85"/>
      <c r="CTS85"/>
      <c r="CTT85"/>
      <c r="CTU85"/>
      <c r="CTV85"/>
      <c r="CTW85"/>
      <c r="CTX85"/>
      <c r="CTY85"/>
      <c r="CTZ85"/>
      <c r="CUA85"/>
      <c r="CUB85"/>
      <c r="CUC85"/>
      <c r="CUD85"/>
      <c r="CUE85"/>
      <c r="CUF85"/>
      <c r="CUG85"/>
      <c r="CUH85"/>
      <c r="CUI85"/>
      <c r="CUJ85"/>
      <c r="CUK85"/>
      <c r="CUL85"/>
      <c r="CUM85"/>
      <c r="CUN85"/>
      <c r="CUO85"/>
      <c r="CUP85"/>
      <c r="CUQ85"/>
      <c r="CUR85"/>
      <c r="CUS85"/>
      <c r="CUT85"/>
      <c r="CUU85"/>
      <c r="CUV85"/>
      <c r="CUW85"/>
      <c r="CUX85"/>
      <c r="CUY85"/>
      <c r="CUZ85"/>
      <c r="CVA85"/>
      <c r="CVB85"/>
      <c r="CVC85"/>
      <c r="CVD85"/>
      <c r="CVE85"/>
      <c r="CVF85"/>
      <c r="CVG85"/>
      <c r="CVH85"/>
      <c r="CVI85"/>
      <c r="CVJ85"/>
      <c r="CVK85"/>
      <c r="CVL85"/>
      <c r="CVM85"/>
      <c r="CVN85"/>
      <c r="CVO85"/>
      <c r="CVP85"/>
      <c r="CVQ85"/>
      <c r="CVR85"/>
      <c r="CVS85"/>
      <c r="CVT85"/>
      <c r="CVU85"/>
      <c r="CVV85"/>
      <c r="CVW85"/>
      <c r="CVX85"/>
      <c r="CVY85"/>
      <c r="CVZ85"/>
      <c r="CWA85"/>
      <c r="CWB85"/>
      <c r="CWC85"/>
      <c r="CWD85"/>
      <c r="CWE85"/>
      <c r="CWF85"/>
      <c r="CWG85"/>
      <c r="CWH85"/>
      <c r="CWI85"/>
      <c r="CWJ85"/>
      <c r="CWK85"/>
      <c r="CWL85"/>
      <c r="CWM85"/>
      <c r="CWN85"/>
      <c r="CWO85"/>
      <c r="CWP85"/>
      <c r="CWQ85"/>
      <c r="CWR85"/>
      <c r="CWS85"/>
      <c r="CWT85"/>
      <c r="CWU85"/>
      <c r="CWV85"/>
      <c r="CWW85"/>
      <c r="CWX85"/>
      <c r="CWY85"/>
      <c r="CWZ85"/>
      <c r="CXA85"/>
      <c r="CXB85"/>
      <c r="CXC85"/>
      <c r="CXD85"/>
      <c r="CXE85"/>
      <c r="CXF85"/>
      <c r="CXG85"/>
      <c r="CXH85"/>
      <c r="CXI85"/>
      <c r="CXJ85"/>
      <c r="CXK85"/>
      <c r="CXL85"/>
      <c r="CXM85"/>
      <c r="CXN85"/>
      <c r="CXO85"/>
      <c r="CXP85"/>
      <c r="CXQ85"/>
      <c r="CXR85"/>
      <c r="CXS85"/>
      <c r="CXT85"/>
      <c r="CXU85"/>
      <c r="CXV85"/>
      <c r="CXW85"/>
      <c r="CXX85"/>
      <c r="CXY85"/>
      <c r="CXZ85"/>
      <c r="CYA85"/>
      <c r="CYB85"/>
      <c r="CYC85"/>
      <c r="CYD85"/>
      <c r="CYE85"/>
      <c r="CYF85"/>
      <c r="CYG85"/>
      <c r="CYH85"/>
      <c r="CYI85"/>
      <c r="CYJ85"/>
      <c r="CYK85"/>
      <c r="CYL85"/>
      <c r="CYM85"/>
      <c r="CYN85"/>
      <c r="CYO85"/>
      <c r="CYP85"/>
      <c r="CYQ85"/>
      <c r="CYR85"/>
      <c r="CYS85"/>
      <c r="CYT85"/>
      <c r="CYU85"/>
      <c r="CYV85"/>
      <c r="CYW85"/>
      <c r="CYX85"/>
      <c r="CYY85"/>
      <c r="CYZ85"/>
      <c r="CZA85"/>
      <c r="CZB85"/>
      <c r="CZC85"/>
      <c r="CZD85"/>
      <c r="CZE85"/>
      <c r="CZF85"/>
      <c r="CZG85"/>
      <c r="CZH85"/>
      <c r="CZI85"/>
      <c r="CZJ85"/>
      <c r="CZK85"/>
      <c r="CZL85"/>
      <c r="CZM85"/>
      <c r="CZN85"/>
      <c r="CZO85"/>
      <c r="CZP85"/>
      <c r="CZQ85"/>
      <c r="CZR85"/>
      <c r="CZS85"/>
      <c r="CZT85"/>
      <c r="CZU85"/>
      <c r="CZV85"/>
      <c r="CZW85"/>
      <c r="CZX85"/>
      <c r="CZY85"/>
      <c r="CZZ85"/>
      <c r="DAA85"/>
      <c r="DAB85"/>
      <c r="DAC85"/>
      <c r="DAD85"/>
      <c r="DAE85"/>
      <c r="DAF85"/>
      <c r="DAG85"/>
      <c r="DAH85"/>
      <c r="DAI85"/>
      <c r="DAJ85"/>
      <c r="DAK85"/>
      <c r="DAL85"/>
      <c r="DAM85"/>
      <c r="DAN85"/>
      <c r="DAO85"/>
      <c r="DAP85"/>
      <c r="DAQ85"/>
      <c r="DAR85"/>
      <c r="DAS85"/>
      <c r="DAT85"/>
      <c r="DAU85"/>
      <c r="DAV85"/>
      <c r="DAW85"/>
      <c r="DAX85"/>
      <c r="DAY85"/>
      <c r="DAZ85"/>
      <c r="DBA85"/>
      <c r="DBB85"/>
      <c r="DBC85"/>
      <c r="DBD85"/>
      <c r="DBE85"/>
      <c r="DBF85"/>
      <c r="DBG85"/>
      <c r="DBH85"/>
      <c r="DBI85"/>
      <c r="DBJ85"/>
      <c r="DBK85"/>
      <c r="DBL85"/>
      <c r="DBM85"/>
      <c r="DBN85"/>
      <c r="DBO85"/>
      <c r="DBP85"/>
      <c r="DBQ85"/>
      <c r="DBR85"/>
      <c r="DBS85"/>
      <c r="DBT85"/>
      <c r="DBU85"/>
      <c r="DBV85"/>
      <c r="DBW85"/>
      <c r="DBX85"/>
      <c r="DBY85"/>
      <c r="DBZ85"/>
      <c r="DCA85"/>
      <c r="DCB85"/>
      <c r="DCC85"/>
      <c r="DCD85"/>
      <c r="DCE85"/>
      <c r="DCF85"/>
      <c r="DCG85"/>
      <c r="DCH85"/>
      <c r="DCI85"/>
      <c r="DCJ85"/>
      <c r="DCK85"/>
      <c r="DCL85"/>
      <c r="DCM85"/>
      <c r="DCN85"/>
      <c r="DCO85"/>
      <c r="DCP85"/>
      <c r="DCQ85"/>
      <c r="DCR85"/>
      <c r="DCS85"/>
      <c r="DCT85"/>
      <c r="DCU85"/>
      <c r="DCV85"/>
      <c r="DCW85"/>
      <c r="DCX85"/>
      <c r="DCY85"/>
      <c r="DCZ85"/>
      <c r="DDA85"/>
      <c r="DDB85"/>
      <c r="DDC85"/>
      <c r="DDD85"/>
      <c r="DDE85"/>
      <c r="DDF85"/>
      <c r="DDG85"/>
      <c r="DDH85"/>
      <c r="DDI85"/>
      <c r="DDJ85"/>
      <c r="DDK85"/>
      <c r="DDL85"/>
      <c r="DDM85"/>
      <c r="DDN85"/>
      <c r="DDO85"/>
      <c r="DDP85"/>
      <c r="DDQ85"/>
      <c r="DDR85"/>
      <c r="DDS85"/>
      <c r="DDT85"/>
      <c r="DDU85"/>
      <c r="DDV85"/>
      <c r="DDW85"/>
      <c r="DDX85"/>
      <c r="DDY85"/>
      <c r="DDZ85"/>
      <c r="DEA85"/>
      <c r="DEB85"/>
      <c r="DEC85"/>
      <c r="DED85"/>
      <c r="DEE85"/>
      <c r="DEF85"/>
      <c r="DEG85"/>
      <c r="DEH85"/>
      <c r="DEI85"/>
      <c r="DEJ85"/>
      <c r="DEK85"/>
      <c r="DEL85"/>
      <c r="DEM85"/>
      <c r="DEN85"/>
      <c r="DEO85"/>
      <c r="DEP85"/>
      <c r="DEQ85"/>
      <c r="DER85"/>
      <c r="DES85"/>
      <c r="DET85"/>
      <c r="DEU85"/>
      <c r="DEV85"/>
      <c r="DEW85"/>
      <c r="DEX85"/>
      <c r="DEY85"/>
      <c r="DEZ85"/>
      <c r="DFA85"/>
      <c r="DFB85"/>
      <c r="DFC85"/>
      <c r="DFD85"/>
      <c r="DFE85"/>
      <c r="DFF85"/>
      <c r="DFG85"/>
      <c r="DFH85"/>
      <c r="DFI85"/>
      <c r="DFJ85"/>
      <c r="DFK85"/>
      <c r="DFL85"/>
      <c r="DFM85"/>
      <c r="DFN85"/>
      <c r="DFO85"/>
      <c r="DFP85"/>
      <c r="DFQ85"/>
      <c r="DFR85"/>
      <c r="DFS85"/>
      <c r="DFT85"/>
      <c r="DFU85"/>
      <c r="DFV85"/>
      <c r="DFW85"/>
      <c r="DFX85"/>
      <c r="DFY85"/>
      <c r="DFZ85"/>
      <c r="DGA85"/>
      <c r="DGB85"/>
      <c r="DGC85"/>
      <c r="DGD85"/>
      <c r="DGE85"/>
      <c r="DGF85"/>
      <c r="DGG85"/>
      <c r="DGH85"/>
      <c r="DGI85"/>
      <c r="DGJ85"/>
      <c r="DGK85"/>
      <c r="DGL85"/>
      <c r="DGM85"/>
      <c r="DGN85"/>
      <c r="DGO85"/>
      <c r="DGP85"/>
      <c r="DGQ85"/>
      <c r="DGR85"/>
      <c r="DGS85"/>
      <c r="DGT85"/>
      <c r="DGU85"/>
      <c r="DGV85"/>
      <c r="DGW85"/>
      <c r="DGX85"/>
      <c r="DGY85"/>
      <c r="DGZ85"/>
      <c r="DHA85"/>
      <c r="DHB85"/>
      <c r="DHC85"/>
      <c r="DHD85"/>
      <c r="DHE85"/>
      <c r="DHF85"/>
      <c r="DHG85"/>
      <c r="DHH85"/>
      <c r="DHI85"/>
      <c r="DHJ85"/>
      <c r="DHK85"/>
      <c r="DHL85"/>
      <c r="DHM85"/>
      <c r="DHN85"/>
      <c r="DHO85"/>
      <c r="DHP85"/>
      <c r="DHQ85"/>
      <c r="DHR85"/>
      <c r="DHS85"/>
      <c r="DHT85"/>
      <c r="DHU85"/>
      <c r="DHV85"/>
      <c r="DHW85"/>
      <c r="DHX85"/>
      <c r="DHY85"/>
      <c r="DHZ85"/>
      <c r="DIA85"/>
      <c r="DIB85"/>
      <c r="DIC85"/>
      <c r="DID85"/>
      <c r="DIE85"/>
      <c r="DIF85"/>
      <c r="DIG85"/>
      <c r="DIH85"/>
      <c r="DII85"/>
      <c r="DIJ85"/>
      <c r="DIK85"/>
      <c r="DIL85"/>
      <c r="DIM85"/>
      <c r="DIN85"/>
      <c r="DIO85"/>
      <c r="DIP85"/>
      <c r="DIQ85"/>
      <c r="DIR85"/>
      <c r="DIS85"/>
      <c r="DIT85"/>
      <c r="DIU85"/>
      <c r="DIV85"/>
      <c r="DIW85"/>
      <c r="DIX85"/>
      <c r="DIY85"/>
      <c r="DIZ85"/>
      <c r="DJA85"/>
      <c r="DJB85"/>
      <c r="DJC85"/>
      <c r="DJD85"/>
      <c r="DJE85"/>
      <c r="DJF85"/>
      <c r="DJG85"/>
      <c r="DJH85"/>
      <c r="DJI85"/>
      <c r="DJJ85"/>
      <c r="DJK85"/>
      <c r="DJL85"/>
      <c r="DJM85"/>
      <c r="DJN85"/>
      <c r="DJO85"/>
      <c r="DJP85"/>
      <c r="DJQ85"/>
      <c r="DJR85"/>
      <c r="DJS85"/>
      <c r="DJT85"/>
      <c r="DJU85"/>
      <c r="DJV85"/>
      <c r="DJW85"/>
      <c r="DJX85"/>
      <c r="DJY85"/>
      <c r="DJZ85"/>
      <c r="DKA85"/>
      <c r="DKB85"/>
      <c r="DKC85"/>
      <c r="DKD85"/>
      <c r="DKE85"/>
      <c r="DKF85"/>
      <c r="DKG85"/>
      <c r="DKH85"/>
      <c r="DKI85"/>
      <c r="DKJ85"/>
      <c r="DKK85"/>
      <c r="DKL85"/>
      <c r="DKM85"/>
      <c r="DKN85"/>
      <c r="DKO85"/>
      <c r="DKP85"/>
      <c r="DKQ85"/>
      <c r="DKR85"/>
      <c r="DKS85"/>
      <c r="DKT85"/>
      <c r="DKU85"/>
      <c r="DKV85"/>
      <c r="DKW85"/>
      <c r="DKX85"/>
      <c r="DKY85"/>
      <c r="DKZ85"/>
      <c r="DLA85"/>
      <c r="DLB85"/>
      <c r="DLC85"/>
      <c r="DLD85"/>
      <c r="DLE85"/>
      <c r="DLF85"/>
      <c r="DLG85"/>
      <c r="DLH85"/>
      <c r="DLI85"/>
      <c r="DLJ85"/>
      <c r="DLK85"/>
      <c r="DLL85"/>
      <c r="DLM85"/>
      <c r="DLN85"/>
      <c r="DLO85"/>
      <c r="DLP85"/>
      <c r="DLQ85"/>
      <c r="DLR85"/>
      <c r="DLS85"/>
      <c r="DLT85"/>
      <c r="DLU85"/>
      <c r="DLV85"/>
      <c r="DLW85"/>
      <c r="DLX85"/>
      <c r="DLY85"/>
      <c r="DLZ85"/>
      <c r="DMA85"/>
      <c r="DMB85"/>
      <c r="DMC85"/>
      <c r="DMD85"/>
      <c r="DME85"/>
      <c r="DMF85"/>
      <c r="DMG85"/>
      <c r="DMH85"/>
      <c r="DMI85"/>
      <c r="DMJ85"/>
      <c r="DMK85"/>
      <c r="DML85"/>
      <c r="DMM85"/>
      <c r="DMN85"/>
      <c r="DMO85"/>
      <c r="DMP85"/>
      <c r="DMQ85"/>
      <c r="DMR85"/>
      <c r="DMS85"/>
      <c r="DMT85"/>
      <c r="DMU85"/>
      <c r="DMV85"/>
      <c r="DMW85"/>
      <c r="DMX85"/>
      <c r="DMY85"/>
      <c r="DMZ85"/>
      <c r="DNA85"/>
      <c r="DNB85"/>
      <c r="DNC85"/>
      <c r="DND85"/>
      <c r="DNE85"/>
      <c r="DNF85"/>
      <c r="DNG85"/>
      <c r="DNH85"/>
      <c r="DNI85"/>
      <c r="DNJ85"/>
      <c r="DNK85"/>
      <c r="DNL85"/>
      <c r="DNM85"/>
      <c r="DNN85"/>
      <c r="DNO85"/>
      <c r="DNP85"/>
      <c r="DNQ85"/>
      <c r="DNR85"/>
      <c r="DNS85"/>
      <c r="DNT85"/>
      <c r="DNU85"/>
      <c r="DNV85"/>
      <c r="DNW85"/>
      <c r="DNX85"/>
      <c r="DNY85"/>
      <c r="DNZ85"/>
      <c r="DOA85"/>
      <c r="DOB85"/>
      <c r="DOC85"/>
      <c r="DOD85"/>
      <c r="DOE85"/>
      <c r="DOF85"/>
      <c r="DOG85"/>
      <c r="DOH85"/>
      <c r="DOI85"/>
      <c r="DOJ85"/>
      <c r="DOK85"/>
      <c r="DOL85"/>
      <c r="DOM85"/>
      <c r="DON85"/>
      <c r="DOO85"/>
      <c r="DOP85"/>
      <c r="DOQ85"/>
      <c r="DOR85"/>
      <c r="DOS85"/>
      <c r="DOT85"/>
      <c r="DOU85"/>
      <c r="DOV85"/>
      <c r="DOW85"/>
      <c r="DOX85"/>
      <c r="DOY85"/>
      <c r="DOZ85"/>
      <c r="DPA85"/>
      <c r="DPB85"/>
      <c r="DPC85"/>
      <c r="DPD85"/>
      <c r="DPE85"/>
      <c r="DPF85"/>
      <c r="DPG85"/>
      <c r="DPH85"/>
      <c r="DPI85"/>
      <c r="DPJ85"/>
      <c r="DPK85"/>
      <c r="DPL85"/>
      <c r="DPM85"/>
      <c r="DPN85"/>
      <c r="DPO85"/>
      <c r="DPP85"/>
      <c r="DPQ85"/>
      <c r="DPR85"/>
      <c r="DPS85"/>
      <c r="DPT85"/>
      <c r="DPU85"/>
      <c r="DPV85"/>
      <c r="DPW85"/>
      <c r="DPX85"/>
      <c r="DPY85"/>
      <c r="DPZ85"/>
      <c r="DQA85"/>
      <c r="DQB85"/>
      <c r="DQC85"/>
      <c r="DQD85"/>
      <c r="DQE85"/>
      <c r="DQF85"/>
      <c r="DQG85"/>
      <c r="DQH85"/>
      <c r="DQI85"/>
      <c r="DQJ85"/>
      <c r="DQK85"/>
      <c r="DQL85"/>
      <c r="DQM85"/>
      <c r="DQN85"/>
      <c r="DQO85"/>
      <c r="DQP85"/>
      <c r="DQQ85"/>
      <c r="DQR85"/>
      <c r="DQS85"/>
      <c r="DQT85"/>
      <c r="DQU85"/>
      <c r="DQV85"/>
      <c r="DQW85"/>
      <c r="DQX85"/>
      <c r="DQY85"/>
      <c r="DQZ85"/>
      <c r="DRA85"/>
      <c r="DRB85"/>
      <c r="DRC85"/>
      <c r="DRD85"/>
      <c r="DRE85"/>
      <c r="DRF85"/>
      <c r="DRG85"/>
      <c r="DRH85"/>
      <c r="DRI85"/>
      <c r="DRJ85"/>
      <c r="DRK85"/>
      <c r="DRL85"/>
      <c r="DRM85"/>
      <c r="DRN85"/>
      <c r="DRO85"/>
      <c r="DRP85"/>
      <c r="DRQ85"/>
      <c r="DRR85"/>
      <c r="DRS85"/>
      <c r="DRT85"/>
      <c r="DRU85"/>
      <c r="DRV85"/>
      <c r="DRW85"/>
      <c r="DRX85"/>
      <c r="DRY85"/>
      <c r="DRZ85"/>
      <c r="DSA85"/>
      <c r="DSB85"/>
      <c r="DSC85"/>
      <c r="DSD85"/>
      <c r="DSE85"/>
      <c r="DSF85"/>
      <c r="DSG85"/>
      <c r="DSH85"/>
      <c r="DSI85"/>
      <c r="DSJ85"/>
      <c r="DSK85"/>
      <c r="DSL85"/>
      <c r="DSM85"/>
      <c r="DSN85"/>
      <c r="DSO85"/>
      <c r="DSP85"/>
      <c r="DSQ85"/>
      <c r="DSR85"/>
      <c r="DSS85"/>
      <c r="DST85"/>
      <c r="DSU85"/>
      <c r="DSV85"/>
      <c r="DSW85"/>
      <c r="DSX85"/>
      <c r="DSY85"/>
      <c r="DSZ85"/>
      <c r="DTA85"/>
      <c r="DTB85"/>
      <c r="DTC85"/>
      <c r="DTD85"/>
      <c r="DTE85"/>
      <c r="DTF85"/>
      <c r="DTG85"/>
      <c r="DTH85"/>
      <c r="DTI85"/>
      <c r="DTJ85"/>
      <c r="DTK85"/>
      <c r="DTL85"/>
      <c r="DTM85"/>
      <c r="DTN85"/>
      <c r="DTO85"/>
      <c r="DTP85"/>
      <c r="DTQ85"/>
      <c r="DTR85"/>
      <c r="DTS85"/>
      <c r="DTT85"/>
      <c r="DTU85"/>
      <c r="DTV85"/>
      <c r="DTW85"/>
      <c r="DTX85"/>
      <c r="DTY85"/>
      <c r="DTZ85"/>
      <c r="DUA85"/>
      <c r="DUB85"/>
      <c r="DUC85"/>
      <c r="DUD85"/>
      <c r="DUE85"/>
      <c r="DUF85"/>
      <c r="DUG85"/>
      <c r="DUH85"/>
      <c r="DUI85"/>
      <c r="DUJ85"/>
      <c r="DUK85"/>
      <c r="DUL85"/>
      <c r="DUM85"/>
      <c r="DUN85"/>
      <c r="DUO85"/>
      <c r="DUP85"/>
      <c r="DUQ85"/>
      <c r="DUR85"/>
      <c r="DUS85"/>
      <c r="DUT85"/>
      <c r="DUU85"/>
      <c r="DUV85"/>
      <c r="DUW85"/>
      <c r="DUX85"/>
      <c r="DUY85"/>
      <c r="DUZ85"/>
      <c r="DVA85"/>
      <c r="DVB85"/>
      <c r="DVC85"/>
      <c r="DVD85"/>
      <c r="DVE85"/>
      <c r="DVF85"/>
      <c r="DVG85"/>
      <c r="DVH85"/>
      <c r="DVI85"/>
      <c r="DVJ85"/>
      <c r="DVK85"/>
      <c r="DVL85"/>
      <c r="DVM85"/>
      <c r="DVN85"/>
      <c r="DVO85"/>
      <c r="DVP85"/>
      <c r="DVQ85"/>
      <c r="DVR85"/>
      <c r="DVS85"/>
      <c r="DVT85"/>
      <c r="DVU85"/>
      <c r="DVV85"/>
      <c r="DVW85"/>
      <c r="DVX85"/>
      <c r="DVY85"/>
      <c r="DVZ85"/>
      <c r="DWA85"/>
      <c r="DWB85"/>
      <c r="DWC85"/>
      <c r="DWD85"/>
      <c r="DWE85"/>
      <c r="DWF85"/>
      <c r="DWG85"/>
      <c r="DWH85"/>
      <c r="DWI85"/>
      <c r="DWJ85"/>
      <c r="DWK85"/>
      <c r="DWL85"/>
      <c r="DWM85"/>
      <c r="DWN85"/>
      <c r="DWO85"/>
      <c r="DWP85"/>
      <c r="DWQ85"/>
      <c r="DWR85"/>
      <c r="DWS85"/>
      <c r="DWT85"/>
      <c r="DWU85"/>
      <c r="DWV85"/>
      <c r="DWW85"/>
      <c r="DWX85"/>
      <c r="DWY85"/>
      <c r="DWZ85"/>
      <c r="DXA85"/>
      <c r="DXB85"/>
      <c r="DXC85"/>
      <c r="DXD85"/>
      <c r="DXE85"/>
      <c r="DXF85"/>
      <c r="DXG85"/>
      <c r="DXH85"/>
      <c r="DXI85"/>
      <c r="DXJ85"/>
      <c r="DXK85"/>
      <c r="DXL85"/>
      <c r="DXM85"/>
      <c r="DXN85"/>
      <c r="DXO85"/>
      <c r="DXP85"/>
      <c r="DXQ85"/>
      <c r="DXR85"/>
      <c r="DXS85"/>
      <c r="DXT85"/>
      <c r="DXU85"/>
      <c r="DXV85"/>
      <c r="DXW85"/>
      <c r="DXX85"/>
      <c r="DXY85"/>
      <c r="DXZ85"/>
      <c r="DYA85"/>
      <c r="DYB85"/>
      <c r="DYC85"/>
      <c r="DYD85"/>
      <c r="DYE85"/>
      <c r="DYF85"/>
      <c r="DYG85"/>
      <c r="DYH85"/>
      <c r="DYI85"/>
      <c r="DYJ85"/>
      <c r="DYK85"/>
      <c r="DYL85"/>
      <c r="DYM85"/>
      <c r="DYN85"/>
      <c r="DYO85"/>
      <c r="DYP85"/>
      <c r="DYQ85"/>
      <c r="DYR85"/>
      <c r="DYS85"/>
      <c r="DYT85"/>
      <c r="DYU85"/>
      <c r="DYV85"/>
      <c r="DYW85"/>
      <c r="DYX85"/>
      <c r="DYY85"/>
      <c r="DYZ85"/>
      <c r="DZA85"/>
      <c r="DZB85"/>
      <c r="DZC85"/>
      <c r="DZD85"/>
      <c r="DZE85"/>
      <c r="DZF85"/>
      <c r="DZG85"/>
      <c r="DZH85"/>
      <c r="DZI85"/>
      <c r="DZJ85"/>
      <c r="DZK85"/>
      <c r="DZL85"/>
      <c r="DZM85"/>
      <c r="DZN85"/>
      <c r="DZO85"/>
      <c r="DZP85"/>
      <c r="DZQ85"/>
      <c r="DZR85"/>
      <c r="DZS85"/>
      <c r="DZT85"/>
      <c r="DZU85"/>
      <c r="DZV85"/>
      <c r="DZW85"/>
      <c r="DZX85"/>
      <c r="DZY85"/>
      <c r="DZZ85"/>
      <c r="EAA85"/>
      <c r="EAB85"/>
      <c r="EAC85"/>
      <c r="EAD85"/>
      <c r="EAE85"/>
      <c r="EAF85"/>
      <c r="EAG85"/>
      <c r="EAH85"/>
      <c r="EAI85"/>
      <c r="EAJ85"/>
      <c r="EAK85"/>
      <c r="EAL85"/>
      <c r="EAM85"/>
      <c r="EAN85"/>
      <c r="EAO85"/>
      <c r="EAP85"/>
      <c r="EAQ85"/>
      <c r="EAR85"/>
      <c r="EAS85"/>
      <c r="EAT85"/>
      <c r="EAU85"/>
      <c r="EAV85"/>
      <c r="EAW85"/>
      <c r="EAX85"/>
      <c r="EAY85"/>
      <c r="EAZ85"/>
      <c r="EBA85"/>
      <c r="EBB85"/>
      <c r="EBC85"/>
      <c r="EBD85"/>
      <c r="EBE85"/>
      <c r="EBF85"/>
      <c r="EBG85"/>
      <c r="EBH85"/>
      <c r="EBI85"/>
      <c r="EBJ85"/>
      <c r="EBK85"/>
      <c r="EBL85"/>
      <c r="EBM85"/>
      <c r="EBN85"/>
      <c r="EBO85"/>
      <c r="EBP85"/>
      <c r="EBQ85"/>
      <c r="EBR85"/>
      <c r="EBS85"/>
      <c r="EBT85"/>
      <c r="EBU85"/>
      <c r="EBV85"/>
      <c r="EBW85"/>
      <c r="EBX85"/>
      <c r="EBY85"/>
      <c r="EBZ85"/>
      <c r="ECA85"/>
      <c r="ECB85"/>
      <c r="ECC85"/>
      <c r="ECD85"/>
      <c r="ECE85"/>
      <c r="ECF85"/>
      <c r="ECG85"/>
      <c r="ECH85"/>
      <c r="ECI85"/>
      <c r="ECJ85"/>
      <c r="ECK85"/>
      <c r="ECL85"/>
      <c r="ECM85"/>
      <c r="ECN85"/>
      <c r="ECO85"/>
      <c r="ECP85"/>
      <c r="ECQ85"/>
      <c r="ECR85"/>
      <c r="ECS85"/>
      <c r="ECT85"/>
      <c r="ECU85"/>
      <c r="ECV85"/>
      <c r="ECW85"/>
      <c r="ECX85"/>
      <c r="ECY85"/>
      <c r="ECZ85"/>
      <c r="EDA85"/>
      <c r="EDB85"/>
      <c r="EDC85"/>
      <c r="EDD85"/>
      <c r="EDE85"/>
      <c r="EDF85"/>
      <c r="EDG85"/>
      <c r="EDH85"/>
      <c r="EDI85"/>
      <c r="EDJ85"/>
      <c r="EDK85"/>
      <c r="EDL85"/>
      <c r="EDM85"/>
      <c r="EDN85"/>
      <c r="EDO85"/>
      <c r="EDP85"/>
      <c r="EDQ85"/>
      <c r="EDR85"/>
      <c r="EDS85"/>
      <c r="EDT85"/>
      <c r="EDU85"/>
      <c r="EDV85"/>
      <c r="EDW85"/>
      <c r="EDX85"/>
      <c r="EDY85"/>
      <c r="EDZ85"/>
      <c r="EEA85"/>
      <c r="EEB85"/>
      <c r="EEC85"/>
      <c r="EED85"/>
      <c r="EEE85"/>
      <c r="EEF85"/>
      <c r="EEG85"/>
      <c r="EEH85"/>
      <c r="EEI85"/>
      <c r="EEJ85"/>
      <c r="EEK85"/>
      <c r="EEL85"/>
      <c r="EEM85"/>
      <c r="EEN85"/>
      <c r="EEO85"/>
      <c r="EEP85"/>
      <c r="EEQ85"/>
      <c r="EER85"/>
      <c r="EES85"/>
      <c r="EET85"/>
      <c r="EEU85"/>
      <c r="EEV85"/>
      <c r="EEW85"/>
      <c r="EEX85"/>
      <c r="EEY85"/>
      <c r="EEZ85"/>
      <c r="EFA85"/>
      <c r="EFB85"/>
      <c r="EFC85"/>
      <c r="EFD85"/>
      <c r="EFE85"/>
      <c r="EFF85"/>
      <c r="EFG85"/>
      <c r="EFH85"/>
      <c r="EFI85"/>
      <c r="EFJ85"/>
      <c r="EFK85"/>
      <c r="EFL85"/>
      <c r="EFM85"/>
      <c r="EFN85"/>
      <c r="EFO85"/>
      <c r="EFP85"/>
      <c r="EFQ85"/>
      <c r="EFR85"/>
      <c r="EFS85"/>
      <c r="EFT85"/>
      <c r="EFU85"/>
      <c r="EFV85"/>
      <c r="EFW85"/>
      <c r="EFX85"/>
      <c r="EFY85"/>
      <c r="EFZ85"/>
      <c r="EGA85"/>
      <c r="EGB85"/>
      <c r="EGC85"/>
      <c r="EGD85"/>
      <c r="EGE85"/>
      <c r="EGF85"/>
      <c r="EGG85"/>
      <c r="EGH85"/>
      <c r="EGI85"/>
      <c r="EGJ85"/>
      <c r="EGK85"/>
      <c r="EGL85"/>
      <c r="EGM85"/>
      <c r="EGN85"/>
      <c r="EGO85"/>
      <c r="EGP85"/>
      <c r="EGQ85"/>
      <c r="EGR85"/>
      <c r="EGS85"/>
      <c r="EGT85"/>
      <c r="EGU85"/>
      <c r="EGV85"/>
      <c r="EGW85"/>
      <c r="EGX85"/>
      <c r="EGY85"/>
      <c r="EGZ85"/>
      <c r="EHA85"/>
      <c r="EHB85"/>
      <c r="EHC85"/>
      <c r="EHD85"/>
      <c r="EHE85"/>
      <c r="EHF85"/>
      <c r="EHG85"/>
      <c r="EHH85"/>
      <c r="EHI85"/>
      <c r="EHJ85"/>
      <c r="EHK85"/>
      <c r="EHL85"/>
      <c r="EHM85"/>
      <c r="EHN85"/>
      <c r="EHO85"/>
      <c r="EHP85"/>
      <c r="EHQ85"/>
      <c r="EHR85"/>
      <c r="EHS85"/>
      <c r="EHT85"/>
      <c r="EHU85"/>
      <c r="EHV85"/>
      <c r="EHW85"/>
      <c r="EHX85"/>
      <c r="EHY85"/>
      <c r="EHZ85"/>
      <c r="EIA85"/>
      <c r="EIB85"/>
      <c r="EIC85"/>
      <c r="EID85"/>
      <c r="EIE85"/>
      <c r="EIF85"/>
      <c r="EIG85"/>
      <c r="EIH85"/>
      <c r="EII85"/>
      <c r="EIJ85"/>
      <c r="EIK85"/>
      <c r="EIL85"/>
      <c r="EIM85"/>
      <c r="EIN85"/>
      <c r="EIO85"/>
      <c r="EIP85"/>
      <c r="EIQ85"/>
      <c r="EIR85"/>
      <c r="EIS85"/>
      <c r="EIT85"/>
      <c r="EIU85"/>
      <c r="EIV85"/>
      <c r="EIW85"/>
      <c r="EIX85"/>
      <c r="EIY85"/>
      <c r="EIZ85"/>
      <c r="EJA85"/>
      <c r="EJB85"/>
      <c r="EJC85"/>
      <c r="EJD85"/>
      <c r="EJE85"/>
      <c r="EJF85"/>
      <c r="EJG85"/>
      <c r="EJH85"/>
      <c r="EJI85"/>
      <c r="EJJ85"/>
      <c r="EJK85"/>
      <c r="EJL85"/>
      <c r="EJM85"/>
      <c r="EJN85"/>
      <c r="EJO85"/>
      <c r="EJP85"/>
      <c r="EJQ85"/>
      <c r="EJR85"/>
      <c r="EJS85"/>
      <c r="EJT85"/>
      <c r="EJU85"/>
      <c r="EJV85"/>
      <c r="EJW85"/>
      <c r="EJX85"/>
      <c r="EJY85"/>
      <c r="EJZ85"/>
      <c r="EKA85"/>
      <c r="EKB85"/>
      <c r="EKC85"/>
      <c r="EKD85"/>
      <c r="EKE85"/>
      <c r="EKF85"/>
      <c r="EKG85"/>
      <c r="EKH85"/>
      <c r="EKI85"/>
      <c r="EKJ85"/>
      <c r="EKK85"/>
      <c r="EKL85"/>
      <c r="EKM85"/>
      <c r="EKN85"/>
      <c r="EKO85"/>
      <c r="EKP85"/>
      <c r="EKQ85"/>
      <c r="EKR85"/>
      <c r="EKS85"/>
      <c r="EKT85"/>
      <c r="EKU85"/>
      <c r="EKV85"/>
      <c r="EKW85"/>
      <c r="EKX85"/>
      <c r="EKY85"/>
      <c r="EKZ85"/>
      <c r="ELA85"/>
      <c r="ELB85"/>
      <c r="ELC85"/>
      <c r="ELD85"/>
      <c r="ELE85"/>
      <c r="ELF85"/>
      <c r="ELG85"/>
      <c r="ELH85"/>
      <c r="ELI85"/>
      <c r="ELJ85"/>
      <c r="ELK85"/>
      <c r="ELL85"/>
      <c r="ELM85"/>
      <c r="ELN85"/>
      <c r="ELO85"/>
      <c r="ELP85"/>
      <c r="ELQ85"/>
      <c r="ELR85"/>
      <c r="ELS85"/>
      <c r="ELT85"/>
      <c r="ELU85"/>
      <c r="ELV85"/>
      <c r="ELW85"/>
      <c r="ELX85"/>
      <c r="ELY85"/>
      <c r="ELZ85"/>
      <c r="EMA85"/>
      <c r="EMB85"/>
      <c r="EMC85"/>
      <c r="EMD85"/>
      <c r="EME85"/>
      <c r="EMF85"/>
      <c r="EMG85"/>
      <c r="EMH85"/>
      <c r="EMI85"/>
      <c r="EMJ85"/>
      <c r="EMK85"/>
      <c r="EML85"/>
      <c r="EMM85"/>
      <c r="EMN85"/>
      <c r="EMO85"/>
      <c r="EMP85"/>
      <c r="EMQ85"/>
      <c r="EMR85"/>
      <c r="EMS85"/>
      <c r="EMT85"/>
      <c r="EMU85"/>
      <c r="EMV85"/>
      <c r="EMW85"/>
      <c r="EMX85"/>
      <c r="EMY85"/>
      <c r="EMZ85"/>
      <c r="ENA85"/>
      <c r="ENB85"/>
      <c r="ENC85"/>
      <c r="END85"/>
      <c r="ENE85"/>
      <c r="ENF85"/>
      <c r="ENG85"/>
      <c r="ENH85"/>
      <c r="ENI85"/>
      <c r="ENJ85"/>
      <c r="ENK85"/>
      <c r="ENL85"/>
      <c r="ENM85"/>
      <c r="ENN85"/>
      <c r="ENO85"/>
      <c r="ENP85"/>
      <c r="ENQ85"/>
      <c r="ENR85"/>
      <c r="ENS85"/>
      <c r="ENT85"/>
      <c r="ENU85"/>
      <c r="ENV85"/>
      <c r="ENW85"/>
      <c r="ENX85"/>
      <c r="ENY85"/>
      <c r="ENZ85"/>
      <c r="EOA85"/>
      <c r="EOB85"/>
      <c r="EOC85"/>
      <c r="EOD85"/>
      <c r="EOE85"/>
      <c r="EOF85"/>
      <c r="EOG85"/>
      <c r="EOH85"/>
      <c r="EOI85"/>
      <c r="EOJ85"/>
      <c r="EOK85"/>
      <c r="EOL85"/>
      <c r="EOM85"/>
      <c r="EON85"/>
      <c r="EOO85"/>
      <c r="EOP85"/>
      <c r="EOQ85"/>
      <c r="EOR85"/>
      <c r="EOS85"/>
      <c r="EOT85"/>
      <c r="EOU85"/>
      <c r="EOV85"/>
      <c r="EOW85"/>
      <c r="EOX85"/>
      <c r="EOY85"/>
      <c r="EOZ85"/>
      <c r="EPA85"/>
      <c r="EPB85"/>
      <c r="EPC85"/>
      <c r="EPD85"/>
      <c r="EPE85"/>
      <c r="EPF85"/>
      <c r="EPG85"/>
      <c r="EPH85"/>
      <c r="EPI85"/>
      <c r="EPJ85"/>
      <c r="EPK85"/>
      <c r="EPL85"/>
      <c r="EPM85"/>
      <c r="EPN85"/>
      <c r="EPO85"/>
      <c r="EPP85"/>
      <c r="EPQ85"/>
      <c r="EPR85"/>
      <c r="EPS85"/>
      <c r="EPT85"/>
      <c r="EPU85"/>
      <c r="EPV85"/>
      <c r="EPW85"/>
      <c r="EPX85"/>
      <c r="EPY85"/>
      <c r="EPZ85"/>
      <c r="EQA85"/>
      <c r="EQB85"/>
      <c r="EQC85"/>
      <c r="EQD85"/>
      <c r="EQE85"/>
      <c r="EQF85"/>
      <c r="EQG85"/>
      <c r="EQH85"/>
      <c r="EQI85"/>
      <c r="EQJ85"/>
      <c r="EQK85"/>
      <c r="EQL85"/>
      <c r="EQM85"/>
      <c r="EQN85"/>
      <c r="EQO85"/>
      <c r="EQP85"/>
      <c r="EQQ85"/>
      <c r="EQR85"/>
      <c r="EQS85"/>
      <c r="EQT85"/>
      <c r="EQU85"/>
      <c r="EQV85"/>
      <c r="EQW85"/>
      <c r="EQX85"/>
      <c r="EQY85"/>
      <c r="EQZ85"/>
      <c r="ERA85"/>
      <c r="ERB85"/>
      <c r="ERC85"/>
      <c r="ERD85"/>
      <c r="ERE85"/>
      <c r="ERF85"/>
      <c r="ERG85"/>
      <c r="ERH85"/>
      <c r="ERI85"/>
      <c r="ERJ85"/>
      <c r="ERK85"/>
      <c r="ERL85"/>
      <c r="ERM85"/>
      <c r="ERN85"/>
      <c r="ERO85"/>
      <c r="ERP85"/>
      <c r="ERQ85"/>
      <c r="ERR85"/>
      <c r="ERS85"/>
      <c r="ERT85"/>
      <c r="ERU85"/>
      <c r="ERV85"/>
      <c r="ERW85"/>
      <c r="ERX85"/>
      <c r="ERY85"/>
      <c r="ERZ85"/>
      <c r="ESA85"/>
      <c r="ESB85"/>
      <c r="ESC85"/>
      <c r="ESD85"/>
      <c r="ESE85"/>
      <c r="ESF85"/>
      <c r="ESG85"/>
      <c r="ESH85"/>
      <c r="ESI85"/>
      <c r="ESJ85"/>
      <c r="ESK85"/>
      <c r="ESL85"/>
      <c r="ESM85"/>
      <c r="ESN85"/>
      <c r="ESO85"/>
      <c r="ESP85"/>
      <c r="ESQ85"/>
      <c r="ESR85"/>
      <c r="ESS85"/>
      <c r="EST85"/>
      <c r="ESU85"/>
      <c r="ESV85"/>
      <c r="ESW85"/>
      <c r="ESX85"/>
      <c r="ESY85"/>
      <c r="ESZ85"/>
      <c r="ETA85"/>
      <c r="ETB85"/>
      <c r="ETC85"/>
      <c r="ETD85"/>
      <c r="ETE85"/>
      <c r="ETF85"/>
      <c r="ETG85"/>
      <c r="ETH85"/>
      <c r="ETI85"/>
      <c r="ETJ85"/>
      <c r="ETK85"/>
      <c r="ETL85"/>
      <c r="ETM85"/>
      <c r="ETN85"/>
      <c r="ETO85"/>
      <c r="ETP85"/>
      <c r="ETQ85"/>
      <c r="ETR85"/>
      <c r="ETS85"/>
      <c r="ETT85"/>
      <c r="ETU85"/>
      <c r="ETV85"/>
      <c r="ETW85"/>
      <c r="ETX85"/>
      <c r="ETY85"/>
      <c r="ETZ85"/>
      <c r="EUA85"/>
      <c r="EUB85"/>
      <c r="EUC85"/>
      <c r="EUD85"/>
      <c r="EUE85"/>
      <c r="EUF85"/>
      <c r="EUG85"/>
      <c r="EUH85"/>
      <c r="EUI85"/>
      <c r="EUJ85"/>
      <c r="EUK85"/>
      <c r="EUL85"/>
      <c r="EUM85"/>
      <c r="EUN85"/>
      <c r="EUO85"/>
      <c r="EUP85"/>
      <c r="EUQ85"/>
      <c r="EUR85"/>
      <c r="EUS85"/>
      <c r="EUT85"/>
      <c r="EUU85"/>
      <c r="EUV85"/>
      <c r="EUW85"/>
      <c r="EUX85"/>
      <c r="EUY85"/>
      <c r="EUZ85"/>
      <c r="EVA85"/>
      <c r="EVB85"/>
      <c r="EVC85"/>
      <c r="EVD85"/>
      <c r="EVE85"/>
      <c r="EVF85"/>
      <c r="EVG85"/>
      <c r="EVH85"/>
      <c r="EVI85"/>
      <c r="EVJ85"/>
      <c r="EVK85"/>
      <c r="EVL85"/>
      <c r="EVM85"/>
      <c r="EVN85"/>
      <c r="EVO85"/>
      <c r="EVP85"/>
      <c r="EVQ85"/>
      <c r="EVR85"/>
      <c r="EVS85"/>
      <c r="EVT85"/>
      <c r="EVU85"/>
      <c r="EVV85"/>
      <c r="EVW85"/>
      <c r="EVX85"/>
      <c r="EVY85"/>
      <c r="EVZ85"/>
      <c r="EWA85"/>
      <c r="EWB85"/>
      <c r="EWC85"/>
      <c r="EWD85"/>
      <c r="EWE85"/>
      <c r="EWF85"/>
      <c r="EWG85"/>
      <c r="EWH85"/>
      <c r="EWI85"/>
      <c r="EWJ85"/>
      <c r="EWK85"/>
      <c r="EWL85"/>
      <c r="EWM85"/>
      <c r="EWN85"/>
      <c r="EWO85"/>
      <c r="EWP85"/>
      <c r="EWQ85"/>
      <c r="EWR85"/>
      <c r="EWS85"/>
      <c r="EWT85"/>
      <c r="EWU85"/>
      <c r="EWV85"/>
      <c r="EWW85"/>
      <c r="EWX85"/>
      <c r="EWY85"/>
      <c r="EWZ85"/>
      <c r="EXA85"/>
      <c r="EXB85"/>
      <c r="EXC85"/>
      <c r="EXD85"/>
      <c r="EXE85"/>
      <c r="EXF85"/>
      <c r="EXG85"/>
      <c r="EXH85"/>
      <c r="EXI85"/>
      <c r="EXJ85"/>
      <c r="EXK85"/>
      <c r="EXL85"/>
      <c r="EXM85"/>
      <c r="EXN85"/>
      <c r="EXO85"/>
      <c r="EXP85"/>
      <c r="EXQ85"/>
      <c r="EXR85"/>
      <c r="EXS85"/>
      <c r="EXT85"/>
      <c r="EXU85"/>
      <c r="EXV85"/>
      <c r="EXW85"/>
      <c r="EXX85"/>
      <c r="EXY85"/>
      <c r="EXZ85"/>
      <c r="EYA85"/>
      <c r="EYB85"/>
      <c r="EYC85"/>
      <c r="EYD85"/>
      <c r="EYE85"/>
      <c r="EYF85"/>
      <c r="EYG85"/>
      <c r="EYH85"/>
      <c r="EYI85"/>
      <c r="EYJ85"/>
      <c r="EYK85"/>
      <c r="EYL85"/>
      <c r="EYM85"/>
      <c r="EYN85"/>
      <c r="EYO85"/>
      <c r="EYP85"/>
      <c r="EYQ85"/>
      <c r="EYR85"/>
      <c r="EYS85"/>
      <c r="EYT85"/>
      <c r="EYU85"/>
      <c r="EYV85"/>
      <c r="EYW85"/>
      <c r="EYX85"/>
      <c r="EYY85"/>
      <c r="EYZ85"/>
      <c r="EZA85"/>
      <c r="EZB85"/>
      <c r="EZC85"/>
      <c r="EZD85"/>
      <c r="EZE85"/>
      <c r="EZF85"/>
      <c r="EZG85"/>
      <c r="EZH85"/>
      <c r="EZI85"/>
      <c r="EZJ85"/>
      <c r="EZK85"/>
      <c r="EZL85"/>
      <c r="EZM85"/>
      <c r="EZN85"/>
      <c r="EZO85"/>
      <c r="EZP85"/>
      <c r="EZQ85"/>
      <c r="EZR85"/>
      <c r="EZS85"/>
      <c r="EZT85"/>
      <c r="EZU85"/>
      <c r="EZV85"/>
      <c r="EZW85"/>
      <c r="EZX85"/>
      <c r="EZY85"/>
      <c r="EZZ85"/>
      <c r="FAA85"/>
      <c r="FAB85"/>
      <c r="FAC85"/>
      <c r="FAD85"/>
      <c r="FAE85"/>
      <c r="FAF85"/>
      <c r="FAG85"/>
      <c r="FAH85"/>
      <c r="FAI85"/>
      <c r="FAJ85"/>
      <c r="FAK85"/>
      <c r="FAL85"/>
      <c r="FAM85"/>
      <c r="FAN85"/>
      <c r="FAO85"/>
      <c r="FAP85"/>
      <c r="FAQ85"/>
      <c r="FAR85"/>
      <c r="FAS85"/>
      <c r="FAT85"/>
      <c r="FAU85"/>
      <c r="FAV85"/>
      <c r="FAW85"/>
      <c r="FAX85"/>
      <c r="FAY85"/>
      <c r="FAZ85"/>
      <c r="FBA85"/>
      <c r="FBB85"/>
      <c r="FBC85"/>
      <c r="FBD85"/>
      <c r="FBE85"/>
      <c r="FBF85"/>
      <c r="FBG85"/>
      <c r="FBH85"/>
      <c r="FBI85"/>
      <c r="FBJ85"/>
      <c r="FBK85"/>
      <c r="FBL85"/>
      <c r="FBM85"/>
      <c r="FBN85"/>
      <c r="FBO85"/>
      <c r="FBP85"/>
      <c r="FBQ85"/>
      <c r="FBR85"/>
      <c r="FBS85"/>
      <c r="FBT85"/>
      <c r="FBU85"/>
      <c r="FBV85"/>
      <c r="FBW85"/>
      <c r="FBX85"/>
      <c r="FBY85"/>
      <c r="FBZ85"/>
      <c r="FCA85"/>
      <c r="FCB85"/>
      <c r="FCC85"/>
      <c r="FCD85"/>
      <c r="FCE85"/>
      <c r="FCF85"/>
      <c r="FCG85"/>
      <c r="FCH85"/>
      <c r="FCI85"/>
      <c r="FCJ85"/>
      <c r="FCK85"/>
      <c r="FCL85"/>
      <c r="FCM85"/>
      <c r="FCN85"/>
      <c r="FCO85"/>
      <c r="FCP85"/>
      <c r="FCQ85"/>
      <c r="FCR85"/>
      <c r="FCS85"/>
      <c r="FCT85"/>
      <c r="FCU85"/>
      <c r="FCV85"/>
      <c r="FCW85"/>
      <c r="FCX85"/>
      <c r="FCY85"/>
      <c r="FCZ85"/>
      <c r="FDA85"/>
      <c r="FDB85"/>
      <c r="FDC85"/>
      <c r="FDD85"/>
      <c r="FDE85"/>
      <c r="FDF85"/>
      <c r="FDG85"/>
      <c r="FDH85"/>
      <c r="FDI85"/>
      <c r="FDJ85"/>
      <c r="FDK85"/>
      <c r="FDL85"/>
      <c r="FDM85"/>
      <c r="FDN85"/>
      <c r="FDO85"/>
      <c r="FDP85"/>
      <c r="FDQ85"/>
      <c r="FDR85"/>
      <c r="FDS85"/>
      <c r="FDT85"/>
      <c r="FDU85"/>
      <c r="FDV85"/>
      <c r="FDW85"/>
      <c r="FDX85"/>
      <c r="FDY85"/>
      <c r="FDZ85"/>
      <c r="FEA85"/>
      <c r="FEB85"/>
      <c r="FEC85"/>
      <c r="FED85"/>
      <c r="FEE85"/>
      <c r="FEF85"/>
      <c r="FEG85"/>
      <c r="FEH85"/>
      <c r="FEI85"/>
      <c r="FEJ85"/>
      <c r="FEK85"/>
      <c r="FEL85"/>
      <c r="FEM85"/>
      <c r="FEN85"/>
      <c r="FEO85"/>
      <c r="FEP85"/>
      <c r="FEQ85"/>
      <c r="FER85"/>
      <c r="FES85"/>
      <c r="FET85"/>
      <c r="FEU85"/>
      <c r="FEV85"/>
      <c r="FEW85"/>
      <c r="FEX85"/>
      <c r="FEY85"/>
      <c r="FEZ85"/>
      <c r="FFA85"/>
      <c r="FFB85"/>
      <c r="FFC85"/>
      <c r="FFD85"/>
      <c r="FFE85"/>
      <c r="FFF85"/>
      <c r="FFG85"/>
      <c r="FFH85"/>
      <c r="FFI85"/>
      <c r="FFJ85"/>
      <c r="FFK85"/>
      <c r="FFL85"/>
      <c r="FFM85"/>
      <c r="FFN85"/>
      <c r="FFO85"/>
      <c r="FFP85"/>
      <c r="FFQ85"/>
      <c r="FFR85"/>
      <c r="FFS85"/>
      <c r="FFT85"/>
      <c r="FFU85"/>
      <c r="FFV85"/>
      <c r="FFW85"/>
      <c r="FFX85"/>
      <c r="FFY85"/>
      <c r="FFZ85"/>
      <c r="FGA85"/>
      <c r="FGB85"/>
      <c r="FGC85"/>
      <c r="FGD85"/>
      <c r="FGE85"/>
      <c r="FGF85"/>
      <c r="FGG85"/>
      <c r="FGH85"/>
      <c r="FGI85"/>
      <c r="FGJ85"/>
      <c r="FGK85"/>
      <c r="FGL85"/>
      <c r="FGM85"/>
      <c r="FGN85"/>
      <c r="FGO85"/>
      <c r="FGP85"/>
      <c r="FGQ85"/>
      <c r="FGR85"/>
      <c r="FGS85"/>
      <c r="FGT85"/>
      <c r="FGU85"/>
      <c r="FGV85"/>
      <c r="FGW85"/>
      <c r="FGX85"/>
      <c r="FGY85"/>
      <c r="FGZ85"/>
      <c r="FHA85"/>
      <c r="FHB85"/>
      <c r="FHC85"/>
      <c r="FHD85"/>
      <c r="FHE85"/>
      <c r="FHF85"/>
      <c r="FHG85"/>
      <c r="FHH85"/>
      <c r="FHI85"/>
      <c r="FHJ85"/>
      <c r="FHK85"/>
      <c r="FHL85"/>
      <c r="FHM85"/>
      <c r="FHN85"/>
      <c r="FHO85"/>
      <c r="FHP85"/>
      <c r="FHQ85"/>
      <c r="FHR85"/>
      <c r="FHS85"/>
      <c r="FHT85"/>
      <c r="FHU85"/>
      <c r="FHV85"/>
      <c r="FHW85"/>
      <c r="FHX85"/>
      <c r="FHY85"/>
      <c r="FHZ85"/>
      <c r="FIA85"/>
      <c r="FIB85"/>
      <c r="FIC85"/>
      <c r="FID85"/>
      <c r="FIE85"/>
      <c r="FIF85"/>
      <c r="FIG85"/>
      <c r="FIH85"/>
      <c r="FII85"/>
      <c r="FIJ85"/>
      <c r="FIK85"/>
      <c r="FIL85"/>
      <c r="FIM85"/>
      <c r="FIN85"/>
      <c r="FIO85"/>
      <c r="FIP85"/>
      <c r="FIQ85"/>
      <c r="FIR85"/>
      <c r="FIS85"/>
      <c r="FIT85"/>
      <c r="FIU85"/>
      <c r="FIV85"/>
      <c r="FIW85"/>
      <c r="FIX85"/>
      <c r="FIY85"/>
      <c r="FIZ85"/>
      <c r="FJA85"/>
      <c r="FJB85"/>
      <c r="FJC85"/>
      <c r="FJD85"/>
      <c r="FJE85"/>
      <c r="FJF85"/>
      <c r="FJG85"/>
      <c r="FJH85"/>
      <c r="FJI85"/>
      <c r="FJJ85"/>
      <c r="FJK85"/>
      <c r="FJL85"/>
      <c r="FJM85"/>
      <c r="FJN85"/>
      <c r="FJO85"/>
      <c r="FJP85"/>
      <c r="FJQ85"/>
      <c r="FJR85"/>
      <c r="FJS85"/>
      <c r="FJT85"/>
      <c r="FJU85"/>
      <c r="FJV85"/>
      <c r="FJW85"/>
      <c r="FJX85"/>
      <c r="FJY85"/>
      <c r="FJZ85"/>
      <c r="FKA85"/>
      <c r="FKB85"/>
      <c r="FKC85"/>
      <c r="FKD85"/>
      <c r="FKE85"/>
      <c r="FKF85"/>
      <c r="FKG85"/>
      <c r="FKH85"/>
      <c r="FKI85"/>
      <c r="FKJ85"/>
      <c r="FKK85"/>
      <c r="FKL85"/>
      <c r="FKM85"/>
      <c r="FKN85"/>
      <c r="FKO85"/>
      <c r="FKP85"/>
      <c r="FKQ85"/>
      <c r="FKR85"/>
      <c r="FKS85"/>
      <c r="FKT85"/>
      <c r="FKU85"/>
      <c r="FKV85"/>
      <c r="FKW85"/>
      <c r="FKX85"/>
      <c r="FKY85"/>
      <c r="FKZ85"/>
      <c r="FLA85"/>
      <c r="FLB85"/>
      <c r="FLC85"/>
      <c r="FLD85"/>
      <c r="FLE85"/>
      <c r="FLF85"/>
      <c r="FLG85"/>
      <c r="FLH85"/>
      <c r="FLI85"/>
      <c r="FLJ85"/>
      <c r="FLK85"/>
      <c r="FLL85"/>
      <c r="FLM85"/>
      <c r="FLN85"/>
      <c r="FLO85"/>
      <c r="FLP85"/>
      <c r="FLQ85"/>
      <c r="FLR85"/>
      <c r="FLS85"/>
      <c r="FLT85"/>
      <c r="FLU85"/>
      <c r="FLV85"/>
      <c r="FLW85"/>
      <c r="FLX85"/>
      <c r="FLY85"/>
      <c r="FLZ85"/>
      <c r="FMA85"/>
      <c r="FMB85"/>
      <c r="FMC85"/>
      <c r="FMD85"/>
      <c r="FME85"/>
      <c r="FMF85"/>
      <c r="FMG85"/>
      <c r="FMH85"/>
      <c r="FMI85"/>
      <c r="FMJ85"/>
      <c r="FMK85"/>
      <c r="FML85"/>
      <c r="FMM85"/>
      <c r="FMN85"/>
      <c r="FMO85"/>
      <c r="FMP85"/>
      <c r="FMQ85"/>
      <c r="FMR85"/>
      <c r="FMS85"/>
      <c r="FMT85"/>
      <c r="FMU85"/>
      <c r="FMV85"/>
      <c r="FMW85"/>
      <c r="FMX85"/>
      <c r="FMY85"/>
      <c r="FMZ85"/>
      <c r="FNA85"/>
      <c r="FNB85"/>
      <c r="FNC85"/>
      <c r="FND85"/>
      <c r="FNE85"/>
      <c r="FNF85"/>
      <c r="FNG85"/>
      <c r="FNH85"/>
      <c r="FNI85"/>
      <c r="FNJ85"/>
      <c r="FNK85"/>
      <c r="FNL85"/>
      <c r="FNM85"/>
      <c r="FNN85"/>
      <c r="FNO85"/>
      <c r="FNP85"/>
      <c r="FNQ85"/>
      <c r="FNR85"/>
      <c r="FNS85"/>
      <c r="FNT85"/>
      <c r="FNU85"/>
      <c r="FNV85"/>
      <c r="FNW85"/>
      <c r="FNX85"/>
      <c r="FNY85"/>
      <c r="FNZ85"/>
      <c r="FOA85"/>
      <c r="FOB85"/>
      <c r="FOC85"/>
      <c r="FOD85"/>
      <c r="FOE85"/>
      <c r="FOF85"/>
      <c r="FOG85"/>
      <c r="FOH85"/>
      <c r="FOI85"/>
      <c r="FOJ85"/>
      <c r="FOK85"/>
      <c r="FOL85"/>
      <c r="FOM85"/>
      <c r="FON85"/>
      <c r="FOO85"/>
      <c r="FOP85"/>
      <c r="FOQ85"/>
      <c r="FOR85"/>
      <c r="FOS85"/>
      <c r="FOT85"/>
      <c r="FOU85"/>
      <c r="FOV85"/>
      <c r="FOW85"/>
      <c r="FOX85"/>
      <c r="FOY85"/>
      <c r="FOZ85"/>
      <c r="FPA85"/>
      <c r="FPB85"/>
      <c r="FPC85"/>
      <c r="FPD85"/>
      <c r="FPE85"/>
      <c r="FPF85"/>
      <c r="FPG85"/>
      <c r="FPH85"/>
      <c r="FPI85"/>
      <c r="FPJ85"/>
      <c r="FPK85"/>
      <c r="FPL85"/>
      <c r="FPM85"/>
      <c r="FPN85"/>
      <c r="FPO85"/>
      <c r="FPP85"/>
      <c r="FPQ85"/>
      <c r="FPR85"/>
      <c r="FPS85"/>
      <c r="FPT85"/>
      <c r="FPU85"/>
      <c r="FPV85"/>
      <c r="FPW85"/>
      <c r="FPX85"/>
      <c r="FPY85"/>
      <c r="FPZ85"/>
      <c r="FQA85"/>
      <c r="FQB85"/>
      <c r="FQC85"/>
      <c r="FQD85"/>
      <c r="FQE85"/>
      <c r="FQF85"/>
      <c r="FQG85"/>
      <c r="FQH85"/>
      <c r="FQI85"/>
      <c r="FQJ85"/>
      <c r="FQK85"/>
      <c r="FQL85"/>
      <c r="FQM85"/>
      <c r="FQN85"/>
      <c r="FQO85"/>
      <c r="FQP85"/>
      <c r="FQQ85"/>
      <c r="FQR85"/>
      <c r="FQS85"/>
      <c r="FQT85"/>
      <c r="FQU85"/>
      <c r="FQV85"/>
      <c r="FQW85"/>
      <c r="FQX85"/>
      <c r="FQY85"/>
      <c r="FQZ85"/>
      <c r="FRA85"/>
      <c r="FRB85"/>
      <c r="FRC85"/>
      <c r="FRD85"/>
      <c r="FRE85"/>
      <c r="FRF85"/>
      <c r="FRG85"/>
      <c r="FRH85"/>
      <c r="FRI85"/>
      <c r="FRJ85"/>
      <c r="FRK85"/>
      <c r="FRL85"/>
      <c r="FRM85"/>
      <c r="FRN85"/>
      <c r="FRO85"/>
      <c r="FRP85"/>
      <c r="FRQ85"/>
      <c r="FRR85"/>
      <c r="FRS85"/>
      <c r="FRT85"/>
      <c r="FRU85"/>
      <c r="FRV85"/>
      <c r="FRW85"/>
      <c r="FRX85"/>
      <c r="FRY85"/>
      <c r="FRZ85"/>
      <c r="FSA85"/>
      <c r="FSB85"/>
      <c r="FSC85"/>
      <c r="FSD85"/>
      <c r="FSE85"/>
      <c r="FSF85"/>
      <c r="FSG85"/>
      <c r="FSH85"/>
      <c r="FSI85"/>
      <c r="FSJ85"/>
      <c r="FSK85"/>
      <c r="FSL85"/>
      <c r="FSM85"/>
      <c r="FSN85"/>
      <c r="FSO85"/>
      <c r="FSP85"/>
      <c r="FSQ85"/>
      <c r="FSR85"/>
      <c r="FSS85"/>
      <c r="FST85"/>
      <c r="FSU85"/>
      <c r="FSV85"/>
      <c r="FSW85"/>
      <c r="FSX85"/>
      <c r="FSY85"/>
      <c r="FSZ85"/>
      <c r="FTA85"/>
      <c r="FTB85"/>
      <c r="FTC85"/>
      <c r="FTD85"/>
      <c r="FTE85"/>
      <c r="FTF85"/>
      <c r="FTG85"/>
      <c r="FTH85"/>
      <c r="FTI85"/>
      <c r="FTJ85"/>
      <c r="FTK85"/>
      <c r="FTL85"/>
      <c r="FTM85"/>
      <c r="FTN85"/>
      <c r="FTO85"/>
      <c r="FTP85"/>
      <c r="FTQ85"/>
      <c r="FTR85"/>
      <c r="FTS85"/>
      <c r="FTT85"/>
      <c r="FTU85"/>
      <c r="FTV85"/>
      <c r="FTW85"/>
      <c r="FTX85"/>
      <c r="FTY85"/>
      <c r="FTZ85"/>
      <c r="FUA85"/>
      <c r="FUB85"/>
      <c r="FUC85"/>
      <c r="FUD85"/>
      <c r="FUE85"/>
      <c r="FUF85"/>
      <c r="FUG85"/>
      <c r="FUH85"/>
      <c r="FUI85"/>
      <c r="FUJ85"/>
      <c r="FUK85"/>
      <c r="FUL85"/>
      <c r="FUM85"/>
      <c r="FUN85"/>
      <c r="FUO85"/>
      <c r="FUP85"/>
      <c r="FUQ85"/>
      <c r="FUR85"/>
      <c r="FUS85"/>
      <c r="FUT85"/>
      <c r="FUU85"/>
      <c r="FUV85"/>
      <c r="FUW85"/>
      <c r="FUX85"/>
      <c r="FUY85"/>
      <c r="FUZ85"/>
      <c r="FVA85"/>
      <c r="FVB85"/>
      <c r="FVC85"/>
      <c r="FVD85"/>
      <c r="FVE85"/>
      <c r="FVF85"/>
      <c r="FVG85"/>
      <c r="FVH85"/>
      <c r="FVI85"/>
      <c r="FVJ85"/>
      <c r="FVK85"/>
      <c r="FVL85"/>
      <c r="FVM85"/>
      <c r="FVN85"/>
      <c r="FVO85"/>
      <c r="FVP85"/>
      <c r="FVQ85"/>
      <c r="FVR85"/>
      <c r="FVS85"/>
      <c r="FVT85"/>
      <c r="FVU85"/>
      <c r="FVV85"/>
      <c r="FVW85"/>
      <c r="FVX85"/>
      <c r="FVY85"/>
      <c r="FVZ85"/>
      <c r="FWA85"/>
      <c r="FWB85"/>
      <c r="FWC85"/>
      <c r="FWD85"/>
      <c r="FWE85"/>
      <c r="FWF85"/>
      <c r="FWG85"/>
      <c r="FWH85"/>
      <c r="FWI85"/>
      <c r="FWJ85"/>
      <c r="FWK85"/>
      <c r="FWL85"/>
      <c r="FWM85"/>
      <c r="FWN85"/>
      <c r="FWO85"/>
      <c r="FWP85"/>
      <c r="FWQ85"/>
      <c r="FWR85"/>
      <c r="FWS85"/>
      <c r="FWT85"/>
      <c r="FWU85"/>
      <c r="FWV85"/>
      <c r="FWW85"/>
      <c r="FWX85"/>
      <c r="FWY85"/>
      <c r="FWZ85"/>
      <c r="FXA85"/>
      <c r="FXB85"/>
      <c r="FXC85"/>
      <c r="FXD85"/>
      <c r="FXE85"/>
      <c r="FXF85"/>
      <c r="FXG85"/>
      <c r="FXH85"/>
      <c r="FXI85"/>
      <c r="FXJ85"/>
      <c r="FXK85"/>
      <c r="FXL85"/>
      <c r="FXM85"/>
      <c r="FXN85"/>
      <c r="FXO85"/>
      <c r="FXP85"/>
      <c r="FXQ85"/>
      <c r="FXR85"/>
      <c r="FXS85"/>
      <c r="FXT85"/>
      <c r="FXU85"/>
      <c r="FXV85"/>
      <c r="FXW85"/>
      <c r="FXX85"/>
      <c r="FXY85"/>
      <c r="FXZ85"/>
      <c r="FYA85"/>
      <c r="FYB85"/>
      <c r="FYC85"/>
      <c r="FYD85"/>
      <c r="FYE85"/>
      <c r="FYF85"/>
      <c r="FYG85"/>
      <c r="FYH85"/>
      <c r="FYI85"/>
      <c r="FYJ85"/>
      <c r="FYK85"/>
      <c r="FYL85"/>
      <c r="FYM85"/>
      <c r="FYN85"/>
      <c r="FYO85"/>
      <c r="FYP85"/>
      <c r="FYQ85"/>
      <c r="FYR85"/>
      <c r="FYS85"/>
      <c r="FYT85"/>
      <c r="FYU85"/>
      <c r="FYV85"/>
      <c r="FYW85"/>
      <c r="FYX85"/>
      <c r="FYY85"/>
      <c r="FYZ85"/>
      <c r="FZA85"/>
      <c r="FZB85"/>
      <c r="FZC85"/>
      <c r="FZD85"/>
      <c r="FZE85"/>
      <c r="FZF85"/>
      <c r="FZG85"/>
      <c r="FZH85"/>
      <c r="FZI85"/>
      <c r="FZJ85"/>
      <c r="FZK85"/>
      <c r="FZL85"/>
      <c r="FZM85"/>
      <c r="FZN85"/>
      <c r="FZO85"/>
      <c r="FZP85"/>
      <c r="FZQ85"/>
      <c r="FZR85"/>
      <c r="FZS85"/>
      <c r="FZT85"/>
      <c r="FZU85"/>
      <c r="FZV85"/>
      <c r="FZW85"/>
      <c r="FZX85"/>
      <c r="FZY85"/>
      <c r="FZZ85"/>
      <c r="GAA85"/>
      <c r="GAB85"/>
      <c r="GAC85"/>
      <c r="GAD85"/>
      <c r="GAE85"/>
      <c r="GAF85"/>
      <c r="GAG85"/>
      <c r="GAH85"/>
      <c r="GAI85"/>
      <c r="GAJ85"/>
      <c r="GAK85"/>
      <c r="GAL85"/>
      <c r="GAM85"/>
      <c r="GAN85"/>
      <c r="GAO85"/>
      <c r="GAP85"/>
      <c r="GAQ85"/>
      <c r="GAR85"/>
      <c r="GAS85"/>
      <c r="GAT85"/>
      <c r="GAU85"/>
      <c r="GAV85"/>
      <c r="GAW85"/>
      <c r="GAX85"/>
      <c r="GAY85"/>
      <c r="GAZ85"/>
      <c r="GBA85"/>
      <c r="GBB85"/>
      <c r="GBC85"/>
      <c r="GBD85"/>
      <c r="GBE85"/>
      <c r="GBF85"/>
      <c r="GBG85"/>
      <c r="GBH85"/>
      <c r="GBI85"/>
      <c r="GBJ85"/>
      <c r="GBK85"/>
      <c r="GBL85"/>
      <c r="GBM85"/>
      <c r="GBN85"/>
      <c r="GBO85"/>
      <c r="GBP85"/>
      <c r="GBQ85"/>
      <c r="GBR85"/>
      <c r="GBS85"/>
      <c r="GBT85"/>
      <c r="GBU85"/>
      <c r="GBV85"/>
      <c r="GBW85"/>
      <c r="GBX85"/>
      <c r="GBY85"/>
      <c r="GBZ85"/>
      <c r="GCA85"/>
      <c r="GCB85"/>
      <c r="GCC85"/>
      <c r="GCD85"/>
      <c r="GCE85"/>
      <c r="GCF85"/>
      <c r="GCG85"/>
      <c r="GCH85"/>
      <c r="GCI85"/>
      <c r="GCJ85"/>
      <c r="GCK85"/>
      <c r="GCL85"/>
      <c r="GCM85"/>
      <c r="GCN85"/>
      <c r="GCO85"/>
      <c r="GCP85"/>
      <c r="GCQ85"/>
      <c r="GCR85"/>
      <c r="GCS85"/>
      <c r="GCT85"/>
      <c r="GCU85"/>
      <c r="GCV85"/>
      <c r="GCW85"/>
      <c r="GCX85"/>
      <c r="GCY85"/>
      <c r="GCZ85"/>
      <c r="GDA85"/>
      <c r="GDB85"/>
      <c r="GDC85"/>
      <c r="GDD85"/>
      <c r="GDE85"/>
      <c r="GDF85"/>
      <c r="GDG85"/>
      <c r="GDH85"/>
      <c r="GDI85"/>
      <c r="GDJ85"/>
      <c r="GDK85"/>
      <c r="GDL85"/>
      <c r="GDM85"/>
      <c r="GDN85"/>
      <c r="GDO85"/>
      <c r="GDP85"/>
      <c r="GDQ85"/>
      <c r="GDR85"/>
      <c r="GDS85"/>
      <c r="GDT85"/>
      <c r="GDU85"/>
      <c r="GDV85"/>
      <c r="GDW85"/>
      <c r="GDX85"/>
      <c r="GDY85"/>
      <c r="GDZ85"/>
      <c r="GEA85"/>
      <c r="GEB85"/>
      <c r="GEC85"/>
      <c r="GED85"/>
      <c r="GEE85"/>
      <c r="GEF85"/>
      <c r="GEG85"/>
      <c r="GEH85"/>
      <c r="GEI85"/>
      <c r="GEJ85"/>
      <c r="GEK85"/>
      <c r="GEL85"/>
      <c r="GEM85"/>
      <c r="GEN85"/>
      <c r="GEO85"/>
      <c r="GEP85"/>
      <c r="GEQ85"/>
      <c r="GER85"/>
      <c r="GES85"/>
      <c r="GET85"/>
      <c r="GEU85"/>
      <c r="GEV85"/>
      <c r="GEW85"/>
      <c r="GEX85"/>
      <c r="GEY85"/>
      <c r="GEZ85"/>
      <c r="GFA85"/>
      <c r="GFB85"/>
      <c r="GFC85"/>
      <c r="GFD85"/>
      <c r="GFE85"/>
      <c r="GFF85"/>
      <c r="GFG85"/>
      <c r="GFH85"/>
      <c r="GFI85"/>
      <c r="GFJ85"/>
      <c r="GFK85"/>
      <c r="GFL85"/>
      <c r="GFM85"/>
      <c r="GFN85"/>
      <c r="GFO85"/>
      <c r="GFP85"/>
      <c r="GFQ85"/>
      <c r="GFR85"/>
      <c r="GFS85"/>
      <c r="GFT85"/>
      <c r="GFU85"/>
      <c r="GFV85"/>
      <c r="GFW85"/>
      <c r="GFX85"/>
      <c r="GFY85"/>
      <c r="GFZ85"/>
      <c r="GGA85"/>
      <c r="GGB85"/>
      <c r="GGC85"/>
      <c r="GGD85"/>
      <c r="GGE85"/>
      <c r="GGF85"/>
      <c r="GGG85"/>
      <c r="GGH85"/>
      <c r="GGI85"/>
      <c r="GGJ85"/>
      <c r="GGK85"/>
      <c r="GGL85"/>
      <c r="GGM85"/>
      <c r="GGN85"/>
      <c r="GGO85"/>
      <c r="GGP85"/>
      <c r="GGQ85"/>
      <c r="GGR85"/>
      <c r="GGS85"/>
      <c r="GGT85"/>
      <c r="GGU85"/>
      <c r="GGV85"/>
      <c r="GGW85"/>
      <c r="GGX85"/>
      <c r="GGY85"/>
      <c r="GGZ85"/>
      <c r="GHA85"/>
      <c r="GHB85"/>
      <c r="GHC85"/>
      <c r="GHD85"/>
      <c r="GHE85"/>
      <c r="GHF85"/>
      <c r="GHG85"/>
      <c r="GHH85"/>
      <c r="GHI85"/>
      <c r="GHJ85"/>
      <c r="GHK85"/>
      <c r="GHL85"/>
      <c r="GHM85"/>
      <c r="GHN85"/>
      <c r="GHO85"/>
      <c r="GHP85"/>
      <c r="GHQ85"/>
      <c r="GHR85"/>
      <c r="GHS85"/>
      <c r="GHT85"/>
      <c r="GHU85"/>
      <c r="GHV85"/>
      <c r="GHW85"/>
      <c r="GHX85"/>
      <c r="GHY85"/>
      <c r="GHZ85"/>
      <c r="GIA85"/>
      <c r="GIB85"/>
      <c r="GIC85"/>
      <c r="GID85"/>
      <c r="GIE85"/>
      <c r="GIF85"/>
      <c r="GIG85"/>
      <c r="GIH85"/>
      <c r="GII85"/>
      <c r="GIJ85"/>
      <c r="GIK85"/>
      <c r="GIL85"/>
      <c r="GIM85"/>
      <c r="GIN85"/>
      <c r="GIO85"/>
      <c r="GIP85"/>
      <c r="GIQ85"/>
      <c r="GIR85"/>
      <c r="GIS85"/>
      <c r="GIT85"/>
      <c r="GIU85"/>
      <c r="GIV85"/>
      <c r="GIW85"/>
      <c r="GIX85"/>
      <c r="GIY85"/>
      <c r="GIZ85"/>
      <c r="GJA85"/>
      <c r="GJB85"/>
      <c r="GJC85"/>
      <c r="GJD85"/>
      <c r="GJE85"/>
      <c r="GJF85"/>
      <c r="GJG85"/>
      <c r="GJH85"/>
      <c r="GJI85"/>
      <c r="GJJ85"/>
      <c r="GJK85"/>
      <c r="GJL85"/>
      <c r="GJM85"/>
      <c r="GJN85"/>
      <c r="GJO85"/>
      <c r="GJP85"/>
      <c r="GJQ85"/>
      <c r="GJR85"/>
      <c r="GJS85"/>
      <c r="GJT85"/>
      <c r="GJU85"/>
      <c r="GJV85"/>
      <c r="GJW85"/>
      <c r="GJX85"/>
      <c r="GJY85"/>
      <c r="GJZ85"/>
      <c r="GKA85"/>
      <c r="GKB85"/>
      <c r="GKC85"/>
      <c r="GKD85"/>
      <c r="GKE85"/>
      <c r="GKF85"/>
      <c r="GKG85"/>
      <c r="GKH85"/>
      <c r="GKI85"/>
      <c r="GKJ85"/>
      <c r="GKK85"/>
      <c r="GKL85"/>
      <c r="GKM85"/>
      <c r="GKN85"/>
      <c r="GKO85"/>
      <c r="GKP85"/>
      <c r="GKQ85"/>
      <c r="GKR85"/>
      <c r="GKS85"/>
      <c r="GKT85"/>
      <c r="GKU85"/>
      <c r="GKV85"/>
      <c r="GKW85"/>
      <c r="GKX85"/>
      <c r="GKY85"/>
      <c r="GKZ85"/>
      <c r="GLA85"/>
      <c r="GLB85"/>
      <c r="GLC85"/>
      <c r="GLD85"/>
      <c r="GLE85"/>
      <c r="GLF85"/>
      <c r="GLG85"/>
      <c r="GLH85"/>
      <c r="GLI85"/>
      <c r="GLJ85"/>
      <c r="GLK85"/>
      <c r="GLL85"/>
      <c r="GLM85"/>
      <c r="GLN85"/>
      <c r="GLO85"/>
      <c r="GLP85"/>
      <c r="GLQ85"/>
      <c r="GLR85"/>
      <c r="GLS85"/>
      <c r="GLT85"/>
      <c r="GLU85"/>
      <c r="GLV85"/>
      <c r="GLW85"/>
      <c r="GLX85"/>
      <c r="GLY85"/>
      <c r="GLZ85"/>
      <c r="GMA85"/>
      <c r="GMB85"/>
      <c r="GMC85"/>
      <c r="GMD85"/>
      <c r="GME85"/>
      <c r="GMF85"/>
      <c r="GMG85"/>
      <c r="GMH85"/>
      <c r="GMI85"/>
      <c r="GMJ85"/>
      <c r="GMK85"/>
      <c r="GML85"/>
      <c r="GMM85"/>
      <c r="GMN85"/>
      <c r="GMO85"/>
      <c r="GMP85"/>
      <c r="GMQ85"/>
      <c r="GMR85"/>
      <c r="GMS85"/>
      <c r="GMT85"/>
      <c r="GMU85"/>
      <c r="GMV85"/>
      <c r="GMW85"/>
      <c r="GMX85"/>
      <c r="GMY85"/>
      <c r="GMZ85"/>
      <c r="GNA85"/>
      <c r="GNB85"/>
      <c r="GNC85"/>
      <c r="GND85"/>
      <c r="GNE85"/>
      <c r="GNF85"/>
      <c r="GNG85"/>
      <c r="GNH85"/>
      <c r="GNI85"/>
      <c r="GNJ85"/>
      <c r="GNK85"/>
      <c r="GNL85"/>
      <c r="GNM85"/>
      <c r="GNN85"/>
      <c r="GNO85"/>
      <c r="GNP85"/>
      <c r="GNQ85"/>
      <c r="GNR85"/>
      <c r="GNS85"/>
      <c r="GNT85"/>
      <c r="GNU85"/>
      <c r="GNV85"/>
      <c r="GNW85"/>
      <c r="GNX85"/>
      <c r="GNY85"/>
      <c r="GNZ85"/>
      <c r="GOA85"/>
      <c r="GOB85"/>
      <c r="GOC85"/>
      <c r="GOD85"/>
      <c r="GOE85"/>
      <c r="GOF85"/>
      <c r="GOG85"/>
      <c r="GOH85"/>
      <c r="GOI85"/>
      <c r="GOJ85"/>
      <c r="GOK85"/>
      <c r="GOL85"/>
      <c r="GOM85"/>
      <c r="GON85"/>
      <c r="GOO85"/>
      <c r="GOP85"/>
      <c r="GOQ85"/>
      <c r="GOR85"/>
      <c r="GOS85"/>
      <c r="GOT85"/>
      <c r="GOU85"/>
      <c r="GOV85"/>
      <c r="GOW85"/>
      <c r="GOX85"/>
      <c r="GOY85"/>
      <c r="GOZ85"/>
      <c r="GPA85"/>
      <c r="GPB85"/>
      <c r="GPC85"/>
      <c r="GPD85"/>
      <c r="GPE85"/>
      <c r="GPF85"/>
      <c r="GPG85"/>
      <c r="GPH85"/>
      <c r="GPI85"/>
      <c r="GPJ85"/>
      <c r="GPK85"/>
      <c r="GPL85"/>
      <c r="GPM85"/>
      <c r="GPN85"/>
      <c r="GPO85"/>
      <c r="GPP85"/>
      <c r="GPQ85"/>
      <c r="GPR85"/>
      <c r="GPS85"/>
      <c r="GPT85"/>
      <c r="GPU85"/>
      <c r="GPV85"/>
      <c r="GPW85"/>
      <c r="GPX85"/>
      <c r="GPY85"/>
      <c r="GPZ85"/>
      <c r="GQA85"/>
      <c r="GQB85"/>
      <c r="GQC85"/>
      <c r="GQD85"/>
      <c r="GQE85"/>
      <c r="GQF85"/>
      <c r="GQG85"/>
      <c r="GQH85"/>
      <c r="GQI85"/>
      <c r="GQJ85"/>
      <c r="GQK85"/>
      <c r="GQL85"/>
      <c r="GQM85"/>
      <c r="GQN85"/>
      <c r="GQO85"/>
      <c r="GQP85"/>
      <c r="GQQ85"/>
      <c r="GQR85"/>
      <c r="GQS85"/>
      <c r="GQT85"/>
      <c r="GQU85"/>
      <c r="GQV85"/>
      <c r="GQW85"/>
      <c r="GQX85"/>
      <c r="GQY85"/>
      <c r="GQZ85"/>
      <c r="GRA85"/>
      <c r="GRB85"/>
      <c r="GRC85"/>
      <c r="GRD85"/>
      <c r="GRE85"/>
      <c r="GRF85"/>
      <c r="GRG85"/>
      <c r="GRH85"/>
      <c r="GRI85"/>
      <c r="GRJ85"/>
      <c r="GRK85"/>
      <c r="GRL85"/>
      <c r="GRM85"/>
      <c r="GRN85"/>
      <c r="GRO85"/>
      <c r="GRP85"/>
      <c r="GRQ85"/>
      <c r="GRR85"/>
      <c r="GRS85"/>
      <c r="GRT85"/>
      <c r="GRU85"/>
      <c r="GRV85"/>
      <c r="GRW85"/>
      <c r="GRX85"/>
      <c r="GRY85"/>
      <c r="GRZ85"/>
      <c r="GSA85"/>
      <c r="GSB85"/>
      <c r="GSC85"/>
      <c r="GSD85"/>
      <c r="GSE85"/>
      <c r="GSF85"/>
      <c r="GSG85"/>
      <c r="GSH85"/>
      <c r="GSI85"/>
      <c r="GSJ85"/>
      <c r="GSK85"/>
      <c r="GSL85"/>
      <c r="GSM85"/>
      <c r="GSN85"/>
      <c r="GSO85"/>
      <c r="GSP85"/>
      <c r="GSQ85"/>
      <c r="GSR85"/>
      <c r="GSS85"/>
      <c r="GST85"/>
      <c r="GSU85"/>
      <c r="GSV85"/>
      <c r="GSW85"/>
      <c r="GSX85"/>
      <c r="GSY85"/>
      <c r="GSZ85"/>
      <c r="GTA85"/>
      <c r="GTB85"/>
      <c r="GTC85"/>
      <c r="GTD85"/>
      <c r="GTE85"/>
      <c r="GTF85"/>
      <c r="GTG85"/>
      <c r="GTH85"/>
      <c r="GTI85"/>
      <c r="GTJ85"/>
      <c r="GTK85"/>
      <c r="GTL85"/>
      <c r="GTM85"/>
      <c r="GTN85"/>
      <c r="GTO85"/>
      <c r="GTP85"/>
      <c r="GTQ85"/>
      <c r="GTR85"/>
      <c r="GTS85"/>
      <c r="GTT85"/>
      <c r="GTU85"/>
      <c r="GTV85"/>
      <c r="GTW85"/>
      <c r="GTX85"/>
      <c r="GTY85"/>
      <c r="GTZ85"/>
      <c r="GUA85"/>
      <c r="GUB85"/>
      <c r="GUC85"/>
      <c r="GUD85"/>
      <c r="GUE85"/>
      <c r="GUF85"/>
      <c r="GUG85"/>
      <c r="GUH85"/>
      <c r="GUI85"/>
      <c r="GUJ85"/>
      <c r="GUK85"/>
      <c r="GUL85"/>
      <c r="GUM85"/>
      <c r="GUN85"/>
      <c r="GUO85"/>
      <c r="GUP85"/>
      <c r="GUQ85"/>
      <c r="GUR85"/>
      <c r="GUS85"/>
      <c r="GUT85"/>
      <c r="GUU85"/>
      <c r="GUV85"/>
      <c r="GUW85"/>
      <c r="GUX85"/>
      <c r="GUY85"/>
      <c r="GUZ85"/>
      <c r="GVA85"/>
      <c r="GVB85"/>
      <c r="GVC85"/>
      <c r="GVD85"/>
      <c r="GVE85"/>
      <c r="GVF85"/>
      <c r="GVG85"/>
      <c r="GVH85"/>
      <c r="GVI85"/>
      <c r="GVJ85"/>
      <c r="GVK85"/>
      <c r="GVL85"/>
      <c r="GVM85"/>
      <c r="GVN85"/>
      <c r="GVO85"/>
      <c r="GVP85"/>
      <c r="GVQ85"/>
      <c r="GVR85"/>
      <c r="GVS85"/>
      <c r="GVT85"/>
      <c r="GVU85"/>
      <c r="GVV85"/>
      <c r="GVW85"/>
      <c r="GVX85"/>
      <c r="GVY85"/>
      <c r="GVZ85"/>
      <c r="GWA85"/>
      <c r="GWB85"/>
      <c r="GWC85"/>
      <c r="GWD85"/>
      <c r="GWE85"/>
      <c r="GWF85"/>
      <c r="GWG85"/>
      <c r="GWH85"/>
      <c r="GWI85"/>
      <c r="GWJ85"/>
      <c r="GWK85"/>
      <c r="GWL85"/>
      <c r="GWM85"/>
      <c r="GWN85"/>
      <c r="GWO85"/>
      <c r="GWP85"/>
      <c r="GWQ85"/>
      <c r="GWR85"/>
      <c r="GWS85"/>
      <c r="GWT85"/>
      <c r="GWU85"/>
      <c r="GWV85"/>
      <c r="GWW85"/>
      <c r="GWX85"/>
      <c r="GWY85"/>
      <c r="GWZ85"/>
      <c r="GXA85"/>
      <c r="GXB85"/>
      <c r="GXC85"/>
      <c r="GXD85"/>
      <c r="GXE85"/>
      <c r="GXF85"/>
      <c r="GXG85"/>
      <c r="GXH85"/>
      <c r="GXI85"/>
      <c r="GXJ85"/>
      <c r="GXK85"/>
      <c r="GXL85"/>
      <c r="GXM85"/>
      <c r="GXN85"/>
      <c r="GXO85"/>
      <c r="GXP85"/>
      <c r="GXQ85"/>
      <c r="GXR85"/>
      <c r="GXS85"/>
      <c r="GXT85"/>
      <c r="GXU85"/>
      <c r="GXV85"/>
      <c r="GXW85"/>
      <c r="GXX85"/>
      <c r="GXY85"/>
      <c r="GXZ85"/>
      <c r="GYA85"/>
      <c r="GYB85"/>
      <c r="GYC85"/>
      <c r="GYD85"/>
      <c r="GYE85"/>
      <c r="GYF85"/>
      <c r="GYG85"/>
      <c r="GYH85"/>
      <c r="GYI85"/>
      <c r="GYJ85"/>
      <c r="GYK85"/>
      <c r="GYL85"/>
      <c r="GYM85"/>
      <c r="GYN85"/>
      <c r="GYO85"/>
      <c r="GYP85"/>
      <c r="GYQ85"/>
      <c r="GYR85"/>
      <c r="GYS85"/>
      <c r="GYT85"/>
      <c r="GYU85"/>
      <c r="GYV85"/>
      <c r="GYW85"/>
      <c r="GYX85"/>
      <c r="GYY85"/>
      <c r="GYZ85"/>
      <c r="GZA85"/>
      <c r="GZB85"/>
      <c r="GZC85"/>
      <c r="GZD85"/>
      <c r="GZE85"/>
      <c r="GZF85"/>
      <c r="GZG85"/>
      <c r="GZH85"/>
      <c r="GZI85"/>
      <c r="GZJ85"/>
      <c r="GZK85"/>
      <c r="GZL85"/>
      <c r="GZM85"/>
      <c r="GZN85"/>
      <c r="GZO85"/>
      <c r="GZP85"/>
      <c r="GZQ85"/>
      <c r="GZR85"/>
      <c r="GZS85"/>
      <c r="GZT85"/>
      <c r="GZU85"/>
      <c r="GZV85"/>
      <c r="GZW85"/>
      <c r="GZX85"/>
      <c r="GZY85"/>
      <c r="GZZ85"/>
      <c r="HAA85"/>
      <c r="HAB85"/>
      <c r="HAC85"/>
      <c r="HAD85"/>
      <c r="HAE85"/>
      <c r="HAF85"/>
      <c r="HAG85"/>
      <c r="HAH85"/>
      <c r="HAI85"/>
      <c r="HAJ85"/>
      <c r="HAK85"/>
      <c r="HAL85"/>
      <c r="HAM85"/>
      <c r="HAN85"/>
      <c r="HAO85"/>
      <c r="HAP85"/>
      <c r="HAQ85"/>
      <c r="HAR85"/>
      <c r="HAS85"/>
      <c r="HAT85"/>
      <c r="HAU85"/>
      <c r="HAV85"/>
      <c r="HAW85"/>
      <c r="HAX85"/>
      <c r="HAY85"/>
      <c r="HAZ85"/>
      <c r="HBA85"/>
      <c r="HBB85"/>
      <c r="HBC85"/>
      <c r="HBD85"/>
      <c r="HBE85"/>
      <c r="HBF85"/>
      <c r="HBG85"/>
      <c r="HBH85"/>
      <c r="HBI85"/>
      <c r="HBJ85"/>
      <c r="HBK85"/>
      <c r="HBL85"/>
      <c r="HBM85"/>
      <c r="HBN85"/>
      <c r="HBO85"/>
      <c r="HBP85"/>
      <c r="HBQ85"/>
      <c r="HBR85"/>
      <c r="HBS85"/>
      <c r="HBT85"/>
      <c r="HBU85"/>
      <c r="HBV85"/>
      <c r="HBW85"/>
      <c r="HBX85"/>
      <c r="HBY85"/>
      <c r="HBZ85"/>
      <c r="HCA85"/>
      <c r="HCB85"/>
      <c r="HCC85"/>
      <c r="HCD85"/>
      <c r="HCE85"/>
      <c r="HCF85"/>
      <c r="HCG85"/>
      <c r="HCH85"/>
      <c r="HCI85"/>
      <c r="HCJ85"/>
      <c r="HCK85"/>
      <c r="HCL85"/>
      <c r="HCM85"/>
      <c r="HCN85"/>
      <c r="HCO85"/>
      <c r="HCP85"/>
      <c r="HCQ85"/>
      <c r="HCR85"/>
      <c r="HCS85"/>
      <c r="HCT85"/>
      <c r="HCU85"/>
      <c r="HCV85"/>
      <c r="HCW85"/>
      <c r="HCX85"/>
      <c r="HCY85"/>
      <c r="HCZ85"/>
      <c r="HDA85"/>
      <c r="HDB85"/>
      <c r="HDC85"/>
      <c r="HDD85"/>
      <c r="HDE85"/>
      <c r="HDF85"/>
      <c r="HDG85"/>
      <c r="HDH85"/>
      <c r="HDI85"/>
      <c r="HDJ85"/>
      <c r="HDK85"/>
      <c r="HDL85"/>
      <c r="HDM85"/>
      <c r="HDN85"/>
      <c r="HDO85"/>
      <c r="HDP85"/>
      <c r="HDQ85"/>
      <c r="HDR85"/>
      <c r="HDS85"/>
      <c r="HDT85"/>
      <c r="HDU85"/>
      <c r="HDV85"/>
      <c r="HDW85"/>
      <c r="HDX85"/>
      <c r="HDY85"/>
      <c r="HDZ85"/>
      <c r="HEA85"/>
      <c r="HEB85"/>
      <c r="HEC85"/>
      <c r="HED85"/>
      <c r="HEE85"/>
      <c r="HEF85"/>
      <c r="HEG85"/>
      <c r="HEH85"/>
      <c r="HEI85"/>
      <c r="HEJ85"/>
      <c r="HEK85"/>
      <c r="HEL85"/>
      <c r="HEM85"/>
      <c r="HEN85"/>
      <c r="HEO85"/>
      <c r="HEP85"/>
      <c r="HEQ85"/>
      <c r="HER85"/>
      <c r="HES85"/>
      <c r="HET85"/>
      <c r="HEU85"/>
      <c r="HEV85"/>
      <c r="HEW85"/>
      <c r="HEX85"/>
      <c r="HEY85"/>
      <c r="HEZ85"/>
      <c r="HFA85"/>
      <c r="HFB85"/>
      <c r="HFC85"/>
      <c r="HFD85"/>
      <c r="HFE85"/>
      <c r="HFF85"/>
      <c r="HFG85"/>
      <c r="HFH85"/>
      <c r="HFI85"/>
      <c r="HFJ85"/>
      <c r="HFK85"/>
      <c r="HFL85"/>
      <c r="HFM85"/>
      <c r="HFN85"/>
      <c r="HFO85"/>
      <c r="HFP85"/>
      <c r="HFQ85"/>
      <c r="HFR85"/>
      <c r="HFS85"/>
      <c r="HFT85"/>
      <c r="HFU85"/>
      <c r="HFV85"/>
      <c r="HFW85"/>
      <c r="HFX85"/>
      <c r="HFY85"/>
      <c r="HFZ85"/>
      <c r="HGA85"/>
      <c r="HGB85"/>
      <c r="HGC85"/>
      <c r="HGD85"/>
      <c r="HGE85"/>
      <c r="HGF85"/>
      <c r="HGG85"/>
      <c r="HGH85"/>
      <c r="HGI85"/>
      <c r="HGJ85"/>
      <c r="HGK85"/>
      <c r="HGL85"/>
      <c r="HGM85"/>
      <c r="HGN85"/>
      <c r="HGO85"/>
      <c r="HGP85"/>
      <c r="HGQ85"/>
      <c r="HGR85"/>
      <c r="HGS85"/>
      <c r="HGT85"/>
      <c r="HGU85"/>
      <c r="HGV85"/>
      <c r="HGW85"/>
      <c r="HGX85"/>
      <c r="HGY85"/>
      <c r="HGZ85"/>
      <c r="HHA85"/>
      <c r="HHB85"/>
      <c r="HHC85"/>
      <c r="HHD85"/>
      <c r="HHE85"/>
      <c r="HHF85"/>
      <c r="HHG85"/>
      <c r="HHH85"/>
      <c r="HHI85"/>
      <c r="HHJ85"/>
      <c r="HHK85"/>
      <c r="HHL85"/>
      <c r="HHM85"/>
      <c r="HHN85"/>
      <c r="HHO85"/>
      <c r="HHP85"/>
      <c r="HHQ85"/>
      <c r="HHR85"/>
      <c r="HHS85"/>
      <c r="HHT85"/>
      <c r="HHU85"/>
      <c r="HHV85"/>
      <c r="HHW85"/>
      <c r="HHX85"/>
      <c r="HHY85"/>
      <c r="HHZ85"/>
      <c r="HIA85"/>
      <c r="HIB85"/>
      <c r="HIC85"/>
      <c r="HID85"/>
      <c r="HIE85"/>
      <c r="HIF85"/>
      <c r="HIG85"/>
      <c r="HIH85"/>
      <c r="HII85"/>
      <c r="HIJ85"/>
      <c r="HIK85"/>
      <c r="HIL85"/>
      <c r="HIM85"/>
      <c r="HIN85"/>
      <c r="HIO85"/>
      <c r="HIP85"/>
      <c r="HIQ85"/>
      <c r="HIR85"/>
      <c r="HIS85"/>
      <c r="HIT85"/>
      <c r="HIU85"/>
      <c r="HIV85"/>
      <c r="HIW85"/>
      <c r="HIX85"/>
      <c r="HIY85"/>
      <c r="HIZ85"/>
      <c r="HJA85"/>
      <c r="HJB85"/>
      <c r="HJC85"/>
      <c r="HJD85"/>
      <c r="HJE85"/>
      <c r="HJF85"/>
      <c r="HJG85"/>
      <c r="HJH85"/>
      <c r="HJI85"/>
      <c r="HJJ85"/>
      <c r="HJK85"/>
      <c r="HJL85"/>
      <c r="HJM85"/>
      <c r="HJN85"/>
      <c r="HJO85"/>
      <c r="HJP85"/>
      <c r="HJQ85"/>
      <c r="HJR85"/>
      <c r="HJS85"/>
      <c r="HJT85"/>
      <c r="HJU85"/>
      <c r="HJV85"/>
      <c r="HJW85"/>
      <c r="HJX85"/>
      <c r="HJY85"/>
      <c r="HJZ85"/>
      <c r="HKA85"/>
      <c r="HKB85"/>
      <c r="HKC85"/>
      <c r="HKD85"/>
      <c r="HKE85"/>
      <c r="HKF85"/>
      <c r="HKG85"/>
      <c r="HKH85"/>
      <c r="HKI85"/>
      <c r="HKJ85"/>
      <c r="HKK85"/>
      <c r="HKL85"/>
      <c r="HKM85"/>
      <c r="HKN85"/>
      <c r="HKO85"/>
      <c r="HKP85"/>
      <c r="HKQ85"/>
      <c r="HKR85"/>
      <c r="HKS85"/>
      <c r="HKT85"/>
      <c r="HKU85"/>
      <c r="HKV85"/>
      <c r="HKW85"/>
      <c r="HKX85"/>
      <c r="HKY85"/>
      <c r="HKZ85"/>
      <c r="HLA85"/>
      <c r="HLB85"/>
      <c r="HLC85"/>
      <c r="HLD85"/>
      <c r="HLE85"/>
      <c r="HLF85"/>
      <c r="HLG85"/>
      <c r="HLH85"/>
      <c r="HLI85"/>
      <c r="HLJ85"/>
      <c r="HLK85"/>
      <c r="HLL85"/>
      <c r="HLM85"/>
      <c r="HLN85"/>
      <c r="HLO85"/>
      <c r="HLP85"/>
      <c r="HLQ85"/>
      <c r="HLR85"/>
      <c r="HLS85"/>
      <c r="HLT85"/>
      <c r="HLU85"/>
      <c r="HLV85"/>
      <c r="HLW85"/>
      <c r="HLX85"/>
      <c r="HLY85"/>
      <c r="HLZ85"/>
      <c r="HMA85"/>
      <c r="HMB85"/>
      <c r="HMC85"/>
      <c r="HMD85"/>
      <c r="HME85"/>
      <c r="HMF85"/>
      <c r="HMG85"/>
      <c r="HMH85"/>
      <c r="HMI85"/>
      <c r="HMJ85"/>
      <c r="HMK85"/>
      <c r="HML85"/>
      <c r="HMM85"/>
      <c r="HMN85"/>
      <c r="HMO85"/>
      <c r="HMP85"/>
      <c r="HMQ85"/>
      <c r="HMR85"/>
      <c r="HMS85"/>
      <c r="HMT85"/>
      <c r="HMU85"/>
      <c r="HMV85"/>
      <c r="HMW85"/>
      <c r="HMX85"/>
      <c r="HMY85"/>
      <c r="HMZ85"/>
      <c r="HNA85"/>
      <c r="HNB85"/>
      <c r="HNC85"/>
      <c r="HND85"/>
      <c r="HNE85"/>
      <c r="HNF85"/>
      <c r="HNG85"/>
      <c r="HNH85"/>
      <c r="HNI85"/>
      <c r="HNJ85"/>
      <c r="HNK85"/>
      <c r="HNL85"/>
      <c r="HNM85"/>
      <c r="HNN85"/>
      <c r="HNO85"/>
      <c r="HNP85"/>
      <c r="HNQ85"/>
      <c r="HNR85"/>
      <c r="HNS85"/>
      <c r="HNT85"/>
      <c r="HNU85"/>
      <c r="HNV85"/>
      <c r="HNW85"/>
      <c r="HNX85"/>
      <c r="HNY85"/>
      <c r="HNZ85"/>
      <c r="HOA85"/>
      <c r="HOB85"/>
      <c r="HOC85"/>
      <c r="HOD85"/>
      <c r="HOE85"/>
      <c r="HOF85"/>
      <c r="HOG85"/>
      <c r="HOH85"/>
      <c r="HOI85"/>
      <c r="HOJ85"/>
      <c r="HOK85"/>
      <c r="HOL85"/>
      <c r="HOM85"/>
      <c r="HON85"/>
      <c r="HOO85"/>
      <c r="HOP85"/>
      <c r="HOQ85"/>
      <c r="HOR85"/>
      <c r="HOS85"/>
      <c r="HOT85"/>
      <c r="HOU85"/>
      <c r="HOV85"/>
      <c r="HOW85"/>
      <c r="HOX85"/>
      <c r="HOY85"/>
      <c r="HOZ85"/>
      <c r="HPA85"/>
      <c r="HPB85"/>
      <c r="HPC85"/>
      <c r="HPD85"/>
      <c r="HPE85"/>
      <c r="HPF85"/>
      <c r="HPG85"/>
      <c r="HPH85"/>
      <c r="HPI85"/>
      <c r="HPJ85"/>
      <c r="HPK85"/>
      <c r="HPL85"/>
      <c r="HPM85"/>
      <c r="HPN85"/>
      <c r="HPO85"/>
      <c r="HPP85"/>
      <c r="HPQ85"/>
      <c r="HPR85"/>
      <c r="HPS85"/>
      <c r="HPT85"/>
      <c r="HPU85"/>
      <c r="HPV85"/>
      <c r="HPW85"/>
      <c r="HPX85"/>
      <c r="HPY85"/>
      <c r="HPZ85"/>
      <c r="HQA85"/>
      <c r="HQB85"/>
      <c r="HQC85"/>
      <c r="HQD85"/>
      <c r="HQE85"/>
      <c r="HQF85"/>
      <c r="HQG85"/>
      <c r="HQH85"/>
      <c r="HQI85"/>
      <c r="HQJ85"/>
      <c r="HQK85"/>
      <c r="HQL85"/>
      <c r="HQM85"/>
      <c r="HQN85"/>
      <c r="HQO85"/>
      <c r="HQP85"/>
      <c r="HQQ85"/>
      <c r="HQR85"/>
      <c r="HQS85"/>
      <c r="HQT85"/>
      <c r="HQU85"/>
      <c r="HQV85"/>
      <c r="HQW85"/>
      <c r="HQX85"/>
      <c r="HQY85"/>
      <c r="HQZ85"/>
      <c r="HRA85"/>
      <c r="HRB85"/>
      <c r="HRC85"/>
      <c r="HRD85"/>
      <c r="HRE85"/>
      <c r="HRF85"/>
      <c r="HRG85"/>
      <c r="HRH85"/>
      <c r="HRI85"/>
      <c r="HRJ85"/>
      <c r="HRK85"/>
      <c r="HRL85"/>
      <c r="HRM85"/>
      <c r="HRN85"/>
      <c r="HRO85"/>
      <c r="HRP85"/>
      <c r="HRQ85"/>
      <c r="HRR85"/>
      <c r="HRS85"/>
      <c r="HRT85"/>
      <c r="HRU85"/>
      <c r="HRV85"/>
      <c r="HRW85"/>
      <c r="HRX85"/>
      <c r="HRY85"/>
      <c r="HRZ85"/>
      <c r="HSA85"/>
      <c r="HSB85"/>
      <c r="HSC85"/>
      <c r="HSD85"/>
      <c r="HSE85"/>
      <c r="HSF85"/>
      <c r="HSG85"/>
      <c r="HSH85"/>
      <c r="HSI85"/>
      <c r="HSJ85"/>
      <c r="HSK85"/>
      <c r="HSL85"/>
      <c r="HSM85"/>
      <c r="HSN85"/>
      <c r="HSO85"/>
      <c r="HSP85"/>
      <c r="HSQ85"/>
      <c r="HSR85"/>
      <c r="HSS85"/>
      <c r="HST85"/>
      <c r="HSU85"/>
      <c r="HSV85"/>
      <c r="HSW85"/>
      <c r="HSX85"/>
      <c r="HSY85"/>
      <c r="HSZ85"/>
      <c r="HTA85"/>
      <c r="HTB85"/>
      <c r="HTC85"/>
      <c r="HTD85"/>
      <c r="HTE85"/>
      <c r="HTF85"/>
      <c r="HTG85"/>
      <c r="HTH85"/>
      <c r="HTI85"/>
      <c r="HTJ85"/>
      <c r="HTK85"/>
      <c r="HTL85"/>
      <c r="HTM85"/>
      <c r="HTN85"/>
      <c r="HTO85"/>
      <c r="HTP85"/>
      <c r="HTQ85"/>
      <c r="HTR85"/>
      <c r="HTS85"/>
      <c r="HTT85"/>
      <c r="HTU85"/>
      <c r="HTV85"/>
      <c r="HTW85"/>
      <c r="HTX85"/>
      <c r="HTY85"/>
      <c r="HTZ85"/>
      <c r="HUA85"/>
      <c r="HUB85"/>
      <c r="HUC85"/>
      <c r="HUD85"/>
      <c r="HUE85"/>
      <c r="HUF85"/>
      <c r="HUG85"/>
      <c r="HUH85"/>
      <c r="HUI85"/>
      <c r="HUJ85"/>
      <c r="HUK85"/>
      <c r="HUL85"/>
      <c r="HUM85"/>
      <c r="HUN85"/>
      <c r="HUO85"/>
      <c r="HUP85"/>
      <c r="HUQ85"/>
      <c r="HUR85"/>
      <c r="HUS85"/>
      <c r="HUT85"/>
      <c r="HUU85"/>
      <c r="HUV85"/>
      <c r="HUW85"/>
      <c r="HUX85"/>
      <c r="HUY85"/>
      <c r="HUZ85"/>
      <c r="HVA85"/>
      <c r="HVB85"/>
      <c r="HVC85"/>
      <c r="HVD85"/>
      <c r="HVE85"/>
      <c r="HVF85"/>
      <c r="HVG85"/>
      <c r="HVH85"/>
      <c r="HVI85"/>
      <c r="HVJ85"/>
      <c r="HVK85"/>
      <c r="HVL85"/>
      <c r="HVM85"/>
      <c r="HVN85"/>
      <c r="HVO85"/>
      <c r="HVP85"/>
      <c r="HVQ85"/>
      <c r="HVR85"/>
      <c r="HVS85"/>
      <c r="HVT85"/>
      <c r="HVU85"/>
      <c r="HVV85"/>
      <c r="HVW85"/>
      <c r="HVX85"/>
      <c r="HVY85"/>
      <c r="HVZ85"/>
      <c r="HWA85"/>
      <c r="HWB85"/>
      <c r="HWC85"/>
      <c r="HWD85"/>
      <c r="HWE85"/>
      <c r="HWF85"/>
      <c r="HWG85"/>
      <c r="HWH85"/>
      <c r="HWI85"/>
      <c r="HWJ85"/>
      <c r="HWK85"/>
      <c r="HWL85"/>
      <c r="HWM85"/>
      <c r="HWN85"/>
      <c r="HWO85"/>
      <c r="HWP85"/>
      <c r="HWQ85"/>
      <c r="HWR85"/>
      <c r="HWS85"/>
      <c r="HWT85"/>
      <c r="HWU85"/>
      <c r="HWV85"/>
      <c r="HWW85"/>
      <c r="HWX85"/>
      <c r="HWY85"/>
      <c r="HWZ85"/>
      <c r="HXA85"/>
      <c r="HXB85"/>
      <c r="HXC85"/>
      <c r="HXD85"/>
      <c r="HXE85"/>
      <c r="HXF85"/>
      <c r="HXG85"/>
      <c r="HXH85"/>
      <c r="HXI85"/>
      <c r="HXJ85"/>
      <c r="HXK85"/>
      <c r="HXL85"/>
      <c r="HXM85"/>
      <c r="HXN85"/>
      <c r="HXO85"/>
      <c r="HXP85"/>
      <c r="HXQ85"/>
      <c r="HXR85"/>
      <c r="HXS85"/>
      <c r="HXT85"/>
      <c r="HXU85"/>
      <c r="HXV85"/>
      <c r="HXW85"/>
      <c r="HXX85"/>
      <c r="HXY85"/>
      <c r="HXZ85"/>
      <c r="HYA85"/>
      <c r="HYB85"/>
      <c r="HYC85"/>
      <c r="HYD85"/>
      <c r="HYE85"/>
      <c r="HYF85"/>
      <c r="HYG85"/>
      <c r="HYH85"/>
      <c r="HYI85"/>
      <c r="HYJ85"/>
      <c r="HYK85"/>
      <c r="HYL85"/>
      <c r="HYM85"/>
      <c r="HYN85"/>
      <c r="HYO85"/>
      <c r="HYP85"/>
      <c r="HYQ85"/>
      <c r="HYR85"/>
      <c r="HYS85"/>
      <c r="HYT85"/>
      <c r="HYU85"/>
      <c r="HYV85"/>
      <c r="HYW85"/>
      <c r="HYX85"/>
      <c r="HYY85"/>
      <c r="HYZ85"/>
      <c r="HZA85"/>
      <c r="HZB85"/>
      <c r="HZC85"/>
      <c r="HZD85"/>
      <c r="HZE85"/>
      <c r="HZF85"/>
      <c r="HZG85"/>
      <c r="HZH85"/>
      <c r="HZI85"/>
      <c r="HZJ85"/>
      <c r="HZK85"/>
      <c r="HZL85"/>
      <c r="HZM85"/>
      <c r="HZN85"/>
      <c r="HZO85"/>
      <c r="HZP85"/>
      <c r="HZQ85"/>
      <c r="HZR85"/>
      <c r="HZS85"/>
      <c r="HZT85"/>
      <c r="HZU85"/>
      <c r="HZV85"/>
      <c r="HZW85"/>
      <c r="HZX85"/>
      <c r="HZY85"/>
      <c r="HZZ85"/>
      <c r="IAA85"/>
      <c r="IAB85"/>
      <c r="IAC85"/>
      <c r="IAD85"/>
      <c r="IAE85"/>
      <c r="IAF85"/>
      <c r="IAG85"/>
      <c r="IAH85"/>
      <c r="IAI85"/>
      <c r="IAJ85"/>
      <c r="IAK85"/>
      <c r="IAL85"/>
      <c r="IAM85"/>
      <c r="IAN85"/>
      <c r="IAO85"/>
      <c r="IAP85"/>
      <c r="IAQ85"/>
      <c r="IAR85"/>
      <c r="IAS85"/>
      <c r="IAT85"/>
      <c r="IAU85"/>
      <c r="IAV85"/>
      <c r="IAW85"/>
      <c r="IAX85"/>
      <c r="IAY85"/>
      <c r="IAZ85"/>
      <c r="IBA85"/>
      <c r="IBB85"/>
      <c r="IBC85"/>
      <c r="IBD85"/>
      <c r="IBE85"/>
      <c r="IBF85"/>
      <c r="IBG85"/>
      <c r="IBH85"/>
      <c r="IBI85"/>
      <c r="IBJ85"/>
      <c r="IBK85"/>
      <c r="IBL85"/>
      <c r="IBM85"/>
      <c r="IBN85"/>
      <c r="IBO85"/>
      <c r="IBP85"/>
      <c r="IBQ85"/>
      <c r="IBR85"/>
      <c r="IBS85"/>
      <c r="IBT85"/>
      <c r="IBU85"/>
      <c r="IBV85"/>
      <c r="IBW85"/>
      <c r="IBX85"/>
      <c r="IBY85"/>
      <c r="IBZ85"/>
      <c r="ICA85"/>
      <c r="ICB85"/>
      <c r="ICC85"/>
      <c r="ICD85"/>
      <c r="ICE85"/>
      <c r="ICF85"/>
      <c r="ICG85"/>
      <c r="ICH85"/>
      <c r="ICI85"/>
      <c r="ICJ85"/>
      <c r="ICK85"/>
      <c r="ICL85"/>
      <c r="ICM85"/>
      <c r="ICN85"/>
      <c r="ICO85"/>
      <c r="ICP85"/>
      <c r="ICQ85"/>
      <c r="ICR85"/>
      <c r="ICS85"/>
      <c r="ICT85"/>
      <c r="ICU85"/>
      <c r="ICV85"/>
      <c r="ICW85"/>
      <c r="ICX85"/>
      <c r="ICY85"/>
      <c r="ICZ85"/>
      <c r="IDA85"/>
      <c r="IDB85"/>
      <c r="IDC85"/>
      <c r="IDD85"/>
      <c r="IDE85"/>
      <c r="IDF85"/>
      <c r="IDG85"/>
      <c r="IDH85"/>
      <c r="IDI85"/>
      <c r="IDJ85"/>
      <c r="IDK85"/>
      <c r="IDL85"/>
      <c r="IDM85"/>
      <c r="IDN85"/>
      <c r="IDO85"/>
      <c r="IDP85"/>
      <c r="IDQ85"/>
      <c r="IDR85"/>
      <c r="IDS85"/>
      <c r="IDT85"/>
      <c r="IDU85"/>
      <c r="IDV85"/>
      <c r="IDW85"/>
      <c r="IDX85"/>
      <c r="IDY85"/>
      <c r="IDZ85"/>
      <c r="IEA85"/>
      <c r="IEB85"/>
      <c r="IEC85"/>
      <c r="IED85"/>
      <c r="IEE85"/>
      <c r="IEF85"/>
      <c r="IEG85"/>
      <c r="IEH85"/>
      <c r="IEI85"/>
      <c r="IEJ85"/>
      <c r="IEK85"/>
      <c r="IEL85"/>
      <c r="IEM85"/>
      <c r="IEN85"/>
      <c r="IEO85"/>
      <c r="IEP85"/>
      <c r="IEQ85"/>
      <c r="IER85"/>
      <c r="IES85"/>
      <c r="IET85"/>
      <c r="IEU85"/>
      <c r="IEV85"/>
      <c r="IEW85"/>
      <c r="IEX85"/>
      <c r="IEY85"/>
      <c r="IEZ85"/>
      <c r="IFA85"/>
      <c r="IFB85"/>
      <c r="IFC85"/>
      <c r="IFD85"/>
      <c r="IFE85"/>
      <c r="IFF85"/>
      <c r="IFG85"/>
      <c r="IFH85"/>
      <c r="IFI85"/>
      <c r="IFJ85"/>
      <c r="IFK85"/>
      <c r="IFL85"/>
      <c r="IFM85"/>
      <c r="IFN85"/>
      <c r="IFO85"/>
      <c r="IFP85"/>
      <c r="IFQ85"/>
      <c r="IFR85"/>
      <c r="IFS85"/>
      <c r="IFT85"/>
      <c r="IFU85"/>
      <c r="IFV85"/>
      <c r="IFW85"/>
      <c r="IFX85"/>
      <c r="IFY85"/>
      <c r="IFZ85"/>
      <c r="IGA85"/>
      <c r="IGB85"/>
      <c r="IGC85"/>
      <c r="IGD85"/>
      <c r="IGE85"/>
      <c r="IGF85"/>
      <c r="IGG85"/>
      <c r="IGH85"/>
      <c r="IGI85"/>
      <c r="IGJ85"/>
      <c r="IGK85"/>
      <c r="IGL85"/>
      <c r="IGM85"/>
      <c r="IGN85"/>
      <c r="IGO85"/>
      <c r="IGP85"/>
      <c r="IGQ85"/>
      <c r="IGR85"/>
      <c r="IGS85"/>
      <c r="IGT85"/>
      <c r="IGU85"/>
      <c r="IGV85"/>
      <c r="IGW85"/>
      <c r="IGX85"/>
      <c r="IGY85"/>
      <c r="IGZ85"/>
      <c r="IHA85"/>
      <c r="IHB85"/>
      <c r="IHC85"/>
      <c r="IHD85"/>
      <c r="IHE85"/>
      <c r="IHF85"/>
      <c r="IHG85"/>
      <c r="IHH85"/>
      <c r="IHI85"/>
      <c r="IHJ85"/>
      <c r="IHK85"/>
      <c r="IHL85"/>
      <c r="IHM85"/>
      <c r="IHN85"/>
      <c r="IHO85"/>
      <c r="IHP85"/>
      <c r="IHQ85"/>
      <c r="IHR85"/>
      <c r="IHS85"/>
      <c r="IHT85"/>
      <c r="IHU85"/>
      <c r="IHV85"/>
      <c r="IHW85"/>
      <c r="IHX85"/>
      <c r="IHY85"/>
      <c r="IHZ85"/>
      <c r="IIA85"/>
      <c r="IIB85"/>
      <c r="IIC85"/>
      <c r="IID85"/>
      <c r="IIE85"/>
      <c r="IIF85"/>
      <c r="IIG85"/>
      <c r="IIH85"/>
      <c r="III85"/>
      <c r="IIJ85"/>
      <c r="IIK85"/>
      <c r="IIL85"/>
      <c r="IIM85"/>
      <c r="IIN85"/>
      <c r="IIO85"/>
      <c r="IIP85"/>
      <c r="IIQ85"/>
      <c r="IIR85"/>
      <c r="IIS85"/>
      <c r="IIT85"/>
      <c r="IIU85"/>
      <c r="IIV85"/>
      <c r="IIW85"/>
      <c r="IIX85"/>
      <c r="IIY85"/>
      <c r="IIZ85"/>
      <c r="IJA85"/>
      <c r="IJB85"/>
      <c r="IJC85"/>
      <c r="IJD85"/>
      <c r="IJE85"/>
      <c r="IJF85"/>
      <c r="IJG85"/>
      <c r="IJH85"/>
      <c r="IJI85"/>
      <c r="IJJ85"/>
      <c r="IJK85"/>
      <c r="IJL85"/>
      <c r="IJM85"/>
      <c r="IJN85"/>
      <c r="IJO85"/>
      <c r="IJP85"/>
      <c r="IJQ85"/>
      <c r="IJR85"/>
      <c r="IJS85"/>
      <c r="IJT85"/>
      <c r="IJU85"/>
      <c r="IJV85"/>
      <c r="IJW85"/>
      <c r="IJX85"/>
      <c r="IJY85"/>
      <c r="IJZ85"/>
      <c r="IKA85"/>
      <c r="IKB85"/>
      <c r="IKC85"/>
      <c r="IKD85"/>
      <c r="IKE85"/>
      <c r="IKF85"/>
      <c r="IKG85"/>
      <c r="IKH85"/>
      <c r="IKI85"/>
      <c r="IKJ85"/>
      <c r="IKK85"/>
      <c r="IKL85"/>
      <c r="IKM85"/>
      <c r="IKN85"/>
      <c r="IKO85"/>
      <c r="IKP85"/>
      <c r="IKQ85"/>
      <c r="IKR85"/>
      <c r="IKS85"/>
      <c r="IKT85"/>
      <c r="IKU85"/>
      <c r="IKV85"/>
      <c r="IKW85"/>
      <c r="IKX85"/>
      <c r="IKY85"/>
      <c r="IKZ85"/>
      <c r="ILA85"/>
      <c r="ILB85"/>
      <c r="ILC85"/>
      <c r="ILD85"/>
      <c r="ILE85"/>
      <c r="ILF85"/>
      <c r="ILG85"/>
      <c r="ILH85"/>
      <c r="ILI85"/>
      <c r="ILJ85"/>
      <c r="ILK85"/>
      <c r="ILL85"/>
      <c r="ILM85"/>
      <c r="ILN85"/>
      <c r="ILO85"/>
      <c r="ILP85"/>
      <c r="ILQ85"/>
      <c r="ILR85"/>
      <c r="ILS85"/>
      <c r="ILT85"/>
      <c r="ILU85"/>
      <c r="ILV85"/>
      <c r="ILW85"/>
      <c r="ILX85"/>
      <c r="ILY85"/>
      <c r="ILZ85"/>
      <c r="IMA85"/>
      <c r="IMB85"/>
      <c r="IMC85"/>
      <c r="IMD85"/>
      <c r="IME85"/>
      <c r="IMF85"/>
      <c r="IMG85"/>
      <c r="IMH85"/>
      <c r="IMI85"/>
      <c r="IMJ85"/>
      <c r="IMK85"/>
      <c r="IML85"/>
      <c r="IMM85"/>
      <c r="IMN85"/>
      <c r="IMO85"/>
      <c r="IMP85"/>
      <c r="IMQ85"/>
      <c r="IMR85"/>
      <c r="IMS85"/>
      <c r="IMT85"/>
      <c r="IMU85"/>
      <c r="IMV85"/>
      <c r="IMW85"/>
      <c r="IMX85"/>
      <c r="IMY85"/>
      <c r="IMZ85"/>
      <c r="INA85"/>
      <c r="INB85"/>
      <c r="INC85"/>
      <c r="IND85"/>
      <c r="INE85"/>
      <c r="INF85"/>
      <c r="ING85"/>
      <c r="INH85"/>
      <c r="INI85"/>
      <c r="INJ85"/>
      <c r="INK85"/>
      <c r="INL85"/>
      <c r="INM85"/>
      <c r="INN85"/>
      <c r="INO85"/>
      <c r="INP85"/>
      <c r="INQ85"/>
      <c r="INR85"/>
      <c r="INS85"/>
      <c r="INT85"/>
      <c r="INU85"/>
      <c r="INV85"/>
      <c r="INW85"/>
      <c r="INX85"/>
      <c r="INY85"/>
      <c r="INZ85"/>
      <c r="IOA85"/>
      <c r="IOB85"/>
      <c r="IOC85"/>
      <c r="IOD85"/>
      <c r="IOE85"/>
      <c r="IOF85"/>
      <c r="IOG85"/>
      <c r="IOH85"/>
      <c r="IOI85"/>
      <c r="IOJ85"/>
      <c r="IOK85"/>
      <c r="IOL85"/>
      <c r="IOM85"/>
      <c r="ION85"/>
      <c r="IOO85"/>
      <c r="IOP85"/>
      <c r="IOQ85"/>
      <c r="IOR85"/>
      <c r="IOS85"/>
      <c r="IOT85"/>
      <c r="IOU85"/>
      <c r="IOV85"/>
      <c r="IOW85"/>
      <c r="IOX85"/>
      <c r="IOY85"/>
      <c r="IOZ85"/>
      <c r="IPA85"/>
      <c r="IPB85"/>
      <c r="IPC85"/>
      <c r="IPD85"/>
      <c r="IPE85"/>
      <c r="IPF85"/>
      <c r="IPG85"/>
      <c r="IPH85"/>
      <c r="IPI85"/>
      <c r="IPJ85"/>
      <c r="IPK85"/>
      <c r="IPL85"/>
      <c r="IPM85"/>
      <c r="IPN85"/>
      <c r="IPO85"/>
      <c r="IPP85"/>
      <c r="IPQ85"/>
      <c r="IPR85"/>
      <c r="IPS85"/>
      <c r="IPT85"/>
      <c r="IPU85"/>
      <c r="IPV85"/>
      <c r="IPW85"/>
      <c r="IPX85"/>
      <c r="IPY85"/>
      <c r="IPZ85"/>
      <c r="IQA85"/>
      <c r="IQB85"/>
      <c r="IQC85"/>
      <c r="IQD85"/>
      <c r="IQE85"/>
      <c r="IQF85"/>
      <c r="IQG85"/>
      <c r="IQH85"/>
      <c r="IQI85"/>
      <c r="IQJ85"/>
      <c r="IQK85"/>
      <c r="IQL85"/>
      <c r="IQM85"/>
      <c r="IQN85"/>
      <c r="IQO85"/>
      <c r="IQP85"/>
      <c r="IQQ85"/>
      <c r="IQR85"/>
      <c r="IQS85"/>
      <c r="IQT85"/>
      <c r="IQU85"/>
      <c r="IQV85"/>
      <c r="IQW85"/>
      <c r="IQX85"/>
      <c r="IQY85"/>
      <c r="IQZ85"/>
      <c r="IRA85"/>
      <c r="IRB85"/>
      <c r="IRC85"/>
      <c r="IRD85"/>
      <c r="IRE85"/>
      <c r="IRF85"/>
      <c r="IRG85"/>
      <c r="IRH85"/>
      <c r="IRI85"/>
      <c r="IRJ85"/>
      <c r="IRK85"/>
      <c r="IRL85"/>
      <c r="IRM85"/>
      <c r="IRN85"/>
      <c r="IRO85"/>
      <c r="IRP85"/>
      <c r="IRQ85"/>
      <c r="IRR85"/>
      <c r="IRS85"/>
      <c r="IRT85"/>
      <c r="IRU85"/>
      <c r="IRV85"/>
      <c r="IRW85"/>
      <c r="IRX85"/>
      <c r="IRY85"/>
      <c r="IRZ85"/>
      <c r="ISA85"/>
      <c r="ISB85"/>
      <c r="ISC85"/>
      <c r="ISD85"/>
      <c r="ISE85"/>
      <c r="ISF85"/>
      <c r="ISG85"/>
      <c r="ISH85"/>
      <c r="ISI85"/>
      <c r="ISJ85"/>
      <c r="ISK85"/>
      <c r="ISL85"/>
      <c r="ISM85"/>
      <c r="ISN85"/>
      <c r="ISO85"/>
      <c r="ISP85"/>
      <c r="ISQ85"/>
      <c r="ISR85"/>
      <c r="ISS85"/>
      <c r="IST85"/>
      <c r="ISU85"/>
      <c r="ISV85"/>
      <c r="ISW85"/>
      <c r="ISX85"/>
      <c r="ISY85"/>
      <c r="ISZ85"/>
      <c r="ITA85"/>
      <c r="ITB85"/>
      <c r="ITC85"/>
      <c r="ITD85"/>
      <c r="ITE85"/>
      <c r="ITF85"/>
      <c r="ITG85"/>
      <c r="ITH85"/>
      <c r="ITI85"/>
      <c r="ITJ85"/>
      <c r="ITK85"/>
      <c r="ITL85"/>
      <c r="ITM85"/>
      <c r="ITN85"/>
      <c r="ITO85"/>
      <c r="ITP85"/>
      <c r="ITQ85"/>
      <c r="ITR85"/>
      <c r="ITS85"/>
      <c r="ITT85"/>
      <c r="ITU85"/>
      <c r="ITV85"/>
      <c r="ITW85"/>
      <c r="ITX85"/>
      <c r="ITY85"/>
      <c r="ITZ85"/>
      <c r="IUA85"/>
      <c r="IUB85"/>
      <c r="IUC85"/>
      <c r="IUD85"/>
      <c r="IUE85"/>
      <c r="IUF85"/>
      <c r="IUG85"/>
      <c r="IUH85"/>
      <c r="IUI85"/>
      <c r="IUJ85"/>
      <c r="IUK85"/>
      <c r="IUL85"/>
      <c r="IUM85"/>
      <c r="IUN85"/>
      <c r="IUO85"/>
      <c r="IUP85"/>
      <c r="IUQ85"/>
      <c r="IUR85"/>
      <c r="IUS85"/>
      <c r="IUT85"/>
      <c r="IUU85"/>
      <c r="IUV85"/>
      <c r="IUW85"/>
      <c r="IUX85"/>
      <c r="IUY85"/>
      <c r="IUZ85"/>
      <c r="IVA85"/>
      <c r="IVB85"/>
      <c r="IVC85"/>
      <c r="IVD85"/>
      <c r="IVE85"/>
      <c r="IVF85"/>
      <c r="IVG85"/>
      <c r="IVH85"/>
      <c r="IVI85"/>
      <c r="IVJ85"/>
      <c r="IVK85"/>
      <c r="IVL85"/>
      <c r="IVM85"/>
      <c r="IVN85"/>
      <c r="IVO85"/>
      <c r="IVP85"/>
      <c r="IVQ85"/>
      <c r="IVR85"/>
      <c r="IVS85"/>
      <c r="IVT85"/>
      <c r="IVU85"/>
      <c r="IVV85"/>
      <c r="IVW85"/>
      <c r="IVX85"/>
      <c r="IVY85"/>
      <c r="IVZ85"/>
      <c r="IWA85"/>
      <c r="IWB85"/>
      <c r="IWC85"/>
      <c r="IWD85"/>
      <c r="IWE85"/>
      <c r="IWF85"/>
      <c r="IWG85"/>
      <c r="IWH85"/>
      <c r="IWI85"/>
      <c r="IWJ85"/>
      <c r="IWK85"/>
      <c r="IWL85"/>
      <c r="IWM85"/>
      <c r="IWN85"/>
      <c r="IWO85"/>
      <c r="IWP85"/>
      <c r="IWQ85"/>
      <c r="IWR85"/>
      <c r="IWS85"/>
      <c r="IWT85"/>
      <c r="IWU85"/>
      <c r="IWV85"/>
      <c r="IWW85"/>
      <c r="IWX85"/>
      <c r="IWY85"/>
      <c r="IWZ85"/>
      <c r="IXA85"/>
      <c r="IXB85"/>
      <c r="IXC85"/>
      <c r="IXD85"/>
      <c r="IXE85"/>
      <c r="IXF85"/>
      <c r="IXG85"/>
      <c r="IXH85"/>
      <c r="IXI85"/>
      <c r="IXJ85"/>
      <c r="IXK85"/>
      <c r="IXL85"/>
      <c r="IXM85"/>
      <c r="IXN85"/>
      <c r="IXO85"/>
      <c r="IXP85"/>
      <c r="IXQ85"/>
      <c r="IXR85"/>
      <c r="IXS85"/>
      <c r="IXT85"/>
      <c r="IXU85"/>
      <c r="IXV85"/>
      <c r="IXW85"/>
      <c r="IXX85"/>
      <c r="IXY85"/>
      <c r="IXZ85"/>
      <c r="IYA85"/>
      <c r="IYB85"/>
      <c r="IYC85"/>
      <c r="IYD85"/>
      <c r="IYE85"/>
      <c r="IYF85"/>
      <c r="IYG85"/>
      <c r="IYH85"/>
      <c r="IYI85"/>
      <c r="IYJ85"/>
      <c r="IYK85"/>
      <c r="IYL85"/>
      <c r="IYM85"/>
      <c r="IYN85"/>
      <c r="IYO85"/>
      <c r="IYP85"/>
      <c r="IYQ85"/>
      <c r="IYR85"/>
      <c r="IYS85"/>
      <c r="IYT85"/>
      <c r="IYU85"/>
      <c r="IYV85"/>
      <c r="IYW85"/>
      <c r="IYX85"/>
      <c r="IYY85"/>
      <c r="IYZ85"/>
      <c r="IZA85"/>
      <c r="IZB85"/>
      <c r="IZC85"/>
      <c r="IZD85"/>
      <c r="IZE85"/>
      <c r="IZF85"/>
      <c r="IZG85"/>
      <c r="IZH85"/>
      <c r="IZI85"/>
      <c r="IZJ85"/>
      <c r="IZK85"/>
      <c r="IZL85"/>
      <c r="IZM85"/>
      <c r="IZN85"/>
      <c r="IZO85"/>
      <c r="IZP85"/>
      <c r="IZQ85"/>
      <c r="IZR85"/>
      <c r="IZS85"/>
      <c r="IZT85"/>
      <c r="IZU85"/>
      <c r="IZV85"/>
      <c r="IZW85"/>
      <c r="IZX85"/>
      <c r="IZY85"/>
      <c r="IZZ85"/>
      <c r="JAA85"/>
      <c r="JAB85"/>
      <c r="JAC85"/>
      <c r="JAD85"/>
      <c r="JAE85"/>
      <c r="JAF85"/>
      <c r="JAG85"/>
      <c r="JAH85"/>
      <c r="JAI85"/>
      <c r="JAJ85"/>
      <c r="JAK85"/>
      <c r="JAL85"/>
      <c r="JAM85"/>
      <c r="JAN85"/>
      <c r="JAO85"/>
      <c r="JAP85"/>
      <c r="JAQ85"/>
      <c r="JAR85"/>
      <c r="JAS85"/>
      <c r="JAT85"/>
      <c r="JAU85"/>
      <c r="JAV85"/>
      <c r="JAW85"/>
      <c r="JAX85"/>
      <c r="JAY85"/>
      <c r="JAZ85"/>
      <c r="JBA85"/>
      <c r="JBB85"/>
      <c r="JBC85"/>
      <c r="JBD85"/>
      <c r="JBE85"/>
      <c r="JBF85"/>
      <c r="JBG85"/>
      <c r="JBH85"/>
      <c r="JBI85"/>
      <c r="JBJ85"/>
      <c r="JBK85"/>
      <c r="JBL85"/>
      <c r="JBM85"/>
      <c r="JBN85"/>
      <c r="JBO85"/>
      <c r="JBP85"/>
      <c r="JBQ85"/>
      <c r="JBR85"/>
      <c r="JBS85"/>
      <c r="JBT85"/>
      <c r="JBU85"/>
      <c r="JBV85"/>
      <c r="JBW85"/>
      <c r="JBX85"/>
      <c r="JBY85"/>
      <c r="JBZ85"/>
      <c r="JCA85"/>
      <c r="JCB85"/>
      <c r="JCC85"/>
      <c r="JCD85"/>
      <c r="JCE85"/>
      <c r="JCF85"/>
      <c r="JCG85"/>
      <c r="JCH85"/>
      <c r="JCI85"/>
      <c r="JCJ85"/>
      <c r="JCK85"/>
      <c r="JCL85"/>
      <c r="JCM85"/>
      <c r="JCN85"/>
      <c r="JCO85"/>
      <c r="JCP85"/>
      <c r="JCQ85"/>
      <c r="JCR85"/>
      <c r="JCS85"/>
      <c r="JCT85"/>
      <c r="JCU85"/>
      <c r="JCV85"/>
      <c r="JCW85"/>
      <c r="JCX85"/>
      <c r="JCY85"/>
      <c r="JCZ85"/>
      <c r="JDA85"/>
      <c r="JDB85"/>
      <c r="JDC85"/>
      <c r="JDD85"/>
      <c r="JDE85"/>
      <c r="JDF85"/>
      <c r="JDG85"/>
      <c r="JDH85"/>
      <c r="JDI85"/>
      <c r="JDJ85"/>
      <c r="JDK85"/>
      <c r="JDL85"/>
      <c r="JDM85"/>
      <c r="JDN85"/>
      <c r="JDO85"/>
      <c r="JDP85"/>
      <c r="JDQ85"/>
      <c r="JDR85"/>
      <c r="JDS85"/>
      <c r="JDT85"/>
      <c r="JDU85"/>
      <c r="JDV85"/>
      <c r="JDW85"/>
      <c r="JDX85"/>
      <c r="JDY85"/>
      <c r="JDZ85"/>
      <c r="JEA85"/>
      <c r="JEB85"/>
      <c r="JEC85"/>
      <c r="JED85"/>
      <c r="JEE85"/>
      <c r="JEF85"/>
      <c r="JEG85"/>
      <c r="JEH85"/>
      <c r="JEI85"/>
      <c r="JEJ85"/>
      <c r="JEK85"/>
      <c r="JEL85"/>
      <c r="JEM85"/>
      <c r="JEN85"/>
      <c r="JEO85"/>
      <c r="JEP85"/>
      <c r="JEQ85"/>
      <c r="JER85"/>
      <c r="JES85"/>
      <c r="JET85"/>
      <c r="JEU85"/>
      <c r="JEV85"/>
      <c r="JEW85"/>
      <c r="JEX85"/>
      <c r="JEY85"/>
      <c r="JEZ85"/>
      <c r="JFA85"/>
      <c r="JFB85"/>
      <c r="JFC85"/>
      <c r="JFD85"/>
      <c r="JFE85"/>
      <c r="JFF85"/>
      <c r="JFG85"/>
      <c r="JFH85"/>
      <c r="JFI85"/>
      <c r="JFJ85"/>
      <c r="JFK85"/>
      <c r="JFL85"/>
      <c r="JFM85"/>
      <c r="JFN85"/>
      <c r="JFO85"/>
      <c r="JFP85"/>
      <c r="JFQ85"/>
      <c r="JFR85"/>
      <c r="JFS85"/>
      <c r="JFT85"/>
      <c r="JFU85"/>
      <c r="JFV85"/>
      <c r="JFW85"/>
      <c r="JFX85"/>
      <c r="JFY85"/>
      <c r="JFZ85"/>
      <c r="JGA85"/>
      <c r="JGB85"/>
      <c r="JGC85"/>
      <c r="JGD85"/>
      <c r="JGE85"/>
      <c r="JGF85"/>
      <c r="JGG85"/>
      <c r="JGH85"/>
      <c r="JGI85"/>
      <c r="JGJ85"/>
      <c r="JGK85"/>
      <c r="JGL85"/>
      <c r="JGM85"/>
      <c r="JGN85"/>
      <c r="JGO85"/>
      <c r="JGP85"/>
      <c r="JGQ85"/>
      <c r="JGR85"/>
      <c r="JGS85"/>
      <c r="JGT85"/>
      <c r="JGU85"/>
      <c r="JGV85"/>
      <c r="JGW85"/>
      <c r="JGX85"/>
      <c r="JGY85"/>
      <c r="JGZ85"/>
      <c r="JHA85"/>
      <c r="JHB85"/>
      <c r="JHC85"/>
      <c r="JHD85"/>
      <c r="JHE85"/>
      <c r="JHF85"/>
      <c r="JHG85"/>
      <c r="JHH85"/>
      <c r="JHI85"/>
      <c r="JHJ85"/>
      <c r="JHK85"/>
      <c r="JHL85"/>
      <c r="JHM85"/>
      <c r="JHN85"/>
      <c r="JHO85"/>
      <c r="JHP85"/>
      <c r="JHQ85"/>
      <c r="JHR85"/>
      <c r="JHS85"/>
      <c r="JHT85"/>
      <c r="JHU85"/>
      <c r="JHV85"/>
      <c r="JHW85"/>
      <c r="JHX85"/>
      <c r="JHY85"/>
      <c r="JHZ85"/>
      <c r="JIA85"/>
      <c r="JIB85"/>
      <c r="JIC85"/>
      <c r="JID85"/>
      <c r="JIE85"/>
      <c r="JIF85"/>
      <c r="JIG85"/>
      <c r="JIH85"/>
      <c r="JII85"/>
      <c r="JIJ85"/>
      <c r="JIK85"/>
      <c r="JIL85"/>
      <c r="JIM85"/>
      <c r="JIN85"/>
      <c r="JIO85"/>
      <c r="JIP85"/>
      <c r="JIQ85"/>
      <c r="JIR85"/>
      <c r="JIS85"/>
      <c r="JIT85"/>
      <c r="JIU85"/>
      <c r="JIV85"/>
      <c r="JIW85"/>
      <c r="JIX85"/>
      <c r="JIY85"/>
      <c r="JIZ85"/>
      <c r="JJA85"/>
      <c r="JJB85"/>
      <c r="JJC85"/>
      <c r="JJD85"/>
      <c r="JJE85"/>
      <c r="JJF85"/>
      <c r="JJG85"/>
      <c r="JJH85"/>
      <c r="JJI85"/>
      <c r="JJJ85"/>
      <c r="JJK85"/>
      <c r="JJL85"/>
      <c r="JJM85"/>
      <c r="JJN85"/>
      <c r="JJO85"/>
      <c r="JJP85"/>
      <c r="JJQ85"/>
      <c r="JJR85"/>
      <c r="JJS85"/>
      <c r="JJT85"/>
      <c r="JJU85"/>
      <c r="JJV85"/>
      <c r="JJW85"/>
      <c r="JJX85"/>
      <c r="JJY85"/>
      <c r="JJZ85"/>
      <c r="JKA85"/>
      <c r="JKB85"/>
      <c r="JKC85"/>
      <c r="JKD85"/>
      <c r="JKE85"/>
      <c r="JKF85"/>
      <c r="JKG85"/>
      <c r="JKH85"/>
      <c r="JKI85"/>
      <c r="JKJ85"/>
      <c r="JKK85"/>
      <c r="JKL85"/>
      <c r="JKM85"/>
      <c r="JKN85"/>
      <c r="JKO85"/>
      <c r="JKP85"/>
      <c r="JKQ85"/>
      <c r="JKR85"/>
      <c r="JKS85"/>
      <c r="JKT85"/>
      <c r="JKU85"/>
      <c r="JKV85"/>
      <c r="JKW85"/>
      <c r="JKX85"/>
      <c r="JKY85"/>
      <c r="JKZ85"/>
      <c r="JLA85"/>
      <c r="JLB85"/>
      <c r="JLC85"/>
      <c r="JLD85"/>
      <c r="JLE85"/>
      <c r="JLF85"/>
      <c r="JLG85"/>
      <c r="JLH85"/>
      <c r="JLI85"/>
      <c r="JLJ85"/>
      <c r="JLK85"/>
      <c r="JLL85"/>
      <c r="JLM85"/>
      <c r="JLN85"/>
      <c r="JLO85"/>
      <c r="JLP85"/>
      <c r="JLQ85"/>
      <c r="JLR85"/>
      <c r="JLS85"/>
      <c r="JLT85"/>
      <c r="JLU85"/>
      <c r="JLV85"/>
      <c r="JLW85"/>
      <c r="JLX85"/>
      <c r="JLY85"/>
      <c r="JLZ85"/>
      <c r="JMA85"/>
      <c r="JMB85"/>
      <c r="JMC85"/>
      <c r="JMD85"/>
      <c r="JME85"/>
      <c r="JMF85"/>
      <c r="JMG85"/>
      <c r="JMH85"/>
      <c r="JMI85"/>
      <c r="JMJ85"/>
      <c r="JMK85"/>
      <c r="JML85"/>
      <c r="JMM85"/>
      <c r="JMN85"/>
      <c r="JMO85"/>
      <c r="JMP85"/>
      <c r="JMQ85"/>
      <c r="JMR85"/>
      <c r="JMS85"/>
      <c r="JMT85"/>
      <c r="JMU85"/>
      <c r="JMV85"/>
      <c r="JMW85"/>
      <c r="JMX85"/>
      <c r="JMY85"/>
      <c r="JMZ85"/>
      <c r="JNA85"/>
      <c r="JNB85"/>
      <c r="JNC85"/>
      <c r="JND85"/>
      <c r="JNE85"/>
      <c r="JNF85"/>
      <c r="JNG85"/>
      <c r="JNH85"/>
      <c r="JNI85"/>
      <c r="JNJ85"/>
      <c r="JNK85"/>
      <c r="JNL85"/>
      <c r="JNM85"/>
      <c r="JNN85"/>
      <c r="JNO85"/>
      <c r="JNP85"/>
      <c r="JNQ85"/>
      <c r="JNR85"/>
      <c r="JNS85"/>
      <c r="JNT85"/>
      <c r="JNU85"/>
      <c r="JNV85"/>
      <c r="JNW85"/>
      <c r="JNX85"/>
      <c r="JNY85"/>
      <c r="JNZ85"/>
      <c r="JOA85"/>
      <c r="JOB85"/>
      <c r="JOC85"/>
      <c r="JOD85"/>
      <c r="JOE85"/>
      <c r="JOF85"/>
      <c r="JOG85"/>
      <c r="JOH85"/>
      <c r="JOI85"/>
      <c r="JOJ85"/>
      <c r="JOK85"/>
      <c r="JOL85"/>
      <c r="JOM85"/>
      <c r="JON85"/>
      <c r="JOO85"/>
      <c r="JOP85"/>
      <c r="JOQ85"/>
      <c r="JOR85"/>
      <c r="JOS85"/>
      <c r="JOT85"/>
      <c r="JOU85"/>
      <c r="JOV85"/>
      <c r="JOW85"/>
      <c r="JOX85"/>
      <c r="JOY85"/>
      <c r="JOZ85"/>
      <c r="JPA85"/>
      <c r="JPB85"/>
      <c r="JPC85"/>
      <c r="JPD85"/>
      <c r="JPE85"/>
      <c r="JPF85"/>
      <c r="JPG85"/>
      <c r="JPH85"/>
      <c r="JPI85"/>
      <c r="JPJ85"/>
      <c r="JPK85"/>
      <c r="JPL85"/>
      <c r="JPM85"/>
      <c r="JPN85"/>
      <c r="JPO85"/>
      <c r="JPP85"/>
      <c r="JPQ85"/>
      <c r="JPR85"/>
      <c r="JPS85"/>
      <c r="JPT85"/>
      <c r="JPU85"/>
      <c r="JPV85"/>
      <c r="JPW85"/>
      <c r="JPX85"/>
      <c r="JPY85"/>
      <c r="JPZ85"/>
      <c r="JQA85"/>
      <c r="JQB85"/>
      <c r="JQC85"/>
      <c r="JQD85"/>
      <c r="JQE85"/>
      <c r="JQF85"/>
      <c r="JQG85"/>
      <c r="JQH85"/>
      <c r="JQI85"/>
      <c r="JQJ85"/>
      <c r="JQK85"/>
      <c r="JQL85"/>
      <c r="JQM85"/>
      <c r="JQN85"/>
      <c r="JQO85"/>
      <c r="JQP85"/>
      <c r="JQQ85"/>
      <c r="JQR85"/>
      <c r="JQS85"/>
      <c r="JQT85"/>
      <c r="JQU85"/>
      <c r="JQV85"/>
      <c r="JQW85"/>
      <c r="JQX85"/>
      <c r="JQY85"/>
      <c r="JQZ85"/>
      <c r="JRA85"/>
      <c r="JRB85"/>
      <c r="JRC85"/>
      <c r="JRD85"/>
      <c r="JRE85"/>
      <c r="JRF85"/>
      <c r="JRG85"/>
      <c r="JRH85"/>
      <c r="JRI85"/>
      <c r="JRJ85"/>
      <c r="JRK85"/>
      <c r="JRL85"/>
      <c r="JRM85"/>
      <c r="JRN85"/>
      <c r="JRO85"/>
      <c r="JRP85"/>
      <c r="JRQ85"/>
      <c r="JRR85"/>
      <c r="JRS85"/>
      <c r="JRT85"/>
      <c r="JRU85"/>
      <c r="JRV85"/>
      <c r="JRW85"/>
      <c r="JRX85"/>
      <c r="JRY85"/>
      <c r="JRZ85"/>
      <c r="JSA85"/>
      <c r="JSB85"/>
      <c r="JSC85"/>
      <c r="JSD85"/>
      <c r="JSE85"/>
      <c r="JSF85"/>
      <c r="JSG85"/>
      <c r="JSH85"/>
      <c r="JSI85"/>
      <c r="JSJ85"/>
      <c r="JSK85"/>
      <c r="JSL85"/>
      <c r="JSM85"/>
      <c r="JSN85"/>
      <c r="JSO85"/>
      <c r="JSP85"/>
      <c r="JSQ85"/>
      <c r="JSR85"/>
      <c r="JSS85"/>
      <c r="JST85"/>
      <c r="JSU85"/>
      <c r="JSV85"/>
      <c r="JSW85"/>
      <c r="JSX85"/>
      <c r="JSY85"/>
      <c r="JSZ85"/>
      <c r="JTA85"/>
      <c r="JTB85"/>
      <c r="JTC85"/>
      <c r="JTD85"/>
      <c r="JTE85"/>
      <c r="JTF85"/>
      <c r="JTG85"/>
      <c r="JTH85"/>
      <c r="JTI85"/>
      <c r="JTJ85"/>
      <c r="JTK85"/>
      <c r="JTL85"/>
      <c r="JTM85"/>
      <c r="JTN85"/>
      <c r="JTO85"/>
      <c r="JTP85"/>
      <c r="JTQ85"/>
      <c r="JTR85"/>
      <c r="JTS85"/>
      <c r="JTT85"/>
      <c r="JTU85"/>
      <c r="JTV85"/>
      <c r="JTW85"/>
      <c r="JTX85"/>
      <c r="JTY85"/>
      <c r="JTZ85"/>
      <c r="JUA85"/>
      <c r="JUB85"/>
      <c r="JUC85"/>
      <c r="JUD85"/>
      <c r="JUE85"/>
      <c r="JUF85"/>
      <c r="JUG85"/>
      <c r="JUH85"/>
      <c r="JUI85"/>
      <c r="JUJ85"/>
      <c r="JUK85"/>
      <c r="JUL85"/>
      <c r="JUM85"/>
      <c r="JUN85"/>
      <c r="JUO85"/>
      <c r="JUP85"/>
      <c r="JUQ85"/>
      <c r="JUR85"/>
      <c r="JUS85"/>
      <c r="JUT85"/>
      <c r="JUU85"/>
      <c r="JUV85"/>
      <c r="JUW85"/>
      <c r="JUX85"/>
      <c r="JUY85"/>
      <c r="JUZ85"/>
      <c r="JVA85"/>
      <c r="JVB85"/>
      <c r="JVC85"/>
      <c r="JVD85"/>
      <c r="JVE85"/>
      <c r="JVF85"/>
      <c r="JVG85"/>
      <c r="JVH85"/>
      <c r="JVI85"/>
      <c r="JVJ85"/>
      <c r="JVK85"/>
      <c r="JVL85"/>
      <c r="JVM85"/>
      <c r="JVN85"/>
      <c r="JVO85"/>
      <c r="JVP85"/>
      <c r="JVQ85"/>
      <c r="JVR85"/>
      <c r="JVS85"/>
      <c r="JVT85"/>
      <c r="JVU85"/>
      <c r="JVV85"/>
      <c r="JVW85"/>
      <c r="JVX85"/>
      <c r="JVY85"/>
      <c r="JVZ85"/>
      <c r="JWA85"/>
      <c r="JWB85"/>
      <c r="JWC85"/>
      <c r="JWD85"/>
      <c r="JWE85"/>
      <c r="JWF85"/>
      <c r="JWG85"/>
      <c r="JWH85"/>
      <c r="JWI85"/>
      <c r="JWJ85"/>
      <c r="JWK85"/>
      <c r="JWL85"/>
      <c r="JWM85"/>
      <c r="JWN85"/>
      <c r="JWO85"/>
      <c r="JWP85"/>
      <c r="JWQ85"/>
      <c r="JWR85"/>
      <c r="JWS85"/>
      <c r="JWT85"/>
      <c r="JWU85"/>
      <c r="JWV85"/>
      <c r="JWW85"/>
      <c r="JWX85"/>
      <c r="JWY85"/>
      <c r="JWZ85"/>
      <c r="JXA85"/>
      <c r="JXB85"/>
      <c r="JXC85"/>
      <c r="JXD85"/>
      <c r="JXE85"/>
      <c r="JXF85"/>
      <c r="JXG85"/>
      <c r="JXH85"/>
      <c r="JXI85"/>
      <c r="JXJ85"/>
      <c r="JXK85"/>
      <c r="JXL85"/>
      <c r="JXM85"/>
      <c r="JXN85"/>
      <c r="JXO85"/>
      <c r="JXP85"/>
      <c r="JXQ85"/>
      <c r="JXR85"/>
      <c r="JXS85"/>
      <c r="JXT85"/>
      <c r="JXU85"/>
      <c r="JXV85"/>
      <c r="JXW85"/>
      <c r="JXX85"/>
      <c r="JXY85"/>
      <c r="JXZ85"/>
      <c r="JYA85"/>
      <c r="JYB85"/>
      <c r="JYC85"/>
      <c r="JYD85"/>
      <c r="JYE85"/>
      <c r="JYF85"/>
      <c r="JYG85"/>
      <c r="JYH85"/>
      <c r="JYI85"/>
      <c r="JYJ85"/>
      <c r="JYK85"/>
      <c r="JYL85"/>
      <c r="JYM85"/>
      <c r="JYN85"/>
      <c r="JYO85"/>
      <c r="JYP85"/>
      <c r="JYQ85"/>
      <c r="JYR85"/>
      <c r="JYS85"/>
      <c r="JYT85"/>
      <c r="JYU85"/>
      <c r="JYV85"/>
      <c r="JYW85"/>
      <c r="JYX85"/>
      <c r="JYY85"/>
      <c r="JYZ85"/>
      <c r="JZA85"/>
      <c r="JZB85"/>
      <c r="JZC85"/>
      <c r="JZD85"/>
      <c r="JZE85"/>
      <c r="JZF85"/>
      <c r="JZG85"/>
      <c r="JZH85"/>
      <c r="JZI85"/>
      <c r="JZJ85"/>
      <c r="JZK85"/>
      <c r="JZL85"/>
      <c r="JZM85"/>
      <c r="JZN85"/>
      <c r="JZO85"/>
      <c r="JZP85"/>
      <c r="JZQ85"/>
      <c r="JZR85"/>
      <c r="JZS85"/>
      <c r="JZT85"/>
      <c r="JZU85"/>
      <c r="JZV85"/>
      <c r="JZW85"/>
      <c r="JZX85"/>
      <c r="JZY85"/>
      <c r="JZZ85"/>
      <c r="KAA85"/>
      <c r="KAB85"/>
      <c r="KAC85"/>
      <c r="KAD85"/>
      <c r="KAE85"/>
      <c r="KAF85"/>
      <c r="KAG85"/>
      <c r="KAH85"/>
      <c r="KAI85"/>
      <c r="KAJ85"/>
      <c r="KAK85"/>
      <c r="KAL85"/>
      <c r="KAM85"/>
      <c r="KAN85"/>
      <c r="KAO85"/>
      <c r="KAP85"/>
      <c r="KAQ85"/>
      <c r="KAR85"/>
      <c r="KAS85"/>
      <c r="KAT85"/>
      <c r="KAU85"/>
      <c r="KAV85"/>
      <c r="KAW85"/>
      <c r="KAX85"/>
      <c r="KAY85"/>
      <c r="KAZ85"/>
      <c r="KBA85"/>
      <c r="KBB85"/>
      <c r="KBC85"/>
      <c r="KBD85"/>
      <c r="KBE85"/>
      <c r="KBF85"/>
      <c r="KBG85"/>
      <c r="KBH85"/>
      <c r="KBI85"/>
      <c r="KBJ85"/>
      <c r="KBK85"/>
      <c r="KBL85"/>
      <c r="KBM85"/>
      <c r="KBN85"/>
      <c r="KBO85"/>
      <c r="KBP85"/>
      <c r="KBQ85"/>
      <c r="KBR85"/>
      <c r="KBS85"/>
      <c r="KBT85"/>
      <c r="KBU85"/>
      <c r="KBV85"/>
      <c r="KBW85"/>
      <c r="KBX85"/>
      <c r="KBY85"/>
      <c r="KBZ85"/>
      <c r="KCA85"/>
      <c r="KCB85"/>
      <c r="KCC85"/>
      <c r="KCD85"/>
      <c r="KCE85"/>
      <c r="KCF85"/>
      <c r="KCG85"/>
      <c r="KCH85"/>
      <c r="KCI85"/>
      <c r="KCJ85"/>
      <c r="KCK85"/>
      <c r="KCL85"/>
      <c r="KCM85"/>
      <c r="KCN85"/>
      <c r="KCO85"/>
      <c r="KCP85"/>
      <c r="KCQ85"/>
      <c r="KCR85"/>
      <c r="KCS85"/>
      <c r="KCT85"/>
      <c r="KCU85"/>
      <c r="KCV85"/>
      <c r="KCW85"/>
      <c r="KCX85"/>
      <c r="KCY85"/>
      <c r="KCZ85"/>
      <c r="KDA85"/>
      <c r="KDB85"/>
      <c r="KDC85"/>
      <c r="KDD85"/>
      <c r="KDE85"/>
      <c r="KDF85"/>
      <c r="KDG85"/>
      <c r="KDH85"/>
      <c r="KDI85"/>
      <c r="KDJ85"/>
      <c r="KDK85"/>
      <c r="KDL85"/>
      <c r="KDM85"/>
      <c r="KDN85"/>
      <c r="KDO85"/>
      <c r="KDP85"/>
      <c r="KDQ85"/>
      <c r="KDR85"/>
      <c r="KDS85"/>
      <c r="KDT85"/>
      <c r="KDU85"/>
      <c r="KDV85"/>
      <c r="KDW85"/>
      <c r="KDX85"/>
      <c r="KDY85"/>
      <c r="KDZ85"/>
      <c r="KEA85"/>
      <c r="KEB85"/>
      <c r="KEC85"/>
      <c r="KED85"/>
      <c r="KEE85"/>
      <c r="KEF85"/>
      <c r="KEG85"/>
      <c r="KEH85"/>
      <c r="KEI85"/>
      <c r="KEJ85"/>
      <c r="KEK85"/>
      <c r="KEL85"/>
      <c r="KEM85"/>
      <c r="KEN85"/>
      <c r="KEO85"/>
      <c r="KEP85"/>
      <c r="KEQ85"/>
      <c r="KER85"/>
      <c r="KES85"/>
      <c r="KET85"/>
      <c r="KEU85"/>
      <c r="KEV85"/>
      <c r="KEW85"/>
      <c r="KEX85"/>
      <c r="KEY85"/>
      <c r="KEZ85"/>
      <c r="KFA85"/>
      <c r="KFB85"/>
      <c r="KFC85"/>
      <c r="KFD85"/>
      <c r="KFE85"/>
      <c r="KFF85"/>
      <c r="KFG85"/>
      <c r="KFH85"/>
      <c r="KFI85"/>
      <c r="KFJ85"/>
      <c r="KFK85"/>
      <c r="KFL85"/>
      <c r="KFM85"/>
      <c r="KFN85"/>
      <c r="KFO85"/>
      <c r="KFP85"/>
      <c r="KFQ85"/>
      <c r="KFR85"/>
      <c r="KFS85"/>
      <c r="KFT85"/>
      <c r="KFU85"/>
      <c r="KFV85"/>
      <c r="KFW85"/>
      <c r="KFX85"/>
      <c r="KFY85"/>
      <c r="KFZ85"/>
      <c r="KGA85"/>
      <c r="KGB85"/>
      <c r="KGC85"/>
      <c r="KGD85"/>
      <c r="KGE85"/>
      <c r="KGF85"/>
      <c r="KGG85"/>
      <c r="KGH85"/>
      <c r="KGI85"/>
      <c r="KGJ85"/>
      <c r="KGK85"/>
      <c r="KGL85"/>
      <c r="KGM85"/>
      <c r="KGN85"/>
      <c r="KGO85"/>
      <c r="KGP85"/>
      <c r="KGQ85"/>
      <c r="KGR85"/>
      <c r="KGS85"/>
      <c r="KGT85"/>
      <c r="KGU85"/>
      <c r="KGV85"/>
      <c r="KGW85"/>
      <c r="KGX85"/>
      <c r="KGY85"/>
      <c r="KGZ85"/>
      <c r="KHA85"/>
      <c r="KHB85"/>
      <c r="KHC85"/>
      <c r="KHD85"/>
      <c r="KHE85"/>
      <c r="KHF85"/>
      <c r="KHG85"/>
      <c r="KHH85"/>
      <c r="KHI85"/>
      <c r="KHJ85"/>
      <c r="KHK85"/>
      <c r="KHL85"/>
      <c r="KHM85"/>
      <c r="KHN85"/>
      <c r="KHO85"/>
      <c r="KHP85"/>
      <c r="KHQ85"/>
      <c r="KHR85"/>
      <c r="KHS85"/>
      <c r="KHT85"/>
      <c r="KHU85"/>
      <c r="KHV85"/>
      <c r="KHW85"/>
      <c r="KHX85"/>
      <c r="KHY85"/>
      <c r="KHZ85"/>
      <c r="KIA85"/>
      <c r="KIB85"/>
      <c r="KIC85"/>
      <c r="KID85"/>
      <c r="KIE85"/>
      <c r="KIF85"/>
      <c r="KIG85"/>
      <c r="KIH85"/>
      <c r="KII85"/>
      <c r="KIJ85"/>
      <c r="KIK85"/>
      <c r="KIL85"/>
      <c r="KIM85"/>
      <c r="KIN85"/>
      <c r="KIO85"/>
      <c r="KIP85"/>
      <c r="KIQ85"/>
      <c r="KIR85"/>
      <c r="KIS85"/>
      <c r="KIT85"/>
      <c r="KIU85"/>
      <c r="KIV85"/>
      <c r="KIW85"/>
      <c r="KIX85"/>
      <c r="KIY85"/>
      <c r="KIZ85"/>
      <c r="KJA85"/>
      <c r="KJB85"/>
      <c r="KJC85"/>
      <c r="KJD85"/>
      <c r="KJE85"/>
      <c r="KJF85"/>
      <c r="KJG85"/>
      <c r="KJH85"/>
      <c r="KJI85"/>
      <c r="KJJ85"/>
      <c r="KJK85"/>
      <c r="KJL85"/>
      <c r="KJM85"/>
      <c r="KJN85"/>
      <c r="KJO85"/>
      <c r="KJP85"/>
      <c r="KJQ85"/>
      <c r="KJR85"/>
      <c r="KJS85"/>
      <c r="KJT85"/>
      <c r="KJU85"/>
      <c r="KJV85"/>
      <c r="KJW85"/>
      <c r="KJX85"/>
      <c r="KJY85"/>
      <c r="KJZ85"/>
      <c r="KKA85"/>
      <c r="KKB85"/>
      <c r="KKC85"/>
      <c r="KKD85"/>
      <c r="KKE85"/>
      <c r="KKF85"/>
      <c r="KKG85"/>
      <c r="KKH85"/>
      <c r="KKI85"/>
      <c r="KKJ85"/>
      <c r="KKK85"/>
      <c r="KKL85"/>
      <c r="KKM85"/>
      <c r="KKN85"/>
      <c r="KKO85"/>
      <c r="KKP85"/>
      <c r="KKQ85"/>
      <c r="KKR85"/>
      <c r="KKS85"/>
      <c r="KKT85"/>
      <c r="KKU85"/>
      <c r="KKV85"/>
      <c r="KKW85"/>
      <c r="KKX85"/>
      <c r="KKY85"/>
      <c r="KKZ85"/>
      <c r="KLA85"/>
      <c r="KLB85"/>
      <c r="KLC85"/>
      <c r="KLD85"/>
      <c r="KLE85"/>
      <c r="KLF85"/>
      <c r="KLG85"/>
      <c r="KLH85"/>
      <c r="KLI85"/>
      <c r="KLJ85"/>
      <c r="KLK85"/>
      <c r="KLL85"/>
      <c r="KLM85"/>
      <c r="KLN85"/>
      <c r="KLO85"/>
      <c r="KLP85"/>
      <c r="KLQ85"/>
      <c r="KLR85"/>
      <c r="KLS85"/>
      <c r="KLT85"/>
      <c r="KLU85"/>
      <c r="KLV85"/>
      <c r="KLW85"/>
      <c r="KLX85"/>
      <c r="KLY85"/>
      <c r="KLZ85"/>
      <c r="KMA85"/>
      <c r="KMB85"/>
      <c r="KMC85"/>
      <c r="KMD85"/>
      <c r="KME85"/>
      <c r="KMF85"/>
      <c r="KMG85"/>
      <c r="KMH85"/>
      <c r="KMI85"/>
      <c r="KMJ85"/>
      <c r="KMK85"/>
      <c r="KML85"/>
      <c r="KMM85"/>
      <c r="KMN85"/>
      <c r="KMO85"/>
      <c r="KMP85"/>
      <c r="KMQ85"/>
      <c r="KMR85"/>
      <c r="KMS85"/>
      <c r="KMT85"/>
      <c r="KMU85"/>
      <c r="KMV85"/>
      <c r="KMW85"/>
      <c r="KMX85"/>
      <c r="KMY85"/>
      <c r="KMZ85"/>
      <c r="KNA85"/>
      <c r="KNB85"/>
      <c r="KNC85"/>
      <c r="KND85"/>
      <c r="KNE85"/>
      <c r="KNF85"/>
      <c r="KNG85"/>
      <c r="KNH85"/>
      <c r="KNI85"/>
      <c r="KNJ85"/>
      <c r="KNK85"/>
      <c r="KNL85"/>
      <c r="KNM85"/>
      <c r="KNN85"/>
      <c r="KNO85"/>
      <c r="KNP85"/>
      <c r="KNQ85"/>
      <c r="KNR85"/>
      <c r="KNS85"/>
      <c r="KNT85"/>
      <c r="KNU85"/>
      <c r="KNV85"/>
      <c r="KNW85"/>
      <c r="KNX85"/>
      <c r="KNY85"/>
      <c r="KNZ85"/>
      <c r="KOA85"/>
      <c r="KOB85"/>
      <c r="KOC85"/>
      <c r="KOD85"/>
      <c r="KOE85"/>
      <c r="KOF85"/>
      <c r="KOG85"/>
      <c r="KOH85"/>
      <c r="KOI85"/>
      <c r="KOJ85"/>
      <c r="KOK85"/>
      <c r="KOL85"/>
      <c r="KOM85"/>
      <c r="KON85"/>
      <c r="KOO85"/>
      <c r="KOP85"/>
      <c r="KOQ85"/>
      <c r="KOR85"/>
      <c r="KOS85"/>
      <c r="KOT85"/>
      <c r="KOU85"/>
      <c r="KOV85"/>
      <c r="KOW85"/>
      <c r="KOX85"/>
      <c r="KOY85"/>
      <c r="KOZ85"/>
      <c r="KPA85"/>
      <c r="KPB85"/>
      <c r="KPC85"/>
      <c r="KPD85"/>
      <c r="KPE85"/>
      <c r="KPF85"/>
      <c r="KPG85"/>
      <c r="KPH85"/>
      <c r="KPI85"/>
      <c r="KPJ85"/>
      <c r="KPK85"/>
      <c r="KPL85"/>
      <c r="KPM85"/>
      <c r="KPN85"/>
      <c r="KPO85"/>
      <c r="KPP85"/>
      <c r="KPQ85"/>
      <c r="KPR85"/>
      <c r="KPS85"/>
      <c r="KPT85"/>
      <c r="KPU85"/>
      <c r="KPV85"/>
      <c r="KPW85"/>
      <c r="KPX85"/>
      <c r="KPY85"/>
      <c r="KPZ85"/>
      <c r="KQA85"/>
      <c r="KQB85"/>
      <c r="KQC85"/>
      <c r="KQD85"/>
      <c r="KQE85"/>
      <c r="KQF85"/>
      <c r="KQG85"/>
      <c r="KQH85"/>
      <c r="KQI85"/>
      <c r="KQJ85"/>
      <c r="KQK85"/>
      <c r="KQL85"/>
      <c r="KQM85"/>
      <c r="KQN85"/>
      <c r="KQO85"/>
      <c r="KQP85"/>
      <c r="KQQ85"/>
      <c r="KQR85"/>
      <c r="KQS85"/>
      <c r="KQT85"/>
      <c r="KQU85"/>
      <c r="KQV85"/>
      <c r="KQW85"/>
      <c r="KQX85"/>
      <c r="KQY85"/>
      <c r="KQZ85"/>
      <c r="KRA85"/>
      <c r="KRB85"/>
      <c r="KRC85"/>
      <c r="KRD85"/>
      <c r="KRE85"/>
      <c r="KRF85"/>
      <c r="KRG85"/>
      <c r="KRH85"/>
      <c r="KRI85"/>
      <c r="KRJ85"/>
      <c r="KRK85"/>
      <c r="KRL85"/>
      <c r="KRM85"/>
      <c r="KRN85"/>
      <c r="KRO85"/>
      <c r="KRP85"/>
      <c r="KRQ85"/>
      <c r="KRR85"/>
      <c r="KRS85"/>
      <c r="KRT85"/>
      <c r="KRU85"/>
      <c r="KRV85"/>
      <c r="KRW85"/>
      <c r="KRX85"/>
      <c r="KRY85"/>
      <c r="KRZ85"/>
      <c r="KSA85"/>
      <c r="KSB85"/>
      <c r="KSC85"/>
      <c r="KSD85"/>
      <c r="KSE85"/>
      <c r="KSF85"/>
      <c r="KSG85"/>
      <c r="KSH85"/>
      <c r="KSI85"/>
      <c r="KSJ85"/>
      <c r="KSK85"/>
      <c r="KSL85"/>
      <c r="KSM85"/>
      <c r="KSN85"/>
      <c r="KSO85"/>
      <c r="KSP85"/>
      <c r="KSQ85"/>
      <c r="KSR85"/>
      <c r="KSS85"/>
      <c r="KST85"/>
      <c r="KSU85"/>
      <c r="KSV85"/>
      <c r="KSW85"/>
      <c r="KSX85"/>
      <c r="KSY85"/>
      <c r="KSZ85"/>
      <c r="KTA85"/>
      <c r="KTB85"/>
      <c r="KTC85"/>
      <c r="KTD85"/>
      <c r="KTE85"/>
      <c r="KTF85"/>
      <c r="KTG85"/>
      <c r="KTH85"/>
      <c r="KTI85"/>
      <c r="KTJ85"/>
      <c r="KTK85"/>
      <c r="KTL85"/>
      <c r="KTM85"/>
      <c r="KTN85"/>
      <c r="KTO85"/>
      <c r="KTP85"/>
      <c r="KTQ85"/>
      <c r="KTR85"/>
      <c r="KTS85"/>
      <c r="KTT85"/>
      <c r="KTU85"/>
      <c r="KTV85"/>
      <c r="KTW85"/>
      <c r="KTX85"/>
      <c r="KTY85"/>
      <c r="KTZ85"/>
      <c r="KUA85"/>
      <c r="KUB85"/>
      <c r="KUC85"/>
      <c r="KUD85"/>
      <c r="KUE85"/>
      <c r="KUF85"/>
      <c r="KUG85"/>
      <c r="KUH85"/>
      <c r="KUI85"/>
      <c r="KUJ85"/>
      <c r="KUK85"/>
      <c r="KUL85"/>
      <c r="KUM85"/>
      <c r="KUN85"/>
      <c r="KUO85"/>
      <c r="KUP85"/>
      <c r="KUQ85"/>
      <c r="KUR85"/>
      <c r="KUS85"/>
      <c r="KUT85"/>
      <c r="KUU85"/>
      <c r="KUV85"/>
      <c r="KUW85"/>
      <c r="KUX85"/>
      <c r="KUY85"/>
      <c r="KUZ85"/>
      <c r="KVA85"/>
      <c r="KVB85"/>
      <c r="KVC85"/>
      <c r="KVD85"/>
      <c r="KVE85"/>
      <c r="KVF85"/>
      <c r="KVG85"/>
      <c r="KVH85"/>
      <c r="KVI85"/>
      <c r="KVJ85"/>
      <c r="KVK85"/>
      <c r="KVL85"/>
      <c r="KVM85"/>
      <c r="KVN85"/>
      <c r="KVO85"/>
      <c r="KVP85"/>
      <c r="KVQ85"/>
      <c r="KVR85"/>
      <c r="KVS85"/>
      <c r="KVT85"/>
      <c r="KVU85"/>
      <c r="KVV85"/>
      <c r="KVW85"/>
      <c r="KVX85"/>
      <c r="KVY85"/>
      <c r="KVZ85"/>
      <c r="KWA85"/>
      <c r="KWB85"/>
      <c r="KWC85"/>
      <c r="KWD85"/>
      <c r="KWE85"/>
      <c r="KWF85"/>
      <c r="KWG85"/>
      <c r="KWH85"/>
      <c r="KWI85"/>
      <c r="KWJ85"/>
      <c r="KWK85"/>
      <c r="KWL85"/>
      <c r="KWM85"/>
      <c r="KWN85"/>
      <c r="KWO85"/>
      <c r="KWP85"/>
      <c r="KWQ85"/>
      <c r="KWR85"/>
      <c r="KWS85"/>
      <c r="KWT85"/>
      <c r="KWU85"/>
      <c r="KWV85"/>
      <c r="KWW85"/>
      <c r="KWX85"/>
      <c r="KWY85"/>
      <c r="KWZ85"/>
      <c r="KXA85"/>
      <c r="KXB85"/>
      <c r="KXC85"/>
      <c r="KXD85"/>
      <c r="KXE85"/>
      <c r="KXF85"/>
      <c r="KXG85"/>
      <c r="KXH85"/>
      <c r="KXI85"/>
      <c r="KXJ85"/>
      <c r="KXK85"/>
      <c r="KXL85"/>
      <c r="KXM85"/>
      <c r="KXN85"/>
      <c r="KXO85"/>
      <c r="KXP85"/>
      <c r="KXQ85"/>
      <c r="KXR85"/>
      <c r="KXS85"/>
      <c r="KXT85"/>
      <c r="KXU85"/>
      <c r="KXV85"/>
      <c r="KXW85"/>
      <c r="KXX85"/>
      <c r="KXY85"/>
      <c r="KXZ85"/>
      <c r="KYA85"/>
      <c r="KYB85"/>
      <c r="KYC85"/>
      <c r="KYD85"/>
      <c r="KYE85"/>
      <c r="KYF85"/>
      <c r="KYG85"/>
      <c r="KYH85"/>
      <c r="KYI85"/>
      <c r="KYJ85"/>
      <c r="KYK85"/>
      <c r="KYL85"/>
      <c r="KYM85"/>
      <c r="KYN85"/>
      <c r="KYO85"/>
      <c r="KYP85"/>
      <c r="KYQ85"/>
      <c r="KYR85"/>
      <c r="KYS85"/>
      <c r="KYT85"/>
      <c r="KYU85"/>
      <c r="KYV85"/>
      <c r="KYW85"/>
      <c r="KYX85"/>
      <c r="KYY85"/>
      <c r="KYZ85"/>
      <c r="KZA85"/>
      <c r="KZB85"/>
      <c r="KZC85"/>
      <c r="KZD85"/>
      <c r="KZE85"/>
      <c r="KZF85"/>
      <c r="KZG85"/>
      <c r="KZH85"/>
      <c r="KZI85"/>
      <c r="KZJ85"/>
      <c r="KZK85"/>
      <c r="KZL85"/>
      <c r="KZM85"/>
      <c r="KZN85"/>
      <c r="KZO85"/>
      <c r="KZP85"/>
      <c r="KZQ85"/>
      <c r="KZR85"/>
      <c r="KZS85"/>
      <c r="KZT85"/>
      <c r="KZU85"/>
      <c r="KZV85"/>
      <c r="KZW85"/>
      <c r="KZX85"/>
      <c r="KZY85"/>
      <c r="KZZ85"/>
      <c r="LAA85"/>
      <c r="LAB85"/>
      <c r="LAC85"/>
      <c r="LAD85"/>
      <c r="LAE85"/>
      <c r="LAF85"/>
      <c r="LAG85"/>
      <c r="LAH85"/>
      <c r="LAI85"/>
      <c r="LAJ85"/>
      <c r="LAK85"/>
      <c r="LAL85"/>
      <c r="LAM85"/>
      <c r="LAN85"/>
      <c r="LAO85"/>
      <c r="LAP85"/>
      <c r="LAQ85"/>
      <c r="LAR85"/>
      <c r="LAS85"/>
      <c r="LAT85"/>
      <c r="LAU85"/>
      <c r="LAV85"/>
      <c r="LAW85"/>
      <c r="LAX85"/>
      <c r="LAY85"/>
      <c r="LAZ85"/>
      <c r="LBA85"/>
      <c r="LBB85"/>
      <c r="LBC85"/>
      <c r="LBD85"/>
      <c r="LBE85"/>
      <c r="LBF85"/>
      <c r="LBG85"/>
      <c r="LBH85"/>
      <c r="LBI85"/>
      <c r="LBJ85"/>
      <c r="LBK85"/>
      <c r="LBL85"/>
      <c r="LBM85"/>
      <c r="LBN85"/>
      <c r="LBO85"/>
      <c r="LBP85"/>
      <c r="LBQ85"/>
      <c r="LBR85"/>
      <c r="LBS85"/>
      <c r="LBT85"/>
      <c r="LBU85"/>
      <c r="LBV85"/>
      <c r="LBW85"/>
      <c r="LBX85"/>
      <c r="LBY85"/>
      <c r="LBZ85"/>
      <c r="LCA85"/>
      <c r="LCB85"/>
      <c r="LCC85"/>
      <c r="LCD85"/>
      <c r="LCE85"/>
      <c r="LCF85"/>
      <c r="LCG85"/>
      <c r="LCH85"/>
      <c r="LCI85"/>
      <c r="LCJ85"/>
      <c r="LCK85"/>
      <c r="LCL85"/>
      <c r="LCM85"/>
      <c r="LCN85"/>
      <c r="LCO85"/>
      <c r="LCP85"/>
      <c r="LCQ85"/>
      <c r="LCR85"/>
      <c r="LCS85"/>
      <c r="LCT85"/>
      <c r="LCU85"/>
      <c r="LCV85"/>
      <c r="LCW85"/>
      <c r="LCX85"/>
      <c r="LCY85"/>
      <c r="LCZ85"/>
      <c r="LDA85"/>
      <c r="LDB85"/>
      <c r="LDC85"/>
      <c r="LDD85"/>
      <c r="LDE85"/>
      <c r="LDF85"/>
      <c r="LDG85"/>
      <c r="LDH85"/>
      <c r="LDI85"/>
      <c r="LDJ85"/>
      <c r="LDK85"/>
      <c r="LDL85"/>
      <c r="LDM85"/>
      <c r="LDN85"/>
      <c r="LDO85"/>
      <c r="LDP85"/>
      <c r="LDQ85"/>
      <c r="LDR85"/>
      <c r="LDS85"/>
      <c r="LDT85"/>
      <c r="LDU85"/>
      <c r="LDV85"/>
      <c r="LDW85"/>
      <c r="LDX85"/>
      <c r="LDY85"/>
      <c r="LDZ85"/>
      <c r="LEA85"/>
      <c r="LEB85"/>
      <c r="LEC85"/>
      <c r="LED85"/>
      <c r="LEE85"/>
      <c r="LEF85"/>
      <c r="LEG85"/>
      <c r="LEH85"/>
      <c r="LEI85"/>
      <c r="LEJ85"/>
      <c r="LEK85"/>
      <c r="LEL85"/>
      <c r="LEM85"/>
      <c r="LEN85"/>
      <c r="LEO85"/>
      <c r="LEP85"/>
      <c r="LEQ85"/>
      <c r="LER85"/>
      <c r="LES85"/>
      <c r="LET85"/>
      <c r="LEU85"/>
      <c r="LEV85"/>
      <c r="LEW85"/>
      <c r="LEX85"/>
      <c r="LEY85"/>
      <c r="LEZ85"/>
      <c r="LFA85"/>
      <c r="LFB85"/>
      <c r="LFC85"/>
      <c r="LFD85"/>
      <c r="LFE85"/>
      <c r="LFF85"/>
      <c r="LFG85"/>
      <c r="LFH85"/>
      <c r="LFI85"/>
      <c r="LFJ85"/>
      <c r="LFK85"/>
      <c r="LFL85"/>
      <c r="LFM85"/>
      <c r="LFN85"/>
      <c r="LFO85"/>
      <c r="LFP85"/>
      <c r="LFQ85"/>
      <c r="LFR85"/>
      <c r="LFS85"/>
      <c r="LFT85"/>
      <c r="LFU85"/>
      <c r="LFV85"/>
      <c r="LFW85"/>
      <c r="LFX85"/>
      <c r="LFY85"/>
      <c r="LFZ85"/>
      <c r="LGA85"/>
      <c r="LGB85"/>
      <c r="LGC85"/>
      <c r="LGD85"/>
      <c r="LGE85"/>
      <c r="LGF85"/>
      <c r="LGG85"/>
      <c r="LGH85"/>
      <c r="LGI85"/>
      <c r="LGJ85"/>
      <c r="LGK85"/>
      <c r="LGL85"/>
      <c r="LGM85"/>
      <c r="LGN85"/>
      <c r="LGO85"/>
      <c r="LGP85"/>
      <c r="LGQ85"/>
      <c r="LGR85"/>
      <c r="LGS85"/>
      <c r="LGT85"/>
      <c r="LGU85"/>
      <c r="LGV85"/>
      <c r="LGW85"/>
      <c r="LGX85"/>
      <c r="LGY85"/>
      <c r="LGZ85"/>
      <c r="LHA85"/>
      <c r="LHB85"/>
      <c r="LHC85"/>
      <c r="LHD85"/>
      <c r="LHE85"/>
      <c r="LHF85"/>
      <c r="LHG85"/>
      <c r="LHH85"/>
      <c r="LHI85"/>
      <c r="LHJ85"/>
      <c r="LHK85"/>
      <c r="LHL85"/>
      <c r="LHM85"/>
      <c r="LHN85"/>
      <c r="LHO85"/>
      <c r="LHP85"/>
      <c r="LHQ85"/>
      <c r="LHR85"/>
      <c r="LHS85"/>
      <c r="LHT85"/>
      <c r="LHU85"/>
      <c r="LHV85"/>
      <c r="LHW85"/>
      <c r="LHX85"/>
      <c r="LHY85"/>
      <c r="LHZ85"/>
      <c r="LIA85"/>
      <c r="LIB85"/>
      <c r="LIC85"/>
      <c r="LID85"/>
      <c r="LIE85"/>
      <c r="LIF85"/>
      <c r="LIG85"/>
      <c r="LIH85"/>
      <c r="LII85"/>
      <c r="LIJ85"/>
      <c r="LIK85"/>
      <c r="LIL85"/>
      <c r="LIM85"/>
      <c r="LIN85"/>
      <c r="LIO85"/>
      <c r="LIP85"/>
      <c r="LIQ85"/>
      <c r="LIR85"/>
      <c r="LIS85"/>
      <c r="LIT85"/>
      <c r="LIU85"/>
      <c r="LIV85"/>
      <c r="LIW85"/>
      <c r="LIX85"/>
      <c r="LIY85"/>
      <c r="LIZ85"/>
      <c r="LJA85"/>
      <c r="LJB85"/>
      <c r="LJC85"/>
      <c r="LJD85"/>
      <c r="LJE85"/>
      <c r="LJF85"/>
      <c r="LJG85"/>
      <c r="LJH85"/>
      <c r="LJI85"/>
      <c r="LJJ85"/>
      <c r="LJK85"/>
      <c r="LJL85"/>
      <c r="LJM85"/>
      <c r="LJN85"/>
      <c r="LJO85"/>
      <c r="LJP85"/>
      <c r="LJQ85"/>
      <c r="LJR85"/>
      <c r="LJS85"/>
      <c r="LJT85"/>
      <c r="LJU85"/>
      <c r="LJV85"/>
      <c r="LJW85"/>
      <c r="LJX85"/>
      <c r="LJY85"/>
      <c r="LJZ85"/>
      <c r="LKA85"/>
      <c r="LKB85"/>
      <c r="LKC85"/>
      <c r="LKD85"/>
      <c r="LKE85"/>
      <c r="LKF85"/>
      <c r="LKG85"/>
      <c r="LKH85"/>
      <c r="LKI85"/>
      <c r="LKJ85"/>
      <c r="LKK85"/>
      <c r="LKL85"/>
      <c r="LKM85"/>
      <c r="LKN85"/>
      <c r="LKO85"/>
      <c r="LKP85"/>
      <c r="LKQ85"/>
      <c r="LKR85"/>
      <c r="LKS85"/>
      <c r="LKT85"/>
      <c r="LKU85"/>
      <c r="LKV85"/>
      <c r="LKW85"/>
      <c r="LKX85"/>
      <c r="LKY85"/>
      <c r="LKZ85"/>
      <c r="LLA85"/>
      <c r="LLB85"/>
      <c r="LLC85"/>
      <c r="LLD85"/>
      <c r="LLE85"/>
      <c r="LLF85"/>
      <c r="LLG85"/>
      <c r="LLH85"/>
      <c r="LLI85"/>
      <c r="LLJ85"/>
      <c r="LLK85"/>
      <c r="LLL85"/>
      <c r="LLM85"/>
      <c r="LLN85"/>
      <c r="LLO85"/>
      <c r="LLP85"/>
      <c r="LLQ85"/>
      <c r="LLR85"/>
      <c r="LLS85"/>
      <c r="LLT85"/>
      <c r="LLU85"/>
      <c r="LLV85"/>
      <c r="LLW85"/>
      <c r="LLX85"/>
      <c r="LLY85"/>
      <c r="LLZ85"/>
      <c r="LMA85"/>
      <c r="LMB85"/>
      <c r="LMC85"/>
      <c r="LMD85"/>
      <c r="LME85"/>
      <c r="LMF85"/>
      <c r="LMG85"/>
      <c r="LMH85"/>
      <c r="LMI85"/>
      <c r="LMJ85"/>
      <c r="LMK85"/>
      <c r="LML85"/>
      <c r="LMM85"/>
      <c r="LMN85"/>
      <c r="LMO85"/>
      <c r="LMP85"/>
      <c r="LMQ85"/>
      <c r="LMR85"/>
      <c r="LMS85"/>
      <c r="LMT85"/>
      <c r="LMU85"/>
      <c r="LMV85"/>
      <c r="LMW85"/>
      <c r="LMX85"/>
      <c r="LMY85"/>
      <c r="LMZ85"/>
      <c r="LNA85"/>
      <c r="LNB85"/>
      <c r="LNC85"/>
      <c r="LND85"/>
      <c r="LNE85"/>
      <c r="LNF85"/>
      <c r="LNG85"/>
      <c r="LNH85"/>
      <c r="LNI85"/>
      <c r="LNJ85"/>
      <c r="LNK85"/>
      <c r="LNL85"/>
      <c r="LNM85"/>
      <c r="LNN85"/>
      <c r="LNO85"/>
      <c r="LNP85"/>
      <c r="LNQ85"/>
      <c r="LNR85"/>
      <c r="LNS85"/>
      <c r="LNT85"/>
      <c r="LNU85"/>
      <c r="LNV85"/>
      <c r="LNW85"/>
      <c r="LNX85"/>
      <c r="LNY85"/>
      <c r="LNZ85"/>
      <c r="LOA85"/>
      <c r="LOB85"/>
      <c r="LOC85"/>
      <c r="LOD85"/>
      <c r="LOE85"/>
      <c r="LOF85"/>
      <c r="LOG85"/>
      <c r="LOH85"/>
      <c r="LOI85"/>
      <c r="LOJ85"/>
      <c r="LOK85"/>
      <c r="LOL85"/>
      <c r="LOM85"/>
      <c r="LON85"/>
      <c r="LOO85"/>
      <c r="LOP85"/>
      <c r="LOQ85"/>
      <c r="LOR85"/>
      <c r="LOS85"/>
      <c r="LOT85"/>
      <c r="LOU85"/>
      <c r="LOV85"/>
      <c r="LOW85"/>
      <c r="LOX85"/>
      <c r="LOY85"/>
      <c r="LOZ85"/>
      <c r="LPA85"/>
      <c r="LPB85"/>
      <c r="LPC85"/>
      <c r="LPD85"/>
      <c r="LPE85"/>
      <c r="LPF85"/>
      <c r="LPG85"/>
      <c r="LPH85"/>
      <c r="LPI85"/>
      <c r="LPJ85"/>
      <c r="LPK85"/>
      <c r="LPL85"/>
      <c r="LPM85"/>
      <c r="LPN85"/>
      <c r="LPO85"/>
      <c r="LPP85"/>
      <c r="LPQ85"/>
      <c r="LPR85"/>
      <c r="LPS85"/>
      <c r="LPT85"/>
      <c r="LPU85"/>
      <c r="LPV85"/>
      <c r="LPW85"/>
      <c r="LPX85"/>
      <c r="LPY85"/>
      <c r="LPZ85"/>
      <c r="LQA85"/>
      <c r="LQB85"/>
      <c r="LQC85"/>
      <c r="LQD85"/>
      <c r="LQE85"/>
      <c r="LQF85"/>
      <c r="LQG85"/>
      <c r="LQH85"/>
      <c r="LQI85"/>
      <c r="LQJ85"/>
      <c r="LQK85"/>
      <c r="LQL85"/>
      <c r="LQM85"/>
      <c r="LQN85"/>
      <c r="LQO85"/>
      <c r="LQP85"/>
      <c r="LQQ85"/>
      <c r="LQR85"/>
      <c r="LQS85"/>
      <c r="LQT85"/>
      <c r="LQU85"/>
      <c r="LQV85"/>
      <c r="LQW85"/>
      <c r="LQX85"/>
      <c r="LQY85"/>
      <c r="LQZ85"/>
      <c r="LRA85"/>
      <c r="LRB85"/>
      <c r="LRC85"/>
      <c r="LRD85"/>
      <c r="LRE85"/>
      <c r="LRF85"/>
      <c r="LRG85"/>
      <c r="LRH85"/>
      <c r="LRI85"/>
      <c r="LRJ85"/>
      <c r="LRK85"/>
      <c r="LRL85"/>
      <c r="LRM85"/>
      <c r="LRN85"/>
      <c r="LRO85"/>
      <c r="LRP85"/>
      <c r="LRQ85"/>
      <c r="LRR85"/>
      <c r="LRS85"/>
      <c r="LRT85"/>
      <c r="LRU85"/>
      <c r="LRV85"/>
      <c r="LRW85"/>
      <c r="LRX85"/>
      <c r="LRY85"/>
      <c r="LRZ85"/>
      <c r="LSA85"/>
      <c r="LSB85"/>
      <c r="LSC85"/>
      <c r="LSD85"/>
      <c r="LSE85"/>
      <c r="LSF85"/>
      <c r="LSG85"/>
      <c r="LSH85"/>
      <c r="LSI85"/>
      <c r="LSJ85"/>
      <c r="LSK85"/>
      <c r="LSL85"/>
      <c r="LSM85"/>
      <c r="LSN85"/>
      <c r="LSO85"/>
      <c r="LSP85"/>
      <c r="LSQ85"/>
      <c r="LSR85"/>
      <c r="LSS85"/>
      <c r="LST85"/>
      <c r="LSU85"/>
      <c r="LSV85"/>
      <c r="LSW85"/>
      <c r="LSX85"/>
      <c r="LSY85"/>
      <c r="LSZ85"/>
      <c r="LTA85"/>
      <c r="LTB85"/>
      <c r="LTC85"/>
      <c r="LTD85"/>
      <c r="LTE85"/>
      <c r="LTF85"/>
      <c r="LTG85"/>
      <c r="LTH85"/>
      <c r="LTI85"/>
      <c r="LTJ85"/>
      <c r="LTK85"/>
      <c r="LTL85"/>
      <c r="LTM85"/>
      <c r="LTN85"/>
      <c r="LTO85"/>
      <c r="LTP85"/>
      <c r="LTQ85"/>
      <c r="LTR85"/>
      <c r="LTS85"/>
      <c r="LTT85"/>
      <c r="LTU85"/>
      <c r="LTV85"/>
      <c r="LTW85"/>
      <c r="LTX85"/>
      <c r="LTY85"/>
      <c r="LTZ85"/>
      <c r="LUA85"/>
      <c r="LUB85"/>
      <c r="LUC85"/>
      <c r="LUD85"/>
      <c r="LUE85"/>
      <c r="LUF85"/>
      <c r="LUG85"/>
      <c r="LUH85"/>
      <c r="LUI85"/>
      <c r="LUJ85"/>
      <c r="LUK85"/>
      <c r="LUL85"/>
      <c r="LUM85"/>
      <c r="LUN85"/>
      <c r="LUO85"/>
      <c r="LUP85"/>
      <c r="LUQ85"/>
      <c r="LUR85"/>
      <c r="LUS85"/>
      <c r="LUT85"/>
      <c r="LUU85"/>
      <c r="LUV85"/>
      <c r="LUW85"/>
      <c r="LUX85"/>
      <c r="LUY85"/>
      <c r="LUZ85"/>
      <c r="LVA85"/>
      <c r="LVB85"/>
      <c r="LVC85"/>
      <c r="LVD85"/>
      <c r="LVE85"/>
      <c r="LVF85"/>
      <c r="LVG85"/>
      <c r="LVH85"/>
      <c r="LVI85"/>
      <c r="LVJ85"/>
      <c r="LVK85"/>
      <c r="LVL85"/>
      <c r="LVM85"/>
      <c r="LVN85"/>
      <c r="LVO85"/>
      <c r="LVP85"/>
      <c r="LVQ85"/>
      <c r="LVR85"/>
      <c r="LVS85"/>
      <c r="LVT85"/>
      <c r="LVU85"/>
      <c r="LVV85"/>
      <c r="LVW85"/>
      <c r="LVX85"/>
      <c r="LVY85"/>
      <c r="LVZ85"/>
      <c r="LWA85"/>
      <c r="LWB85"/>
      <c r="LWC85"/>
      <c r="LWD85"/>
      <c r="LWE85"/>
      <c r="LWF85"/>
      <c r="LWG85"/>
      <c r="LWH85"/>
      <c r="LWI85"/>
      <c r="LWJ85"/>
      <c r="LWK85"/>
      <c r="LWL85"/>
      <c r="LWM85"/>
      <c r="LWN85"/>
      <c r="LWO85"/>
      <c r="LWP85"/>
      <c r="LWQ85"/>
      <c r="LWR85"/>
      <c r="LWS85"/>
      <c r="LWT85"/>
      <c r="LWU85"/>
      <c r="LWV85"/>
      <c r="LWW85"/>
      <c r="LWX85"/>
      <c r="LWY85"/>
      <c r="LWZ85"/>
      <c r="LXA85"/>
      <c r="LXB85"/>
      <c r="LXC85"/>
      <c r="LXD85"/>
      <c r="LXE85"/>
      <c r="LXF85"/>
      <c r="LXG85"/>
      <c r="LXH85"/>
      <c r="LXI85"/>
      <c r="LXJ85"/>
      <c r="LXK85"/>
      <c r="LXL85"/>
      <c r="LXM85"/>
      <c r="LXN85"/>
      <c r="LXO85"/>
      <c r="LXP85"/>
      <c r="LXQ85"/>
      <c r="LXR85"/>
      <c r="LXS85"/>
      <c r="LXT85"/>
      <c r="LXU85"/>
      <c r="LXV85"/>
      <c r="LXW85"/>
      <c r="LXX85"/>
      <c r="LXY85"/>
      <c r="LXZ85"/>
      <c r="LYA85"/>
      <c r="LYB85"/>
      <c r="LYC85"/>
      <c r="LYD85"/>
      <c r="LYE85"/>
      <c r="LYF85"/>
      <c r="LYG85"/>
      <c r="LYH85"/>
      <c r="LYI85"/>
      <c r="LYJ85"/>
      <c r="LYK85"/>
      <c r="LYL85"/>
      <c r="LYM85"/>
      <c r="LYN85"/>
      <c r="LYO85"/>
      <c r="LYP85"/>
      <c r="LYQ85"/>
      <c r="LYR85"/>
      <c r="LYS85"/>
      <c r="LYT85"/>
      <c r="LYU85"/>
      <c r="LYV85"/>
      <c r="LYW85"/>
      <c r="LYX85"/>
      <c r="LYY85"/>
      <c r="LYZ85"/>
      <c r="LZA85"/>
      <c r="LZB85"/>
      <c r="LZC85"/>
      <c r="LZD85"/>
      <c r="LZE85"/>
      <c r="LZF85"/>
      <c r="LZG85"/>
      <c r="LZH85"/>
      <c r="LZI85"/>
      <c r="LZJ85"/>
      <c r="LZK85"/>
      <c r="LZL85"/>
      <c r="LZM85"/>
      <c r="LZN85"/>
      <c r="LZO85"/>
      <c r="LZP85"/>
      <c r="LZQ85"/>
      <c r="LZR85"/>
      <c r="LZS85"/>
      <c r="LZT85"/>
      <c r="LZU85"/>
      <c r="LZV85"/>
      <c r="LZW85"/>
      <c r="LZX85"/>
      <c r="LZY85"/>
      <c r="LZZ85"/>
      <c r="MAA85"/>
      <c r="MAB85"/>
      <c r="MAC85"/>
      <c r="MAD85"/>
      <c r="MAE85"/>
      <c r="MAF85"/>
      <c r="MAG85"/>
      <c r="MAH85"/>
      <c r="MAI85"/>
      <c r="MAJ85"/>
      <c r="MAK85"/>
      <c r="MAL85"/>
      <c r="MAM85"/>
      <c r="MAN85"/>
      <c r="MAO85"/>
      <c r="MAP85"/>
      <c r="MAQ85"/>
      <c r="MAR85"/>
      <c r="MAS85"/>
      <c r="MAT85"/>
      <c r="MAU85"/>
      <c r="MAV85"/>
      <c r="MAW85"/>
      <c r="MAX85"/>
      <c r="MAY85"/>
      <c r="MAZ85"/>
      <c r="MBA85"/>
      <c r="MBB85"/>
      <c r="MBC85"/>
      <c r="MBD85"/>
      <c r="MBE85"/>
      <c r="MBF85"/>
      <c r="MBG85"/>
      <c r="MBH85"/>
      <c r="MBI85"/>
      <c r="MBJ85"/>
      <c r="MBK85"/>
      <c r="MBL85"/>
      <c r="MBM85"/>
      <c r="MBN85"/>
      <c r="MBO85"/>
      <c r="MBP85"/>
      <c r="MBQ85"/>
      <c r="MBR85"/>
      <c r="MBS85"/>
      <c r="MBT85"/>
      <c r="MBU85"/>
      <c r="MBV85"/>
      <c r="MBW85"/>
      <c r="MBX85"/>
      <c r="MBY85"/>
      <c r="MBZ85"/>
      <c r="MCA85"/>
      <c r="MCB85"/>
      <c r="MCC85"/>
      <c r="MCD85"/>
      <c r="MCE85"/>
      <c r="MCF85"/>
      <c r="MCG85"/>
      <c r="MCH85"/>
      <c r="MCI85"/>
      <c r="MCJ85"/>
      <c r="MCK85"/>
      <c r="MCL85"/>
      <c r="MCM85"/>
      <c r="MCN85"/>
      <c r="MCO85"/>
      <c r="MCP85"/>
      <c r="MCQ85"/>
      <c r="MCR85"/>
      <c r="MCS85"/>
      <c r="MCT85"/>
      <c r="MCU85"/>
      <c r="MCV85"/>
      <c r="MCW85"/>
      <c r="MCX85"/>
      <c r="MCY85"/>
      <c r="MCZ85"/>
      <c r="MDA85"/>
      <c r="MDB85"/>
      <c r="MDC85"/>
      <c r="MDD85"/>
      <c r="MDE85"/>
      <c r="MDF85"/>
      <c r="MDG85"/>
      <c r="MDH85"/>
      <c r="MDI85"/>
      <c r="MDJ85"/>
      <c r="MDK85"/>
      <c r="MDL85"/>
      <c r="MDM85"/>
      <c r="MDN85"/>
      <c r="MDO85"/>
      <c r="MDP85"/>
      <c r="MDQ85"/>
      <c r="MDR85"/>
      <c r="MDS85"/>
      <c r="MDT85"/>
      <c r="MDU85"/>
      <c r="MDV85"/>
      <c r="MDW85"/>
      <c r="MDX85"/>
      <c r="MDY85"/>
      <c r="MDZ85"/>
      <c r="MEA85"/>
      <c r="MEB85"/>
      <c r="MEC85"/>
      <c r="MED85"/>
      <c r="MEE85"/>
      <c r="MEF85"/>
      <c r="MEG85"/>
      <c r="MEH85"/>
      <c r="MEI85"/>
      <c r="MEJ85"/>
      <c r="MEK85"/>
      <c r="MEL85"/>
      <c r="MEM85"/>
      <c r="MEN85"/>
      <c r="MEO85"/>
      <c r="MEP85"/>
      <c r="MEQ85"/>
      <c r="MER85"/>
      <c r="MES85"/>
      <c r="MET85"/>
      <c r="MEU85"/>
      <c r="MEV85"/>
      <c r="MEW85"/>
      <c r="MEX85"/>
      <c r="MEY85"/>
      <c r="MEZ85"/>
      <c r="MFA85"/>
      <c r="MFB85"/>
      <c r="MFC85"/>
      <c r="MFD85"/>
      <c r="MFE85"/>
      <c r="MFF85"/>
      <c r="MFG85"/>
      <c r="MFH85"/>
      <c r="MFI85"/>
      <c r="MFJ85"/>
      <c r="MFK85"/>
      <c r="MFL85"/>
      <c r="MFM85"/>
      <c r="MFN85"/>
      <c r="MFO85"/>
      <c r="MFP85"/>
      <c r="MFQ85"/>
      <c r="MFR85"/>
      <c r="MFS85"/>
      <c r="MFT85"/>
      <c r="MFU85"/>
      <c r="MFV85"/>
      <c r="MFW85"/>
      <c r="MFX85"/>
      <c r="MFY85"/>
      <c r="MFZ85"/>
      <c r="MGA85"/>
      <c r="MGB85"/>
      <c r="MGC85"/>
      <c r="MGD85"/>
      <c r="MGE85"/>
      <c r="MGF85"/>
      <c r="MGG85"/>
      <c r="MGH85"/>
      <c r="MGI85"/>
      <c r="MGJ85"/>
      <c r="MGK85"/>
      <c r="MGL85"/>
      <c r="MGM85"/>
      <c r="MGN85"/>
      <c r="MGO85"/>
      <c r="MGP85"/>
      <c r="MGQ85"/>
      <c r="MGR85"/>
      <c r="MGS85"/>
      <c r="MGT85"/>
      <c r="MGU85"/>
      <c r="MGV85"/>
      <c r="MGW85"/>
      <c r="MGX85"/>
      <c r="MGY85"/>
      <c r="MGZ85"/>
      <c r="MHA85"/>
      <c r="MHB85"/>
      <c r="MHC85"/>
      <c r="MHD85"/>
      <c r="MHE85"/>
      <c r="MHF85"/>
      <c r="MHG85"/>
      <c r="MHH85"/>
      <c r="MHI85"/>
      <c r="MHJ85"/>
      <c r="MHK85"/>
      <c r="MHL85"/>
      <c r="MHM85"/>
      <c r="MHN85"/>
      <c r="MHO85"/>
      <c r="MHP85"/>
      <c r="MHQ85"/>
      <c r="MHR85"/>
      <c r="MHS85"/>
      <c r="MHT85"/>
      <c r="MHU85"/>
      <c r="MHV85"/>
      <c r="MHW85"/>
      <c r="MHX85"/>
      <c r="MHY85"/>
      <c r="MHZ85"/>
      <c r="MIA85"/>
      <c r="MIB85"/>
      <c r="MIC85"/>
      <c r="MID85"/>
      <c r="MIE85"/>
      <c r="MIF85"/>
      <c r="MIG85"/>
      <c r="MIH85"/>
      <c r="MII85"/>
      <c r="MIJ85"/>
      <c r="MIK85"/>
      <c r="MIL85"/>
      <c r="MIM85"/>
      <c r="MIN85"/>
      <c r="MIO85"/>
      <c r="MIP85"/>
      <c r="MIQ85"/>
      <c r="MIR85"/>
      <c r="MIS85"/>
      <c r="MIT85"/>
      <c r="MIU85"/>
      <c r="MIV85"/>
      <c r="MIW85"/>
      <c r="MIX85"/>
      <c r="MIY85"/>
      <c r="MIZ85"/>
      <c r="MJA85"/>
      <c r="MJB85"/>
      <c r="MJC85"/>
      <c r="MJD85"/>
      <c r="MJE85"/>
      <c r="MJF85"/>
      <c r="MJG85"/>
      <c r="MJH85"/>
      <c r="MJI85"/>
      <c r="MJJ85"/>
      <c r="MJK85"/>
      <c r="MJL85"/>
      <c r="MJM85"/>
      <c r="MJN85"/>
      <c r="MJO85"/>
      <c r="MJP85"/>
      <c r="MJQ85"/>
      <c r="MJR85"/>
      <c r="MJS85"/>
      <c r="MJT85"/>
      <c r="MJU85"/>
      <c r="MJV85"/>
      <c r="MJW85"/>
      <c r="MJX85"/>
      <c r="MJY85"/>
      <c r="MJZ85"/>
      <c r="MKA85"/>
      <c r="MKB85"/>
      <c r="MKC85"/>
      <c r="MKD85"/>
      <c r="MKE85"/>
      <c r="MKF85"/>
      <c r="MKG85"/>
      <c r="MKH85"/>
      <c r="MKI85"/>
      <c r="MKJ85"/>
      <c r="MKK85"/>
      <c r="MKL85"/>
      <c r="MKM85"/>
      <c r="MKN85"/>
      <c r="MKO85"/>
      <c r="MKP85"/>
      <c r="MKQ85"/>
      <c r="MKR85"/>
      <c r="MKS85"/>
      <c r="MKT85"/>
      <c r="MKU85"/>
      <c r="MKV85"/>
      <c r="MKW85"/>
      <c r="MKX85"/>
      <c r="MKY85"/>
      <c r="MKZ85"/>
      <c r="MLA85"/>
      <c r="MLB85"/>
      <c r="MLC85"/>
      <c r="MLD85"/>
      <c r="MLE85"/>
      <c r="MLF85"/>
      <c r="MLG85"/>
      <c r="MLH85"/>
      <c r="MLI85"/>
      <c r="MLJ85"/>
      <c r="MLK85"/>
      <c r="MLL85"/>
      <c r="MLM85"/>
      <c r="MLN85"/>
      <c r="MLO85"/>
      <c r="MLP85"/>
      <c r="MLQ85"/>
      <c r="MLR85"/>
      <c r="MLS85"/>
      <c r="MLT85"/>
      <c r="MLU85"/>
      <c r="MLV85"/>
      <c r="MLW85"/>
      <c r="MLX85"/>
      <c r="MLY85"/>
      <c r="MLZ85"/>
      <c r="MMA85"/>
      <c r="MMB85"/>
      <c r="MMC85"/>
      <c r="MMD85"/>
      <c r="MME85"/>
      <c r="MMF85"/>
      <c r="MMG85"/>
      <c r="MMH85"/>
      <c r="MMI85"/>
      <c r="MMJ85"/>
      <c r="MMK85"/>
      <c r="MML85"/>
      <c r="MMM85"/>
      <c r="MMN85"/>
      <c r="MMO85"/>
      <c r="MMP85"/>
      <c r="MMQ85"/>
      <c r="MMR85"/>
      <c r="MMS85"/>
      <c r="MMT85"/>
      <c r="MMU85"/>
      <c r="MMV85"/>
      <c r="MMW85"/>
      <c r="MMX85"/>
      <c r="MMY85"/>
      <c r="MMZ85"/>
      <c r="MNA85"/>
      <c r="MNB85"/>
      <c r="MNC85"/>
      <c r="MND85"/>
      <c r="MNE85"/>
      <c r="MNF85"/>
      <c r="MNG85"/>
      <c r="MNH85"/>
      <c r="MNI85"/>
      <c r="MNJ85"/>
      <c r="MNK85"/>
      <c r="MNL85"/>
      <c r="MNM85"/>
      <c r="MNN85"/>
      <c r="MNO85"/>
      <c r="MNP85"/>
      <c r="MNQ85"/>
      <c r="MNR85"/>
      <c r="MNS85"/>
      <c r="MNT85"/>
      <c r="MNU85"/>
      <c r="MNV85"/>
      <c r="MNW85"/>
      <c r="MNX85"/>
      <c r="MNY85"/>
      <c r="MNZ85"/>
      <c r="MOA85"/>
      <c r="MOB85"/>
      <c r="MOC85"/>
      <c r="MOD85"/>
      <c r="MOE85"/>
      <c r="MOF85"/>
      <c r="MOG85"/>
      <c r="MOH85"/>
      <c r="MOI85"/>
      <c r="MOJ85"/>
      <c r="MOK85"/>
      <c r="MOL85"/>
      <c r="MOM85"/>
      <c r="MON85"/>
      <c r="MOO85"/>
      <c r="MOP85"/>
      <c r="MOQ85"/>
      <c r="MOR85"/>
      <c r="MOS85"/>
      <c r="MOT85"/>
      <c r="MOU85"/>
      <c r="MOV85"/>
      <c r="MOW85"/>
      <c r="MOX85"/>
      <c r="MOY85"/>
      <c r="MOZ85"/>
      <c r="MPA85"/>
      <c r="MPB85"/>
      <c r="MPC85"/>
      <c r="MPD85"/>
      <c r="MPE85"/>
      <c r="MPF85"/>
      <c r="MPG85"/>
      <c r="MPH85"/>
      <c r="MPI85"/>
      <c r="MPJ85"/>
      <c r="MPK85"/>
      <c r="MPL85"/>
      <c r="MPM85"/>
      <c r="MPN85"/>
      <c r="MPO85"/>
      <c r="MPP85"/>
      <c r="MPQ85"/>
      <c r="MPR85"/>
      <c r="MPS85"/>
      <c r="MPT85"/>
      <c r="MPU85"/>
      <c r="MPV85"/>
      <c r="MPW85"/>
      <c r="MPX85"/>
      <c r="MPY85"/>
      <c r="MPZ85"/>
      <c r="MQA85"/>
      <c r="MQB85"/>
      <c r="MQC85"/>
      <c r="MQD85"/>
      <c r="MQE85"/>
      <c r="MQF85"/>
      <c r="MQG85"/>
      <c r="MQH85"/>
      <c r="MQI85"/>
      <c r="MQJ85"/>
      <c r="MQK85"/>
      <c r="MQL85"/>
      <c r="MQM85"/>
      <c r="MQN85"/>
      <c r="MQO85"/>
      <c r="MQP85"/>
      <c r="MQQ85"/>
      <c r="MQR85"/>
      <c r="MQS85"/>
      <c r="MQT85"/>
      <c r="MQU85"/>
      <c r="MQV85"/>
      <c r="MQW85"/>
      <c r="MQX85"/>
      <c r="MQY85"/>
      <c r="MQZ85"/>
      <c r="MRA85"/>
      <c r="MRB85"/>
      <c r="MRC85"/>
      <c r="MRD85"/>
      <c r="MRE85"/>
      <c r="MRF85"/>
      <c r="MRG85"/>
      <c r="MRH85"/>
      <c r="MRI85"/>
      <c r="MRJ85"/>
      <c r="MRK85"/>
      <c r="MRL85"/>
      <c r="MRM85"/>
      <c r="MRN85"/>
      <c r="MRO85"/>
      <c r="MRP85"/>
      <c r="MRQ85"/>
      <c r="MRR85"/>
      <c r="MRS85"/>
      <c r="MRT85"/>
      <c r="MRU85"/>
      <c r="MRV85"/>
      <c r="MRW85"/>
      <c r="MRX85"/>
      <c r="MRY85"/>
      <c r="MRZ85"/>
      <c r="MSA85"/>
      <c r="MSB85"/>
      <c r="MSC85"/>
      <c r="MSD85"/>
      <c r="MSE85"/>
      <c r="MSF85"/>
      <c r="MSG85"/>
      <c r="MSH85"/>
      <c r="MSI85"/>
      <c r="MSJ85"/>
      <c r="MSK85"/>
      <c r="MSL85"/>
      <c r="MSM85"/>
      <c r="MSN85"/>
      <c r="MSO85"/>
      <c r="MSP85"/>
      <c r="MSQ85"/>
      <c r="MSR85"/>
      <c r="MSS85"/>
      <c r="MST85"/>
      <c r="MSU85"/>
      <c r="MSV85"/>
      <c r="MSW85"/>
      <c r="MSX85"/>
      <c r="MSY85"/>
      <c r="MSZ85"/>
      <c r="MTA85"/>
      <c r="MTB85"/>
      <c r="MTC85"/>
      <c r="MTD85"/>
      <c r="MTE85"/>
      <c r="MTF85"/>
      <c r="MTG85"/>
      <c r="MTH85"/>
      <c r="MTI85"/>
      <c r="MTJ85"/>
      <c r="MTK85"/>
      <c r="MTL85"/>
      <c r="MTM85"/>
      <c r="MTN85"/>
      <c r="MTO85"/>
      <c r="MTP85"/>
      <c r="MTQ85"/>
      <c r="MTR85"/>
      <c r="MTS85"/>
      <c r="MTT85"/>
      <c r="MTU85"/>
      <c r="MTV85"/>
      <c r="MTW85"/>
      <c r="MTX85"/>
      <c r="MTY85"/>
      <c r="MTZ85"/>
      <c r="MUA85"/>
      <c r="MUB85"/>
      <c r="MUC85"/>
      <c r="MUD85"/>
      <c r="MUE85"/>
      <c r="MUF85"/>
      <c r="MUG85"/>
      <c r="MUH85"/>
      <c r="MUI85"/>
      <c r="MUJ85"/>
      <c r="MUK85"/>
      <c r="MUL85"/>
      <c r="MUM85"/>
      <c r="MUN85"/>
      <c r="MUO85"/>
      <c r="MUP85"/>
      <c r="MUQ85"/>
      <c r="MUR85"/>
      <c r="MUS85"/>
      <c r="MUT85"/>
      <c r="MUU85"/>
      <c r="MUV85"/>
      <c r="MUW85"/>
      <c r="MUX85"/>
      <c r="MUY85"/>
      <c r="MUZ85"/>
      <c r="MVA85"/>
      <c r="MVB85"/>
      <c r="MVC85"/>
      <c r="MVD85"/>
      <c r="MVE85"/>
      <c r="MVF85"/>
      <c r="MVG85"/>
      <c r="MVH85"/>
      <c r="MVI85"/>
      <c r="MVJ85"/>
      <c r="MVK85"/>
      <c r="MVL85"/>
      <c r="MVM85"/>
      <c r="MVN85"/>
      <c r="MVO85"/>
      <c r="MVP85"/>
      <c r="MVQ85"/>
      <c r="MVR85"/>
      <c r="MVS85"/>
      <c r="MVT85"/>
      <c r="MVU85"/>
      <c r="MVV85"/>
      <c r="MVW85"/>
      <c r="MVX85"/>
      <c r="MVY85"/>
      <c r="MVZ85"/>
      <c r="MWA85"/>
      <c r="MWB85"/>
      <c r="MWC85"/>
      <c r="MWD85"/>
      <c r="MWE85"/>
      <c r="MWF85"/>
      <c r="MWG85"/>
      <c r="MWH85"/>
      <c r="MWI85"/>
      <c r="MWJ85"/>
      <c r="MWK85"/>
      <c r="MWL85"/>
      <c r="MWM85"/>
      <c r="MWN85"/>
      <c r="MWO85"/>
      <c r="MWP85"/>
      <c r="MWQ85"/>
      <c r="MWR85"/>
      <c r="MWS85"/>
      <c r="MWT85"/>
      <c r="MWU85"/>
      <c r="MWV85"/>
      <c r="MWW85"/>
      <c r="MWX85"/>
      <c r="MWY85"/>
      <c r="MWZ85"/>
      <c r="MXA85"/>
      <c r="MXB85"/>
      <c r="MXC85"/>
      <c r="MXD85"/>
      <c r="MXE85"/>
      <c r="MXF85"/>
      <c r="MXG85"/>
      <c r="MXH85"/>
      <c r="MXI85"/>
      <c r="MXJ85"/>
      <c r="MXK85"/>
      <c r="MXL85"/>
      <c r="MXM85"/>
      <c r="MXN85"/>
      <c r="MXO85"/>
      <c r="MXP85"/>
      <c r="MXQ85"/>
      <c r="MXR85"/>
      <c r="MXS85"/>
      <c r="MXT85"/>
      <c r="MXU85"/>
      <c r="MXV85"/>
      <c r="MXW85"/>
      <c r="MXX85"/>
      <c r="MXY85"/>
      <c r="MXZ85"/>
      <c r="MYA85"/>
      <c r="MYB85"/>
      <c r="MYC85"/>
      <c r="MYD85"/>
      <c r="MYE85"/>
      <c r="MYF85"/>
      <c r="MYG85"/>
      <c r="MYH85"/>
      <c r="MYI85"/>
      <c r="MYJ85"/>
      <c r="MYK85"/>
      <c r="MYL85"/>
      <c r="MYM85"/>
      <c r="MYN85"/>
      <c r="MYO85"/>
      <c r="MYP85"/>
      <c r="MYQ85"/>
      <c r="MYR85"/>
      <c r="MYS85"/>
      <c r="MYT85"/>
      <c r="MYU85"/>
      <c r="MYV85"/>
      <c r="MYW85"/>
      <c r="MYX85"/>
      <c r="MYY85"/>
      <c r="MYZ85"/>
      <c r="MZA85"/>
      <c r="MZB85"/>
      <c r="MZC85"/>
      <c r="MZD85"/>
      <c r="MZE85"/>
      <c r="MZF85"/>
      <c r="MZG85"/>
      <c r="MZH85"/>
      <c r="MZI85"/>
      <c r="MZJ85"/>
      <c r="MZK85"/>
      <c r="MZL85"/>
      <c r="MZM85"/>
      <c r="MZN85"/>
      <c r="MZO85"/>
      <c r="MZP85"/>
      <c r="MZQ85"/>
      <c r="MZR85"/>
      <c r="MZS85"/>
      <c r="MZT85"/>
      <c r="MZU85"/>
      <c r="MZV85"/>
      <c r="MZW85"/>
      <c r="MZX85"/>
      <c r="MZY85"/>
      <c r="MZZ85"/>
      <c r="NAA85"/>
      <c r="NAB85"/>
      <c r="NAC85"/>
      <c r="NAD85"/>
      <c r="NAE85"/>
      <c r="NAF85"/>
      <c r="NAG85"/>
      <c r="NAH85"/>
      <c r="NAI85"/>
      <c r="NAJ85"/>
      <c r="NAK85"/>
      <c r="NAL85"/>
      <c r="NAM85"/>
      <c r="NAN85"/>
      <c r="NAO85"/>
      <c r="NAP85"/>
      <c r="NAQ85"/>
      <c r="NAR85"/>
      <c r="NAS85"/>
      <c r="NAT85"/>
      <c r="NAU85"/>
      <c r="NAV85"/>
      <c r="NAW85"/>
      <c r="NAX85"/>
      <c r="NAY85"/>
      <c r="NAZ85"/>
      <c r="NBA85"/>
      <c r="NBB85"/>
      <c r="NBC85"/>
      <c r="NBD85"/>
      <c r="NBE85"/>
      <c r="NBF85"/>
      <c r="NBG85"/>
      <c r="NBH85"/>
      <c r="NBI85"/>
      <c r="NBJ85"/>
      <c r="NBK85"/>
      <c r="NBL85"/>
      <c r="NBM85"/>
      <c r="NBN85"/>
      <c r="NBO85"/>
      <c r="NBP85"/>
      <c r="NBQ85"/>
      <c r="NBR85"/>
      <c r="NBS85"/>
      <c r="NBT85"/>
      <c r="NBU85"/>
      <c r="NBV85"/>
      <c r="NBW85"/>
      <c r="NBX85"/>
      <c r="NBY85"/>
      <c r="NBZ85"/>
      <c r="NCA85"/>
      <c r="NCB85"/>
      <c r="NCC85"/>
      <c r="NCD85"/>
      <c r="NCE85"/>
      <c r="NCF85"/>
      <c r="NCG85"/>
      <c r="NCH85"/>
      <c r="NCI85"/>
      <c r="NCJ85"/>
      <c r="NCK85"/>
      <c r="NCL85"/>
      <c r="NCM85"/>
      <c r="NCN85"/>
      <c r="NCO85"/>
      <c r="NCP85"/>
      <c r="NCQ85"/>
      <c r="NCR85"/>
      <c r="NCS85"/>
      <c r="NCT85"/>
      <c r="NCU85"/>
      <c r="NCV85"/>
      <c r="NCW85"/>
      <c r="NCX85"/>
      <c r="NCY85"/>
      <c r="NCZ85"/>
      <c r="NDA85"/>
      <c r="NDB85"/>
      <c r="NDC85"/>
      <c r="NDD85"/>
      <c r="NDE85"/>
      <c r="NDF85"/>
      <c r="NDG85"/>
      <c r="NDH85"/>
      <c r="NDI85"/>
      <c r="NDJ85"/>
      <c r="NDK85"/>
      <c r="NDL85"/>
      <c r="NDM85"/>
      <c r="NDN85"/>
      <c r="NDO85"/>
      <c r="NDP85"/>
      <c r="NDQ85"/>
      <c r="NDR85"/>
      <c r="NDS85"/>
      <c r="NDT85"/>
      <c r="NDU85"/>
      <c r="NDV85"/>
      <c r="NDW85"/>
      <c r="NDX85"/>
      <c r="NDY85"/>
      <c r="NDZ85"/>
      <c r="NEA85"/>
      <c r="NEB85"/>
      <c r="NEC85"/>
      <c r="NED85"/>
      <c r="NEE85"/>
      <c r="NEF85"/>
      <c r="NEG85"/>
      <c r="NEH85"/>
      <c r="NEI85"/>
      <c r="NEJ85"/>
      <c r="NEK85"/>
      <c r="NEL85"/>
      <c r="NEM85"/>
      <c r="NEN85"/>
      <c r="NEO85"/>
      <c r="NEP85"/>
      <c r="NEQ85"/>
      <c r="NER85"/>
      <c r="NES85"/>
      <c r="NET85"/>
      <c r="NEU85"/>
      <c r="NEV85"/>
      <c r="NEW85"/>
      <c r="NEX85"/>
      <c r="NEY85"/>
      <c r="NEZ85"/>
      <c r="NFA85"/>
      <c r="NFB85"/>
      <c r="NFC85"/>
      <c r="NFD85"/>
      <c r="NFE85"/>
      <c r="NFF85"/>
      <c r="NFG85"/>
      <c r="NFH85"/>
      <c r="NFI85"/>
      <c r="NFJ85"/>
      <c r="NFK85"/>
      <c r="NFL85"/>
      <c r="NFM85"/>
      <c r="NFN85"/>
      <c r="NFO85"/>
      <c r="NFP85"/>
      <c r="NFQ85"/>
      <c r="NFR85"/>
      <c r="NFS85"/>
      <c r="NFT85"/>
      <c r="NFU85"/>
      <c r="NFV85"/>
      <c r="NFW85"/>
      <c r="NFX85"/>
      <c r="NFY85"/>
      <c r="NFZ85"/>
      <c r="NGA85"/>
      <c r="NGB85"/>
      <c r="NGC85"/>
      <c r="NGD85"/>
      <c r="NGE85"/>
      <c r="NGF85"/>
      <c r="NGG85"/>
      <c r="NGH85"/>
      <c r="NGI85"/>
      <c r="NGJ85"/>
      <c r="NGK85"/>
      <c r="NGL85"/>
      <c r="NGM85"/>
      <c r="NGN85"/>
      <c r="NGO85"/>
      <c r="NGP85"/>
      <c r="NGQ85"/>
      <c r="NGR85"/>
      <c r="NGS85"/>
      <c r="NGT85"/>
      <c r="NGU85"/>
      <c r="NGV85"/>
      <c r="NGW85"/>
      <c r="NGX85"/>
      <c r="NGY85"/>
      <c r="NGZ85"/>
      <c r="NHA85"/>
      <c r="NHB85"/>
      <c r="NHC85"/>
      <c r="NHD85"/>
      <c r="NHE85"/>
      <c r="NHF85"/>
      <c r="NHG85"/>
      <c r="NHH85"/>
      <c r="NHI85"/>
      <c r="NHJ85"/>
      <c r="NHK85"/>
      <c r="NHL85"/>
      <c r="NHM85"/>
      <c r="NHN85"/>
      <c r="NHO85"/>
      <c r="NHP85"/>
      <c r="NHQ85"/>
      <c r="NHR85"/>
      <c r="NHS85"/>
      <c r="NHT85"/>
      <c r="NHU85"/>
      <c r="NHV85"/>
      <c r="NHW85"/>
      <c r="NHX85"/>
      <c r="NHY85"/>
      <c r="NHZ85"/>
      <c r="NIA85"/>
      <c r="NIB85"/>
      <c r="NIC85"/>
      <c r="NID85"/>
      <c r="NIE85"/>
      <c r="NIF85"/>
      <c r="NIG85"/>
      <c r="NIH85"/>
      <c r="NII85"/>
      <c r="NIJ85"/>
      <c r="NIK85"/>
      <c r="NIL85"/>
      <c r="NIM85"/>
      <c r="NIN85"/>
      <c r="NIO85"/>
      <c r="NIP85"/>
      <c r="NIQ85"/>
      <c r="NIR85"/>
      <c r="NIS85"/>
      <c r="NIT85"/>
      <c r="NIU85"/>
      <c r="NIV85"/>
      <c r="NIW85"/>
      <c r="NIX85"/>
      <c r="NIY85"/>
      <c r="NIZ85"/>
      <c r="NJA85"/>
      <c r="NJB85"/>
      <c r="NJC85"/>
      <c r="NJD85"/>
      <c r="NJE85"/>
      <c r="NJF85"/>
      <c r="NJG85"/>
      <c r="NJH85"/>
      <c r="NJI85"/>
      <c r="NJJ85"/>
      <c r="NJK85"/>
      <c r="NJL85"/>
      <c r="NJM85"/>
      <c r="NJN85"/>
      <c r="NJO85"/>
      <c r="NJP85"/>
      <c r="NJQ85"/>
      <c r="NJR85"/>
      <c r="NJS85"/>
      <c r="NJT85"/>
      <c r="NJU85"/>
      <c r="NJV85"/>
      <c r="NJW85"/>
      <c r="NJX85"/>
      <c r="NJY85"/>
      <c r="NJZ85"/>
      <c r="NKA85"/>
      <c r="NKB85"/>
      <c r="NKC85"/>
      <c r="NKD85"/>
      <c r="NKE85"/>
      <c r="NKF85"/>
      <c r="NKG85"/>
      <c r="NKH85"/>
      <c r="NKI85"/>
      <c r="NKJ85"/>
      <c r="NKK85"/>
      <c r="NKL85"/>
      <c r="NKM85"/>
      <c r="NKN85"/>
      <c r="NKO85"/>
      <c r="NKP85"/>
      <c r="NKQ85"/>
      <c r="NKR85"/>
      <c r="NKS85"/>
      <c r="NKT85"/>
      <c r="NKU85"/>
      <c r="NKV85"/>
      <c r="NKW85"/>
      <c r="NKX85"/>
      <c r="NKY85"/>
      <c r="NKZ85"/>
      <c r="NLA85"/>
      <c r="NLB85"/>
      <c r="NLC85"/>
      <c r="NLD85"/>
      <c r="NLE85"/>
      <c r="NLF85"/>
      <c r="NLG85"/>
      <c r="NLH85"/>
      <c r="NLI85"/>
      <c r="NLJ85"/>
      <c r="NLK85"/>
      <c r="NLL85"/>
      <c r="NLM85"/>
      <c r="NLN85"/>
      <c r="NLO85"/>
      <c r="NLP85"/>
      <c r="NLQ85"/>
      <c r="NLR85"/>
      <c r="NLS85"/>
      <c r="NLT85"/>
      <c r="NLU85"/>
      <c r="NLV85"/>
      <c r="NLW85"/>
      <c r="NLX85"/>
      <c r="NLY85"/>
      <c r="NLZ85"/>
      <c r="NMA85"/>
      <c r="NMB85"/>
      <c r="NMC85"/>
      <c r="NMD85"/>
      <c r="NME85"/>
      <c r="NMF85"/>
      <c r="NMG85"/>
      <c r="NMH85"/>
      <c r="NMI85"/>
      <c r="NMJ85"/>
      <c r="NMK85"/>
      <c r="NML85"/>
      <c r="NMM85"/>
      <c r="NMN85"/>
      <c r="NMO85"/>
      <c r="NMP85"/>
      <c r="NMQ85"/>
      <c r="NMR85"/>
      <c r="NMS85"/>
      <c r="NMT85"/>
      <c r="NMU85"/>
      <c r="NMV85"/>
      <c r="NMW85"/>
      <c r="NMX85"/>
      <c r="NMY85"/>
      <c r="NMZ85"/>
      <c r="NNA85"/>
      <c r="NNB85"/>
      <c r="NNC85"/>
      <c r="NND85"/>
      <c r="NNE85"/>
      <c r="NNF85"/>
      <c r="NNG85"/>
      <c r="NNH85"/>
      <c r="NNI85"/>
      <c r="NNJ85"/>
      <c r="NNK85"/>
      <c r="NNL85"/>
      <c r="NNM85"/>
      <c r="NNN85"/>
      <c r="NNO85"/>
      <c r="NNP85"/>
      <c r="NNQ85"/>
      <c r="NNR85"/>
      <c r="NNS85"/>
      <c r="NNT85"/>
      <c r="NNU85"/>
      <c r="NNV85"/>
      <c r="NNW85"/>
      <c r="NNX85"/>
      <c r="NNY85"/>
      <c r="NNZ85"/>
      <c r="NOA85"/>
      <c r="NOB85"/>
      <c r="NOC85"/>
      <c r="NOD85"/>
      <c r="NOE85"/>
      <c r="NOF85"/>
      <c r="NOG85"/>
      <c r="NOH85"/>
      <c r="NOI85"/>
      <c r="NOJ85"/>
      <c r="NOK85"/>
      <c r="NOL85"/>
      <c r="NOM85"/>
      <c r="NON85"/>
      <c r="NOO85"/>
      <c r="NOP85"/>
      <c r="NOQ85"/>
      <c r="NOR85"/>
      <c r="NOS85"/>
      <c r="NOT85"/>
      <c r="NOU85"/>
      <c r="NOV85"/>
      <c r="NOW85"/>
      <c r="NOX85"/>
      <c r="NOY85"/>
      <c r="NOZ85"/>
      <c r="NPA85"/>
      <c r="NPB85"/>
      <c r="NPC85"/>
      <c r="NPD85"/>
      <c r="NPE85"/>
      <c r="NPF85"/>
      <c r="NPG85"/>
      <c r="NPH85"/>
      <c r="NPI85"/>
      <c r="NPJ85"/>
      <c r="NPK85"/>
      <c r="NPL85"/>
      <c r="NPM85"/>
      <c r="NPN85"/>
      <c r="NPO85"/>
      <c r="NPP85"/>
      <c r="NPQ85"/>
      <c r="NPR85"/>
      <c r="NPS85"/>
      <c r="NPT85"/>
      <c r="NPU85"/>
      <c r="NPV85"/>
      <c r="NPW85"/>
      <c r="NPX85"/>
      <c r="NPY85"/>
      <c r="NPZ85"/>
      <c r="NQA85"/>
      <c r="NQB85"/>
      <c r="NQC85"/>
      <c r="NQD85"/>
      <c r="NQE85"/>
      <c r="NQF85"/>
      <c r="NQG85"/>
      <c r="NQH85"/>
      <c r="NQI85"/>
      <c r="NQJ85"/>
      <c r="NQK85"/>
      <c r="NQL85"/>
      <c r="NQM85"/>
      <c r="NQN85"/>
      <c r="NQO85"/>
      <c r="NQP85"/>
      <c r="NQQ85"/>
      <c r="NQR85"/>
      <c r="NQS85"/>
      <c r="NQT85"/>
      <c r="NQU85"/>
      <c r="NQV85"/>
      <c r="NQW85"/>
      <c r="NQX85"/>
      <c r="NQY85"/>
      <c r="NQZ85"/>
      <c r="NRA85"/>
      <c r="NRB85"/>
      <c r="NRC85"/>
      <c r="NRD85"/>
      <c r="NRE85"/>
      <c r="NRF85"/>
      <c r="NRG85"/>
      <c r="NRH85"/>
      <c r="NRI85"/>
      <c r="NRJ85"/>
      <c r="NRK85"/>
      <c r="NRL85"/>
      <c r="NRM85"/>
      <c r="NRN85"/>
      <c r="NRO85"/>
      <c r="NRP85"/>
      <c r="NRQ85"/>
      <c r="NRR85"/>
      <c r="NRS85"/>
      <c r="NRT85"/>
      <c r="NRU85"/>
      <c r="NRV85"/>
      <c r="NRW85"/>
      <c r="NRX85"/>
      <c r="NRY85"/>
      <c r="NRZ85"/>
      <c r="NSA85"/>
      <c r="NSB85"/>
      <c r="NSC85"/>
      <c r="NSD85"/>
      <c r="NSE85"/>
      <c r="NSF85"/>
      <c r="NSG85"/>
      <c r="NSH85"/>
      <c r="NSI85"/>
      <c r="NSJ85"/>
      <c r="NSK85"/>
      <c r="NSL85"/>
      <c r="NSM85"/>
      <c r="NSN85"/>
      <c r="NSO85"/>
      <c r="NSP85"/>
      <c r="NSQ85"/>
      <c r="NSR85"/>
      <c r="NSS85"/>
      <c r="NST85"/>
      <c r="NSU85"/>
      <c r="NSV85"/>
      <c r="NSW85"/>
      <c r="NSX85"/>
      <c r="NSY85"/>
      <c r="NSZ85"/>
      <c r="NTA85"/>
      <c r="NTB85"/>
      <c r="NTC85"/>
      <c r="NTD85"/>
      <c r="NTE85"/>
      <c r="NTF85"/>
      <c r="NTG85"/>
      <c r="NTH85"/>
      <c r="NTI85"/>
      <c r="NTJ85"/>
      <c r="NTK85"/>
      <c r="NTL85"/>
      <c r="NTM85"/>
      <c r="NTN85"/>
      <c r="NTO85"/>
      <c r="NTP85"/>
      <c r="NTQ85"/>
      <c r="NTR85"/>
      <c r="NTS85"/>
      <c r="NTT85"/>
      <c r="NTU85"/>
      <c r="NTV85"/>
      <c r="NTW85"/>
      <c r="NTX85"/>
      <c r="NTY85"/>
      <c r="NTZ85"/>
      <c r="NUA85"/>
      <c r="NUB85"/>
      <c r="NUC85"/>
      <c r="NUD85"/>
      <c r="NUE85"/>
      <c r="NUF85"/>
      <c r="NUG85"/>
      <c r="NUH85"/>
      <c r="NUI85"/>
      <c r="NUJ85"/>
      <c r="NUK85"/>
      <c r="NUL85"/>
      <c r="NUM85"/>
      <c r="NUN85"/>
      <c r="NUO85"/>
      <c r="NUP85"/>
      <c r="NUQ85"/>
      <c r="NUR85"/>
      <c r="NUS85"/>
      <c r="NUT85"/>
      <c r="NUU85"/>
      <c r="NUV85"/>
      <c r="NUW85"/>
      <c r="NUX85"/>
      <c r="NUY85"/>
      <c r="NUZ85"/>
      <c r="NVA85"/>
      <c r="NVB85"/>
      <c r="NVC85"/>
      <c r="NVD85"/>
      <c r="NVE85"/>
      <c r="NVF85"/>
      <c r="NVG85"/>
      <c r="NVH85"/>
      <c r="NVI85"/>
      <c r="NVJ85"/>
      <c r="NVK85"/>
      <c r="NVL85"/>
      <c r="NVM85"/>
      <c r="NVN85"/>
      <c r="NVO85"/>
      <c r="NVP85"/>
      <c r="NVQ85"/>
      <c r="NVR85"/>
      <c r="NVS85"/>
      <c r="NVT85"/>
      <c r="NVU85"/>
      <c r="NVV85"/>
      <c r="NVW85"/>
      <c r="NVX85"/>
      <c r="NVY85"/>
      <c r="NVZ85"/>
      <c r="NWA85"/>
      <c r="NWB85"/>
      <c r="NWC85"/>
      <c r="NWD85"/>
      <c r="NWE85"/>
      <c r="NWF85"/>
      <c r="NWG85"/>
      <c r="NWH85"/>
      <c r="NWI85"/>
      <c r="NWJ85"/>
      <c r="NWK85"/>
      <c r="NWL85"/>
      <c r="NWM85"/>
      <c r="NWN85"/>
      <c r="NWO85"/>
      <c r="NWP85"/>
      <c r="NWQ85"/>
      <c r="NWR85"/>
      <c r="NWS85"/>
      <c r="NWT85"/>
      <c r="NWU85"/>
      <c r="NWV85"/>
      <c r="NWW85"/>
      <c r="NWX85"/>
      <c r="NWY85"/>
      <c r="NWZ85"/>
      <c r="NXA85"/>
      <c r="NXB85"/>
      <c r="NXC85"/>
      <c r="NXD85"/>
      <c r="NXE85"/>
      <c r="NXF85"/>
      <c r="NXG85"/>
      <c r="NXH85"/>
      <c r="NXI85"/>
      <c r="NXJ85"/>
      <c r="NXK85"/>
      <c r="NXL85"/>
      <c r="NXM85"/>
      <c r="NXN85"/>
      <c r="NXO85"/>
      <c r="NXP85"/>
      <c r="NXQ85"/>
      <c r="NXR85"/>
      <c r="NXS85"/>
      <c r="NXT85"/>
      <c r="NXU85"/>
      <c r="NXV85"/>
      <c r="NXW85"/>
      <c r="NXX85"/>
      <c r="NXY85"/>
      <c r="NXZ85"/>
      <c r="NYA85"/>
      <c r="NYB85"/>
      <c r="NYC85"/>
      <c r="NYD85"/>
      <c r="NYE85"/>
      <c r="NYF85"/>
      <c r="NYG85"/>
      <c r="NYH85"/>
      <c r="NYI85"/>
      <c r="NYJ85"/>
      <c r="NYK85"/>
      <c r="NYL85"/>
      <c r="NYM85"/>
      <c r="NYN85"/>
      <c r="NYO85"/>
      <c r="NYP85"/>
      <c r="NYQ85"/>
      <c r="NYR85"/>
      <c r="NYS85"/>
      <c r="NYT85"/>
      <c r="NYU85"/>
      <c r="NYV85"/>
      <c r="NYW85"/>
      <c r="NYX85"/>
      <c r="NYY85"/>
      <c r="NYZ85"/>
      <c r="NZA85"/>
      <c r="NZB85"/>
      <c r="NZC85"/>
      <c r="NZD85"/>
      <c r="NZE85"/>
      <c r="NZF85"/>
      <c r="NZG85"/>
      <c r="NZH85"/>
      <c r="NZI85"/>
      <c r="NZJ85"/>
      <c r="NZK85"/>
      <c r="NZL85"/>
      <c r="NZM85"/>
      <c r="NZN85"/>
      <c r="NZO85"/>
      <c r="NZP85"/>
      <c r="NZQ85"/>
      <c r="NZR85"/>
      <c r="NZS85"/>
      <c r="NZT85"/>
      <c r="NZU85"/>
      <c r="NZV85"/>
      <c r="NZW85"/>
      <c r="NZX85"/>
      <c r="NZY85"/>
      <c r="NZZ85"/>
      <c r="OAA85"/>
      <c r="OAB85"/>
      <c r="OAC85"/>
      <c r="OAD85"/>
      <c r="OAE85"/>
      <c r="OAF85"/>
      <c r="OAG85"/>
      <c r="OAH85"/>
      <c r="OAI85"/>
      <c r="OAJ85"/>
      <c r="OAK85"/>
      <c r="OAL85"/>
      <c r="OAM85"/>
      <c r="OAN85"/>
      <c r="OAO85"/>
      <c r="OAP85"/>
      <c r="OAQ85"/>
      <c r="OAR85"/>
      <c r="OAS85"/>
      <c r="OAT85"/>
      <c r="OAU85"/>
      <c r="OAV85"/>
      <c r="OAW85"/>
      <c r="OAX85"/>
      <c r="OAY85"/>
      <c r="OAZ85"/>
      <c r="OBA85"/>
      <c r="OBB85"/>
      <c r="OBC85"/>
      <c r="OBD85"/>
      <c r="OBE85"/>
      <c r="OBF85"/>
      <c r="OBG85"/>
      <c r="OBH85"/>
      <c r="OBI85"/>
      <c r="OBJ85"/>
      <c r="OBK85"/>
      <c r="OBL85"/>
      <c r="OBM85"/>
      <c r="OBN85"/>
      <c r="OBO85"/>
      <c r="OBP85"/>
      <c r="OBQ85"/>
      <c r="OBR85"/>
      <c r="OBS85"/>
      <c r="OBT85"/>
      <c r="OBU85"/>
      <c r="OBV85"/>
      <c r="OBW85"/>
      <c r="OBX85"/>
      <c r="OBY85"/>
      <c r="OBZ85"/>
      <c r="OCA85"/>
      <c r="OCB85"/>
      <c r="OCC85"/>
      <c r="OCD85"/>
      <c r="OCE85"/>
      <c r="OCF85"/>
      <c r="OCG85"/>
      <c r="OCH85"/>
      <c r="OCI85"/>
      <c r="OCJ85"/>
      <c r="OCK85"/>
      <c r="OCL85"/>
      <c r="OCM85"/>
      <c r="OCN85"/>
      <c r="OCO85"/>
      <c r="OCP85"/>
      <c r="OCQ85"/>
      <c r="OCR85"/>
      <c r="OCS85"/>
      <c r="OCT85"/>
      <c r="OCU85"/>
      <c r="OCV85"/>
      <c r="OCW85"/>
      <c r="OCX85"/>
      <c r="OCY85"/>
      <c r="OCZ85"/>
      <c r="ODA85"/>
      <c r="ODB85"/>
      <c r="ODC85"/>
      <c r="ODD85"/>
      <c r="ODE85"/>
      <c r="ODF85"/>
      <c r="ODG85"/>
      <c r="ODH85"/>
      <c r="ODI85"/>
      <c r="ODJ85"/>
      <c r="ODK85"/>
      <c r="ODL85"/>
      <c r="ODM85"/>
      <c r="ODN85"/>
      <c r="ODO85"/>
      <c r="ODP85"/>
      <c r="ODQ85"/>
      <c r="ODR85"/>
      <c r="ODS85"/>
      <c r="ODT85"/>
      <c r="ODU85"/>
      <c r="ODV85"/>
      <c r="ODW85"/>
      <c r="ODX85"/>
      <c r="ODY85"/>
      <c r="ODZ85"/>
      <c r="OEA85"/>
      <c r="OEB85"/>
      <c r="OEC85"/>
      <c r="OED85"/>
      <c r="OEE85"/>
      <c r="OEF85"/>
      <c r="OEG85"/>
      <c r="OEH85"/>
      <c r="OEI85"/>
      <c r="OEJ85"/>
      <c r="OEK85"/>
      <c r="OEL85"/>
      <c r="OEM85"/>
      <c r="OEN85"/>
      <c r="OEO85"/>
      <c r="OEP85"/>
      <c r="OEQ85"/>
      <c r="OER85"/>
      <c r="OES85"/>
      <c r="OET85"/>
      <c r="OEU85"/>
      <c r="OEV85"/>
      <c r="OEW85"/>
      <c r="OEX85"/>
      <c r="OEY85"/>
      <c r="OEZ85"/>
      <c r="OFA85"/>
      <c r="OFB85"/>
      <c r="OFC85"/>
      <c r="OFD85"/>
      <c r="OFE85"/>
      <c r="OFF85"/>
      <c r="OFG85"/>
      <c r="OFH85"/>
      <c r="OFI85"/>
      <c r="OFJ85"/>
      <c r="OFK85"/>
      <c r="OFL85"/>
      <c r="OFM85"/>
      <c r="OFN85"/>
      <c r="OFO85"/>
      <c r="OFP85"/>
      <c r="OFQ85"/>
      <c r="OFR85"/>
      <c r="OFS85"/>
      <c r="OFT85"/>
      <c r="OFU85"/>
      <c r="OFV85"/>
      <c r="OFW85"/>
      <c r="OFX85"/>
      <c r="OFY85"/>
      <c r="OFZ85"/>
      <c r="OGA85"/>
      <c r="OGB85"/>
      <c r="OGC85"/>
      <c r="OGD85"/>
      <c r="OGE85"/>
      <c r="OGF85"/>
      <c r="OGG85"/>
      <c r="OGH85"/>
      <c r="OGI85"/>
      <c r="OGJ85"/>
      <c r="OGK85"/>
      <c r="OGL85"/>
      <c r="OGM85"/>
      <c r="OGN85"/>
      <c r="OGO85"/>
      <c r="OGP85"/>
      <c r="OGQ85"/>
      <c r="OGR85"/>
      <c r="OGS85"/>
      <c r="OGT85"/>
      <c r="OGU85"/>
      <c r="OGV85"/>
      <c r="OGW85"/>
      <c r="OGX85"/>
      <c r="OGY85"/>
      <c r="OGZ85"/>
      <c r="OHA85"/>
      <c r="OHB85"/>
      <c r="OHC85"/>
      <c r="OHD85"/>
      <c r="OHE85"/>
      <c r="OHF85"/>
      <c r="OHG85"/>
      <c r="OHH85"/>
      <c r="OHI85"/>
      <c r="OHJ85"/>
      <c r="OHK85"/>
      <c r="OHL85"/>
      <c r="OHM85"/>
      <c r="OHN85"/>
      <c r="OHO85"/>
      <c r="OHP85"/>
      <c r="OHQ85"/>
      <c r="OHR85"/>
      <c r="OHS85"/>
      <c r="OHT85"/>
      <c r="OHU85"/>
      <c r="OHV85"/>
      <c r="OHW85"/>
      <c r="OHX85"/>
      <c r="OHY85"/>
      <c r="OHZ85"/>
      <c r="OIA85"/>
      <c r="OIB85"/>
      <c r="OIC85"/>
      <c r="OID85"/>
      <c r="OIE85"/>
      <c r="OIF85"/>
      <c r="OIG85"/>
      <c r="OIH85"/>
      <c r="OII85"/>
      <c r="OIJ85"/>
      <c r="OIK85"/>
      <c r="OIL85"/>
      <c r="OIM85"/>
      <c r="OIN85"/>
      <c r="OIO85"/>
      <c r="OIP85"/>
      <c r="OIQ85"/>
      <c r="OIR85"/>
      <c r="OIS85"/>
      <c r="OIT85"/>
      <c r="OIU85"/>
      <c r="OIV85"/>
      <c r="OIW85"/>
      <c r="OIX85"/>
      <c r="OIY85"/>
      <c r="OIZ85"/>
      <c r="OJA85"/>
      <c r="OJB85"/>
      <c r="OJC85"/>
      <c r="OJD85"/>
      <c r="OJE85"/>
      <c r="OJF85"/>
      <c r="OJG85"/>
      <c r="OJH85"/>
      <c r="OJI85"/>
      <c r="OJJ85"/>
      <c r="OJK85"/>
      <c r="OJL85"/>
      <c r="OJM85"/>
      <c r="OJN85"/>
      <c r="OJO85"/>
      <c r="OJP85"/>
      <c r="OJQ85"/>
      <c r="OJR85"/>
      <c r="OJS85"/>
      <c r="OJT85"/>
      <c r="OJU85"/>
      <c r="OJV85"/>
      <c r="OJW85"/>
      <c r="OJX85"/>
      <c r="OJY85"/>
      <c r="OJZ85"/>
      <c r="OKA85"/>
      <c r="OKB85"/>
      <c r="OKC85"/>
      <c r="OKD85"/>
      <c r="OKE85"/>
      <c r="OKF85"/>
      <c r="OKG85"/>
      <c r="OKH85"/>
      <c r="OKI85"/>
      <c r="OKJ85"/>
      <c r="OKK85"/>
      <c r="OKL85"/>
      <c r="OKM85"/>
      <c r="OKN85"/>
      <c r="OKO85"/>
      <c r="OKP85"/>
      <c r="OKQ85"/>
      <c r="OKR85"/>
      <c r="OKS85"/>
      <c r="OKT85"/>
      <c r="OKU85"/>
      <c r="OKV85"/>
      <c r="OKW85"/>
      <c r="OKX85"/>
      <c r="OKY85"/>
      <c r="OKZ85"/>
      <c r="OLA85"/>
      <c r="OLB85"/>
      <c r="OLC85"/>
      <c r="OLD85"/>
      <c r="OLE85"/>
      <c r="OLF85"/>
      <c r="OLG85"/>
      <c r="OLH85"/>
      <c r="OLI85"/>
      <c r="OLJ85"/>
      <c r="OLK85"/>
      <c r="OLL85"/>
      <c r="OLM85"/>
      <c r="OLN85"/>
      <c r="OLO85"/>
      <c r="OLP85"/>
      <c r="OLQ85"/>
      <c r="OLR85"/>
      <c r="OLS85"/>
      <c r="OLT85"/>
      <c r="OLU85"/>
      <c r="OLV85"/>
      <c r="OLW85"/>
      <c r="OLX85"/>
      <c r="OLY85"/>
      <c r="OLZ85"/>
      <c r="OMA85"/>
      <c r="OMB85"/>
      <c r="OMC85"/>
      <c r="OMD85"/>
      <c r="OME85"/>
      <c r="OMF85"/>
      <c r="OMG85"/>
      <c r="OMH85"/>
      <c r="OMI85"/>
      <c r="OMJ85"/>
      <c r="OMK85"/>
      <c r="OML85"/>
      <c r="OMM85"/>
      <c r="OMN85"/>
      <c r="OMO85"/>
      <c r="OMP85"/>
      <c r="OMQ85"/>
      <c r="OMR85"/>
      <c r="OMS85"/>
      <c r="OMT85"/>
      <c r="OMU85"/>
      <c r="OMV85"/>
      <c r="OMW85"/>
      <c r="OMX85"/>
      <c r="OMY85"/>
      <c r="OMZ85"/>
      <c r="ONA85"/>
      <c r="ONB85"/>
      <c r="ONC85"/>
      <c r="OND85"/>
      <c r="ONE85"/>
      <c r="ONF85"/>
      <c r="ONG85"/>
      <c r="ONH85"/>
      <c r="ONI85"/>
      <c r="ONJ85"/>
      <c r="ONK85"/>
      <c r="ONL85"/>
      <c r="ONM85"/>
      <c r="ONN85"/>
      <c r="ONO85"/>
      <c r="ONP85"/>
      <c r="ONQ85"/>
      <c r="ONR85"/>
      <c r="ONS85"/>
      <c r="ONT85"/>
      <c r="ONU85"/>
      <c r="ONV85"/>
      <c r="ONW85"/>
      <c r="ONX85"/>
      <c r="ONY85"/>
      <c r="ONZ85"/>
      <c r="OOA85"/>
      <c r="OOB85"/>
      <c r="OOC85"/>
      <c r="OOD85"/>
      <c r="OOE85"/>
      <c r="OOF85"/>
      <c r="OOG85"/>
      <c r="OOH85"/>
      <c r="OOI85"/>
      <c r="OOJ85"/>
      <c r="OOK85"/>
      <c r="OOL85"/>
      <c r="OOM85"/>
      <c r="OON85"/>
      <c r="OOO85"/>
      <c r="OOP85"/>
      <c r="OOQ85"/>
      <c r="OOR85"/>
      <c r="OOS85"/>
      <c r="OOT85"/>
      <c r="OOU85"/>
      <c r="OOV85"/>
      <c r="OOW85"/>
      <c r="OOX85"/>
      <c r="OOY85"/>
      <c r="OOZ85"/>
      <c r="OPA85"/>
      <c r="OPB85"/>
      <c r="OPC85"/>
      <c r="OPD85"/>
      <c r="OPE85"/>
      <c r="OPF85"/>
      <c r="OPG85"/>
      <c r="OPH85"/>
      <c r="OPI85"/>
      <c r="OPJ85"/>
      <c r="OPK85"/>
      <c r="OPL85"/>
      <c r="OPM85"/>
      <c r="OPN85"/>
      <c r="OPO85"/>
      <c r="OPP85"/>
      <c r="OPQ85"/>
      <c r="OPR85"/>
      <c r="OPS85"/>
      <c r="OPT85"/>
      <c r="OPU85"/>
      <c r="OPV85"/>
      <c r="OPW85"/>
      <c r="OPX85"/>
      <c r="OPY85"/>
      <c r="OPZ85"/>
      <c r="OQA85"/>
      <c r="OQB85"/>
      <c r="OQC85"/>
      <c r="OQD85"/>
      <c r="OQE85"/>
      <c r="OQF85"/>
      <c r="OQG85"/>
      <c r="OQH85"/>
      <c r="OQI85"/>
      <c r="OQJ85"/>
      <c r="OQK85"/>
      <c r="OQL85"/>
      <c r="OQM85"/>
      <c r="OQN85"/>
      <c r="OQO85"/>
      <c r="OQP85"/>
      <c r="OQQ85"/>
      <c r="OQR85"/>
      <c r="OQS85"/>
      <c r="OQT85"/>
      <c r="OQU85"/>
      <c r="OQV85"/>
      <c r="OQW85"/>
      <c r="OQX85"/>
      <c r="OQY85"/>
      <c r="OQZ85"/>
      <c r="ORA85"/>
      <c r="ORB85"/>
      <c r="ORC85"/>
      <c r="ORD85"/>
      <c r="ORE85"/>
      <c r="ORF85"/>
      <c r="ORG85"/>
      <c r="ORH85"/>
      <c r="ORI85"/>
      <c r="ORJ85"/>
      <c r="ORK85"/>
      <c r="ORL85"/>
      <c r="ORM85"/>
      <c r="ORN85"/>
      <c r="ORO85"/>
      <c r="ORP85"/>
      <c r="ORQ85"/>
      <c r="ORR85"/>
      <c r="ORS85"/>
      <c r="ORT85"/>
      <c r="ORU85"/>
      <c r="ORV85"/>
      <c r="ORW85"/>
      <c r="ORX85"/>
      <c r="ORY85"/>
      <c r="ORZ85"/>
      <c r="OSA85"/>
      <c r="OSB85"/>
      <c r="OSC85"/>
      <c r="OSD85"/>
      <c r="OSE85"/>
      <c r="OSF85"/>
      <c r="OSG85"/>
      <c r="OSH85"/>
      <c r="OSI85"/>
      <c r="OSJ85"/>
      <c r="OSK85"/>
      <c r="OSL85"/>
      <c r="OSM85"/>
      <c r="OSN85"/>
      <c r="OSO85"/>
      <c r="OSP85"/>
      <c r="OSQ85"/>
      <c r="OSR85"/>
      <c r="OSS85"/>
      <c r="OST85"/>
      <c r="OSU85"/>
      <c r="OSV85"/>
      <c r="OSW85"/>
      <c r="OSX85"/>
      <c r="OSY85"/>
      <c r="OSZ85"/>
      <c r="OTA85"/>
      <c r="OTB85"/>
      <c r="OTC85"/>
      <c r="OTD85"/>
      <c r="OTE85"/>
      <c r="OTF85"/>
      <c r="OTG85"/>
      <c r="OTH85"/>
      <c r="OTI85"/>
      <c r="OTJ85"/>
      <c r="OTK85"/>
      <c r="OTL85"/>
      <c r="OTM85"/>
      <c r="OTN85"/>
      <c r="OTO85"/>
      <c r="OTP85"/>
      <c r="OTQ85"/>
      <c r="OTR85"/>
      <c r="OTS85"/>
      <c r="OTT85"/>
      <c r="OTU85"/>
      <c r="OTV85"/>
      <c r="OTW85"/>
      <c r="OTX85"/>
      <c r="OTY85"/>
      <c r="OTZ85"/>
      <c r="OUA85"/>
      <c r="OUB85"/>
      <c r="OUC85"/>
      <c r="OUD85"/>
      <c r="OUE85"/>
      <c r="OUF85"/>
      <c r="OUG85"/>
      <c r="OUH85"/>
      <c r="OUI85"/>
      <c r="OUJ85"/>
      <c r="OUK85"/>
      <c r="OUL85"/>
      <c r="OUM85"/>
      <c r="OUN85"/>
      <c r="OUO85"/>
      <c r="OUP85"/>
      <c r="OUQ85"/>
      <c r="OUR85"/>
      <c r="OUS85"/>
      <c r="OUT85"/>
      <c r="OUU85"/>
      <c r="OUV85"/>
      <c r="OUW85"/>
      <c r="OUX85"/>
      <c r="OUY85"/>
      <c r="OUZ85"/>
      <c r="OVA85"/>
      <c r="OVB85"/>
      <c r="OVC85"/>
      <c r="OVD85"/>
      <c r="OVE85"/>
      <c r="OVF85"/>
      <c r="OVG85"/>
      <c r="OVH85"/>
      <c r="OVI85"/>
      <c r="OVJ85"/>
      <c r="OVK85"/>
      <c r="OVL85"/>
      <c r="OVM85"/>
      <c r="OVN85"/>
      <c r="OVO85"/>
      <c r="OVP85"/>
      <c r="OVQ85"/>
      <c r="OVR85"/>
      <c r="OVS85"/>
      <c r="OVT85"/>
      <c r="OVU85"/>
      <c r="OVV85"/>
      <c r="OVW85"/>
      <c r="OVX85"/>
      <c r="OVY85"/>
      <c r="OVZ85"/>
      <c r="OWA85"/>
      <c r="OWB85"/>
      <c r="OWC85"/>
      <c r="OWD85"/>
      <c r="OWE85"/>
      <c r="OWF85"/>
      <c r="OWG85"/>
      <c r="OWH85"/>
      <c r="OWI85"/>
      <c r="OWJ85"/>
      <c r="OWK85"/>
      <c r="OWL85"/>
      <c r="OWM85"/>
      <c r="OWN85"/>
      <c r="OWO85"/>
      <c r="OWP85"/>
      <c r="OWQ85"/>
      <c r="OWR85"/>
      <c r="OWS85"/>
      <c r="OWT85"/>
      <c r="OWU85"/>
      <c r="OWV85"/>
      <c r="OWW85"/>
      <c r="OWX85"/>
      <c r="OWY85"/>
      <c r="OWZ85"/>
      <c r="OXA85"/>
      <c r="OXB85"/>
      <c r="OXC85"/>
      <c r="OXD85"/>
      <c r="OXE85"/>
      <c r="OXF85"/>
      <c r="OXG85"/>
      <c r="OXH85"/>
      <c r="OXI85"/>
      <c r="OXJ85"/>
      <c r="OXK85"/>
      <c r="OXL85"/>
      <c r="OXM85"/>
      <c r="OXN85"/>
      <c r="OXO85"/>
      <c r="OXP85"/>
      <c r="OXQ85"/>
      <c r="OXR85"/>
      <c r="OXS85"/>
      <c r="OXT85"/>
      <c r="OXU85"/>
      <c r="OXV85"/>
      <c r="OXW85"/>
      <c r="OXX85"/>
      <c r="OXY85"/>
      <c r="OXZ85"/>
      <c r="OYA85"/>
      <c r="OYB85"/>
      <c r="OYC85"/>
      <c r="OYD85"/>
      <c r="OYE85"/>
      <c r="OYF85"/>
      <c r="OYG85"/>
      <c r="OYH85"/>
      <c r="OYI85"/>
      <c r="OYJ85"/>
      <c r="OYK85"/>
      <c r="OYL85"/>
      <c r="OYM85"/>
      <c r="OYN85"/>
      <c r="OYO85"/>
      <c r="OYP85"/>
      <c r="OYQ85"/>
      <c r="OYR85"/>
      <c r="OYS85"/>
      <c r="OYT85"/>
      <c r="OYU85"/>
      <c r="OYV85"/>
      <c r="OYW85"/>
      <c r="OYX85"/>
      <c r="OYY85"/>
      <c r="OYZ85"/>
      <c r="OZA85"/>
      <c r="OZB85"/>
      <c r="OZC85"/>
      <c r="OZD85"/>
      <c r="OZE85"/>
      <c r="OZF85"/>
      <c r="OZG85"/>
      <c r="OZH85"/>
      <c r="OZI85"/>
      <c r="OZJ85"/>
      <c r="OZK85"/>
      <c r="OZL85"/>
      <c r="OZM85"/>
      <c r="OZN85"/>
      <c r="OZO85"/>
      <c r="OZP85"/>
      <c r="OZQ85"/>
      <c r="OZR85"/>
      <c r="OZS85"/>
      <c r="OZT85"/>
      <c r="OZU85"/>
      <c r="OZV85"/>
      <c r="OZW85"/>
      <c r="OZX85"/>
      <c r="OZY85"/>
      <c r="OZZ85"/>
      <c r="PAA85"/>
      <c r="PAB85"/>
      <c r="PAC85"/>
      <c r="PAD85"/>
      <c r="PAE85"/>
      <c r="PAF85"/>
      <c r="PAG85"/>
      <c r="PAH85"/>
      <c r="PAI85"/>
      <c r="PAJ85"/>
      <c r="PAK85"/>
      <c r="PAL85"/>
      <c r="PAM85"/>
      <c r="PAN85"/>
      <c r="PAO85"/>
      <c r="PAP85"/>
      <c r="PAQ85"/>
      <c r="PAR85"/>
      <c r="PAS85"/>
      <c r="PAT85"/>
      <c r="PAU85"/>
      <c r="PAV85"/>
      <c r="PAW85"/>
      <c r="PAX85"/>
      <c r="PAY85"/>
      <c r="PAZ85"/>
      <c r="PBA85"/>
      <c r="PBB85"/>
      <c r="PBC85"/>
      <c r="PBD85"/>
      <c r="PBE85"/>
      <c r="PBF85"/>
      <c r="PBG85"/>
      <c r="PBH85"/>
      <c r="PBI85"/>
      <c r="PBJ85"/>
      <c r="PBK85"/>
      <c r="PBL85"/>
      <c r="PBM85"/>
      <c r="PBN85"/>
      <c r="PBO85"/>
      <c r="PBP85"/>
      <c r="PBQ85"/>
      <c r="PBR85"/>
      <c r="PBS85"/>
      <c r="PBT85"/>
      <c r="PBU85"/>
      <c r="PBV85"/>
      <c r="PBW85"/>
      <c r="PBX85"/>
      <c r="PBY85"/>
      <c r="PBZ85"/>
      <c r="PCA85"/>
      <c r="PCB85"/>
      <c r="PCC85"/>
      <c r="PCD85"/>
      <c r="PCE85"/>
      <c r="PCF85"/>
      <c r="PCG85"/>
      <c r="PCH85"/>
      <c r="PCI85"/>
      <c r="PCJ85"/>
      <c r="PCK85"/>
      <c r="PCL85"/>
      <c r="PCM85"/>
      <c r="PCN85"/>
      <c r="PCO85"/>
      <c r="PCP85"/>
      <c r="PCQ85"/>
      <c r="PCR85"/>
      <c r="PCS85"/>
      <c r="PCT85"/>
      <c r="PCU85"/>
      <c r="PCV85"/>
      <c r="PCW85"/>
      <c r="PCX85"/>
      <c r="PCY85"/>
      <c r="PCZ85"/>
      <c r="PDA85"/>
      <c r="PDB85"/>
      <c r="PDC85"/>
      <c r="PDD85"/>
      <c r="PDE85"/>
      <c r="PDF85"/>
      <c r="PDG85"/>
      <c r="PDH85"/>
      <c r="PDI85"/>
      <c r="PDJ85"/>
      <c r="PDK85"/>
      <c r="PDL85"/>
      <c r="PDM85"/>
      <c r="PDN85"/>
      <c r="PDO85"/>
      <c r="PDP85"/>
      <c r="PDQ85"/>
      <c r="PDR85"/>
      <c r="PDS85"/>
      <c r="PDT85"/>
      <c r="PDU85"/>
      <c r="PDV85"/>
      <c r="PDW85"/>
      <c r="PDX85"/>
      <c r="PDY85"/>
      <c r="PDZ85"/>
      <c r="PEA85"/>
      <c r="PEB85"/>
      <c r="PEC85"/>
      <c r="PED85"/>
      <c r="PEE85"/>
      <c r="PEF85"/>
      <c r="PEG85"/>
      <c r="PEH85"/>
      <c r="PEI85"/>
      <c r="PEJ85"/>
      <c r="PEK85"/>
      <c r="PEL85"/>
      <c r="PEM85"/>
      <c r="PEN85"/>
      <c r="PEO85"/>
      <c r="PEP85"/>
      <c r="PEQ85"/>
      <c r="PER85"/>
      <c r="PES85"/>
      <c r="PET85"/>
      <c r="PEU85"/>
      <c r="PEV85"/>
      <c r="PEW85"/>
      <c r="PEX85"/>
      <c r="PEY85"/>
      <c r="PEZ85"/>
      <c r="PFA85"/>
      <c r="PFB85"/>
      <c r="PFC85"/>
      <c r="PFD85"/>
      <c r="PFE85"/>
      <c r="PFF85"/>
      <c r="PFG85"/>
      <c r="PFH85"/>
      <c r="PFI85"/>
      <c r="PFJ85"/>
      <c r="PFK85"/>
      <c r="PFL85"/>
      <c r="PFM85"/>
      <c r="PFN85"/>
      <c r="PFO85"/>
      <c r="PFP85"/>
      <c r="PFQ85"/>
      <c r="PFR85"/>
      <c r="PFS85"/>
      <c r="PFT85"/>
      <c r="PFU85"/>
      <c r="PFV85"/>
      <c r="PFW85"/>
      <c r="PFX85"/>
      <c r="PFY85"/>
      <c r="PFZ85"/>
      <c r="PGA85"/>
      <c r="PGB85"/>
      <c r="PGC85"/>
      <c r="PGD85"/>
      <c r="PGE85"/>
      <c r="PGF85"/>
      <c r="PGG85"/>
      <c r="PGH85"/>
      <c r="PGI85"/>
      <c r="PGJ85"/>
      <c r="PGK85"/>
      <c r="PGL85"/>
      <c r="PGM85"/>
      <c r="PGN85"/>
      <c r="PGO85"/>
      <c r="PGP85"/>
      <c r="PGQ85"/>
      <c r="PGR85"/>
      <c r="PGS85"/>
      <c r="PGT85"/>
      <c r="PGU85"/>
      <c r="PGV85"/>
      <c r="PGW85"/>
      <c r="PGX85"/>
      <c r="PGY85"/>
      <c r="PGZ85"/>
      <c r="PHA85"/>
      <c r="PHB85"/>
      <c r="PHC85"/>
      <c r="PHD85"/>
      <c r="PHE85"/>
      <c r="PHF85"/>
      <c r="PHG85"/>
      <c r="PHH85"/>
      <c r="PHI85"/>
      <c r="PHJ85"/>
      <c r="PHK85"/>
      <c r="PHL85"/>
      <c r="PHM85"/>
      <c r="PHN85"/>
      <c r="PHO85"/>
      <c r="PHP85"/>
      <c r="PHQ85"/>
      <c r="PHR85"/>
      <c r="PHS85"/>
      <c r="PHT85"/>
      <c r="PHU85"/>
      <c r="PHV85"/>
      <c r="PHW85"/>
      <c r="PHX85"/>
      <c r="PHY85"/>
      <c r="PHZ85"/>
      <c r="PIA85"/>
      <c r="PIB85"/>
      <c r="PIC85"/>
      <c r="PID85"/>
      <c r="PIE85"/>
      <c r="PIF85"/>
      <c r="PIG85"/>
      <c r="PIH85"/>
      <c r="PII85"/>
      <c r="PIJ85"/>
      <c r="PIK85"/>
      <c r="PIL85"/>
      <c r="PIM85"/>
      <c r="PIN85"/>
      <c r="PIO85"/>
      <c r="PIP85"/>
      <c r="PIQ85"/>
      <c r="PIR85"/>
      <c r="PIS85"/>
      <c r="PIT85"/>
      <c r="PIU85"/>
      <c r="PIV85"/>
      <c r="PIW85"/>
      <c r="PIX85"/>
      <c r="PIY85"/>
      <c r="PIZ85"/>
      <c r="PJA85"/>
      <c r="PJB85"/>
      <c r="PJC85"/>
      <c r="PJD85"/>
      <c r="PJE85"/>
      <c r="PJF85"/>
      <c r="PJG85"/>
      <c r="PJH85"/>
      <c r="PJI85"/>
      <c r="PJJ85"/>
      <c r="PJK85"/>
      <c r="PJL85"/>
      <c r="PJM85"/>
      <c r="PJN85"/>
      <c r="PJO85"/>
      <c r="PJP85"/>
      <c r="PJQ85"/>
      <c r="PJR85"/>
      <c r="PJS85"/>
      <c r="PJT85"/>
      <c r="PJU85"/>
      <c r="PJV85"/>
      <c r="PJW85"/>
      <c r="PJX85"/>
      <c r="PJY85"/>
      <c r="PJZ85"/>
      <c r="PKA85"/>
      <c r="PKB85"/>
      <c r="PKC85"/>
      <c r="PKD85"/>
      <c r="PKE85"/>
      <c r="PKF85"/>
      <c r="PKG85"/>
      <c r="PKH85"/>
      <c r="PKI85"/>
      <c r="PKJ85"/>
      <c r="PKK85"/>
      <c r="PKL85"/>
      <c r="PKM85"/>
      <c r="PKN85"/>
      <c r="PKO85"/>
      <c r="PKP85"/>
      <c r="PKQ85"/>
      <c r="PKR85"/>
      <c r="PKS85"/>
      <c r="PKT85"/>
      <c r="PKU85"/>
      <c r="PKV85"/>
      <c r="PKW85"/>
      <c r="PKX85"/>
      <c r="PKY85"/>
      <c r="PKZ85"/>
      <c r="PLA85"/>
      <c r="PLB85"/>
      <c r="PLC85"/>
      <c r="PLD85"/>
      <c r="PLE85"/>
      <c r="PLF85"/>
      <c r="PLG85"/>
      <c r="PLH85"/>
      <c r="PLI85"/>
      <c r="PLJ85"/>
      <c r="PLK85"/>
      <c r="PLL85"/>
      <c r="PLM85"/>
      <c r="PLN85"/>
      <c r="PLO85"/>
      <c r="PLP85"/>
      <c r="PLQ85"/>
      <c r="PLR85"/>
      <c r="PLS85"/>
      <c r="PLT85"/>
      <c r="PLU85"/>
      <c r="PLV85"/>
      <c r="PLW85"/>
      <c r="PLX85"/>
      <c r="PLY85"/>
      <c r="PLZ85"/>
      <c r="PMA85"/>
      <c r="PMB85"/>
      <c r="PMC85"/>
      <c r="PMD85"/>
      <c r="PME85"/>
      <c r="PMF85"/>
      <c r="PMG85"/>
      <c r="PMH85"/>
      <c r="PMI85"/>
      <c r="PMJ85"/>
      <c r="PMK85"/>
      <c r="PML85"/>
      <c r="PMM85"/>
      <c r="PMN85"/>
      <c r="PMO85"/>
      <c r="PMP85"/>
      <c r="PMQ85"/>
      <c r="PMR85"/>
      <c r="PMS85"/>
      <c r="PMT85"/>
      <c r="PMU85"/>
      <c r="PMV85"/>
      <c r="PMW85"/>
      <c r="PMX85"/>
      <c r="PMY85"/>
      <c r="PMZ85"/>
      <c r="PNA85"/>
      <c r="PNB85"/>
      <c r="PNC85"/>
      <c r="PND85"/>
      <c r="PNE85"/>
      <c r="PNF85"/>
      <c r="PNG85"/>
      <c r="PNH85"/>
      <c r="PNI85"/>
      <c r="PNJ85"/>
      <c r="PNK85"/>
      <c r="PNL85"/>
      <c r="PNM85"/>
      <c r="PNN85"/>
      <c r="PNO85"/>
      <c r="PNP85"/>
      <c r="PNQ85"/>
      <c r="PNR85"/>
      <c r="PNS85"/>
      <c r="PNT85"/>
      <c r="PNU85"/>
      <c r="PNV85"/>
      <c r="PNW85"/>
      <c r="PNX85"/>
      <c r="PNY85"/>
      <c r="PNZ85"/>
      <c r="POA85"/>
      <c r="POB85"/>
      <c r="POC85"/>
      <c r="POD85"/>
      <c r="POE85"/>
      <c r="POF85"/>
      <c r="POG85"/>
      <c r="POH85"/>
      <c r="POI85"/>
      <c r="POJ85"/>
      <c r="POK85"/>
      <c r="POL85"/>
      <c r="POM85"/>
      <c r="PON85"/>
      <c r="POO85"/>
      <c r="POP85"/>
      <c r="POQ85"/>
      <c r="POR85"/>
      <c r="POS85"/>
      <c r="POT85"/>
      <c r="POU85"/>
      <c r="POV85"/>
      <c r="POW85"/>
      <c r="POX85"/>
      <c r="POY85"/>
      <c r="POZ85"/>
      <c r="PPA85"/>
      <c r="PPB85"/>
      <c r="PPC85"/>
      <c r="PPD85"/>
      <c r="PPE85"/>
      <c r="PPF85"/>
      <c r="PPG85"/>
      <c r="PPH85"/>
      <c r="PPI85"/>
      <c r="PPJ85"/>
      <c r="PPK85"/>
      <c r="PPL85"/>
      <c r="PPM85"/>
      <c r="PPN85"/>
      <c r="PPO85"/>
      <c r="PPP85"/>
      <c r="PPQ85"/>
      <c r="PPR85"/>
      <c r="PPS85"/>
      <c r="PPT85"/>
      <c r="PPU85"/>
      <c r="PPV85"/>
      <c r="PPW85"/>
      <c r="PPX85"/>
      <c r="PPY85"/>
      <c r="PPZ85"/>
      <c r="PQA85"/>
      <c r="PQB85"/>
      <c r="PQC85"/>
      <c r="PQD85"/>
      <c r="PQE85"/>
      <c r="PQF85"/>
      <c r="PQG85"/>
      <c r="PQH85"/>
      <c r="PQI85"/>
      <c r="PQJ85"/>
      <c r="PQK85"/>
      <c r="PQL85"/>
      <c r="PQM85"/>
      <c r="PQN85"/>
      <c r="PQO85"/>
      <c r="PQP85"/>
      <c r="PQQ85"/>
      <c r="PQR85"/>
      <c r="PQS85"/>
      <c r="PQT85"/>
      <c r="PQU85"/>
      <c r="PQV85"/>
      <c r="PQW85"/>
      <c r="PQX85"/>
      <c r="PQY85"/>
      <c r="PQZ85"/>
      <c r="PRA85"/>
      <c r="PRB85"/>
      <c r="PRC85"/>
      <c r="PRD85"/>
      <c r="PRE85"/>
      <c r="PRF85"/>
      <c r="PRG85"/>
      <c r="PRH85"/>
      <c r="PRI85"/>
      <c r="PRJ85"/>
      <c r="PRK85"/>
      <c r="PRL85"/>
      <c r="PRM85"/>
      <c r="PRN85"/>
      <c r="PRO85"/>
      <c r="PRP85"/>
      <c r="PRQ85"/>
      <c r="PRR85"/>
      <c r="PRS85"/>
      <c r="PRT85"/>
      <c r="PRU85"/>
      <c r="PRV85"/>
      <c r="PRW85"/>
      <c r="PRX85"/>
      <c r="PRY85"/>
      <c r="PRZ85"/>
      <c r="PSA85"/>
      <c r="PSB85"/>
      <c r="PSC85"/>
      <c r="PSD85"/>
      <c r="PSE85"/>
      <c r="PSF85"/>
      <c r="PSG85"/>
      <c r="PSH85"/>
      <c r="PSI85"/>
      <c r="PSJ85"/>
      <c r="PSK85"/>
      <c r="PSL85"/>
      <c r="PSM85"/>
      <c r="PSN85"/>
      <c r="PSO85"/>
      <c r="PSP85"/>
      <c r="PSQ85"/>
      <c r="PSR85"/>
      <c r="PSS85"/>
      <c r="PST85"/>
      <c r="PSU85"/>
      <c r="PSV85"/>
      <c r="PSW85"/>
      <c r="PSX85"/>
      <c r="PSY85"/>
      <c r="PSZ85"/>
      <c r="PTA85"/>
      <c r="PTB85"/>
      <c r="PTC85"/>
      <c r="PTD85"/>
      <c r="PTE85"/>
      <c r="PTF85"/>
      <c r="PTG85"/>
      <c r="PTH85"/>
      <c r="PTI85"/>
      <c r="PTJ85"/>
      <c r="PTK85"/>
      <c r="PTL85"/>
      <c r="PTM85"/>
      <c r="PTN85"/>
      <c r="PTO85"/>
      <c r="PTP85"/>
      <c r="PTQ85"/>
      <c r="PTR85"/>
      <c r="PTS85"/>
      <c r="PTT85"/>
      <c r="PTU85"/>
      <c r="PTV85"/>
      <c r="PTW85"/>
      <c r="PTX85"/>
      <c r="PTY85"/>
      <c r="PTZ85"/>
      <c r="PUA85"/>
      <c r="PUB85"/>
      <c r="PUC85"/>
      <c r="PUD85"/>
      <c r="PUE85"/>
      <c r="PUF85"/>
      <c r="PUG85"/>
      <c r="PUH85"/>
      <c r="PUI85"/>
      <c r="PUJ85"/>
      <c r="PUK85"/>
      <c r="PUL85"/>
      <c r="PUM85"/>
      <c r="PUN85"/>
      <c r="PUO85"/>
      <c r="PUP85"/>
      <c r="PUQ85"/>
      <c r="PUR85"/>
      <c r="PUS85"/>
      <c r="PUT85"/>
      <c r="PUU85"/>
      <c r="PUV85"/>
      <c r="PUW85"/>
      <c r="PUX85"/>
      <c r="PUY85"/>
      <c r="PUZ85"/>
      <c r="PVA85"/>
      <c r="PVB85"/>
      <c r="PVC85"/>
      <c r="PVD85"/>
      <c r="PVE85"/>
      <c r="PVF85"/>
      <c r="PVG85"/>
      <c r="PVH85"/>
      <c r="PVI85"/>
      <c r="PVJ85"/>
      <c r="PVK85"/>
      <c r="PVL85"/>
      <c r="PVM85"/>
      <c r="PVN85"/>
      <c r="PVO85"/>
      <c r="PVP85"/>
      <c r="PVQ85"/>
      <c r="PVR85"/>
      <c r="PVS85"/>
      <c r="PVT85"/>
      <c r="PVU85"/>
      <c r="PVV85"/>
      <c r="PVW85"/>
      <c r="PVX85"/>
      <c r="PVY85"/>
      <c r="PVZ85"/>
      <c r="PWA85"/>
      <c r="PWB85"/>
      <c r="PWC85"/>
      <c r="PWD85"/>
      <c r="PWE85"/>
      <c r="PWF85"/>
      <c r="PWG85"/>
      <c r="PWH85"/>
      <c r="PWI85"/>
      <c r="PWJ85"/>
      <c r="PWK85"/>
      <c r="PWL85"/>
      <c r="PWM85"/>
      <c r="PWN85"/>
      <c r="PWO85"/>
      <c r="PWP85"/>
      <c r="PWQ85"/>
      <c r="PWR85"/>
      <c r="PWS85"/>
      <c r="PWT85"/>
      <c r="PWU85"/>
      <c r="PWV85"/>
      <c r="PWW85"/>
      <c r="PWX85"/>
      <c r="PWY85"/>
      <c r="PWZ85"/>
      <c r="PXA85"/>
      <c r="PXB85"/>
      <c r="PXC85"/>
      <c r="PXD85"/>
      <c r="PXE85"/>
      <c r="PXF85"/>
      <c r="PXG85"/>
      <c r="PXH85"/>
      <c r="PXI85"/>
      <c r="PXJ85"/>
      <c r="PXK85"/>
      <c r="PXL85"/>
      <c r="PXM85"/>
      <c r="PXN85"/>
      <c r="PXO85"/>
      <c r="PXP85"/>
      <c r="PXQ85"/>
      <c r="PXR85"/>
      <c r="PXS85"/>
      <c r="PXT85"/>
      <c r="PXU85"/>
      <c r="PXV85"/>
      <c r="PXW85"/>
      <c r="PXX85"/>
      <c r="PXY85"/>
      <c r="PXZ85"/>
      <c r="PYA85"/>
      <c r="PYB85"/>
      <c r="PYC85"/>
      <c r="PYD85"/>
      <c r="PYE85"/>
      <c r="PYF85"/>
      <c r="PYG85"/>
      <c r="PYH85"/>
      <c r="PYI85"/>
      <c r="PYJ85"/>
      <c r="PYK85"/>
      <c r="PYL85"/>
      <c r="PYM85"/>
      <c r="PYN85"/>
      <c r="PYO85"/>
      <c r="PYP85"/>
      <c r="PYQ85"/>
      <c r="PYR85"/>
      <c r="PYS85"/>
      <c r="PYT85"/>
      <c r="PYU85"/>
      <c r="PYV85"/>
      <c r="PYW85"/>
      <c r="PYX85"/>
      <c r="PYY85"/>
      <c r="PYZ85"/>
      <c r="PZA85"/>
      <c r="PZB85"/>
      <c r="PZC85"/>
      <c r="PZD85"/>
      <c r="PZE85"/>
      <c r="PZF85"/>
      <c r="PZG85"/>
      <c r="PZH85"/>
      <c r="PZI85"/>
      <c r="PZJ85"/>
      <c r="PZK85"/>
      <c r="PZL85"/>
      <c r="PZM85"/>
      <c r="PZN85"/>
      <c r="PZO85"/>
      <c r="PZP85"/>
      <c r="PZQ85"/>
      <c r="PZR85"/>
      <c r="PZS85"/>
      <c r="PZT85"/>
      <c r="PZU85"/>
      <c r="PZV85"/>
      <c r="PZW85"/>
      <c r="PZX85"/>
      <c r="PZY85"/>
      <c r="PZZ85"/>
      <c r="QAA85"/>
      <c r="QAB85"/>
      <c r="QAC85"/>
      <c r="QAD85"/>
      <c r="QAE85"/>
      <c r="QAF85"/>
      <c r="QAG85"/>
      <c r="QAH85"/>
      <c r="QAI85"/>
      <c r="QAJ85"/>
      <c r="QAK85"/>
      <c r="QAL85"/>
      <c r="QAM85"/>
      <c r="QAN85"/>
      <c r="QAO85"/>
      <c r="QAP85"/>
      <c r="QAQ85"/>
      <c r="QAR85"/>
      <c r="QAS85"/>
      <c r="QAT85"/>
      <c r="QAU85"/>
      <c r="QAV85"/>
      <c r="QAW85"/>
      <c r="QAX85"/>
      <c r="QAY85"/>
      <c r="QAZ85"/>
      <c r="QBA85"/>
      <c r="QBB85"/>
      <c r="QBC85"/>
      <c r="QBD85"/>
      <c r="QBE85"/>
      <c r="QBF85"/>
      <c r="QBG85"/>
      <c r="QBH85"/>
      <c r="QBI85"/>
      <c r="QBJ85"/>
      <c r="QBK85"/>
      <c r="QBL85"/>
      <c r="QBM85"/>
      <c r="QBN85"/>
      <c r="QBO85"/>
      <c r="QBP85"/>
      <c r="QBQ85"/>
      <c r="QBR85"/>
      <c r="QBS85"/>
      <c r="QBT85"/>
      <c r="QBU85"/>
      <c r="QBV85"/>
      <c r="QBW85"/>
      <c r="QBX85"/>
      <c r="QBY85"/>
      <c r="QBZ85"/>
      <c r="QCA85"/>
      <c r="QCB85"/>
      <c r="QCC85"/>
      <c r="QCD85"/>
      <c r="QCE85"/>
      <c r="QCF85"/>
      <c r="QCG85"/>
      <c r="QCH85"/>
      <c r="QCI85"/>
      <c r="QCJ85"/>
      <c r="QCK85"/>
      <c r="QCL85"/>
      <c r="QCM85"/>
      <c r="QCN85"/>
      <c r="QCO85"/>
      <c r="QCP85"/>
      <c r="QCQ85"/>
      <c r="QCR85"/>
      <c r="QCS85"/>
      <c r="QCT85"/>
      <c r="QCU85"/>
      <c r="QCV85"/>
      <c r="QCW85"/>
      <c r="QCX85"/>
      <c r="QCY85"/>
      <c r="QCZ85"/>
      <c r="QDA85"/>
      <c r="QDB85"/>
      <c r="QDC85"/>
      <c r="QDD85"/>
      <c r="QDE85"/>
      <c r="QDF85"/>
      <c r="QDG85"/>
      <c r="QDH85"/>
      <c r="QDI85"/>
      <c r="QDJ85"/>
      <c r="QDK85"/>
      <c r="QDL85"/>
      <c r="QDM85"/>
      <c r="QDN85"/>
      <c r="QDO85"/>
      <c r="QDP85"/>
      <c r="QDQ85"/>
      <c r="QDR85"/>
      <c r="QDS85"/>
      <c r="QDT85"/>
      <c r="QDU85"/>
      <c r="QDV85"/>
      <c r="QDW85"/>
      <c r="QDX85"/>
      <c r="QDY85"/>
      <c r="QDZ85"/>
      <c r="QEA85"/>
      <c r="QEB85"/>
      <c r="QEC85"/>
      <c r="QED85"/>
      <c r="QEE85"/>
      <c r="QEF85"/>
      <c r="QEG85"/>
      <c r="QEH85"/>
      <c r="QEI85"/>
      <c r="QEJ85"/>
      <c r="QEK85"/>
      <c r="QEL85"/>
      <c r="QEM85"/>
      <c r="QEN85"/>
      <c r="QEO85"/>
      <c r="QEP85"/>
      <c r="QEQ85"/>
      <c r="QER85"/>
      <c r="QES85"/>
      <c r="QET85"/>
      <c r="QEU85"/>
      <c r="QEV85"/>
      <c r="QEW85"/>
      <c r="QEX85"/>
      <c r="QEY85"/>
      <c r="QEZ85"/>
      <c r="QFA85"/>
      <c r="QFB85"/>
      <c r="QFC85"/>
      <c r="QFD85"/>
      <c r="QFE85"/>
      <c r="QFF85"/>
      <c r="QFG85"/>
      <c r="QFH85"/>
      <c r="QFI85"/>
      <c r="QFJ85"/>
      <c r="QFK85"/>
      <c r="QFL85"/>
      <c r="QFM85"/>
      <c r="QFN85"/>
      <c r="QFO85"/>
      <c r="QFP85"/>
      <c r="QFQ85"/>
      <c r="QFR85"/>
      <c r="QFS85"/>
      <c r="QFT85"/>
      <c r="QFU85"/>
      <c r="QFV85"/>
      <c r="QFW85"/>
      <c r="QFX85"/>
      <c r="QFY85"/>
      <c r="QFZ85"/>
      <c r="QGA85"/>
      <c r="QGB85"/>
      <c r="QGC85"/>
      <c r="QGD85"/>
      <c r="QGE85"/>
      <c r="QGF85"/>
      <c r="QGG85"/>
      <c r="QGH85"/>
      <c r="QGI85"/>
      <c r="QGJ85"/>
      <c r="QGK85"/>
      <c r="QGL85"/>
      <c r="QGM85"/>
      <c r="QGN85"/>
      <c r="QGO85"/>
      <c r="QGP85"/>
      <c r="QGQ85"/>
      <c r="QGR85"/>
      <c r="QGS85"/>
      <c r="QGT85"/>
      <c r="QGU85"/>
      <c r="QGV85"/>
      <c r="QGW85"/>
      <c r="QGX85"/>
      <c r="QGY85"/>
      <c r="QGZ85"/>
      <c r="QHA85"/>
      <c r="QHB85"/>
      <c r="QHC85"/>
      <c r="QHD85"/>
      <c r="QHE85"/>
      <c r="QHF85"/>
      <c r="QHG85"/>
      <c r="QHH85"/>
      <c r="QHI85"/>
      <c r="QHJ85"/>
      <c r="QHK85"/>
      <c r="QHL85"/>
      <c r="QHM85"/>
      <c r="QHN85"/>
      <c r="QHO85"/>
      <c r="QHP85"/>
      <c r="QHQ85"/>
      <c r="QHR85"/>
      <c r="QHS85"/>
      <c r="QHT85"/>
      <c r="QHU85"/>
      <c r="QHV85"/>
      <c r="QHW85"/>
      <c r="QHX85"/>
      <c r="QHY85"/>
      <c r="QHZ85"/>
      <c r="QIA85"/>
      <c r="QIB85"/>
      <c r="QIC85"/>
      <c r="QID85"/>
      <c r="QIE85"/>
      <c r="QIF85"/>
      <c r="QIG85"/>
      <c r="QIH85"/>
      <c r="QII85"/>
      <c r="QIJ85"/>
      <c r="QIK85"/>
      <c r="QIL85"/>
      <c r="QIM85"/>
      <c r="QIN85"/>
      <c r="QIO85"/>
      <c r="QIP85"/>
      <c r="QIQ85"/>
      <c r="QIR85"/>
      <c r="QIS85"/>
      <c r="QIT85"/>
      <c r="QIU85"/>
      <c r="QIV85"/>
      <c r="QIW85"/>
      <c r="QIX85"/>
      <c r="QIY85"/>
      <c r="QIZ85"/>
      <c r="QJA85"/>
      <c r="QJB85"/>
      <c r="QJC85"/>
      <c r="QJD85"/>
      <c r="QJE85"/>
      <c r="QJF85"/>
      <c r="QJG85"/>
      <c r="QJH85"/>
      <c r="QJI85"/>
      <c r="QJJ85"/>
      <c r="QJK85"/>
      <c r="QJL85"/>
      <c r="QJM85"/>
      <c r="QJN85"/>
      <c r="QJO85"/>
      <c r="QJP85"/>
      <c r="QJQ85"/>
      <c r="QJR85"/>
      <c r="QJS85"/>
      <c r="QJT85"/>
      <c r="QJU85"/>
      <c r="QJV85"/>
      <c r="QJW85"/>
      <c r="QJX85"/>
      <c r="QJY85"/>
      <c r="QJZ85"/>
      <c r="QKA85"/>
      <c r="QKB85"/>
      <c r="QKC85"/>
      <c r="QKD85"/>
      <c r="QKE85"/>
      <c r="QKF85"/>
      <c r="QKG85"/>
      <c r="QKH85"/>
      <c r="QKI85"/>
      <c r="QKJ85"/>
      <c r="QKK85"/>
      <c r="QKL85"/>
      <c r="QKM85"/>
      <c r="QKN85"/>
      <c r="QKO85"/>
      <c r="QKP85"/>
      <c r="QKQ85"/>
      <c r="QKR85"/>
      <c r="QKS85"/>
      <c r="QKT85"/>
      <c r="QKU85"/>
      <c r="QKV85"/>
      <c r="QKW85"/>
      <c r="QKX85"/>
      <c r="QKY85"/>
      <c r="QKZ85"/>
      <c r="QLA85"/>
      <c r="QLB85"/>
      <c r="QLC85"/>
      <c r="QLD85"/>
      <c r="QLE85"/>
      <c r="QLF85"/>
      <c r="QLG85"/>
      <c r="QLH85"/>
      <c r="QLI85"/>
      <c r="QLJ85"/>
      <c r="QLK85"/>
      <c r="QLL85"/>
      <c r="QLM85"/>
      <c r="QLN85"/>
      <c r="QLO85"/>
      <c r="QLP85"/>
      <c r="QLQ85"/>
      <c r="QLR85"/>
      <c r="QLS85"/>
      <c r="QLT85"/>
      <c r="QLU85"/>
      <c r="QLV85"/>
      <c r="QLW85"/>
      <c r="QLX85"/>
      <c r="QLY85"/>
      <c r="QLZ85"/>
      <c r="QMA85"/>
      <c r="QMB85"/>
      <c r="QMC85"/>
      <c r="QMD85"/>
      <c r="QME85"/>
      <c r="QMF85"/>
      <c r="QMG85"/>
      <c r="QMH85"/>
      <c r="QMI85"/>
      <c r="QMJ85"/>
      <c r="QMK85"/>
      <c r="QML85"/>
      <c r="QMM85"/>
      <c r="QMN85"/>
      <c r="QMO85"/>
      <c r="QMP85"/>
      <c r="QMQ85"/>
      <c r="QMR85"/>
      <c r="QMS85"/>
      <c r="QMT85"/>
      <c r="QMU85"/>
      <c r="QMV85"/>
      <c r="QMW85"/>
      <c r="QMX85"/>
      <c r="QMY85"/>
      <c r="QMZ85"/>
      <c r="QNA85"/>
      <c r="QNB85"/>
      <c r="QNC85"/>
      <c r="QND85"/>
      <c r="QNE85"/>
      <c r="QNF85"/>
      <c r="QNG85"/>
      <c r="QNH85"/>
      <c r="QNI85"/>
      <c r="QNJ85"/>
      <c r="QNK85"/>
      <c r="QNL85"/>
      <c r="QNM85"/>
      <c r="QNN85"/>
      <c r="QNO85"/>
      <c r="QNP85"/>
      <c r="QNQ85"/>
      <c r="QNR85"/>
      <c r="QNS85"/>
      <c r="QNT85"/>
      <c r="QNU85"/>
      <c r="QNV85"/>
      <c r="QNW85"/>
      <c r="QNX85"/>
      <c r="QNY85"/>
      <c r="QNZ85"/>
      <c r="QOA85"/>
      <c r="QOB85"/>
      <c r="QOC85"/>
      <c r="QOD85"/>
      <c r="QOE85"/>
      <c r="QOF85"/>
      <c r="QOG85"/>
      <c r="QOH85"/>
      <c r="QOI85"/>
      <c r="QOJ85"/>
      <c r="QOK85"/>
      <c r="QOL85"/>
      <c r="QOM85"/>
      <c r="QON85"/>
      <c r="QOO85"/>
      <c r="QOP85"/>
      <c r="QOQ85"/>
      <c r="QOR85"/>
      <c r="QOS85"/>
      <c r="QOT85"/>
      <c r="QOU85"/>
      <c r="QOV85"/>
      <c r="QOW85"/>
      <c r="QOX85"/>
      <c r="QOY85"/>
      <c r="QOZ85"/>
      <c r="QPA85"/>
      <c r="QPB85"/>
      <c r="QPC85"/>
      <c r="QPD85"/>
      <c r="QPE85"/>
      <c r="QPF85"/>
      <c r="QPG85"/>
      <c r="QPH85"/>
      <c r="QPI85"/>
      <c r="QPJ85"/>
      <c r="QPK85"/>
      <c r="QPL85"/>
      <c r="QPM85"/>
      <c r="QPN85"/>
      <c r="QPO85"/>
      <c r="QPP85"/>
      <c r="QPQ85"/>
      <c r="QPR85"/>
      <c r="QPS85"/>
      <c r="QPT85"/>
      <c r="QPU85"/>
      <c r="QPV85"/>
      <c r="QPW85"/>
      <c r="QPX85"/>
      <c r="QPY85"/>
      <c r="QPZ85"/>
      <c r="QQA85"/>
      <c r="QQB85"/>
      <c r="QQC85"/>
      <c r="QQD85"/>
      <c r="QQE85"/>
      <c r="QQF85"/>
      <c r="QQG85"/>
      <c r="QQH85"/>
      <c r="QQI85"/>
      <c r="QQJ85"/>
      <c r="QQK85"/>
      <c r="QQL85"/>
      <c r="QQM85"/>
      <c r="QQN85"/>
      <c r="QQO85"/>
      <c r="QQP85"/>
      <c r="QQQ85"/>
      <c r="QQR85"/>
      <c r="QQS85"/>
      <c r="QQT85"/>
      <c r="QQU85"/>
      <c r="QQV85"/>
      <c r="QQW85"/>
      <c r="QQX85"/>
      <c r="QQY85"/>
      <c r="QQZ85"/>
      <c r="QRA85"/>
      <c r="QRB85"/>
      <c r="QRC85"/>
      <c r="QRD85"/>
      <c r="QRE85"/>
      <c r="QRF85"/>
      <c r="QRG85"/>
      <c r="QRH85"/>
      <c r="QRI85"/>
      <c r="QRJ85"/>
      <c r="QRK85"/>
      <c r="QRL85"/>
      <c r="QRM85"/>
      <c r="QRN85"/>
      <c r="QRO85"/>
      <c r="QRP85"/>
      <c r="QRQ85"/>
      <c r="QRR85"/>
      <c r="QRS85"/>
      <c r="QRT85"/>
      <c r="QRU85"/>
      <c r="QRV85"/>
      <c r="QRW85"/>
      <c r="QRX85"/>
      <c r="QRY85"/>
      <c r="QRZ85"/>
      <c r="QSA85"/>
      <c r="QSB85"/>
      <c r="QSC85"/>
      <c r="QSD85"/>
      <c r="QSE85"/>
      <c r="QSF85"/>
      <c r="QSG85"/>
      <c r="QSH85"/>
      <c r="QSI85"/>
      <c r="QSJ85"/>
      <c r="QSK85"/>
      <c r="QSL85"/>
      <c r="QSM85"/>
      <c r="QSN85"/>
      <c r="QSO85"/>
      <c r="QSP85"/>
      <c r="QSQ85"/>
      <c r="QSR85"/>
      <c r="QSS85"/>
      <c r="QST85"/>
      <c r="QSU85"/>
      <c r="QSV85"/>
      <c r="QSW85"/>
      <c r="QSX85"/>
      <c r="QSY85"/>
      <c r="QSZ85"/>
      <c r="QTA85"/>
      <c r="QTB85"/>
      <c r="QTC85"/>
      <c r="QTD85"/>
      <c r="QTE85"/>
      <c r="QTF85"/>
      <c r="QTG85"/>
      <c r="QTH85"/>
      <c r="QTI85"/>
      <c r="QTJ85"/>
      <c r="QTK85"/>
      <c r="QTL85"/>
      <c r="QTM85"/>
      <c r="QTN85"/>
      <c r="QTO85"/>
      <c r="QTP85"/>
      <c r="QTQ85"/>
      <c r="QTR85"/>
      <c r="QTS85"/>
      <c r="QTT85"/>
      <c r="QTU85"/>
      <c r="QTV85"/>
      <c r="QTW85"/>
      <c r="QTX85"/>
      <c r="QTY85"/>
      <c r="QTZ85"/>
      <c r="QUA85"/>
      <c r="QUB85"/>
      <c r="QUC85"/>
      <c r="QUD85"/>
      <c r="QUE85"/>
      <c r="QUF85"/>
      <c r="QUG85"/>
      <c r="QUH85"/>
      <c r="QUI85"/>
      <c r="QUJ85"/>
      <c r="QUK85"/>
      <c r="QUL85"/>
      <c r="QUM85"/>
      <c r="QUN85"/>
      <c r="QUO85"/>
      <c r="QUP85"/>
      <c r="QUQ85"/>
      <c r="QUR85"/>
      <c r="QUS85"/>
      <c r="QUT85"/>
      <c r="QUU85"/>
      <c r="QUV85"/>
      <c r="QUW85"/>
      <c r="QUX85"/>
      <c r="QUY85"/>
      <c r="QUZ85"/>
      <c r="QVA85"/>
      <c r="QVB85"/>
      <c r="QVC85"/>
      <c r="QVD85"/>
      <c r="QVE85"/>
      <c r="QVF85"/>
      <c r="QVG85"/>
      <c r="QVH85"/>
      <c r="QVI85"/>
      <c r="QVJ85"/>
      <c r="QVK85"/>
      <c r="QVL85"/>
      <c r="QVM85"/>
      <c r="QVN85"/>
      <c r="QVO85"/>
      <c r="QVP85"/>
      <c r="QVQ85"/>
      <c r="QVR85"/>
      <c r="QVS85"/>
      <c r="QVT85"/>
      <c r="QVU85"/>
      <c r="QVV85"/>
      <c r="QVW85"/>
      <c r="QVX85"/>
      <c r="QVY85"/>
      <c r="QVZ85"/>
      <c r="QWA85"/>
      <c r="QWB85"/>
      <c r="QWC85"/>
      <c r="QWD85"/>
      <c r="QWE85"/>
      <c r="QWF85"/>
      <c r="QWG85"/>
      <c r="QWH85"/>
      <c r="QWI85"/>
      <c r="QWJ85"/>
      <c r="QWK85"/>
      <c r="QWL85"/>
      <c r="QWM85"/>
      <c r="QWN85"/>
      <c r="QWO85"/>
      <c r="QWP85"/>
      <c r="QWQ85"/>
      <c r="QWR85"/>
      <c r="QWS85"/>
      <c r="QWT85"/>
      <c r="QWU85"/>
      <c r="QWV85"/>
      <c r="QWW85"/>
      <c r="QWX85"/>
      <c r="QWY85"/>
      <c r="QWZ85"/>
      <c r="QXA85"/>
      <c r="QXB85"/>
      <c r="QXC85"/>
      <c r="QXD85"/>
      <c r="QXE85"/>
      <c r="QXF85"/>
      <c r="QXG85"/>
      <c r="QXH85"/>
      <c r="QXI85"/>
      <c r="QXJ85"/>
      <c r="QXK85"/>
      <c r="QXL85"/>
      <c r="QXM85"/>
      <c r="QXN85"/>
      <c r="QXO85"/>
      <c r="QXP85"/>
      <c r="QXQ85"/>
      <c r="QXR85"/>
      <c r="QXS85"/>
      <c r="QXT85"/>
      <c r="QXU85"/>
      <c r="QXV85"/>
      <c r="QXW85"/>
      <c r="QXX85"/>
      <c r="QXY85"/>
      <c r="QXZ85"/>
      <c r="QYA85"/>
      <c r="QYB85"/>
      <c r="QYC85"/>
      <c r="QYD85"/>
      <c r="QYE85"/>
      <c r="QYF85"/>
      <c r="QYG85"/>
      <c r="QYH85"/>
      <c r="QYI85"/>
      <c r="QYJ85"/>
      <c r="QYK85"/>
      <c r="QYL85"/>
      <c r="QYM85"/>
      <c r="QYN85"/>
      <c r="QYO85"/>
      <c r="QYP85"/>
      <c r="QYQ85"/>
      <c r="QYR85"/>
      <c r="QYS85"/>
      <c r="QYT85"/>
      <c r="QYU85"/>
      <c r="QYV85"/>
      <c r="QYW85"/>
      <c r="QYX85"/>
      <c r="QYY85"/>
      <c r="QYZ85"/>
      <c r="QZA85"/>
      <c r="QZB85"/>
      <c r="QZC85"/>
      <c r="QZD85"/>
      <c r="QZE85"/>
      <c r="QZF85"/>
      <c r="QZG85"/>
      <c r="QZH85"/>
      <c r="QZI85"/>
      <c r="QZJ85"/>
      <c r="QZK85"/>
      <c r="QZL85"/>
      <c r="QZM85"/>
      <c r="QZN85"/>
      <c r="QZO85"/>
      <c r="QZP85"/>
      <c r="QZQ85"/>
      <c r="QZR85"/>
      <c r="QZS85"/>
      <c r="QZT85"/>
      <c r="QZU85"/>
      <c r="QZV85"/>
      <c r="QZW85"/>
      <c r="QZX85"/>
      <c r="QZY85"/>
      <c r="QZZ85"/>
      <c r="RAA85"/>
      <c r="RAB85"/>
      <c r="RAC85"/>
      <c r="RAD85"/>
      <c r="RAE85"/>
      <c r="RAF85"/>
      <c r="RAG85"/>
      <c r="RAH85"/>
      <c r="RAI85"/>
      <c r="RAJ85"/>
      <c r="RAK85"/>
      <c r="RAL85"/>
      <c r="RAM85"/>
      <c r="RAN85"/>
      <c r="RAO85"/>
      <c r="RAP85"/>
      <c r="RAQ85"/>
      <c r="RAR85"/>
      <c r="RAS85"/>
      <c r="RAT85"/>
      <c r="RAU85"/>
      <c r="RAV85"/>
      <c r="RAW85"/>
      <c r="RAX85"/>
      <c r="RAY85"/>
      <c r="RAZ85"/>
      <c r="RBA85"/>
      <c r="RBB85"/>
      <c r="RBC85"/>
      <c r="RBD85"/>
      <c r="RBE85"/>
      <c r="RBF85"/>
      <c r="RBG85"/>
      <c r="RBH85"/>
      <c r="RBI85"/>
      <c r="RBJ85"/>
      <c r="RBK85"/>
      <c r="RBL85"/>
      <c r="RBM85"/>
      <c r="RBN85"/>
      <c r="RBO85"/>
      <c r="RBP85"/>
      <c r="RBQ85"/>
      <c r="RBR85"/>
      <c r="RBS85"/>
      <c r="RBT85"/>
      <c r="RBU85"/>
      <c r="RBV85"/>
      <c r="RBW85"/>
      <c r="RBX85"/>
      <c r="RBY85"/>
      <c r="RBZ85"/>
      <c r="RCA85"/>
      <c r="RCB85"/>
      <c r="RCC85"/>
      <c r="RCD85"/>
      <c r="RCE85"/>
      <c r="RCF85"/>
      <c r="RCG85"/>
      <c r="RCH85"/>
      <c r="RCI85"/>
      <c r="RCJ85"/>
      <c r="RCK85"/>
      <c r="RCL85"/>
      <c r="RCM85"/>
      <c r="RCN85"/>
      <c r="RCO85"/>
      <c r="RCP85"/>
      <c r="RCQ85"/>
      <c r="RCR85"/>
      <c r="RCS85"/>
      <c r="RCT85"/>
      <c r="RCU85"/>
      <c r="RCV85"/>
      <c r="RCW85"/>
      <c r="RCX85"/>
      <c r="RCY85"/>
      <c r="RCZ85"/>
      <c r="RDA85"/>
      <c r="RDB85"/>
      <c r="RDC85"/>
      <c r="RDD85"/>
      <c r="RDE85"/>
      <c r="RDF85"/>
      <c r="RDG85"/>
      <c r="RDH85"/>
      <c r="RDI85"/>
      <c r="RDJ85"/>
      <c r="RDK85"/>
      <c r="RDL85"/>
      <c r="RDM85"/>
      <c r="RDN85"/>
      <c r="RDO85"/>
      <c r="RDP85"/>
      <c r="RDQ85"/>
      <c r="RDR85"/>
      <c r="RDS85"/>
      <c r="RDT85"/>
      <c r="RDU85"/>
      <c r="RDV85"/>
      <c r="RDW85"/>
      <c r="RDX85"/>
      <c r="RDY85"/>
      <c r="RDZ85"/>
      <c r="REA85"/>
      <c r="REB85"/>
      <c r="REC85"/>
      <c r="RED85"/>
      <c r="REE85"/>
      <c r="REF85"/>
      <c r="REG85"/>
      <c r="REH85"/>
      <c r="REI85"/>
      <c r="REJ85"/>
      <c r="REK85"/>
      <c r="REL85"/>
      <c r="REM85"/>
      <c r="REN85"/>
      <c r="REO85"/>
      <c r="REP85"/>
      <c r="REQ85"/>
      <c r="RER85"/>
      <c r="RES85"/>
      <c r="RET85"/>
      <c r="REU85"/>
      <c r="REV85"/>
      <c r="REW85"/>
      <c r="REX85"/>
      <c r="REY85"/>
      <c r="REZ85"/>
      <c r="RFA85"/>
      <c r="RFB85"/>
      <c r="RFC85"/>
      <c r="RFD85"/>
      <c r="RFE85"/>
      <c r="RFF85"/>
      <c r="RFG85"/>
      <c r="RFH85"/>
      <c r="RFI85"/>
      <c r="RFJ85"/>
      <c r="RFK85"/>
      <c r="RFL85"/>
      <c r="RFM85"/>
      <c r="RFN85"/>
      <c r="RFO85"/>
      <c r="RFP85"/>
      <c r="RFQ85"/>
      <c r="RFR85"/>
      <c r="RFS85"/>
      <c r="RFT85"/>
      <c r="RFU85"/>
      <c r="RFV85"/>
      <c r="RFW85"/>
      <c r="RFX85"/>
      <c r="RFY85"/>
      <c r="RFZ85"/>
      <c r="RGA85"/>
      <c r="RGB85"/>
      <c r="RGC85"/>
      <c r="RGD85"/>
      <c r="RGE85"/>
      <c r="RGF85"/>
      <c r="RGG85"/>
      <c r="RGH85"/>
      <c r="RGI85"/>
      <c r="RGJ85"/>
      <c r="RGK85"/>
      <c r="RGL85"/>
      <c r="RGM85"/>
      <c r="RGN85"/>
      <c r="RGO85"/>
      <c r="RGP85"/>
      <c r="RGQ85"/>
      <c r="RGR85"/>
      <c r="RGS85"/>
      <c r="RGT85"/>
      <c r="RGU85"/>
      <c r="RGV85"/>
      <c r="RGW85"/>
      <c r="RGX85"/>
      <c r="RGY85"/>
      <c r="RGZ85"/>
      <c r="RHA85"/>
      <c r="RHB85"/>
      <c r="RHC85"/>
      <c r="RHD85"/>
      <c r="RHE85"/>
      <c r="RHF85"/>
      <c r="RHG85"/>
      <c r="RHH85"/>
      <c r="RHI85"/>
      <c r="RHJ85"/>
      <c r="RHK85"/>
      <c r="RHL85"/>
      <c r="RHM85"/>
      <c r="RHN85"/>
      <c r="RHO85"/>
      <c r="RHP85"/>
      <c r="RHQ85"/>
      <c r="RHR85"/>
      <c r="RHS85"/>
      <c r="RHT85"/>
      <c r="RHU85"/>
      <c r="RHV85"/>
      <c r="RHW85"/>
      <c r="RHX85"/>
      <c r="RHY85"/>
      <c r="RHZ85"/>
      <c r="RIA85"/>
      <c r="RIB85"/>
      <c r="RIC85"/>
      <c r="RID85"/>
      <c r="RIE85"/>
      <c r="RIF85"/>
      <c r="RIG85"/>
      <c r="RIH85"/>
      <c r="RII85"/>
      <c r="RIJ85"/>
      <c r="RIK85"/>
      <c r="RIL85"/>
      <c r="RIM85"/>
      <c r="RIN85"/>
      <c r="RIO85"/>
      <c r="RIP85"/>
      <c r="RIQ85"/>
      <c r="RIR85"/>
      <c r="RIS85"/>
      <c r="RIT85"/>
      <c r="RIU85"/>
      <c r="RIV85"/>
      <c r="RIW85"/>
      <c r="RIX85"/>
      <c r="RIY85"/>
      <c r="RIZ85"/>
      <c r="RJA85"/>
      <c r="RJB85"/>
      <c r="RJC85"/>
      <c r="RJD85"/>
      <c r="RJE85"/>
      <c r="RJF85"/>
      <c r="RJG85"/>
      <c r="RJH85"/>
      <c r="RJI85"/>
      <c r="RJJ85"/>
      <c r="RJK85"/>
      <c r="RJL85"/>
      <c r="RJM85"/>
      <c r="RJN85"/>
      <c r="RJO85"/>
      <c r="RJP85"/>
      <c r="RJQ85"/>
      <c r="RJR85"/>
      <c r="RJS85"/>
      <c r="RJT85"/>
      <c r="RJU85"/>
      <c r="RJV85"/>
      <c r="RJW85"/>
      <c r="RJX85"/>
      <c r="RJY85"/>
      <c r="RJZ85"/>
      <c r="RKA85"/>
      <c r="RKB85"/>
      <c r="RKC85"/>
      <c r="RKD85"/>
      <c r="RKE85"/>
      <c r="RKF85"/>
      <c r="RKG85"/>
      <c r="RKH85"/>
      <c r="RKI85"/>
      <c r="RKJ85"/>
      <c r="RKK85"/>
      <c r="RKL85"/>
      <c r="RKM85"/>
      <c r="RKN85"/>
      <c r="RKO85"/>
      <c r="RKP85"/>
      <c r="RKQ85"/>
      <c r="RKR85"/>
      <c r="RKS85"/>
      <c r="RKT85"/>
      <c r="RKU85"/>
      <c r="RKV85"/>
      <c r="RKW85"/>
      <c r="RKX85"/>
      <c r="RKY85"/>
      <c r="RKZ85"/>
      <c r="RLA85"/>
      <c r="RLB85"/>
      <c r="RLC85"/>
      <c r="RLD85"/>
      <c r="RLE85"/>
      <c r="RLF85"/>
      <c r="RLG85"/>
      <c r="RLH85"/>
      <c r="RLI85"/>
      <c r="RLJ85"/>
      <c r="RLK85"/>
      <c r="RLL85"/>
      <c r="RLM85"/>
      <c r="RLN85"/>
      <c r="RLO85"/>
      <c r="RLP85"/>
      <c r="RLQ85"/>
      <c r="RLR85"/>
      <c r="RLS85"/>
      <c r="RLT85"/>
      <c r="RLU85"/>
      <c r="RLV85"/>
      <c r="RLW85"/>
      <c r="RLX85"/>
      <c r="RLY85"/>
      <c r="RLZ85"/>
      <c r="RMA85"/>
      <c r="RMB85"/>
      <c r="RMC85"/>
      <c r="RMD85"/>
      <c r="RME85"/>
      <c r="RMF85"/>
      <c r="RMG85"/>
      <c r="RMH85"/>
      <c r="RMI85"/>
      <c r="RMJ85"/>
      <c r="RMK85"/>
      <c r="RML85"/>
      <c r="RMM85"/>
      <c r="RMN85"/>
      <c r="RMO85"/>
      <c r="RMP85"/>
      <c r="RMQ85"/>
      <c r="RMR85"/>
      <c r="RMS85"/>
      <c r="RMT85"/>
      <c r="RMU85"/>
      <c r="RMV85"/>
      <c r="RMW85"/>
      <c r="RMX85"/>
      <c r="RMY85"/>
      <c r="RMZ85"/>
      <c r="RNA85"/>
      <c r="RNB85"/>
      <c r="RNC85"/>
      <c r="RND85"/>
      <c r="RNE85"/>
      <c r="RNF85"/>
      <c r="RNG85"/>
      <c r="RNH85"/>
      <c r="RNI85"/>
      <c r="RNJ85"/>
      <c r="RNK85"/>
      <c r="RNL85"/>
      <c r="RNM85"/>
      <c r="RNN85"/>
      <c r="RNO85"/>
      <c r="RNP85"/>
      <c r="RNQ85"/>
      <c r="RNR85"/>
      <c r="RNS85"/>
      <c r="RNT85"/>
      <c r="RNU85"/>
      <c r="RNV85"/>
      <c r="RNW85"/>
      <c r="RNX85"/>
      <c r="RNY85"/>
      <c r="RNZ85"/>
      <c r="ROA85"/>
      <c r="ROB85"/>
      <c r="ROC85"/>
      <c r="ROD85"/>
      <c r="ROE85"/>
      <c r="ROF85"/>
      <c r="ROG85"/>
      <c r="ROH85"/>
      <c r="ROI85"/>
      <c r="ROJ85"/>
      <c r="ROK85"/>
      <c r="ROL85"/>
      <c r="ROM85"/>
      <c r="RON85"/>
      <c r="ROO85"/>
      <c r="ROP85"/>
      <c r="ROQ85"/>
      <c r="ROR85"/>
      <c r="ROS85"/>
      <c r="ROT85"/>
      <c r="ROU85"/>
      <c r="ROV85"/>
      <c r="ROW85"/>
      <c r="ROX85"/>
      <c r="ROY85"/>
      <c r="ROZ85"/>
      <c r="RPA85"/>
      <c r="RPB85"/>
      <c r="RPC85"/>
      <c r="RPD85"/>
      <c r="RPE85"/>
      <c r="RPF85"/>
      <c r="RPG85"/>
      <c r="RPH85"/>
      <c r="RPI85"/>
      <c r="RPJ85"/>
      <c r="RPK85"/>
      <c r="RPL85"/>
      <c r="RPM85"/>
      <c r="RPN85"/>
      <c r="RPO85"/>
      <c r="RPP85"/>
      <c r="RPQ85"/>
      <c r="RPR85"/>
      <c r="RPS85"/>
      <c r="RPT85"/>
      <c r="RPU85"/>
      <c r="RPV85"/>
      <c r="RPW85"/>
      <c r="RPX85"/>
      <c r="RPY85"/>
      <c r="RPZ85"/>
      <c r="RQA85"/>
      <c r="RQB85"/>
      <c r="RQC85"/>
      <c r="RQD85"/>
      <c r="RQE85"/>
      <c r="RQF85"/>
      <c r="RQG85"/>
      <c r="RQH85"/>
      <c r="RQI85"/>
      <c r="RQJ85"/>
      <c r="RQK85"/>
      <c r="RQL85"/>
      <c r="RQM85"/>
      <c r="RQN85"/>
      <c r="RQO85"/>
      <c r="RQP85"/>
      <c r="RQQ85"/>
      <c r="RQR85"/>
      <c r="RQS85"/>
      <c r="RQT85"/>
      <c r="RQU85"/>
      <c r="RQV85"/>
      <c r="RQW85"/>
      <c r="RQX85"/>
      <c r="RQY85"/>
      <c r="RQZ85"/>
      <c r="RRA85"/>
      <c r="RRB85"/>
      <c r="RRC85"/>
      <c r="RRD85"/>
      <c r="RRE85"/>
      <c r="RRF85"/>
      <c r="RRG85"/>
      <c r="RRH85"/>
      <c r="RRI85"/>
      <c r="RRJ85"/>
      <c r="RRK85"/>
      <c r="RRL85"/>
      <c r="RRM85"/>
      <c r="RRN85"/>
      <c r="RRO85"/>
      <c r="RRP85"/>
      <c r="RRQ85"/>
      <c r="RRR85"/>
      <c r="RRS85"/>
      <c r="RRT85"/>
      <c r="RRU85"/>
      <c r="RRV85"/>
      <c r="RRW85"/>
      <c r="RRX85"/>
      <c r="RRY85"/>
      <c r="RRZ85"/>
      <c r="RSA85"/>
      <c r="RSB85"/>
      <c r="RSC85"/>
      <c r="RSD85"/>
      <c r="RSE85"/>
      <c r="RSF85"/>
      <c r="RSG85"/>
      <c r="RSH85"/>
      <c r="RSI85"/>
      <c r="RSJ85"/>
      <c r="RSK85"/>
      <c r="RSL85"/>
      <c r="RSM85"/>
      <c r="RSN85"/>
      <c r="RSO85"/>
      <c r="RSP85"/>
      <c r="RSQ85"/>
      <c r="RSR85"/>
      <c r="RSS85"/>
      <c r="RST85"/>
      <c r="RSU85"/>
      <c r="RSV85"/>
      <c r="RSW85"/>
      <c r="RSX85"/>
      <c r="RSY85"/>
      <c r="RSZ85"/>
      <c r="RTA85"/>
      <c r="RTB85"/>
      <c r="RTC85"/>
      <c r="RTD85"/>
      <c r="RTE85"/>
      <c r="RTF85"/>
      <c r="RTG85"/>
      <c r="RTH85"/>
      <c r="RTI85"/>
      <c r="RTJ85"/>
      <c r="RTK85"/>
      <c r="RTL85"/>
      <c r="RTM85"/>
      <c r="RTN85"/>
      <c r="RTO85"/>
      <c r="RTP85"/>
      <c r="RTQ85"/>
      <c r="RTR85"/>
      <c r="RTS85"/>
      <c r="RTT85"/>
      <c r="RTU85"/>
      <c r="RTV85"/>
      <c r="RTW85"/>
      <c r="RTX85"/>
      <c r="RTY85"/>
      <c r="RTZ85"/>
      <c r="RUA85"/>
      <c r="RUB85"/>
      <c r="RUC85"/>
      <c r="RUD85"/>
      <c r="RUE85"/>
      <c r="RUF85"/>
      <c r="RUG85"/>
      <c r="RUH85"/>
      <c r="RUI85"/>
      <c r="RUJ85"/>
      <c r="RUK85"/>
      <c r="RUL85"/>
      <c r="RUM85"/>
      <c r="RUN85"/>
      <c r="RUO85"/>
      <c r="RUP85"/>
      <c r="RUQ85"/>
      <c r="RUR85"/>
      <c r="RUS85"/>
      <c r="RUT85"/>
      <c r="RUU85"/>
      <c r="RUV85"/>
      <c r="RUW85"/>
      <c r="RUX85"/>
      <c r="RUY85"/>
      <c r="RUZ85"/>
      <c r="RVA85"/>
      <c r="RVB85"/>
      <c r="RVC85"/>
      <c r="RVD85"/>
      <c r="RVE85"/>
      <c r="RVF85"/>
      <c r="RVG85"/>
      <c r="RVH85"/>
      <c r="RVI85"/>
      <c r="RVJ85"/>
      <c r="RVK85"/>
      <c r="RVL85"/>
      <c r="RVM85"/>
      <c r="RVN85"/>
      <c r="RVO85"/>
      <c r="RVP85"/>
      <c r="RVQ85"/>
      <c r="RVR85"/>
      <c r="RVS85"/>
      <c r="RVT85"/>
      <c r="RVU85"/>
      <c r="RVV85"/>
      <c r="RVW85"/>
      <c r="RVX85"/>
      <c r="RVY85"/>
      <c r="RVZ85"/>
      <c r="RWA85"/>
      <c r="RWB85"/>
      <c r="RWC85"/>
      <c r="RWD85"/>
      <c r="RWE85"/>
      <c r="RWF85"/>
      <c r="RWG85"/>
      <c r="RWH85"/>
      <c r="RWI85"/>
      <c r="RWJ85"/>
      <c r="RWK85"/>
      <c r="RWL85"/>
      <c r="RWM85"/>
      <c r="RWN85"/>
      <c r="RWO85"/>
      <c r="RWP85"/>
      <c r="RWQ85"/>
      <c r="RWR85"/>
      <c r="RWS85"/>
      <c r="RWT85"/>
      <c r="RWU85"/>
      <c r="RWV85"/>
      <c r="RWW85"/>
      <c r="RWX85"/>
      <c r="RWY85"/>
      <c r="RWZ85"/>
      <c r="RXA85"/>
      <c r="RXB85"/>
      <c r="RXC85"/>
      <c r="RXD85"/>
      <c r="RXE85"/>
      <c r="RXF85"/>
      <c r="RXG85"/>
      <c r="RXH85"/>
      <c r="RXI85"/>
      <c r="RXJ85"/>
      <c r="RXK85"/>
      <c r="RXL85"/>
      <c r="RXM85"/>
      <c r="RXN85"/>
      <c r="RXO85"/>
      <c r="RXP85"/>
      <c r="RXQ85"/>
      <c r="RXR85"/>
      <c r="RXS85"/>
      <c r="RXT85"/>
      <c r="RXU85"/>
      <c r="RXV85"/>
      <c r="RXW85"/>
      <c r="RXX85"/>
      <c r="RXY85"/>
      <c r="RXZ85"/>
      <c r="RYA85"/>
      <c r="RYB85"/>
      <c r="RYC85"/>
      <c r="RYD85"/>
      <c r="RYE85"/>
      <c r="RYF85"/>
      <c r="RYG85"/>
      <c r="RYH85"/>
      <c r="RYI85"/>
      <c r="RYJ85"/>
      <c r="RYK85"/>
      <c r="RYL85"/>
      <c r="RYM85"/>
      <c r="RYN85"/>
      <c r="RYO85"/>
      <c r="RYP85"/>
      <c r="RYQ85"/>
      <c r="RYR85"/>
      <c r="RYS85"/>
      <c r="RYT85"/>
      <c r="RYU85"/>
      <c r="RYV85"/>
      <c r="RYW85"/>
      <c r="RYX85"/>
      <c r="RYY85"/>
      <c r="RYZ85"/>
      <c r="RZA85"/>
      <c r="RZB85"/>
      <c r="RZC85"/>
      <c r="RZD85"/>
      <c r="RZE85"/>
      <c r="RZF85"/>
      <c r="RZG85"/>
      <c r="RZH85"/>
      <c r="RZI85"/>
      <c r="RZJ85"/>
      <c r="RZK85"/>
      <c r="RZL85"/>
      <c r="RZM85"/>
      <c r="RZN85"/>
      <c r="RZO85"/>
      <c r="RZP85"/>
      <c r="RZQ85"/>
      <c r="RZR85"/>
      <c r="RZS85"/>
      <c r="RZT85"/>
      <c r="RZU85"/>
      <c r="RZV85"/>
      <c r="RZW85"/>
      <c r="RZX85"/>
      <c r="RZY85"/>
      <c r="RZZ85"/>
      <c r="SAA85"/>
      <c r="SAB85"/>
      <c r="SAC85"/>
      <c r="SAD85"/>
      <c r="SAE85"/>
      <c r="SAF85"/>
      <c r="SAG85"/>
      <c r="SAH85"/>
      <c r="SAI85"/>
      <c r="SAJ85"/>
      <c r="SAK85"/>
      <c r="SAL85"/>
      <c r="SAM85"/>
      <c r="SAN85"/>
      <c r="SAO85"/>
      <c r="SAP85"/>
      <c r="SAQ85"/>
      <c r="SAR85"/>
      <c r="SAS85"/>
      <c r="SAT85"/>
      <c r="SAU85"/>
      <c r="SAV85"/>
      <c r="SAW85"/>
      <c r="SAX85"/>
      <c r="SAY85"/>
      <c r="SAZ85"/>
      <c r="SBA85"/>
      <c r="SBB85"/>
      <c r="SBC85"/>
      <c r="SBD85"/>
      <c r="SBE85"/>
      <c r="SBF85"/>
      <c r="SBG85"/>
      <c r="SBH85"/>
      <c r="SBI85"/>
      <c r="SBJ85"/>
      <c r="SBK85"/>
      <c r="SBL85"/>
      <c r="SBM85"/>
      <c r="SBN85"/>
      <c r="SBO85"/>
      <c r="SBP85"/>
      <c r="SBQ85"/>
      <c r="SBR85"/>
      <c r="SBS85"/>
      <c r="SBT85"/>
      <c r="SBU85"/>
      <c r="SBV85"/>
      <c r="SBW85"/>
      <c r="SBX85"/>
      <c r="SBY85"/>
      <c r="SBZ85"/>
      <c r="SCA85"/>
      <c r="SCB85"/>
      <c r="SCC85"/>
      <c r="SCD85"/>
      <c r="SCE85"/>
      <c r="SCF85"/>
      <c r="SCG85"/>
      <c r="SCH85"/>
      <c r="SCI85"/>
      <c r="SCJ85"/>
      <c r="SCK85"/>
      <c r="SCL85"/>
      <c r="SCM85"/>
      <c r="SCN85"/>
      <c r="SCO85"/>
      <c r="SCP85"/>
      <c r="SCQ85"/>
      <c r="SCR85"/>
      <c r="SCS85"/>
      <c r="SCT85"/>
      <c r="SCU85"/>
      <c r="SCV85"/>
      <c r="SCW85"/>
      <c r="SCX85"/>
      <c r="SCY85"/>
      <c r="SCZ85"/>
      <c r="SDA85"/>
      <c r="SDB85"/>
      <c r="SDC85"/>
      <c r="SDD85"/>
      <c r="SDE85"/>
      <c r="SDF85"/>
      <c r="SDG85"/>
      <c r="SDH85"/>
      <c r="SDI85"/>
      <c r="SDJ85"/>
      <c r="SDK85"/>
      <c r="SDL85"/>
      <c r="SDM85"/>
      <c r="SDN85"/>
      <c r="SDO85"/>
      <c r="SDP85"/>
      <c r="SDQ85"/>
      <c r="SDR85"/>
      <c r="SDS85"/>
      <c r="SDT85"/>
      <c r="SDU85"/>
      <c r="SDV85"/>
      <c r="SDW85"/>
      <c r="SDX85"/>
      <c r="SDY85"/>
      <c r="SDZ85"/>
      <c r="SEA85"/>
      <c r="SEB85"/>
      <c r="SEC85"/>
      <c r="SED85"/>
      <c r="SEE85"/>
      <c r="SEF85"/>
      <c r="SEG85"/>
      <c r="SEH85"/>
      <c r="SEI85"/>
      <c r="SEJ85"/>
      <c r="SEK85"/>
      <c r="SEL85"/>
      <c r="SEM85"/>
      <c r="SEN85"/>
      <c r="SEO85"/>
      <c r="SEP85"/>
      <c r="SEQ85"/>
      <c r="SER85"/>
      <c r="SES85"/>
      <c r="SET85"/>
      <c r="SEU85"/>
      <c r="SEV85"/>
      <c r="SEW85"/>
      <c r="SEX85"/>
      <c r="SEY85"/>
      <c r="SEZ85"/>
      <c r="SFA85"/>
      <c r="SFB85"/>
      <c r="SFC85"/>
      <c r="SFD85"/>
      <c r="SFE85"/>
      <c r="SFF85"/>
      <c r="SFG85"/>
      <c r="SFH85"/>
      <c r="SFI85"/>
      <c r="SFJ85"/>
      <c r="SFK85"/>
      <c r="SFL85"/>
      <c r="SFM85"/>
      <c r="SFN85"/>
      <c r="SFO85"/>
      <c r="SFP85"/>
      <c r="SFQ85"/>
      <c r="SFR85"/>
      <c r="SFS85"/>
      <c r="SFT85"/>
      <c r="SFU85"/>
      <c r="SFV85"/>
      <c r="SFW85"/>
      <c r="SFX85"/>
      <c r="SFY85"/>
      <c r="SFZ85"/>
      <c r="SGA85"/>
      <c r="SGB85"/>
      <c r="SGC85"/>
      <c r="SGD85"/>
      <c r="SGE85"/>
      <c r="SGF85"/>
      <c r="SGG85"/>
      <c r="SGH85"/>
      <c r="SGI85"/>
      <c r="SGJ85"/>
      <c r="SGK85"/>
      <c r="SGL85"/>
      <c r="SGM85"/>
      <c r="SGN85"/>
      <c r="SGO85"/>
      <c r="SGP85"/>
      <c r="SGQ85"/>
      <c r="SGR85"/>
      <c r="SGS85"/>
      <c r="SGT85"/>
      <c r="SGU85"/>
      <c r="SGV85"/>
      <c r="SGW85"/>
      <c r="SGX85"/>
      <c r="SGY85"/>
      <c r="SGZ85"/>
      <c r="SHA85"/>
      <c r="SHB85"/>
      <c r="SHC85"/>
      <c r="SHD85"/>
      <c r="SHE85"/>
      <c r="SHF85"/>
      <c r="SHG85"/>
      <c r="SHH85"/>
      <c r="SHI85"/>
      <c r="SHJ85"/>
      <c r="SHK85"/>
      <c r="SHL85"/>
      <c r="SHM85"/>
      <c r="SHN85"/>
      <c r="SHO85"/>
      <c r="SHP85"/>
      <c r="SHQ85"/>
      <c r="SHR85"/>
      <c r="SHS85"/>
      <c r="SHT85"/>
      <c r="SHU85"/>
      <c r="SHV85"/>
      <c r="SHW85"/>
      <c r="SHX85"/>
      <c r="SHY85"/>
      <c r="SHZ85"/>
      <c r="SIA85"/>
      <c r="SIB85"/>
      <c r="SIC85"/>
      <c r="SID85"/>
      <c r="SIE85"/>
      <c r="SIF85"/>
      <c r="SIG85"/>
      <c r="SIH85"/>
      <c r="SII85"/>
      <c r="SIJ85"/>
      <c r="SIK85"/>
      <c r="SIL85"/>
      <c r="SIM85"/>
      <c r="SIN85"/>
      <c r="SIO85"/>
      <c r="SIP85"/>
      <c r="SIQ85"/>
      <c r="SIR85"/>
      <c r="SIS85"/>
      <c r="SIT85"/>
      <c r="SIU85"/>
      <c r="SIV85"/>
      <c r="SIW85"/>
      <c r="SIX85"/>
      <c r="SIY85"/>
      <c r="SIZ85"/>
      <c r="SJA85"/>
      <c r="SJB85"/>
      <c r="SJC85"/>
      <c r="SJD85"/>
      <c r="SJE85"/>
      <c r="SJF85"/>
      <c r="SJG85"/>
      <c r="SJH85"/>
      <c r="SJI85"/>
      <c r="SJJ85"/>
      <c r="SJK85"/>
      <c r="SJL85"/>
      <c r="SJM85"/>
      <c r="SJN85"/>
      <c r="SJO85"/>
      <c r="SJP85"/>
      <c r="SJQ85"/>
      <c r="SJR85"/>
      <c r="SJS85"/>
      <c r="SJT85"/>
      <c r="SJU85"/>
      <c r="SJV85"/>
      <c r="SJW85"/>
      <c r="SJX85"/>
      <c r="SJY85"/>
      <c r="SJZ85"/>
      <c r="SKA85"/>
      <c r="SKB85"/>
      <c r="SKC85"/>
      <c r="SKD85"/>
      <c r="SKE85"/>
      <c r="SKF85"/>
      <c r="SKG85"/>
      <c r="SKH85"/>
      <c r="SKI85"/>
      <c r="SKJ85"/>
      <c r="SKK85"/>
      <c r="SKL85"/>
      <c r="SKM85"/>
      <c r="SKN85"/>
      <c r="SKO85"/>
      <c r="SKP85"/>
      <c r="SKQ85"/>
      <c r="SKR85"/>
      <c r="SKS85"/>
      <c r="SKT85"/>
      <c r="SKU85"/>
      <c r="SKV85"/>
      <c r="SKW85"/>
      <c r="SKX85"/>
      <c r="SKY85"/>
      <c r="SKZ85"/>
      <c r="SLA85"/>
      <c r="SLB85"/>
      <c r="SLC85"/>
      <c r="SLD85"/>
      <c r="SLE85"/>
      <c r="SLF85"/>
      <c r="SLG85"/>
      <c r="SLH85"/>
      <c r="SLI85"/>
      <c r="SLJ85"/>
      <c r="SLK85"/>
      <c r="SLL85"/>
      <c r="SLM85"/>
      <c r="SLN85"/>
      <c r="SLO85"/>
      <c r="SLP85"/>
      <c r="SLQ85"/>
      <c r="SLR85"/>
      <c r="SLS85"/>
      <c r="SLT85"/>
      <c r="SLU85"/>
      <c r="SLV85"/>
      <c r="SLW85"/>
      <c r="SLX85"/>
      <c r="SLY85"/>
      <c r="SLZ85"/>
      <c r="SMA85"/>
      <c r="SMB85"/>
      <c r="SMC85"/>
      <c r="SMD85"/>
      <c r="SME85"/>
      <c r="SMF85"/>
      <c r="SMG85"/>
      <c r="SMH85"/>
      <c r="SMI85"/>
      <c r="SMJ85"/>
      <c r="SMK85"/>
      <c r="SML85"/>
      <c r="SMM85"/>
      <c r="SMN85"/>
      <c r="SMO85"/>
      <c r="SMP85"/>
      <c r="SMQ85"/>
      <c r="SMR85"/>
      <c r="SMS85"/>
      <c r="SMT85"/>
      <c r="SMU85"/>
      <c r="SMV85"/>
      <c r="SMW85"/>
      <c r="SMX85"/>
      <c r="SMY85"/>
      <c r="SMZ85"/>
      <c r="SNA85"/>
      <c r="SNB85"/>
      <c r="SNC85"/>
      <c r="SND85"/>
      <c r="SNE85"/>
      <c r="SNF85"/>
      <c r="SNG85"/>
      <c r="SNH85"/>
      <c r="SNI85"/>
      <c r="SNJ85"/>
      <c r="SNK85"/>
      <c r="SNL85"/>
      <c r="SNM85"/>
      <c r="SNN85"/>
      <c r="SNO85"/>
      <c r="SNP85"/>
      <c r="SNQ85"/>
      <c r="SNR85"/>
      <c r="SNS85"/>
      <c r="SNT85"/>
      <c r="SNU85"/>
      <c r="SNV85"/>
      <c r="SNW85"/>
      <c r="SNX85"/>
      <c r="SNY85"/>
      <c r="SNZ85"/>
      <c r="SOA85"/>
      <c r="SOB85"/>
      <c r="SOC85"/>
      <c r="SOD85"/>
      <c r="SOE85"/>
      <c r="SOF85"/>
      <c r="SOG85"/>
      <c r="SOH85"/>
      <c r="SOI85"/>
      <c r="SOJ85"/>
      <c r="SOK85"/>
      <c r="SOL85"/>
      <c r="SOM85"/>
      <c r="SON85"/>
      <c r="SOO85"/>
      <c r="SOP85"/>
      <c r="SOQ85"/>
      <c r="SOR85"/>
      <c r="SOS85"/>
      <c r="SOT85"/>
      <c r="SOU85"/>
      <c r="SOV85"/>
      <c r="SOW85"/>
      <c r="SOX85"/>
      <c r="SOY85"/>
      <c r="SOZ85"/>
      <c r="SPA85"/>
      <c r="SPB85"/>
      <c r="SPC85"/>
      <c r="SPD85"/>
      <c r="SPE85"/>
      <c r="SPF85"/>
      <c r="SPG85"/>
      <c r="SPH85"/>
      <c r="SPI85"/>
      <c r="SPJ85"/>
      <c r="SPK85"/>
      <c r="SPL85"/>
      <c r="SPM85"/>
      <c r="SPN85"/>
      <c r="SPO85"/>
      <c r="SPP85"/>
      <c r="SPQ85"/>
      <c r="SPR85"/>
      <c r="SPS85"/>
      <c r="SPT85"/>
      <c r="SPU85"/>
      <c r="SPV85"/>
      <c r="SPW85"/>
      <c r="SPX85"/>
      <c r="SPY85"/>
      <c r="SPZ85"/>
      <c r="SQA85"/>
      <c r="SQB85"/>
      <c r="SQC85"/>
      <c r="SQD85"/>
      <c r="SQE85"/>
      <c r="SQF85"/>
      <c r="SQG85"/>
      <c r="SQH85"/>
      <c r="SQI85"/>
      <c r="SQJ85"/>
      <c r="SQK85"/>
      <c r="SQL85"/>
      <c r="SQM85"/>
      <c r="SQN85"/>
      <c r="SQO85"/>
      <c r="SQP85"/>
      <c r="SQQ85"/>
      <c r="SQR85"/>
      <c r="SQS85"/>
      <c r="SQT85"/>
      <c r="SQU85"/>
      <c r="SQV85"/>
      <c r="SQW85"/>
      <c r="SQX85"/>
      <c r="SQY85"/>
      <c r="SQZ85"/>
      <c r="SRA85"/>
      <c r="SRB85"/>
      <c r="SRC85"/>
      <c r="SRD85"/>
      <c r="SRE85"/>
      <c r="SRF85"/>
      <c r="SRG85"/>
      <c r="SRH85"/>
      <c r="SRI85"/>
      <c r="SRJ85"/>
      <c r="SRK85"/>
      <c r="SRL85"/>
      <c r="SRM85"/>
      <c r="SRN85"/>
      <c r="SRO85"/>
      <c r="SRP85"/>
      <c r="SRQ85"/>
      <c r="SRR85"/>
      <c r="SRS85"/>
      <c r="SRT85"/>
      <c r="SRU85"/>
      <c r="SRV85"/>
      <c r="SRW85"/>
      <c r="SRX85"/>
      <c r="SRY85"/>
      <c r="SRZ85"/>
      <c r="SSA85"/>
      <c r="SSB85"/>
      <c r="SSC85"/>
      <c r="SSD85"/>
      <c r="SSE85"/>
      <c r="SSF85"/>
      <c r="SSG85"/>
      <c r="SSH85"/>
      <c r="SSI85"/>
      <c r="SSJ85"/>
      <c r="SSK85"/>
      <c r="SSL85"/>
      <c r="SSM85"/>
      <c r="SSN85"/>
      <c r="SSO85"/>
      <c r="SSP85"/>
      <c r="SSQ85"/>
      <c r="SSR85"/>
      <c r="SSS85"/>
      <c r="SST85"/>
      <c r="SSU85"/>
      <c r="SSV85"/>
      <c r="SSW85"/>
      <c r="SSX85"/>
      <c r="SSY85"/>
      <c r="SSZ85"/>
      <c r="STA85"/>
      <c r="STB85"/>
      <c r="STC85"/>
      <c r="STD85"/>
      <c r="STE85"/>
      <c r="STF85"/>
      <c r="STG85"/>
      <c r="STH85"/>
      <c r="STI85"/>
      <c r="STJ85"/>
      <c r="STK85"/>
      <c r="STL85"/>
      <c r="STM85"/>
      <c r="STN85"/>
      <c r="STO85"/>
      <c r="STP85"/>
      <c r="STQ85"/>
      <c r="STR85"/>
      <c r="STS85"/>
      <c r="STT85"/>
      <c r="STU85"/>
      <c r="STV85"/>
      <c r="STW85"/>
      <c r="STX85"/>
      <c r="STY85"/>
      <c r="STZ85"/>
      <c r="SUA85"/>
      <c r="SUB85"/>
      <c r="SUC85"/>
      <c r="SUD85"/>
      <c r="SUE85"/>
      <c r="SUF85"/>
      <c r="SUG85"/>
      <c r="SUH85"/>
      <c r="SUI85"/>
      <c r="SUJ85"/>
      <c r="SUK85"/>
      <c r="SUL85"/>
      <c r="SUM85"/>
      <c r="SUN85"/>
      <c r="SUO85"/>
      <c r="SUP85"/>
      <c r="SUQ85"/>
      <c r="SUR85"/>
      <c r="SUS85"/>
      <c r="SUT85"/>
      <c r="SUU85"/>
      <c r="SUV85"/>
      <c r="SUW85"/>
      <c r="SUX85"/>
      <c r="SUY85"/>
      <c r="SUZ85"/>
      <c r="SVA85"/>
      <c r="SVB85"/>
      <c r="SVC85"/>
      <c r="SVD85"/>
      <c r="SVE85"/>
      <c r="SVF85"/>
      <c r="SVG85"/>
      <c r="SVH85"/>
      <c r="SVI85"/>
      <c r="SVJ85"/>
      <c r="SVK85"/>
      <c r="SVL85"/>
      <c r="SVM85"/>
      <c r="SVN85"/>
      <c r="SVO85"/>
      <c r="SVP85"/>
      <c r="SVQ85"/>
      <c r="SVR85"/>
      <c r="SVS85"/>
      <c r="SVT85"/>
      <c r="SVU85"/>
      <c r="SVV85"/>
      <c r="SVW85"/>
      <c r="SVX85"/>
      <c r="SVY85"/>
      <c r="SVZ85"/>
      <c r="SWA85"/>
      <c r="SWB85"/>
      <c r="SWC85"/>
      <c r="SWD85"/>
      <c r="SWE85"/>
      <c r="SWF85"/>
      <c r="SWG85"/>
      <c r="SWH85"/>
      <c r="SWI85"/>
      <c r="SWJ85"/>
      <c r="SWK85"/>
      <c r="SWL85"/>
      <c r="SWM85"/>
      <c r="SWN85"/>
      <c r="SWO85"/>
      <c r="SWP85"/>
      <c r="SWQ85"/>
      <c r="SWR85"/>
      <c r="SWS85"/>
      <c r="SWT85"/>
      <c r="SWU85"/>
      <c r="SWV85"/>
      <c r="SWW85"/>
      <c r="SWX85"/>
      <c r="SWY85"/>
      <c r="SWZ85"/>
      <c r="SXA85"/>
      <c r="SXB85"/>
      <c r="SXC85"/>
      <c r="SXD85"/>
      <c r="SXE85"/>
      <c r="SXF85"/>
      <c r="SXG85"/>
      <c r="SXH85"/>
      <c r="SXI85"/>
      <c r="SXJ85"/>
      <c r="SXK85"/>
      <c r="SXL85"/>
      <c r="SXM85"/>
      <c r="SXN85"/>
      <c r="SXO85"/>
      <c r="SXP85"/>
      <c r="SXQ85"/>
      <c r="SXR85"/>
      <c r="SXS85"/>
      <c r="SXT85"/>
      <c r="SXU85"/>
      <c r="SXV85"/>
      <c r="SXW85"/>
      <c r="SXX85"/>
      <c r="SXY85"/>
      <c r="SXZ85"/>
      <c r="SYA85"/>
      <c r="SYB85"/>
      <c r="SYC85"/>
      <c r="SYD85"/>
      <c r="SYE85"/>
      <c r="SYF85"/>
      <c r="SYG85"/>
      <c r="SYH85"/>
      <c r="SYI85"/>
      <c r="SYJ85"/>
      <c r="SYK85"/>
      <c r="SYL85"/>
      <c r="SYM85"/>
      <c r="SYN85"/>
      <c r="SYO85"/>
      <c r="SYP85"/>
      <c r="SYQ85"/>
      <c r="SYR85"/>
      <c r="SYS85"/>
      <c r="SYT85"/>
      <c r="SYU85"/>
      <c r="SYV85"/>
      <c r="SYW85"/>
      <c r="SYX85"/>
      <c r="SYY85"/>
      <c r="SYZ85"/>
      <c r="SZA85"/>
      <c r="SZB85"/>
      <c r="SZC85"/>
      <c r="SZD85"/>
      <c r="SZE85"/>
      <c r="SZF85"/>
      <c r="SZG85"/>
      <c r="SZH85"/>
      <c r="SZI85"/>
      <c r="SZJ85"/>
      <c r="SZK85"/>
      <c r="SZL85"/>
      <c r="SZM85"/>
      <c r="SZN85"/>
      <c r="SZO85"/>
      <c r="SZP85"/>
      <c r="SZQ85"/>
      <c r="SZR85"/>
      <c r="SZS85"/>
      <c r="SZT85"/>
      <c r="SZU85"/>
      <c r="SZV85"/>
      <c r="SZW85"/>
      <c r="SZX85"/>
      <c r="SZY85"/>
      <c r="SZZ85"/>
      <c r="TAA85"/>
      <c r="TAB85"/>
      <c r="TAC85"/>
      <c r="TAD85"/>
      <c r="TAE85"/>
      <c r="TAF85"/>
      <c r="TAG85"/>
      <c r="TAH85"/>
      <c r="TAI85"/>
      <c r="TAJ85"/>
      <c r="TAK85"/>
      <c r="TAL85"/>
      <c r="TAM85"/>
      <c r="TAN85"/>
      <c r="TAO85"/>
      <c r="TAP85"/>
      <c r="TAQ85"/>
      <c r="TAR85"/>
      <c r="TAS85"/>
      <c r="TAT85"/>
      <c r="TAU85"/>
      <c r="TAV85"/>
      <c r="TAW85"/>
      <c r="TAX85"/>
      <c r="TAY85"/>
      <c r="TAZ85"/>
      <c r="TBA85"/>
      <c r="TBB85"/>
      <c r="TBC85"/>
      <c r="TBD85"/>
      <c r="TBE85"/>
      <c r="TBF85"/>
      <c r="TBG85"/>
      <c r="TBH85"/>
      <c r="TBI85"/>
      <c r="TBJ85"/>
      <c r="TBK85"/>
      <c r="TBL85"/>
      <c r="TBM85"/>
      <c r="TBN85"/>
      <c r="TBO85"/>
      <c r="TBP85"/>
      <c r="TBQ85"/>
      <c r="TBR85"/>
      <c r="TBS85"/>
      <c r="TBT85"/>
      <c r="TBU85"/>
      <c r="TBV85"/>
      <c r="TBW85"/>
      <c r="TBX85"/>
      <c r="TBY85"/>
      <c r="TBZ85"/>
      <c r="TCA85"/>
      <c r="TCB85"/>
      <c r="TCC85"/>
      <c r="TCD85"/>
      <c r="TCE85"/>
      <c r="TCF85"/>
      <c r="TCG85"/>
      <c r="TCH85"/>
      <c r="TCI85"/>
      <c r="TCJ85"/>
      <c r="TCK85"/>
      <c r="TCL85"/>
      <c r="TCM85"/>
      <c r="TCN85"/>
      <c r="TCO85"/>
      <c r="TCP85"/>
      <c r="TCQ85"/>
      <c r="TCR85"/>
      <c r="TCS85"/>
      <c r="TCT85"/>
      <c r="TCU85"/>
      <c r="TCV85"/>
      <c r="TCW85"/>
      <c r="TCX85"/>
      <c r="TCY85"/>
      <c r="TCZ85"/>
      <c r="TDA85"/>
      <c r="TDB85"/>
      <c r="TDC85"/>
      <c r="TDD85"/>
      <c r="TDE85"/>
      <c r="TDF85"/>
      <c r="TDG85"/>
      <c r="TDH85"/>
      <c r="TDI85"/>
      <c r="TDJ85"/>
      <c r="TDK85"/>
      <c r="TDL85"/>
      <c r="TDM85"/>
      <c r="TDN85"/>
      <c r="TDO85"/>
      <c r="TDP85"/>
      <c r="TDQ85"/>
      <c r="TDR85"/>
      <c r="TDS85"/>
      <c r="TDT85"/>
      <c r="TDU85"/>
      <c r="TDV85"/>
      <c r="TDW85"/>
      <c r="TDX85"/>
      <c r="TDY85"/>
      <c r="TDZ85"/>
      <c r="TEA85"/>
      <c r="TEB85"/>
      <c r="TEC85"/>
      <c r="TED85"/>
      <c r="TEE85"/>
      <c r="TEF85"/>
      <c r="TEG85"/>
      <c r="TEH85"/>
      <c r="TEI85"/>
      <c r="TEJ85"/>
      <c r="TEK85"/>
      <c r="TEL85"/>
      <c r="TEM85"/>
      <c r="TEN85"/>
      <c r="TEO85"/>
      <c r="TEP85"/>
      <c r="TEQ85"/>
      <c r="TER85"/>
      <c r="TES85"/>
      <c r="TET85"/>
      <c r="TEU85"/>
      <c r="TEV85"/>
      <c r="TEW85"/>
      <c r="TEX85"/>
      <c r="TEY85"/>
      <c r="TEZ85"/>
      <c r="TFA85"/>
      <c r="TFB85"/>
      <c r="TFC85"/>
      <c r="TFD85"/>
      <c r="TFE85"/>
      <c r="TFF85"/>
      <c r="TFG85"/>
      <c r="TFH85"/>
      <c r="TFI85"/>
      <c r="TFJ85"/>
      <c r="TFK85"/>
      <c r="TFL85"/>
      <c r="TFM85"/>
      <c r="TFN85"/>
      <c r="TFO85"/>
      <c r="TFP85"/>
      <c r="TFQ85"/>
      <c r="TFR85"/>
      <c r="TFS85"/>
      <c r="TFT85"/>
      <c r="TFU85"/>
      <c r="TFV85"/>
      <c r="TFW85"/>
      <c r="TFX85"/>
      <c r="TFY85"/>
      <c r="TFZ85"/>
      <c r="TGA85"/>
      <c r="TGB85"/>
      <c r="TGC85"/>
      <c r="TGD85"/>
      <c r="TGE85"/>
      <c r="TGF85"/>
      <c r="TGG85"/>
      <c r="TGH85"/>
      <c r="TGI85"/>
      <c r="TGJ85"/>
      <c r="TGK85"/>
      <c r="TGL85"/>
      <c r="TGM85"/>
      <c r="TGN85"/>
      <c r="TGO85"/>
      <c r="TGP85"/>
      <c r="TGQ85"/>
      <c r="TGR85"/>
      <c r="TGS85"/>
      <c r="TGT85"/>
      <c r="TGU85"/>
      <c r="TGV85"/>
      <c r="TGW85"/>
      <c r="TGX85"/>
      <c r="TGY85"/>
      <c r="TGZ85"/>
      <c r="THA85"/>
      <c r="THB85"/>
      <c r="THC85"/>
      <c r="THD85"/>
      <c r="THE85"/>
      <c r="THF85"/>
      <c r="THG85"/>
      <c r="THH85"/>
      <c r="THI85"/>
      <c r="THJ85"/>
      <c r="THK85"/>
      <c r="THL85"/>
      <c r="THM85"/>
      <c r="THN85"/>
      <c r="THO85"/>
      <c r="THP85"/>
      <c r="THQ85"/>
      <c r="THR85"/>
      <c r="THS85"/>
      <c r="THT85"/>
      <c r="THU85"/>
      <c r="THV85"/>
      <c r="THW85"/>
      <c r="THX85"/>
      <c r="THY85"/>
      <c r="THZ85"/>
      <c r="TIA85"/>
      <c r="TIB85"/>
      <c r="TIC85"/>
      <c r="TID85"/>
      <c r="TIE85"/>
      <c r="TIF85"/>
      <c r="TIG85"/>
      <c r="TIH85"/>
      <c r="TII85"/>
      <c r="TIJ85"/>
      <c r="TIK85"/>
      <c r="TIL85"/>
      <c r="TIM85"/>
      <c r="TIN85"/>
      <c r="TIO85"/>
      <c r="TIP85"/>
      <c r="TIQ85"/>
      <c r="TIR85"/>
      <c r="TIS85"/>
      <c r="TIT85"/>
      <c r="TIU85"/>
      <c r="TIV85"/>
      <c r="TIW85"/>
      <c r="TIX85"/>
      <c r="TIY85"/>
      <c r="TIZ85"/>
      <c r="TJA85"/>
      <c r="TJB85"/>
      <c r="TJC85"/>
      <c r="TJD85"/>
      <c r="TJE85"/>
      <c r="TJF85"/>
      <c r="TJG85"/>
      <c r="TJH85"/>
      <c r="TJI85"/>
      <c r="TJJ85"/>
      <c r="TJK85"/>
      <c r="TJL85"/>
      <c r="TJM85"/>
      <c r="TJN85"/>
      <c r="TJO85"/>
      <c r="TJP85"/>
      <c r="TJQ85"/>
      <c r="TJR85"/>
      <c r="TJS85"/>
      <c r="TJT85"/>
      <c r="TJU85"/>
      <c r="TJV85"/>
      <c r="TJW85"/>
      <c r="TJX85"/>
      <c r="TJY85"/>
      <c r="TJZ85"/>
      <c r="TKA85"/>
      <c r="TKB85"/>
      <c r="TKC85"/>
      <c r="TKD85"/>
      <c r="TKE85"/>
      <c r="TKF85"/>
      <c r="TKG85"/>
      <c r="TKH85"/>
      <c r="TKI85"/>
      <c r="TKJ85"/>
      <c r="TKK85"/>
      <c r="TKL85"/>
      <c r="TKM85"/>
      <c r="TKN85"/>
      <c r="TKO85"/>
      <c r="TKP85"/>
      <c r="TKQ85"/>
      <c r="TKR85"/>
      <c r="TKS85"/>
      <c r="TKT85"/>
      <c r="TKU85"/>
      <c r="TKV85"/>
      <c r="TKW85"/>
      <c r="TKX85"/>
      <c r="TKY85"/>
      <c r="TKZ85"/>
      <c r="TLA85"/>
      <c r="TLB85"/>
      <c r="TLC85"/>
      <c r="TLD85"/>
      <c r="TLE85"/>
      <c r="TLF85"/>
      <c r="TLG85"/>
      <c r="TLH85"/>
      <c r="TLI85"/>
      <c r="TLJ85"/>
      <c r="TLK85"/>
      <c r="TLL85"/>
      <c r="TLM85"/>
      <c r="TLN85"/>
      <c r="TLO85"/>
      <c r="TLP85"/>
      <c r="TLQ85"/>
      <c r="TLR85"/>
      <c r="TLS85"/>
      <c r="TLT85"/>
      <c r="TLU85"/>
      <c r="TLV85"/>
      <c r="TLW85"/>
      <c r="TLX85"/>
      <c r="TLY85"/>
      <c r="TLZ85"/>
      <c r="TMA85"/>
      <c r="TMB85"/>
      <c r="TMC85"/>
      <c r="TMD85"/>
      <c r="TME85"/>
      <c r="TMF85"/>
      <c r="TMG85"/>
      <c r="TMH85"/>
      <c r="TMI85"/>
      <c r="TMJ85"/>
      <c r="TMK85"/>
      <c r="TML85"/>
      <c r="TMM85"/>
      <c r="TMN85"/>
      <c r="TMO85"/>
      <c r="TMP85"/>
      <c r="TMQ85"/>
      <c r="TMR85"/>
      <c r="TMS85"/>
      <c r="TMT85"/>
      <c r="TMU85"/>
      <c r="TMV85"/>
      <c r="TMW85"/>
      <c r="TMX85"/>
      <c r="TMY85"/>
      <c r="TMZ85"/>
      <c r="TNA85"/>
      <c r="TNB85"/>
      <c r="TNC85"/>
      <c r="TND85"/>
      <c r="TNE85"/>
      <c r="TNF85"/>
      <c r="TNG85"/>
      <c r="TNH85"/>
      <c r="TNI85"/>
      <c r="TNJ85"/>
      <c r="TNK85"/>
      <c r="TNL85"/>
      <c r="TNM85"/>
      <c r="TNN85"/>
      <c r="TNO85"/>
      <c r="TNP85"/>
      <c r="TNQ85"/>
      <c r="TNR85"/>
      <c r="TNS85"/>
      <c r="TNT85"/>
      <c r="TNU85"/>
      <c r="TNV85"/>
      <c r="TNW85"/>
      <c r="TNX85"/>
      <c r="TNY85"/>
      <c r="TNZ85"/>
      <c r="TOA85"/>
      <c r="TOB85"/>
      <c r="TOC85"/>
      <c r="TOD85"/>
      <c r="TOE85"/>
      <c r="TOF85"/>
      <c r="TOG85"/>
      <c r="TOH85"/>
      <c r="TOI85"/>
      <c r="TOJ85"/>
      <c r="TOK85"/>
      <c r="TOL85"/>
      <c r="TOM85"/>
      <c r="TON85"/>
      <c r="TOO85"/>
      <c r="TOP85"/>
      <c r="TOQ85"/>
      <c r="TOR85"/>
      <c r="TOS85"/>
      <c r="TOT85"/>
      <c r="TOU85"/>
      <c r="TOV85"/>
      <c r="TOW85"/>
      <c r="TOX85"/>
      <c r="TOY85"/>
      <c r="TOZ85"/>
      <c r="TPA85"/>
      <c r="TPB85"/>
      <c r="TPC85"/>
      <c r="TPD85"/>
      <c r="TPE85"/>
      <c r="TPF85"/>
      <c r="TPG85"/>
      <c r="TPH85"/>
      <c r="TPI85"/>
      <c r="TPJ85"/>
      <c r="TPK85"/>
      <c r="TPL85"/>
      <c r="TPM85"/>
      <c r="TPN85"/>
      <c r="TPO85"/>
      <c r="TPP85"/>
      <c r="TPQ85"/>
      <c r="TPR85"/>
      <c r="TPS85"/>
      <c r="TPT85"/>
      <c r="TPU85"/>
      <c r="TPV85"/>
      <c r="TPW85"/>
      <c r="TPX85"/>
      <c r="TPY85"/>
      <c r="TPZ85"/>
      <c r="TQA85"/>
      <c r="TQB85"/>
      <c r="TQC85"/>
      <c r="TQD85"/>
      <c r="TQE85"/>
      <c r="TQF85"/>
      <c r="TQG85"/>
      <c r="TQH85"/>
      <c r="TQI85"/>
      <c r="TQJ85"/>
      <c r="TQK85"/>
      <c r="TQL85"/>
      <c r="TQM85"/>
      <c r="TQN85"/>
      <c r="TQO85"/>
      <c r="TQP85"/>
      <c r="TQQ85"/>
      <c r="TQR85"/>
      <c r="TQS85"/>
      <c r="TQT85"/>
      <c r="TQU85"/>
      <c r="TQV85"/>
      <c r="TQW85"/>
      <c r="TQX85"/>
      <c r="TQY85"/>
      <c r="TQZ85"/>
      <c r="TRA85"/>
      <c r="TRB85"/>
      <c r="TRC85"/>
      <c r="TRD85"/>
      <c r="TRE85"/>
      <c r="TRF85"/>
      <c r="TRG85"/>
      <c r="TRH85"/>
      <c r="TRI85"/>
      <c r="TRJ85"/>
      <c r="TRK85"/>
      <c r="TRL85"/>
      <c r="TRM85"/>
      <c r="TRN85"/>
      <c r="TRO85"/>
      <c r="TRP85"/>
      <c r="TRQ85"/>
      <c r="TRR85"/>
      <c r="TRS85"/>
      <c r="TRT85"/>
      <c r="TRU85"/>
      <c r="TRV85"/>
      <c r="TRW85"/>
      <c r="TRX85"/>
      <c r="TRY85"/>
      <c r="TRZ85"/>
      <c r="TSA85"/>
      <c r="TSB85"/>
      <c r="TSC85"/>
      <c r="TSD85"/>
      <c r="TSE85"/>
      <c r="TSF85"/>
      <c r="TSG85"/>
      <c r="TSH85"/>
      <c r="TSI85"/>
      <c r="TSJ85"/>
      <c r="TSK85"/>
      <c r="TSL85"/>
      <c r="TSM85"/>
      <c r="TSN85"/>
      <c r="TSO85"/>
      <c r="TSP85"/>
      <c r="TSQ85"/>
      <c r="TSR85"/>
      <c r="TSS85"/>
      <c r="TST85"/>
      <c r="TSU85"/>
      <c r="TSV85"/>
      <c r="TSW85"/>
      <c r="TSX85"/>
      <c r="TSY85"/>
      <c r="TSZ85"/>
      <c r="TTA85"/>
      <c r="TTB85"/>
      <c r="TTC85"/>
      <c r="TTD85"/>
      <c r="TTE85"/>
      <c r="TTF85"/>
      <c r="TTG85"/>
      <c r="TTH85"/>
      <c r="TTI85"/>
      <c r="TTJ85"/>
      <c r="TTK85"/>
      <c r="TTL85"/>
      <c r="TTM85"/>
      <c r="TTN85"/>
      <c r="TTO85"/>
      <c r="TTP85"/>
      <c r="TTQ85"/>
      <c r="TTR85"/>
      <c r="TTS85"/>
      <c r="TTT85"/>
      <c r="TTU85"/>
      <c r="TTV85"/>
      <c r="TTW85"/>
      <c r="TTX85"/>
      <c r="TTY85"/>
      <c r="TTZ85"/>
      <c r="TUA85"/>
      <c r="TUB85"/>
      <c r="TUC85"/>
      <c r="TUD85"/>
      <c r="TUE85"/>
      <c r="TUF85"/>
      <c r="TUG85"/>
      <c r="TUH85"/>
      <c r="TUI85"/>
      <c r="TUJ85"/>
      <c r="TUK85"/>
      <c r="TUL85"/>
      <c r="TUM85"/>
      <c r="TUN85"/>
      <c r="TUO85"/>
      <c r="TUP85"/>
      <c r="TUQ85"/>
      <c r="TUR85"/>
      <c r="TUS85"/>
      <c r="TUT85"/>
      <c r="TUU85"/>
      <c r="TUV85"/>
      <c r="TUW85"/>
      <c r="TUX85"/>
      <c r="TUY85"/>
      <c r="TUZ85"/>
      <c r="TVA85"/>
      <c r="TVB85"/>
      <c r="TVC85"/>
      <c r="TVD85"/>
      <c r="TVE85"/>
      <c r="TVF85"/>
      <c r="TVG85"/>
      <c r="TVH85"/>
      <c r="TVI85"/>
      <c r="TVJ85"/>
      <c r="TVK85"/>
      <c r="TVL85"/>
      <c r="TVM85"/>
      <c r="TVN85"/>
      <c r="TVO85"/>
      <c r="TVP85"/>
      <c r="TVQ85"/>
      <c r="TVR85"/>
      <c r="TVS85"/>
      <c r="TVT85"/>
      <c r="TVU85"/>
      <c r="TVV85"/>
      <c r="TVW85"/>
      <c r="TVX85"/>
      <c r="TVY85"/>
      <c r="TVZ85"/>
      <c r="TWA85"/>
      <c r="TWB85"/>
      <c r="TWC85"/>
      <c r="TWD85"/>
      <c r="TWE85"/>
      <c r="TWF85"/>
      <c r="TWG85"/>
      <c r="TWH85"/>
      <c r="TWI85"/>
      <c r="TWJ85"/>
      <c r="TWK85"/>
      <c r="TWL85"/>
      <c r="TWM85"/>
      <c r="TWN85"/>
      <c r="TWO85"/>
      <c r="TWP85"/>
      <c r="TWQ85"/>
      <c r="TWR85"/>
      <c r="TWS85"/>
      <c r="TWT85"/>
      <c r="TWU85"/>
      <c r="TWV85"/>
      <c r="TWW85"/>
      <c r="TWX85"/>
      <c r="TWY85"/>
      <c r="TWZ85"/>
      <c r="TXA85"/>
      <c r="TXB85"/>
      <c r="TXC85"/>
      <c r="TXD85"/>
      <c r="TXE85"/>
      <c r="TXF85"/>
      <c r="TXG85"/>
      <c r="TXH85"/>
      <c r="TXI85"/>
      <c r="TXJ85"/>
      <c r="TXK85"/>
      <c r="TXL85"/>
      <c r="TXM85"/>
      <c r="TXN85"/>
      <c r="TXO85"/>
      <c r="TXP85"/>
      <c r="TXQ85"/>
      <c r="TXR85"/>
      <c r="TXS85"/>
      <c r="TXT85"/>
      <c r="TXU85"/>
      <c r="TXV85"/>
      <c r="TXW85"/>
      <c r="TXX85"/>
      <c r="TXY85"/>
      <c r="TXZ85"/>
      <c r="TYA85"/>
      <c r="TYB85"/>
      <c r="TYC85"/>
      <c r="TYD85"/>
      <c r="TYE85"/>
      <c r="TYF85"/>
      <c r="TYG85"/>
      <c r="TYH85"/>
      <c r="TYI85"/>
      <c r="TYJ85"/>
      <c r="TYK85"/>
      <c r="TYL85"/>
      <c r="TYM85"/>
      <c r="TYN85"/>
      <c r="TYO85"/>
      <c r="TYP85"/>
      <c r="TYQ85"/>
      <c r="TYR85"/>
      <c r="TYS85"/>
      <c r="TYT85"/>
      <c r="TYU85"/>
      <c r="TYV85"/>
      <c r="TYW85"/>
      <c r="TYX85"/>
      <c r="TYY85"/>
      <c r="TYZ85"/>
      <c r="TZA85"/>
      <c r="TZB85"/>
      <c r="TZC85"/>
      <c r="TZD85"/>
      <c r="TZE85"/>
      <c r="TZF85"/>
      <c r="TZG85"/>
      <c r="TZH85"/>
      <c r="TZI85"/>
      <c r="TZJ85"/>
      <c r="TZK85"/>
      <c r="TZL85"/>
      <c r="TZM85"/>
      <c r="TZN85"/>
      <c r="TZO85"/>
      <c r="TZP85"/>
      <c r="TZQ85"/>
      <c r="TZR85"/>
      <c r="TZS85"/>
      <c r="TZT85"/>
      <c r="TZU85"/>
      <c r="TZV85"/>
      <c r="TZW85"/>
      <c r="TZX85"/>
      <c r="TZY85"/>
      <c r="TZZ85"/>
      <c r="UAA85"/>
      <c r="UAB85"/>
      <c r="UAC85"/>
      <c r="UAD85"/>
      <c r="UAE85"/>
      <c r="UAF85"/>
      <c r="UAG85"/>
      <c r="UAH85"/>
      <c r="UAI85"/>
      <c r="UAJ85"/>
      <c r="UAK85"/>
      <c r="UAL85"/>
      <c r="UAM85"/>
      <c r="UAN85"/>
      <c r="UAO85"/>
      <c r="UAP85"/>
      <c r="UAQ85"/>
      <c r="UAR85"/>
      <c r="UAS85"/>
      <c r="UAT85"/>
      <c r="UAU85"/>
      <c r="UAV85"/>
      <c r="UAW85"/>
      <c r="UAX85"/>
      <c r="UAY85"/>
      <c r="UAZ85"/>
      <c r="UBA85"/>
      <c r="UBB85"/>
      <c r="UBC85"/>
      <c r="UBD85"/>
      <c r="UBE85"/>
      <c r="UBF85"/>
      <c r="UBG85"/>
      <c r="UBH85"/>
      <c r="UBI85"/>
      <c r="UBJ85"/>
      <c r="UBK85"/>
      <c r="UBL85"/>
      <c r="UBM85"/>
      <c r="UBN85"/>
      <c r="UBO85"/>
      <c r="UBP85"/>
      <c r="UBQ85"/>
      <c r="UBR85"/>
      <c r="UBS85"/>
      <c r="UBT85"/>
      <c r="UBU85"/>
      <c r="UBV85"/>
      <c r="UBW85"/>
      <c r="UBX85"/>
      <c r="UBY85"/>
      <c r="UBZ85"/>
      <c r="UCA85"/>
      <c r="UCB85"/>
      <c r="UCC85"/>
      <c r="UCD85"/>
      <c r="UCE85"/>
      <c r="UCF85"/>
      <c r="UCG85"/>
      <c r="UCH85"/>
      <c r="UCI85"/>
      <c r="UCJ85"/>
      <c r="UCK85"/>
      <c r="UCL85"/>
      <c r="UCM85"/>
      <c r="UCN85"/>
      <c r="UCO85"/>
      <c r="UCP85"/>
      <c r="UCQ85"/>
      <c r="UCR85"/>
      <c r="UCS85"/>
      <c r="UCT85"/>
      <c r="UCU85"/>
      <c r="UCV85"/>
      <c r="UCW85"/>
      <c r="UCX85"/>
      <c r="UCY85"/>
      <c r="UCZ85"/>
      <c r="UDA85"/>
      <c r="UDB85"/>
      <c r="UDC85"/>
      <c r="UDD85"/>
      <c r="UDE85"/>
      <c r="UDF85"/>
      <c r="UDG85"/>
      <c r="UDH85"/>
      <c r="UDI85"/>
      <c r="UDJ85"/>
      <c r="UDK85"/>
      <c r="UDL85"/>
      <c r="UDM85"/>
      <c r="UDN85"/>
      <c r="UDO85"/>
      <c r="UDP85"/>
      <c r="UDQ85"/>
      <c r="UDR85"/>
      <c r="UDS85"/>
      <c r="UDT85"/>
      <c r="UDU85"/>
      <c r="UDV85"/>
      <c r="UDW85"/>
      <c r="UDX85"/>
      <c r="UDY85"/>
      <c r="UDZ85"/>
      <c r="UEA85"/>
      <c r="UEB85"/>
      <c r="UEC85"/>
      <c r="UED85"/>
      <c r="UEE85"/>
      <c r="UEF85"/>
      <c r="UEG85"/>
      <c r="UEH85"/>
      <c r="UEI85"/>
      <c r="UEJ85"/>
      <c r="UEK85"/>
      <c r="UEL85"/>
      <c r="UEM85"/>
      <c r="UEN85"/>
      <c r="UEO85"/>
      <c r="UEP85"/>
      <c r="UEQ85"/>
      <c r="UER85"/>
      <c r="UES85"/>
      <c r="UET85"/>
      <c r="UEU85"/>
      <c r="UEV85"/>
      <c r="UEW85"/>
      <c r="UEX85"/>
      <c r="UEY85"/>
      <c r="UEZ85"/>
      <c r="UFA85"/>
      <c r="UFB85"/>
      <c r="UFC85"/>
      <c r="UFD85"/>
      <c r="UFE85"/>
      <c r="UFF85"/>
      <c r="UFG85"/>
      <c r="UFH85"/>
      <c r="UFI85"/>
      <c r="UFJ85"/>
      <c r="UFK85"/>
      <c r="UFL85"/>
      <c r="UFM85"/>
      <c r="UFN85"/>
      <c r="UFO85"/>
      <c r="UFP85"/>
      <c r="UFQ85"/>
      <c r="UFR85"/>
      <c r="UFS85"/>
      <c r="UFT85"/>
      <c r="UFU85"/>
      <c r="UFV85"/>
      <c r="UFW85"/>
      <c r="UFX85"/>
      <c r="UFY85"/>
      <c r="UFZ85"/>
      <c r="UGA85"/>
      <c r="UGB85"/>
      <c r="UGC85"/>
      <c r="UGD85"/>
      <c r="UGE85"/>
      <c r="UGF85"/>
      <c r="UGG85"/>
      <c r="UGH85"/>
      <c r="UGI85"/>
      <c r="UGJ85"/>
      <c r="UGK85"/>
      <c r="UGL85"/>
      <c r="UGM85"/>
      <c r="UGN85"/>
      <c r="UGO85"/>
      <c r="UGP85"/>
      <c r="UGQ85"/>
      <c r="UGR85"/>
      <c r="UGS85"/>
      <c r="UGT85"/>
      <c r="UGU85"/>
      <c r="UGV85"/>
      <c r="UGW85"/>
      <c r="UGX85"/>
      <c r="UGY85"/>
      <c r="UGZ85"/>
      <c r="UHA85"/>
      <c r="UHB85"/>
      <c r="UHC85"/>
      <c r="UHD85"/>
      <c r="UHE85"/>
      <c r="UHF85"/>
      <c r="UHG85"/>
      <c r="UHH85"/>
      <c r="UHI85"/>
      <c r="UHJ85"/>
      <c r="UHK85"/>
      <c r="UHL85"/>
      <c r="UHM85"/>
      <c r="UHN85"/>
      <c r="UHO85"/>
      <c r="UHP85"/>
      <c r="UHQ85"/>
      <c r="UHR85"/>
      <c r="UHS85"/>
      <c r="UHT85"/>
      <c r="UHU85"/>
      <c r="UHV85"/>
      <c r="UHW85"/>
      <c r="UHX85"/>
      <c r="UHY85"/>
      <c r="UHZ85"/>
      <c r="UIA85"/>
      <c r="UIB85"/>
      <c r="UIC85"/>
      <c r="UID85"/>
      <c r="UIE85"/>
      <c r="UIF85"/>
      <c r="UIG85"/>
      <c r="UIH85"/>
      <c r="UII85"/>
      <c r="UIJ85"/>
      <c r="UIK85"/>
      <c r="UIL85"/>
      <c r="UIM85"/>
      <c r="UIN85"/>
      <c r="UIO85"/>
      <c r="UIP85"/>
      <c r="UIQ85"/>
      <c r="UIR85"/>
      <c r="UIS85"/>
      <c r="UIT85"/>
      <c r="UIU85"/>
      <c r="UIV85"/>
      <c r="UIW85"/>
      <c r="UIX85"/>
      <c r="UIY85"/>
      <c r="UIZ85"/>
      <c r="UJA85"/>
      <c r="UJB85"/>
      <c r="UJC85"/>
      <c r="UJD85"/>
      <c r="UJE85"/>
      <c r="UJF85"/>
      <c r="UJG85"/>
      <c r="UJH85"/>
      <c r="UJI85"/>
      <c r="UJJ85"/>
      <c r="UJK85"/>
      <c r="UJL85"/>
      <c r="UJM85"/>
      <c r="UJN85"/>
      <c r="UJO85"/>
      <c r="UJP85"/>
      <c r="UJQ85"/>
      <c r="UJR85"/>
      <c r="UJS85"/>
      <c r="UJT85"/>
      <c r="UJU85"/>
      <c r="UJV85"/>
      <c r="UJW85"/>
      <c r="UJX85"/>
      <c r="UJY85"/>
      <c r="UJZ85"/>
      <c r="UKA85"/>
      <c r="UKB85"/>
      <c r="UKC85"/>
      <c r="UKD85"/>
      <c r="UKE85"/>
      <c r="UKF85"/>
      <c r="UKG85"/>
      <c r="UKH85"/>
      <c r="UKI85"/>
      <c r="UKJ85"/>
      <c r="UKK85"/>
      <c r="UKL85"/>
      <c r="UKM85"/>
      <c r="UKN85"/>
      <c r="UKO85"/>
      <c r="UKP85"/>
      <c r="UKQ85"/>
      <c r="UKR85"/>
      <c r="UKS85"/>
      <c r="UKT85"/>
      <c r="UKU85"/>
      <c r="UKV85"/>
      <c r="UKW85"/>
      <c r="UKX85"/>
      <c r="UKY85"/>
      <c r="UKZ85"/>
      <c r="ULA85"/>
      <c r="ULB85"/>
      <c r="ULC85"/>
      <c r="ULD85"/>
      <c r="ULE85"/>
      <c r="ULF85"/>
      <c r="ULG85"/>
      <c r="ULH85"/>
      <c r="ULI85"/>
      <c r="ULJ85"/>
      <c r="ULK85"/>
      <c r="ULL85"/>
      <c r="ULM85"/>
      <c r="ULN85"/>
      <c r="ULO85"/>
      <c r="ULP85"/>
      <c r="ULQ85"/>
      <c r="ULR85"/>
      <c r="ULS85"/>
      <c r="ULT85"/>
      <c r="ULU85"/>
      <c r="ULV85"/>
      <c r="ULW85"/>
      <c r="ULX85"/>
      <c r="ULY85"/>
      <c r="ULZ85"/>
      <c r="UMA85"/>
      <c r="UMB85"/>
      <c r="UMC85"/>
      <c r="UMD85"/>
      <c r="UME85"/>
      <c r="UMF85"/>
      <c r="UMG85"/>
      <c r="UMH85"/>
      <c r="UMI85"/>
      <c r="UMJ85"/>
      <c r="UMK85"/>
      <c r="UML85"/>
      <c r="UMM85"/>
      <c r="UMN85"/>
      <c r="UMO85"/>
      <c r="UMP85"/>
      <c r="UMQ85"/>
      <c r="UMR85"/>
      <c r="UMS85"/>
      <c r="UMT85"/>
      <c r="UMU85"/>
      <c r="UMV85"/>
      <c r="UMW85"/>
      <c r="UMX85"/>
      <c r="UMY85"/>
      <c r="UMZ85"/>
      <c r="UNA85"/>
      <c r="UNB85"/>
      <c r="UNC85"/>
      <c r="UND85"/>
      <c r="UNE85"/>
      <c r="UNF85"/>
      <c r="UNG85"/>
      <c r="UNH85"/>
      <c r="UNI85"/>
      <c r="UNJ85"/>
      <c r="UNK85"/>
      <c r="UNL85"/>
      <c r="UNM85"/>
      <c r="UNN85"/>
      <c r="UNO85"/>
      <c r="UNP85"/>
      <c r="UNQ85"/>
      <c r="UNR85"/>
      <c r="UNS85"/>
      <c r="UNT85"/>
      <c r="UNU85"/>
      <c r="UNV85"/>
      <c r="UNW85"/>
      <c r="UNX85"/>
      <c r="UNY85"/>
      <c r="UNZ85"/>
      <c r="UOA85"/>
      <c r="UOB85"/>
      <c r="UOC85"/>
      <c r="UOD85"/>
      <c r="UOE85"/>
      <c r="UOF85"/>
      <c r="UOG85"/>
      <c r="UOH85"/>
      <c r="UOI85"/>
      <c r="UOJ85"/>
      <c r="UOK85"/>
      <c r="UOL85"/>
      <c r="UOM85"/>
      <c r="UON85"/>
      <c r="UOO85"/>
      <c r="UOP85"/>
      <c r="UOQ85"/>
      <c r="UOR85"/>
      <c r="UOS85"/>
      <c r="UOT85"/>
      <c r="UOU85"/>
      <c r="UOV85"/>
      <c r="UOW85"/>
      <c r="UOX85"/>
      <c r="UOY85"/>
      <c r="UOZ85"/>
      <c r="UPA85"/>
      <c r="UPB85"/>
      <c r="UPC85"/>
      <c r="UPD85"/>
      <c r="UPE85"/>
      <c r="UPF85"/>
      <c r="UPG85"/>
      <c r="UPH85"/>
      <c r="UPI85"/>
      <c r="UPJ85"/>
      <c r="UPK85"/>
      <c r="UPL85"/>
      <c r="UPM85"/>
      <c r="UPN85"/>
      <c r="UPO85"/>
      <c r="UPP85"/>
      <c r="UPQ85"/>
      <c r="UPR85"/>
      <c r="UPS85"/>
      <c r="UPT85"/>
      <c r="UPU85"/>
      <c r="UPV85"/>
      <c r="UPW85"/>
      <c r="UPX85"/>
      <c r="UPY85"/>
      <c r="UPZ85"/>
      <c r="UQA85"/>
      <c r="UQB85"/>
      <c r="UQC85"/>
      <c r="UQD85"/>
      <c r="UQE85"/>
      <c r="UQF85"/>
      <c r="UQG85"/>
      <c r="UQH85"/>
      <c r="UQI85"/>
      <c r="UQJ85"/>
      <c r="UQK85"/>
      <c r="UQL85"/>
      <c r="UQM85"/>
      <c r="UQN85"/>
      <c r="UQO85"/>
      <c r="UQP85"/>
      <c r="UQQ85"/>
      <c r="UQR85"/>
      <c r="UQS85"/>
      <c r="UQT85"/>
      <c r="UQU85"/>
      <c r="UQV85"/>
      <c r="UQW85"/>
      <c r="UQX85"/>
      <c r="UQY85"/>
      <c r="UQZ85"/>
      <c r="URA85"/>
      <c r="URB85"/>
      <c r="URC85"/>
      <c r="URD85"/>
      <c r="URE85"/>
      <c r="URF85"/>
      <c r="URG85"/>
      <c r="URH85"/>
      <c r="URI85"/>
      <c r="URJ85"/>
      <c r="URK85"/>
      <c r="URL85"/>
      <c r="URM85"/>
      <c r="URN85"/>
      <c r="URO85"/>
      <c r="URP85"/>
      <c r="URQ85"/>
      <c r="URR85"/>
      <c r="URS85"/>
      <c r="URT85"/>
      <c r="URU85"/>
      <c r="URV85"/>
      <c r="URW85"/>
      <c r="URX85"/>
      <c r="URY85"/>
      <c r="URZ85"/>
      <c r="USA85"/>
      <c r="USB85"/>
      <c r="USC85"/>
      <c r="USD85"/>
      <c r="USE85"/>
      <c r="USF85"/>
      <c r="USG85"/>
      <c r="USH85"/>
      <c r="USI85"/>
      <c r="USJ85"/>
      <c r="USK85"/>
      <c r="USL85"/>
      <c r="USM85"/>
      <c r="USN85"/>
      <c r="USO85"/>
      <c r="USP85"/>
      <c r="USQ85"/>
      <c r="USR85"/>
      <c r="USS85"/>
      <c r="UST85"/>
      <c r="USU85"/>
      <c r="USV85"/>
      <c r="USW85"/>
      <c r="USX85"/>
      <c r="USY85"/>
      <c r="USZ85"/>
      <c r="UTA85"/>
      <c r="UTB85"/>
      <c r="UTC85"/>
      <c r="UTD85"/>
      <c r="UTE85"/>
      <c r="UTF85"/>
      <c r="UTG85"/>
      <c r="UTH85"/>
      <c r="UTI85"/>
      <c r="UTJ85"/>
      <c r="UTK85"/>
      <c r="UTL85"/>
      <c r="UTM85"/>
      <c r="UTN85"/>
      <c r="UTO85"/>
      <c r="UTP85"/>
      <c r="UTQ85"/>
      <c r="UTR85"/>
      <c r="UTS85"/>
      <c r="UTT85"/>
      <c r="UTU85"/>
      <c r="UTV85"/>
      <c r="UTW85"/>
      <c r="UTX85"/>
      <c r="UTY85"/>
      <c r="UTZ85"/>
      <c r="UUA85"/>
      <c r="UUB85"/>
      <c r="UUC85"/>
      <c r="UUD85"/>
      <c r="UUE85"/>
      <c r="UUF85"/>
      <c r="UUG85"/>
      <c r="UUH85"/>
      <c r="UUI85"/>
      <c r="UUJ85"/>
      <c r="UUK85"/>
      <c r="UUL85"/>
      <c r="UUM85"/>
      <c r="UUN85"/>
      <c r="UUO85"/>
      <c r="UUP85"/>
      <c r="UUQ85"/>
      <c r="UUR85"/>
      <c r="UUS85"/>
      <c r="UUT85"/>
      <c r="UUU85"/>
      <c r="UUV85"/>
      <c r="UUW85"/>
      <c r="UUX85"/>
      <c r="UUY85"/>
      <c r="UUZ85"/>
      <c r="UVA85"/>
      <c r="UVB85"/>
      <c r="UVC85"/>
      <c r="UVD85"/>
      <c r="UVE85"/>
      <c r="UVF85"/>
      <c r="UVG85"/>
      <c r="UVH85"/>
      <c r="UVI85"/>
      <c r="UVJ85"/>
      <c r="UVK85"/>
      <c r="UVL85"/>
      <c r="UVM85"/>
      <c r="UVN85"/>
      <c r="UVO85"/>
      <c r="UVP85"/>
      <c r="UVQ85"/>
      <c r="UVR85"/>
      <c r="UVS85"/>
      <c r="UVT85"/>
      <c r="UVU85"/>
      <c r="UVV85"/>
      <c r="UVW85"/>
      <c r="UVX85"/>
      <c r="UVY85"/>
      <c r="UVZ85"/>
      <c r="UWA85"/>
      <c r="UWB85"/>
      <c r="UWC85"/>
      <c r="UWD85"/>
      <c r="UWE85"/>
      <c r="UWF85"/>
      <c r="UWG85"/>
      <c r="UWH85"/>
      <c r="UWI85"/>
      <c r="UWJ85"/>
      <c r="UWK85"/>
      <c r="UWL85"/>
      <c r="UWM85"/>
      <c r="UWN85"/>
      <c r="UWO85"/>
      <c r="UWP85"/>
      <c r="UWQ85"/>
      <c r="UWR85"/>
      <c r="UWS85"/>
      <c r="UWT85"/>
      <c r="UWU85"/>
      <c r="UWV85"/>
      <c r="UWW85"/>
      <c r="UWX85"/>
      <c r="UWY85"/>
      <c r="UWZ85"/>
      <c r="UXA85"/>
      <c r="UXB85"/>
      <c r="UXC85"/>
      <c r="UXD85"/>
      <c r="UXE85"/>
      <c r="UXF85"/>
      <c r="UXG85"/>
      <c r="UXH85"/>
      <c r="UXI85"/>
      <c r="UXJ85"/>
      <c r="UXK85"/>
      <c r="UXL85"/>
      <c r="UXM85"/>
      <c r="UXN85"/>
      <c r="UXO85"/>
      <c r="UXP85"/>
      <c r="UXQ85"/>
      <c r="UXR85"/>
      <c r="UXS85"/>
      <c r="UXT85"/>
      <c r="UXU85"/>
      <c r="UXV85"/>
      <c r="UXW85"/>
      <c r="UXX85"/>
      <c r="UXY85"/>
      <c r="UXZ85"/>
      <c r="UYA85"/>
      <c r="UYB85"/>
      <c r="UYC85"/>
      <c r="UYD85"/>
      <c r="UYE85"/>
      <c r="UYF85"/>
      <c r="UYG85"/>
      <c r="UYH85"/>
      <c r="UYI85"/>
      <c r="UYJ85"/>
      <c r="UYK85"/>
      <c r="UYL85"/>
      <c r="UYM85"/>
      <c r="UYN85"/>
      <c r="UYO85"/>
      <c r="UYP85"/>
      <c r="UYQ85"/>
      <c r="UYR85"/>
      <c r="UYS85"/>
      <c r="UYT85"/>
      <c r="UYU85"/>
      <c r="UYV85"/>
      <c r="UYW85"/>
      <c r="UYX85"/>
      <c r="UYY85"/>
      <c r="UYZ85"/>
      <c r="UZA85"/>
      <c r="UZB85"/>
      <c r="UZC85"/>
      <c r="UZD85"/>
      <c r="UZE85"/>
      <c r="UZF85"/>
      <c r="UZG85"/>
      <c r="UZH85"/>
      <c r="UZI85"/>
      <c r="UZJ85"/>
      <c r="UZK85"/>
      <c r="UZL85"/>
      <c r="UZM85"/>
      <c r="UZN85"/>
      <c r="UZO85"/>
      <c r="UZP85"/>
      <c r="UZQ85"/>
      <c r="UZR85"/>
      <c r="UZS85"/>
      <c r="UZT85"/>
      <c r="UZU85"/>
      <c r="UZV85"/>
      <c r="UZW85"/>
      <c r="UZX85"/>
      <c r="UZY85"/>
      <c r="UZZ85"/>
      <c r="VAA85"/>
      <c r="VAB85"/>
      <c r="VAC85"/>
      <c r="VAD85"/>
      <c r="VAE85"/>
      <c r="VAF85"/>
      <c r="VAG85"/>
      <c r="VAH85"/>
      <c r="VAI85"/>
      <c r="VAJ85"/>
      <c r="VAK85"/>
      <c r="VAL85"/>
      <c r="VAM85"/>
      <c r="VAN85"/>
      <c r="VAO85"/>
      <c r="VAP85"/>
      <c r="VAQ85"/>
      <c r="VAR85"/>
      <c r="VAS85"/>
      <c r="VAT85"/>
      <c r="VAU85"/>
      <c r="VAV85"/>
      <c r="VAW85"/>
      <c r="VAX85"/>
      <c r="VAY85"/>
      <c r="VAZ85"/>
      <c r="VBA85"/>
      <c r="VBB85"/>
      <c r="VBC85"/>
      <c r="VBD85"/>
      <c r="VBE85"/>
      <c r="VBF85"/>
      <c r="VBG85"/>
      <c r="VBH85"/>
      <c r="VBI85"/>
      <c r="VBJ85"/>
      <c r="VBK85"/>
      <c r="VBL85"/>
      <c r="VBM85"/>
      <c r="VBN85"/>
      <c r="VBO85"/>
      <c r="VBP85"/>
      <c r="VBQ85"/>
      <c r="VBR85"/>
      <c r="VBS85"/>
      <c r="VBT85"/>
      <c r="VBU85"/>
      <c r="VBV85"/>
      <c r="VBW85"/>
      <c r="VBX85"/>
      <c r="VBY85"/>
      <c r="VBZ85"/>
      <c r="VCA85"/>
      <c r="VCB85"/>
      <c r="VCC85"/>
      <c r="VCD85"/>
      <c r="VCE85"/>
      <c r="VCF85"/>
      <c r="VCG85"/>
      <c r="VCH85"/>
      <c r="VCI85"/>
      <c r="VCJ85"/>
      <c r="VCK85"/>
      <c r="VCL85"/>
      <c r="VCM85"/>
      <c r="VCN85"/>
      <c r="VCO85"/>
      <c r="VCP85"/>
      <c r="VCQ85"/>
      <c r="VCR85"/>
      <c r="VCS85"/>
      <c r="VCT85"/>
      <c r="VCU85"/>
      <c r="VCV85"/>
      <c r="VCW85"/>
      <c r="VCX85"/>
      <c r="VCY85"/>
      <c r="VCZ85"/>
      <c r="VDA85"/>
      <c r="VDB85"/>
      <c r="VDC85"/>
      <c r="VDD85"/>
      <c r="VDE85"/>
      <c r="VDF85"/>
      <c r="VDG85"/>
      <c r="VDH85"/>
      <c r="VDI85"/>
      <c r="VDJ85"/>
      <c r="VDK85"/>
      <c r="VDL85"/>
      <c r="VDM85"/>
      <c r="VDN85"/>
      <c r="VDO85"/>
      <c r="VDP85"/>
      <c r="VDQ85"/>
      <c r="VDR85"/>
      <c r="VDS85"/>
      <c r="VDT85"/>
      <c r="VDU85"/>
      <c r="VDV85"/>
      <c r="VDW85"/>
      <c r="VDX85"/>
      <c r="VDY85"/>
      <c r="VDZ85"/>
      <c r="VEA85"/>
      <c r="VEB85"/>
      <c r="VEC85"/>
      <c r="VED85"/>
      <c r="VEE85"/>
      <c r="VEF85"/>
      <c r="VEG85"/>
      <c r="VEH85"/>
      <c r="VEI85"/>
      <c r="VEJ85"/>
      <c r="VEK85"/>
      <c r="VEL85"/>
      <c r="VEM85"/>
      <c r="VEN85"/>
      <c r="VEO85"/>
      <c r="VEP85"/>
      <c r="VEQ85"/>
      <c r="VER85"/>
      <c r="VES85"/>
      <c r="VET85"/>
      <c r="VEU85"/>
      <c r="VEV85"/>
      <c r="VEW85"/>
      <c r="VEX85"/>
      <c r="VEY85"/>
      <c r="VEZ85"/>
      <c r="VFA85"/>
      <c r="VFB85"/>
      <c r="VFC85"/>
      <c r="VFD85"/>
      <c r="VFE85"/>
      <c r="VFF85"/>
      <c r="VFG85"/>
      <c r="VFH85"/>
      <c r="VFI85"/>
      <c r="VFJ85"/>
      <c r="VFK85"/>
      <c r="VFL85"/>
      <c r="VFM85"/>
      <c r="VFN85"/>
      <c r="VFO85"/>
      <c r="VFP85"/>
      <c r="VFQ85"/>
      <c r="VFR85"/>
      <c r="VFS85"/>
      <c r="VFT85"/>
      <c r="VFU85"/>
      <c r="VFV85"/>
      <c r="VFW85"/>
      <c r="VFX85"/>
      <c r="VFY85"/>
      <c r="VFZ85"/>
      <c r="VGA85"/>
      <c r="VGB85"/>
      <c r="VGC85"/>
      <c r="VGD85"/>
      <c r="VGE85"/>
      <c r="VGF85"/>
      <c r="VGG85"/>
      <c r="VGH85"/>
      <c r="VGI85"/>
      <c r="VGJ85"/>
      <c r="VGK85"/>
      <c r="VGL85"/>
      <c r="VGM85"/>
      <c r="VGN85"/>
      <c r="VGO85"/>
      <c r="VGP85"/>
      <c r="VGQ85"/>
      <c r="VGR85"/>
      <c r="VGS85"/>
      <c r="VGT85"/>
      <c r="VGU85"/>
      <c r="VGV85"/>
      <c r="VGW85"/>
      <c r="VGX85"/>
      <c r="VGY85"/>
      <c r="VGZ85"/>
      <c r="VHA85"/>
      <c r="VHB85"/>
      <c r="VHC85"/>
      <c r="VHD85"/>
      <c r="VHE85"/>
      <c r="VHF85"/>
      <c r="VHG85"/>
      <c r="VHH85"/>
      <c r="VHI85"/>
      <c r="VHJ85"/>
      <c r="VHK85"/>
      <c r="VHL85"/>
      <c r="VHM85"/>
      <c r="VHN85"/>
      <c r="VHO85"/>
      <c r="VHP85"/>
      <c r="VHQ85"/>
      <c r="VHR85"/>
      <c r="VHS85"/>
      <c r="VHT85"/>
      <c r="VHU85"/>
      <c r="VHV85"/>
      <c r="VHW85"/>
      <c r="VHX85"/>
      <c r="VHY85"/>
      <c r="VHZ85"/>
      <c r="VIA85"/>
      <c r="VIB85"/>
      <c r="VIC85"/>
      <c r="VID85"/>
      <c r="VIE85"/>
      <c r="VIF85"/>
      <c r="VIG85"/>
      <c r="VIH85"/>
      <c r="VII85"/>
      <c r="VIJ85"/>
      <c r="VIK85"/>
      <c r="VIL85"/>
      <c r="VIM85"/>
      <c r="VIN85"/>
      <c r="VIO85"/>
      <c r="VIP85"/>
      <c r="VIQ85"/>
      <c r="VIR85"/>
      <c r="VIS85"/>
      <c r="VIT85"/>
      <c r="VIU85"/>
      <c r="VIV85"/>
      <c r="VIW85"/>
      <c r="VIX85"/>
      <c r="VIY85"/>
      <c r="VIZ85"/>
      <c r="VJA85"/>
      <c r="VJB85"/>
      <c r="VJC85"/>
      <c r="VJD85"/>
      <c r="VJE85"/>
      <c r="VJF85"/>
      <c r="VJG85"/>
      <c r="VJH85"/>
      <c r="VJI85"/>
      <c r="VJJ85"/>
      <c r="VJK85"/>
      <c r="VJL85"/>
      <c r="VJM85"/>
      <c r="VJN85"/>
      <c r="VJO85"/>
      <c r="VJP85"/>
      <c r="VJQ85"/>
      <c r="VJR85"/>
      <c r="VJS85"/>
      <c r="VJT85"/>
      <c r="VJU85"/>
      <c r="VJV85"/>
      <c r="VJW85"/>
      <c r="VJX85"/>
      <c r="VJY85"/>
      <c r="VJZ85"/>
      <c r="VKA85"/>
      <c r="VKB85"/>
      <c r="VKC85"/>
      <c r="VKD85"/>
      <c r="VKE85"/>
      <c r="VKF85"/>
      <c r="VKG85"/>
      <c r="VKH85"/>
      <c r="VKI85"/>
      <c r="VKJ85"/>
      <c r="VKK85"/>
      <c r="VKL85"/>
      <c r="VKM85"/>
      <c r="VKN85"/>
      <c r="VKO85"/>
      <c r="VKP85"/>
      <c r="VKQ85"/>
      <c r="VKR85"/>
      <c r="VKS85"/>
      <c r="VKT85"/>
      <c r="VKU85"/>
      <c r="VKV85"/>
      <c r="VKW85"/>
      <c r="VKX85"/>
      <c r="VKY85"/>
      <c r="VKZ85"/>
      <c r="VLA85"/>
      <c r="VLB85"/>
      <c r="VLC85"/>
      <c r="VLD85"/>
      <c r="VLE85"/>
      <c r="VLF85"/>
      <c r="VLG85"/>
      <c r="VLH85"/>
      <c r="VLI85"/>
      <c r="VLJ85"/>
      <c r="VLK85"/>
      <c r="VLL85"/>
      <c r="VLM85"/>
      <c r="VLN85"/>
      <c r="VLO85"/>
      <c r="VLP85"/>
      <c r="VLQ85"/>
      <c r="VLR85"/>
      <c r="VLS85"/>
      <c r="VLT85"/>
      <c r="VLU85"/>
      <c r="VLV85"/>
      <c r="VLW85"/>
      <c r="VLX85"/>
      <c r="VLY85"/>
      <c r="VLZ85"/>
      <c r="VMA85"/>
      <c r="VMB85"/>
      <c r="VMC85"/>
      <c r="VMD85"/>
      <c r="VME85"/>
      <c r="VMF85"/>
      <c r="VMG85"/>
      <c r="VMH85"/>
      <c r="VMI85"/>
      <c r="VMJ85"/>
      <c r="VMK85"/>
      <c r="VML85"/>
      <c r="VMM85"/>
      <c r="VMN85"/>
      <c r="VMO85"/>
      <c r="VMP85"/>
      <c r="VMQ85"/>
      <c r="VMR85"/>
      <c r="VMS85"/>
      <c r="VMT85"/>
      <c r="VMU85"/>
      <c r="VMV85"/>
      <c r="VMW85"/>
      <c r="VMX85"/>
      <c r="VMY85"/>
      <c r="VMZ85"/>
      <c r="VNA85"/>
      <c r="VNB85"/>
      <c r="VNC85"/>
      <c r="VND85"/>
      <c r="VNE85"/>
      <c r="VNF85"/>
      <c r="VNG85"/>
      <c r="VNH85"/>
      <c r="VNI85"/>
      <c r="VNJ85"/>
      <c r="VNK85"/>
      <c r="VNL85"/>
      <c r="VNM85"/>
      <c r="VNN85"/>
      <c r="VNO85"/>
      <c r="VNP85"/>
      <c r="VNQ85"/>
      <c r="VNR85"/>
      <c r="VNS85"/>
      <c r="VNT85"/>
      <c r="VNU85"/>
      <c r="VNV85"/>
      <c r="VNW85"/>
      <c r="VNX85"/>
      <c r="VNY85"/>
      <c r="VNZ85"/>
      <c r="VOA85"/>
      <c r="VOB85"/>
      <c r="VOC85"/>
      <c r="VOD85"/>
      <c r="VOE85"/>
      <c r="VOF85"/>
      <c r="VOG85"/>
      <c r="VOH85"/>
      <c r="VOI85"/>
      <c r="VOJ85"/>
      <c r="VOK85"/>
      <c r="VOL85"/>
      <c r="VOM85"/>
      <c r="VON85"/>
      <c r="VOO85"/>
      <c r="VOP85"/>
      <c r="VOQ85"/>
      <c r="VOR85"/>
      <c r="VOS85"/>
      <c r="VOT85"/>
      <c r="VOU85"/>
      <c r="VOV85"/>
      <c r="VOW85"/>
      <c r="VOX85"/>
      <c r="VOY85"/>
      <c r="VOZ85"/>
      <c r="VPA85"/>
      <c r="VPB85"/>
      <c r="VPC85"/>
      <c r="VPD85"/>
      <c r="VPE85"/>
      <c r="VPF85"/>
      <c r="VPG85"/>
      <c r="VPH85"/>
      <c r="VPI85"/>
      <c r="VPJ85"/>
      <c r="VPK85"/>
      <c r="VPL85"/>
      <c r="VPM85"/>
      <c r="VPN85"/>
      <c r="VPO85"/>
      <c r="VPP85"/>
      <c r="VPQ85"/>
      <c r="VPR85"/>
      <c r="VPS85"/>
      <c r="VPT85"/>
      <c r="VPU85"/>
      <c r="VPV85"/>
      <c r="VPW85"/>
      <c r="VPX85"/>
      <c r="VPY85"/>
      <c r="VPZ85"/>
      <c r="VQA85"/>
      <c r="VQB85"/>
      <c r="VQC85"/>
      <c r="VQD85"/>
      <c r="VQE85"/>
      <c r="VQF85"/>
      <c r="VQG85"/>
      <c r="VQH85"/>
      <c r="VQI85"/>
      <c r="VQJ85"/>
      <c r="VQK85"/>
      <c r="VQL85"/>
      <c r="VQM85"/>
      <c r="VQN85"/>
      <c r="VQO85"/>
      <c r="VQP85"/>
      <c r="VQQ85"/>
      <c r="VQR85"/>
      <c r="VQS85"/>
      <c r="VQT85"/>
      <c r="VQU85"/>
      <c r="VQV85"/>
      <c r="VQW85"/>
      <c r="VQX85"/>
      <c r="VQY85"/>
      <c r="VQZ85"/>
      <c r="VRA85"/>
      <c r="VRB85"/>
      <c r="VRC85"/>
      <c r="VRD85"/>
      <c r="VRE85"/>
      <c r="VRF85"/>
      <c r="VRG85"/>
      <c r="VRH85"/>
      <c r="VRI85"/>
      <c r="VRJ85"/>
      <c r="VRK85"/>
      <c r="VRL85"/>
      <c r="VRM85"/>
      <c r="VRN85"/>
      <c r="VRO85"/>
      <c r="VRP85"/>
      <c r="VRQ85"/>
      <c r="VRR85"/>
      <c r="VRS85"/>
      <c r="VRT85"/>
      <c r="VRU85"/>
      <c r="VRV85"/>
      <c r="VRW85"/>
      <c r="VRX85"/>
      <c r="VRY85"/>
      <c r="VRZ85"/>
      <c r="VSA85"/>
      <c r="VSB85"/>
      <c r="VSC85"/>
      <c r="VSD85"/>
      <c r="VSE85"/>
      <c r="VSF85"/>
      <c r="VSG85"/>
      <c r="VSH85"/>
      <c r="VSI85"/>
      <c r="VSJ85"/>
      <c r="VSK85"/>
      <c r="VSL85"/>
      <c r="VSM85"/>
      <c r="VSN85"/>
      <c r="VSO85"/>
      <c r="VSP85"/>
      <c r="VSQ85"/>
      <c r="VSR85"/>
      <c r="VSS85"/>
      <c r="VST85"/>
      <c r="VSU85"/>
      <c r="VSV85"/>
      <c r="VSW85"/>
      <c r="VSX85"/>
      <c r="VSY85"/>
      <c r="VSZ85"/>
      <c r="VTA85"/>
      <c r="VTB85"/>
      <c r="VTC85"/>
      <c r="VTD85"/>
      <c r="VTE85"/>
      <c r="VTF85"/>
      <c r="VTG85"/>
      <c r="VTH85"/>
      <c r="VTI85"/>
      <c r="VTJ85"/>
      <c r="VTK85"/>
      <c r="VTL85"/>
      <c r="VTM85"/>
      <c r="VTN85"/>
      <c r="VTO85"/>
      <c r="VTP85"/>
      <c r="VTQ85"/>
      <c r="VTR85"/>
      <c r="VTS85"/>
      <c r="VTT85"/>
      <c r="VTU85"/>
      <c r="VTV85"/>
      <c r="VTW85"/>
      <c r="VTX85"/>
      <c r="VTY85"/>
      <c r="VTZ85"/>
      <c r="VUA85"/>
      <c r="VUB85"/>
      <c r="VUC85"/>
      <c r="VUD85"/>
      <c r="VUE85"/>
      <c r="VUF85"/>
      <c r="VUG85"/>
      <c r="VUH85"/>
      <c r="VUI85"/>
      <c r="VUJ85"/>
      <c r="VUK85"/>
      <c r="VUL85"/>
      <c r="VUM85"/>
      <c r="VUN85"/>
      <c r="VUO85"/>
      <c r="VUP85"/>
      <c r="VUQ85"/>
      <c r="VUR85"/>
      <c r="VUS85"/>
      <c r="VUT85"/>
      <c r="VUU85"/>
      <c r="VUV85"/>
      <c r="VUW85"/>
      <c r="VUX85"/>
      <c r="VUY85"/>
      <c r="VUZ85"/>
      <c r="VVA85"/>
      <c r="VVB85"/>
      <c r="VVC85"/>
      <c r="VVD85"/>
      <c r="VVE85"/>
      <c r="VVF85"/>
      <c r="VVG85"/>
      <c r="VVH85"/>
      <c r="VVI85"/>
      <c r="VVJ85"/>
      <c r="VVK85"/>
      <c r="VVL85"/>
      <c r="VVM85"/>
      <c r="VVN85"/>
      <c r="VVO85"/>
      <c r="VVP85"/>
      <c r="VVQ85"/>
      <c r="VVR85"/>
      <c r="VVS85"/>
      <c r="VVT85"/>
      <c r="VVU85"/>
      <c r="VVV85"/>
      <c r="VVW85"/>
      <c r="VVX85"/>
      <c r="VVY85"/>
      <c r="VVZ85"/>
      <c r="VWA85"/>
      <c r="VWB85"/>
      <c r="VWC85"/>
      <c r="VWD85"/>
      <c r="VWE85"/>
      <c r="VWF85"/>
      <c r="VWG85"/>
      <c r="VWH85"/>
      <c r="VWI85"/>
      <c r="VWJ85"/>
      <c r="VWK85"/>
      <c r="VWL85"/>
      <c r="VWM85"/>
      <c r="VWN85"/>
      <c r="VWO85"/>
      <c r="VWP85"/>
      <c r="VWQ85"/>
      <c r="VWR85"/>
      <c r="VWS85"/>
      <c r="VWT85"/>
      <c r="VWU85"/>
      <c r="VWV85"/>
      <c r="VWW85"/>
      <c r="VWX85"/>
      <c r="VWY85"/>
      <c r="VWZ85"/>
      <c r="VXA85"/>
      <c r="VXB85"/>
      <c r="VXC85"/>
      <c r="VXD85"/>
      <c r="VXE85"/>
      <c r="VXF85"/>
      <c r="VXG85"/>
      <c r="VXH85"/>
      <c r="VXI85"/>
      <c r="VXJ85"/>
      <c r="VXK85"/>
      <c r="VXL85"/>
      <c r="VXM85"/>
      <c r="VXN85"/>
      <c r="VXO85"/>
      <c r="VXP85"/>
      <c r="VXQ85"/>
      <c r="VXR85"/>
      <c r="VXS85"/>
      <c r="VXT85"/>
      <c r="VXU85"/>
      <c r="VXV85"/>
      <c r="VXW85"/>
      <c r="VXX85"/>
      <c r="VXY85"/>
      <c r="VXZ85"/>
      <c r="VYA85"/>
      <c r="VYB85"/>
      <c r="VYC85"/>
      <c r="VYD85"/>
      <c r="VYE85"/>
      <c r="VYF85"/>
      <c r="VYG85"/>
      <c r="VYH85"/>
      <c r="VYI85"/>
      <c r="VYJ85"/>
      <c r="VYK85"/>
      <c r="VYL85"/>
      <c r="VYM85"/>
      <c r="VYN85"/>
      <c r="VYO85"/>
      <c r="VYP85"/>
      <c r="VYQ85"/>
      <c r="VYR85"/>
      <c r="VYS85"/>
      <c r="VYT85"/>
      <c r="VYU85"/>
      <c r="VYV85"/>
      <c r="VYW85"/>
      <c r="VYX85"/>
      <c r="VYY85"/>
      <c r="VYZ85"/>
      <c r="VZA85"/>
      <c r="VZB85"/>
      <c r="VZC85"/>
      <c r="VZD85"/>
      <c r="VZE85"/>
      <c r="VZF85"/>
      <c r="VZG85"/>
      <c r="VZH85"/>
      <c r="VZI85"/>
      <c r="VZJ85"/>
      <c r="VZK85"/>
      <c r="VZL85"/>
      <c r="VZM85"/>
      <c r="VZN85"/>
      <c r="VZO85"/>
      <c r="VZP85"/>
      <c r="VZQ85"/>
      <c r="VZR85"/>
      <c r="VZS85"/>
      <c r="VZT85"/>
      <c r="VZU85"/>
      <c r="VZV85"/>
      <c r="VZW85"/>
      <c r="VZX85"/>
      <c r="VZY85"/>
      <c r="VZZ85"/>
      <c r="WAA85"/>
      <c r="WAB85"/>
      <c r="WAC85"/>
      <c r="WAD85"/>
      <c r="WAE85"/>
      <c r="WAF85"/>
      <c r="WAG85"/>
      <c r="WAH85"/>
      <c r="WAI85"/>
      <c r="WAJ85"/>
      <c r="WAK85"/>
      <c r="WAL85"/>
      <c r="WAM85"/>
      <c r="WAN85"/>
      <c r="WAO85"/>
      <c r="WAP85"/>
      <c r="WAQ85"/>
      <c r="WAR85"/>
      <c r="WAS85"/>
      <c r="WAT85"/>
      <c r="WAU85"/>
      <c r="WAV85"/>
      <c r="WAW85"/>
      <c r="WAX85"/>
      <c r="WAY85"/>
      <c r="WAZ85"/>
      <c r="WBA85"/>
      <c r="WBB85"/>
      <c r="WBC85"/>
      <c r="WBD85"/>
      <c r="WBE85"/>
      <c r="WBF85"/>
      <c r="WBG85"/>
      <c r="WBH85"/>
      <c r="WBI85"/>
      <c r="WBJ85"/>
      <c r="WBK85"/>
      <c r="WBL85"/>
      <c r="WBM85"/>
      <c r="WBN85"/>
      <c r="WBO85"/>
      <c r="WBP85"/>
      <c r="WBQ85"/>
      <c r="WBR85"/>
      <c r="WBS85"/>
      <c r="WBT85"/>
      <c r="WBU85"/>
      <c r="WBV85"/>
      <c r="WBW85"/>
      <c r="WBX85"/>
      <c r="WBY85"/>
      <c r="WBZ85"/>
      <c r="WCA85"/>
      <c r="WCB85"/>
      <c r="WCC85"/>
      <c r="WCD85"/>
      <c r="WCE85"/>
      <c r="WCF85"/>
      <c r="WCG85"/>
      <c r="WCH85"/>
      <c r="WCI85"/>
      <c r="WCJ85"/>
      <c r="WCK85"/>
      <c r="WCL85"/>
      <c r="WCM85"/>
      <c r="WCN85"/>
      <c r="WCO85"/>
      <c r="WCP85"/>
      <c r="WCQ85"/>
      <c r="WCR85"/>
      <c r="WCS85"/>
      <c r="WCT85"/>
      <c r="WCU85"/>
      <c r="WCV85"/>
      <c r="WCW85"/>
      <c r="WCX85"/>
      <c r="WCY85"/>
      <c r="WCZ85"/>
      <c r="WDA85"/>
      <c r="WDB85"/>
      <c r="WDC85"/>
      <c r="WDD85"/>
      <c r="WDE85"/>
      <c r="WDF85"/>
      <c r="WDG85"/>
      <c r="WDH85"/>
      <c r="WDI85"/>
      <c r="WDJ85"/>
      <c r="WDK85"/>
      <c r="WDL85"/>
      <c r="WDM85"/>
      <c r="WDN85"/>
      <c r="WDO85"/>
      <c r="WDP85"/>
      <c r="WDQ85"/>
      <c r="WDR85"/>
      <c r="WDS85"/>
      <c r="WDT85"/>
      <c r="WDU85"/>
      <c r="WDV85"/>
      <c r="WDW85"/>
      <c r="WDX85"/>
      <c r="WDY85"/>
      <c r="WDZ85"/>
      <c r="WEA85"/>
      <c r="WEB85"/>
      <c r="WEC85"/>
      <c r="WED85"/>
      <c r="WEE85"/>
      <c r="WEF85"/>
      <c r="WEG85"/>
      <c r="WEH85"/>
      <c r="WEI85"/>
      <c r="WEJ85"/>
      <c r="WEK85"/>
      <c r="WEL85"/>
      <c r="WEM85"/>
      <c r="WEN85"/>
      <c r="WEO85"/>
      <c r="WEP85"/>
      <c r="WEQ85"/>
      <c r="WER85"/>
      <c r="WES85"/>
      <c r="WET85"/>
      <c r="WEU85"/>
      <c r="WEV85"/>
      <c r="WEW85"/>
      <c r="WEX85"/>
      <c r="WEY85"/>
      <c r="WEZ85"/>
      <c r="WFA85"/>
      <c r="WFB85"/>
      <c r="WFC85"/>
      <c r="WFD85"/>
      <c r="WFE85"/>
      <c r="WFF85"/>
      <c r="WFG85"/>
      <c r="WFH85"/>
      <c r="WFI85"/>
      <c r="WFJ85"/>
      <c r="WFK85"/>
      <c r="WFL85"/>
      <c r="WFM85"/>
      <c r="WFN85"/>
      <c r="WFO85"/>
      <c r="WFP85"/>
      <c r="WFQ85"/>
      <c r="WFR85"/>
      <c r="WFS85"/>
      <c r="WFT85"/>
      <c r="WFU85"/>
      <c r="WFV85"/>
      <c r="WFW85"/>
      <c r="WFX85"/>
      <c r="WFY85"/>
      <c r="WFZ85"/>
      <c r="WGA85"/>
      <c r="WGB85"/>
      <c r="WGC85"/>
      <c r="WGD85"/>
      <c r="WGE85"/>
      <c r="WGF85"/>
      <c r="WGG85"/>
      <c r="WGH85"/>
      <c r="WGI85"/>
      <c r="WGJ85"/>
      <c r="WGK85"/>
      <c r="WGL85"/>
      <c r="WGM85"/>
      <c r="WGN85"/>
      <c r="WGO85"/>
      <c r="WGP85"/>
      <c r="WGQ85"/>
      <c r="WGR85"/>
      <c r="WGS85"/>
      <c r="WGT85"/>
      <c r="WGU85"/>
      <c r="WGV85"/>
      <c r="WGW85"/>
      <c r="WGX85"/>
      <c r="WGY85"/>
      <c r="WGZ85"/>
      <c r="WHA85"/>
      <c r="WHB85"/>
      <c r="WHC85"/>
      <c r="WHD85"/>
      <c r="WHE85"/>
      <c r="WHF85"/>
      <c r="WHG85"/>
      <c r="WHH85"/>
      <c r="WHI85"/>
      <c r="WHJ85"/>
      <c r="WHK85"/>
      <c r="WHL85"/>
      <c r="WHM85"/>
      <c r="WHN85"/>
      <c r="WHO85"/>
      <c r="WHP85"/>
      <c r="WHQ85"/>
      <c r="WHR85"/>
      <c r="WHS85"/>
      <c r="WHT85"/>
      <c r="WHU85"/>
      <c r="WHV85"/>
      <c r="WHW85"/>
      <c r="WHX85"/>
      <c r="WHY85"/>
      <c r="WHZ85"/>
      <c r="WIA85"/>
      <c r="WIB85"/>
      <c r="WIC85"/>
      <c r="WID85"/>
      <c r="WIE85"/>
      <c r="WIF85"/>
      <c r="WIG85"/>
      <c r="WIH85"/>
      <c r="WII85"/>
      <c r="WIJ85"/>
      <c r="WIK85"/>
      <c r="WIL85"/>
      <c r="WIM85"/>
      <c r="WIN85"/>
      <c r="WIO85"/>
      <c r="WIP85"/>
      <c r="WIQ85"/>
      <c r="WIR85"/>
      <c r="WIS85"/>
      <c r="WIT85"/>
      <c r="WIU85"/>
      <c r="WIV85"/>
      <c r="WIW85"/>
      <c r="WIX85"/>
      <c r="WIY85"/>
      <c r="WIZ85"/>
      <c r="WJA85"/>
      <c r="WJB85"/>
      <c r="WJC85"/>
      <c r="WJD85"/>
      <c r="WJE85"/>
      <c r="WJF85"/>
      <c r="WJG85"/>
      <c r="WJH85"/>
      <c r="WJI85"/>
      <c r="WJJ85"/>
      <c r="WJK85"/>
      <c r="WJL85"/>
      <c r="WJM85"/>
      <c r="WJN85"/>
      <c r="WJO85"/>
      <c r="WJP85"/>
      <c r="WJQ85"/>
      <c r="WJR85"/>
      <c r="WJS85"/>
      <c r="WJT85"/>
      <c r="WJU85"/>
      <c r="WJV85"/>
      <c r="WJW85"/>
      <c r="WJX85"/>
      <c r="WJY85"/>
      <c r="WJZ85"/>
      <c r="WKA85"/>
      <c r="WKB85"/>
      <c r="WKC85"/>
      <c r="WKD85"/>
      <c r="WKE85"/>
      <c r="WKF85"/>
      <c r="WKG85"/>
      <c r="WKH85"/>
      <c r="WKI85"/>
      <c r="WKJ85"/>
      <c r="WKK85"/>
      <c r="WKL85"/>
      <c r="WKM85"/>
      <c r="WKN85"/>
      <c r="WKO85"/>
      <c r="WKP85"/>
      <c r="WKQ85"/>
      <c r="WKR85"/>
      <c r="WKS85"/>
      <c r="WKT85"/>
      <c r="WKU85"/>
      <c r="WKV85"/>
      <c r="WKW85"/>
      <c r="WKX85"/>
      <c r="WKY85"/>
      <c r="WKZ85"/>
      <c r="WLA85"/>
      <c r="WLB85"/>
      <c r="WLC85"/>
      <c r="WLD85"/>
      <c r="WLE85"/>
      <c r="WLF85"/>
      <c r="WLG85"/>
      <c r="WLH85"/>
      <c r="WLI85"/>
      <c r="WLJ85"/>
      <c r="WLK85"/>
      <c r="WLL85"/>
      <c r="WLM85"/>
      <c r="WLN85"/>
      <c r="WLO85"/>
      <c r="WLP85"/>
      <c r="WLQ85"/>
      <c r="WLR85"/>
      <c r="WLS85"/>
      <c r="WLT85"/>
      <c r="WLU85"/>
      <c r="WLV85"/>
      <c r="WLW85"/>
      <c r="WLX85"/>
      <c r="WLY85"/>
      <c r="WLZ85"/>
      <c r="WMA85"/>
      <c r="WMB85"/>
      <c r="WMC85"/>
      <c r="WMD85"/>
      <c r="WME85"/>
      <c r="WMF85"/>
      <c r="WMG85"/>
      <c r="WMH85"/>
      <c r="WMI85"/>
      <c r="WMJ85"/>
      <c r="WMK85"/>
      <c r="WML85"/>
      <c r="WMM85"/>
      <c r="WMN85"/>
      <c r="WMO85"/>
      <c r="WMP85"/>
      <c r="WMQ85"/>
      <c r="WMR85"/>
      <c r="WMS85"/>
      <c r="WMT85"/>
      <c r="WMU85"/>
      <c r="WMV85"/>
      <c r="WMW85"/>
      <c r="WMX85"/>
      <c r="WMY85"/>
      <c r="WMZ85"/>
      <c r="WNA85"/>
      <c r="WNB85"/>
      <c r="WNC85"/>
      <c r="WND85"/>
      <c r="WNE85"/>
      <c r="WNF85"/>
      <c r="WNG85"/>
      <c r="WNH85"/>
      <c r="WNI85"/>
      <c r="WNJ85"/>
      <c r="WNK85"/>
      <c r="WNL85"/>
      <c r="WNM85"/>
      <c r="WNN85"/>
      <c r="WNO85"/>
      <c r="WNP85"/>
      <c r="WNQ85"/>
      <c r="WNR85"/>
      <c r="WNS85"/>
      <c r="WNT85"/>
      <c r="WNU85"/>
      <c r="WNV85"/>
      <c r="WNW85"/>
      <c r="WNX85"/>
      <c r="WNY85"/>
      <c r="WNZ85"/>
      <c r="WOA85"/>
      <c r="WOB85"/>
      <c r="WOC85"/>
      <c r="WOD85"/>
      <c r="WOE85"/>
      <c r="WOF85"/>
      <c r="WOG85"/>
      <c r="WOH85"/>
      <c r="WOI85"/>
      <c r="WOJ85"/>
      <c r="WOK85"/>
      <c r="WOL85"/>
      <c r="WOM85"/>
      <c r="WON85"/>
      <c r="WOO85"/>
      <c r="WOP85"/>
      <c r="WOQ85"/>
      <c r="WOR85"/>
      <c r="WOS85"/>
      <c r="WOT85"/>
      <c r="WOU85"/>
      <c r="WOV85"/>
      <c r="WOW85"/>
      <c r="WOX85"/>
      <c r="WOY85"/>
      <c r="WOZ85"/>
      <c r="WPA85"/>
      <c r="WPB85"/>
      <c r="WPC85"/>
      <c r="WPD85"/>
      <c r="WPE85"/>
      <c r="WPF85"/>
      <c r="WPG85"/>
      <c r="WPH85"/>
      <c r="WPI85"/>
      <c r="WPJ85"/>
      <c r="WPK85"/>
      <c r="WPL85"/>
      <c r="WPM85"/>
      <c r="WPN85"/>
      <c r="WPO85"/>
      <c r="WPP85"/>
      <c r="WPQ85"/>
      <c r="WPR85"/>
      <c r="WPS85"/>
      <c r="WPT85"/>
      <c r="WPU85"/>
      <c r="WPV85"/>
      <c r="WPW85"/>
      <c r="WPX85"/>
      <c r="WPY85"/>
      <c r="WPZ85"/>
      <c r="WQA85"/>
      <c r="WQB85"/>
      <c r="WQC85"/>
      <c r="WQD85"/>
      <c r="WQE85"/>
      <c r="WQF85"/>
      <c r="WQG85"/>
      <c r="WQH85"/>
      <c r="WQI85"/>
      <c r="WQJ85"/>
      <c r="WQK85"/>
      <c r="WQL85"/>
      <c r="WQM85"/>
      <c r="WQN85"/>
      <c r="WQO85"/>
      <c r="WQP85"/>
      <c r="WQQ85"/>
      <c r="WQR85"/>
      <c r="WQS85"/>
      <c r="WQT85"/>
      <c r="WQU85"/>
      <c r="WQV85"/>
      <c r="WQW85"/>
      <c r="WQX85"/>
      <c r="WQY85"/>
      <c r="WQZ85"/>
      <c r="WRA85"/>
      <c r="WRB85"/>
      <c r="WRC85"/>
      <c r="WRD85"/>
      <c r="WRE85"/>
      <c r="WRF85"/>
      <c r="WRG85"/>
      <c r="WRH85"/>
      <c r="WRI85"/>
      <c r="WRJ85"/>
      <c r="WRK85"/>
      <c r="WRL85"/>
      <c r="WRM85"/>
      <c r="WRN85"/>
      <c r="WRO85"/>
      <c r="WRP85"/>
      <c r="WRQ85"/>
      <c r="WRR85"/>
      <c r="WRS85"/>
      <c r="WRT85"/>
      <c r="WRU85"/>
      <c r="WRV85"/>
      <c r="WRW85"/>
      <c r="WRX85"/>
      <c r="WRY85"/>
      <c r="WRZ85"/>
      <c r="WSA85"/>
      <c r="WSB85"/>
      <c r="WSC85"/>
      <c r="WSD85"/>
      <c r="WSE85"/>
      <c r="WSF85"/>
      <c r="WSG85"/>
      <c r="WSH85"/>
      <c r="WSI85"/>
      <c r="WSJ85"/>
      <c r="WSK85"/>
      <c r="WSL85"/>
      <c r="WSM85"/>
      <c r="WSN85"/>
      <c r="WSO85"/>
      <c r="WSP85"/>
      <c r="WSQ85"/>
      <c r="WSR85"/>
      <c r="WSS85"/>
      <c r="WST85"/>
      <c r="WSU85"/>
      <c r="WSV85"/>
      <c r="WSW85"/>
      <c r="WSX85"/>
      <c r="WSY85"/>
      <c r="WSZ85"/>
      <c r="WTA85"/>
      <c r="WTB85"/>
      <c r="WTC85"/>
      <c r="WTD85"/>
      <c r="WTE85"/>
      <c r="WTF85"/>
      <c r="WTG85"/>
      <c r="WTH85"/>
      <c r="WTI85"/>
      <c r="WTJ85"/>
      <c r="WTK85"/>
      <c r="WTL85"/>
      <c r="WTM85"/>
      <c r="WTN85"/>
      <c r="WTO85"/>
      <c r="WTP85"/>
      <c r="WTQ85"/>
      <c r="WTR85"/>
      <c r="WTS85"/>
      <c r="WTT85"/>
      <c r="WTU85"/>
      <c r="WTV85"/>
      <c r="WTW85"/>
      <c r="WTX85"/>
      <c r="WTY85"/>
      <c r="WTZ85"/>
      <c r="WUA85"/>
      <c r="WUB85"/>
      <c r="WUC85"/>
      <c r="WUD85"/>
      <c r="WUE85"/>
      <c r="WUF85"/>
      <c r="WUG85"/>
      <c r="WUH85"/>
      <c r="WUI85"/>
      <c r="WUJ85"/>
      <c r="WUK85"/>
      <c r="WUL85"/>
      <c r="WUM85"/>
      <c r="WUN85"/>
      <c r="WUO85"/>
      <c r="WUP85"/>
      <c r="WUQ85"/>
      <c r="WUR85"/>
      <c r="WUS85"/>
      <c r="WUT85"/>
      <c r="WUU85"/>
      <c r="WUV85"/>
      <c r="WUW85"/>
      <c r="WUX85"/>
      <c r="WUY85"/>
      <c r="WUZ85"/>
      <c r="WVA85"/>
      <c r="WVB85"/>
      <c r="WVC85"/>
      <c r="WVD85"/>
      <c r="WVE85"/>
      <c r="WVF85"/>
      <c r="WVG85"/>
      <c r="WVH85"/>
      <c r="WVI85"/>
      <c r="WVJ85"/>
      <c r="WVK85"/>
      <c r="WVL85"/>
      <c r="WVM85"/>
      <c r="WVN85"/>
      <c r="WVO85"/>
      <c r="WVP85"/>
      <c r="WVQ85"/>
      <c r="WVR85"/>
      <c r="WVS85"/>
      <c r="WVT85"/>
      <c r="WVU85"/>
      <c r="WVV85"/>
      <c r="WVW85"/>
      <c r="WVX85"/>
      <c r="WVY85"/>
      <c r="WVZ85"/>
      <c r="WWA85"/>
      <c r="WWB85"/>
      <c r="WWC85"/>
      <c r="WWD85"/>
      <c r="WWE85"/>
      <c r="WWF85"/>
      <c r="WWG85"/>
      <c r="WWH85"/>
      <c r="WWI85"/>
      <c r="WWJ85"/>
      <c r="WWK85"/>
      <c r="WWL85"/>
      <c r="WWM85"/>
      <c r="WWN85"/>
      <c r="WWO85"/>
      <c r="WWP85"/>
      <c r="WWQ85"/>
      <c r="WWR85"/>
      <c r="WWS85"/>
      <c r="WWT85"/>
      <c r="WWU85"/>
      <c r="WWV85"/>
      <c r="WWW85"/>
      <c r="WWX85"/>
      <c r="WWY85"/>
      <c r="WWZ85"/>
      <c r="WXA85"/>
      <c r="WXB85"/>
      <c r="WXC85"/>
      <c r="WXD85"/>
      <c r="WXE85"/>
      <c r="WXF85"/>
      <c r="WXG85"/>
      <c r="WXH85"/>
      <c r="WXI85"/>
      <c r="WXJ85"/>
      <c r="WXK85"/>
      <c r="WXL85"/>
      <c r="WXM85"/>
      <c r="WXN85"/>
      <c r="WXO85"/>
      <c r="WXP85"/>
      <c r="WXQ85"/>
      <c r="WXR85"/>
      <c r="WXS85"/>
      <c r="WXT85"/>
      <c r="WXU85"/>
      <c r="WXV85"/>
      <c r="WXW85"/>
      <c r="WXX85"/>
      <c r="WXY85"/>
      <c r="WXZ85"/>
      <c r="WYA85"/>
      <c r="WYB85"/>
      <c r="WYC85"/>
      <c r="WYD85"/>
      <c r="WYE85"/>
      <c r="WYF85"/>
      <c r="WYG85"/>
      <c r="WYH85"/>
      <c r="WYI85"/>
      <c r="WYJ85"/>
      <c r="WYK85"/>
      <c r="WYL85"/>
      <c r="WYM85"/>
      <c r="WYN85"/>
      <c r="WYO85"/>
      <c r="WYP85"/>
      <c r="WYQ85"/>
      <c r="WYR85"/>
      <c r="WYS85"/>
      <c r="WYT85"/>
      <c r="WYU85"/>
      <c r="WYV85"/>
      <c r="WYW85"/>
      <c r="WYX85"/>
      <c r="WYY85"/>
      <c r="WYZ85"/>
      <c r="WZA85"/>
      <c r="WZB85"/>
      <c r="WZC85"/>
      <c r="WZD85"/>
      <c r="WZE85"/>
      <c r="WZF85"/>
      <c r="WZG85"/>
      <c r="WZH85"/>
      <c r="WZI85"/>
      <c r="WZJ85"/>
      <c r="WZK85"/>
      <c r="WZL85"/>
      <c r="WZM85"/>
      <c r="WZN85"/>
      <c r="WZO85"/>
      <c r="WZP85"/>
      <c r="WZQ85"/>
      <c r="WZR85"/>
      <c r="WZS85"/>
      <c r="WZT85"/>
      <c r="WZU85"/>
      <c r="WZV85"/>
      <c r="WZW85"/>
      <c r="WZX85"/>
      <c r="WZY85"/>
      <c r="WZZ85"/>
      <c r="XAA85"/>
      <c r="XAB85"/>
      <c r="XAC85"/>
      <c r="XAD85"/>
      <c r="XAE85"/>
      <c r="XAF85"/>
      <c r="XAG85"/>
      <c r="XAH85"/>
      <c r="XAI85"/>
      <c r="XAJ85"/>
      <c r="XAK85"/>
      <c r="XAL85"/>
      <c r="XAM85"/>
      <c r="XAN85"/>
      <c r="XAO85"/>
      <c r="XAP85"/>
      <c r="XAQ85"/>
      <c r="XAR85"/>
      <c r="XAS85"/>
      <c r="XAT85"/>
      <c r="XAU85"/>
      <c r="XAV85"/>
      <c r="XAW85"/>
      <c r="XAX85"/>
      <c r="XAY85"/>
      <c r="XAZ85"/>
      <c r="XBA85"/>
      <c r="XBB85"/>
      <c r="XBC85"/>
      <c r="XBD85"/>
      <c r="XBE85"/>
      <c r="XBF85"/>
      <c r="XBG85"/>
      <c r="XBH85"/>
      <c r="XBI85"/>
      <c r="XBJ85"/>
      <c r="XBK85"/>
      <c r="XBL85"/>
      <c r="XBM85"/>
      <c r="XBN85"/>
      <c r="XBO85"/>
      <c r="XBP85"/>
      <c r="XBQ85"/>
      <c r="XBR85"/>
      <c r="XBS85"/>
      <c r="XBT85"/>
      <c r="XBU85"/>
      <c r="XBV85"/>
      <c r="XBW85"/>
      <c r="XBX85"/>
      <c r="XBY85"/>
      <c r="XBZ85"/>
      <c r="XCA85"/>
      <c r="XCB85"/>
      <c r="XCC85"/>
      <c r="XCD85"/>
      <c r="XCE85"/>
      <c r="XCF85"/>
      <c r="XCG85"/>
      <c r="XCH85"/>
      <c r="XCI85"/>
      <c r="XCJ85"/>
      <c r="XCK85"/>
      <c r="XCL85"/>
      <c r="XCM85"/>
      <c r="XCN85"/>
      <c r="XCO85"/>
      <c r="XCP85"/>
      <c r="XCQ85"/>
      <c r="XCR85"/>
      <c r="XCS85"/>
      <c r="XCT85"/>
      <c r="XCU85"/>
      <c r="XCV85"/>
      <c r="XCW85"/>
      <c r="XCX85"/>
      <c r="XCY85"/>
      <c r="XCZ85"/>
      <c r="XDA85"/>
      <c r="XDB85"/>
      <c r="XDC85"/>
      <c r="XDD85"/>
      <c r="XDE85"/>
      <c r="XDF85"/>
      <c r="XDG85"/>
      <c r="XDH85"/>
      <c r="XDI85"/>
      <c r="XDJ85"/>
      <c r="XDK85"/>
      <c r="XDL85"/>
      <c r="XDM85"/>
      <c r="XDN85"/>
      <c r="XDO85"/>
      <c r="XDP85"/>
      <c r="XDQ85"/>
      <c r="XDR85"/>
      <c r="XDS85"/>
      <c r="XDT85"/>
      <c r="XDU85"/>
      <c r="XDV85"/>
      <c r="XDW85"/>
      <c r="XDX85"/>
      <c r="XDY85"/>
      <c r="XDZ85"/>
      <c r="XEA85"/>
      <c r="XEB85"/>
      <c r="XEC85"/>
      <c r="XED85"/>
      <c r="XEE85"/>
      <c r="XEF85"/>
      <c r="XEG85"/>
      <c r="XEH85"/>
      <c r="XEI85"/>
      <c r="XEJ85"/>
      <c r="XEK85"/>
      <c r="XEL85"/>
      <c r="XEM85"/>
      <c r="XEN85"/>
      <c r="XEO85"/>
      <c r="XEP85"/>
      <c r="XEQ85"/>
      <c r="XER85"/>
      <c r="XES85"/>
      <c r="XET85"/>
      <c r="XEU85"/>
      <c r="XEV85"/>
      <c r="XEW85"/>
      <c r="XEX85"/>
      <c r="XEY85"/>
      <c r="XEZ85"/>
      <c r="XFA85"/>
      <c r="XFB85"/>
      <c r="XFC85"/>
    </row>
    <row r="86" spans="1:16383" ht="60" customHeight="1">
      <c r="A86" s="18">
        <v>85</v>
      </c>
      <c r="B86" s="18" t="s">
        <v>15814</v>
      </c>
      <c r="C86" s="18" t="s">
        <v>15922</v>
      </c>
      <c r="D86" s="20">
        <f>COUNTIFS(调查表!C:C,年代!C86,调查表!H:H,"不详")</f>
        <v>16</v>
      </c>
      <c r="E86" s="47">
        <f>COUNTIFS(调查表!C:C,年代!C86,调查表!H:H,"夏")</f>
        <v>0</v>
      </c>
      <c r="F86" s="20">
        <f>COUNTIFS(调查表!C:C,年代!C86,调查表!H:H,"商")</f>
        <v>0</v>
      </c>
      <c r="G86" s="20">
        <f>COUNTIFS(调查表!C:C,年代!C86,调查表!H:H,"周（春秋战国）")</f>
        <v>0</v>
      </c>
      <c r="H86" s="20">
        <f>COUNTIFS(调查表!C:C,年代!C86,调查表!H:H,"秦朝")</f>
        <v>0</v>
      </c>
      <c r="I86" s="20">
        <f>COUNTIFS(调查表!C:C,年代!C86,调查表!H:H,"西汉")</f>
        <v>0</v>
      </c>
      <c r="J86" s="20">
        <f>COUNTIFS(调查表!C:C,年代!C86,调查表!H:H,"新朝")</f>
        <v>0</v>
      </c>
      <c r="K86" s="20">
        <f>COUNTIFS(调查表!C:C,年代!C86,调查表!H:H,"东汉")</f>
        <v>0</v>
      </c>
      <c r="L86" s="20">
        <f>COUNTIFS(调查表!C:C,年代!C86,调查表!H:H,"三国")</f>
        <v>0</v>
      </c>
      <c r="M86" s="20">
        <f>COUNTIFS(调查表!C:C,年代!C86,调查表!H:H,"晋")</f>
        <v>0</v>
      </c>
      <c r="N86" s="20">
        <f>COUNTIFS(调查表!C:C,年代!C86,调查表!H:H,"南北朝")</f>
        <v>0</v>
      </c>
      <c r="O86" s="20">
        <f>COUNTIFS(调查表!C:C,年代!C86,调查表!H:H,"隋朝")</f>
        <v>0</v>
      </c>
      <c r="P86" s="20">
        <f>COUNTIFS(调查表!C:C,年代!C86,调查表!H:H,"唐朝")</f>
        <v>0</v>
      </c>
      <c r="Q86" s="20">
        <f>COUNTIFS(调查表!C:C,年代!C86,调查表!H:H,"五代十国")</f>
        <v>0</v>
      </c>
      <c r="R86" s="20">
        <f>COUNTIFS(调查表!C:C,年代!C86,调查表!H:H,"宋")</f>
        <v>0</v>
      </c>
      <c r="S86" s="20">
        <f>COUNTIFS(调查表!C:C,年代!C86,调查表!H:H,"元")</f>
        <v>0</v>
      </c>
      <c r="T86" s="20">
        <f>COUNTIFS(调查表!C:C,年代!C86,调查表!H:H,"明")</f>
        <v>3</v>
      </c>
      <c r="U86" s="20">
        <f>COUNTIFS(调查表!C:C,年代!C86,调查表!H:H,"清")</f>
        <v>6</v>
      </c>
      <c r="V86" s="20">
        <f>COUNTIFS(调查表!C:C,年代!C86,调查表!H:H,"中华民国")</f>
        <v>1</v>
      </c>
      <c r="W86" s="20">
        <f>COUNTIFS(调查表!C:C,年代!C86,调查表!H:H,"50年代")</f>
        <v>1</v>
      </c>
      <c r="X86" s="20">
        <f>COUNTIFS(调查表!C:C,年代!C86,调查表!H:H,"60年代")</f>
        <v>1</v>
      </c>
      <c r="Y86" s="20">
        <f>COUNTIFS(调查表!C:C,年代!C86,调查表!H:H,"70年代")</f>
        <v>1</v>
      </c>
      <c r="Z86" s="20">
        <f>COUNTIFS(调查表!C:C,年代!C86,调查表!H:H,"80年代")</f>
        <v>0</v>
      </c>
      <c r="AA86" s="20">
        <f>COUNTIFS(调查表!C:C,年代!C86,调查表!H:H,"现代")</f>
        <v>0</v>
      </c>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c r="AMK86"/>
      <c r="AML86"/>
      <c r="AMM86"/>
      <c r="AMN86"/>
      <c r="AMO86"/>
      <c r="AMP86"/>
      <c r="AMQ86"/>
      <c r="AMR86"/>
      <c r="AMS86"/>
      <c r="AMT86"/>
      <c r="AMU86"/>
      <c r="AMV86"/>
      <c r="AMW86"/>
      <c r="AMX86"/>
      <c r="AMY86"/>
      <c r="AMZ86"/>
      <c r="ANA86"/>
      <c r="ANB86"/>
      <c r="ANC86"/>
      <c r="AND86"/>
      <c r="ANE86"/>
      <c r="ANF86"/>
      <c r="ANG86"/>
      <c r="ANH86"/>
      <c r="ANI86"/>
      <c r="ANJ86"/>
      <c r="ANK86"/>
      <c r="ANL86"/>
      <c r="ANM86"/>
      <c r="ANN86"/>
      <c r="ANO86"/>
      <c r="ANP86"/>
      <c r="ANQ86"/>
      <c r="ANR86"/>
      <c r="ANS86"/>
      <c r="ANT86"/>
      <c r="ANU86"/>
      <c r="ANV86"/>
      <c r="ANW86"/>
      <c r="ANX86"/>
      <c r="ANY86"/>
      <c r="ANZ86"/>
      <c r="AOA86"/>
      <c r="AOB86"/>
      <c r="AOC86"/>
      <c r="AOD86"/>
      <c r="AOE86"/>
      <c r="AOF86"/>
      <c r="AOG86"/>
      <c r="AOH86"/>
      <c r="AOI86"/>
      <c r="AOJ86"/>
      <c r="AOK86"/>
      <c r="AOL86"/>
      <c r="AOM86"/>
      <c r="AON86"/>
      <c r="AOO86"/>
      <c r="AOP86"/>
      <c r="AOQ86"/>
      <c r="AOR86"/>
      <c r="AOS86"/>
      <c r="AOT86"/>
      <c r="AOU86"/>
      <c r="AOV86"/>
      <c r="AOW86"/>
      <c r="AOX86"/>
      <c r="AOY86"/>
      <c r="AOZ86"/>
      <c r="APA86"/>
      <c r="APB86"/>
      <c r="APC86"/>
      <c r="APD86"/>
      <c r="APE86"/>
      <c r="APF86"/>
      <c r="APG86"/>
      <c r="APH86"/>
      <c r="API86"/>
      <c r="APJ86"/>
      <c r="APK86"/>
      <c r="APL86"/>
      <c r="APM86"/>
      <c r="APN86"/>
      <c r="APO86"/>
      <c r="APP86"/>
      <c r="APQ86"/>
      <c r="APR86"/>
      <c r="APS86"/>
      <c r="APT86"/>
      <c r="APU86"/>
      <c r="APV86"/>
      <c r="APW86"/>
      <c r="APX86"/>
      <c r="APY86"/>
      <c r="APZ86"/>
      <c r="AQA86"/>
      <c r="AQB86"/>
      <c r="AQC86"/>
      <c r="AQD86"/>
      <c r="AQE86"/>
      <c r="AQF86"/>
      <c r="AQG86"/>
      <c r="AQH86"/>
      <c r="AQI86"/>
      <c r="AQJ86"/>
      <c r="AQK86"/>
      <c r="AQL86"/>
      <c r="AQM86"/>
      <c r="AQN86"/>
      <c r="AQO86"/>
      <c r="AQP86"/>
      <c r="AQQ86"/>
      <c r="AQR86"/>
      <c r="AQS86"/>
      <c r="AQT86"/>
      <c r="AQU86"/>
      <c r="AQV86"/>
      <c r="AQW86"/>
      <c r="AQX86"/>
      <c r="AQY86"/>
      <c r="AQZ86"/>
      <c r="ARA86"/>
      <c r="ARB86"/>
      <c r="ARC86"/>
      <c r="ARD86"/>
      <c r="ARE86"/>
      <c r="ARF86"/>
      <c r="ARG86"/>
      <c r="ARH86"/>
      <c r="ARI86"/>
      <c r="ARJ86"/>
      <c r="ARK86"/>
      <c r="ARL86"/>
      <c r="ARM86"/>
      <c r="ARN86"/>
      <c r="ARO86"/>
      <c r="ARP86"/>
      <c r="ARQ86"/>
      <c r="ARR86"/>
      <c r="ARS86"/>
      <c r="ART86"/>
      <c r="ARU86"/>
      <c r="ARV86"/>
      <c r="ARW86"/>
      <c r="ARX86"/>
      <c r="ARY86"/>
      <c r="ARZ86"/>
      <c r="ASA86"/>
      <c r="ASB86"/>
      <c r="ASC86"/>
      <c r="ASD86"/>
      <c r="ASE86"/>
      <c r="ASF86"/>
      <c r="ASG86"/>
      <c r="ASH86"/>
      <c r="ASI86"/>
      <c r="ASJ86"/>
      <c r="ASK86"/>
      <c r="ASL86"/>
      <c r="ASM86"/>
      <c r="ASN86"/>
      <c r="ASO86"/>
      <c r="ASP86"/>
      <c r="ASQ86"/>
      <c r="ASR86"/>
      <c r="ASS86"/>
      <c r="AST86"/>
      <c r="ASU86"/>
      <c r="ASV86"/>
      <c r="ASW86"/>
      <c r="ASX86"/>
      <c r="ASY86"/>
      <c r="ASZ86"/>
      <c r="ATA86"/>
      <c r="ATB86"/>
      <c r="ATC86"/>
      <c r="ATD86"/>
      <c r="ATE86"/>
      <c r="ATF86"/>
      <c r="ATG86"/>
      <c r="ATH86"/>
      <c r="ATI86"/>
      <c r="ATJ86"/>
      <c r="ATK86"/>
      <c r="ATL86"/>
      <c r="ATM86"/>
      <c r="ATN86"/>
      <c r="ATO86"/>
      <c r="ATP86"/>
      <c r="ATQ86"/>
      <c r="ATR86"/>
      <c r="ATS86"/>
      <c r="ATT86"/>
      <c r="ATU86"/>
      <c r="ATV86"/>
      <c r="ATW86"/>
      <c r="ATX86"/>
      <c r="ATY86"/>
      <c r="ATZ86"/>
      <c r="AUA86"/>
      <c r="AUB86"/>
      <c r="AUC86"/>
      <c r="AUD86"/>
      <c r="AUE86"/>
      <c r="AUF86"/>
      <c r="AUG86"/>
      <c r="AUH86"/>
      <c r="AUI86"/>
      <c r="AUJ86"/>
      <c r="AUK86"/>
      <c r="AUL86"/>
      <c r="AUM86"/>
      <c r="AUN86"/>
      <c r="AUO86"/>
      <c r="AUP86"/>
      <c r="AUQ86"/>
      <c r="AUR86"/>
      <c r="AUS86"/>
      <c r="AUT86"/>
      <c r="AUU86"/>
      <c r="AUV86"/>
      <c r="AUW86"/>
      <c r="AUX86"/>
      <c r="AUY86"/>
      <c r="AUZ86"/>
      <c r="AVA86"/>
      <c r="AVB86"/>
      <c r="AVC86"/>
      <c r="AVD86"/>
      <c r="AVE86"/>
      <c r="AVF86"/>
      <c r="AVG86"/>
      <c r="AVH86"/>
      <c r="AVI86"/>
      <c r="AVJ86"/>
      <c r="AVK86"/>
      <c r="AVL86"/>
      <c r="AVM86"/>
      <c r="AVN86"/>
      <c r="AVO86"/>
      <c r="AVP86"/>
      <c r="AVQ86"/>
      <c r="AVR86"/>
      <c r="AVS86"/>
      <c r="AVT86"/>
      <c r="AVU86"/>
      <c r="AVV86"/>
      <c r="AVW86"/>
      <c r="AVX86"/>
      <c r="AVY86"/>
      <c r="AVZ86"/>
      <c r="AWA86"/>
      <c r="AWB86"/>
      <c r="AWC86"/>
      <c r="AWD86"/>
      <c r="AWE86"/>
      <c r="AWF86"/>
      <c r="AWG86"/>
      <c r="AWH86"/>
      <c r="AWI86"/>
      <c r="AWJ86"/>
      <c r="AWK86"/>
      <c r="AWL86"/>
      <c r="AWM86"/>
      <c r="AWN86"/>
      <c r="AWO86"/>
      <c r="AWP86"/>
      <c r="AWQ86"/>
      <c r="AWR86"/>
      <c r="AWS86"/>
      <c r="AWT86"/>
      <c r="AWU86"/>
      <c r="AWV86"/>
      <c r="AWW86"/>
      <c r="AWX86"/>
      <c r="AWY86"/>
      <c r="AWZ86"/>
      <c r="AXA86"/>
      <c r="AXB86"/>
      <c r="AXC86"/>
      <c r="AXD86"/>
      <c r="AXE86"/>
      <c r="AXF86"/>
      <c r="AXG86"/>
      <c r="AXH86"/>
      <c r="AXI86"/>
      <c r="AXJ86"/>
      <c r="AXK86"/>
      <c r="AXL86"/>
      <c r="AXM86"/>
      <c r="AXN86"/>
      <c r="AXO86"/>
      <c r="AXP86"/>
      <c r="AXQ86"/>
      <c r="AXR86"/>
      <c r="AXS86"/>
      <c r="AXT86"/>
      <c r="AXU86"/>
      <c r="AXV86"/>
      <c r="AXW86"/>
      <c r="AXX86"/>
      <c r="AXY86"/>
      <c r="AXZ86"/>
      <c r="AYA86"/>
      <c r="AYB86"/>
      <c r="AYC86"/>
      <c r="AYD86"/>
      <c r="AYE86"/>
      <c r="AYF86"/>
      <c r="AYG86"/>
      <c r="AYH86"/>
      <c r="AYI86"/>
      <c r="AYJ86"/>
      <c r="AYK86"/>
      <c r="AYL86"/>
      <c r="AYM86"/>
      <c r="AYN86"/>
      <c r="AYO86"/>
      <c r="AYP86"/>
      <c r="AYQ86"/>
      <c r="AYR86"/>
      <c r="AYS86"/>
      <c r="AYT86"/>
      <c r="AYU86"/>
      <c r="AYV86"/>
      <c r="AYW86"/>
      <c r="AYX86"/>
      <c r="AYY86"/>
      <c r="AYZ86"/>
      <c r="AZA86"/>
      <c r="AZB86"/>
      <c r="AZC86"/>
      <c r="AZD86"/>
      <c r="AZE86"/>
      <c r="AZF86"/>
      <c r="AZG86"/>
      <c r="AZH86"/>
      <c r="AZI86"/>
      <c r="AZJ86"/>
      <c r="AZK86"/>
      <c r="AZL86"/>
      <c r="AZM86"/>
      <c r="AZN86"/>
      <c r="AZO86"/>
      <c r="AZP86"/>
      <c r="AZQ86"/>
      <c r="AZR86"/>
      <c r="AZS86"/>
      <c r="AZT86"/>
      <c r="AZU86"/>
      <c r="AZV86"/>
      <c r="AZW86"/>
      <c r="AZX86"/>
      <c r="AZY86"/>
      <c r="AZZ86"/>
      <c r="BAA86"/>
      <c r="BAB86"/>
      <c r="BAC86"/>
      <c r="BAD86"/>
      <c r="BAE86"/>
      <c r="BAF86"/>
      <c r="BAG86"/>
      <c r="BAH86"/>
      <c r="BAI86"/>
      <c r="BAJ86"/>
      <c r="BAK86"/>
      <c r="BAL86"/>
      <c r="BAM86"/>
      <c r="BAN86"/>
      <c r="BAO86"/>
      <c r="BAP86"/>
      <c r="BAQ86"/>
      <c r="BAR86"/>
      <c r="BAS86"/>
      <c r="BAT86"/>
      <c r="BAU86"/>
      <c r="BAV86"/>
      <c r="BAW86"/>
      <c r="BAX86"/>
      <c r="BAY86"/>
      <c r="BAZ86"/>
      <c r="BBA86"/>
      <c r="BBB86"/>
      <c r="BBC86"/>
      <c r="BBD86"/>
      <c r="BBE86"/>
      <c r="BBF86"/>
      <c r="BBG86"/>
      <c r="BBH86"/>
      <c r="BBI86"/>
      <c r="BBJ86"/>
      <c r="BBK86"/>
      <c r="BBL86"/>
      <c r="BBM86"/>
      <c r="BBN86"/>
      <c r="BBO86"/>
      <c r="BBP86"/>
      <c r="BBQ86"/>
      <c r="BBR86"/>
      <c r="BBS86"/>
      <c r="BBT86"/>
      <c r="BBU86"/>
      <c r="BBV86"/>
      <c r="BBW86"/>
      <c r="BBX86"/>
      <c r="BBY86"/>
      <c r="BBZ86"/>
      <c r="BCA86"/>
      <c r="BCB86"/>
      <c r="BCC86"/>
      <c r="BCD86"/>
      <c r="BCE86"/>
      <c r="BCF86"/>
      <c r="BCG86"/>
      <c r="BCH86"/>
      <c r="BCI86"/>
      <c r="BCJ86"/>
      <c r="BCK86"/>
      <c r="BCL86"/>
      <c r="BCM86"/>
      <c r="BCN86"/>
      <c r="BCO86"/>
      <c r="BCP86"/>
      <c r="BCQ86"/>
      <c r="BCR86"/>
      <c r="BCS86"/>
      <c r="BCT86"/>
      <c r="BCU86"/>
      <c r="BCV86"/>
      <c r="BCW86"/>
      <c r="BCX86"/>
      <c r="BCY86"/>
      <c r="BCZ86"/>
      <c r="BDA86"/>
      <c r="BDB86"/>
      <c r="BDC86"/>
      <c r="BDD86"/>
      <c r="BDE86"/>
      <c r="BDF86"/>
      <c r="BDG86"/>
      <c r="BDH86"/>
      <c r="BDI86"/>
      <c r="BDJ86"/>
      <c r="BDK86"/>
      <c r="BDL86"/>
      <c r="BDM86"/>
      <c r="BDN86"/>
      <c r="BDO86"/>
      <c r="BDP86"/>
      <c r="BDQ86"/>
      <c r="BDR86"/>
      <c r="BDS86"/>
      <c r="BDT86"/>
      <c r="BDU86"/>
      <c r="BDV86"/>
      <c r="BDW86"/>
      <c r="BDX86"/>
      <c r="BDY86"/>
      <c r="BDZ86"/>
      <c r="BEA86"/>
      <c r="BEB86"/>
      <c r="BEC86"/>
      <c r="BED86"/>
      <c r="BEE86"/>
      <c r="BEF86"/>
      <c r="BEG86"/>
      <c r="BEH86"/>
      <c r="BEI86"/>
      <c r="BEJ86"/>
      <c r="BEK86"/>
      <c r="BEL86"/>
      <c r="BEM86"/>
      <c r="BEN86"/>
      <c r="BEO86"/>
      <c r="BEP86"/>
      <c r="BEQ86"/>
      <c r="BER86"/>
      <c r="BES86"/>
      <c r="BET86"/>
      <c r="BEU86"/>
      <c r="BEV86"/>
      <c r="BEW86"/>
      <c r="BEX86"/>
      <c r="BEY86"/>
      <c r="BEZ86"/>
      <c r="BFA86"/>
      <c r="BFB86"/>
      <c r="BFC86"/>
      <c r="BFD86"/>
      <c r="BFE86"/>
      <c r="BFF86"/>
      <c r="BFG86"/>
      <c r="BFH86"/>
      <c r="BFI86"/>
      <c r="BFJ86"/>
      <c r="BFK86"/>
      <c r="BFL86"/>
      <c r="BFM86"/>
      <c r="BFN86"/>
      <c r="BFO86"/>
      <c r="BFP86"/>
      <c r="BFQ86"/>
      <c r="BFR86"/>
      <c r="BFS86"/>
      <c r="BFT86"/>
      <c r="BFU86"/>
      <c r="BFV86"/>
      <c r="BFW86"/>
      <c r="BFX86"/>
      <c r="BFY86"/>
      <c r="BFZ86"/>
      <c r="BGA86"/>
      <c r="BGB86"/>
      <c r="BGC86"/>
      <c r="BGD86"/>
      <c r="BGE86"/>
      <c r="BGF86"/>
      <c r="BGG86"/>
      <c r="BGH86"/>
      <c r="BGI86"/>
      <c r="BGJ86"/>
      <c r="BGK86"/>
      <c r="BGL86"/>
      <c r="BGM86"/>
      <c r="BGN86"/>
      <c r="BGO86"/>
      <c r="BGP86"/>
      <c r="BGQ86"/>
      <c r="BGR86"/>
      <c r="BGS86"/>
      <c r="BGT86"/>
      <c r="BGU86"/>
      <c r="BGV86"/>
      <c r="BGW86"/>
      <c r="BGX86"/>
      <c r="BGY86"/>
      <c r="BGZ86"/>
      <c r="BHA86"/>
      <c r="BHB86"/>
      <c r="BHC86"/>
      <c r="BHD86"/>
      <c r="BHE86"/>
      <c r="BHF86"/>
      <c r="BHG86"/>
      <c r="BHH86"/>
      <c r="BHI86"/>
      <c r="BHJ86"/>
      <c r="BHK86"/>
      <c r="BHL86"/>
      <c r="BHM86"/>
      <c r="BHN86"/>
      <c r="BHO86"/>
      <c r="BHP86"/>
      <c r="BHQ86"/>
      <c r="BHR86"/>
      <c r="BHS86"/>
      <c r="BHT86"/>
      <c r="BHU86"/>
      <c r="BHV86"/>
      <c r="BHW86"/>
      <c r="BHX86"/>
      <c r="BHY86"/>
      <c r="BHZ86"/>
      <c r="BIA86"/>
      <c r="BIB86"/>
      <c r="BIC86"/>
      <c r="BID86"/>
      <c r="BIE86"/>
      <c r="BIF86"/>
      <c r="BIG86"/>
      <c r="BIH86"/>
      <c r="BII86"/>
      <c r="BIJ86"/>
      <c r="BIK86"/>
      <c r="BIL86"/>
      <c r="BIM86"/>
      <c r="BIN86"/>
      <c r="BIO86"/>
      <c r="BIP86"/>
      <c r="BIQ86"/>
      <c r="BIR86"/>
      <c r="BIS86"/>
      <c r="BIT86"/>
      <c r="BIU86"/>
      <c r="BIV86"/>
      <c r="BIW86"/>
      <c r="BIX86"/>
      <c r="BIY86"/>
      <c r="BIZ86"/>
      <c r="BJA86"/>
      <c r="BJB86"/>
      <c r="BJC86"/>
      <c r="BJD86"/>
      <c r="BJE86"/>
      <c r="BJF86"/>
      <c r="BJG86"/>
      <c r="BJH86"/>
      <c r="BJI86"/>
      <c r="BJJ86"/>
      <c r="BJK86"/>
      <c r="BJL86"/>
      <c r="BJM86"/>
      <c r="BJN86"/>
      <c r="BJO86"/>
      <c r="BJP86"/>
      <c r="BJQ86"/>
      <c r="BJR86"/>
      <c r="BJS86"/>
      <c r="BJT86"/>
      <c r="BJU86"/>
      <c r="BJV86"/>
      <c r="BJW86"/>
      <c r="BJX86"/>
      <c r="BJY86"/>
      <c r="BJZ86"/>
      <c r="BKA86"/>
      <c r="BKB86"/>
      <c r="BKC86"/>
      <c r="BKD86"/>
      <c r="BKE86"/>
      <c r="BKF86"/>
      <c r="BKG86"/>
      <c r="BKH86"/>
      <c r="BKI86"/>
      <c r="BKJ86"/>
      <c r="BKK86"/>
      <c r="BKL86"/>
      <c r="BKM86"/>
      <c r="BKN86"/>
      <c r="BKO86"/>
      <c r="BKP86"/>
      <c r="BKQ86"/>
      <c r="BKR86"/>
      <c r="BKS86"/>
      <c r="BKT86"/>
      <c r="BKU86"/>
      <c r="BKV86"/>
      <c r="BKW86"/>
      <c r="BKX86"/>
      <c r="BKY86"/>
      <c r="BKZ86"/>
      <c r="BLA86"/>
      <c r="BLB86"/>
      <c r="BLC86"/>
      <c r="BLD86"/>
      <c r="BLE86"/>
      <c r="BLF86"/>
      <c r="BLG86"/>
      <c r="BLH86"/>
      <c r="BLI86"/>
      <c r="BLJ86"/>
      <c r="BLK86"/>
      <c r="BLL86"/>
      <c r="BLM86"/>
      <c r="BLN86"/>
      <c r="BLO86"/>
      <c r="BLP86"/>
      <c r="BLQ86"/>
      <c r="BLR86"/>
      <c r="BLS86"/>
      <c r="BLT86"/>
      <c r="BLU86"/>
      <c r="BLV86"/>
      <c r="BLW86"/>
      <c r="BLX86"/>
      <c r="BLY86"/>
      <c r="BLZ86"/>
      <c r="BMA86"/>
      <c r="BMB86"/>
      <c r="BMC86"/>
      <c r="BMD86"/>
      <c r="BME86"/>
      <c r="BMF86"/>
      <c r="BMG86"/>
      <c r="BMH86"/>
      <c r="BMI86"/>
      <c r="BMJ86"/>
      <c r="BMK86"/>
      <c r="BML86"/>
      <c r="BMM86"/>
      <c r="BMN86"/>
      <c r="BMO86"/>
      <c r="BMP86"/>
      <c r="BMQ86"/>
      <c r="BMR86"/>
      <c r="BMS86"/>
      <c r="BMT86"/>
      <c r="BMU86"/>
      <c r="BMV86"/>
      <c r="BMW86"/>
      <c r="BMX86"/>
      <c r="BMY86"/>
      <c r="BMZ86"/>
      <c r="BNA86"/>
      <c r="BNB86"/>
      <c r="BNC86"/>
      <c r="BND86"/>
      <c r="BNE86"/>
      <c r="BNF86"/>
      <c r="BNG86"/>
      <c r="BNH86"/>
      <c r="BNI86"/>
      <c r="BNJ86"/>
      <c r="BNK86"/>
      <c r="BNL86"/>
      <c r="BNM86"/>
      <c r="BNN86"/>
      <c r="BNO86"/>
      <c r="BNP86"/>
      <c r="BNQ86"/>
      <c r="BNR86"/>
      <c r="BNS86"/>
      <c r="BNT86"/>
      <c r="BNU86"/>
      <c r="BNV86"/>
      <c r="BNW86"/>
      <c r="BNX86"/>
      <c r="BNY86"/>
      <c r="BNZ86"/>
      <c r="BOA86"/>
      <c r="BOB86"/>
      <c r="BOC86"/>
      <c r="BOD86"/>
      <c r="BOE86"/>
      <c r="BOF86"/>
      <c r="BOG86"/>
      <c r="BOH86"/>
      <c r="BOI86"/>
      <c r="BOJ86"/>
      <c r="BOK86"/>
      <c r="BOL86"/>
      <c r="BOM86"/>
      <c r="BON86"/>
      <c r="BOO86"/>
      <c r="BOP86"/>
      <c r="BOQ86"/>
      <c r="BOR86"/>
      <c r="BOS86"/>
      <c r="BOT86"/>
      <c r="BOU86"/>
      <c r="BOV86"/>
      <c r="BOW86"/>
      <c r="BOX86"/>
      <c r="BOY86"/>
      <c r="BOZ86"/>
      <c r="BPA86"/>
      <c r="BPB86"/>
      <c r="BPC86"/>
      <c r="BPD86"/>
      <c r="BPE86"/>
      <c r="BPF86"/>
      <c r="BPG86"/>
      <c r="BPH86"/>
      <c r="BPI86"/>
      <c r="BPJ86"/>
      <c r="BPK86"/>
      <c r="BPL86"/>
      <c r="BPM86"/>
      <c r="BPN86"/>
      <c r="BPO86"/>
      <c r="BPP86"/>
      <c r="BPQ86"/>
      <c r="BPR86"/>
      <c r="BPS86"/>
      <c r="BPT86"/>
      <c r="BPU86"/>
      <c r="BPV86"/>
      <c r="BPW86"/>
      <c r="BPX86"/>
      <c r="BPY86"/>
      <c r="BPZ86"/>
      <c r="BQA86"/>
      <c r="BQB86"/>
      <c r="BQC86"/>
      <c r="BQD86"/>
      <c r="BQE86"/>
      <c r="BQF86"/>
      <c r="BQG86"/>
      <c r="BQH86"/>
      <c r="BQI86"/>
      <c r="BQJ86"/>
      <c r="BQK86"/>
      <c r="BQL86"/>
      <c r="BQM86"/>
      <c r="BQN86"/>
      <c r="BQO86"/>
      <c r="BQP86"/>
      <c r="BQQ86"/>
      <c r="BQR86"/>
      <c r="BQS86"/>
      <c r="BQT86"/>
      <c r="BQU86"/>
      <c r="BQV86"/>
      <c r="BQW86"/>
      <c r="BQX86"/>
      <c r="BQY86"/>
      <c r="BQZ86"/>
      <c r="BRA86"/>
      <c r="BRB86"/>
      <c r="BRC86"/>
      <c r="BRD86"/>
      <c r="BRE86"/>
      <c r="BRF86"/>
      <c r="BRG86"/>
      <c r="BRH86"/>
      <c r="BRI86"/>
      <c r="BRJ86"/>
      <c r="BRK86"/>
      <c r="BRL86"/>
      <c r="BRM86"/>
      <c r="BRN86"/>
      <c r="BRO86"/>
      <c r="BRP86"/>
      <c r="BRQ86"/>
      <c r="BRR86"/>
      <c r="BRS86"/>
      <c r="BRT86"/>
      <c r="BRU86"/>
      <c r="BRV86"/>
      <c r="BRW86"/>
      <c r="BRX86"/>
      <c r="BRY86"/>
      <c r="BRZ86"/>
      <c r="BSA86"/>
      <c r="BSB86"/>
      <c r="BSC86"/>
      <c r="BSD86"/>
      <c r="BSE86"/>
      <c r="BSF86"/>
      <c r="BSG86"/>
      <c r="BSH86"/>
      <c r="BSI86"/>
      <c r="BSJ86"/>
      <c r="BSK86"/>
      <c r="BSL86"/>
      <c r="BSM86"/>
      <c r="BSN86"/>
      <c r="BSO86"/>
      <c r="BSP86"/>
      <c r="BSQ86"/>
      <c r="BSR86"/>
      <c r="BSS86"/>
      <c r="BST86"/>
      <c r="BSU86"/>
      <c r="BSV86"/>
      <c r="BSW86"/>
      <c r="BSX86"/>
      <c r="BSY86"/>
      <c r="BSZ86"/>
      <c r="BTA86"/>
      <c r="BTB86"/>
      <c r="BTC86"/>
      <c r="BTD86"/>
      <c r="BTE86"/>
      <c r="BTF86"/>
      <c r="BTG86"/>
      <c r="BTH86"/>
      <c r="BTI86"/>
      <c r="BTJ86"/>
      <c r="BTK86"/>
      <c r="BTL86"/>
      <c r="BTM86"/>
      <c r="BTN86"/>
      <c r="BTO86"/>
      <c r="BTP86"/>
      <c r="BTQ86"/>
      <c r="BTR86"/>
      <c r="BTS86"/>
      <c r="BTT86"/>
      <c r="BTU86"/>
      <c r="BTV86"/>
      <c r="BTW86"/>
      <c r="BTX86"/>
      <c r="BTY86"/>
      <c r="BTZ86"/>
      <c r="BUA86"/>
      <c r="BUB86"/>
      <c r="BUC86"/>
      <c r="BUD86"/>
      <c r="BUE86"/>
      <c r="BUF86"/>
      <c r="BUG86"/>
      <c r="BUH86"/>
      <c r="BUI86"/>
      <c r="BUJ86"/>
      <c r="BUK86"/>
      <c r="BUL86"/>
      <c r="BUM86"/>
      <c r="BUN86"/>
      <c r="BUO86"/>
      <c r="BUP86"/>
      <c r="BUQ86"/>
      <c r="BUR86"/>
      <c r="BUS86"/>
      <c r="BUT86"/>
      <c r="BUU86"/>
      <c r="BUV86"/>
      <c r="BUW86"/>
      <c r="BUX86"/>
      <c r="BUY86"/>
      <c r="BUZ86"/>
      <c r="BVA86"/>
      <c r="BVB86"/>
      <c r="BVC86"/>
      <c r="BVD86"/>
      <c r="BVE86"/>
      <c r="BVF86"/>
      <c r="BVG86"/>
      <c r="BVH86"/>
      <c r="BVI86"/>
      <c r="BVJ86"/>
      <c r="BVK86"/>
      <c r="BVL86"/>
      <c r="BVM86"/>
      <c r="BVN86"/>
      <c r="BVO86"/>
      <c r="BVP86"/>
      <c r="BVQ86"/>
      <c r="BVR86"/>
      <c r="BVS86"/>
      <c r="BVT86"/>
      <c r="BVU86"/>
      <c r="BVV86"/>
      <c r="BVW86"/>
      <c r="BVX86"/>
      <c r="BVY86"/>
      <c r="BVZ86"/>
      <c r="BWA86"/>
      <c r="BWB86"/>
      <c r="BWC86"/>
      <c r="BWD86"/>
      <c r="BWE86"/>
      <c r="BWF86"/>
      <c r="BWG86"/>
      <c r="BWH86"/>
      <c r="BWI86"/>
      <c r="BWJ86"/>
      <c r="BWK86"/>
      <c r="BWL86"/>
      <c r="BWM86"/>
      <c r="BWN86"/>
      <c r="BWO86"/>
      <c r="BWP86"/>
      <c r="BWQ86"/>
      <c r="BWR86"/>
      <c r="BWS86"/>
      <c r="BWT86"/>
      <c r="BWU86"/>
      <c r="BWV86"/>
      <c r="BWW86"/>
      <c r="BWX86"/>
      <c r="BWY86"/>
      <c r="BWZ86"/>
      <c r="BXA86"/>
      <c r="BXB86"/>
      <c r="BXC86"/>
      <c r="BXD86"/>
      <c r="BXE86"/>
      <c r="BXF86"/>
      <c r="BXG86"/>
      <c r="BXH86"/>
      <c r="BXI86"/>
      <c r="BXJ86"/>
      <c r="BXK86"/>
      <c r="BXL86"/>
      <c r="BXM86"/>
      <c r="BXN86"/>
      <c r="BXO86"/>
      <c r="BXP86"/>
      <c r="BXQ86"/>
      <c r="BXR86"/>
      <c r="BXS86"/>
      <c r="BXT86"/>
      <c r="BXU86"/>
      <c r="BXV86"/>
      <c r="BXW86"/>
      <c r="BXX86"/>
      <c r="BXY86"/>
      <c r="BXZ86"/>
      <c r="BYA86"/>
      <c r="BYB86"/>
      <c r="BYC86"/>
      <c r="BYD86"/>
      <c r="BYE86"/>
      <c r="BYF86"/>
      <c r="BYG86"/>
      <c r="BYH86"/>
      <c r="BYI86"/>
      <c r="BYJ86"/>
      <c r="BYK86"/>
      <c r="BYL86"/>
      <c r="BYM86"/>
      <c r="BYN86"/>
      <c r="BYO86"/>
      <c r="BYP86"/>
      <c r="BYQ86"/>
      <c r="BYR86"/>
      <c r="BYS86"/>
      <c r="BYT86"/>
      <c r="BYU86"/>
      <c r="BYV86"/>
      <c r="BYW86"/>
      <c r="BYX86"/>
      <c r="BYY86"/>
      <c r="BYZ86"/>
      <c r="BZA86"/>
      <c r="BZB86"/>
      <c r="BZC86"/>
      <c r="BZD86"/>
      <c r="BZE86"/>
      <c r="BZF86"/>
      <c r="BZG86"/>
      <c r="BZH86"/>
      <c r="BZI86"/>
      <c r="BZJ86"/>
      <c r="BZK86"/>
      <c r="BZL86"/>
      <c r="BZM86"/>
      <c r="BZN86"/>
      <c r="BZO86"/>
      <c r="BZP86"/>
      <c r="BZQ86"/>
      <c r="BZR86"/>
      <c r="BZS86"/>
      <c r="BZT86"/>
      <c r="BZU86"/>
      <c r="BZV86"/>
      <c r="BZW86"/>
      <c r="BZX86"/>
      <c r="BZY86"/>
      <c r="BZZ86"/>
      <c r="CAA86"/>
      <c r="CAB86"/>
      <c r="CAC86"/>
      <c r="CAD86"/>
      <c r="CAE86"/>
      <c r="CAF86"/>
      <c r="CAG86"/>
      <c r="CAH86"/>
      <c r="CAI86"/>
      <c r="CAJ86"/>
      <c r="CAK86"/>
      <c r="CAL86"/>
      <c r="CAM86"/>
      <c r="CAN86"/>
      <c r="CAO86"/>
      <c r="CAP86"/>
      <c r="CAQ86"/>
      <c r="CAR86"/>
      <c r="CAS86"/>
      <c r="CAT86"/>
      <c r="CAU86"/>
      <c r="CAV86"/>
      <c r="CAW86"/>
      <c r="CAX86"/>
      <c r="CAY86"/>
      <c r="CAZ86"/>
      <c r="CBA86"/>
      <c r="CBB86"/>
      <c r="CBC86"/>
      <c r="CBD86"/>
      <c r="CBE86"/>
      <c r="CBF86"/>
      <c r="CBG86"/>
      <c r="CBH86"/>
      <c r="CBI86"/>
      <c r="CBJ86"/>
      <c r="CBK86"/>
      <c r="CBL86"/>
      <c r="CBM86"/>
      <c r="CBN86"/>
      <c r="CBO86"/>
      <c r="CBP86"/>
      <c r="CBQ86"/>
      <c r="CBR86"/>
      <c r="CBS86"/>
      <c r="CBT86"/>
      <c r="CBU86"/>
      <c r="CBV86"/>
      <c r="CBW86"/>
      <c r="CBX86"/>
      <c r="CBY86"/>
      <c r="CBZ86"/>
      <c r="CCA86"/>
      <c r="CCB86"/>
      <c r="CCC86"/>
      <c r="CCD86"/>
      <c r="CCE86"/>
      <c r="CCF86"/>
      <c r="CCG86"/>
      <c r="CCH86"/>
      <c r="CCI86"/>
      <c r="CCJ86"/>
      <c r="CCK86"/>
      <c r="CCL86"/>
      <c r="CCM86"/>
      <c r="CCN86"/>
      <c r="CCO86"/>
      <c r="CCP86"/>
      <c r="CCQ86"/>
      <c r="CCR86"/>
      <c r="CCS86"/>
      <c r="CCT86"/>
      <c r="CCU86"/>
      <c r="CCV86"/>
      <c r="CCW86"/>
      <c r="CCX86"/>
      <c r="CCY86"/>
      <c r="CCZ86"/>
      <c r="CDA86"/>
      <c r="CDB86"/>
      <c r="CDC86"/>
      <c r="CDD86"/>
      <c r="CDE86"/>
      <c r="CDF86"/>
      <c r="CDG86"/>
      <c r="CDH86"/>
      <c r="CDI86"/>
      <c r="CDJ86"/>
      <c r="CDK86"/>
      <c r="CDL86"/>
      <c r="CDM86"/>
      <c r="CDN86"/>
      <c r="CDO86"/>
      <c r="CDP86"/>
      <c r="CDQ86"/>
      <c r="CDR86"/>
      <c r="CDS86"/>
      <c r="CDT86"/>
      <c r="CDU86"/>
      <c r="CDV86"/>
      <c r="CDW86"/>
      <c r="CDX86"/>
      <c r="CDY86"/>
      <c r="CDZ86"/>
      <c r="CEA86"/>
      <c r="CEB86"/>
      <c r="CEC86"/>
      <c r="CED86"/>
      <c r="CEE86"/>
      <c r="CEF86"/>
      <c r="CEG86"/>
      <c r="CEH86"/>
      <c r="CEI86"/>
      <c r="CEJ86"/>
      <c r="CEK86"/>
      <c r="CEL86"/>
      <c r="CEM86"/>
      <c r="CEN86"/>
      <c r="CEO86"/>
      <c r="CEP86"/>
      <c r="CEQ86"/>
      <c r="CER86"/>
      <c r="CES86"/>
      <c r="CET86"/>
      <c r="CEU86"/>
      <c r="CEV86"/>
      <c r="CEW86"/>
      <c r="CEX86"/>
      <c r="CEY86"/>
      <c r="CEZ86"/>
      <c r="CFA86"/>
      <c r="CFB86"/>
      <c r="CFC86"/>
      <c r="CFD86"/>
      <c r="CFE86"/>
      <c r="CFF86"/>
      <c r="CFG86"/>
      <c r="CFH86"/>
      <c r="CFI86"/>
      <c r="CFJ86"/>
      <c r="CFK86"/>
      <c r="CFL86"/>
      <c r="CFM86"/>
      <c r="CFN86"/>
      <c r="CFO86"/>
      <c r="CFP86"/>
      <c r="CFQ86"/>
      <c r="CFR86"/>
      <c r="CFS86"/>
      <c r="CFT86"/>
      <c r="CFU86"/>
      <c r="CFV86"/>
      <c r="CFW86"/>
      <c r="CFX86"/>
      <c r="CFY86"/>
      <c r="CFZ86"/>
      <c r="CGA86"/>
      <c r="CGB86"/>
      <c r="CGC86"/>
      <c r="CGD86"/>
      <c r="CGE86"/>
      <c r="CGF86"/>
      <c r="CGG86"/>
      <c r="CGH86"/>
      <c r="CGI86"/>
      <c r="CGJ86"/>
      <c r="CGK86"/>
      <c r="CGL86"/>
      <c r="CGM86"/>
      <c r="CGN86"/>
      <c r="CGO86"/>
      <c r="CGP86"/>
      <c r="CGQ86"/>
      <c r="CGR86"/>
      <c r="CGS86"/>
      <c r="CGT86"/>
      <c r="CGU86"/>
      <c r="CGV86"/>
      <c r="CGW86"/>
      <c r="CGX86"/>
      <c r="CGY86"/>
      <c r="CGZ86"/>
      <c r="CHA86"/>
      <c r="CHB86"/>
      <c r="CHC86"/>
      <c r="CHD86"/>
      <c r="CHE86"/>
      <c r="CHF86"/>
      <c r="CHG86"/>
      <c r="CHH86"/>
      <c r="CHI86"/>
      <c r="CHJ86"/>
      <c r="CHK86"/>
      <c r="CHL86"/>
      <c r="CHM86"/>
      <c r="CHN86"/>
      <c r="CHO86"/>
      <c r="CHP86"/>
      <c r="CHQ86"/>
      <c r="CHR86"/>
      <c r="CHS86"/>
      <c r="CHT86"/>
      <c r="CHU86"/>
      <c r="CHV86"/>
      <c r="CHW86"/>
      <c r="CHX86"/>
      <c r="CHY86"/>
      <c r="CHZ86"/>
      <c r="CIA86"/>
      <c r="CIB86"/>
      <c r="CIC86"/>
      <c r="CID86"/>
      <c r="CIE86"/>
      <c r="CIF86"/>
      <c r="CIG86"/>
      <c r="CIH86"/>
      <c r="CII86"/>
      <c r="CIJ86"/>
      <c r="CIK86"/>
      <c r="CIL86"/>
      <c r="CIM86"/>
      <c r="CIN86"/>
      <c r="CIO86"/>
      <c r="CIP86"/>
      <c r="CIQ86"/>
      <c r="CIR86"/>
      <c r="CIS86"/>
      <c r="CIT86"/>
      <c r="CIU86"/>
      <c r="CIV86"/>
      <c r="CIW86"/>
      <c r="CIX86"/>
      <c r="CIY86"/>
      <c r="CIZ86"/>
      <c r="CJA86"/>
      <c r="CJB86"/>
      <c r="CJC86"/>
      <c r="CJD86"/>
      <c r="CJE86"/>
      <c r="CJF86"/>
      <c r="CJG86"/>
      <c r="CJH86"/>
      <c r="CJI86"/>
      <c r="CJJ86"/>
      <c r="CJK86"/>
      <c r="CJL86"/>
      <c r="CJM86"/>
      <c r="CJN86"/>
      <c r="CJO86"/>
      <c r="CJP86"/>
      <c r="CJQ86"/>
      <c r="CJR86"/>
      <c r="CJS86"/>
      <c r="CJT86"/>
      <c r="CJU86"/>
      <c r="CJV86"/>
      <c r="CJW86"/>
      <c r="CJX86"/>
      <c r="CJY86"/>
      <c r="CJZ86"/>
      <c r="CKA86"/>
      <c r="CKB86"/>
      <c r="CKC86"/>
      <c r="CKD86"/>
      <c r="CKE86"/>
      <c r="CKF86"/>
      <c r="CKG86"/>
      <c r="CKH86"/>
      <c r="CKI86"/>
      <c r="CKJ86"/>
      <c r="CKK86"/>
      <c r="CKL86"/>
      <c r="CKM86"/>
      <c r="CKN86"/>
      <c r="CKO86"/>
      <c r="CKP86"/>
      <c r="CKQ86"/>
      <c r="CKR86"/>
      <c r="CKS86"/>
      <c r="CKT86"/>
      <c r="CKU86"/>
      <c r="CKV86"/>
      <c r="CKW86"/>
      <c r="CKX86"/>
      <c r="CKY86"/>
      <c r="CKZ86"/>
      <c r="CLA86"/>
      <c r="CLB86"/>
      <c r="CLC86"/>
      <c r="CLD86"/>
      <c r="CLE86"/>
      <c r="CLF86"/>
      <c r="CLG86"/>
      <c r="CLH86"/>
      <c r="CLI86"/>
      <c r="CLJ86"/>
      <c r="CLK86"/>
      <c r="CLL86"/>
      <c r="CLM86"/>
      <c r="CLN86"/>
      <c r="CLO86"/>
      <c r="CLP86"/>
      <c r="CLQ86"/>
      <c r="CLR86"/>
      <c r="CLS86"/>
      <c r="CLT86"/>
      <c r="CLU86"/>
      <c r="CLV86"/>
      <c r="CLW86"/>
      <c r="CLX86"/>
      <c r="CLY86"/>
      <c r="CLZ86"/>
      <c r="CMA86"/>
      <c r="CMB86"/>
      <c r="CMC86"/>
      <c r="CMD86"/>
      <c r="CME86"/>
      <c r="CMF86"/>
      <c r="CMG86"/>
      <c r="CMH86"/>
      <c r="CMI86"/>
      <c r="CMJ86"/>
      <c r="CMK86"/>
      <c r="CML86"/>
      <c r="CMM86"/>
      <c r="CMN86"/>
      <c r="CMO86"/>
      <c r="CMP86"/>
      <c r="CMQ86"/>
      <c r="CMR86"/>
      <c r="CMS86"/>
      <c r="CMT86"/>
      <c r="CMU86"/>
      <c r="CMV86"/>
      <c r="CMW86"/>
      <c r="CMX86"/>
      <c r="CMY86"/>
      <c r="CMZ86"/>
      <c r="CNA86"/>
      <c r="CNB86"/>
      <c r="CNC86"/>
      <c r="CND86"/>
      <c r="CNE86"/>
      <c r="CNF86"/>
      <c r="CNG86"/>
      <c r="CNH86"/>
      <c r="CNI86"/>
      <c r="CNJ86"/>
      <c r="CNK86"/>
      <c r="CNL86"/>
      <c r="CNM86"/>
      <c r="CNN86"/>
      <c r="CNO86"/>
      <c r="CNP86"/>
      <c r="CNQ86"/>
      <c r="CNR86"/>
      <c r="CNS86"/>
      <c r="CNT86"/>
      <c r="CNU86"/>
      <c r="CNV86"/>
      <c r="CNW86"/>
      <c r="CNX86"/>
      <c r="CNY86"/>
      <c r="CNZ86"/>
      <c r="COA86"/>
      <c r="COB86"/>
      <c r="COC86"/>
      <c r="COD86"/>
      <c r="COE86"/>
      <c r="COF86"/>
      <c r="COG86"/>
      <c r="COH86"/>
      <c r="COI86"/>
      <c r="COJ86"/>
      <c r="COK86"/>
      <c r="COL86"/>
      <c r="COM86"/>
      <c r="CON86"/>
      <c r="COO86"/>
      <c r="COP86"/>
      <c r="COQ86"/>
      <c r="COR86"/>
      <c r="COS86"/>
      <c r="COT86"/>
      <c r="COU86"/>
      <c r="COV86"/>
      <c r="COW86"/>
      <c r="COX86"/>
      <c r="COY86"/>
      <c r="COZ86"/>
      <c r="CPA86"/>
      <c r="CPB86"/>
      <c r="CPC86"/>
      <c r="CPD86"/>
      <c r="CPE86"/>
      <c r="CPF86"/>
      <c r="CPG86"/>
      <c r="CPH86"/>
      <c r="CPI86"/>
      <c r="CPJ86"/>
      <c r="CPK86"/>
      <c r="CPL86"/>
      <c r="CPM86"/>
      <c r="CPN86"/>
      <c r="CPO86"/>
      <c r="CPP86"/>
      <c r="CPQ86"/>
      <c r="CPR86"/>
      <c r="CPS86"/>
      <c r="CPT86"/>
      <c r="CPU86"/>
      <c r="CPV86"/>
      <c r="CPW86"/>
      <c r="CPX86"/>
      <c r="CPY86"/>
      <c r="CPZ86"/>
      <c r="CQA86"/>
      <c r="CQB86"/>
      <c r="CQC86"/>
      <c r="CQD86"/>
      <c r="CQE86"/>
      <c r="CQF86"/>
      <c r="CQG86"/>
      <c r="CQH86"/>
      <c r="CQI86"/>
      <c r="CQJ86"/>
      <c r="CQK86"/>
      <c r="CQL86"/>
      <c r="CQM86"/>
      <c r="CQN86"/>
      <c r="CQO86"/>
      <c r="CQP86"/>
      <c r="CQQ86"/>
      <c r="CQR86"/>
      <c r="CQS86"/>
      <c r="CQT86"/>
      <c r="CQU86"/>
      <c r="CQV86"/>
      <c r="CQW86"/>
      <c r="CQX86"/>
      <c r="CQY86"/>
      <c r="CQZ86"/>
      <c r="CRA86"/>
      <c r="CRB86"/>
      <c r="CRC86"/>
      <c r="CRD86"/>
      <c r="CRE86"/>
      <c r="CRF86"/>
      <c r="CRG86"/>
      <c r="CRH86"/>
      <c r="CRI86"/>
      <c r="CRJ86"/>
      <c r="CRK86"/>
      <c r="CRL86"/>
      <c r="CRM86"/>
      <c r="CRN86"/>
      <c r="CRO86"/>
      <c r="CRP86"/>
      <c r="CRQ86"/>
      <c r="CRR86"/>
      <c r="CRS86"/>
      <c r="CRT86"/>
      <c r="CRU86"/>
      <c r="CRV86"/>
      <c r="CRW86"/>
      <c r="CRX86"/>
      <c r="CRY86"/>
      <c r="CRZ86"/>
      <c r="CSA86"/>
      <c r="CSB86"/>
      <c r="CSC86"/>
      <c r="CSD86"/>
      <c r="CSE86"/>
      <c r="CSF86"/>
      <c r="CSG86"/>
      <c r="CSH86"/>
      <c r="CSI86"/>
      <c r="CSJ86"/>
      <c r="CSK86"/>
      <c r="CSL86"/>
      <c r="CSM86"/>
      <c r="CSN86"/>
      <c r="CSO86"/>
      <c r="CSP86"/>
      <c r="CSQ86"/>
      <c r="CSR86"/>
      <c r="CSS86"/>
      <c r="CST86"/>
      <c r="CSU86"/>
      <c r="CSV86"/>
      <c r="CSW86"/>
      <c r="CSX86"/>
      <c r="CSY86"/>
      <c r="CSZ86"/>
      <c r="CTA86"/>
      <c r="CTB86"/>
      <c r="CTC86"/>
      <c r="CTD86"/>
      <c r="CTE86"/>
      <c r="CTF86"/>
      <c r="CTG86"/>
      <c r="CTH86"/>
      <c r="CTI86"/>
      <c r="CTJ86"/>
      <c r="CTK86"/>
      <c r="CTL86"/>
      <c r="CTM86"/>
      <c r="CTN86"/>
      <c r="CTO86"/>
      <c r="CTP86"/>
      <c r="CTQ86"/>
      <c r="CTR86"/>
      <c r="CTS86"/>
      <c r="CTT86"/>
      <c r="CTU86"/>
      <c r="CTV86"/>
      <c r="CTW86"/>
      <c r="CTX86"/>
      <c r="CTY86"/>
      <c r="CTZ86"/>
      <c r="CUA86"/>
      <c r="CUB86"/>
      <c r="CUC86"/>
      <c r="CUD86"/>
      <c r="CUE86"/>
      <c r="CUF86"/>
      <c r="CUG86"/>
      <c r="CUH86"/>
      <c r="CUI86"/>
      <c r="CUJ86"/>
      <c r="CUK86"/>
      <c r="CUL86"/>
      <c r="CUM86"/>
      <c r="CUN86"/>
      <c r="CUO86"/>
      <c r="CUP86"/>
      <c r="CUQ86"/>
      <c r="CUR86"/>
      <c r="CUS86"/>
      <c r="CUT86"/>
      <c r="CUU86"/>
      <c r="CUV86"/>
      <c r="CUW86"/>
      <c r="CUX86"/>
      <c r="CUY86"/>
      <c r="CUZ86"/>
      <c r="CVA86"/>
      <c r="CVB86"/>
      <c r="CVC86"/>
      <c r="CVD86"/>
      <c r="CVE86"/>
      <c r="CVF86"/>
      <c r="CVG86"/>
      <c r="CVH86"/>
      <c r="CVI86"/>
      <c r="CVJ86"/>
      <c r="CVK86"/>
      <c r="CVL86"/>
      <c r="CVM86"/>
      <c r="CVN86"/>
      <c r="CVO86"/>
      <c r="CVP86"/>
      <c r="CVQ86"/>
      <c r="CVR86"/>
      <c r="CVS86"/>
      <c r="CVT86"/>
      <c r="CVU86"/>
      <c r="CVV86"/>
      <c r="CVW86"/>
      <c r="CVX86"/>
      <c r="CVY86"/>
      <c r="CVZ86"/>
      <c r="CWA86"/>
      <c r="CWB86"/>
      <c r="CWC86"/>
      <c r="CWD86"/>
      <c r="CWE86"/>
      <c r="CWF86"/>
      <c r="CWG86"/>
      <c r="CWH86"/>
      <c r="CWI86"/>
      <c r="CWJ86"/>
      <c r="CWK86"/>
      <c r="CWL86"/>
      <c r="CWM86"/>
      <c r="CWN86"/>
      <c r="CWO86"/>
      <c r="CWP86"/>
      <c r="CWQ86"/>
      <c r="CWR86"/>
      <c r="CWS86"/>
      <c r="CWT86"/>
      <c r="CWU86"/>
      <c r="CWV86"/>
      <c r="CWW86"/>
      <c r="CWX86"/>
      <c r="CWY86"/>
      <c r="CWZ86"/>
      <c r="CXA86"/>
      <c r="CXB86"/>
      <c r="CXC86"/>
      <c r="CXD86"/>
      <c r="CXE86"/>
      <c r="CXF86"/>
      <c r="CXG86"/>
      <c r="CXH86"/>
      <c r="CXI86"/>
      <c r="CXJ86"/>
      <c r="CXK86"/>
      <c r="CXL86"/>
      <c r="CXM86"/>
      <c r="CXN86"/>
      <c r="CXO86"/>
      <c r="CXP86"/>
      <c r="CXQ86"/>
      <c r="CXR86"/>
      <c r="CXS86"/>
      <c r="CXT86"/>
      <c r="CXU86"/>
      <c r="CXV86"/>
      <c r="CXW86"/>
      <c r="CXX86"/>
      <c r="CXY86"/>
      <c r="CXZ86"/>
      <c r="CYA86"/>
      <c r="CYB86"/>
      <c r="CYC86"/>
      <c r="CYD86"/>
      <c r="CYE86"/>
      <c r="CYF86"/>
      <c r="CYG86"/>
      <c r="CYH86"/>
      <c r="CYI86"/>
      <c r="CYJ86"/>
      <c r="CYK86"/>
      <c r="CYL86"/>
      <c r="CYM86"/>
      <c r="CYN86"/>
      <c r="CYO86"/>
      <c r="CYP86"/>
      <c r="CYQ86"/>
      <c r="CYR86"/>
      <c r="CYS86"/>
      <c r="CYT86"/>
      <c r="CYU86"/>
      <c r="CYV86"/>
      <c r="CYW86"/>
      <c r="CYX86"/>
      <c r="CYY86"/>
      <c r="CYZ86"/>
      <c r="CZA86"/>
      <c r="CZB86"/>
      <c r="CZC86"/>
      <c r="CZD86"/>
      <c r="CZE86"/>
      <c r="CZF86"/>
      <c r="CZG86"/>
      <c r="CZH86"/>
      <c r="CZI86"/>
      <c r="CZJ86"/>
      <c r="CZK86"/>
      <c r="CZL86"/>
      <c r="CZM86"/>
      <c r="CZN86"/>
      <c r="CZO86"/>
      <c r="CZP86"/>
      <c r="CZQ86"/>
      <c r="CZR86"/>
      <c r="CZS86"/>
      <c r="CZT86"/>
      <c r="CZU86"/>
      <c r="CZV86"/>
      <c r="CZW86"/>
      <c r="CZX86"/>
      <c r="CZY86"/>
      <c r="CZZ86"/>
      <c r="DAA86"/>
      <c r="DAB86"/>
      <c r="DAC86"/>
      <c r="DAD86"/>
      <c r="DAE86"/>
      <c r="DAF86"/>
      <c r="DAG86"/>
      <c r="DAH86"/>
      <c r="DAI86"/>
      <c r="DAJ86"/>
      <c r="DAK86"/>
      <c r="DAL86"/>
      <c r="DAM86"/>
      <c r="DAN86"/>
      <c r="DAO86"/>
      <c r="DAP86"/>
      <c r="DAQ86"/>
      <c r="DAR86"/>
      <c r="DAS86"/>
      <c r="DAT86"/>
      <c r="DAU86"/>
      <c r="DAV86"/>
      <c r="DAW86"/>
      <c r="DAX86"/>
      <c r="DAY86"/>
      <c r="DAZ86"/>
      <c r="DBA86"/>
      <c r="DBB86"/>
      <c r="DBC86"/>
      <c r="DBD86"/>
      <c r="DBE86"/>
      <c r="DBF86"/>
      <c r="DBG86"/>
      <c r="DBH86"/>
      <c r="DBI86"/>
      <c r="DBJ86"/>
      <c r="DBK86"/>
      <c r="DBL86"/>
      <c r="DBM86"/>
      <c r="DBN86"/>
      <c r="DBO86"/>
      <c r="DBP86"/>
      <c r="DBQ86"/>
      <c r="DBR86"/>
      <c r="DBS86"/>
      <c r="DBT86"/>
      <c r="DBU86"/>
      <c r="DBV86"/>
      <c r="DBW86"/>
      <c r="DBX86"/>
      <c r="DBY86"/>
      <c r="DBZ86"/>
      <c r="DCA86"/>
      <c r="DCB86"/>
      <c r="DCC86"/>
      <c r="DCD86"/>
      <c r="DCE86"/>
      <c r="DCF86"/>
      <c r="DCG86"/>
      <c r="DCH86"/>
      <c r="DCI86"/>
      <c r="DCJ86"/>
      <c r="DCK86"/>
      <c r="DCL86"/>
      <c r="DCM86"/>
      <c r="DCN86"/>
      <c r="DCO86"/>
      <c r="DCP86"/>
      <c r="DCQ86"/>
      <c r="DCR86"/>
      <c r="DCS86"/>
      <c r="DCT86"/>
      <c r="DCU86"/>
      <c r="DCV86"/>
      <c r="DCW86"/>
      <c r="DCX86"/>
      <c r="DCY86"/>
      <c r="DCZ86"/>
      <c r="DDA86"/>
      <c r="DDB86"/>
      <c r="DDC86"/>
      <c r="DDD86"/>
      <c r="DDE86"/>
      <c r="DDF86"/>
      <c r="DDG86"/>
      <c r="DDH86"/>
      <c r="DDI86"/>
      <c r="DDJ86"/>
      <c r="DDK86"/>
      <c r="DDL86"/>
      <c r="DDM86"/>
      <c r="DDN86"/>
      <c r="DDO86"/>
      <c r="DDP86"/>
      <c r="DDQ86"/>
      <c r="DDR86"/>
      <c r="DDS86"/>
      <c r="DDT86"/>
      <c r="DDU86"/>
      <c r="DDV86"/>
      <c r="DDW86"/>
      <c r="DDX86"/>
      <c r="DDY86"/>
      <c r="DDZ86"/>
      <c r="DEA86"/>
      <c r="DEB86"/>
      <c r="DEC86"/>
      <c r="DED86"/>
      <c r="DEE86"/>
      <c r="DEF86"/>
      <c r="DEG86"/>
      <c r="DEH86"/>
      <c r="DEI86"/>
      <c r="DEJ86"/>
      <c r="DEK86"/>
      <c r="DEL86"/>
      <c r="DEM86"/>
      <c r="DEN86"/>
      <c r="DEO86"/>
      <c r="DEP86"/>
      <c r="DEQ86"/>
      <c r="DER86"/>
      <c r="DES86"/>
      <c r="DET86"/>
      <c r="DEU86"/>
      <c r="DEV86"/>
      <c r="DEW86"/>
      <c r="DEX86"/>
      <c r="DEY86"/>
      <c r="DEZ86"/>
      <c r="DFA86"/>
      <c r="DFB86"/>
      <c r="DFC86"/>
      <c r="DFD86"/>
      <c r="DFE86"/>
      <c r="DFF86"/>
      <c r="DFG86"/>
      <c r="DFH86"/>
      <c r="DFI86"/>
      <c r="DFJ86"/>
      <c r="DFK86"/>
      <c r="DFL86"/>
      <c r="DFM86"/>
      <c r="DFN86"/>
      <c r="DFO86"/>
      <c r="DFP86"/>
      <c r="DFQ86"/>
      <c r="DFR86"/>
      <c r="DFS86"/>
      <c r="DFT86"/>
      <c r="DFU86"/>
      <c r="DFV86"/>
      <c r="DFW86"/>
      <c r="DFX86"/>
      <c r="DFY86"/>
      <c r="DFZ86"/>
      <c r="DGA86"/>
      <c r="DGB86"/>
      <c r="DGC86"/>
      <c r="DGD86"/>
      <c r="DGE86"/>
      <c r="DGF86"/>
      <c r="DGG86"/>
      <c r="DGH86"/>
      <c r="DGI86"/>
      <c r="DGJ86"/>
      <c r="DGK86"/>
      <c r="DGL86"/>
      <c r="DGM86"/>
      <c r="DGN86"/>
      <c r="DGO86"/>
      <c r="DGP86"/>
      <c r="DGQ86"/>
      <c r="DGR86"/>
      <c r="DGS86"/>
      <c r="DGT86"/>
      <c r="DGU86"/>
      <c r="DGV86"/>
      <c r="DGW86"/>
      <c r="DGX86"/>
      <c r="DGY86"/>
      <c r="DGZ86"/>
      <c r="DHA86"/>
      <c r="DHB86"/>
      <c r="DHC86"/>
      <c r="DHD86"/>
      <c r="DHE86"/>
      <c r="DHF86"/>
      <c r="DHG86"/>
      <c r="DHH86"/>
      <c r="DHI86"/>
      <c r="DHJ86"/>
      <c r="DHK86"/>
      <c r="DHL86"/>
      <c r="DHM86"/>
      <c r="DHN86"/>
      <c r="DHO86"/>
      <c r="DHP86"/>
      <c r="DHQ86"/>
      <c r="DHR86"/>
      <c r="DHS86"/>
      <c r="DHT86"/>
      <c r="DHU86"/>
      <c r="DHV86"/>
      <c r="DHW86"/>
      <c r="DHX86"/>
      <c r="DHY86"/>
      <c r="DHZ86"/>
      <c r="DIA86"/>
      <c r="DIB86"/>
      <c r="DIC86"/>
      <c r="DID86"/>
      <c r="DIE86"/>
      <c r="DIF86"/>
      <c r="DIG86"/>
      <c r="DIH86"/>
      <c r="DII86"/>
      <c r="DIJ86"/>
      <c r="DIK86"/>
      <c r="DIL86"/>
      <c r="DIM86"/>
      <c r="DIN86"/>
      <c r="DIO86"/>
      <c r="DIP86"/>
      <c r="DIQ86"/>
      <c r="DIR86"/>
      <c r="DIS86"/>
      <c r="DIT86"/>
      <c r="DIU86"/>
      <c r="DIV86"/>
      <c r="DIW86"/>
      <c r="DIX86"/>
      <c r="DIY86"/>
      <c r="DIZ86"/>
      <c r="DJA86"/>
      <c r="DJB86"/>
      <c r="DJC86"/>
      <c r="DJD86"/>
      <c r="DJE86"/>
      <c r="DJF86"/>
      <c r="DJG86"/>
      <c r="DJH86"/>
      <c r="DJI86"/>
      <c r="DJJ86"/>
      <c r="DJK86"/>
      <c r="DJL86"/>
      <c r="DJM86"/>
      <c r="DJN86"/>
      <c r="DJO86"/>
      <c r="DJP86"/>
      <c r="DJQ86"/>
      <c r="DJR86"/>
      <c r="DJS86"/>
      <c r="DJT86"/>
      <c r="DJU86"/>
      <c r="DJV86"/>
      <c r="DJW86"/>
      <c r="DJX86"/>
      <c r="DJY86"/>
      <c r="DJZ86"/>
      <c r="DKA86"/>
      <c r="DKB86"/>
      <c r="DKC86"/>
      <c r="DKD86"/>
      <c r="DKE86"/>
      <c r="DKF86"/>
      <c r="DKG86"/>
      <c r="DKH86"/>
      <c r="DKI86"/>
      <c r="DKJ86"/>
      <c r="DKK86"/>
      <c r="DKL86"/>
      <c r="DKM86"/>
      <c r="DKN86"/>
      <c r="DKO86"/>
      <c r="DKP86"/>
      <c r="DKQ86"/>
      <c r="DKR86"/>
      <c r="DKS86"/>
      <c r="DKT86"/>
      <c r="DKU86"/>
      <c r="DKV86"/>
      <c r="DKW86"/>
      <c r="DKX86"/>
      <c r="DKY86"/>
      <c r="DKZ86"/>
      <c r="DLA86"/>
      <c r="DLB86"/>
      <c r="DLC86"/>
      <c r="DLD86"/>
      <c r="DLE86"/>
      <c r="DLF86"/>
      <c r="DLG86"/>
      <c r="DLH86"/>
      <c r="DLI86"/>
      <c r="DLJ86"/>
      <c r="DLK86"/>
      <c r="DLL86"/>
      <c r="DLM86"/>
      <c r="DLN86"/>
      <c r="DLO86"/>
      <c r="DLP86"/>
      <c r="DLQ86"/>
      <c r="DLR86"/>
      <c r="DLS86"/>
      <c r="DLT86"/>
      <c r="DLU86"/>
      <c r="DLV86"/>
      <c r="DLW86"/>
      <c r="DLX86"/>
      <c r="DLY86"/>
      <c r="DLZ86"/>
      <c r="DMA86"/>
      <c r="DMB86"/>
      <c r="DMC86"/>
      <c r="DMD86"/>
      <c r="DME86"/>
      <c r="DMF86"/>
      <c r="DMG86"/>
      <c r="DMH86"/>
      <c r="DMI86"/>
      <c r="DMJ86"/>
      <c r="DMK86"/>
      <c r="DML86"/>
      <c r="DMM86"/>
      <c r="DMN86"/>
      <c r="DMO86"/>
      <c r="DMP86"/>
      <c r="DMQ86"/>
      <c r="DMR86"/>
      <c r="DMS86"/>
      <c r="DMT86"/>
      <c r="DMU86"/>
      <c r="DMV86"/>
      <c r="DMW86"/>
      <c r="DMX86"/>
      <c r="DMY86"/>
      <c r="DMZ86"/>
      <c r="DNA86"/>
      <c r="DNB86"/>
      <c r="DNC86"/>
      <c r="DND86"/>
      <c r="DNE86"/>
      <c r="DNF86"/>
      <c r="DNG86"/>
      <c r="DNH86"/>
      <c r="DNI86"/>
      <c r="DNJ86"/>
      <c r="DNK86"/>
      <c r="DNL86"/>
      <c r="DNM86"/>
      <c r="DNN86"/>
      <c r="DNO86"/>
      <c r="DNP86"/>
      <c r="DNQ86"/>
      <c r="DNR86"/>
      <c r="DNS86"/>
      <c r="DNT86"/>
      <c r="DNU86"/>
      <c r="DNV86"/>
      <c r="DNW86"/>
      <c r="DNX86"/>
      <c r="DNY86"/>
      <c r="DNZ86"/>
      <c r="DOA86"/>
      <c r="DOB86"/>
      <c r="DOC86"/>
      <c r="DOD86"/>
      <c r="DOE86"/>
      <c r="DOF86"/>
      <c r="DOG86"/>
      <c r="DOH86"/>
      <c r="DOI86"/>
      <c r="DOJ86"/>
      <c r="DOK86"/>
      <c r="DOL86"/>
      <c r="DOM86"/>
      <c r="DON86"/>
      <c r="DOO86"/>
      <c r="DOP86"/>
      <c r="DOQ86"/>
      <c r="DOR86"/>
      <c r="DOS86"/>
      <c r="DOT86"/>
      <c r="DOU86"/>
      <c r="DOV86"/>
      <c r="DOW86"/>
      <c r="DOX86"/>
      <c r="DOY86"/>
      <c r="DOZ86"/>
      <c r="DPA86"/>
      <c r="DPB86"/>
      <c r="DPC86"/>
      <c r="DPD86"/>
      <c r="DPE86"/>
      <c r="DPF86"/>
      <c r="DPG86"/>
      <c r="DPH86"/>
      <c r="DPI86"/>
      <c r="DPJ86"/>
      <c r="DPK86"/>
      <c r="DPL86"/>
      <c r="DPM86"/>
      <c r="DPN86"/>
      <c r="DPO86"/>
      <c r="DPP86"/>
      <c r="DPQ86"/>
      <c r="DPR86"/>
      <c r="DPS86"/>
      <c r="DPT86"/>
      <c r="DPU86"/>
      <c r="DPV86"/>
      <c r="DPW86"/>
      <c r="DPX86"/>
      <c r="DPY86"/>
      <c r="DPZ86"/>
      <c r="DQA86"/>
      <c r="DQB86"/>
      <c r="DQC86"/>
      <c r="DQD86"/>
      <c r="DQE86"/>
      <c r="DQF86"/>
      <c r="DQG86"/>
      <c r="DQH86"/>
      <c r="DQI86"/>
      <c r="DQJ86"/>
      <c r="DQK86"/>
      <c r="DQL86"/>
      <c r="DQM86"/>
      <c r="DQN86"/>
      <c r="DQO86"/>
      <c r="DQP86"/>
      <c r="DQQ86"/>
      <c r="DQR86"/>
      <c r="DQS86"/>
      <c r="DQT86"/>
      <c r="DQU86"/>
      <c r="DQV86"/>
      <c r="DQW86"/>
      <c r="DQX86"/>
      <c r="DQY86"/>
      <c r="DQZ86"/>
      <c r="DRA86"/>
      <c r="DRB86"/>
      <c r="DRC86"/>
      <c r="DRD86"/>
      <c r="DRE86"/>
      <c r="DRF86"/>
      <c r="DRG86"/>
      <c r="DRH86"/>
      <c r="DRI86"/>
      <c r="DRJ86"/>
      <c r="DRK86"/>
      <c r="DRL86"/>
      <c r="DRM86"/>
      <c r="DRN86"/>
      <c r="DRO86"/>
      <c r="DRP86"/>
      <c r="DRQ86"/>
      <c r="DRR86"/>
      <c r="DRS86"/>
      <c r="DRT86"/>
      <c r="DRU86"/>
      <c r="DRV86"/>
      <c r="DRW86"/>
      <c r="DRX86"/>
      <c r="DRY86"/>
      <c r="DRZ86"/>
      <c r="DSA86"/>
      <c r="DSB86"/>
      <c r="DSC86"/>
      <c r="DSD86"/>
      <c r="DSE86"/>
      <c r="DSF86"/>
      <c r="DSG86"/>
      <c r="DSH86"/>
      <c r="DSI86"/>
      <c r="DSJ86"/>
      <c r="DSK86"/>
      <c r="DSL86"/>
      <c r="DSM86"/>
      <c r="DSN86"/>
      <c r="DSO86"/>
      <c r="DSP86"/>
      <c r="DSQ86"/>
      <c r="DSR86"/>
      <c r="DSS86"/>
      <c r="DST86"/>
      <c r="DSU86"/>
      <c r="DSV86"/>
      <c r="DSW86"/>
      <c r="DSX86"/>
      <c r="DSY86"/>
      <c r="DSZ86"/>
      <c r="DTA86"/>
      <c r="DTB86"/>
      <c r="DTC86"/>
      <c r="DTD86"/>
      <c r="DTE86"/>
      <c r="DTF86"/>
      <c r="DTG86"/>
      <c r="DTH86"/>
      <c r="DTI86"/>
      <c r="DTJ86"/>
      <c r="DTK86"/>
      <c r="DTL86"/>
      <c r="DTM86"/>
      <c r="DTN86"/>
      <c r="DTO86"/>
      <c r="DTP86"/>
      <c r="DTQ86"/>
      <c r="DTR86"/>
      <c r="DTS86"/>
      <c r="DTT86"/>
      <c r="DTU86"/>
      <c r="DTV86"/>
      <c r="DTW86"/>
      <c r="DTX86"/>
      <c r="DTY86"/>
      <c r="DTZ86"/>
      <c r="DUA86"/>
      <c r="DUB86"/>
      <c r="DUC86"/>
      <c r="DUD86"/>
      <c r="DUE86"/>
      <c r="DUF86"/>
      <c r="DUG86"/>
      <c r="DUH86"/>
      <c r="DUI86"/>
      <c r="DUJ86"/>
      <c r="DUK86"/>
      <c r="DUL86"/>
      <c r="DUM86"/>
      <c r="DUN86"/>
      <c r="DUO86"/>
      <c r="DUP86"/>
      <c r="DUQ86"/>
      <c r="DUR86"/>
      <c r="DUS86"/>
      <c r="DUT86"/>
      <c r="DUU86"/>
      <c r="DUV86"/>
      <c r="DUW86"/>
      <c r="DUX86"/>
      <c r="DUY86"/>
      <c r="DUZ86"/>
      <c r="DVA86"/>
      <c r="DVB86"/>
      <c r="DVC86"/>
      <c r="DVD86"/>
      <c r="DVE86"/>
      <c r="DVF86"/>
      <c r="DVG86"/>
      <c r="DVH86"/>
      <c r="DVI86"/>
      <c r="DVJ86"/>
      <c r="DVK86"/>
      <c r="DVL86"/>
      <c r="DVM86"/>
      <c r="DVN86"/>
      <c r="DVO86"/>
      <c r="DVP86"/>
      <c r="DVQ86"/>
      <c r="DVR86"/>
      <c r="DVS86"/>
      <c r="DVT86"/>
      <c r="DVU86"/>
      <c r="DVV86"/>
      <c r="DVW86"/>
      <c r="DVX86"/>
      <c r="DVY86"/>
      <c r="DVZ86"/>
      <c r="DWA86"/>
      <c r="DWB86"/>
      <c r="DWC86"/>
      <c r="DWD86"/>
      <c r="DWE86"/>
      <c r="DWF86"/>
      <c r="DWG86"/>
      <c r="DWH86"/>
      <c r="DWI86"/>
      <c r="DWJ86"/>
      <c r="DWK86"/>
      <c r="DWL86"/>
      <c r="DWM86"/>
      <c r="DWN86"/>
      <c r="DWO86"/>
      <c r="DWP86"/>
      <c r="DWQ86"/>
      <c r="DWR86"/>
      <c r="DWS86"/>
      <c r="DWT86"/>
      <c r="DWU86"/>
      <c r="DWV86"/>
      <c r="DWW86"/>
      <c r="DWX86"/>
      <c r="DWY86"/>
      <c r="DWZ86"/>
      <c r="DXA86"/>
      <c r="DXB86"/>
      <c r="DXC86"/>
      <c r="DXD86"/>
      <c r="DXE86"/>
      <c r="DXF86"/>
      <c r="DXG86"/>
      <c r="DXH86"/>
      <c r="DXI86"/>
      <c r="DXJ86"/>
      <c r="DXK86"/>
      <c r="DXL86"/>
      <c r="DXM86"/>
      <c r="DXN86"/>
      <c r="DXO86"/>
      <c r="DXP86"/>
      <c r="DXQ86"/>
      <c r="DXR86"/>
      <c r="DXS86"/>
      <c r="DXT86"/>
      <c r="DXU86"/>
      <c r="DXV86"/>
      <c r="DXW86"/>
      <c r="DXX86"/>
      <c r="DXY86"/>
      <c r="DXZ86"/>
      <c r="DYA86"/>
      <c r="DYB86"/>
      <c r="DYC86"/>
      <c r="DYD86"/>
      <c r="DYE86"/>
      <c r="DYF86"/>
      <c r="DYG86"/>
      <c r="DYH86"/>
      <c r="DYI86"/>
      <c r="DYJ86"/>
      <c r="DYK86"/>
      <c r="DYL86"/>
      <c r="DYM86"/>
      <c r="DYN86"/>
      <c r="DYO86"/>
      <c r="DYP86"/>
      <c r="DYQ86"/>
      <c r="DYR86"/>
      <c r="DYS86"/>
      <c r="DYT86"/>
      <c r="DYU86"/>
      <c r="DYV86"/>
      <c r="DYW86"/>
      <c r="DYX86"/>
      <c r="DYY86"/>
      <c r="DYZ86"/>
      <c r="DZA86"/>
      <c r="DZB86"/>
      <c r="DZC86"/>
      <c r="DZD86"/>
      <c r="DZE86"/>
      <c r="DZF86"/>
      <c r="DZG86"/>
      <c r="DZH86"/>
      <c r="DZI86"/>
      <c r="DZJ86"/>
      <c r="DZK86"/>
      <c r="DZL86"/>
      <c r="DZM86"/>
      <c r="DZN86"/>
      <c r="DZO86"/>
      <c r="DZP86"/>
      <c r="DZQ86"/>
      <c r="DZR86"/>
      <c r="DZS86"/>
      <c r="DZT86"/>
      <c r="DZU86"/>
      <c r="DZV86"/>
      <c r="DZW86"/>
      <c r="DZX86"/>
      <c r="DZY86"/>
      <c r="DZZ86"/>
      <c r="EAA86"/>
      <c r="EAB86"/>
      <c r="EAC86"/>
      <c r="EAD86"/>
      <c r="EAE86"/>
      <c r="EAF86"/>
      <c r="EAG86"/>
      <c r="EAH86"/>
      <c r="EAI86"/>
      <c r="EAJ86"/>
      <c r="EAK86"/>
      <c r="EAL86"/>
      <c r="EAM86"/>
      <c r="EAN86"/>
      <c r="EAO86"/>
      <c r="EAP86"/>
      <c r="EAQ86"/>
      <c r="EAR86"/>
      <c r="EAS86"/>
      <c r="EAT86"/>
      <c r="EAU86"/>
      <c r="EAV86"/>
      <c r="EAW86"/>
      <c r="EAX86"/>
      <c r="EAY86"/>
      <c r="EAZ86"/>
      <c r="EBA86"/>
      <c r="EBB86"/>
      <c r="EBC86"/>
      <c r="EBD86"/>
      <c r="EBE86"/>
      <c r="EBF86"/>
      <c r="EBG86"/>
      <c r="EBH86"/>
      <c r="EBI86"/>
      <c r="EBJ86"/>
      <c r="EBK86"/>
      <c r="EBL86"/>
      <c r="EBM86"/>
      <c r="EBN86"/>
      <c r="EBO86"/>
      <c r="EBP86"/>
      <c r="EBQ86"/>
      <c r="EBR86"/>
      <c r="EBS86"/>
      <c r="EBT86"/>
      <c r="EBU86"/>
      <c r="EBV86"/>
      <c r="EBW86"/>
      <c r="EBX86"/>
      <c r="EBY86"/>
      <c r="EBZ86"/>
      <c r="ECA86"/>
      <c r="ECB86"/>
      <c r="ECC86"/>
      <c r="ECD86"/>
      <c r="ECE86"/>
      <c r="ECF86"/>
      <c r="ECG86"/>
      <c r="ECH86"/>
      <c r="ECI86"/>
      <c r="ECJ86"/>
      <c r="ECK86"/>
      <c r="ECL86"/>
      <c r="ECM86"/>
      <c r="ECN86"/>
      <c r="ECO86"/>
      <c r="ECP86"/>
      <c r="ECQ86"/>
      <c r="ECR86"/>
      <c r="ECS86"/>
      <c r="ECT86"/>
      <c r="ECU86"/>
      <c r="ECV86"/>
      <c r="ECW86"/>
      <c r="ECX86"/>
      <c r="ECY86"/>
      <c r="ECZ86"/>
      <c r="EDA86"/>
      <c r="EDB86"/>
      <c r="EDC86"/>
      <c r="EDD86"/>
      <c r="EDE86"/>
      <c r="EDF86"/>
      <c r="EDG86"/>
      <c r="EDH86"/>
      <c r="EDI86"/>
      <c r="EDJ86"/>
      <c r="EDK86"/>
      <c r="EDL86"/>
      <c r="EDM86"/>
      <c r="EDN86"/>
      <c r="EDO86"/>
      <c r="EDP86"/>
      <c r="EDQ86"/>
      <c r="EDR86"/>
      <c r="EDS86"/>
      <c r="EDT86"/>
      <c r="EDU86"/>
      <c r="EDV86"/>
      <c r="EDW86"/>
      <c r="EDX86"/>
      <c r="EDY86"/>
      <c r="EDZ86"/>
      <c r="EEA86"/>
      <c r="EEB86"/>
      <c r="EEC86"/>
      <c r="EED86"/>
      <c r="EEE86"/>
      <c r="EEF86"/>
      <c r="EEG86"/>
      <c r="EEH86"/>
      <c r="EEI86"/>
      <c r="EEJ86"/>
      <c r="EEK86"/>
      <c r="EEL86"/>
      <c r="EEM86"/>
      <c r="EEN86"/>
      <c r="EEO86"/>
      <c r="EEP86"/>
      <c r="EEQ86"/>
      <c r="EER86"/>
      <c r="EES86"/>
      <c r="EET86"/>
      <c r="EEU86"/>
      <c r="EEV86"/>
      <c r="EEW86"/>
      <c r="EEX86"/>
      <c r="EEY86"/>
      <c r="EEZ86"/>
      <c r="EFA86"/>
      <c r="EFB86"/>
      <c r="EFC86"/>
      <c r="EFD86"/>
      <c r="EFE86"/>
      <c r="EFF86"/>
      <c r="EFG86"/>
      <c r="EFH86"/>
      <c r="EFI86"/>
      <c r="EFJ86"/>
      <c r="EFK86"/>
      <c r="EFL86"/>
      <c r="EFM86"/>
      <c r="EFN86"/>
      <c r="EFO86"/>
      <c r="EFP86"/>
      <c r="EFQ86"/>
      <c r="EFR86"/>
      <c r="EFS86"/>
      <c r="EFT86"/>
      <c r="EFU86"/>
      <c r="EFV86"/>
      <c r="EFW86"/>
      <c r="EFX86"/>
      <c r="EFY86"/>
      <c r="EFZ86"/>
      <c r="EGA86"/>
      <c r="EGB86"/>
      <c r="EGC86"/>
      <c r="EGD86"/>
      <c r="EGE86"/>
      <c r="EGF86"/>
      <c r="EGG86"/>
      <c r="EGH86"/>
      <c r="EGI86"/>
      <c r="EGJ86"/>
      <c r="EGK86"/>
      <c r="EGL86"/>
      <c r="EGM86"/>
      <c r="EGN86"/>
      <c r="EGO86"/>
      <c r="EGP86"/>
      <c r="EGQ86"/>
      <c r="EGR86"/>
      <c r="EGS86"/>
      <c r="EGT86"/>
      <c r="EGU86"/>
      <c r="EGV86"/>
      <c r="EGW86"/>
      <c r="EGX86"/>
      <c r="EGY86"/>
      <c r="EGZ86"/>
      <c r="EHA86"/>
      <c r="EHB86"/>
      <c r="EHC86"/>
      <c r="EHD86"/>
      <c r="EHE86"/>
      <c r="EHF86"/>
      <c r="EHG86"/>
      <c r="EHH86"/>
      <c r="EHI86"/>
      <c r="EHJ86"/>
      <c r="EHK86"/>
      <c r="EHL86"/>
      <c r="EHM86"/>
      <c r="EHN86"/>
      <c r="EHO86"/>
      <c r="EHP86"/>
      <c r="EHQ86"/>
      <c r="EHR86"/>
      <c r="EHS86"/>
      <c r="EHT86"/>
      <c r="EHU86"/>
      <c r="EHV86"/>
      <c r="EHW86"/>
      <c r="EHX86"/>
      <c r="EHY86"/>
      <c r="EHZ86"/>
      <c r="EIA86"/>
      <c r="EIB86"/>
      <c r="EIC86"/>
      <c r="EID86"/>
      <c r="EIE86"/>
      <c r="EIF86"/>
      <c r="EIG86"/>
      <c r="EIH86"/>
      <c r="EII86"/>
      <c r="EIJ86"/>
      <c r="EIK86"/>
      <c r="EIL86"/>
      <c r="EIM86"/>
      <c r="EIN86"/>
      <c r="EIO86"/>
      <c r="EIP86"/>
      <c r="EIQ86"/>
      <c r="EIR86"/>
      <c r="EIS86"/>
      <c r="EIT86"/>
      <c r="EIU86"/>
      <c r="EIV86"/>
      <c r="EIW86"/>
      <c r="EIX86"/>
      <c r="EIY86"/>
      <c r="EIZ86"/>
      <c r="EJA86"/>
      <c r="EJB86"/>
      <c r="EJC86"/>
      <c r="EJD86"/>
      <c r="EJE86"/>
      <c r="EJF86"/>
      <c r="EJG86"/>
      <c r="EJH86"/>
      <c r="EJI86"/>
      <c r="EJJ86"/>
      <c r="EJK86"/>
      <c r="EJL86"/>
      <c r="EJM86"/>
      <c r="EJN86"/>
      <c r="EJO86"/>
      <c r="EJP86"/>
      <c r="EJQ86"/>
      <c r="EJR86"/>
      <c r="EJS86"/>
      <c r="EJT86"/>
      <c r="EJU86"/>
      <c r="EJV86"/>
      <c r="EJW86"/>
      <c r="EJX86"/>
      <c r="EJY86"/>
      <c r="EJZ86"/>
      <c r="EKA86"/>
      <c r="EKB86"/>
      <c r="EKC86"/>
      <c r="EKD86"/>
      <c r="EKE86"/>
      <c r="EKF86"/>
      <c r="EKG86"/>
      <c r="EKH86"/>
      <c r="EKI86"/>
      <c r="EKJ86"/>
      <c r="EKK86"/>
      <c r="EKL86"/>
      <c r="EKM86"/>
      <c r="EKN86"/>
      <c r="EKO86"/>
      <c r="EKP86"/>
      <c r="EKQ86"/>
      <c r="EKR86"/>
      <c r="EKS86"/>
      <c r="EKT86"/>
      <c r="EKU86"/>
      <c r="EKV86"/>
      <c r="EKW86"/>
      <c r="EKX86"/>
      <c r="EKY86"/>
      <c r="EKZ86"/>
      <c r="ELA86"/>
      <c r="ELB86"/>
      <c r="ELC86"/>
      <c r="ELD86"/>
      <c r="ELE86"/>
      <c r="ELF86"/>
      <c r="ELG86"/>
      <c r="ELH86"/>
      <c r="ELI86"/>
      <c r="ELJ86"/>
      <c r="ELK86"/>
      <c r="ELL86"/>
      <c r="ELM86"/>
      <c r="ELN86"/>
      <c r="ELO86"/>
      <c r="ELP86"/>
      <c r="ELQ86"/>
      <c r="ELR86"/>
      <c r="ELS86"/>
      <c r="ELT86"/>
      <c r="ELU86"/>
      <c r="ELV86"/>
      <c r="ELW86"/>
      <c r="ELX86"/>
      <c r="ELY86"/>
      <c r="ELZ86"/>
      <c r="EMA86"/>
      <c r="EMB86"/>
      <c r="EMC86"/>
      <c r="EMD86"/>
      <c r="EME86"/>
      <c r="EMF86"/>
      <c r="EMG86"/>
      <c r="EMH86"/>
      <c r="EMI86"/>
      <c r="EMJ86"/>
      <c r="EMK86"/>
      <c r="EML86"/>
      <c r="EMM86"/>
      <c r="EMN86"/>
      <c r="EMO86"/>
      <c r="EMP86"/>
      <c r="EMQ86"/>
      <c r="EMR86"/>
      <c r="EMS86"/>
      <c r="EMT86"/>
      <c r="EMU86"/>
      <c r="EMV86"/>
      <c r="EMW86"/>
      <c r="EMX86"/>
      <c r="EMY86"/>
      <c r="EMZ86"/>
      <c r="ENA86"/>
      <c r="ENB86"/>
      <c r="ENC86"/>
      <c r="END86"/>
      <c r="ENE86"/>
      <c r="ENF86"/>
      <c r="ENG86"/>
      <c r="ENH86"/>
      <c r="ENI86"/>
      <c r="ENJ86"/>
      <c r="ENK86"/>
      <c r="ENL86"/>
      <c r="ENM86"/>
      <c r="ENN86"/>
      <c r="ENO86"/>
      <c r="ENP86"/>
      <c r="ENQ86"/>
      <c r="ENR86"/>
      <c r="ENS86"/>
      <c r="ENT86"/>
      <c r="ENU86"/>
      <c r="ENV86"/>
      <c r="ENW86"/>
      <c r="ENX86"/>
      <c r="ENY86"/>
      <c r="ENZ86"/>
      <c r="EOA86"/>
      <c r="EOB86"/>
      <c r="EOC86"/>
      <c r="EOD86"/>
      <c r="EOE86"/>
      <c r="EOF86"/>
      <c r="EOG86"/>
      <c r="EOH86"/>
      <c r="EOI86"/>
      <c r="EOJ86"/>
      <c r="EOK86"/>
      <c r="EOL86"/>
      <c r="EOM86"/>
      <c r="EON86"/>
      <c r="EOO86"/>
      <c r="EOP86"/>
      <c r="EOQ86"/>
      <c r="EOR86"/>
      <c r="EOS86"/>
      <c r="EOT86"/>
      <c r="EOU86"/>
      <c r="EOV86"/>
      <c r="EOW86"/>
      <c r="EOX86"/>
      <c r="EOY86"/>
      <c r="EOZ86"/>
      <c r="EPA86"/>
      <c r="EPB86"/>
      <c r="EPC86"/>
      <c r="EPD86"/>
      <c r="EPE86"/>
      <c r="EPF86"/>
      <c r="EPG86"/>
      <c r="EPH86"/>
      <c r="EPI86"/>
      <c r="EPJ86"/>
      <c r="EPK86"/>
      <c r="EPL86"/>
      <c r="EPM86"/>
      <c r="EPN86"/>
      <c r="EPO86"/>
      <c r="EPP86"/>
      <c r="EPQ86"/>
      <c r="EPR86"/>
      <c r="EPS86"/>
      <c r="EPT86"/>
      <c r="EPU86"/>
      <c r="EPV86"/>
      <c r="EPW86"/>
      <c r="EPX86"/>
      <c r="EPY86"/>
      <c r="EPZ86"/>
      <c r="EQA86"/>
      <c r="EQB86"/>
      <c r="EQC86"/>
      <c r="EQD86"/>
      <c r="EQE86"/>
      <c r="EQF86"/>
      <c r="EQG86"/>
      <c r="EQH86"/>
      <c r="EQI86"/>
      <c r="EQJ86"/>
      <c r="EQK86"/>
      <c r="EQL86"/>
      <c r="EQM86"/>
      <c r="EQN86"/>
      <c r="EQO86"/>
      <c r="EQP86"/>
      <c r="EQQ86"/>
      <c r="EQR86"/>
      <c r="EQS86"/>
      <c r="EQT86"/>
      <c r="EQU86"/>
      <c r="EQV86"/>
      <c r="EQW86"/>
      <c r="EQX86"/>
      <c r="EQY86"/>
      <c r="EQZ86"/>
      <c r="ERA86"/>
      <c r="ERB86"/>
      <c r="ERC86"/>
      <c r="ERD86"/>
      <c r="ERE86"/>
      <c r="ERF86"/>
      <c r="ERG86"/>
      <c r="ERH86"/>
      <c r="ERI86"/>
      <c r="ERJ86"/>
      <c r="ERK86"/>
      <c r="ERL86"/>
      <c r="ERM86"/>
      <c r="ERN86"/>
      <c r="ERO86"/>
      <c r="ERP86"/>
      <c r="ERQ86"/>
      <c r="ERR86"/>
      <c r="ERS86"/>
      <c r="ERT86"/>
      <c r="ERU86"/>
      <c r="ERV86"/>
      <c r="ERW86"/>
      <c r="ERX86"/>
      <c r="ERY86"/>
      <c r="ERZ86"/>
      <c r="ESA86"/>
      <c r="ESB86"/>
      <c r="ESC86"/>
      <c r="ESD86"/>
      <c r="ESE86"/>
      <c r="ESF86"/>
      <c r="ESG86"/>
      <c r="ESH86"/>
      <c r="ESI86"/>
      <c r="ESJ86"/>
      <c r="ESK86"/>
      <c r="ESL86"/>
      <c r="ESM86"/>
      <c r="ESN86"/>
      <c r="ESO86"/>
      <c r="ESP86"/>
      <c r="ESQ86"/>
      <c r="ESR86"/>
      <c r="ESS86"/>
      <c r="EST86"/>
      <c r="ESU86"/>
      <c r="ESV86"/>
      <c r="ESW86"/>
      <c r="ESX86"/>
      <c r="ESY86"/>
      <c r="ESZ86"/>
      <c r="ETA86"/>
      <c r="ETB86"/>
      <c r="ETC86"/>
      <c r="ETD86"/>
      <c r="ETE86"/>
      <c r="ETF86"/>
      <c r="ETG86"/>
      <c r="ETH86"/>
      <c r="ETI86"/>
      <c r="ETJ86"/>
      <c r="ETK86"/>
      <c r="ETL86"/>
      <c r="ETM86"/>
      <c r="ETN86"/>
      <c r="ETO86"/>
      <c r="ETP86"/>
      <c r="ETQ86"/>
      <c r="ETR86"/>
      <c r="ETS86"/>
      <c r="ETT86"/>
      <c r="ETU86"/>
      <c r="ETV86"/>
      <c r="ETW86"/>
      <c r="ETX86"/>
      <c r="ETY86"/>
      <c r="ETZ86"/>
      <c r="EUA86"/>
      <c r="EUB86"/>
      <c r="EUC86"/>
      <c r="EUD86"/>
      <c r="EUE86"/>
      <c r="EUF86"/>
      <c r="EUG86"/>
      <c r="EUH86"/>
      <c r="EUI86"/>
      <c r="EUJ86"/>
      <c r="EUK86"/>
      <c r="EUL86"/>
      <c r="EUM86"/>
      <c r="EUN86"/>
      <c r="EUO86"/>
      <c r="EUP86"/>
      <c r="EUQ86"/>
      <c r="EUR86"/>
      <c r="EUS86"/>
      <c r="EUT86"/>
      <c r="EUU86"/>
      <c r="EUV86"/>
      <c r="EUW86"/>
      <c r="EUX86"/>
      <c r="EUY86"/>
      <c r="EUZ86"/>
      <c r="EVA86"/>
      <c r="EVB86"/>
      <c r="EVC86"/>
      <c r="EVD86"/>
      <c r="EVE86"/>
      <c r="EVF86"/>
      <c r="EVG86"/>
      <c r="EVH86"/>
      <c r="EVI86"/>
      <c r="EVJ86"/>
      <c r="EVK86"/>
      <c r="EVL86"/>
      <c r="EVM86"/>
      <c r="EVN86"/>
      <c r="EVO86"/>
      <c r="EVP86"/>
      <c r="EVQ86"/>
      <c r="EVR86"/>
      <c r="EVS86"/>
      <c r="EVT86"/>
      <c r="EVU86"/>
      <c r="EVV86"/>
      <c r="EVW86"/>
      <c r="EVX86"/>
      <c r="EVY86"/>
      <c r="EVZ86"/>
      <c r="EWA86"/>
      <c r="EWB86"/>
      <c r="EWC86"/>
      <c r="EWD86"/>
      <c r="EWE86"/>
      <c r="EWF86"/>
      <c r="EWG86"/>
      <c r="EWH86"/>
      <c r="EWI86"/>
      <c r="EWJ86"/>
      <c r="EWK86"/>
      <c r="EWL86"/>
      <c r="EWM86"/>
      <c r="EWN86"/>
      <c r="EWO86"/>
      <c r="EWP86"/>
      <c r="EWQ86"/>
      <c r="EWR86"/>
      <c r="EWS86"/>
      <c r="EWT86"/>
      <c r="EWU86"/>
      <c r="EWV86"/>
      <c r="EWW86"/>
      <c r="EWX86"/>
      <c r="EWY86"/>
      <c r="EWZ86"/>
      <c r="EXA86"/>
      <c r="EXB86"/>
      <c r="EXC86"/>
      <c r="EXD86"/>
      <c r="EXE86"/>
      <c r="EXF86"/>
      <c r="EXG86"/>
      <c r="EXH86"/>
      <c r="EXI86"/>
      <c r="EXJ86"/>
      <c r="EXK86"/>
      <c r="EXL86"/>
      <c r="EXM86"/>
      <c r="EXN86"/>
      <c r="EXO86"/>
      <c r="EXP86"/>
      <c r="EXQ86"/>
      <c r="EXR86"/>
      <c r="EXS86"/>
      <c r="EXT86"/>
      <c r="EXU86"/>
      <c r="EXV86"/>
      <c r="EXW86"/>
      <c r="EXX86"/>
      <c r="EXY86"/>
      <c r="EXZ86"/>
      <c r="EYA86"/>
      <c r="EYB86"/>
      <c r="EYC86"/>
      <c r="EYD86"/>
      <c r="EYE86"/>
      <c r="EYF86"/>
      <c r="EYG86"/>
      <c r="EYH86"/>
      <c r="EYI86"/>
      <c r="EYJ86"/>
      <c r="EYK86"/>
      <c r="EYL86"/>
      <c r="EYM86"/>
      <c r="EYN86"/>
      <c r="EYO86"/>
      <c r="EYP86"/>
      <c r="EYQ86"/>
      <c r="EYR86"/>
      <c r="EYS86"/>
      <c r="EYT86"/>
      <c r="EYU86"/>
      <c r="EYV86"/>
      <c r="EYW86"/>
      <c r="EYX86"/>
      <c r="EYY86"/>
      <c r="EYZ86"/>
      <c r="EZA86"/>
      <c r="EZB86"/>
      <c r="EZC86"/>
      <c r="EZD86"/>
      <c r="EZE86"/>
      <c r="EZF86"/>
      <c r="EZG86"/>
      <c r="EZH86"/>
      <c r="EZI86"/>
      <c r="EZJ86"/>
      <c r="EZK86"/>
      <c r="EZL86"/>
      <c r="EZM86"/>
      <c r="EZN86"/>
      <c r="EZO86"/>
      <c r="EZP86"/>
      <c r="EZQ86"/>
      <c r="EZR86"/>
      <c r="EZS86"/>
      <c r="EZT86"/>
      <c r="EZU86"/>
      <c r="EZV86"/>
      <c r="EZW86"/>
      <c r="EZX86"/>
      <c r="EZY86"/>
      <c r="EZZ86"/>
      <c r="FAA86"/>
      <c r="FAB86"/>
      <c r="FAC86"/>
      <c r="FAD86"/>
      <c r="FAE86"/>
      <c r="FAF86"/>
      <c r="FAG86"/>
      <c r="FAH86"/>
      <c r="FAI86"/>
      <c r="FAJ86"/>
      <c r="FAK86"/>
      <c r="FAL86"/>
      <c r="FAM86"/>
      <c r="FAN86"/>
      <c r="FAO86"/>
      <c r="FAP86"/>
      <c r="FAQ86"/>
      <c r="FAR86"/>
      <c r="FAS86"/>
      <c r="FAT86"/>
      <c r="FAU86"/>
      <c r="FAV86"/>
      <c r="FAW86"/>
      <c r="FAX86"/>
      <c r="FAY86"/>
      <c r="FAZ86"/>
      <c r="FBA86"/>
      <c r="FBB86"/>
      <c r="FBC86"/>
      <c r="FBD86"/>
      <c r="FBE86"/>
      <c r="FBF86"/>
      <c r="FBG86"/>
      <c r="FBH86"/>
      <c r="FBI86"/>
      <c r="FBJ86"/>
      <c r="FBK86"/>
      <c r="FBL86"/>
      <c r="FBM86"/>
      <c r="FBN86"/>
      <c r="FBO86"/>
      <c r="FBP86"/>
      <c r="FBQ86"/>
      <c r="FBR86"/>
      <c r="FBS86"/>
      <c r="FBT86"/>
      <c r="FBU86"/>
      <c r="FBV86"/>
      <c r="FBW86"/>
      <c r="FBX86"/>
      <c r="FBY86"/>
      <c r="FBZ86"/>
      <c r="FCA86"/>
      <c r="FCB86"/>
      <c r="FCC86"/>
      <c r="FCD86"/>
      <c r="FCE86"/>
      <c r="FCF86"/>
      <c r="FCG86"/>
      <c r="FCH86"/>
      <c r="FCI86"/>
      <c r="FCJ86"/>
      <c r="FCK86"/>
      <c r="FCL86"/>
      <c r="FCM86"/>
      <c r="FCN86"/>
      <c r="FCO86"/>
      <c r="FCP86"/>
      <c r="FCQ86"/>
      <c r="FCR86"/>
      <c r="FCS86"/>
      <c r="FCT86"/>
      <c r="FCU86"/>
      <c r="FCV86"/>
      <c r="FCW86"/>
      <c r="FCX86"/>
      <c r="FCY86"/>
      <c r="FCZ86"/>
      <c r="FDA86"/>
      <c r="FDB86"/>
      <c r="FDC86"/>
      <c r="FDD86"/>
      <c r="FDE86"/>
      <c r="FDF86"/>
      <c r="FDG86"/>
      <c r="FDH86"/>
      <c r="FDI86"/>
      <c r="FDJ86"/>
      <c r="FDK86"/>
      <c r="FDL86"/>
      <c r="FDM86"/>
      <c r="FDN86"/>
      <c r="FDO86"/>
      <c r="FDP86"/>
      <c r="FDQ86"/>
      <c r="FDR86"/>
      <c r="FDS86"/>
      <c r="FDT86"/>
      <c r="FDU86"/>
      <c r="FDV86"/>
      <c r="FDW86"/>
      <c r="FDX86"/>
      <c r="FDY86"/>
      <c r="FDZ86"/>
      <c r="FEA86"/>
      <c r="FEB86"/>
      <c r="FEC86"/>
      <c r="FED86"/>
      <c r="FEE86"/>
      <c r="FEF86"/>
      <c r="FEG86"/>
      <c r="FEH86"/>
      <c r="FEI86"/>
      <c r="FEJ86"/>
      <c r="FEK86"/>
      <c r="FEL86"/>
      <c r="FEM86"/>
      <c r="FEN86"/>
      <c r="FEO86"/>
      <c r="FEP86"/>
      <c r="FEQ86"/>
      <c r="FER86"/>
      <c r="FES86"/>
      <c r="FET86"/>
      <c r="FEU86"/>
      <c r="FEV86"/>
      <c r="FEW86"/>
      <c r="FEX86"/>
      <c r="FEY86"/>
      <c r="FEZ86"/>
      <c r="FFA86"/>
      <c r="FFB86"/>
      <c r="FFC86"/>
      <c r="FFD86"/>
      <c r="FFE86"/>
      <c r="FFF86"/>
      <c r="FFG86"/>
      <c r="FFH86"/>
      <c r="FFI86"/>
      <c r="FFJ86"/>
      <c r="FFK86"/>
      <c r="FFL86"/>
      <c r="FFM86"/>
      <c r="FFN86"/>
      <c r="FFO86"/>
      <c r="FFP86"/>
      <c r="FFQ86"/>
      <c r="FFR86"/>
      <c r="FFS86"/>
      <c r="FFT86"/>
      <c r="FFU86"/>
      <c r="FFV86"/>
      <c r="FFW86"/>
      <c r="FFX86"/>
      <c r="FFY86"/>
      <c r="FFZ86"/>
      <c r="FGA86"/>
      <c r="FGB86"/>
      <c r="FGC86"/>
      <c r="FGD86"/>
      <c r="FGE86"/>
      <c r="FGF86"/>
      <c r="FGG86"/>
      <c r="FGH86"/>
      <c r="FGI86"/>
      <c r="FGJ86"/>
      <c r="FGK86"/>
      <c r="FGL86"/>
      <c r="FGM86"/>
      <c r="FGN86"/>
      <c r="FGO86"/>
      <c r="FGP86"/>
      <c r="FGQ86"/>
      <c r="FGR86"/>
      <c r="FGS86"/>
      <c r="FGT86"/>
      <c r="FGU86"/>
      <c r="FGV86"/>
      <c r="FGW86"/>
      <c r="FGX86"/>
      <c r="FGY86"/>
      <c r="FGZ86"/>
      <c r="FHA86"/>
      <c r="FHB86"/>
      <c r="FHC86"/>
      <c r="FHD86"/>
      <c r="FHE86"/>
      <c r="FHF86"/>
      <c r="FHG86"/>
      <c r="FHH86"/>
      <c r="FHI86"/>
      <c r="FHJ86"/>
      <c r="FHK86"/>
      <c r="FHL86"/>
      <c r="FHM86"/>
      <c r="FHN86"/>
      <c r="FHO86"/>
      <c r="FHP86"/>
      <c r="FHQ86"/>
      <c r="FHR86"/>
      <c r="FHS86"/>
      <c r="FHT86"/>
      <c r="FHU86"/>
      <c r="FHV86"/>
      <c r="FHW86"/>
      <c r="FHX86"/>
      <c r="FHY86"/>
      <c r="FHZ86"/>
      <c r="FIA86"/>
      <c r="FIB86"/>
      <c r="FIC86"/>
      <c r="FID86"/>
      <c r="FIE86"/>
      <c r="FIF86"/>
      <c r="FIG86"/>
      <c r="FIH86"/>
      <c r="FII86"/>
      <c r="FIJ86"/>
      <c r="FIK86"/>
      <c r="FIL86"/>
      <c r="FIM86"/>
      <c r="FIN86"/>
      <c r="FIO86"/>
      <c r="FIP86"/>
      <c r="FIQ86"/>
      <c r="FIR86"/>
      <c r="FIS86"/>
      <c r="FIT86"/>
      <c r="FIU86"/>
      <c r="FIV86"/>
      <c r="FIW86"/>
      <c r="FIX86"/>
      <c r="FIY86"/>
      <c r="FIZ86"/>
      <c r="FJA86"/>
      <c r="FJB86"/>
      <c r="FJC86"/>
      <c r="FJD86"/>
      <c r="FJE86"/>
      <c r="FJF86"/>
      <c r="FJG86"/>
      <c r="FJH86"/>
      <c r="FJI86"/>
      <c r="FJJ86"/>
      <c r="FJK86"/>
      <c r="FJL86"/>
      <c r="FJM86"/>
      <c r="FJN86"/>
      <c r="FJO86"/>
      <c r="FJP86"/>
      <c r="FJQ86"/>
      <c r="FJR86"/>
      <c r="FJS86"/>
      <c r="FJT86"/>
      <c r="FJU86"/>
      <c r="FJV86"/>
      <c r="FJW86"/>
      <c r="FJX86"/>
      <c r="FJY86"/>
      <c r="FJZ86"/>
      <c r="FKA86"/>
      <c r="FKB86"/>
      <c r="FKC86"/>
      <c r="FKD86"/>
      <c r="FKE86"/>
      <c r="FKF86"/>
      <c r="FKG86"/>
      <c r="FKH86"/>
      <c r="FKI86"/>
      <c r="FKJ86"/>
      <c r="FKK86"/>
      <c r="FKL86"/>
      <c r="FKM86"/>
      <c r="FKN86"/>
      <c r="FKO86"/>
      <c r="FKP86"/>
      <c r="FKQ86"/>
      <c r="FKR86"/>
      <c r="FKS86"/>
      <c r="FKT86"/>
      <c r="FKU86"/>
      <c r="FKV86"/>
      <c r="FKW86"/>
      <c r="FKX86"/>
      <c r="FKY86"/>
      <c r="FKZ86"/>
      <c r="FLA86"/>
      <c r="FLB86"/>
      <c r="FLC86"/>
      <c r="FLD86"/>
      <c r="FLE86"/>
      <c r="FLF86"/>
      <c r="FLG86"/>
      <c r="FLH86"/>
      <c r="FLI86"/>
      <c r="FLJ86"/>
      <c r="FLK86"/>
      <c r="FLL86"/>
      <c r="FLM86"/>
      <c r="FLN86"/>
      <c r="FLO86"/>
      <c r="FLP86"/>
      <c r="FLQ86"/>
      <c r="FLR86"/>
      <c r="FLS86"/>
      <c r="FLT86"/>
      <c r="FLU86"/>
      <c r="FLV86"/>
      <c r="FLW86"/>
      <c r="FLX86"/>
      <c r="FLY86"/>
      <c r="FLZ86"/>
      <c r="FMA86"/>
      <c r="FMB86"/>
      <c r="FMC86"/>
      <c r="FMD86"/>
      <c r="FME86"/>
      <c r="FMF86"/>
      <c r="FMG86"/>
      <c r="FMH86"/>
      <c r="FMI86"/>
      <c r="FMJ86"/>
      <c r="FMK86"/>
      <c r="FML86"/>
      <c r="FMM86"/>
      <c r="FMN86"/>
      <c r="FMO86"/>
      <c r="FMP86"/>
      <c r="FMQ86"/>
      <c r="FMR86"/>
      <c r="FMS86"/>
      <c r="FMT86"/>
      <c r="FMU86"/>
      <c r="FMV86"/>
      <c r="FMW86"/>
      <c r="FMX86"/>
      <c r="FMY86"/>
      <c r="FMZ86"/>
      <c r="FNA86"/>
      <c r="FNB86"/>
      <c r="FNC86"/>
      <c r="FND86"/>
      <c r="FNE86"/>
      <c r="FNF86"/>
      <c r="FNG86"/>
      <c r="FNH86"/>
      <c r="FNI86"/>
      <c r="FNJ86"/>
      <c r="FNK86"/>
      <c r="FNL86"/>
      <c r="FNM86"/>
      <c r="FNN86"/>
      <c r="FNO86"/>
      <c r="FNP86"/>
      <c r="FNQ86"/>
      <c r="FNR86"/>
      <c r="FNS86"/>
      <c r="FNT86"/>
      <c r="FNU86"/>
      <c r="FNV86"/>
      <c r="FNW86"/>
      <c r="FNX86"/>
      <c r="FNY86"/>
      <c r="FNZ86"/>
      <c r="FOA86"/>
      <c r="FOB86"/>
      <c r="FOC86"/>
      <c r="FOD86"/>
      <c r="FOE86"/>
      <c r="FOF86"/>
      <c r="FOG86"/>
      <c r="FOH86"/>
      <c r="FOI86"/>
      <c r="FOJ86"/>
      <c r="FOK86"/>
      <c r="FOL86"/>
      <c r="FOM86"/>
      <c r="FON86"/>
      <c r="FOO86"/>
      <c r="FOP86"/>
      <c r="FOQ86"/>
      <c r="FOR86"/>
      <c r="FOS86"/>
      <c r="FOT86"/>
      <c r="FOU86"/>
      <c r="FOV86"/>
      <c r="FOW86"/>
      <c r="FOX86"/>
      <c r="FOY86"/>
      <c r="FOZ86"/>
      <c r="FPA86"/>
      <c r="FPB86"/>
      <c r="FPC86"/>
      <c r="FPD86"/>
      <c r="FPE86"/>
      <c r="FPF86"/>
      <c r="FPG86"/>
      <c r="FPH86"/>
      <c r="FPI86"/>
      <c r="FPJ86"/>
      <c r="FPK86"/>
      <c r="FPL86"/>
      <c r="FPM86"/>
      <c r="FPN86"/>
      <c r="FPO86"/>
      <c r="FPP86"/>
      <c r="FPQ86"/>
      <c r="FPR86"/>
      <c r="FPS86"/>
      <c r="FPT86"/>
      <c r="FPU86"/>
      <c r="FPV86"/>
      <c r="FPW86"/>
      <c r="FPX86"/>
      <c r="FPY86"/>
      <c r="FPZ86"/>
      <c r="FQA86"/>
      <c r="FQB86"/>
      <c r="FQC86"/>
      <c r="FQD86"/>
      <c r="FQE86"/>
      <c r="FQF86"/>
      <c r="FQG86"/>
      <c r="FQH86"/>
      <c r="FQI86"/>
      <c r="FQJ86"/>
      <c r="FQK86"/>
      <c r="FQL86"/>
      <c r="FQM86"/>
      <c r="FQN86"/>
      <c r="FQO86"/>
      <c r="FQP86"/>
      <c r="FQQ86"/>
      <c r="FQR86"/>
      <c r="FQS86"/>
      <c r="FQT86"/>
      <c r="FQU86"/>
      <c r="FQV86"/>
      <c r="FQW86"/>
      <c r="FQX86"/>
      <c r="FQY86"/>
      <c r="FQZ86"/>
      <c r="FRA86"/>
      <c r="FRB86"/>
      <c r="FRC86"/>
      <c r="FRD86"/>
      <c r="FRE86"/>
      <c r="FRF86"/>
      <c r="FRG86"/>
      <c r="FRH86"/>
      <c r="FRI86"/>
      <c r="FRJ86"/>
      <c r="FRK86"/>
      <c r="FRL86"/>
      <c r="FRM86"/>
      <c r="FRN86"/>
      <c r="FRO86"/>
      <c r="FRP86"/>
      <c r="FRQ86"/>
      <c r="FRR86"/>
      <c r="FRS86"/>
      <c r="FRT86"/>
      <c r="FRU86"/>
      <c r="FRV86"/>
      <c r="FRW86"/>
      <c r="FRX86"/>
      <c r="FRY86"/>
      <c r="FRZ86"/>
      <c r="FSA86"/>
      <c r="FSB86"/>
      <c r="FSC86"/>
      <c r="FSD86"/>
      <c r="FSE86"/>
      <c r="FSF86"/>
      <c r="FSG86"/>
      <c r="FSH86"/>
      <c r="FSI86"/>
      <c r="FSJ86"/>
      <c r="FSK86"/>
      <c r="FSL86"/>
      <c r="FSM86"/>
      <c r="FSN86"/>
      <c r="FSO86"/>
      <c r="FSP86"/>
      <c r="FSQ86"/>
      <c r="FSR86"/>
      <c r="FSS86"/>
      <c r="FST86"/>
      <c r="FSU86"/>
      <c r="FSV86"/>
      <c r="FSW86"/>
      <c r="FSX86"/>
      <c r="FSY86"/>
      <c r="FSZ86"/>
      <c r="FTA86"/>
      <c r="FTB86"/>
      <c r="FTC86"/>
      <c r="FTD86"/>
      <c r="FTE86"/>
      <c r="FTF86"/>
      <c r="FTG86"/>
      <c r="FTH86"/>
      <c r="FTI86"/>
      <c r="FTJ86"/>
      <c r="FTK86"/>
      <c r="FTL86"/>
      <c r="FTM86"/>
      <c r="FTN86"/>
      <c r="FTO86"/>
      <c r="FTP86"/>
      <c r="FTQ86"/>
      <c r="FTR86"/>
      <c r="FTS86"/>
      <c r="FTT86"/>
      <c r="FTU86"/>
      <c r="FTV86"/>
      <c r="FTW86"/>
      <c r="FTX86"/>
      <c r="FTY86"/>
      <c r="FTZ86"/>
      <c r="FUA86"/>
      <c r="FUB86"/>
      <c r="FUC86"/>
      <c r="FUD86"/>
      <c r="FUE86"/>
      <c r="FUF86"/>
      <c r="FUG86"/>
      <c r="FUH86"/>
      <c r="FUI86"/>
      <c r="FUJ86"/>
      <c r="FUK86"/>
      <c r="FUL86"/>
      <c r="FUM86"/>
      <c r="FUN86"/>
      <c r="FUO86"/>
      <c r="FUP86"/>
      <c r="FUQ86"/>
      <c r="FUR86"/>
      <c r="FUS86"/>
      <c r="FUT86"/>
      <c r="FUU86"/>
      <c r="FUV86"/>
      <c r="FUW86"/>
      <c r="FUX86"/>
      <c r="FUY86"/>
      <c r="FUZ86"/>
      <c r="FVA86"/>
      <c r="FVB86"/>
      <c r="FVC86"/>
      <c r="FVD86"/>
      <c r="FVE86"/>
      <c r="FVF86"/>
      <c r="FVG86"/>
      <c r="FVH86"/>
      <c r="FVI86"/>
      <c r="FVJ86"/>
      <c r="FVK86"/>
      <c r="FVL86"/>
      <c r="FVM86"/>
      <c r="FVN86"/>
      <c r="FVO86"/>
      <c r="FVP86"/>
      <c r="FVQ86"/>
      <c r="FVR86"/>
      <c r="FVS86"/>
      <c r="FVT86"/>
      <c r="FVU86"/>
      <c r="FVV86"/>
      <c r="FVW86"/>
      <c r="FVX86"/>
      <c r="FVY86"/>
      <c r="FVZ86"/>
      <c r="FWA86"/>
      <c r="FWB86"/>
      <c r="FWC86"/>
      <c r="FWD86"/>
      <c r="FWE86"/>
      <c r="FWF86"/>
      <c r="FWG86"/>
      <c r="FWH86"/>
      <c r="FWI86"/>
      <c r="FWJ86"/>
      <c r="FWK86"/>
      <c r="FWL86"/>
      <c r="FWM86"/>
      <c r="FWN86"/>
      <c r="FWO86"/>
      <c r="FWP86"/>
      <c r="FWQ86"/>
      <c r="FWR86"/>
      <c r="FWS86"/>
      <c r="FWT86"/>
      <c r="FWU86"/>
      <c r="FWV86"/>
      <c r="FWW86"/>
      <c r="FWX86"/>
      <c r="FWY86"/>
      <c r="FWZ86"/>
      <c r="FXA86"/>
      <c r="FXB86"/>
      <c r="FXC86"/>
      <c r="FXD86"/>
      <c r="FXE86"/>
      <c r="FXF86"/>
      <c r="FXG86"/>
      <c r="FXH86"/>
      <c r="FXI86"/>
      <c r="FXJ86"/>
      <c r="FXK86"/>
      <c r="FXL86"/>
      <c r="FXM86"/>
      <c r="FXN86"/>
      <c r="FXO86"/>
      <c r="FXP86"/>
      <c r="FXQ86"/>
      <c r="FXR86"/>
      <c r="FXS86"/>
      <c r="FXT86"/>
      <c r="FXU86"/>
      <c r="FXV86"/>
      <c r="FXW86"/>
      <c r="FXX86"/>
      <c r="FXY86"/>
      <c r="FXZ86"/>
      <c r="FYA86"/>
      <c r="FYB86"/>
      <c r="FYC86"/>
      <c r="FYD86"/>
      <c r="FYE86"/>
      <c r="FYF86"/>
      <c r="FYG86"/>
      <c r="FYH86"/>
      <c r="FYI86"/>
      <c r="FYJ86"/>
      <c r="FYK86"/>
      <c r="FYL86"/>
      <c r="FYM86"/>
      <c r="FYN86"/>
      <c r="FYO86"/>
      <c r="FYP86"/>
      <c r="FYQ86"/>
      <c r="FYR86"/>
      <c r="FYS86"/>
      <c r="FYT86"/>
      <c r="FYU86"/>
      <c r="FYV86"/>
      <c r="FYW86"/>
      <c r="FYX86"/>
      <c r="FYY86"/>
      <c r="FYZ86"/>
      <c r="FZA86"/>
      <c r="FZB86"/>
      <c r="FZC86"/>
      <c r="FZD86"/>
      <c r="FZE86"/>
      <c r="FZF86"/>
      <c r="FZG86"/>
      <c r="FZH86"/>
      <c r="FZI86"/>
      <c r="FZJ86"/>
      <c r="FZK86"/>
      <c r="FZL86"/>
      <c r="FZM86"/>
      <c r="FZN86"/>
      <c r="FZO86"/>
      <c r="FZP86"/>
      <c r="FZQ86"/>
      <c r="FZR86"/>
      <c r="FZS86"/>
      <c r="FZT86"/>
      <c r="FZU86"/>
      <c r="FZV86"/>
      <c r="FZW86"/>
      <c r="FZX86"/>
      <c r="FZY86"/>
      <c r="FZZ86"/>
      <c r="GAA86"/>
      <c r="GAB86"/>
      <c r="GAC86"/>
      <c r="GAD86"/>
      <c r="GAE86"/>
      <c r="GAF86"/>
      <c r="GAG86"/>
      <c r="GAH86"/>
      <c r="GAI86"/>
      <c r="GAJ86"/>
      <c r="GAK86"/>
      <c r="GAL86"/>
      <c r="GAM86"/>
      <c r="GAN86"/>
      <c r="GAO86"/>
      <c r="GAP86"/>
      <c r="GAQ86"/>
      <c r="GAR86"/>
      <c r="GAS86"/>
      <c r="GAT86"/>
      <c r="GAU86"/>
      <c r="GAV86"/>
      <c r="GAW86"/>
      <c r="GAX86"/>
      <c r="GAY86"/>
      <c r="GAZ86"/>
      <c r="GBA86"/>
      <c r="GBB86"/>
      <c r="GBC86"/>
      <c r="GBD86"/>
      <c r="GBE86"/>
      <c r="GBF86"/>
      <c r="GBG86"/>
      <c r="GBH86"/>
      <c r="GBI86"/>
      <c r="GBJ86"/>
      <c r="GBK86"/>
      <c r="GBL86"/>
      <c r="GBM86"/>
      <c r="GBN86"/>
      <c r="GBO86"/>
      <c r="GBP86"/>
      <c r="GBQ86"/>
      <c r="GBR86"/>
      <c r="GBS86"/>
      <c r="GBT86"/>
      <c r="GBU86"/>
      <c r="GBV86"/>
      <c r="GBW86"/>
      <c r="GBX86"/>
      <c r="GBY86"/>
      <c r="GBZ86"/>
      <c r="GCA86"/>
      <c r="GCB86"/>
      <c r="GCC86"/>
      <c r="GCD86"/>
      <c r="GCE86"/>
      <c r="GCF86"/>
      <c r="GCG86"/>
      <c r="GCH86"/>
      <c r="GCI86"/>
      <c r="GCJ86"/>
      <c r="GCK86"/>
      <c r="GCL86"/>
      <c r="GCM86"/>
      <c r="GCN86"/>
      <c r="GCO86"/>
      <c r="GCP86"/>
      <c r="GCQ86"/>
      <c r="GCR86"/>
      <c r="GCS86"/>
      <c r="GCT86"/>
      <c r="GCU86"/>
      <c r="GCV86"/>
      <c r="GCW86"/>
      <c r="GCX86"/>
      <c r="GCY86"/>
      <c r="GCZ86"/>
      <c r="GDA86"/>
      <c r="GDB86"/>
      <c r="GDC86"/>
      <c r="GDD86"/>
      <c r="GDE86"/>
      <c r="GDF86"/>
      <c r="GDG86"/>
      <c r="GDH86"/>
      <c r="GDI86"/>
      <c r="GDJ86"/>
      <c r="GDK86"/>
      <c r="GDL86"/>
      <c r="GDM86"/>
      <c r="GDN86"/>
      <c r="GDO86"/>
      <c r="GDP86"/>
      <c r="GDQ86"/>
      <c r="GDR86"/>
      <c r="GDS86"/>
      <c r="GDT86"/>
      <c r="GDU86"/>
      <c r="GDV86"/>
      <c r="GDW86"/>
      <c r="GDX86"/>
      <c r="GDY86"/>
      <c r="GDZ86"/>
      <c r="GEA86"/>
      <c r="GEB86"/>
      <c r="GEC86"/>
      <c r="GED86"/>
      <c r="GEE86"/>
      <c r="GEF86"/>
      <c r="GEG86"/>
      <c r="GEH86"/>
      <c r="GEI86"/>
      <c r="GEJ86"/>
      <c r="GEK86"/>
      <c r="GEL86"/>
      <c r="GEM86"/>
      <c r="GEN86"/>
      <c r="GEO86"/>
      <c r="GEP86"/>
      <c r="GEQ86"/>
      <c r="GER86"/>
      <c r="GES86"/>
      <c r="GET86"/>
      <c r="GEU86"/>
      <c r="GEV86"/>
      <c r="GEW86"/>
      <c r="GEX86"/>
      <c r="GEY86"/>
      <c r="GEZ86"/>
      <c r="GFA86"/>
      <c r="GFB86"/>
      <c r="GFC86"/>
      <c r="GFD86"/>
      <c r="GFE86"/>
      <c r="GFF86"/>
      <c r="GFG86"/>
      <c r="GFH86"/>
      <c r="GFI86"/>
      <c r="GFJ86"/>
      <c r="GFK86"/>
      <c r="GFL86"/>
      <c r="GFM86"/>
      <c r="GFN86"/>
      <c r="GFO86"/>
      <c r="GFP86"/>
      <c r="GFQ86"/>
      <c r="GFR86"/>
      <c r="GFS86"/>
      <c r="GFT86"/>
      <c r="GFU86"/>
      <c r="GFV86"/>
      <c r="GFW86"/>
      <c r="GFX86"/>
      <c r="GFY86"/>
      <c r="GFZ86"/>
      <c r="GGA86"/>
      <c r="GGB86"/>
      <c r="GGC86"/>
      <c r="GGD86"/>
      <c r="GGE86"/>
      <c r="GGF86"/>
      <c r="GGG86"/>
      <c r="GGH86"/>
      <c r="GGI86"/>
      <c r="GGJ86"/>
      <c r="GGK86"/>
      <c r="GGL86"/>
      <c r="GGM86"/>
      <c r="GGN86"/>
      <c r="GGO86"/>
      <c r="GGP86"/>
      <c r="GGQ86"/>
      <c r="GGR86"/>
      <c r="GGS86"/>
      <c r="GGT86"/>
      <c r="GGU86"/>
      <c r="GGV86"/>
      <c r="GGW86"/>
      <c r="GGX86"/>
      <c r="GGY86"/>
      <c r="GGZ86"/>
      <c r="GHA86"/>
      <c r="GHB86"/>
      <c r="GHC86"/>
      <c r="GHD86"/>
      <c r="GHE86"/>
      <c r="GHF86"/>
      <c r="GHG86"/>
      <c r="GHH86"/>
      <c r="GHI86"/>
      <c r="GHJ86"/>
      <c r="GHK86"/>
      <c r="GHL86"/>
      <c r="GHM86"/>
      <c r="GHN86"/>
      <c r="GHO86"/>
      <c r="GHP86"/>
      <c r="GHQ86"/>
      <c r="GHR86"/>
      <c r="GHS86"/>
      <c r="GHT86"/>
      <c r="GHU86"/>
      <c r="GHV86"/>
      <c r="GHW86"/>
      <c r="GHX86"/>
      <c r="GHY86"/>
      <c r="GHZ86"/>
      <c r="GIA86"/>
      <c r="GIB86"/>
      <c r="GIC86"/>
      <c r="GID86"/>
      <c r="GIE86"/>
      <c r="GIF86"/>
      <c r="GIG86"/>
      <c r="GIH86"/>
      <c r="GII86"/>
      <c r="GIJ86"/>
      <c r="GIK86"/>
      <c r="GIL86"/>
      <c r="GIM86"/>
      <c r="GIN86"/>
      <c r="GIO86"/>
      <c r="GIP86"/>
      <c r="GIQ86"/>
      <c r="GIR86"/>
      <c r="GIS86"/>
      <c r="GIT86"/>
      <c r="GIU86"/>
      <c r="GIV86"/>
      <c r="GIW86"/>
      <c r="GIX86"/>
      <c r="GIY86"/>
      <c r="GIZ86"/>
      <c r="GJA86"/>
      <c r="GJB86"/>
      <c r="GJC86"/>
      <c r="GJD86"/>
      <c r="GJE86"/>
      <c r="GJF86"/>
      <c r="GJG86"/>
      <c r="GJH86"/>
      <c r="GJI86"/>
      <c r="GJJ86"/>
      <c r="GJK86"/>
      <c r="GJL86"/>
      <c r="GJM86"/>
      <c r="GJN86"/>
      <c r="GJO86"/>
      <c r="GJP86"/>
      <c r="GJQ86"/>
      <c r="GJR86"/>
      <c r="GJS86"/>
      <c r="GJT86"/>
      <c r="GJU86"/>
      <c r="GJV86"/>
      <c r="GJW86"/>
      <c r="GJX86"/>
      <c r="GJY86"/>
      <c r="GJZ86"/>
      <c r="GKA86"/>
      <c r="GKB86"/>
      <c r="GKC86"/>
      <c r="GKD86"/>
      <c r="GKE86"/>
      <c r="GKF86"/>
      <c r="GKG86"/>
      <c r="GKH86"/>
      <c r="GKI86"/>
      <c r="GKJ86"/>
      <c r="GKK86"/>
      <c r="GKL86"/>
      <c r="GKM86"/>
      <c r="GKN86"/>
      <c r="GKO86"/>
      <c r="GKP86"/>
      <c r="GKQ86"/>
      <c r="GKR86"/>
      <c r="GKS86"/>
      <c r="GKT86"/>
      <c r="GKU86"/>
      <c r="GKV86"/>
      <c r="GKW86"/>
      <c r="GKX86"/>
      <c r="GKY86"/>
      <c r="GKZ86"/>
      <c r="GLA86"/>
      <c r="GLB86"/>
      <c r="GLC86"/>
      <c r="GLD86"/>
      <c r="GLE86"/>
      <c r="GLF86"/>
      <c r="GLG86"/>
      <c r="GLH86"/>
      <c r="GLI86"/>
      <c r="GLJ86"/>
      <c r="GLK86"/>
      <c r="GLL86"/>
      <c r="GLM86"/>
      <c r="GLN86"/>
      <c r="GLO86"/>
      <c r="GLP86"/>
      <c r="GLQ86"/>
      <c r="GLR86"/>
      <c r="GLS86"/>
      <c r="GLT86"/>
      <c r="GLU86"/>
      <c r="GLV86"/>
      <c r="GLW86"/>
      <c r="GLX86"/>
      <c r="GLY86"/>
      <c r="GLZ86"/>
      <c r="GMA86"/>
      <c r="GMB86"/>
      <c r="GMC86"/>
      <c r="GMD86"/>
      <c r="GME86"/>
      <c r="GMF86"/>
      <c r="GMG86"/>
      <c r="GMH86"/>
      <c r="GMI86"/>
      <c r="GMJ86"/>
      <c r="GMK86"/>
      <c r="GML86"/>
      <c r="GMM86"/>
      <c r="GMN86"/>
      <c r="GMO86"/>
      <c r="GMP86"/>
      <c r="GMQ86"/>
      <c r="GMR86"/>
      <c r="GMS86"/>
      <c r="GMT86"/>
      <c r="GMU86"/>
      <c r="GMV86"/>
      <c r="GMW86"/>
      <c r="GMX86"/>
      <c r="GMY86"/>
      <c r="GMZ86"/>
      <c r="GNA86"/>
      <c r="GNB86"/>
      <c r="GNC86"/>
      <c r="GND86"/>
      <c r="GNE86"/>
      <c r="GNF86"/>
      <c r="GNG86"/>
      <c r="GNH86"/>
      <c r="GNI86"/>
      <c r="GNJ86"/>
      <c r="GNK86"/>
      <c r="GNL86"/>
      <c r="GNM86"/>
      <c r="GNN86"/>
      <c r="GNO86"/>
      <c r="GNP86"/>
      <c r="GNQ86"/>
      <c r="GNR86"/>
      <c r="GNS86"/>
      <c r="GNT86"/>
      <c r="GNU86"/>
      <c r="GNV86"/>
      <c r="GNW86"/>
      <c r="GNX86"/>
      <c r="GNY86"/>
      <c r="GNZ86"/>
      <c r="GOA86"/>
      <c r="GOB86"/>
      <c r="GOC86"/>
      <c r="GOD86"/>
      <c r="GOE86"/>
      <c r="GOF86"/>
      <c r="GOG86"/>
      <c r="GOH86"/>
      <c r="GOI86"/>
      <c r="GOJ86"/>
      <c r="GOK86"/>
      <c r="GOL86"/>
      <c r="GOM86"/>
      <c r="GON86"/>
      <c r="GOO86"/>
      <c r="GOP86"/>
      <c r="GOQ86"/>
      <c r="GOR86"/>
      <c r="GOS86"/>
      <c r="GOT86"/>
      <c r="GOU86"/>
      <c r="GOV86"/>
      <c r="GOW86"/>
      <c r="GOX86"/>
      <c r="GOY86"/>
      <c r="GOZ86"/>
      <c r="GPA86"/>
      <c r="GPB86"/>
      <c r="GPC86"/>
      <c r="GPD86"/>
      <c r="GPE86"/>
      <c r="GPF86"/>
      <c r="GPG86"/>
      <c r="GPH86"/>
      <c r="GPI86"/>
      <c r="GPJ86"/>
      <c r="GPK86"/>
      <c r="GPL86"/>
      <c r="GPM86"/>
      <c r="GPN86"/>
      <c r="GPO86"/>
      <c r="GPP86"/>
      <c r="GPQ86"/>
      <c r="GPR86"/>
      <c r="GPS86"/>
      <c r="GPT86"/>
      <c r="GPU86"/>
      <c r="GPV86"/>
      <c r="GPW86"/>
      <c r="GPX86"/>
      <c r="GPY86"/>
      <c r="GPZ86"/>
      <c r="GQA86"/>
      <c r="GQB86"/>
      <c r="GQC86"/>
      <c r="GQD86"/>
      <c r="GQE86"/>
      <c r="GQF86"/>
      <c r="GQG86"/>
      <c r="GQH86"/>
      <c r="GQI86"/>
      <c r="GQJ86"/>
      <c r="GQK86"/>
      <c r="GQL86"/>
      <c r="GQM86"/>
      <c r="GQN86"/>
      <c r="GQO86"/>
      <c r="GQP86"/>
      <c r="GQQ86"/>
      <c r="GQR86"/>
      <c r="GQS86"/>
      <c r="GQT86"/>
      <c r="GQU86"/>
      <c r="GQV86"/>
      <c r="GQW86"/>
      <c r="GQX86"/>
      <c r="GQY86"/>
      <c r="GQZ86"/>
      <c r="GRA86"/>
      <c r="GRB86"/>
      <c r="GRC86"/>
      <c r="GRD86"/>
      <c r="GRE86"/>
      <c r="GRF86"/>
      <c r="GRG86"/>
      <c r="GRH86"/>
      <c r="GRI86"/>
      <c r="GRJ86"/>
      <c r="GRK86"/>
      <c r="GRL86"/>
      <c r="GRM86"/>
      <c r="GRN86"/>
      <c r="GRO86"/>
      <c r="GRP86"/>
      <c r="GRQ86"/>
      <c r="GRR86"/>
      <c r="GRS86"/>
      <c r="GRT86"/>
      <c r="GRU86"/>
      <c r="GRV86"/>
      <c r="GRW86"/>
      <c r="GRX86"/>
      <c r="GRY86"/>
      <c r="GRZ86"/>
      <c r="GSA86"/>
      <c r="GSB86"/>
      <c r="GSC86"/>
      <c r="GSD86"/>
      <c r="GSE86"/>
      <c r="GSF86"/>
      <c r="GSG86"/>
      <c r="GSH86"/>
      <c r="GSI86"/>
      <c r="GSJ86"/>
      <c r="GSK86"/>
      <c r="GSL86"/>
      <c r="GSM86"/>
      <c r="GSN86"/>
      <c r="GSO86"/>
      <c r="GSP86"/>
      <c r="GSQ86"/>
      <c r="GSR86"/>
      <c r="GSS86"/>
      <c r="GST86"/>
      <c r="GSU86"/>
      <c r="GSV86"/>
      <c r="GSW86"/>
      <c r="GSX86"/>
      <c r="GSY86"/>
      <c r="GSZ86"/>
      <c r="GTA86"/>
      <c r="GTB86"/>
      <c r="GTC86"/>
      <c r="GTD86"/>
      <c r="GTE86"/>
      <c r="GTF86"/>
      <c r="GTG86"/>
      <c r="GTH86"/>
      <c r="GTI86"/>
      <c r="GTJ86"/>
      <c r="GTK86"/>
      <c r="GTL86"/>
      <c r="GTM86"/>
      <c r="GTN86"/>
      <c r="GTO86"/>
      <c r="GTP86"/>
      <c r="GTQ86"/>
      <c r="GTR86"/>
      <c r="GTS86"/>
      <c r="GTT86"/>
      <c r="GTU86"/>
      <c r="GTV86"/>
      <c r="GTW86"/>
      <c r="GTX86"/>
      <c r="GTY86"/>
      <c r="GTZ86"/>
      <c r="GUA86"/>
      <c r="GUB86"/>
      <c r="GUC86"/>
      <c r="GUD86"/>
      <c r="GUE86"/>
      <c r="GUF86"/>
      <c r="GUG86"/>
      <c r="GUH86"/>
      <c r="GUI86"/>
      <c r="GUJ86"/>
      <c r="GUK86"/>
      <c r="GUL86"/>
      <c r="GUM86"/>
      <c r="GUN86"/>
      <c r="GUO86"/>
      <c r="GUP86"/>
      <c r="GUQ86"/>
      <c r="GUR86"/>
      <c r="GUS86"/>
      <c r="GUT86"/>
      <c r="GUU86"/>
      <c r="GUV86"/>
      <c r="GUW86"/>
      <c r="GUX86"/>
      <c r="GUY86"/>
      <c r="GUZ86"/>
      <c r="GVA86"/>
      <c r="GVB86"/>
      <c r="GVC86"/>
      <c r="GVD86"/>
      <c r="GVE86"/>
      <c r="GVF86"/>
      <c r="GVG86"/>
      <c r="GVH86"/>
      <c r="GVI86"/>
      <c r="GVJ86"/>
      <c r="GVK86"/>
      <c r="GVL86"/>
      <c r="GVM86"/>
      <c r="GVN86"/>
      <c r="GVO86"/>
      <c r="GVP86"/>
      <c r="GVQ86"/>
      <c r="GVR86"/>
      <c r="GVS86"/>
      <c r="GVT86"/>
      <c r="GVU86"/>
      <c r="GVV86"/>
      <c r="GVW86"/>
      <c r="GVX86"/>
      <c r="GVY86"/>
      <c r="GVZ86"/>
      <c r="GWA86"/>
      <c r="GWB86"/>
      <c r="GWC86"/>
      <c r="GWD86"/>
      <c r="GWE86"/>
      <c r="GWF86"/>
      <c r="GWG86"/>
      <c r="GWH86"/>
      <c r="GWI86"/>
      <c r="GWJ86"/>
      <c r="GWK86"/>
      <c r="GWL86"/>
      <c r="GWM86"/>
      <c r="GWN86"/>
      <c r="GWO86"/>
      <c r="GWP86"/>
      <c r="GWQ86"/>
      <c r="GWR86"/>
      <c r="GWS86"/>
      <c r="GWT86"/>
      <c r="GWU86"/>
      <c r="GWV86"/>
      <c r="GWW86"/>
      <c r="GWX86"/>
      <c r="GWY86"/>
      <c r="GWZ86"/>
      <c r="GXA86"/>
      <c r="GXB86"/>
      <c r="GXC86"/>
      <c r="GXD86"/>
      <c r="GXE86"/>
      <c r="GXF86"/>
      <c r="GXG86"/>
      <c r="GXH86"/>
      <c r="GXI86"/>
      <c r="GXJ86"/>
      <c r="GXK86"/>
      <c r="GXL86"/>
      <c r="GXM86"/>
      <c r="GXN86"/>
      <c r="GXO86"/>
      <c r="GXP86"/>
      <c r="GXQ86"/>
      <c r="GXR86"/>
      <c r="GXS86"/>
      <c r="GXT86"/>
      <c r="GXU86"/>
      <c r="GXV86"/>
      <c r="GXW86"/>
      <c r="GXX86"/>
      <c r="GXY86"/>
      <c r="GXZ86"/>
      <c r="GYA86"/>
      <c r="GYB86"/>
      <c r="GYC86"/>
      <c r="GYD86"/>
      <c r="GYE86"/>
      <c r="GYF86"/>
      <c r="GYG86"/>
      <c r="GYH86"/>
      <c r="GYI86"/>
      <c r="GYJ86"/>
      <c r="GYK86"/>
      <c r="GYL86"/>
      <c r="GYM86"/>
      <c r="GYN86"/>
      <c r="GYO86"/>
      <c r="GYP86"/>
      <c r="GYQ86"/>
      <c r="GYR86"/>
      <c r="GYS86"/>
      <c r="GYT86"/>
      <c r="GYU86"/>
      <c r="GYV86"/>
      <c r="GYW86"/>
      <c r="GYX86"/>
      <c r="GYY86"/>
      <c r="GYZ86"/>
      <c r="GZA86"/>
      <c r="GZB86"/>
      <c r="GZC86"/>
      <c r="GZD86"/>
      <c r="GZE86"/>
      <c r="GZF86"/>
      <c r="GZG86"/>
      <c r="GZH86"/>
      <c r="GZI86"/>
      <c r="GZJ86"/>
      <c r="GZK86"/>
      <c r="GZL86"/>
      <c r="GZM86"/>
      <c r="GZN86"/>
      <c r="GZO86"/>
      <c r="GZP86"/>
      <c r="GZQ86"/>
      <c r="GZR86"/>
      <c r="GZS86"/>
      <c r="GZT86"/>
      <c r="GZU86"/>
      <c r="GZV86"/>
      <c r="GZW86"/>
      <c r="GZX86"/>
      <c r="GZY86"/>
      <c r="GZZ86"/>
      <c r="HAA86"/>
      <c r="HAB86"/>
      <c r="HAC86"/>
      <c r="HAD86"/>
      <c r="HAE86"/>
      <c r="HAF86"/>
      <c r="HAG86"/>
      <c r="HAH86"/>
      <c r="HAI86"/>
      <c r="HAJ86"/>
      <c r="HAK86"/>
      <c r="HAL86"/>
      <c r="HAM86"/>
      <c r="HAN86"/>
      <c r="HAO86"/>
      <c r="HAP86"/>
      <c r="HAQ86"/>
      <c r="HAR86"/>
      <c r="HAS86"/>
      <c r="HAT86"/>
      <c r="HAU86"/>
      <c r="HAV86"/>
      <c r="HAW86"/>
      <c r="HAX86"/>
      <c r="HAY86"/>
      <c r="HAZ86"/>
      <c r="HBA86"/>
      <c r="HBB86"/>
      <c r="HBC86"/>
      <c r="HBD86"/>
      <c r="HBE86"/>
      <c r="HBF86"/>
      <c r="HBG86"/>
      <c r="HBH86"/>
      <c r="HBI86"/>
      <c r="HBJ86"/>
      <c r="HBK86"/>
      <c r="HBL86"/>
      <c r="HBM86"/>
      <c r="HBN86"/>
      <c r="HBO86"/>
      <c r="HBP86"/>
      <c r="HBQ86"/>
      <c r="HBR86"/>
      <c r="HBS86"/>
      <c r="HBT86"/>
      <c r="HBU86"/>
      <c r="HBV86"/>
      <c r="HBW86"/>
      <c r="HBX86"/>
      <c r="HBY86"/>
      <c r="HBZ86"/>
      <c r="HCA86"/>
      <c r="HCB86"/>
      <c r="HCC86"/>
      <c r="HCD86"/>
      <c r="HCE86"/>
      <c r="HCF86"/>
      <c r="HCG86"/>
      <c r="HCH86"/>
      <c r="HCI86"/>
      <c r="HCJ86"/>
      <c r="HCK86"/>
      <c r="HCL86"/>
      <c r="HCM86"/>
      <c r="HCN86"/>
      <c r="HCO86"/>
      <c r="HCP86"/>
      <c r="HCQ86"/>
      <c r="HCR86"/>
      <c r="HCS86"/>
      <c r="HCT86"/>
      <c r="HCU86"/>
      <c r="HCV86"/>
      <c r="HCW86"/>
      <c r="HCX86"/>
      <c r="HCY86"/>
      <c r="HCZ86"/>
      <c r="HDA86"/>
      <c r="HDB86"/>
      <c r="HDC86"/>
      <c r="HDD86"/>
      <c r="HDE86"/>
      <c r="HDF86"/>
      <c r="HDG86"/>
      <c r="HDH86"/>
      <c r="HDI86"/>
      <c r="HDJ86"/>
      <c r="HDK86"/>
      <c r="HDL86"/>
      <c r="HDM86"/>
      <c r="HDN86"/>
      <c r="HDO86"/>
      <c r="HDP86"/>
      <c r="HDQ86"/>
      <c r="HDR86"/>
      <c r="HDS86"/>
      <c r="HDT86"/>
      <c r="HDU86"/>
      <c r="HDV86"/>
      <c r="HDW86"/>
      <c r="HDX86"/>
      <c r="HDY86"/>
      <c r="HDZ86"/>
      <c r="HEA86"/>
      <c r="HEB86"/>
      <c r="HEC86"/>
      <c r="HED86"/>
      <c r="HEE86"/>
      <c r="HEF86"/>
      <c r="HEG86"/>
      <c r="HEH86"/>
      <c r="HEI86"/>
      <c r="HEJ86"/>
      <c r="HEK86"/>
      <c r="HEL86"/>
      <c r="HEM86"/>
      <c r="HEN86"/>
      <c r="HEO86"/>
      <c r="HEP86"/>
      <c r="HEQ86"/>
      <c r="HER86"/>
      <c r="HES86"/>
      <c r="HET86"/>
      <c r="HEU86"/>
      <c r="HEV86"/>
      <c r="HEW86"/>
      <c r="HEX86"/>
      <c r="HEY86"/>
      <c r="HEZ86"/>
      <c r="HFA86"/>
      <c r="HFB86"/>
      <c r="HFC86"/>
      <c r="HFD86"/>
      <c r="HFE86"/>
      <c r="HFF86"/>
      <c r="HFG86"/>
      <c r="HFH86"/>
      <c r="HFI86"/>
      <c r="HFJ86"/>
      <c r="HFK86"/>
      <c r="HFL86"/>
      <c r="HFM86"/>
      <c r="HFN86"/>
      <c r="HFO86"/>
      <c r="HFP86"/>
      <c r="HFQ86"/>
      <c r="HFR86"/>
      <c r="HFS86"/>
      <c r="HFT86"/>
      <c r="HFU86"/>
      <c r="HFV86"/>
      <c r="HFW86"/>
      <c r="HFX86"/>
      <c r="HFY86"/>
      <c r="HFZ86"/>
      <c r="HGA86"/>
      <c r="HGB86"/>
      <c r="HGC86"/>
      <c r="HGD86"/>
      <c r="HGE86"/>
      <c r="HGF86"/>
      <c r="HGG86"/>
      <c r="HGH86"/>
      <c r="HGI86"/>
      <c r="HGJ86"/>
      <c r="HGK86"/>
      <c r="HGL86"/>
      <c r="HGM86"/>
      <c r="HGN86"/>
      <c r="HGO86"/>
      <c r="HGP86"/>
      <c r="HGQ86"/>
      <c r="HGR86"/>
      <c r="HGS86"/>
      <c r="HGT86"/>
      <c r="HGU86"/>
      <c r="HGV86"/>
      <c r="HGW86"/>
      <c r="HGX86"/>
      <c r="HGY86"/>
      <c r="HGZ86"/>
      <c r="HHA86"/>
      <c r="HHB86"/>
      <c r="HHC86"/>
      <c r="HHD86"/>
      <c r="HHE86"/>
      <c r="HHF86"/>
      <c r="HHG86"/>
      <c r="HHH86"/>
      <c r="HHI86"/>
      <c r="HHJ86"/>
      <c r="HHK86"/>
      <c r="HHL86"/>
      <c r="HHM86"/>
      <c r="HHN86"/>
      <c r="HHO86"/>
      <c r="HHP86"/>
      <c r="HHQ86"/>
      <c r="HHR86"/>
      <c r="HHS86"/>
      <c r="HHT86"/>
      <c r="HHU86"/>
      <c r="HHV86"/>
      <c r="HHW86"/>
      <c r="HHX86"/>
      <c r="HHY86"/>
      <c r="HHZ86"/>
      <c r="HIA86"/>
      <c r="HIB86"/>
      <c r="HIC86"/>
      <c r="HID86"/>
      <c r="HIE86"/>
      <c r="HIF86"/>
      <c r="HIG86"/>
      <c r="HIH86"/>
      <c r="HII86"/>
      <c r="HIJ86"/>
      <c r="HIK86"/>
      <c r="HIL86"/>
      <c r="HIM86"/>
      <c r="HIN86"/>
      <c r="HIO86"/>
      <c r="HIP86"/>
      <c r="HIQ86"/>
      <c r="HIR86"/>
      <c r="HIS86"/>
      <c r="HIT86"/>
      <c r="HIU86"/>
      <c r="HIV86"/>
      <c r="HIW86"/>
      <c r="HIX86"/>
      <c r="HIY86"/>
      <c r="HIZ86"/>
      <c r="HJA86"/>
      <c r="HJB86"/>
      <c r="HJC86"/>
      <c r="HJD86"/>
      <c r="HJE86"/>
      <c r="HJF86"/>
      <c r="HJG86"/>
      <c r="HJH86"/>
      <c r="HJI86"/>
      <c r="HJJ86"/>
      <c r="HJK86"/>
      <c r="HJL86"/>
      <c r="HJM86"/>
      <c r="HJN86"/>
      <c r="HJO86"/>
      <c r="HJP86"/>
      <c r="HJQ86"/>
      <c r="HJR86"/>
      <c r="HJS86"/>
      <c r="HJT86"/>
      <c r="HJU86"/>
      <c r="HJV86"/>
      <c r="HJW86"/>
      <c r="HJX86"/>
      <c r="HJY86"/>
      <c r="HJZ86"/>
      <c r="HKA86"/>
      <c r="HKB86"/>
      <c r="HKC86"/>
      <c r="HKD86"/>
      <c r="HKE86"/>
      <c r="HKF86"/>
      <c r="HKG86"/>
      <c r="HKH86"/>
      <c r="HKI86"/>
      <c r="HKJ86"/>
      <c r="HKK86"/>
      <c r="HKL86"/>
      <c r="HKM86"/>
      <c r="HKN86"/>
      <c r="HKO86"/>
      <c r="HKP86"/>
      <c r="HKQ86"/>
      <c r="HKR86"/>
      <c r="HKS86"/>
      <c r="HKT86"/>
      <c r="HKU86"/>
      <c r="HKV86"/>
      <c r="HKW86"/>
      <c r="HKX86"/>
      <c r="HKY86"/>
      <c r="HKZ86"/>
      <c r="HLA86"/>
      <c r="HLB86"/>
      <c r="HLC86"/>
      <c r="HLD86"/>
      <c r="HLE86"/>
      <c r="HLF86"/>
      <c r="HLG86"/>
      <c r="HLH86"/>
      <c r="HLI86"/>
      <c r="HLJ86"/>
      <c r="HLK86"/>
      <c r="HLL86"/>
      <c r="HLM86"/>
      <c r="HLN86"/>
      <c r="HLO86"/>
      <c r="HLP86"/>
      <c r="HLQ86"/>
      <c r="HLR86"/>
      <c r="HLS86"/>
      <c r="HLT86"/>
      <c r="HLU86"/>
      <c r="HLV86"/>
      <c r="HLW86"/>
      <c r="HLX86"/>
      <c r="HLY86"/>
      <c r="HLZ86"/>
      <c r="HMA86"/>
      <c r="HMB86"/>
      <c r="HMC86"/>
      <c r="HMD86"/>
      <c r="HME86"/>
      <c r="HMF86"/>
      <c r="HMG86"/>
      <c r="HMH86"/>
      <c r="HMI86"/>
      <c r="HMJ86"/>
      <c r="HMK86"/>
      <c r="HML86"/>
      <c r="HMM86"/>
      <c r="HMN86"/>
      <c r="HMO86"/>
      <c r="HMP86"/>
      <c r="HMQ86"/>
      <c r="HMR86"/>
      <c r="HMS86"/>
      <c r="HMT86"/>
      <c r="HMU86"/>
      <c r="HMV86"/>
      <c r="HMW86"/>
      <c r="HMX86"/>
      <c r="HMY86"/>
      <c r="HMZ86"/>
      <c r="HNA86"/>
      <c r="HNB86"/>
      <c r="HNC86"/>
      <c r="HND86"/>
      <c r="HNE86"/>
      <c r="HNF86"/>
      <c r="HNG86"/>
      <c r="HNH86"/>
      <c r="HNI86"/>
      <c r="HNJ86"/>
      <c r="HNK86"/>
      <c r="HNL86"/>
      <c r="HNM86"/>
      <c r="HNN86"/>
      <c r="HNO86"/>
      <c r="HNP86"/>
      <c r="HNQ86"/>
      <c r="HNR86"/>
      <c r="HNS86"/>
      <c r="HNT86"/>
      <c r="HNU86"/>
      <c r="HNV86"/>
      <c r="HNW86"/>
      <c r="HNX86"/>
      <c r="HNY86"/>
      <c r="HNZ86"/>
      <c r="HOA86"/>
      <c r="HOB86"/>
      <c r="HOC86"/>
      <c r="HOD86"/>
      <c r="HOE86"/>
      <c r="HOF86"/>
      <c r="HOG86"/>
      <c r="HOH86"/>
      <c r="HOI86"/>
      <c r="HOJ86"/>
      <c r="HOK86"/>
      <c r="HOL86"/>
      <c r="HOM86"/>
      <c r="HON86"/>
      <c r="HOO86"/>
      <c r="HOP86"/>
      <c r="HOQ86"/>
      <c r="HOR86"/>
      <c r="HOS86"/>
      <c r="HOT86"/>
      <c r="HOU86"/>
      <c r="HOV86"/>
      <c r="HOW86"/>
      <c r="HOX86"/>
      <c r="HOY86"/>
      <c r="HOZ86"/>
      <c r="HPA86"/>
      <c r="HPB86"/>
      <c r="HPC86"/>
      <c r="HPD86"/>
      <c r="HPE86"/>
      <c r="HPF86"/>
      <c r="HPG86"/>
      <c r="HPH86"/>
      <c r="HPI86"/>
      <c r="HPJ86"/>
      <c r="HPK86"/>
      <c r="HPL86"/>
      <c r="HPM86"/>
      <c r="HPN86"/>
      <c r="HPO86"/>
      <c r="HPP86"/>
      <c r="HPQ86"/>
      <c r="HPR86"/>
      <c r="HPS86"/>
      <c r="HPT86"/>
      <c r="HPU86"/>
      <c r="HPV86"/>
      <c r="HPW86"/>
      <c r="HPX86"/>
      <c r="HPY86"/>
      <c r="HPZ86"/>
      <c r="HQA86"/>
      <c r="HQB86"/>
      <c r="HQC86"/>
      <c r="HQD86"/>
      <c r="HQE86"/>
      <c r="HQF86"/>
      <c r="HQG86"/>
      <c r="HQH86"/>
      <c r="HQI86"/>
      <c r="HQJ86"/>
      <c r="HQK86"/>
      <c r="HQL86"/>
      <c r="HQM86"/>
      <c r="HQN86"/>
      <c r="HQO86"/>
      <c r="HQP86"/>
      <c r="HQQ86"/>
      <c r="HQR86"/>
      <c r="HQS86"/>
      <c r="HQT86"/>
      <c r="HQU86"/>
      <c r="HQV86"/>
      <c r="HQW86"/>
      <c r="HQX86"/>
      <c r="HQY86"/>
      <c r="HQZ86"/>
      <c r="HRA86"/>
      <c r="HRB86"/>
      <c r="HRC86"/>
      <c r="HRD86"/>
      <c r="HRE86"/>
      <c r="HRF86"/>
      <c r="HRG86"/>
      <c r="HRH86"/>
      <c r="HRI86"/>
      <c r="HRJ86"/>
      <c r="HRK86"/>
      <c r="HRL86"/>
      <c r="HRM86"/>
      <c r="HRN86"/>
      <c r="HRO86"/>
      <c r="HRP86"/>
      <c r="HRQ86"/>
      <c r="HRR86"/>
      <c r="HRS86"/>
      <c r="HRT86"/>
      <c r="HRU86"/>
      <c r="HRV86"/>
      <c r="HRW86"/>
      <c r="HRX86"/>
      <c r="HRY86"/>
      <c r="HRZ86"/>
      <c r="HSA86"/>
      <c r="HSB86"/>
      <c r="HSC86"/>
      <c r="HSD86"/>
      <c r="HSE86"/>
      <c r="HSF86"/>
      <c r="HSG86"/>
      <c r="HSH86"/>
      <c r="HSI86"/>
      <c r="HSJ86"/>
      <c r="HSK86"/>
      <c r="HSL86"/>
      <c r="HSM86"/>
      <c r="HSN86"/>
      <c r="HSO86"/>
      <c r="HSP86"/>
      <c r="HSQ86"/>
      <c r="HSR86"/>
      <c r="HSS86"/>
      <c r="HST86"/>
      <c r="HSU86"/>
      <c r="HSV86"/>
      <c r="HSW86"/>
      <c r="HSX86"/>
      <c r="HSY86"/>
      <c r="HSZ86"/>
      <c r="HTA86"/>
      <c r="HTB86"/>
      <c r="HTC86"/>
      <c r="HTD86"/>
      <c r="HTE86"/>
      <c r="HTF86"/>
      <c r="HTG86"/>
      <c r="HTH86"/>
      <c r="HTI86"/>
      <c r="HTJ86"/>
      <c r="HTK86"/>
      <c r="HTL86"/>
      <c r="HTM86"/>
      <c r="HTN86"/>
      <c r="HTO86"/>
      <c r="HTP86"/>
      <c r="HTQ86"/>
      <c r="HTR86"/>
      <c r="HTS86"/>
      <c r="HTT86"/>
      <c r="HTU86"/>
      <c r="HTV86"/>
      <c r="HTW86"/>
      <c r="HTX86"/>
      <c r="HTY86"/>
      <c r="HTZ86"/>
      <c r="HUA86"/>
      <c r="HUB86"/>
      <c r="HUC86"/>
      <c r="HUD86"/>
      <c r="HUE86"/>
      <c r="HUF86"/>
      <c r="HUG86"/>
      <c r="HUH86"/>
      <c r="HUI86"/>
      <c r="HUJ86"/>
      <c r="HUK86"/>
      <c r="HUL86"/>
      <c r="HUM86"/>
      <c r="HUN86"/>
      <c r="HUO86"/>
      <c r="HUP86"/>
      <c r="HUQ86"/>
      <c r="HUR86"/>
      <c r="HUS86"/>
      <c r="HUT86"/>
      <c r="HUU86"/>
      <c r="HUV86"/>
      <c r="HUW86"/>
      <c r="HUX86"/>
      <c r="HUY86"/>
      <c r="HUZ86"/>
      <c r="HVA86"/>
      <c r="HVB86"/>
      <c r="HVC86"/>
      <c r="HVD86"/>
      <c r="HVE86"/>
      <c r="HVF86"/>
      <c r="HVG86"/>
      <c r="HVH86"/>
      <c r="HVI86"/>
      <c r="HVJ86"/>
      <c r="HVK86"/>
      <c r="HVL86"/>
      <c r="HVM86"/>
      <c r="HVN86"/>
      <c r="HVO86"/>
      <c r="HVP86"/>
      <c r="HVQ86"/>
      <c r="HVR86"/>
      <c r="HVS86"/>
      <c r="HVT86"/>
      <c r="HVU86"/>
      <c r="HVV86"/>
      <c r="HVW86"/>
      <c r="HVX86"/>
      <c r="HVY86"/>
      <c r="HVZ86"/>
      <c r="HWA86"/>
      <c r="HWB86"/>
      <c r="HWC86"/>
      <c r="HWD86"/>
      <c r="HWE86"/>
      <c r="HWF86"/>
      <c r="HWG86"/>
      <c r="HWH86"/>
      <c r="HWI86"/>
      <c r="HWJ86"/>
      <c r="HWK86"/>
      <c r="HWL86"/>
      <c r="HWM86"/>
      <c r="HWN86"/>
      <c r="HWO86"/>
      <c r="HWP86"/>
      <c r="HWQ86"/>
      <c r="HWR86"/>
      <c r="HWS86"/>
      <c r="HWT86"/>
      <c r="HWU86"/>
      <c r="HWV86"/>
      <c r="HWW86"/>
      <c r="HWX86"/>
      <c r="HWY86"/>
      <c r="HWZ86"/>
      <c r="HXA86"/>
      <c r="HXB86"/>
      <c r="HXC86"/>
      <c r="HXD86"/>
      <c r="HXE86"/>
      <c r="HXF86"/>
      <c r="HXG86"/>
      <c r="HXH86"/>
      <c r="HXI86"/>
      <c r="HXJ86"/>
      <c r="HXK86"/>
      <c r="HXL86"/>
      <c r="HXM86"/>
      <c r="HXN86"/>
      <c r="HXO86"/>
      <c r="HXP86"/>
      <c r="HXQ86"/>
      <c r="HXR86"/>
      <c r="HXS86"/>
      <c r="HXT86"/>
      <c r="HXU86"/>
      <c r="HXV86"/>
      <c r="HXW86"/>
      <c r="HXX86"/>
      <c r="HXY86"/>
      <c r="HXZ86"/>
      <c r="HYA86"/>
      <c r="HYB86"/>
      <c r="HYC86"/>
      <c r="HYD86"/>
      <c r="HYE86"/>
      <c r="HYF86"/>
      <c r="HYG86"/>
      <c r="HYH86"/>
      <c r="HYI86"/>
      <c r="HYJ86"/>
      <c r="HYK86"/>
      <c r="HYL86"/>
      <c r="HYM86"/>
      <c r="HYN86"/>
      <c r="HYO86"/>
      <c r="HYP86"/>
      <c r="HYQ86"/>
      <c r="HYR86"/>
      <c r="HYS86"/>
      <c r="HYT86"/>
      <c r="HYU86"/>
      <c r="HYV86"/>
      <c r="HYW86"/>
      <c r="HYX86"/>
      <c r="HYY86"/>
      <c r="HYZ86"/>
      <c r="HZA86"/>
      <c r="HZB86"/>
      <c r="HZC86"/>
      <c r="HZD86"/>
      <c r="HZE86"/>
      <c r="HZF86"/>
      <c r="HZG86"/>
      <c r="HZH86"/>
      <c r="HZI86"/>
      <c r="HZJ86"/>
      <c r="HZK86"/>
      <c r="HZL86"/>
      <c r="HZM86"/>
      <c r="HZN86"/>
      <c r="HZO86"/>
      <c r="HZP86"/>
      <c r="HZQ86"/>
      <c r="HZR86"/>
      <c r="HZS86"/>
      <c r="HZT86"/>
      <c r="HZU86"/>
      <c r="HZV86"/>
      <c r="HZW86"/>
      <c r="HZX86"/>
      <c r="HZY86"/>
      <c r="HZZ86"/>
      <c r="IAA86"/>
      <c r="IAB86"/>
      <c r="IAC86"/>
      <c r="IAD86"/>
      <c r="IAE86"/>
      <c r="IAF86"/>
      <c r="IAG86"/>
      <c r="IAH86"/>
      <c r="IAI86"/>
      <c r="IAJ86"/>
      <c r="IAK86"/>
      <c r="IAL86"/>
      <c r="IAM86"/>
      <c r="IAN86"/>
      <c r="IAO86"/>
      <c r="IAP86"/>
      <c r="IAQ86"/>
      <c r="IAR86"/>
      <c r="IAS86"/>
      <c r="IAT86"/>
      <c r="IAU86"/>
      <c r="IAV86"/>
      <c r="IAW86"/>
      <c r="IAX86"/>
      <c r="IAY86"/>
      <c r="IAZ86"/>
      <c r="IBA86"/>
      <c r="IBB86"/>
      <c r="IBC86"/>
      <c r="IBD86"/>
      <c r="IBE86"/>
      <c r="IBF86"/>
      <c r="IBG86"/>
      <c r="IBH86"/>
      <c r="IBI86"/>
      <c r="IBJ86"/>
      <c r="IBK86"/>
      <c r="IBL86"/>
      <c r="IBM86"/>
      <c r="IBN86"/>
      <c r="IBO86"/>
      <c r="IBP86"/>
      <c r="IBQ86"/>
      <c r="IBR86"/>
      <c r="IBS86"/>
      <c r="IBT86"/>
      <c r="IBU86"/>
      <c r="IBV86"/>
      <c r="IBW86"/>
      <c r="IBX86"/>
      <c r="IBY86"/>
      <c r="IBZ86"/>
      <c r="ICA86"/>
      <c r="ICB86"/>
      <c r="ICC86"/>
      <c r="ICD86"/>
      <c r="ICE86"/>
      <c r="ICF86"/>
      <c r="ICG86"/>
      <c r="ICH86"/>
      <c r="ICI86"/>
      <c r="ICJ86"/>
      <c r="ICK86"/>
      <c r="ICL86"/>
      <c r="ICM86"/>
      <c r="ICN86"/>
      <c r="ICO86"/>
      <c r="ICP86"/>
      <c r="ICQ86"/>
      <c r="ICR86"/>
      <c r="ICS86"/>
      <c r="ICT86"/>
      <c r="ICU86"/>
      <c r="ICV86"/>
      <c r="ICW86"/>
      <c r="ICX86"/>
      <c r="ICY86"/>
      <c r="ICZ86"/>
      <c r="IDA86"/>
      <c r="IDB86"/>
      <c r="IDC86"/>
      <c r="IDD86"/>
      <c r="IDE86"/>
      <c r="IDF86"/>
      <c r="IDG86"/>
      <c r="IDH86"/>
      <c r="IDI86"/>
      <c r="IDJ86"/>
      <c r="IDK86"/>
      <c r="IDL86"/>
      <c r="IDM86"/>
      <c r="IDN86"/>
      <c r="IDO86"/>
      <c r="IDP86"/>
      <c r="IDQ86"/>
      <c r="IDR86"/>
      <c r="IDS86"/>
      <c r="IDT86"/>
      <c r="IDU86"/>
      <c r="IDV86"/>
      <c r="IDW86"/>
      <c r="IDX86"/>
      <c r="IDY86"/>
      <c r="IDZ86"/>
      <c r="IEA86"/>
      <c r="IEB86"/>
      <c r="IEC86"/>
      <c r="IED86"/>
      <c r="IEE86"/>
      <c r="IEF86"/>
      <c r="IEG86"/>
      <c r="IEH86"/>
      <c r="IEI86"/>
      <c r="IEJ86"/>
      <c r="IEK86"/>
      <c r="IEL86"/>
      <c r="IEM86"/>
      <c r="IEN86"/>
      <c r="IEO86"/>
      <c r="IEP86"/>
      <c r="IEQ86"/>
      <c r="IER86"/>
      <c r="IES86"/>
      <c r="IET86"/>
      <c r="IEU86"/>
      <c r="IEV86"/>
      <c r="IEW86"/>
      <c r="IEX86"/>
      <c r="IEY86"/>
      <c r="IEZ86"/>
      <c r="IFA86"/>
      <c r="IFB86"/>
      <c r="IFC86"/>
      <c r="IFD86"/>
      <c r="IFE86"/>
      <c r="IFF86"/>
      <c r="IFG86"/>
      <c r="IFH86"/>
      <c r="IFI86"/>
      <c r="IFJ86"/>
      <c r="IFK86"/>
      <c r="IFL86"/>
      <c r="IFM86"/>
      <c r="IFN86"/>
      <c r="IFO86"/>
      <c r="IFP86"/>
      <c r="IFQ86"/>
      <c r="IFR86"/>
      <c r="IFS86"/>
      <c r="IFT86"/>
      <c r="IFU86"/>
      <c r="IFV86"/>
      <c r="IFW86"/>
      <c r="IFX86"/>
      <c r="IFY86"/>
      <c r="IFZ86"/>
      <c r="IGA86"/>
      <c r="IGB86"/>
      <c r="IGC86"/>
      <c r="IGD86"/>
      <c r="IGE86"/>
      <c r="IGF86"/>
      <c r="IGG86"/>
      <c r="IGH86"/>
      <c r="IGI86"/>
      <c r="IGJ86"/>
      <c r="IGK86"/>
      <c r="IGL86"/>
      <c r="IGM86"/>
      <c r="IGN86"/>
      <c r="IGO86"/>
      <c r="IGP86"/>
      <c r="IGQ86"/>
      <c r="IGR86"/>
      <c r="IGS86"/>
      <c r="IGT86"/>
      <c r="IGU86"/>
      <c r="IGV86"/>
      <c r="IGW86"/>
      <c r="IGX86"/>
      <c r="IGY86"/>
      <c r="IGZ86"/>
      <c r="IHA86"/>
      <c r="IHB86"/>
      <c r="IHC86"/>
      <c r="IHD86"/>
      <c r="IHE86"/>
      <c r="IHF86"/>
      <c r="IHG86"/>
      <c r="IHH86"/>
      <c r="IHI86"/>
      <c r="IHJ86"/>
      <c r="IHK86"/>
      <c r="IHL86"/>
      <c r="IHM86"/>
      <c r="IHN86"/>
      <c r="IHO86"/>
      <c r="IHP86"/>
      <c r="IHQ86"/>
      <c r="IHR86"/>
      <c r="IHS86"/>
      <c r="IHT86"/>
      <c r="IHU86"/>
      <c r="IHV86"/>
      <c r="IHW86"/>
      <c r="IHX86"/>
      <c r="IHY86"/>
      <c r="IHZ86"/>
      <c r="IIA86"/>
      <c r="IIB86"/>
      <c r="IIC86"/>
      <c r="IID86"/>
      <c r="IIE86"/>
      <c r="IIF86"/>
      <c r="IIG86"/>
      <c r="IIH86"/>
      <c r="III86"/>
      <c r="IIJ86"/>
      <c r="IIK86"/>
      <c r="IIL86"/>
      <c r="IIM86"/>
      <c r="IIN86"/>
      <c r="IIO86"/>
      <c r="IIP86"/>
      <c r="IIQ86"/>
      <c r="IIR86"/>
      <c r="IIS86"/>
      <c r="IIT86"/>
      <c r="IIU86"/>
      <c r="IIV86"/>
      <c r="IIW86"/>
      <c r="IIX86"/>
      <c r="IIY86"/>
      <c r="IIZ86"/>
      <c r="IJA86"/>
      <c r="IJB86"/>
      <c r="IJC86"/>
      <c r="IJD86"/>
      <c r="IJE86"/>
      <c r="IJF86"/>
      <c r="IJG86"/>
      <c r="IJH86"/>
      <c r="IJI86"/>
      <c r="IJJ86"/>
      <c r="IJK86"/>
      <c r="IJL86"/>
      <c r="IJM86"/>
      <c r="IJN86"/>
      <c r="IJO86"/>
      <c r="IJP86"/>
      <c r="IJQ86"/>
      <c r="IJR86"/>
      <c r="IJS86"/>
      <c r="IJT86"/>
      <c r="IJU86"/>
      <c r="IJV86"/>
      <c r="IJW86"/>
      <c r="IJX86"/>
      <c r="IJY86"/>
      <c r="IJZ86"/>
      <c r="IKA86"/>
      <c r="IKB86"/>
      <c r="IKC86"/>
      <c r="IKD86"/>
      <c r="IKE86"/>
      <c r="IKF86"/>
      <c r="IKG86"/>
      <c r="IKH86"/>
      <c r="IKI86"/>
      <c r="IKJ86"/>
      <c r="IKK86"/>
      <c r="IKL86"/>
      <c r="IKM86"/>
      <c r="IKN86"/>
      <c r="IKO86"/>
      <c r="IKP86"/>
      <c r="IKQ86"/>
      <c r="IKR86"/>
      <c r="IKS86"/>
      <c r="IKT86"/>
      <c r="IKU86"/>
      <c r="IKV86"/>
      <c r="IKW86"/>
      <c r="IKX86"/>
      <c r="IKY86"/>
      <c r="IKZ86"/>
      <c r="ILA86"/>
      <c r="ILB86"/>
      <c r="ILC86"/>
      <c r="ILD86"/>
      <c r="ILE86"/>
      <c r="ILF86"/>
      <c r="ILG86"/>
      <c r="ILH86"/>
      <c r="ILI86"/>
      <c r="ILJ86"/>
      <c r="ILK86"/>
      <c r="ILL86"/>
      <c r="ILM86"/>
      <c r="ILN86"/>
      <c r="ILO86"/>
      <c r="ILP86"/>
      <c r="ILQ86"/>
      <c r="ILR86"/>
      <c r="ILS86"/>
      <c r="ILT86"/>
      <c r="ILU86"/>
      <c r="ILV86"/>
      <c r="ILW86"/>
      <c r="ILX86"/>
      <c r="ILY86"/>
      <c r="ILZ86"/>
      <c r="IMA86"/>
      <c r="IMB86"/>
      <c r="IMC86"/>
      <c r="IMD86"/>
      <c r="IME86"/>
      <c r="IMF86"/>
      <c r="IMG86"/>
      <c r="IMH86"/>
      <c r="IMI86"/>
      <c r="IMJ86"/>
      <c r="IMK86"/>
      <c r="IML86"/>
      <c r="IMM86"/>
      <c r="IMN86"/>
      <c r="IMO86"/>
      <c r="IMP86"/>
      <c r="IMQ86"/>
      <c r="IMR86"/>
      <c r="IMS86"/>
      <c r="IMT86"/>
      <c r="IMU86"/>
      <c r="IMV86"/>
      <c r="IMW86"/>
      <c r="IMX86"/>
      <c r="IMY86"/>
      <c r="IMZ86"/>
      <c r="INA86"/>
      <c r="INB86"/>
      <c r="INC86"/>
      <c r="IND86"/>
      <c r="INE86"/>
      <c r="INF86"/>
      <c r="ING86"/>
      <c r="INH86"/>
      <c r="INI86"/>
      <c r="INJ86"/>
      <c r="INK86"/>
      <c r="INL86"/>
      <c r="INM86"/>
      <c r="INN86"/>
      <c r="INO86"/>
      <c r="INP86"/>
      <c r="INQ86"/>
      <c r="INR86"/>
      <c r="INS86"/>
      <c r="INT86"/>
      <c r="INU86"/>
      <c r="INV86"/>
      <c r="INW86"/>
      <c r="INX86"/>
      <c r="INY86"/>
      <c r="INZ86"/>
      <c r="IOA86"/>
      <c r="IOB86"/>
      <c r="IOC86"/>
      <c r="IOD86"/>
      <c r="IOE86"/>
      <c r="IOF86"/>
      <c r="IOG86"/>
      <c r="IOH86"/>
      <c r="IOI86"/>
      <c r="IOJ86"/>
      <c r="IOK86"/>
      <c r="IOL86"/>
      <c r="IOM86"/>
      <c r="ION86"/>
      <c r="IOO86"/>
      <c r="IOP86"/>
      <c r="IOQ86"/>
      <c r="IOR86"/>
      <c r="IOS86"/>
      <c r="IOT86"/>
      <c r="IOU86"/>
      <c r="IOV86"/>
      <c r="IOW86"/>
      <c r="IOX86"/>
      <c r="IOY86"/>
      <c r="IOZ86"/>
      <c r="IPA86"/>
      <c r="IPB86"/>
      <c r="IPC86"/>
      <c r="IPD86"/>
      <c r="IPE86"/>
      <c r="IPF86"/>
      <c r="IPG86"/>
      <c r="IPH86"/>
      <c r="IPI86"/>
      <c r="IPJ86"/>
      <c r="IPK86"/>
      <c r="IPL86"/>
      <c r="IPM86"/>
      <c r="IPN86"/>
      <c r="IPO86"/>
      <c r="IPP86"/>
      <c r="IPQ86"/>
      <c r="IPR86"/>
      <c r="IPS86"/>
      <c r="IPT86"/>
      <c r="IPU86"/>
      <c r="IPV86"/>
      <c r="IPW86"/>
      <c r="IPX86"/>
      <c r="IPY86"/>
      <c r="IPZ86"/>
      <c r="IQA86"/>
      <c r="IQB86"/>
      <c r="IQC86"/>
      <c r="IQD86"/>
      <c r="IQE86"/>
      <c r="IQF86"/>
      <c r="IQG86"/>
      <c r="IQH86"/>
      <c r="IQI86"/>
      <c r="IQJ86"/>
      <c r="IQK86"/>
      <c r="IQL86"/>
      <c r="IQM86"/>
      <c r="IQN86"/>
      <c r="IQO86"/>
      <c r="IQP86"/>
      <c r="IQQ86"/>
      <c r="IQR86"/>
      <c r="IQS86"/>
      <c r="IQT86"/>
      <c r="IQU86"/>
      <c r="IQV86"/>
      <c r="IQW86"/>
      <c r="IQX86"/>
      <c r="IQY86"/>
      <c r="IQZ86"/>
      <c r="IRA86"/>
      <c r="IRB86"/>
      <c r="IRC86"/>
      <c r="IRD86"/>
      <c r="IRE86"/>
      <c r="IRF86"/>
      <c r="IRG86"/>
      <c r="IRH86"/>
      <c r="IRI86"/>
      <c r="IRJ86"/>
      <c r="IRK86"/>
      <c r="IRL86"/>
      <c r="IRM86"/>
      <c r="IRN86"/>
      <c r="IRO86"/>
      <c r="IRP86"/>
      <c r="IRQ86"/>
      <c r="IRR86"/>
      <c r="IRS86"/>
      <c r="IRT86"/>
      <c r="IRU86"/>
      <c r="IRV86"/>
      <c r="IRW86"/>
      <c r="IRX86"/>
      <c r="IRY86"/>
      <c r="IRZ86"/>
      <c r="ISA86"/>
      <c r="ISB86"/>
      <c r="ISC86"/>
      <c r="ISD86"/>
      <c r="ISE86"/>
      <c r="ISF86"/>
      <c r="ISG86"/>
      <c r="ISH86"/>
      <c r="ISI86"/>
      <c r="ISJ86"/>
      <c r="ISK86"/>
      <c r="ISL86"/>
      <c r="ISM86"/>
      <c r="ISN86"/>
      <c r="ISO86"/>
      <c r="ISP86"/>
      <c r="ISQ86"/>
      <c r="ISR86"/>
      <c r="ISS86"/>
      <c r="IST86"/>
      <c r="ISU86"/>
      <c r="ISV86"/>
      <c r="ISW86"/>
      <c r="ISX86"/>
      <c r="ISY86"/>
      <c r="ISZ86"/>
      <c r="ITA86"/>
      <c r="ITB86"/>
      <c r="ITC86"/>
      <c r="ITD86"/>
      <c r="ITE86"/>
      <c r="ITF86"/>
      <c r="ITG86"/>
      <c r="ITH86"/>
      <c r="ITI86"/>
      <c r="ITJ86"/>
      <c r="ITK86"/>
      <c r="ITL86"/>
      <c r="ITM86"/>
      <c r="ITN86"/>
      <c r="ITO86"/>
      <c r="ITP86"/>
      <c r="ITQ86"/>
      <c r="ITR86"/>
      <c r="ITS86"/>
      <c r="ITT86"/>
      <c r="ITU86"/>
      <c r="ITV86"/>
      <c r="ITW86"/>
      <c r="ITX86"/>
      <c r="ITY86"/>
      <c r="ITZ86"/>
      <c r="IUA86"/>
      <c r="IUB86"/>
      <c r="IUC86"/>
      <c r="IUD86"/>
      <c r="IUE86"/>
      <c r="IUF86"/>
      <c r="IUG86"/>
      <c r="IUH86"/>
      <c r="IUI86"/>
      <c r="IUJ86"/>
      <c r="IUK86"/>
      <c r="IUL86"/>
      <c r="IUM86"/>
      <c r="IUN86"/>
      <c r="IUO86"/>
      <c r="IUP86"/>
      <c r="IUQ86"/>
      <c r="IUR86"/>
      <c r="IUS86"/>
      <c r="IUT86"/>
      <c r="IUU86"/>
      <c r="IUV86"/>
      <c r="IUW86"/>
      <c r="IUX86"/>
      <c r="IUY86"/>
      <c r="IUZ86"/>
      <c r="IVA86"/>
      <c r="IVB86"/>
      <c r="IVC86"/>
      <c r="IVD86"/>
      <c r="IVE86"/>
      <c r="IVF86"/>
      <c r="IVG86"/>
      <c r="IVH86"/>
      <c r="IVI86"/>
      <c r="IVJ86"/>
      <c r="IVK86"/>
      <c r="IVL86"/>
      <c r="IVM86"/>
      <c r="IVN86"/>
      <c r="IVO86"/>
      <c r="IVP86"/>
      <c r="IVQ86"/>
      <c r="IVR86"/>
      <c r="IVS86"/>
      <c r="IVT86"/>
      <c r="IVU86"/>
      <c r="IVV86"/>
      <c r="IVW86"/>
      <c r="IVX86"/>
      <c r="IVY86"/>
      <c r="IVZ86"/>
      <c r="IWA86"/>
      <c r="IWB86"/>
      <c r="IWC86"/>
      <c r="IWD86"/>
      <c r="IWE86"/>
      <c r="IWF86"/>
      <c r="IWG86"/>
      <c r="IWH86"/>
      <c r="IWI86"/>
      <c r="IWJ86"/>
      <c r="IWK86"/>
      <c r="IWL86"/>
      <c r="IWM86"/>
      <c r="IWN86"/>
      <c r="IWO86"/>
      <c r="IWP86"/>
      <c r="IWQ86"/>
      <c r="IWR86"/>
      <c r="IWS86"/>
      <c r="IWT86"/>
      <c r="IWU86"/>
      <c r="IWV86"/>
      <c r="IWW86"/>
      <c r="IWX86"/>
      <c r="IWY86"/>
      <c r="IWZ86"/>
      <c r="IXA86"/>
      <c r="IXB86"/>
      <c r="IXC86"/>
      <c r="IXD86"/>
      <c r="IXE86"/>
      <c r="IXF86"/>
      <c r="IXG86"/>
      <c r="IXH86"/>
      <c r="IXI86"/>
      <c r="IXJ86"/>
      <c r="IXK86"/>
      <c r="IXL86"/>
      <c r="IXM86"/>
      <c r="IXN86"/>
      <c r="IXO86"/>
      <c r="IXP86"/>
      <c r="IXQ86"/>
      <c r="IXR86"/>
      <c r="IXS86"/>
      <c r="IXT86"/>
      <c r="IXU86"/>
      <c r="IXV86"/>
      <c r="IXW86"/>
      <c r="IXX86"/>
      <c r="IXY86"/>
      <c r="IXZ86"/>
      <c r="IYA86"/>
      <c r="IYB86"/>
      <c r="IYC86"/>
      <c r="IYD86"/>
      <c r="IYE86"/>
      <c r="IYF86"/>
      <c r="IYG86"/>
      <c r="IYH86"/>
      <c r="IYI86"/>
      <c r="IYJ86"/>
      <c r="IYK86"/>
      <c r="IYL86"/>
      <c r="IYM86"/>
      <c r="IYN86"/>
      <c r="IYO86"/>
      <c r="IYP86"/>
      <c r="IYQ86"/>
      <c r="IYR86"/>
      <c r="IYS86"/>
      <c r="IYT86"/>
      <c r="IYU86"/>
      <c r="IYV86"/>
      <c r="IYW86"/>
      <c r="IYX86"/>
      <c r="IYY86"/>
      <c r="IYZ86"/>
      <c r="IZA86"/>
      <c r="IZB86"/>
      <c r="IZC86"/>
      <c r="IZD86"/>
      <c r="IZE86"/>
      <c r="IZF86"/>
      <c r="IZG86"/>
      <c r="IZH86"/>
      <c r="IZI86"/>
      <c r="IZJ86"/>
      <c r="IZK86"/>
      <c r="IZL86"/>
      <c r="IZM86"/>
      <c r="IZN86"/>
      <c r="IZO86"/>
      <c r="IZP86"/>
      <c r="IZQ86"/>
      <c r="IZR86"/>
      <c r="IZS86"/>
      <c r="IZT86"/>
      <c r="IZU86"/>
      <c r="IZV86"/>
      <c r="IZW86"/>
      <c r="IZX86"/>
      <c r="IZY86"/>
      <c r="IZZ86"/>
      <c r="JAA86"/>
      <c r="JAB86"/>
      <c r="JAC86"/>
      <c r="JAD86"/>
      <c r="JAE86"/>
      <c r="JAF86"/>
      <c r="JAG86"/>
      <c r="JAH86"/>
      <c r="JAI86"/>
      <c r="JAJ86"/>
      <c r="JAK86"/>
      <c r="JAL86"/>
      <c r="JAM86"/>
      <c r="JAN86"/>
      <c r="JAO86"/>
      <c r="JAP86"/>
      <c r="JAQ86"/>
      <c r="JAR86"/>
      <c r="JAS86"/>
      <c r="JAT86"/>
      <c r="JAU86"/>
      <c r="JAV86"/>
      <c r="JAW86"/>
      <c r="JAX86"/>
      <c r="JAY86"/>
      <c r="JAZ86"/>
      <c r="JBA86"/>
      <c r="JBB86"/>
      <c r="JBC86"/>
      <c r="JBD86"/>
      <c r="JBE86"/>
      <c r="JBF86"/>
      <c r="JBG86"/>
      <c r="JBH86"/>
      <c r="JBI86"/>
      <c r="JBJ86"/>
      <c r="JBK86"/>
      <c r="JBL86"/>
      <c r="JBM86"/>
      <c r="JBN86"/>
      <c r="JBO86"/>
      <c r="JBP86"/>
      <c r="JBQ86"/>
      <c r="JBR86"/>
      <c r="JBS86"/>
      <c r="JBT86"/>
      <c r="JBU86"/>
      <c r="JBV86"/>
      <c r="JBW86"/>
      <c r="JBX86"/>
      <c r="JBY86"/>
      <c r="JBZ86"/>
      <c r="JCA86"/>
      <c r="JCB86"/>
      <c r="JCC86"/>
      <c r="JCD86"/>
      <c r="JCE86"/>
      <c r="JCF86"/>
      <c r="JCG86"/>
      <c r="JCH86"/>
      <c r="JCI86"/>
      <c r="JCJ86"/>
      <c r="JCK86"/>
      <c r="JCL86"/>
      <c r="JCM86"/>
      <c r="JCN86"/>
      <c r="JCO86"/>
      <c r="JCP86"/>
      <c r="JCQ86"/>
      <c r="JCR86"/>
      <c r="JCS86"/>
      <c r="JCT86"/>
      <c r="JCU86"/>
      <c r="JCV86"/>
      <c r="JCW86"/>
      <c r="JCX86"/>
      <c r="JCY86"/>
      <c r="JCZ86"/>
      <c r="JDA86"/>
      <c r="JDB86"/>
      <c r="JDC86"/>
      <c r="JDD86"/>
      <c r="JDE86"/>
      <c r="JDF86"/>
      <c r="JDG86"/>
      <c r="JDH86"/>
      <c r="JDI86"/>
      <c r="JDJ86"/>
      <c r="JDK86"/>
      <c r="JDL86"/>
      <c r="JDM86"/>
      <c r="JDN86"/>
      <c r="JDO86"/>
      <c r="JDP86"/>
      <c r="JDQ86"/>
      <c r="JDR86"/>
      <c r="JDS86"/>
      <c r="JDT86"/>
      <c r="JDU86"/>
      <c r="JDV86"/>
      <c r="JDW86"/>
      <c r="JDX86"/>
      <c r="JDY86"/>
      <c r="JDZ86"/>
      <c r="JEA86"/>
      <c r="JEB86"/>
      <c r="JEC86"/>
      <c r="JED86"/>
      <c r="JEE86"/>
      <c r="JEF86"/>
      <c r="JEG86"/>
      <c r="JEH86"/>
      <c r="JEI86"/>
      <c r="JEJ86"/>
      <c r="JEK86"/>
      <c r="JEL86"/>
      <c r="JEM86"/>
      <c r="JEN86"/>
      <c r="JEO86"/>
      <c r="JEP86"/>
      <c r="JEQ86"/>
      <c r="JER86"/>
      <c r="JES86"/>
      <c r="JET86"/>
      <c r="JEU86"/>
      <c r="JEV86"/>
      <c r="JEW86"/>
      <c r="JEX86"/>
      <c r="JEY86"/>
      <c r="JEZ86"/>
      <c r="JFA86"/>
      <c r="JFB86"/>
      <c r="JFC86"/>
      <c r="JFD86"/>
      <c r="JFE86"/>
      <c r="JFF86"/>
      <c r="JFG86"/>
      <c r="JFH86"/>
      <c r="JFI86"/>
      <c r="JFJ86"/>
      <c r="JFK86"/>
      <c r="JFL86"/>
      <c r="JFM86"/>
      <c r="JFN86"/>
      <c r="JFO86"/>
      <c r="JFP86"/>
      <c r="JFQ86"/>
      <c r="JFR86"/>
      <c r="JFS86"/>
      <c r="JFT86"/>
      <c r="JFU86"/>
      <c r="JFV86"/>
      <c r="JFW86"/>
      <c r="JFX86"/>
      <c r="JFY86"/>
      <c r="JFZ86"/>
      <c r="JGA86"/>
      <c r="JGB86"/>
      <c r="JGC86"/>
      <c r="JGD86"/>
      <c r="JGE86"/>
      <c r="JGF86"/>
      <c r="JGG86"/>
      <c r="JGH86"/>
      <c r="JGI86"/>
      <c r="JGJ86"/>
      <c r="JGK86"/>
      <c r="JGL86"/>
      <c r="JGM86"/>
      <c r="JGN86"/>
      <c r="JGO86"/>
      <c r="JGP86"/>
      <c r="JGQ86"/>
      <c r="JGR86"/>
      <c r="JGS86"/>
      <c r="JGT86"/>
      <c r="JGU86"/>
      <c r="JGV86"/>
      <c r="JGW86"/>
      <c r="JGX86"/>
      <c r="JGY86"/>
      <c r="JGZ86"/>
      <c r="JHA86"/>
      <c r="JHB86"/>
      <c r="JHC86"/>
      <c r="JHD86"/>
      <c r="JHE86"/>
      <c r="JHF86"/>
      <c r="JHG86"/>
      <c r="JHH86"/>
      <c r="JHI86"/>
      <c r="JHJ86"/>
      <c r="JHK86"/>
      <c r="JHL86"/>
      <c r="JHM86"/>
      <c r="JHN86"/>
      <c r="JHO86"/>
      <c r="JHP86"/>
      <c r="JHQ86"/>
      <c r="JHR86"/>
      <c r="JHS86"/>
      <c r="JHT86"/>
      <c r="JHU86"/>
      <c r="JHV86"/>
      <c r="JHW86"/>
      <c r="JHX86"/>
      <c r="JHY86"/>
      <c r="JHZ86"/>
      <c r="JIA86"/>
      <c r="JIB86"/>
      <c r="JIC86"/>
      <c r="JID86"/>
      <c r="JIE86"/>
      <c r="JIF86"/>
      <c r="JIG86"/>
      <c r="JIH86"/>
      <c r="JII86"/>
      <c r="JIJ86"/>
      <c r="JIK86"/>
      <c r="JIL86"/>
      <c r="JIM86"/>
      <c r="JIN86"/>
      <c r="JIO86"/>
      <c r="JIP86"/>
      <c r="JIQ86"/>
      <c r="JIR86"/>
      <c r="JIS86"/>
      <c r="JIT86"/>
      <c r="JIU86"/>
      <c r="JIV86"/>
      <c r="JIW86"/>
      <c r="JIX86"/>
      <c r="JIY86"/>
      <c r="JIZ86"/>
      <c r="JJA86"/>
      <c r="JJB86"/>
      <c r="JJC86"/>
      <c r="JJD86"/>
      <c r="JJE86"/>
      <c r="JJF86"/>
      <c r="JJG86"/>
      <c r="JJH86"/>
      <c r="JJI86"/>
      <c r="JJJ86"/>
      <c r="JJK86"/>
      <c r="JJL86"/>
      <c r="JJM86"/>
      <c r="JJN86"/>
      <c r="JJO86"/>
      <c r="JJP86"/>
      <c r="JJQ86"/>
      <c r="JJR86"/>
      <c r="JJS86"/>
      <c r="JJT86"/>
      <c r="JJU86"/>
      <c r="JJV86"/>
      <c r="JJW86"/>
      <c r="JJX86"/>
      <c r="JJY86"/>
      <c r="JJZ86"/>
      <c r="JKA86"/>
      <c r="JKB86"/>
      <c r="JKC86"/>
      <c r="JKD86"/>
      <c r="JKE86"/>
      <c r="JKF86"/>
      <c r="JKG86"/>
      <c r="JKH86"/>
      <c r="JKI86"/>
      <c r="JKJ86"/>
      <c r="JKK86"/>
      <c r="JKL86"/>
      <c r="JKM86"/>
      <c r="JKN86"/>
      <c r="JKO86"/>
      <c r="JKP86"/>
      <c r="JKQ86"/>
      <c r="JKR86"/>
      <c r="JKS86"/>
      <c r="JKT86"/>
      <c r="JKU86"/>
      <c r="JKV86"/>
      <c r="JKW86"/>
      <c r="JKX86"/>
      <c r="JKY86"/>
      <c r="JKZ86"/>
      <c r="JLA86"/>
      <c r="JLB86"/>
      <c r="JLC86"/>
      <c r="JLD86"/>
      <c r="JLE86"/>
      <c r="JLF86"/>
      <c r="JLG86"/>
      <c r="JLH86"/>
      <c r="JLI86"/>
      <c r="JLJ86"/>
      <c r="JLK86"/>
      <c r="JLL86"/>
      <c r="JLM86"/>
      <c r="JLN86"/>
      <c r="JLO86"/>
      <c r="JLP86"/>
      <c r="JLQ86"/>
      <c r="JLR86"/>
      <c r="JLS86"/>
      <c r="JLT86"/>
      <c r="JLU86"/>
      <c r="JLV86"/>
      <c r="JLW86"/>
      <c r="JLX86"/>
      <c r="JLY86"/>
      <c r="JLZ86"/>
      <c r="JMA86"/>
      <c r="JMB86"/>
      <c r="JMC86"/>
      <c r="JMD86"/>
      <c r="JME86"/>
      <c r="JMF86"/>
      <c r="JMG86"/>
      <c r="JMH86"/>
      <c r="JMI86"/>
      <c r="JMJ86"/>
      <c r="JMK86"/>
      <c r="JML86"/>
      <c r="JMM86"/>
      <c r="JMN86"/>
      <c r="JMO86"/>
      <c r="JMP86"/>
      <c r="JMQ86"/>
      <c r="JMR86"/>
      <c r="JMS86"/>
      <c r="JMT86"/>
      <c r="JMU86"/>
      <c r="JMV86"/>
      <c r="JMW86"/>
      <c r="JMX86"/>
      <c r="JMY86"/>
      <c r="JMZ86"/>
      <c r="JNA86"/>
      <c r="JNB86"/>
      <c r="JNC86"/>
      <c r="JND86"/>
      <c r="JNE86"/>
      <c r="JNF86"/>
      <c r="JNG86"/>
      <c r="JNH86"/>
      <c r="JNI86"/>
      <c r="JNJ86"/>
      <c r="JNK86"/>
      <c r="JNL86"/>
      <c r="JNM86"/>
      <c r="JNN86"/>
      <c r="JNO86"/>
      <c r="JNP86"/>
      <c r="JNQ86"/>
      <c r="JNR86"/>
      <c r="JNS86"/>
      <c r="JNT86"/>
      <c r="JNU86"/>
      <c r="JNV86"/>
      <c r="JNW86"/>
      <c r="JNX86"/>
      <c r="JNY86"/>
      <c r="JNZ86"/>
      <c r="JOA86"/>
      <c r="JOB86"/>
      <c r="JOC86"/>
      <c r="JOD86"/>
      <c r="JOE86"/>
      <c r="JOF86"/>
      <c r="JOG86"/>
      <c r="JOH86"/>
      <c r="JOI86"/>
      <c r="JOJ86"/>
      <c r="JOK86"/>
      <c r="JOL86"/>
      <c r="JOM86"/>
      <c r="JON86"/>
      <c r="JOO86"/>
      <c r="JOP86"/>
      <c r="JOQ86"/>
      <c r="JOR86"/>
      <c r="JOS86"/>
      <c r="JOT86"/>
      <c r="JOU86"/>
      <c r="JOV86"/>
      <c r="JOW86"/>
      <c r="JOX86"/>
      <c r="JOY86"/>
      <c r="JOZ86"/>
      <c r="JPA86"/>
      <c r="JPB86"/>
      <c r="JPC86"/>
      <c r="JPD86"/>
      <c r="JPE86"/>
      <c r="JPF86"/>
      <c r="JPG86"/>
      <c r="JPH86"/>
      <c r="JPI86"/>
      <c r="JPJ86"/>
      <c r="JPK86"/>
      <c r="JPL86"/>
      <c r="JPM86"/>
      <c r="JPN86"/>
      <c r="JPO86"/>
      <c r="JPP86"/>
      <c r="JPQ86"/>
      <c r="JPR86"/>
      <c r="JPS86"/>
      <c r="JPT86"/>
      <c r="JPU86"/>
      <c r="JPV86"/>
      <c r="JPW86"/>
      <c r="JPX86"/>
      <c r="JPY86"/>
      <c r="JPZ86"/>
      <c r="JQA86"/>
      <c r="JQB86"/>
      <c r="JQC86"/>
      <c r="JQD86"/>
      <c r="JQE86"/>
      <c r="JQF86"/>
      <c r="JQG86"/>
      <c r="JQH86"/>
      <c r="JQI86"/>
      <c r="JQJ86"/>
      <c r="JQK86"/>
      <c r="JQL86"/>
      <c r="JQM86"/>
      <c r="JQN86"/>
      <c r="JQO86"/>
      <c r="JQP86"/>
      <c r="JQQ86"/>
      <c r="JQR86"/>
      <c r="JQS86"/>
      <c r="JQT86"/>
      <c r="JQU86"/>
      <c r="JQV86"/>
      <c r="JQW86"/>
      <c r="JQX86"/>
      <c r="JQY86"/>
      <c r="JQZ86"/>
      <c r="JRA86"/>
      <c r="JRB86"/>
      <c r="JRC86"/>
      <c r="JRD86"/>
      <c r="JRE86"/>
      <c r="JRF86"/>
      <c r="JRG86"/>
      <c r="JRH86"/>
      <c r="JRI86"/>
      <c r="JRJ86"/>
      <c r="JRK86"/>
      <c r="JRL86"/>
      <c r="JRM86"/>
      <c r="JRN86"/>
      <c r="JRO86"/>
      <c r="JRP86"/>
      <c r="JRQ86"/>
      <c r="JRR86"/>
      <c r="JRS86"/>
      <c r="JRT86"/>
      <c r="JRU86"/>
      <c r="JRV86"/>
      <c r="JRW86"/>
      <c r="JRX86"/>
      <c r="JRY86"/>
      <c r="JRZ86"/>
      <c r="JSA86"/>
      <c r="JSB86"/>
      <c r="JSC86"/>
      <c r="JSD86"/>
      <c r="JSE86"/>
      <c r="JSF86"/>
      <c r="JSG86"/>
      <c r="JSH86"/>
      <c r="JSI86"/>
      <c r="JSJ86"/>
      <c r="JSK86"/>
      <c r="JSL86"/>
      <c r="JSM86"/>
      <c r="JSN86"/>
      <c r="JSO86"/>
      <c r="JSP86"/>
      <c r="JSQ86"/>
      <c r="JSR86"/>
      <c r="JSS86"/>
      <c r="JST86"/>
      <c r="JSU86"/>
      <c r="JSV86"/>
      <c r="JSW86"/>
      <c r="JSX86"/>
      <c r="JSY86"/>
      <c r="JSZ86"/>
      <c r="JTA86"/>
      <c r="JTB86"/>
      <c r="JTC86"/>
      <c r="JTD86"/>
      <c r="JTE86"/>
      <c r="JTF86"/>
      <c r="JTG86"/>
      <c r="JTH86"/>
      <c r="JTI86"/>
      <c r="JTJ86"/>
      <c r="JTK86"/>
      <c r="JTL86"/>
      <c r="JTM86"/>
      <c r="JTN86"/>
      <c r="JTO86"/>
      <c r="JTP86"/>
      <c r="JTQ86"/>
      <c r="JTR86"/>
      <c r="JTS86"/>
      <c r="JTT86"/>
      <c r="JTU86"/>
      <c r="JTV86"/>
      <c r="JTW86"/>
      <c r="JTX86"/>
      <c r="JTY86"/>
      <c r="JTZ86"/>
      <c r="JUA86"/>
      <c r="JUB86"/>
      <c r="JUC86"/>
      <c r="JUD86"/>
      <c r="JUE86"/>
      <c r="JUF86"/>
      <c r="JUG86"/>
      <c r="JUH86"/>
      <c r="JUI86"/>
      <c r="JUJ86"/>
      <c r="JUK86"/>
      <c r="JUL86"/>
      <c r="JUM86"/>
      <c r="JUN86"/>
      <c r="JUO86"/>
      <c r="JUP86"/>
      <c r="JUQ86"/>
      <c r="JUR86"/>
      <c r="JUS86"/>
      <c r="JUT86"/>
      <c r="JUU86"/>
      <c r="JUV86"/>
      <c r="JUW86"/>
      <c r="JUX86"/>
      <c r="JUY86"/>
      <c r="JUZ86"/>
      <c r="JVA86"/>
      <c r="JVB86"/>
      <c r="JVC86"/>
      <c r="JVD86"/>
      <c r="JVE86"/>
      <c r="JVF86"/>
      <c r="JVG86"/>
      <c r="JVH86"/>
      <c r="JVI86"/>
      <c r="JVJ86"/>
      <c r="JVK86"/>
      <c r="JVL86"/>
      <c r="JVM86"/>
      <c r="JVN86"/>
      <c r="JVO86"/>
      <c r="JVP86"/>
      <c r="JVQ86"/>
      <c r="JVR86"/>
      <c r="JVS86"/>
      <c r="JVT86"/>
      <c r="JVU86"/>
      <c r="JVV86"/>
      <c r="JVW86"/>
      <c r="JVX86"/>
      <c r="JVY86"/>
      <c r="JVZ86"/>
      <c r="JWA86"/>
      <c r="JWB86"/>
      <c r="JWC86"/>
      <c r="JWD86"/>
      <c r="JWE86"/>
      <c r="JWF86"/>
      <c r="JWG86"/>
      <c r="JWH86"/>
      <c r="JWI86"/>
      <c r="JWJ86"/>
      <c r="JWK86"/>
      <c r="JWL86"/>
      <c r="JWM86"/>
      <c r="JWN86"/>
      <c r="JWO86"/>
      <c r="JWP86"/>
      <c r="JWQ86"/>
      <c r="JWR86"/>
      <c r="JWS86"/>
      <c r="JWT86"/>
      <c r="JWU86"/>
      <c r="JWV86"/>
      <c r="JWW86"/>
      <c r="JWX86"/>
      <c r="JWY86"/>
      <c r="JWZ86"/>
      <c r="JXA86"/>
      <c r="JXB86"/>
      <c r="JXC86"/>
      <c r="JXD86"/>
      <c r="JXE86"/>
      <c r="JXF86"/>
      <c r="JXG86"/>
      <c r="JXH86"/>
      <c r="JXI86"/>
      <c r="JXJ86"/>
      <c r="JXK86"/>
      <c r="JXL86"/>
      <c r="JXM86"/>
      <c r="JXN86"/>
      <c r="JXO86"/>
      <c r="JXP86"/>
      <c r="JXQ86"/>
      <c r="JXR86"/>
      <c r="JXS86"/>
      <c r="JXT86"/>
      <c r="JXU86"/>
      <c r="JXV86"/>
      <c r="JXW86"/>
      <c r="JXX86"/>
      <c r="JXY86"/>
      <c r="JXZ86"/>
      <c r="JYA86"/>
      <c r="JYB86"/>
      <c r="JYC86"/>
      <c r="JYD86"/>
      <c r="JYE86"/>
      <c r="JYF86"/>
      <c r="JYG86"/>
      <c r="JYH86"/>
      <c r="JYI86"/>
      <c r="JYJ86"/>
      <c r="JYK86"/>
      <c r="JYL86"/>
      <c r="JYM86"/>
      <c r="JYN86"/>
      <c r="JYO86"/>
      <c r="JYP86"/>
      <c r="JYQ86"/>
      <c r="JYR86"/>
      <c r="JYS86"/>
      <c r="JYT86"/>
      <c r="JYU86"/>
      <c r="JYV86"/>
      <c r="JYW86"/>
      <c r="JYX86"/>
      <c r="JYY86"/>
      <c r="JYZ86"/>
      <c r="JZA86"/>
      <c r="JZB86"/>
      <c r="JZC86"/>
      <c r="JZD86"/>
      <c r="JZE86"/>
      <c r="JZF86"/>
      <c r="JZG86"/>
      <c r="JZH86"/>
      <c r="JZI86"/>
      <c r="JZJ86"/>
      <c r="JZK86"/>
      <c r="JZL86"/>
      <c r="JZM86"/>
      <c r="JZN86"/>
      <c r="JZO86"/>
      <c r="JZP86"/>
      <c r="JZQ86"/>
      <c r="JZR86"/>
      <c r="JZS86"/>
      <c r="JZT86"/>
      <c r="JZU86"/>
      <c r="JZV86"/>
      <c r="JZW86"/>
      <c r="JZX86"/>
      <c r="JZY86"/>
      <c r="JZZ86"/>
      <c r="KAA86"/>
      <c r="KAB86"/>
      <c r="KAC86"/>
      <c r="KAD86"/>
      <c r="KAE86"/>
      <c r="KAF86"/>
      <c r="KAG86"/>
      <c r="KAH86"/>
      <c r="KAI86"/>
      <c r="KAJ86"/>
      <c r="KAK86"/>
      <c r="KAL86"/>
      <c r="KAM86"/>
      <c r="KAN86"/>
      <c r="KAO86"/>
      <c r="KAP86"/>
      <c r="KAQ86"/>
      <c r="KAR86"/>
      <c r="KAS86"/>
      <c r="KAT86"/>
      <c r="KAU86"/>
      <c r="KAV86"/>
      <c r="KAW86"/>
      <c r="KAX86"/>
      <c r="KAY86"/>
      <c r="KAZ86"/>
      <c r="KBA86"/>
      <c r="KBB86"/>
      <c r="KBC86"/>
      <c r="KBD86"/>
      <c r="KBE86"/>
      <c r="KBF86"/>
      <c r="KBG86"/>
      <c r="KBH86"/>
      <c r="KBI86"/>
      <c r="KBJ86"/>
      <c r="KBK86"/>
      <c r="KBL86"/>
      <c r="KBM86"/>
      <c r="KBN86"/>
      <c r="KBO86"/>
      <c r="KBP86"/>
      <c r="KBQ86"/>
      <c r="KBR86"/>
      <c r="KBS86"/>
      <c r="KBT86"/>
      <c r="KBU86"/>
      <c r="KBV86"/>
      <c r="KBW86"/>
      <c r="KBX86"/>
      <c r="KBY86"/>
      <c r="KBZ86"/>
      <c r="KCA86"/>
      <c r="KCB86"/>
      <c r="KCC86"/>
      <c r="KCD86"/>
      <c r="KCE86"/>
      <c r="KCF86"/>
      <c r="KCG86"/>
      <c r="KCH86"/>
      <c r="KCI86"/>
      <c r="KCJ86"/>
      <c r="KCK86"/>
      <c r="KCL86"/>
      <c r="KCM86"/>
      <c r="KCN86"/>
      <c r="KCO86"/>
      <c r="KCP86"/>
      <c r="KCQ86"/>
      <c r="KCR86"/>
      <c r="KCS86"/>
      <c r="KCT86"/>
      <c r="KCU86"/>
      <c r="KCV86"/>
      <c r="KCW86"/>
      <c r="KCX86"/>
      <c r="KCY86"/>
      <c r="KCZ86"/>
      <c r="KDA86"/>
      <c r="KDB86"/>
      <c r="KDC86"/>
      <c r="KDD86"/>
      <c r="KDE86"/>
      <c r="KDF86"/>
      <c r="KDG86"/>
      <c r="KDH86"/>
      <c r="KDI86"/>
      <c r="KDJ86"/>
      <c r="KDK86"/>
      <c r="KDL86"/>
      <c r="KDM86"/>
      <c r="KDN86"/>
      <c r="KDO86"/>
      <c r="KDP86"/>
      <c r="KDQ86"/>
      <c r="KDR86"/>
      <c r="KDS86"/>
      <c r="KDT86"/>
      <c r="KDU86"/>
      <c r="KDV86"/>
      <c r="KDW86"/>
      <c r="KDX86"/>
      <c r="KDY86"/>
      <c r="KDZ86"/>
      <c r="KEA86"/>
      <c r="KEB86"/>
      <c r="KEC86"/>
      <c r="KED86"/>
      <c r="KEE86"/>
      <c r="KEF86"/>
      <c r="KEG86"/>
      <c r="KEH86"/>
      <c r="KEI86"/>
      <c r="KEJ86"/>
      <c r="KEK86"/>
      <c r="KEL86"/>
      <c r="KEM86"/>
      <c r="KEN86"/>
      <c r="KEO86"/>
      <c r="KEP86"/>
      <c r="KEQ86"/>
      <c r="KER86"/>
      <c r="KES86"/>
      <c r="KET86"/>
      <c r="KEU86"/>
      <c r="KEV86"/>
      <c r="KEW86"/>
      <c r="KEX86"/>
      <c r="KEY86"/>
      <c r="KEZ86"/>
      <c r="KFA86"/>
      <c r="KFB86"/>
      <c r="KFC86"/>
      <c r="KFD86"/>
      <c r="KFE86"/>
      <c r="KFF86"/>
      <c r="KFG86"/>
      <c r="KFH86"/>
      <c r="KFI86"/>
      <c r="KFJ86"/>
      <c r="KFK86"/>
      <c r="KFL86"/>
      <c r="KFM86"/>
      <c r="KFN86"/>
      <c r="KFO86"/>
      <c r="KFP86"/>
      <c r="KFQ86"/>
      <c r="KFR86"/>
      <c r="KFS86"/>
      <c r="KFT86"/>
      <c r="KFU86"/>
      <c r="KFV86"/>
      <c r="KFW86"/>
      <c r="KFX86"/>
      <c r="KFY86"/>
      <c r="KFZ86"/>
      <c r="KGA86"/>
      <c r="KGB86"/>
      <c r="KGC86"/>
      <c r="KGD86"/>
      <c r="KGE86"/>
      <c r="KGF86"/>
      <c r="KGG86"/>
      <c r="KGH86"/>
      <c r="KGI86"/>
      <c r="KGJ86"/>
      <c r="KGK86"/>
      <c r="KGL86"/>
      <c r="KGM86"/>
      <c r="KGN86"/>
      <c r="KGO86"/>
      <c r="KGP86"/>
      <c r="KGQ86"/>
      <c r="KGR86"/>
      <c r="KGS86"/>
      <c r="KGT86"/>
      <c r="KGU86"/>
      <c r="KGV86"/>
      <c r="KGW86"/>
      <c r="KGX86"/>
      <c r="KGY86"/>
      <c r="KGZ86"/>
      <c r="KHA86"/>
      <c r="KHB86"/>
      <c r="KHC86"/>
      <c r="KHD86"/>
      <c r="KHE86"/>
      <c r="KHF86"/>
      <c r="KHG86"/>
      <c r="KHH86"/>
      <c r="KHI86"/>
      <c r="KHJ86"/>
      <c r="KHK86"/>
      <c r="KHL86"/>
      <c r="KHM86"/>
      <c r="KHN86"/>
      <c r="KHO86"/>
      <c r="KHP86"/>
      <c r="KHQ86"/>
      <c r="KHR86"/>
      <c r="KHS86"/>
      <c r="KHT86"/>
      <c r="KHU86"/>
      <c r="KHV86"/>
      <c r="KHW86"/>
      <c r="KHX86"/>
      <c r="KHY86"/>
      <c r="KHZ86"/>
      <c r="KIA86"/>
      <c r="KIB86"/>
      <c r="KIC86"/>
      <c r="KID86"/>
      <c r="KIE86"/>
      <c r="KIF86"/>
      <c r="KIG86"/>
      <c r="KIH86"/>
      <c r="KII86"/>
      <c r="KIJ86"/>
      <c r="KIK86"/>
      <c r="KIL86"/>
      <c r="KIM86"/>
      <c r="KIN86"/>
      <c r="KIO86"/>
      <c r="KIP86"/>
      <c r="KIQ86"/>
      <c r="KIR86"/>
      <c r="KIS86"/>
      <c r="KIT86"/>
      <c r="KIU86"/>
      <c r="KIV86"/>
      <c r="KIW86"/>
      <c r="KIX86"/>
      <c r="KIY86"/>
      <c r="KIZ86"/>
      <c r="KJA86"/>
      <c r="KJB86"/>
      <c r="KJC86"/>
      <c r="KJD86"/>
      <c r="KJE86"/>
      <c r="KJF86"/>
      <c r="KJG86"/>
      <c r="KJH86"/>
      <c r="KJI86"/>
      <c r="KJJ86"/>
      <c r="KJK86"/>
      <c r="KJL86"/>
      <c r="KJM86"/>
      <c r="KJN86"/>
      <c r="KJO86"/>
      <c r="KJP86"/>
      <c r="KJQ86"/>
      <c r="KJR86"/>
      <c r="KJS86"/>
      <c r="KJT86"/>
      <c r="KJU86"/>
      <c r="KJV86"/>
      <c r="KJW86"/>
      <c r="KJX86"/>
      <c r="KJY86"/>
      <c r="KJZ86"/>
      <c r="KKA86"/>
      <c r="KKB86"/>
      <c r="KKC86"/>
      <c r="KKD86"/>
      <c r="KKE86"/>
      <c r="KKF86"/>
      <c r="KKG86"/>
      <c r="KKH86"/>
      <c r="KKI86"/>
      <c r="KKJ86"/>
      <c r="KKK86"/>
      <c r="KKL86"/>
      <c r="KKM86"/>
      <c r="KKN86"/>
      <c r="KKO86"/>
      <c r="KKP86"/>
      <c r="KKQ86"/>
      <c r="KKR86"/>
      <c r="KKS86"/>
      <c r="KKT86"/>
      <c r="KKU86"/>
      <c r="KKV86"/>
      <c r="KKW86"/>
      <c r="KKX86"/>
      <c r="KKY86"/>
      <c r="KKZ86"/>
      <c r="KLA86"/>
      <c r="KLB86"/>
      <c r="KLC86"/>
      <c r="KLD86"/>
      <c r="KLE86"/>
      <c r="KLF86"/>
      <c r="KLG86"/>
      <c r="KLH86"/>
      <c r="KLI86"/>
      <c r="KLJ86"/>
      <c r="KLK86"/>
      <c r="KLL86"/>
      <c r="KLM86"/>
      <c r="KLN86"/>
      <c r="KLO86"/>
      <c r="KLP86"/>
      <c r="KLQ86"/>
      <c r="KLR86"/>
      <c r="KLS86"/>
      <c r="KLT86"/>
      <c r="KLU86"/>
      <c r="KLV86"/>
      <c r="KLW86"/>
      <c r="KLX86"/>
      <c r="KLY86"/>
      <c r="KLZ86"/>
      <c r="KMA86"/>
      <c r="KMB86"/>
      <c r="KMC86"/>
      <c r="KMD86"/>
      <c r="KME86"/>
      <c r="KMF86"/>
      <c r="KMG86"/>
      <c r="KMH86"/>
      <c r="KMI86"/>
      <c r="KMJ86"/>
      <c r="KMK86"/>
      <c r="KML86"/>
      <c r="KMM86"/>
      <c r="KMN86"/>
      <c r="KMO86"/>
      <c r="KMP86"/>
      <c r="KMQ86"/>
      <c r="KMR86"/>
      <c r="KMS86"/>
      <c r="KMT86"/>
      <c r="KMU86"/>
      <c r="KMV86"/>
      <c r="KMW86"/>
      <c r="KMX86"/>
      <c r="KMY86"/>
      <c r="KMZ86"/>
      <c r="KNA86"/>
      <c r="KNB86"/>
      <c r="KNC86"/>
      <c r="KND86"/>
      <c r="KNE86"/>
      <c r="KNF86"/>
      <c r="KNG86"/>
      <c r="KNH86"/>
      <c r="KNI86"/>
      <c r="KNJ86"/>
      <c r="KNK86"/>
      <c r="KNL86"/>
      <c r="KNM86"/>
      <c r="KNN86"/>
      <c r="KNO86"/>
      <c r="KNP86"/>
      <c r="KNQ86"/>
      <c r="KNR86"/>
      <c r="KNS86"/>
      <c r="KNT86"/>
      <c r="KNU86"/>
      <c r="KNV86"/>
      <c r="KNW86"/>
      <c r="KNX86"/>
      <c r="KNY86"/>
      <c r="KNZ86"/>
      <c r="KOA86"/>
      <c r="KOB86"/>
      <c r="KOC86"/>
      <c r="KOD86"/>
      <c r="KOE86"/>
      <c r="KOF86"/>
      <c r="KOG86"/>
      <c r="KOH86"/>
      <c r="KOI86"/>
      <c r="KOJ86"/>
      <c r="KOK86"/>
      <c r="KOL86"/>
      <c r="KOM86"/>
      <c r="KON86"/>
      <c r="KOO86"/>
      <c r="KOP86"/>
      <c r="KOQ86"/>
      <c r="KOR86"/>
      <c r="KOS86"/>
      <c r="KOT86"/>
      <c r="KOU86"/>
      <c r="KOV86"/>
      <c r="KOW86"/>
      <c r="KOX86"/>
      <c r="KOY86"/>
      <c r="KOZ86"/>
      <c r="KPA86"/>
      <c r="KPB86"/>
      <c r="KPC86"/>
      <c r="KPD86"/>
      <c r="KPE86"/>
      <c r="KPF86"/>
      <c r="KPG86"/>
      <c r="KPH86"/>
      <c r="KPI86"/>
      <c r="KPJ86"/>
      <c r="KPK86"/>
      <c r="KPL86"/>
      <c r="KPM86"/>
      <c r="KPN86"/>
      <c r="KPO86"/>
      <c r="KPP86"/>
      <c r="KPQ86"/>
      <c r="KPR86"/>
      <c r="KPS86"/>
      <c r="KPT86"/>
      <c r="KPU86"/>
      <c r="KPV86"/>
      <c r="KPW86"/>
      <c r="KPX86"/>
      <c r="KPY86"/>
      <c r="KPZ86"/>
      <c r="KQA86"/>
      <c r="KQB86"/>
      <c r="KQC86"/>
      <c r="KQD86"/>
      <c r="KQE86"/>
      <c r="KQF86"/>
      <c r="KQG86"/>
      <c r="KQH86"/>
      <c r="KQI86"/>
      <c r="KQJ86"/>
      <c r="KQK86"/>
      <c r="KQL86"/>
      <c r="KQM86"/>
      <c r="KQN86"/>
      <c r="KQO86"/>
      <c r="KQP86"/>
      <c r="KQQ86"/>
      <c r="KQR86"/>
      <c r="KQS86"/>
      <c r="KQT86"/>
      <c r="KQU86"/>
      <c r="KQV86"/>
      <c r="KQW86"/>
      <c r="KQX86"/>
      <c r="KQY86"/>
      <c r="KQZ86"/>
      <c r="KRA86"/>
      <c r="KRB86"/>
      <c r="KRC86"/>
      <c r="KRD86"/>
      <c r="KRE86"/>
      <c r="KRF86"/>
      <c r="KRG86"/>
      <c r="KRH86"/>
      <c r="KRI86"/>
      <c r="KRJ86"/>
      <c r="KRK86"/>
      <c r="KRL86"/>
      <c r="KRM86"/>
      <c r="KRN86"/>
      <c r="KRO86"/>
      <c r="KRP86"/>
      <c r="KRQ86"/>
      <c r="KRR86"/>
      <c r="KRS86"/>
      <c r="KRT86"/>
      <c r="KRU86"/>
      <c r="KRV86"/>
      <c r="KRW86"/>
      <c r="KRX86"/>
      <c r="KRY86"/>
      <c r="KRZ86"/>
      <c r="KSA86"/>
      <c r="KSB86"/>
      <c r="KSC86"/>
      <c r="KSD86"/>
      <c r="KSE86"/>
      <c r="KSF86"/>
      <c r="KSG86"/>
      <c r="KSH86"/>
      <c r="KSI86"/>
      <c r="KSJ86"/>
      <c r="KSK86"/>
      <c r="KSL86"/>
      <c r="KSM86"/>
      <c r="KSN86"/>
      <c r="KSO86"/>
      <c r="KSP86"/>
      <c r="KSQ86"/>
      <c r="KSR86"/>
      <c r="KSS86"/>
      <c r="KST86"/>
      <c r="KSU86"/>
      <c r="KSV86"/>
      <c r="KSW86"/>
      <c r="KSX86"/>
      <c r="KSY86"/>
      <c r="KSZ86"/>
      <c r="KTA86"/>
      <c r="KTB86"/>
      <c r="KTC86"/>
      <c r="KTD86"/>
      <c r="KTE86"/>
      <c r="KTF86"/>
      <c r="KTG86"/>
      <c r="KTH86"/>
      <c r="KTI86"/>
      <c r="KTJ86"/>
      <c r="KTK86"/>
      <c r="KTL86"/>
      <c r="KTM86"/>
      <c r="KTN86"/>
      <c r="KTO86"/>
      <c r="KTP86"/>
      <c r="KTQ86"/>
      <c r="KTR86"/>
      <c r="KTS86"/>
      <c r="KTT86"/>
      <c r="KTU86"/>
      <c r="KTV86"/>
      <c r="KTW86"/>
      <c r="KTX86"/>
      <c r="KTY86"/>
      <c r="KTZ86"/>
      <c r="KUA86"/>
      <c r="KUB86"/>
      <c r="KUC86"/>
      <c r="KUD86"/>
      <c r="KUE86"/>
      <c r="KUF86"/>
      <c r="KUG86"/>
      <c r="KUH86"/>
      <c r="KUI86"/>
      <c r="KUJ86"/>
      <c r="KUK86"/>
      <c r="KUL86"/>
      <c r="KUM86"/>
      <c r="KUN86"/>
      <c r="KUO86"/>
      <c r="KUP86"/>
      <c r="KUQ86"/>
      <c r="KUR86"/>
      <c r="KUS86"/>
      <c r="KUT86"/>
      <c r="KUU86"/>
      <c r="KUV86"/>
      <c r="KUW86"/>
      <c r="KUX86"/>
      <c r="KUY86"/>
      <c r="KUZ86"/>
      <c r="KVA86"/>
      <c r="KVB86"/>
      <c r="KVC86"/>
      <c r="KVD86"/>
      <c r="KVE86"/>
      <c r="KVF86"/>
      <c r="KVG86"/>
      <c r="KVH86"/>
      <c r="KVI86"/>
      <c r="KVJ86"/>
      <c r="KVK86"/>
      <c r="KVL86"/>
      <c r="KVM86"/>
      <c r="KVN86"/>
      <c r="KVO86"/>
      <c r="KVP86"/>
      <c r="KVQ86"/>
      <c r="KVR86"/>
      <c r="KVS86"/>
      <c r="KVT86"/>
      <c r="KVU86"/>
      <c r="KVV86"/>
      <c r="KVW86"/>
      <c r="KVX86"/>
      <c r="KVY86"/>
      <c r="KVZ86"/>
      <c r="KWA86"/>
      <c r="KWB86"/>
      <c r="KWC86"/>
      <c r="KWD86"/>
      <c r="KWE86"/>
      <c r="KWF86"/>
      <c r="KWG86"/>
      <c r="KWH86"/>
      <c r="KWI86"/>
      <c r="KWJ86"/>
      <c r="KWK86"/>
      <c r="KWL86"/>
      <c r="KWM86"/>
      <c r="KWN86"/>
      <c r="KWO86"/>
      <c r="KWP86"/>
      <c r="KWQ86"/>
      <c r="KWR86"/>
      <c r="KWS86"/>
      <c r="KWT86"/>
      <c r="KWU86"/>
      <c r="KWV86"/>
      <c r="KWW86"/>
      <c r="KWX86"/>
      <c r="KWY86"/>
      <c r="KWZ86"/>
      <c r="KXA86"/>
      <c r="KXB86"/>
      <c r="KXC86"/>
      <c r="KXD86"/>
      <c r="KXE86"/>
      <c r="KXF86"/>
      <c r="KXG86"/>
      <c r="KXH86"/>
      <c r="KXI86"/>
      <c r="KXJ86"/>
      <c r="KXK86"/>
      <c r="KXL86"/>
      <c r="KXM86"/>
      <c r="KXN86"/>
      <c r="KXO86"/>
      <c r="KXP86"/>
      <c r="KXQ86"/>
      <c r="KXR86"/>
      <c r="KXS86"/>
      <c r="KXT86"/>
      <c r="KXU86"/>
      <c r="KXV86"/>
      <c r="KXW86"/>
      <c r="KXX86"/>
      <c r="KXY86"/>
      <c r="KXZ86"/>
      <c r="KYA86"/>
      <c r="KYB86"/>
      <c r="KYC86"/>
      <c r="KYD86"/>
      <c r="KYE86"/>
      <c r="KYF86"/>
      <c r="KYG86"/>
      <c r="KYH86"/>
      <c r="KYI86"/>
      <c r="KYJ86"/>
      <c r="KYK86"/>
      <c r="KYL86"/>
      <c r="KYM86"/>
      <c r="KYN86"/>
      <c r="KYO86"/>
      <c r="KYP86"/>
      <c r="KYQ86"/>
      <c r="KYR86"/>
      <c r="KYS86"/>
      <c r="KYT86"/>
      <c r="KYU86"/>
      <c r="KYV86"/>
      <c r="KYW86"/>
      <c r="KYX86"/>
      <c r="KYY86"/>
      <c r="KYZ86"/>
      <c r="KZA86"/>
      <c r="KZB86"/>
      <c r="KZC86"/>
      <c r="KZD86"/>
      <c r="KZE86"/>
      <c r="KZF86"/>
      <c r="KZG86"/>
      <c r="KZH86"/>
      <c r="KZI86"/>
      <c r="KZJ86"/>
      <c r="KZK86"/>
      <c r="KZL86"/>
      <c r="KZM86"/>
      <c r="KZN86"/>
      <c r="KZO86"/>
      <c r="KZP86"/>
      <c r="KZQ86"/>
      <c r="KZR86"/>
      <c r="KZS86"/>
      <c r="KZT86"/>
      <c r="KZU86"/>
      <c r="KZV86"/>
      <c r="KZW86"/>
      <c r="KZX86"/>
      <c r="KZY86"/>
      <c r="KZZ86"/>
      <c r="LAA86"/>
      <c r="LAB86"/>
      <c r="LAC86"/>
      <c r="LAD86"/>
      <c r="LAE86"/>
      <c r="LAF86"/>
      <c r="LAG86"/>
      <c r="LAH86"/>
      <c r="LAI86"/>
      <c r="LAJ86"/>
      <c r="LAK86"/>
      <c r="LAL86"/>
      <c r="LAM86"/>
      <c r="LAN86"/>
      <c r="LAO86"/>
      <c r="LAP86"/>
      <c r="LAQ86"/>
      <c r="LAR86"/>
      <c r="LAS86"/>
      <c r="LAT86"/>
      <c r="LAU86"/>
      <c r="LAV86"/>
      <c r="LAW86"/>
      <c r="LAX86"/>
      <c r="LAY86"/>
      <c r="LAZ86"/>
      <c r="LBA86"/>
      <c r="LBB86"/>
      <c r="LBC86"/>
      <c r="LBD86"/>
      <c r="LBE86"/>
      <c r="LBF86"/>
      <c r="LBG86"/>
      <c r="LBH86"/>
      <c r="LBI86"/>
      <c r="LBJ86"/>
      <c r="LBK86"/>
      <c r="LBL86"/>
      <c r="LBM86"/>
      <c r="LBN86"/>
      <c r="LBO86"/>
      <c r="LBP86"/>
      <c r="LBQ86"/>
      <c r="LBR86"/>
      <c r="LBS86"/>
      <c r="LBT86"/>
      <c r="LBU86"/>
      <c r="LBV86"/>
      <c r="LBW86"/>
      <c r="LBX86"/>
      <c r="LBY86"/>
      <c r="LBZ86"/>
      <c r="LCA86"/>
      <c r="LCB86"/>
      <c r="LCC86"/>
      <c r="LCD86"/>
      <c r="LCE86"/>
      <c r="LCF86"/>
      <c r="LCG86"/>
      <c r="LCH86"/>
      <c r="LCI86"/>
      <c r="LCJ86"/>
      <c r="LCK86"/>
      <c r="LCL86"/>
      <c r="LCM86"/>
      <c r="LCN86"/>
      <c r="LCO86"/>
      <c r="LCP86"/>
      <c r="LCQ86"/>
      <c r="LCR86"/>
      <c r="LCS86"/>
      <c r="LCT86"/>
      <c r="LCU86"/>
      <c r="LCV86"/>
      <c r="LCW86"/>
      <c r="LCX86"/>
      <c r="LCY86"/>
      <c r="LCZ86"/>
      <c r="LDA86"/>
      <c r="LDB86"/>
      <c r="LDC86"/>
      <c r="LDD86"/>
      <c r="LDE86"/>
      <c r="LDF86"/>
      <c r="LDG86"/>
      <c r="LDH86"/>
      <c r="LDI86"/>
      <c r="LDJ86"/>
      <c r="LDK86"/>
      <c r="LDL86"/>
      <c r="LDM86"/>
      <c r="LDN86"/>
      <c r="LDO86"/>
      <c r="LDP86"/>
      <c r="LDQ86"/>
      <c r="LDR86"/>
      <c r="LDS86"/>
      <c r="LDT86"/>
      <c r="LDU86"/>
      <c r="LDV86"/>
      <c r="LDW86"/>
      <c r="LDX86"/>
      <c r="LDY86"/>
      <c r="LDZ86"/>
      <c r="LEA86"/>
      <c r="LEB86"/>
      <c r="LEC86"/>
      <c r="LED86"/>
      <c r="LEE86"/>
      <c r="LEF86"/>
      <c r="LEG86"/>
      <c r="LEH86"/>
      <c r="LEI86"/>
      <c r="LEJ86"/>
      <c r="LEK86"/>
      <c r="LEL86"/>
      <c r="LEM86"/>
      <c r="LEN86"/>
      <c r="LEO86"/>
      <c r="LEP86"/>
      <c r="LEQ86"/>
      <c r="LER86"/>
      <c r="LES86"/>
      <c r="LET86"/>
      <c r="LEU86"/>
      <c r="LEV86"/>
      <c r="LEW86"/>
      <c r="LEX86"/>
      <c r="LEY86"/>
      <c r="LEZ86"/>
      <c r="LFA86"/>
      <c r="LFB86"/>
      <c r="LFC86"/>
      <c r="LFD86"/>
      <c r="LFE86"/>
      <c r="LFF86"/>
      <c r="LFG86"/>
      <c r="LFH86"/>
      <c r="LFI86"/>
      <c r="LFJ86"/>
      <c r="LFK86"/>
      <c r="LFL86"/>
      <c r="LFM86"/>
      <c r="LFN86"/>
      <c r="LFO86"/>
      <c r="LFP86"/>
      <c r="LFQ86"/>
      <c r="LFR86"/>
      <c r="LFS86"/>
      <c r="LFT86"/>
      <c r="LFU86"/>
      <c r="LFV86"/>
      <c r="LFW86"/>
      <c r="LFX86"/>
      <c r="LFY86"/>
      <c r="LFZ86"/>
      <c r="LGA86"/>
      <c r="LGB86"/>
      <c r="LGC86"/>
      <c r="LGD86"/>
      <c r="LGE86"/>
      <c r="LGF86"/>
      <c r="LGG86"/>
      <c r="LGH86"/>
      <c r="LGI86"/>
      <c r="LGJ86"/>
      <c r="LGK86"/>
      <c r="LGL86"/>
      <c r="LGM86"/>
      <c r="LGN86"/>
      <c r="LGO86"/>
      <c r="LGP86"/>
      <c r="LGQ86"/>
      <c r="LGR86"/>
      <c r="LGS86"/>
      <c r="LGT86"/>
      <c r="LGU86"/>
      <c r="LGV86"/>
      <c r="LGW86"/>
      <c r="LGX86"/>
      <c r="LGY86"/>
      <c r="LGZ86"/>
      <c r="LHA86"/>
      <c r="LHB86"/>
      <c r="LHC86"/>
      <c r="LHD86"/>
      <c r="LHE86"/>
      <c r="LHF86"/>
      <c r="LHG86"/>
      <c r="LHH86"/>
      <c r="LHI86"/>
      <c r="LHJ86"/>
      <c r="LHK86"/>
      <c r="LHL86"/>
      <c r="LHM86"/>
      <c r="LHN86"/>
      <c r="LHO86"/>
      <c r="LHP86"/>
      <c r="LHQ86"/>
      <c r="LHR86"/>
      <c r="LHS86"/>
      <c r="LHT86"/>
      <c r="LHU86"/>
      <c r="LHV86"/>
      <c r="LHW86"/>
      <c r="LHX86"/>
      <c r="LHY86"/>
      <c r="LHZ86"/>
      <c r="LIA86"/>
      <c r="LIB86"/>
      <c r="LIC86"/>
      <c r="LID86"/>
      <c r="LIE86"/>
      <c r="LIF86"/>
      <c r="LIG86"/>
      <c r="LIH86"/>
      <c r="LII86"/>
      <c r="LIJ86"/>
      <c r="LIK86"/>
      <c r="LIL86"/>
      <c r="LIM86"/>
      <c r="LIN86"/>
      <c r="LIO86"/>
      <c r="LIP86"/>
      <c r="LIQ86"/>
      <c r="LIR86"/>
      <c r="LIS86"/>
      <c r="LIT86"/>
      <c r="LIU86"/>
      <c r="LIV86"/>
      <c r="LIW86"/>
      <c r="LIX86"/>
      <c r="LIY86"/>
      <c r="LIZ86"/>
      <c r="LJA86"/>
      <c r="LJB86"/>
      <c r="LJC86"/>
      <c r="LJD86"/>
      <c r="LJE86"/>
      <c r="LJF86"/>
      <c r="LJG86"/>
      <c r="LJH86"/>
      <c r="LJI86"/>
      <c r="LJJ86"/>
      <c r="LJK86"/>
      <c r="LJL86"/>
      <c r="LJM86"/>
      <c r="LJN86"/>
      <c r="LJO86"/>
      <c r="LJP86"/>
      <c r="LJQ86"/>
      <c r="LJR86"/>
      <c r="LJS86"/>
      <c r="LJT86"/>
      <c r="LJU86"/>
      <c r="LJV86"/>
      <c r="LJW86"/>
      <c r="LJX86"/>
      <c r="LJY86"/>
      <c r="LJZ86"/>
      <c r="LKA86"/>
      <c r="LKB86"/>
      <c r="LKC86"/>
      <c r="LKD86"/>
      <c r="LKE86"/>
      <c r="LKF86"/>
      <c r="LKG86"/>
      <c r="LKH86"/>
      <c r="LKI86"/>
      <c r="LKJ86"/>
      <c r="LKK86"/>
      <c r="LKL86"/>
      <c r="LKM86"/>
      <c r="LKN86"/>
      <c r="LKO86"/>
      <c r="LKP86"/>
      <c r="LKQ86"/>
      <c r="LKR86"/>
      <c r="LKS86"/>
      <c r="LKT86"/>
      <c r="LKU86"/>
      <c r="LKV86"/>
      <c r="LKW86"/>
      <c r="LKX86"/>
      <c r="LKY86"/>
      <c r="LKZ86"/>
      <c r="LLA86"/>
      <c r="LLB86"/>
      <c r="LLC86"/>
      <c r="LLD86"/>
      <c r="LLE86"/>
      <c r="LLF86"/>
      <c r="LLG86"/>
      <c r="LLH86"/>
      <c r="LLI86"/>
      <c r="LLJ86"/>
      <c r="LLK86"/>
      <c r="LLL86"/>
      <c r="LLM86"/>
      <c r="LLN86"/>
      <c r="LLO86"/>
      <c r="LLP86"/>
      <c r="LLQ86"/>
      <c r="LLR86"/>
      <c r="LLS86"/>
      <c r="LLT86"/>
      <c r="LLU86"/>
      <c r="LLV86"/>
      <c r="LLW86"/>
      <c r="LLX86"/>
      <c r="LLY86"/>
      <c r="LLZ86"/>
      <c r="LMA86"/>
      <c r="LMB86"/>
      <c r="LMC86"/>
      <c r="LMD86"/>
      <c r="LME86"/>
      <c r="LMF86"/>
      <c r="LMG86"/>
      <c r="LMH86"/>
      <c r="LMI86"/>
      <c r="LMJ86"/>
      <c r="LMK86"/>
      <c r="LML86"/>
      <c r="LMM86"/>
      <c r="LMN86"/>
      <c r="LMO86"/>
      <c r="LMP86"/>
      <c r="LMQ86"/>
      <c r="LMR86"/>
      <c r="LMS86"/>
      <c r="LMT86"/>
      <c r="LMU86"/>
      <c r="LMV86"/>
      <c r="LMW86"/>
      <c r="LMX86"/>
      <c r="LMY86"/>
      <c r="LMZ86"/>
      <c r="LNA86"/>
      <c r="LNB86"/>
      <c r="LNC86"/>
      <c r="LND86"/>
      <c r="LNE86"/>
      <c r="LNF86"/>
      <c r="LNG86"/>
      <c r="LNH86"/>
      <c r="LNI86"/>
      <c r="LNJ86"/>
      <c r="LNK86"/>
      <c r="LNL86"/>
      <c r="LNM86"/>
      <c r="LNN86"/>
      <c r="LNO86"/>
      <c r="LNP86"/>
      <c r="LNQ86"/>
      <c r="LNR86"/>
      <c r="LNS86"/>
      <c r="LNT86"/>
      <c r="LNU86"/>
      <c r="LNV86"/>
      <c r="LNW86"/>
      <c r="LNX86"/>
      <c r="LNY86"/>
      <c r="LNZ86"/>
      <c r="LOA86"/>
      <c r="LOB86"/>
      <c r="LOC86"/>
      <c r="LOD86"/>
      <c r="LOE86"/>
      <c r="LOF86"/>
      <c r="LOG86"/>
      <c r="LOH86"/>
      <c r="LOI86"/>
      <c r="LOJ86"/>
      <c r="LOK86"/>
      <c r="LOL86"/>
      <c r="LOM86"/>
      <c r="LON86"/>
      <c r="LOO86"/>
      <c r="LOP86"/>
      <c r="LOQ86"/>
      <c r="LOR86"/>
      <c r="LOS86"/>
      <c r="LOT86"/>
      <c r="LOU86"/>
      <c r="LOV86"/>
      <c r="LOW86"/>
      <c r="LOX86"/>
      <c r="LOY86"/>
      <c r="LOZ86"/>
      <c r="LPA86"/>
      <c r="LPB86"/>
      <c r="LPC86"/>
      <c r="LPD86"/>
      <c r="LPE86"/>
      <c r="LPF86"/>
      <c r="LPG86"/>
      <c r="LPH86"/>
      <c r="LPI86"/>
      <c r="LPJ86"/>
      <c r="LPK86"/>
      <c r="LPL86"/>
      <c r="LPM86"/>
      <c r="LPN86"/>
      <c r="LPO86"/>
      <c r="LPP86"/>
      <c r="LPQ86"/>
      <c r="LPR86"/>
      <c r="LPS86"/>
      <c r="LPT86"/>
      <c r="LPU86"/>
      <c r="LPV86"/>
      <c r="LPW86"/>
      <c r="LPX86"/>
      <c r="LPY86"/>
      <c r="LPZ86"/>
      <c r="LQA86"/>
      <c r="LQB86"/>
      <c r="LQC86"/>
      <c r="LQD86"/>
      <c r="LQE86"/>
      <c r="LQF86"/>
      <c r="LQG86"/>
      <c r="LQH86"/>
      <c r="LQI86"/>
      <c r="LQJ86"/>
      <c r="LQK86"/>
      <c r="LQL86"/>
      <c r="LQM86"/>
      <c r="LQN86"/>
      <c r="LQO86"/>
      <c r="LQP86"/>
      <c r="LQQ86"/>
      <c r="LQR86"/>
      <c r="LQS86"/>
      <c r="LQT86"/>
      <c r="LQU86"/>
      <c r="LQV86"/>
      <c r="LQW86"/>
      <c r="LQX86"/>
      <c r="LQY86"/>
      <c r="LQZ86"/>
      <c r="LRA86"/>
      <c r="LRB86"/>
      <c r="LRC86"/>
      <c r="LRD86"/>
      <c r="LRE86"/>
      <c r="LRF86"/>
      <c r="LRG86"/>
      <c r="LRH86"/>
      <c r="LRI86"/>
      <c r="LRJ86"/>
      <c r="LRK86"/>
      <c r="LRL86"/>
      <c r="LRM86"/>
      <c r="LRN86"/>
      <c r="LRO86"/>
      <c r="LRP86"/>
      <c r="LRQ86"/>
      <c r="LRR86"/>
      <c r="LRS86"/>
      <c r="LRT86"/>
      <c r="LRU86"/>
      <c r="LRV86"/>
      <c r="LRW86"/>
      <c r="LRX86"/>
      <c r="LRY86"/>
      <c r="LRZ86"/>
      <c r="LSA86"/>
      <c r="LSB86"/>
      <c r="LSC86"/>
      <c r="LSD86"/>
      <c r="LSE86"/>
      <c r="LSF86"/>
      <c r="LSG86"/>
      <c r="LSH86"/>
      <c r="LSI86"/>
      <c r="LSJ86"/>
      <c r="LSK86"/>
      <c r="LSL86"/>
      <c r="LSM86"/>
      <c r="LSN86"/>
      <c r="LSO86"/>
      <c r="LSP86"/>
      <c r="LSQ86"/>
      <c r="LSR86"/>
      <c r="LSS86"/>
      <c r="LST86"/>
      <c r="LSU86"/>
      <c r="LSV86"/>
      <c r="LSW86"/>
      <c r="LSX86"/>
      <c r="LSY86"/>
      <c r="LSZ86"/>
      <c r="LTA86"/>
      <c r="LTB86"/>
      <c r="LTC86"/>
      <c r="LTD86"/>
      <c r="LTE86"/>
      <c r="LTF86"/>
      <c r="LTG86"/>
      <c r="LTH86"/>
      <c r="LTI86"/>
      <c r="LTJ86"/>
      <c r="LTK86"/>
      <c r="LTL86"/>
      <c r="LTM86"/>
      <c r="LTN86"/>
      <c r="LTO86"/>
      <c r="LTP86"/>
      <c r="LTQ86"/>
      <c r="LTR86"/>
      <c r="LTS86"/>
      <c r="LTT86"/>
      <c r="LTU86"/>
      <c r="LTV86"/>
      <c r="LTW86"/>
      <c r="LTX86"/>
      <c r="LTY86"/>
      <c r="LTZ86"/>
      <c r="LUA86"/>
      <c r="LUB86"/>
      <c r="LUC86"/>
      <c r="LUD86"/>
      <c r="LUE86"/>
      <c r="LUF86"/>
      <c r="LUG86"/>
      <c r="LUH86"/>
      <c r="LUI86"/>
      <c r="LUJ86"/>
      <c r="LUK86"/>
      <c r="LUL86"/>
      <c r="LUM86"/>
      <c r="LUN86"/>
      <c r="LUO86"/>
      <c r="LUP86"/>
      <c r="LUQ86"/>
      <c r="LUR86"/>
      <c r="LUS86"/>
      <c r="LUT86"/>
      <c r="LUU86"/>
      <c r="LUV86"/>
      <c r="LUW86"/>
      <c r="LUX86"/>
      <c r="LUY86"/>
      <c r="LUZ86"/>
      <c r="LVA86"/>
      <c r="LVB86"/>
      <c r="LVC86"/>
      <c r="LVD86"/>
      <c r="LVE86"/>
      <c r="LVF86"/>
      <c r="LVG86"/>
      <c r="LVH86"/>
      <c r="LVI86"/>
      <c r="LVJ86"/>
      <c r="LVK86"/>
      <c r="LVL86"/>
      <c r="LVM86"/>
      <c r="LVN86"/>
      <c r="LVO86"/>
      <c r="LVP86"/>
      <c r="LVQ86"/>
      <c r="LVR86"/>
      <c r="LVS86"/>
      <c r="LVT86"/>
      <c r="LVU86"/>
      <c r="LVV86"/>
      <c r="LVW86"/>
      <c r="LVX86"/>
      <c r="LVY86"/>
      <c r="LVZ86"/>
      <c r="LWA86"/>
      <c r="LWB86"/>
      <c r="LWC86"/>
      <c r="LWD86"/>
      <c r="LWE86"/>
      <c r="LWF86"/>
      <c r="LWG86"/>
      <c r="LWH86"/>
      <c r="LWI86"/>
      <c r="LWJ86"/>
      <c r="LWK86"/>
      <c r="LWL86"/>
      <c r="LWM86"/>
      <c r="LWN86"/>
      <c r="LWO86"/>
      <c r="LWP86"/>
      <c r="LWQ86"/>
      <c r="LWR86"/>
      <c r="LWS86"/>
      <c r="LWT86"/>
      <c r="LWU86"/>
      <c r="LWV86"/>
      <c r="LWW86"/>
      <c r="LWX86"/>
      <c r="LWY86"/>
      <c r="LWZ86"/>
      <c r="LXA86"/>
      <c r="LXB86"/>
      <c r="LXC86"/>
      <c r="LXD86"/>
      <c r="LXE86"/>
      <c r="LXF86"/>
      <c r="LXG86"/>
      <c r="LXH86"/>
      <c r="LXI86"/>
      <c r="LXJ86"/>
      <c r="LXK86"/>
      <c r="LXL86"/>
      <c r="LXM86"/>
      <c r="LXN86"/>
      <c r="LXO86"/>
      <c r="LXP86"/>
      <c r="LXQ86"/>
      <c r="LXR86"/>
      <c r="LXS86"/>
      <c r="LXT86"/>
      <c r="LXU86"/>
      <c r="LXV86"/>
      <c r="LXW86"/>
      <c r="LXX86"/>
      <c r="LXY86"/>
      <c r="LXZ86"/>
      <c r="LYA86"/>
      <c r="LYB86"/>
      <c r="LYC86"/>
      <c r="LYD86"/>
      <c r="LYE86"/>
      <c r="LYF86"/>
      <c r="LYG86"/>
      <c r="LYH86"/>
      <c r="LYI86"/>
      <c r="LYJ86"/>
      <c r="LYK86"/>
      <c r="LYL86"/>
      <c r="LYM86"/>
      <c r="LYN86"/>
      <c r="LYO86"/>
      <c r="LYP86"/>
      <c r="LYQ86"/>
      <c r="LYR86"/>
      <c r="LYS86"/>
      <c r="LYT86"/>
      <c r="LYU86"/>
      <c r="LYV86"/>
      <c r="LYW86"/>
      <c r="LYX86"/>
      <c r="LYY86"/>
      <c r="LYZ86"/>
      <c r="LZA86"/>
      <c r="LZB86"/>
      <c r="LZC86"/>
      <c r="LZD86"/>
      <c r="LZE86"/>
      <c r="LZF86"/>
      <c r="LZG86"/>
      <c r="LZH86"/>
      <c r="LZI86"/>
      <c r="LZJ86"/>
      <c r="LZK86"/>
      <c r="LZL86"/>
      <c r="LZM86"/>
      <c r="LZN86"/>
      <c r="LZO86"/>
      <c r="LZP86"/>
      <c r="LZQ86"/>
      <c r="LZR86"/>
      <c r="LZS86"/>
      <c r="LZT86"/>
      <c r="LZU86"/>
      <c r="LZV86"/>
      <c r="LZW86"/>
      <c r="LZX86"/>
      <c r="LZY86"/>
      <c r="LZZ86"/>
      <c r="MAA86"/>
      <c r="MAB86"/>
      <c r="MAC86"/>
      <c r="MAD86"/>
      <c r="MAE86"/>
      <c r="MAF86"/>
      <c r="MAG86"/>
      <c r="MAH86"/>
      <c r="MAI86"/>
      <c r="MAJ86"/>
      <c r="MAK86"/>
      <c r="MAL86"/>
      <c r="MAM86"/>
      <c r="MAN86"/>
      <c r="MAO86"/>
      <c r="MAP86"/>
      <c r="MAQ86"/>
      <c r="MAR86"/>
      <c r="MAS86"/>
      <c r="MAT86"/>
      <c r="MAU86"/>
      <c r="MAV86"/>
      <c r="MAW86"/>
      <c r="MAX86"/>
      <c r="MAY86"/>
      <c r="MAZ86"/>
      <c r="MBA86"/>
      <c r="MBB86"/>
      <c r="MBC86"/>
      <c r="MBD86"/>
      <c r="MBE86"/>
      <c r="MBF86"/>
      <c r="MBG86"/>
      <c r="MBH86"/>
      <c r="MBI86"/>
      <c r="MBJ86"/>
      <c r="MBK86"/>
      <c r="MBL86"/>
      <c r="MBM86"/>
      <c r="MBN86"/>
      <c r="MBO86"/>
      <c r="MBP86"/>
      <c r="MBQ86"/>
      <c r="MBR86"/>
      <c r="MBS86"/>
      <c r="MBT86"/>
      <c r="MBU86"/>
      <c r="MBV86"/>
      <c r="MBW86"/>
      <c r="MBX86"/>
      <c r="MBY86"/>
      <c r="MBZ86"/>
      <c r="MCA86"/>
      <c r="MCB86"/>
      <c r="MCC86"/>
      <c r="MCD86"/>
      <c r="MCE86"/>
      <c r="MCF86"/>
      <c r="MCG86"/>
      <c r="MCH86"/>
      <c r="MCI86"/>
      <c r="MCJ86"/>
      <c r="MCK86"/>
      <c r="MCL86"/>
      <c r="MCM86"/>
      <c r="MCN86"/>
      <c r="MCO86"/>
      <c r="MCP86"/>
      <c r="MCQ86"/>
      <c r="MCR86"/>
      <c r="MCS86"/>
      <c r="MCT86"/>
      <c r="MCU86"/>
      <c r="MCV86"/>
      <c r="MCW86"/>
      <c r="MCX86"/>
      <c r="MCY86"/>
      <c r="MCZ86"/>
      <c r="MDA86"/>
      <c r="MDB86"/>
      <c r="MDC86"/>
      <c r="MDD86"/>
      <c r="MDE86"/>
      <c r="MDF86"/>
      <c r="MDG86"/>
      <c r="MDH86"/>
      <c r="MDI86"/>
      <c r="MDJ86"/>
      <c r="MDK86"/>
      <c r="MDL86"/>
      <c r="MDM86"/>
      <c r="MDN86"/>
      <c r="MDO86"/>
      <c r="MDP86"/>
      <c r="MDQ86"/>
      <c r="MDR86"/>
      <c r="MDS86"/>
      <c r="MDT86"/>
      <c r="MDU86"/>
      <c r="MDV86"/>
      <c r="MDW86"/>
      <c r="MDX86"/>
      <c r="MDY86"/>
      <c r="MDZ86"/>
      <c r="MEA86"/>
      <c r="MEB86"/>
      <c r="MEC86"/>
      <c r="MED86"/>
      <c r="MEE86"/>
      <c r="MEF86"/>
      <c r="MEG86"/>
      <c r="MEH86"/>
      <c r="MEI86"/>
      <c r="MEJ86"/>
      <c r="MEK86"/>
      <c r="MEL86"/>
      <c r="MEM86"/>
      <c r="MEN86"/>
      <c r="MEO86"/>
      <c r="MEP86"/>
      <c r="MEQ86"/>
      <c r="MER86"/>
      <c r="MES86"/>
      <c r="MET86"/>
      <c r="MEU86"/>
      <c r="MEV86"/>
      <c r="MEW86"/>
      <c r="MEX86"/>
      <c r="MEY86"/>
      <c r="MEZ86"/>
      <c r="MFA86"/>
      <c r="MFB86"/>
      <c r="MFC86"/>
      <c r="MFD86"/>
      <c r="MFE86"/>
      <c r="MFF86"/>
      <c r="MFG86"/>
      <c r="MFH86"/>
      <c r="MFI86"/>
      <c r="MFJ86"/>
      <c r="MFK86"/>
      <c r="MFL86"/>
      <c r="MFM86"/>
      <c r="MFN86"/>
      <c r="MFO86"/>
      <c r="MFP86"/>
      <c r="MFQ86"/>
      <c r="MFR86"/>
      <c r="MFS86"/>
      <c r="MFT86"/>
      <c r="MFU86"/>
      <c r="MFV86"/>
      <c r="MFW86"/>
      <c r="MFX86"/>
      <c r="MFY86"/>
      <c r="MFZ86"/>
      <c r="MGA86"/>
      <c r="MGB86"/>
      <c r="MGC86"/>
      <c r="MGD86"/>
      <c r="MGE86"/>
      <c r="MGF86"/>
      <c r="MGG86"/>
      <c r="MGH86"/>
      <c r="MGI86"/>
      <c r="MGJ86"/>
      <c r="MGK86"/>
      <c r="MGL86"/>
      <c r="MGM86"/>
      <c r="MGN86"/>
      <c r="MGO86"/>
      <c r="MGP86"/>
      <c r="MGQ86"/>
      <c r="MGR86"/>
      <c r="MGS86"/>
      <c r="MGT86"/>
      <c r="MGU86"/>
      <c r="MGV86"/>
      <c r="MGW86"/>
      <c r="MGX86"/>
      <c r="MGY86"/>
      <c r="MGZ86"/>
      <c r="MHA86"/>
      <c r="MHB86"/>
      <c r="MHC86"/>
      <c r="MHD86"/>
      <c r="MHE86"/>
      <c r="MHF86"/>
      <c r="MHG86"/>
      <c r="MHH86"/>
      <c r="MHI86"/>
      <c r="MHJ86"/>
      <c r="MHK86"/>
      <c r="MHL86"/>
      <c r="MHM86"/>
      <c r="MHN86"/>
      <c r="MHO86"/>
      <c r="MHP86"/>
      <c r="MHQ86"/>
      <c r="MHR86"/>
      <c r="MHS86"/>
      <c r="MHT86"/>
      <c r="MHU86"/>
      <c r="MHV86"/>
      <c r="MHW86"/>
      <c r="MHX86"/>
      <c r="MHY86"/>
      <c r="MHZ86"/>
      <c r="MIA86"/>
      <c r="MIB86"/>
      <c r="MIC86"/>
      <c r="MID86"/>
      <c r="MIE86"/>
      <c r="MIF86"/>
      <c r="MIG86"/>
      <c r="MIH86"/>
      <c r="MII86"/>
      <c r="MIJ86"/>
      <c r="MIK86"/>
      <c r="MIL86"/>
      <c r="MIM86"/>
      <c r="MIN86"/>
      <c r="MIO86"/>
      <c r="MIP86"/>
      <c r="MIQ86"/>
      <c r="MIR86"/>
      <c r="MIS86"/>
      <c r="MIT86"/>
      <c r="MIU86"/>
      <c r="MIV86"/>
      <c r="MIW86"/>
      <c r="MIX86"/>
      <c r="MIY86"/>
      <c r="MIZ86"/>
      <c r="MJA86"/>
      <c r="MJB86"/>
      <c r="MJC86"/>
      <c r="MJD86"/>
      <c r="MJE86"/>
      <c r="MJF86"/>
      <c r="MJG86"/>
      <c r="MJH86"/>
      <c r="MJI86"/>
      <c r="MJJ86"/>
      <c r="MJK86"/>
      <c r="MJL86"/>
      <c r="MJM86"/>
      <c r="MJN86"/>
      <c r="MJO86"/>
      <c r="MJP86"/>
      <c r="MJQ86"/>
      <c r="MJR86"/>
      <c r="MJS86"/>
      <c r="MJT86"/>
      <c r="MJU86"/>
      <c r="MJV86"/>
      <c r="MJW86"/>
      <c r="MJX86"/>
      <c r="MJY86"/>
      <c r="MJZ86"/>
      <c r="MKA86"/>
      <c r="MKB86"/>
      <c r="MKC86"/>
      <c r="MKD86"/>
      <c r="MKE86"/>
      <c r="MKF86"/>
      <c r="MKG86"/>
      <c r="MKH86"/>
      <c r="MKI86"/>
      <c r="MKJ86"/>
      <c r="MKK86"/>
      <c r="MKL86"/>
      <c r="MKM86"/>
      <c r="MKN86"/>
      <c r="MKO86"/>
      <c r="MKP86"/>
      <c r="MKQ86"/>
      <c r="MKR86"/>
      <c r="MKS86"/>
      <c r="MKT86"/>
      <c r="MKU86"/>
      <c r="MKV86"/>
      <c r="MKW86"/>
      <c r="MKX86"/>
      <c r="MKY86"/>
      <c r="MKZ86"/>
      <c r="MLA86"/>
      <c r="MLB86"/>
      <c r="MLC86"/>
      <c r="MLD86"/>
      <c r="MLE86"/>
      <c r="MLF86"/>
      <c r="MLG86"/>
      <c r="MLH86"/>
      <c r="MLI86"/>
      <c r="MLJ86"/>
      <c r="MLK86"/>
      <c r="MLL86"/>
      <c r="MLM86"/>
      <c r="MLN86"/>
      <c r="MLO86"/>
      <c r="MLP86"/>
      <c r="MLQ86"/>
      <c r="MLR86"/>
      <c r="MLS86"/>
      <c r="MLT86"/>
      <c r="MLU86"/>
      <c r="MLV86"/>
      <c r="MLW86"/>
      <c r="MLX86"/>
      <c r="MLY86"/>
      <c r="MLZ86"/>
      <c r="MMA86"/>
      <c r="MMB86"/>
      <c r="MMC86"/>
      <c r="MMD86"/>
      <c r="MME86"/>
      <c r="MMF86"/>
      <c r="MMG86"/>
      <c r="MMH86"/>
      <c r="MMI86"/>
      <c r="MMJ86"/>
      <c r="MMK86"/>
      <c r="MML86"/>
      <c r="MMM86"/>
      <c r="MMN86"/>
      <c r="MMO86"/>
      <c r="MMP86"/>
      <c r="MMQ86"/>
      <c r="MMR86"/>
      <c r="MMS86"/>
      <c r="MMT86"/>
      <c r="MMU86"/>
      <c r="MMV86"/>
      <c r="MMW86"/>
      <c r="MMX86"/>
      <c r="MMY86"/>
      <c r="MMZ86"/>
      <c r="MNA86"/>
      <c r="MNB86"/>
      <c r="MNC86"/>
      <c r="MND86"/>
      <c r="MNE86"/>
      <c r="MNF86"/>
      <c r="MNG86"/>
      <c r="MNH86"/>
      <c r="MNI86"/>
      <c r="MNJ86"/>
      <c r="MNK86"/>
      <c r="MNL86"/>
      <c r="MNM86"/>
      <c r="MNN86"/>
      <c r="MNO86"/>
      <c r="MNP86"/>
      <c r="MNQ86"/>
      <c r="MNR86"/>
      <c r="MNS86"/>
      <c r="MNT86"/>
      <c r="MNU86"/>
      <c r="MNV86"/>
      <c r="MNW86"/>
      <c r="MNX86"/>
      <c r="MNY86"/>
      <c r="MNZ86"/>
      <c r="MOA86"/>
      <c r="MOB86"/>
      <c r="MOC86"/>
      <c r="MOD86"/>
      <c r="MOE86"/>
      <c r="MOF86"/>
      <c r="MOG86"/>
      <c r="MOH86"/>
      <c r="MOI86"/>
      <c r="MOJ86"/>
      <c r="MOK86"/>
      <c r="MOL86"/>
      <c r="MOM86"/>
      <c r="MON86"/>
      <c r="MOO86"/>
      <c r="MOP86"/>
      <c r="MOQ86"/>
      <c r="MOR86"/>
      <c r="MOS86"/>
      <c r="MOT86"/>
      <c r="MOU86"/>
      <c r="MOV86"/>
      <c r="MOW86"/>
      <c r="MOX86"/>
      <c r="MOY86"/>
      <c r="MOZ86"/>
      <c r="MPA86"/>
      <c r="MPB86"/>
      <c r="MPC86"/>
      <c r="MPD86"/>
      <c r="MPE86"/>
      <c r="MPF86"/>
      <c r="MPG86"/>
      <c r="MPH86"/>
      <c r="MPI86"/>
      <c r="MPJ86"/>
      <c r="MPK86"/>
      <c r="MPL86"/>
      <c r="MPM86"/>
      <c r="MPN86"/>
      <c r="MPO86"/>
      <c r="MPP86"/>
      <c r="MPQ86"/>
      <c r="MPR86"/>
      <c r="MPS86"/>
      <c r="MPT86"/>
      <c r="MPU86"/>
      <c r="MPV86"/>
      <c r="MPW86"/>
      <c r="MPX86"/>
      <c r="MPY86"/>
      <c r="MPZ86"/>
      <c r="MQA86"/>
      <c r="MQB86"/>
      <c r="MQC86"/>
      <c r="MQD86"/>
      <c r="MQE86"/>
      <c r="MQF86"/>
      <c r="MQG86"/>
      <c r="MQH86"/>
      <c r="MQI86"/>
      <c r="MQJ86"/>
      <c r="MQK86"/>
      <c r="MQL86"/>
      <c r="MQM86"/>
      <c r="MQN86"/>
      <c r="MQO86"/>
      <c r="MQP86"/>
      <c r="MQQ86"/>
      <c r="MQR86"/>
      <c r="MQS86"/>
      <c r="MQT86"/>
      <c r="MQU86"/>
      <c r="MQV86"/>
      <c r="MQW86"/>
      <c r="MQX86"/>
      <c r="MQY86"/>
      <c r="MQZ86"/>
      <c r="MRA86"/>
      <c r="MRB86"/>
      <c r="MRC86"/>
      <c r="MRD86"/>
      <c r="MRE86"/>
      <c r="MRF86"/>
      <c r="MRG86"/>
      <c r="MRH86"/>
      <c r="MRI86"/>
      <c r="MRJ86"/>
      <c r="MRK86"/>
      <c r="MRL86"/>
      <c r="MRM86"/>
      <c r="MRN86"/>
      <c r="MRO86"/>
      <c r="MRP86"/>
      <c r="MRQ86"/>
      <c r="MRR86"/>
      <c r="MRS86"/>
      <c r="MRT86"/>
      <c r="MRU86"/>
      <c r="MRV86"/>
      <c r="MRW86"/>
      <c r="MRX86"/>
      <c r="MRY86"/>
      <c r="MRZ86"/>
      <c r="MSA86"/>
      <c r="MSB86"/>
      <c r="MSC86"/>
      <c r="MSD86"/>
      <c r="MSE86"/>
      <c r="MSF86"/>
      <c r="MSG86"/>
      <c r="MSH86"/>
      <c r="MSI86"/>
      <c r="MSJ86"/>
      <c r="MSK86"/>
      <c r="MSL86"/>
      <c r="MSM86"/>
      <c r="MSN86"/>
      <c r="MSO86"/>
      <c r="MSP86"/>
      <c r="MSQ86"/>
      <c r="MSR86"/>
      <c r="MSS86"/>
      <c r="MST86"/>
      <c r="MSU86"/>
      <c r="MSV86"/>
      <c r="MSW86"/>
      <c r="MSX86"/>
      <c r="MSY86"/>
      <c r="MSZ86"/>
      <c r="MTA86"/>
      <c r="MTB86"/>
      <c r="MTC86"/>
      <c r="MTD86"/>
      <c r="MTE86"/>
      <c r="MTF86"/>
      <c r="MTG86"/>
      <c r="MTH86"/>
      <c r="MTI86"/>
      <c r="MTJ86"/>
      <c r="MTK86"/>
      <c r="MTL86"/>
      <c r="MTM86"/>
      <c r="MTN86"/>
      <c r="MTO86"/>
      <c r="MTP86"/>
      <c r="MTQ86"/>
      <c r="MTR86"/>
      <c r="MTS86"/>
      <c r="MTT86"/>
      <c r="MTU86"/>
      <c r="MTV86"/>
      <c r="MTW86"/>
      <c r="MTX86"/>
      <c r="MTY86"/>
      <c r="MTZ86"/>
      <c r="MUA86"/>
      <c r="MUB86"/>
      <c r="MUC86"/>
      <c r="MUD86"/>
      <c r="MUE86"/>
      <c r="MUF86"/>
      <c r="MUG86"/>
      <c r="MUH86"/>
      <c r="MUI86"/>
      <c r="MUJ86"/>
      <c r="MUK86"/>
      <c r="MUL86"/>
      <c r="MUM86"/>
      <c r="MUN86"/>
      <c r="MUO86"/>
      <c r="MUP86"/>
      <c r="MUQ86"/>
      <c r="MUR86"/>
      <c r="MUS86"/>
      <c r="MUT86"/>
      <c r="MUU86"/>
      <c r="MUV86"/>
      <c r="MUW86"/>
      <c r="MUX86"/>
      <c r="MUY86"/>
      <c r="MUZ86"/>
      <c r="MVA86"/>
      <c r="MVB86"/>
      <c r="MVC86"/>
      <c r="MVD86"/>
      <c r="MVE86"/>
      <c r="MVF86"/>
      <c r="MVG86"/>
      <c r="MVH86"/>
      <c r="MVI86"/>
      <c r="MVJ86"/>
      <c r="MVK86"/>
      <c r="MVL86"/>
      <c r="MVM86"/>
      <c r="MVN86"/>
      <c r="MVO86"/>
      <c r="MVP86"/>
      <c r="MVQ86"/>
      <c r="MVR86"/>
      <c r="MVS86"/>
      <c r="MVT86"/>
      <c r="MVU86"/>
      <c r="MVV86"/>
      <c r="MVW86"/>
      <c r="MVX86"/>
      <c r="MVY86"/>
      <c r="MVZ86"/>
      <c r="MWA86"/>
      <c r="MWB86"/>
      <c r="MWC86"/>
      <c r="MWD86"/>
      <c r="MWE86"/>
      <c r="MWF86"/>
      <c r="MWG86"/>
      <c r="MWH86"/>
      <c r="MWI86"/>
      <c r="MWJ86"/>
      <c r="MWK86"/>
      <c r="MWL86"/>
      <c r="MWM86"/>
      <c r="MWN86"/>
      <c r="MWO86"/>
      <c r="MWP86"/>
      <c r="MWQ86"/>
      <c r="MWR86"/>
      <c r="MWS86"/>
      <c r="MWT86"/>
      <c r="MWU86"/>
      <c r="MWV86"/>
      <c r="MWW86"/>
      <c r="MWX86"/>
      <c r="MWY86"/>
      <c r="MWZ86"/>
      <c r="MXA86"/>
      <c r="MXB86"/>
      <c r="MXC86"/>
      <c r="MXD86"/>
      <c r="MXE86"/>
      <c r="MXF86"/>
      <c r="MXG86"/>
      <c r="MXH86"/>
      <c r="MXI86"/>
      <c r="MXJ86"/>
      <c r="MXK86"/>
      <c r="MXL86"/>
      <c r="MXM86"/>
      <c r="MXN86"/>
      <c r="MXO86"/>
      <c r="MXP86"/>
      <c r="MXQ86"/>
      <c r="MXR86"/>
      <c r="MXS86"/>
      <c r="MXT86"/>
      <c r="MXU86"/>
      <c r="MXV86"/>
      <c r="MXW86"/>
      <c r="MXX86"/>
      <c r="MXY86"/>
      <c r="MXZ86"/>
      <c r="MYA86"/>
      <c r="MYB86"/>
      <c r="MYC86"/>
      <c r="MYD86"/>
      <c r="MYE86"/>
      <c r="MYF86"/>
      <c r="MYG86"/>
      <c r="MYH86"/>
      <c r="MYI86"/>
      <c r="MYJ86"/>
      <c r="MYK86"/>
      <c r="MYL86"/>
      <c r="MYM86"/>
      <c r="MYN86"/>
      <c r="MYO86"/>
      <c r="MYP86"/>
      <c r="MYQ86"/>
      <c r="MYR86"/>
      <c r="MYS86"/>
      <c r="MYT86"/>
      <c r="MYU86"/>
      <c r="MYV86"/>
      <c r="MYW86"/>
      <c r="MYX86"/>
      <c r="MYY86"/>
      <c r="MYZ86"/>
      <c r="MZA86"/>
      <c r="MZB86"/>
      <c r="MZC86"/>
      <c r="MZD86"/>
      <c r="MZE86"/>
      <c r="MZF86"/>
      <c r="MZG86"/>
      <c r="MZH86"/>
      <c r="MZI86"/>
      <c r="MZJ86"/>
      <c r="MZK86"/>
      <c r="MZL86"/>
      <c r="MZM86"/>
      <c r="MZN86"/>
      <c r="MZO86"/>
      <c r="MZP86"/>
      <c r="MZQ86"/>
      <c r="MZR86"/>
      <c r="MZS86"/>
      <c r="MZT86"/>
      <c r="MZU86"/>
      <c r="MZV86"/>
      <c r="MZW86"/>
      <c r="MZX86"/>
      <c r="MZY86"/>
      <c r="MZZ86"/>
      <c r="NAA86"/>
      <c r="NAB86"/>
      <c r="NAC86"/>
      <c r="NAD86"/>
      <c r="NAE86"/>
      <c r="NAF86"/>
      <c r="NAG86"/>
      <c r="NAH86"/>
      <c r="NAI86"/>
      <c r="NAJ86"/>
      <c r="NAK86"/>
      <c r="NAL86"/>
      <c r="NAM86"/>
      <c r="NAN86"/>
      <c r="NAO86"/>
      <c r="NAP86"/>
      <c r="NAQ86"/>
      <c r="NAR86"/>
      <c r="NAS86"/>
      <c r="NAT86"/>
      <c r="NAU86"/>
      <c r="NAV86"/>
      <c r="NAW86"/>
      <c r="NAX86"/>
      <c r="NAY86"/>
      <c r="NAZ86"/>
      <c r="NBA86"/>
      <c r="NBB86"/>
      <c r="NBC86"/>
      <c r="NBD86"/>
      <c r="NBE86"/>
      <c r="NBF86"/>
      <c r="NBG86"/>
      <c r="NBH86"/>
      <c r="NBI86"/>
      <c r="NBJ86"/>
      <c r="NBK86"/>
      <c r="NBL86"/>
      <c r="NBM86"/>
      <c r="NBN86"/>
      <c r="NBO86"/>
      <c r="NBP86"/>
      <c r="NBQ86"/>
      <c r="NBR86"/>
      <c r="NBS86"/>
      <c r="NBT86"/>
      <c r="NBU86"/>
      <c r="NBV86"/>
      <c r="NBW86"/>
      <c r="NBX86"/>
      <c r="NBY86"/>
      <c r="NBZ86"/>
      <c r="NCA86"/>
      <c r="NCB86"/>
      <c r="NCC86"/>
      <c r="NCD86"/>
      <c r="NCE86"/>
      <c r="NCF86"/>
      <c r="NCG86"/>
      <c r="NCH86"/>
      <c r="NCI86"/>
      <c r="NCJ86"/>
      <c r="NCK86"/>
      <c r="NCL86"/>
      <c r="NCM86"/>
      <c r="NCN86"/>
      <c r="NCO86"/>
      <c r="NCP86"/>
      <c r="NCQ86"/>
      <c r="NCR86"/>
      <c r="NCS86"/>
      <c r="NCT86"/>
      <c r="NCU86"/>
      <c r="NCV86"/>
      <c r="NCW86"/>
      <c r="NCX86"/>
      <c r="NCY86"/>
      <c r="NCZ86"/>
      <c r="NDA86"/>
      <c r="NDB86"/>
      <c r="NDC86"/>
      <c r="NDD86"/>
      <c r="NDE86"/>
      <c r="NDF86"/>
      <c r="NDG86"/>
      <c r="NDH86"/>
      <c r="NDI86"/>
      <c r="NDJ86"/>
      <c r="NDK86"/>
      <c r="NDL86"/>
      <c r="NDM86"/>
      <c r="NDN86"/>
      <c r="NDO86"/>
      <c r="NDP86"/>
      <c r="NDQ86"/>
      <c r="NDR86"/>
      <c r="NDS86"/>
      <c r="NDT86"/>
      <c r="NDU86"/>
      <c r="NDV86"/>
      <c r="NDW86"/>
      <c r="NDX86"/>
      <c r="NDY86"/>
      <c r="NDZ86"/>
      <c r="NEA86"/>
      <c r="NEB86"/>
      <c r="NEC86"/>
      <c r="NED86"/>
      <c r="NEE86"/>
      <c r="NEF86"/>
      <c r="NEG86"/>
      <c r="NEH86"/>
      <c r="NEI86"/>
      <c r="NEJ86"/>
      <c r="NEK86"/>
      <c r="NEL86"/>
      <c r="NEM86"/>
      <c r="NEN86"/>
      <c r="NEO86"/>
      <c r="NEP86"/>
      <c r="NEQ86"/>
      <c r="NER86"/>
      <c r="NES86"/>
      <c r="NET86"/>
      <c r="NEU86"/>
      <c r="NEV86"/>
      <c r="NEW86"/>
      <c r="NEX86"/>
      <c r="NEY86"/>
      <c r="NEZ86"/>
      <c r="NFA86"/>
      <c r="NFB86"/>
      <c r="NFC86"/>
      <c r="NFD86"/>
      <c r="NFE86"/>
      <c r="NFF86"/>
      <c r="NFG86"/>
      <c r="NFH86"/>
      <c r="NFI86"/>
      <c r="NFJ86"/>
      <c r="NFK86"/>
      <c r="NFL86"/>
      <c r="NFM86"/>
      <c r="NFN86"/>
      <c r="NFO86"/>
      <c r="NFP86"/>
      <c r="NFQ86"/>
      <c r="NFR86"/>
      <c r="NFS86"/>
      <c r="NFT86"/>
      <c r="NFU86"/>
      <c r="NFV86"/>
      <c r="NFW86"/>
      <c r="NFX86"/>
      <c r="NFY86"/>
      <c r="NFZ86"/>
      <c r="NGA86"/>
      <c r="NGB86"/>
      <c r="NGC86"/>
      <c r="NGD86"/>
      <c r="NGE86"/>
      <c r="NGF86"/>
      <c r="NGG86"/>
      <c r="NGH86"/>
      <c r="NGI86"/>
      <c r="NGJ86"/>
      <c r="NGK86"/>
      <c r="NGL86"/>
      <c r="NGM86"/>
      <c r="NGN86"/>
      <c r="NGO86"/>
      <c r="NGP86"/>
      <c r="NGQ86"/>
      <c r="NGR86"/>
      <c r="NGS86"/>
      <c r="NGT86"/>
      <c r="NGU86"/>
      <c r="NGV86"/>
      <c r="NGW86"/>
      <c r="NGX86"/>
      <c r="NGY86"/>
      <c r="NGZ86"/>
      <c r="NHA86"/>
      <c r="NHB86"/>
      <c r="NHC86"/>
      <c r="NHD86"/>
      <c r="NHE86"/>
      <c r="NHF86"/>
      <c r="NHG86"/>
      <c r="NHH86"/>
      <c r="NHI86"/>
      <c r="NHJ86"/>
      <c r="NHK86"/>
      <c r="NHL86"/>
      <c r="NHM86"/>
      <c r="NHN86"/>
      <c r="NHO86"/>
      <c r="NHP86"/>
      <c r="NHQ86"/>
      <c r="NHR86"/>
      <c r="NHS86"/>
      <c r="NHT86"/>
      <c r="NHU86"/>
      <c r="NHV86"/>
      <c r="NHW86"/>
      <c r="NHX86"/>
      <c r="NHY86"/>
      <c r="NHZ86"/>
      <c r="NIA86"/>
      <c r="NIB86"/>
      <c r="NIC86"/>
      <c r="NID86"/>
      <c r="NIE86"/>
      <c r="NIF86"/>
      <c r="NIG86"/>
      <c r="NIH86"/>
      <c r="NII86"/>
      <c r="NIJ86"/>
      <c r="NIK86"/>
      <c r="NIL86"/>
      <c r="NIM86"/>
      <c r="NIN86"/>
      <c r="NIO86"/>
      <c r="NIP86"/>
      <c r="NIQ86"/>
      <c r="NIR86"/>
      <c r="NIS86"/>
      <c r="NIT86"/>
      <c r="NIU86"/>
      <c r="NIV86"/>
      <c r="NIW86"/>
      <c r="NIX86"/>
      <c r="NIY86"/>
      <c r="NIZ86"/>
      <c r="NJA86"/>
      <c r="NJB86"/>
      <c r="NJC86"/>
      <c r="NJD86"/>
      <c r="NJE86"/>
      <c r="NJF86"/>
      <c r="NJG86"/>
      <c r="NJH86"/>
      <c r="NJI86"/>
      <c r="NJJ86"/>
      <c r="NJK86"/>
      <c r="NJL86"/>
      <c r="NJM86"/>
      <c r="NJN86"/>
      <c r="NJO86"/>
      <c r="NJP86"/>
      <c r="NJQ86"/>
      <c r="NJR86"/>
      <c r="NJS86"/>
      <c r="NJT86"/>
      <c r="NJU86"/>
      <c r="NJV86"/>
      <c r="NJW86"/>
      <c r="NJX86"/>
      <c r="NJY86"/>
      <c r="NJZ86"/>
      <c r="NKA86"/>
      <c r="NKB86"/>
      <c r="NKC86"/>
      <c r="NKD86"/>
      <c r="NKE86"/>
      <c r="NKF86"/>
      <c r="NKG86"/>
      <c r="NKH86"/>
      <c r="NKI86"/>
      <c r="NKJ86"/>
      <c r="NKK86"/>
      <c r="NKL86"/>
      <c r="NKM86"/>
      <c r="NKN86"/>
      <c r="NKO86"/>
      <c r="NKP86"/>
      <c r="NKQ86"/>
      <c r="NKR86"/>
      <c r="NKS86"/>
      <c r="NKT86"/>
      <c r="NKU86"/>
      <c r="NKV86"/>
      <c r="NKW86"/>
      <c r="NKX86"/>
      <c r="NKY86"/>
      <c r="NKZ86"/>
      <c r="NLA86"/>
      <c r="NLB86"/>
      <c r="NLC86"/>
      <c r="NLD86"/>
      <c r="NLE86"/>
      <c r="NLF86"/>
      <c r="NLG86"/>
      <c r="NLH86"/>
      <c r="NLI86"/>
      <c r="NLJ86"/>
      <c r="NLK86"/>
      <c r="NLL86"/>
      <c r="NLM86"/>
      <c r="NLN86"/>
      <c r="NLO86"/>
      <c r="NLP86"/>
      <c r="NLQ86"/>
      <c r="NLR86"/>
      <c r="NLS86"/>
      <c r="NLT86"/>
      <c r="NLU86"/>
      <c r="NLV86"/>
      <c r="NLW86"/>
      <c r="NLX86"/>
      <c r="NLY86"/>
      <c r="NLZ86"/>
      <c r="NMA86"/>
      <c r="NMB86"/>
      <c r="NMC86"/>
      <c r="NMD86"/>
      <c r="NME86"/>
      <c r="NMF86"/>
      <c r="NMG86"/>
      <c r="NMH86"/>
      <c r="NMI86"/>
      <c r="NMJ86"/>
      <c r="NMK86"/>
      <c r="NML86"/>
      <c r="NMM86"/>
      <c r="NMN86"/>
      <c r="NMO86"/>
      <c r="NMP86"/>
      <c r="NMQ86"/>
      <c r="NMR86"/>
      <c r="NMS86"/>
      <c r="NMT86"/>
      <c r="NMU86"/>
      <c r="NMV86"/>
      <c r="NMW86"/>
      <c r="NMX86"/>
      <c r="NMY86"/>
      <c r="NMZ86"/>
      <c r="NNA86"/>
      <c r="NNB86"/>
      <c r="NNC86"/>
      <c r="NND86"/>
      <c r="NNE86"/>
      <c r="NNF86"/>
      <c r="NNG86"/>
      <c r="NNH86"/>
      <c r="NNI86"/>
      <c r="NNJ86"/>
      <c r="NNK86"/>
      <c r="NNL86"/>
      <c r="NNM86"/>
      <c r="NNN86"/>
      <c r="NNO86"/>
      <c r="NNP86"/>
      <c r="NNQ86"/>
      <c r="NNR86"/>
      <c r="NNS86"/>
      <c r="NNT86"/>
      <c r="NNU86"/>
      <c r="NNV86"/>
      <c r="NNW86"/>
      <c r="NNX86"/>
      <c r="NNY86"/>
      <c r="NNZ86"/>
      <c r="NOA86"/>
      <c r="NOB86"/>
      <c r="NOC86"/>
      <c r="NOD86"/>
      <c r="NOE86"/>
      <c r="NOF86"/>
      <c r="NOG86"/>
      <c r="NOH86"/>
      <c r="NOI86"/>
      <c r="NOJ86"/>
      <c r="NOK86"/>
      <c r="NOL86"/>
      <c r="NOM86"/>
      <c r="NON86"/>
      <c r="NOO86"/>
      <c r="NOP86"/>
      <c r="NOQ86"/>
      <c r="NOR86"/>
      <c r="NOS86"/>
      <c r="NOT86"/>
      <c r="NOU86"/>
      <c r="NOV86"/>
      <c r="NOW86"/>
      <c r="NOX86"/>
      <c r="NOY86"/>
      <c r="NOZ86"/>
      <c r="NPA86"/>
      <c r="NPB86"/>
      <c r="NPC86"/>
      <c r="NPD86"/>
      <c r="NPE86"/>
      <c r="NPF86"/>
      <c r="NPG86"/>
      <c r="NPH86"/>
      <c r="NPI86"/>
      <c r="NPJ86"/>
      <c r="NPK86"/>
      <c r="NPL86"/>
      <c r="NPM86"/>
      <c r="NPN86"/>
      <c r="NPO86"/>
      <c r="NPP86"/>
      <c r="NPQ86"/>
      <c r="NPR86"/>
      <c r="NPS86"/>
      <c r="NPT86"/>
      <c r="NPU86"/>
      <c r="NPV86"/>
      <c r="NPW86"/>
      <c r="NPX86"/>
      <c r="NPY86"/>
      <c r="NPZ86"/>
      <c r="NQA86"/>
      <c r="NQB86"/>
      <c r="NQC86"/>
      <c r="NQD86"/>
      <c r="NQE86"/>
      <c r="NQF86"/>
      <c r="NQG86"/>
      <c r="NQH86"/>
      <c r="NQI86"/>
      <c r="NQJ86"/>
      <c r="NQK86"/>
      <c r="NQL86"/>
      <c r="NQM86"/>
      <c r="NQN86"/>
      <c r="NQO86"/>
      <c r="NQP86"/>
      <c r="NQQ86"/>
      <c r="NQR86"/>
      <c r="NQS86"/>
      <c r="NQT86"/>
      <c r="NQU86"/>
      <c r="NQV86"/>
      <c r="NQW86"/>
      <c r="NQX86"/>
      <c r="NQY86"/>
      <c r="NQZ86"/>
      <c r="NRA86"/>
      <c r="NRB86"/>
      <c r="NRC86"/>
      <c r="NRD86"/>
      <c r="NRE86"/>
      <c r="NRF86"/>
      <c r="NRG86"/>
      <c r="NRH86"/>
      <c r="NRI86"/>
      <c r="NRJ86"/>
      <c r="NRK86"/>
      <c r="NRL86"/>
      <c r="NRM86"/>
      <c r="NRN86"/>
      <c r="NRO86"/>
      <c r="NRP86"/>
      <c r="NRQ86"/>
      <c r="NRR86"/>
      <c r="NRS86"/>
      <c r="NRT86"/>
      <c r="NRU86"/>
      <c r="NRV86"/>
      <c r="NRW86"/>
      <c r="NRX86"/>
      <c r="NRY86"/>
      <c r="NRZ86"/>
      <c r="NSA86"/>
      <c r="NSB86"/>
      <c r="NSC86"/>
      <c r="NSD86"/>
      <c r="NSE86"/>
      <c r="NSF86"/>
      <c r="NSG86"/>
      <c r="NSH86"/>
      <c r="NSI86"/>
      <c r="NSJ86"/>
      <c r="NSK86"/>
      <c r="NSL86"/>
      <c r="NSM86"/>
      <c r="NSN86"/>
      <c r="NSO86"/>
      <c r="NSP86"/>
      <c r="NSQ86"/>
      <c r="NSR86"/>
      <c r="NSS86"/>
      <c r="NST86"/>
      <c r="NSU86"/>
      <c r="NSV86"/>
      <c r="NSW86"/>
      <c r="NSX86"/>
      <c r="NSY86"/>
      <c r="NSZ86"/>
      <c r="NTA86"/>
      <c r="NTB86"/>
      <c r="NTC86"/>
      <c r="NTD86"/>
      <c r="NTE86"/>
      <c r="NTF86"/>
      <c r="NTG86"/>
      <c r="NTH86"/>
      <c r="NTI86"/>
      <c r="NTJ86"/>
      <c r="NTK86"/>
      <c r="NTL86"/>
      <c r="NTM86"/>
      <c r="NTN86"/>
      <c r="NTO86"/>
      <c r="NTP86"/>
      <c r="NTQ86"/>
      <c r="NTR86"/>
      <c r="NTS86"/>
      <c r="NTT86"/>
      <c r="NTU86"/>
      <c r="NTV86"/>
      <c r="NTW86"/>
      <c r="NTX86"/>
      <c r="NTY86"/>
      <c r="NTZ86"/>
      <c r="NUA86"/>
      <c r="NUB86"/>
      <c r="NUC86"/>
      <c r="NUD86"/>
      <c r="NUE86"/>
      <c r="NUF86"/>
      <c r="NUG86"/>
      <c r="NUH86"/>
      <c r="NUI86"/>
      <c r="NUJ86"/>
      <c r="NUK86"/>
      <c r="NUL86"/>
      <c r="NUM86"/>
      <c r="NUN86"/>
      <c r="NUO86"/>
      <c r="NUP86"/>
      <c r="NUQ86"/>
      <c r="NUR86"/>
      <c r="NUS86"/>
      <c r="NUT86"/>
      <c r="NUU86"/>
      <c r="NUV86"/>
      <c r="NUW86"/>
      <c r="NUX86"/>
      <c r="NUY86"/>
      <c r="NUZ86"/>
      <c r="NVA86"/>
      <c r="NVB86"/>
      <c r="NVC86"/>
      <c r="NVD86"/>
      <c r="NVE86"/>
      <c r="NVF86"/>
      <c r="NVG86"/>
      <c r="NVH86"/>
      <c r="NVI86"/>
      <c r="NVJ86"/>
      <c r="NVK86"/>
      <c r="NVL86"/>
      <c r="NVM86"/>
      <c r="NVN86"/>
      <c r="NVO86"/>
      <c r="NVP86"/>
      <c r="NVQ86"/>
      <c r="NVR86"/>
      <c r="NVS86"/>
      <c r="NVT86"/>
      <c r="NVU86"/>
      <c r="NVV86"/>
      <c r="NVW86"/>
      <c r="NVX86"/>
      <c r="NVY86"/>
      <c r="NVZ86"/>
      <c r="NWA86"/>
      <c r="NWB86"/>
      <c r="NWC86"/>
      <c r="NWD86"/>
      <c r="NWE86"/>
      <c r="NWF86"/>
      <c r="NWG86"/>
      <c r="NWH86"/>
      <c r="NWI86"/>
      <c r="NWJ86"/>
      <c r="NWK86"/>
      <c r="NWL86"/>
      <c r="NWM86"/>
      <c r="NWN86"/>
      <c r="NWO86"/>
      <c r="NWP86"/>
      <c r="NWQ86"/>
      <c r="NWR86"/>
      <c r="NWS86"/>
      <c r="NWT86"/>
      <c r="NWU86"/>
      <c r="NWV86"/>
      <c r="NWW86"/>
      <c r="NWX86"/>
      <c r="NWY86"/>
      <c r="NWZ86"/>
      <c r="NXA86"/>
      <c r="NXB86"/>
      <c r="NXC86"/>
      <c r="NXD86"/>
      <c r="NXE86"/>
      <c r="NXF86"/>
      <c r="NXG86"/>
      <c r="NXH86"/>
      <c r="NXI86"/>
      <c r="NXJ86"/>
      <c r="NXK86"/>
      <c r="NXL86"/>
      <c r="NXM86"/>
      <c r="NXN86"/>
      <c r="NXO86"/>
      <c r="NXP86"/>
      <c r="NXQ86"/>
      <c r="NXR86"/>
      <c r="NXS86"/>
      <c r="NXT86"/>
      <c r="NXU86"/>
      <c r="NXV86"/>
      <c r="NXW86"/>
      <c r="NXX86"/>
      <c r="NXY86"/>
      <c r="NXZ86"/>
      <c r="NYA86"/>
      <c r="NYB86"/>
      <c r="NYC86"/>
      <c r="NYD86"/>
      <c r="NYE86"/>
      <c r="NYF86"/>
      <c r="NYG86"/>
      <c r="NYH86"/>
      <c r="NYI86"/>
      <c r="NYJ86"/>
      <c r="NYK86"/>
      <c r="NYL86"/>
      <c r="NYM86"/>
      <c r="NYN86"/>
      <c r="NYO86"/>
      <c r="NYP86"/>
      <c r="NYQ86"/>
      <c r="NYR86"/>
      <c r="NYS86"/>
      <c r="NYT86"/>
      <c r="NYU86"/>
      <c r="NYV86"/>
      <c r="NYW86"/>
      <c r="NYX86"/>
      <c r="NYY86"/>
      <c r="NYZ86"/>
      <c r="NZA86"/>
      <c r="NZB86"/>
      <c r="NZC86"/>
      <c r="NZD86"/>
      <c r="NZE86"/>
      <c r="NZF86"/>
      <c r="NZG86"/>
      <c r="NZH86"/>
      <c r="NZI86"/>
      <c r="NZJ86"/>
      <c r="NZK86"/>
      <c r="NZL86"/>
      <c r="NZM86"/>
      <c r="NZN86"/>
      <c r="NZO86"/>
      <c r="NZP86"/>
      <c r="NZQ86"/>
      <c r="NZR86"/>
      <c r="NZS86"/>
      <c r="NZT86"/>
      <c r="NZU86"/>
      <c r="NZV86"/>
      <c r="NZW86"/>
      <c r="NZX86"/>
      <c r="NZY86"/>
      <c r="NZZ86"/>
      <c r="OAA86"/>
      <c r="OAB86"/>
      <c r="OAC86"/>
      <c r="OAD86"/>
      <c r="OAE86"/>
      <c r="OAF86"/>
      <c r="OAG86"/>
      <c r="OAH86"/>
      <c r="OAI86"/>
      <c r="OAJ86"/>
      <c r="OAK86"/>
      <c r="OAL86"/>
      <c r="OAM86"/>
      <c r="OAN86"/>
      <c r="OAO86"/>
      <c r="OAP86"/>
      <c r="OAQ86"/>
      <c r="OAR86"/>
      <c r="OAS86"/>
      <c r="OAT86"/>
      <c r="OAU86"/>
      <c r="OAV86"/>
      <c r="OAW86"/>
      <c r="OAX86"/>
      <c r="OAY86"/>
      <c r="OAZ86"/>
      <c r="OBA86"/>
      <c r="OBB86"/>
      <c r="OBC86"/>
      <c r="OBD86"/>
      <c r="OBE86"/>
      <c r="OBF86"/>
      <c r="OBG86"/>
      <c r="OBH86"/>
      <c r="OBI86"/>
      <c r="OBJ86"/>
      <c r="OBK86"/>
      <c r="OBL86"/>
      <c r="OBM86"/>
      <c r="OBN86"/>
      <c r="OBO86"/>
      <c r="OBP86"/>
      <c r="OBQ86"/>
      <c r="OBR86"/>
      <c r="OBS86"/>
      <c r="OBT86"/>
      <c r="OBU86"/>
      <c r="OBV86"/>
      <c r="OBW86"/>
      <c r="OBX86"/>
      <c r="OBY86"/>
      <c r="OBZ86"/>
      <c r="OCA86"/>
      <c r="OCB86"/>
      <c r="OCC86"/>
      <c r="OCD86"/>
      <c r="OCE86"/>
      <c r="OCF86"/>
      <c r="OCG86"/>
      <c r="OCH86"/>
      <c r="OCI86"/>
      <c r="OCJ86"/>
      <c r="OCK86"/>
      <c r="OCL86"/>
      <c r="OCM86"/>
      <c r="OCN86"/>
      <c r="OCO86"/>
      <c r="OCP86"/>
      <c r="OCQ86"/>
      <c r="OCR86"/>
      <c r="OCS86"/>
      <c r="OCT86"/>
      <c r="OCU86"/>
      <c r="OCV86"/>
      <c r="OCW86"/>
      <c r="OCX86"/>
      <c r="OCY86"/>
      <c r="OCZ86"/>
      <c r="ODA86"/>
      <c r="ODB86"/>
      <c r="ODC86"/>
      <c r="ODD86"/>
      <c r="ODE86"/>
      <c r="ODF86"/>
      <c r="ODG86"/>
      <c r="ODH86"/>
      <c r="ODI86"/>
      <c r="ODJ86"/>
      <c r="ODK86"/>
      <c r="ODL86"/>
      <c r="ODM86"/>
      <c r="ODN86"/>
      <c r="ODO86"/>
      <c r="ODP86"/>
      <c r="ODQ86"/>
      <c r="ODR86"/>
      <c r="ODS86"/>
      <c r="ODT86"/>
      <c r="ODU86"/>
      <c r="ODV86"/>
      <c r="ODW86"/>
      <c r="ODX86"/>
      <c r="ODY86"/>
      <c r="ODZ86"/>
      <c r="OEA86"/>
      <c r="OEB86"/>
      <c r="OEC86"/>
      <c r="OED86"/>
      <c r="OEE86"/>
      <c r="OEF86"/>
      <c r="OEG86"/>
      <c r="OEH86"/>
      <c r="OEI86"/>
      <c r="OEJ86"/>
      <c r="OEK86"/>
      <c r="OEL86"/>
      <c r="OEM86"/>
      <c r="OEN86"/>
      <c r="OEO86"/>
      <c r="OEP86"/>
      <c r="OEQ86"/>
      <c r="OER86"/>
      <c r="OES86"/>
      <c r="OET86"/>
      <c r="OEU86"/>
      <c r="OEV86"/>
      <c r="OEW86"/>
      <c r="OEX86"/>
      <c r="OEY86"/>
      <c r="OEZ86"/>
      <c r="OFA86"/>
      <c r="OFB86"/>
      <c r="OFC86"/>
      <c r="OFD86"/>
      <c r="OFE86"/>
      <c r="OFF86"/>
      <c r="OFG86"/>
      <c r="OFH86"/>
      <c r="OFI86"/>
      <c r="OFJ86"/>
      <c r="OFK86"/>
      <c r="OFL86"/>
      <c r="OFM86"/>
      <c r="OFN86"/>
      <c r="OFO86"/>
      <c r="OFP86"/>
      <c r="OFQ86"/>
      <c r="OFR86"/>
      <c r="OFS86"/>
      <c r="OFT86"/>
      <c r="OFU86"/>
      <c r="OFV86"/>
      <c r="OFW86"/>
      <c r="OFX86"/>
      <c r="OFY86"/>
      <c r="OFZ86"/>
      <c r="OGA86"/>
      <c r="OGB86"/>
      <c r="OGC86"/>
      <c r="OGD86"/>
      <c r="OGE86"/>
      <c r="OGF86"/>
      <c r="OGG86"/>
      <c r="OGH86"/>
      <c r="OGI86"/>
      <c r="OGJ86"/>
      <c r="OGK86"/>
      <c r="OGL86"/>
      <c r="OGM86"/>
      <c r="OGN86"/>
      <c r="OGO86"/>
      <c r="OGP86"/>
      <c r="OGQ86"/>
      <c r="OGR86"/>
      <c r="OGS86"/>
      <c r="OGT86"/>
      <c r="OGU86"/>
      <c r="OGV86"/>
      <c r="OGW86"/>
      <c r="OGX86"/>
      <c r="OGY86"/>
      <c r="OGZ86"/>
      <c r="OHA86"/>
      <c r="OHB86"/>
      <c r="OHC86"/>
      <c r="OHD86"/>
      <c r="OHE86"/>
      <c r="OHF86"/>
      <c r="OHG86"/>
      <c r="OHH86"/>
      <c r="OHI86"/>
      <c r="OHJ86"/>
      <c r="OHK86"/>
      <c r="OHL86"/>
      <c r="OHM86"/>
      <c r="OHN86"/>
      <c r="OHO86"/>
      <c r="OHP86"/>
      <c r="OHQ86"/>
      <c r="OHR86"/>
      <c r="OHS86"/>
      <c r="OHT86"/>
      <c r="OHU86"/>
      <c r="OHV86"/>
      <c r="OHW86"/>
      <c r="OHX86"/>
      <c r="OHY86"/>
      <c r="OHZ86"/>
      <c r="OIA86"/>
      <c r="OIB86"/>
      <c r="OIC86"/>
      <c r="OID86"/>
      <c r="OIE86"/>
      <c r="OIF86"/>
      <c r="OIG86"/>
      <c r="OIH86"/>
      <c r="OII86"/>
      <c r="OIJ86"/>
      <c r="OIK86"/>
      <c r="OIL86"/>
      <c r="OIM86"/>
      <c r="OIN86"/>
      <c r="OIO86"/>
      <c r="OIP86"/>
      <c r="OIQ86"/>
      <c r="OIR86"/>
      <c r="OIS86"/>
      <c r="OIT86"/>
      <c r="OIU86"/>
      <c r="OIV86"/>
      <c r="OIW86"/>
      <c r="OIX86"/>
      <c r="OIY86"/>
      <c r="OIZ86"/>
      <c r="OJA86"/>
      <c r="OJB86"/>
      <c r="OJC86"/>
      <c r="OJD86"/>
      <c r="OJE86"/>
      <c r="OJF86"/>
      <c r="OJG86"/>
      <c r="OJH86"/>
      <c r="OJI86"/>
      <c r="OJJ86"/>
      <c r="OJK86"/>
      <c r="OJL86"/>
      <c r="OJM86"/>
      <c r="OJN86"/>
      <c r="OJO86"/>
      <c r="OJP86"/>
      <c r="OJQ86"/>
      <c r="OJR86"/>
      <c r="OJS86"/>
      <c r="OJT86"/>
      <c r="OJU86"/>
      <c r="OJV86"/>
      <c r="OJW86"/>
      <c r="OJX86"/>
      <c r="OJY86"/>
      <c r="OJZ86"/>
      <c r="OKA86"/>
      <c r="OKB86"/>
      <c r="OKC86"/>
      <c r="OKD86"/>
      <c r="OKE86"/>
      <c r="OKF86"/>
      <c r="OKG86"/>
      <c r="OKH86"/>
      <c r="OKI86"/>
      <c r="OKJ86"/>
      <c r="OKK86"/>
      <c r="OKL86"/>
      <c r="OKM86"/>
      <c r="OKN86"/>
      <c r="OKO86"/>
      <c r="OKP86"/>
      <c r="OKQ86"/>
      <c r="OKR86"/>
      <c r="OKS86"/>
      <c r="OKT86"/>
      <c r="OKU86"/>
      <c r="OKV86"/>
      <c r="OKW86"/>
      <c r="OKX86"/>
      <c r="OKY86"/>
      <c r="OKZ86"/>
      <c r="OLA86"/>
      <c r="OLB86"/>
      <c r="OLC86"/>
      <c r="OLD86"/>
      <c r="OLE86"/>
      <c r="OLF86"/>
      <c r="OLG86"/>
      <c r="OLH86"/>
      <c r="OLI86"/>
      <c r="OLJ86"/>
      <c r="OLK86"/>
      <c r="OLL86"/>
      <c r="OLM86"/>
      <c r="OLN86"/>
      <c r="OLO86"/>
      <c r="OLP86"/>
      <c r="OLQ86"/>
      <c r="OLR86"/>
      <c r="OLS86"/>
      <c r="OLT86"/>
      <c r="OLU86"/>
      <c r="OLV86"/>
      <c r="OLW86"/>
      <c r="OLX86"/>
      <c r="OLY86"/>
      <c r="OLZ86"/>
      <c r="OMA86"/>
      <c r="OMB86"/>
      <c r="OMC86"/>
      <c r="OMD86"/>
      <c r="OME86"/>
      <c r="OMF86"/>
      <c r="OMG86"/>
      <c r="OMH86"/>
      <c r="OMI86"/>
      <c r="OMJ86"/>
      <c r="OMK86"/>
      <c r="OML86"/>
      <c r="OMM86"/>
      <c r="OMN86"/>
      <c r="OMO86"/>
      <c r="OMP86"/>
      <c r="OMQ86"/>
      <c r="OMR86"/>
      <c r="OMS86"/>
      <c r="OMT86"/>
      <c r="OMU86"/>
      <c r="OMV86"/>
      <c r="OMW86"/>
      <c r="OMX86"/>
      <c r="OMY86"/>
      <c r="OMZ86"/>
      <c r="ONA86"/>
      <c r="ONB86"/>
      <c r="ONC86"/>
      <c r="OND86"/>
      <c r="ONE86"/>
      <c r="ONF86"/>
      <c r="ONG86"/>
      <c r="ONH86"/>
      <c r="ONI86"/>
      <c r="ONJ86"/>
      <c r="ONK86"/>
      <c r="ONL86"/>
      <c r="ONM86"/>
      <c r="ONN86"/>
      <c r="ONO86"/>
      <c r="ONP86"/>
      <c r="ONQ86"/>
      <c r="ONR86"/>
      <c r="ONS86"/>
      <c r="ONT86"/>
      <c r="ONU86"/>
      <c r="ONV86"/>
      <c r="ONW86"/>
      <c r="ONX86"/>
      <c r="ONY86"/>
      <c r="ONZ86"/>
      <c r="OOA86"/>
      <c r="OOB86"/>
      <c r="OOC86"/>
      <c r="OOD86"/>
      <c r="OOE86"/>
      <c r="OOF86"/>
      <c r="OOG86"/>
      <c r="OOH86"/>
      <c r="OOI86"/>
      <c r="OOJ86"/>
      <c r="OOK86"/>
      <c r="OOL86"/>
      <c r="OOM86"/>
      <c r="OON86"/>
      <c r="OOO86"/>
      <c r="OOP86"/>
      <c r="OOQ86"/>
      <c r="OOR86"/>
      <c r="OOS86"/>
      <c r="OOT86"/>
      <c r="OOU86"/>
      <c r="OOV86"/>
      <c r="OOW86"/>
      <c r="OOX86"/>
      <c r="OOY86"/>
      <c r="OOZ86"/>
      <c r="OPA86"/>
      <c r="OPB86"/>
      <c r="OPC86"/>
      <c r="OPD86"/>
      <c r="OPE86"/>
      <c r="OPF86"/>
      <c r="OPG86"/>
      <c r="OPH86"/>
      <c r="OPI86"/>
      <c r="OPJ86"/>
      <c r="OPK86"/>
      <c r="OPL86"/>
      <c r="OPM86"/>
      <c r="OPN86"/>
      <c r="OPO86"/>
      <c r="OPP86"/>
      <c r="OPQ86"/>
      <c r="OPR86"/>
      <c r="OPS86"/>
      <c r="OPT86"/>
      <c r="OPU86"/>
      <c r="OPV86"/>
      <c r="OPW86"/>
      <c r="OPX86"/>
      <c r="OPY86"/>
      <c r="OPZ86"/>
      <c r="OQA86"/>
      <c r="OQB86"/>
      <c r="OQC86"/>
      <c r="OQD86"/>
      <c r="OQE86"/>
      <c r="OQF86"/>
      <c r="OQG86"/>
      <c r="OQH86"/>
      <c r="OQI86"/>
      <c r="OQJ86"/>
      <c r="OQK86"/>
      <c r="OQL86"/>
      <c r="OQM86"/>
      <c r="OQN86"/>
      <c r="OQO86"/>
      <c r="OQP86"/>
      <c r="OQQ86"/>
      <c r="OQR86"/>
      <c r="OQS86"/>
      <c r="OQT86"/>
      <c r="OQU86"/>
      <c r="OQV86"/>
      <c r="OQW86"/>
      <c r="OQX86"/>
      <c r="OQY86"/>
      <c r="OQZ86"/>
      <c r="ORA86"/>
      <c r="ORB86"/>
      <c r="ORC86"/>
      <c r="ORD86"/>
      <c r="ORE86"/>
      <c r="ORF86"/>
      <c r="ORG86"/>
      <c r="ORH86"/>
      <c r="ORI86"/>
      <c r="ORJ86"/>
      <c r="ORK86"/>
      <c r="ORL86"/>
      <c r="ORM86"/>
      <c r="ORN86"/>
      <c r="ORO86"/>
      <c r="ORP86"/>
      <c r="ORQ86"/>
      <c r="ORR86"/>
      <c r="ORS86"/>
      <c r="ORT86"/>
      <c r="ORU86"/>
      <c r="ORV86"/>
      <c r="ORW86"/>
      <c r="ORX86"/>
      <c r="ORY86"/>
      <c r="ORZ86"/>
      <c r="OSA86"/>
      <c r="OSB86"/>
      <c r="OSC86"/>
      <c r="OSD86"/>
      <c r="OSE86"/>
      <c r="OSF86"/>
      <c r="OSG86"/>
      <c r="OSH86"/>
      <c r="OSI86"/>
      <c r="OSJ86"/>
      <c r="OSK86"/>
      <c r="OSL86"/>
      <c r="OSM86"/>
      <c r="OSN86"/>
      <c r="OSO86"/>
      <c r="OSP86"/>
      <c r="OSQ86"/>
      <c r="OSR86"/>
      <c r="OSS86"/>
      <c r="OST86"/>
      <c r="OSU86"/>
      <c r="OSV86"/>
      <c r="OSW86"/>
      <c r="OSX86"/>
      <c r="OSY86"/>
      <c r="OSZ86"/>
      <c r="OTA86"/>
      <c r="OTB86"/>
      <c r="OTC86"/>
      <c r="OTD86"/>
      <c r="OTE86"/>
      <c r="OTF86"/>
      <c r="OTG86"/>
      <c r="OTH86"/>
      <c r="OTI86"/>
      <c r="OTJ86"/>
      <c r="OTK86"/>
      <c r="OTL86"/>
      <c r="OTM86"/>
      <c r="OTN86"/>
      <c r="OTO86"/>
      <c r="OTP86"/>
      <c r="OTQ86"/>
      <c r="OTR86"/>
      <c r="OTS86"/>
      <c r="OTT86"/>
      <c r="OTU86"/>
      <c r="OTV86"/>
      <c r="OTW86"/>
      <c r="OTX86"/>
      <c r="OTY86"/>
      <c r="OTZ86"/>
      <c r="OUA86"/>
      <c r="OUB86"/>
      <c r="OUC86"/>
      <c r="OUD86"/>
      <c r="OUE86"/>
      <c r="OUF86"/>
      <c r="OUG86"/>
      <c r="OUH86"/>
      <c r="OUI86"/>
      <c r="OUJ86"/>
      <c r="OUK86"/>
      <c r="OUL86"/>
      <c r="OUM86"/>
      <c r="OUN86"/>
      <c r="OUO86"/>
      <c r="OUP86"/>
      <c r="OUQ86"/>
      <c r="OUR86"/>
      <c r="OUS86"/>
      <c r="OUT86"/>
      <c r="OUU86"/>
      <c r="OUV86"/>
      <c r="OUW86"/>
      <c r="OUX86"/>
      <c r="OUY86"/>
      <c r="OUZ86"/>
      <c r="OVA86"/>
      <c r="OVB86"/>
      <c r="OVC86"/>
      <c r="OVD86"/>
      <c r="OVE86"/>
      <c r="OVF86"/>
      <c r="OVG86"/>
      <c r="OVH86"/>
      <c r="OVI86"/>
      <c r="OVJ86"/>
      <c r="OVK86"/>
      <c r="OVL86"/>
      <c r="OVM86"/>
      <c r="OVN86"/>
      <c r="OVO86"/>
      <c r="OVP86"/>
      <c r="OVQ86"/>
      <c r="OVR86"/>
      <c r="OVS86"/>
      <c r="OVT86"/>
      <c r="OVU86"/>
      <c r="OVV86"/>
      <c r="OVW86"/>
      <c r="OVX86"/>
      <c r="OVY86"/>
      <c r="OVZ86"/>
      <c r="OWA86"/>
      <c r="OWB86"/>
      <c r="OWC86"/>
      <c r="OWD86"/>
      <c r="OWE86"/>
      <c r="OWF86"/>
      <c r="OWG86"/>
      <c r="OWH86"/>
      <c r="OWI86"/>
      <c r="OWJ86"/>
      <c r="OWK86"/>
      <c r="OWL86"/>
      <c r="OWM86"/>
      <c r="OWN86"/>
      <c r="OWO86"/>
      <c r="OWP86"/>
      <c r="OWQ86"/>
      <c r="OWR86"/>
      <c r="OWS86"/>
      <c r="OWT86"/>
      <c r="OWU86"/>
      <c r="OWV86"/>
      <c r="OWW86"/>
      <c r="OWX86"/>
      <c r="OWY86"/>
      <c r="OWZ86"/>
      <c r="OXA86"/>
      <c r="OXB86"/>
      <c r="OXC86"/>
      <c r="OXD86"/>
      <c r="OXE86"/>
      <c r="OXF86"/>
      <c r="OXG86"/>
      <c r="OXH86"/>
      <c r="OXI86"/>
      <c r="OXJ86"/>
      <c r="OXK86"/>
      <c r="OXL86"/>
      <c r="OXM86"/>
      <c r="OXN86"/>
      <c r="OXO86"/>
      <c r="OXP86"/>
      <c r="OXQ86"/>
      <c r="OXR86"/>
      <c r="OXS86"/>
      <c r="OXT86"/>
      <c r="OXU86"/>
      <c r="OXV86"/>
      <c r="OXW86"/>
      <c r="OXX86"/>
      <c r="OXY86"/>
      <c r="OXZ86"/>
      <c r="OYA86"/>
      <c r="OYB86"/>
      <c r="OYC86"/>
      <c r="OYD86"/>
      <c r="OYE86"/>
      <c r="OYF86"/>
      <c r="OYG86"/>
      <c r="OYH86"/>
      <c r="OYI86"/>
      <c r="OYJ86"/>
      <c r="OYK86"/>
      <c r="OYL86"/>
      <c r="OYM86"/>
      <c r="OYN86"/>
      <c r="OYO86"/>
      <c r="OYP86"/>
      <c r="OYQ86"/>
      <c r="OYR86"/>
      <c r="OYS86"/>
      <c r="OYT86"/>
      <c r="OYU86"/>
      <c r="OYV86"/>
      <c r="OYW86"/>
      <c r="OYX86"/>
      <c r="OYY86"/>
      <c r="OYZ86"/>
      <c r="OZA86"/>
      <c r="OZB86"/>
      <c r="OZC86"/>
      <c r="OZD86"/>
      <c r="OZE86"/>
      <c r="OZF86"/>
      <c r="OZG86"/>
      <c r="OZH86"/>
      <c r="OZI86"/>
      <c r="OZJ86"/>
      <c r="OZK86"/>
      <c r="OZL86"/>
      <c r="OZM86"/>
      <c r="OZN86"/>
      <c r="OZO86"/>
      <c r="OZP86"/>
      <c r="OZQ86"/>
      <c r="OZR86"/>
      <c r="OZS86"/>
      <c r="OZT86"/>
      <c r="OZU86"/>
      <c r="OZV86"/>
      <c r="OZW86"/>
      <c r="OZX86"/>
      <c r="OZY86"/>
      <c r="OZZ86"/>
      <c r="PAA86"/>
      <c r="PAB86"/>
      <c r="PAC86"/>
      <c r="PAD86"/>
      <c r="PAE86"/>
      <c r="PAF86"/>
      <c r="PAG86"/>
      <c r="PAH86"/>
      <c r="PAI86"/>
      <c r="PAJ86"/>
      <c r="PAK86"/>
      <c r="PAL86"/>
      <c r="PAM86"/>
      <c r="PAN86"/>
      <c r="PAO86"/>
      <c r="PAP86"/>
      <c r="PAQ86"/>
      <c r="PAR86"/>
      <c r="PAS86"/>
      <c r="PAT86"/>
      <c r="PAU86"/>
      <c r="PAV86"/>
      <c r="PAW86"/>
      <c r="PAX86"/>
      <c r="PAY86"/>
      <c r="PAZ86"/>
      <c r="PBA86"/>
      <c r="PBB86"/>
      <c r="PBC86"/>
      <c r="PBD86"/>
      <c r="PBE86"/>
      <c r="PBF86"/>
      <c r="PBG86"/>
      <c r="PBH86"/>
      <c r="PBI86"/>
      <c r="PBJ86"/>
      <c r="PBK86"/>
      <c r="PBL86"/>
      <c r="PBM86"/>
      <c r="PBN86"/>
      <c r="PBO86"/>
      <c r="PBP86"/>
      <c r="PBQ86"/>
      <c r="PBR86"/>
      <c r="PBS86"/>
      <c r="PBT86"/>
      <c r="PBU86"/>
      <c r="PBV86"/>
      <c r="PBW86"/>
      <c r="PBX86"/>
      <c r="PBY86"/>
      <c r="PBZ86"/>
      <c r="PCA86"/>
      <c r="PCB86"/>
      <c r="PCC86"/>
      <c r="PCD86"/>
      <c r="PCE86"/>
      <c r="PCF86"/>
      <c r="PCG86"/>
      <c r="PCH86"/>
      <c r="PCI86"/>
      <c r="PCJ86"/>
      <c r="PCK86"/>
      <c r="PCL86"/>
      <c r="PCM86"/>
      <c r="PCN86"/>
      <c r="PCO86"/>
      <c r="PCP86"/>
      <c r="PCQ86"/>
      <c r="PCR86"/>
      <c r="PCS86"/>
      <c r="PCT86"/>
      <c r="PCU86"/>
      <c r="PCV86"/>
      <c r="PCW86"/>
      <c r="PCX86"/>
      <c r="PCY86"/>
      <c r="PCZ86"/>
      <c r="PDA86"/>
      <c r="PDB86"/>
      <c r="PDC86"/>
      <c r="PDD86"/>
      <c r="PDE86"/>
      <c r="PDF86"/>
      <c r="PDG86"/>
      <c r="PDH86"/>
      <c r="PDI86"/>
      <c r="PDJ86"/>
      <c r="PDK86"/>
      <c r="PDL86"/>
      <c r="PDM86"/>
      <c r="PDN86"/>
      <c r="PDO86"/>
      <c r="PDP86"/>
      <c r="PDQ86"/>
      <c r="PDR86"/>
      <c r="PDS86"/>
      <c r="PDT86"/>
      <c r="PDU86"/>
      <c r="PDV86"/>
      <c r="PDW86"/>
      <c r="PDX86"/>
      <c r="PDY86"/>
      <c r="PDZ86"/>
      <c r="PEA86"/>
      <c r="PEB86"/>
      <c r="PEC86"/>
      <c r="PED86"/>
      <c r="PEE86"/>
      <c r="PEF86"/>
      <c r="PEG86"/>
      <c r="PEH86"/>
      <c r="PEI86"/>
      <c r="PEJ86"/>
      <c r="PEK86"/>
      <c r="PEL86"/>
      <c r="PEM86"/>
      <c r="PEN86"/>
      <c r="PEO86"/>
      <c r="PEP86"/>
      <c r="PEQ86"/>
      <c r="PER86"/>
      <c r="PES86"/>
      <c r="PET86"/>
      <c r="PEU86"/>
      <c r="PEV86"/>
      <c r="PEW86"/>
      <c r="PEX86"/>
      <c r="PEY86"/>
      <c r="PEZ86"/>
      <c r="PFA86"/>
      <c r="PFB86"/>
      <c r="PFC86"/>
      <c r="PFD86"/>
      <c r="PFE86"/>
      <c r="PFF86"/>
      <c r="PFG86"/>
      <c r="PFH86"/>
      <c r="PFI86"/>
      <c r="PFJ86"/>
      <c r="PFK86"/>
      <c r="PFL86"/>
      <c r="PFM86"/>
      <c r="PFN86"/>
      <c r="PFO86"/>
      <c r="PFP86"/>
      <c r="PFQ86"/>
      <c r="PFR86"/>
      <c r="PFS86"/>
      <c r="PFT86"/>
      <c r="PFU86"/>
      <c r="PFV86"/>
      <c r="PFW86"/>
      <c r="PFX86"/>
      <c r="PFY86"/>
      <c r="PFZ86"/>
      <c r="PGA86"/>
      <c r="PGB86"/>
      <c r="PGC86"/>
      <c r="PGD86"/>
      <c r="PGE86"/>
      <c r="PGF86"/>
      <c r="PGG86"/>
      <c r="PGH86"/>
      <c r="PGI86"/>
      <c r="PGJ86"/>
      <c r="PGK86"/>
      <c r="PGL86"/>
      <c r="PGM86"/>
      <c r="PGN86"/>
      <c r="PGO86"/>
      <c r="PGP86"/>
      <c r="PGQ86"/>
      <c r="PGR86"/>
      <c r="PGS86"/>
      <c r="PGT86"/>
      <c r="PGU86"/>
      <c r="PGV86"/>
      <c r="PGW86"/>
      <c r="PGX86"/>
      <c r="PGY86"/>
      <c r="PGZ86"/>
      <c r="PHA86"/>
      <c r="PHB86"/>
      <c r="PHC86"/>
      <c r="PHD86"/>
      <c r="PHE86"/>
      <c r="PHF86"/>
      <c r="PHG86"/>
      <c r="PHH86"/>
      <c r="PHI86"/>
      <c r="PHJ86"/>
      <c r="PHK86"/>
      <c r="PHL86"/>
      <c r="PHM86"/>
      <c r="PHN86"/>
      <c r="PHO86"/>
      <c r="PHP86"/>
      <c r="PHQ86"/>
      <c r="PHR86"/>
      <c r="PHS86"/>
      <c r="PHT86"/>
      <c r="PHU86"/>
      <c r="PHV86"/>
      <c r="PHW86"/>
      <c r="PHX86"/>
      <c r="PHY86"/>
      <c r="PHZ86"/>
      <c r="PIA86"/>
      <c r="PIB86"/>
      <c r="PIC86"/>
      <c r="PID86"/>
      <c r="PIE86"/>
      <c r="PIF86"/>
      <c r="PIG86"/>
      <c r="PIH86"/>
      <c r="PII86"/>
      <c r="PIJ86"/>
      <c r="PIK86"/>
      <c r="PIL86"/>
      <c r="PIM86"/>
      <c r="PIN86"/>
      <c r="PIO86"/>
      <c r="PIP86"/>
      <c r="PIQ86"/>
      <c r="PIR86"/>
      <c r="PIS86"/>
      <c r="PIT86"/>
      <c r="PIU86"/>
      <c r="PIV86"/>
      <c r="PIW86"/>
      <c r="PIX86"/>
      <c r="PIY86"/>
      <c r="PIZ86"/>
      <c r="PJA86"/>
      <c r="PJB86"/>
      <c r="PJC86"/>
      <c r="PJD86"/>
      <c r="PJE86"/>
      <c r="PJF86"/>
      <c r="PJG86"/>
      <c r="PJH86"/>
      <c r="PJI86"/>
      <c r="PJJ86"/>
      <c r="PJK86"/>
      <c r="PJL86"/>
      <c r="PJM86"/>
      <c r="PJN86"/>
      <c r="PJO86"/>
      <c r="PJP86"/>
      <c r="PJQ86"/>
      <c r="PJR86"/>
      <c r="PJS86"/>
      <c r="PJT86"/>
      <c r="PJU86"/>
      <c r="PJV86"/>
      <c r="PJW86"/>
      <c r="PJX86"/>
      <c r="PJY86"/>
      <c r="PJZ86"/>
      <c r="PKA86"/>
      <c r="PKB86"/>
      <c r="PKC86"/>
      <c r="PKD86"/>
      <c r="PKE86"/>
      <c r="PKF86"/>
      <c r="PKG86"/>
      <c r="PKH86"/>
      <c r="PKI86"/>
      <c r="PKJ86"/>
      <c r="PKK86"/>
      <c r="PKL86"/>
      <c r="PKM86"/>
      <c r="PKN86"/>
      <c r="PKO86"/>
      <c r="PKP86"/>
      <c r="PKQ86"/>
      <c r="PKR86"/>
      <c r="PKS86"/>
      <c r="PKT86"/>
      <c r="PKU86"/>
      <c r="PKV86"/>
      <c r="PKW86"/>
      <c r="PKX86"/>
      <c r="PKY86"/>
      <c r="PKZ86"/>
      <c r="PLA86"/>
      <c r="PLB86"/>
      <c r="PLC86"/>
      <c r="PLD86"/>
      <c r="PLE86"/>
      <c r="PLF86"/>
      <c r="PLG86"/>
      <c r="PLH86"/>
      <c r="PLI86"/>
      <c r="PLJ86"/>
      <c r="PLK86"/>
      <c r="PLL86"/>
      <c r="PLM86"/>
      <c r="PLN86"/>
      <c r="PLO86"/>
      <c r="PLP86"/>
      <c r="PLQ86"/>
      <c r="PLR86"/>
      <c r="PLS86"/>
      <c r="PLT86"/>
      <c r="PLU86"/>
      <c r="PLV86"/>
      <c r="PLW86"/>
      <c r="PLX86"/>
      <c r="PLY86"/>
      <c r="PLZ86"/>
      <c r="PMA86"/>
      <c r="PMB86"/>
      <c r="PMC86"/>
      <c r="PMD86"/>
      <c r="PME86"/>
      <c r="PMF86"/>
      <c r="PMG86"/>
      <c r="PMH86"/>
      <c r="PMI86"/>
      <c r="PMJ86"/>
      <c r="PMK86"/>
      <c r="PML86"/>
      <c r="PMM86"/>
      <c r="PMN86"/>
      <c r="PMO86"/>
      <c r="PMP86"/>
      <c r="PMQ86"/>
      <c r="PMR86"/>
      <c r="PMS86"/>
      <c r="PMT86"/>
      <c r="PMU86"/>
      <c r="PMV86"/>
      <c r="PMW86"/>
      <c r="PMX86"/>
      <c r="PMY86"/>
      <c r="PMZ86"/>
      <c r="PNA86"/>
      <c r="PNB86"/>
      <c r="PNC86"/>
      <c r="PND86"/>
      <c r="PNE86"/>
      <c r="PNF86"/>
      <c r="PNG86"/>
      <c r="PNH86"/>
      <c r="PNI86"/>
      <c r="PNJ86"/>
      <c r="PNK86"/>
      <c r="PNL86"/>
      <c r="PNM86"/>
      <c r="PNN86"/>
      <c r="PNO86"/>
      <c r="PNP86"/>
      <c r="PNQ86"/>
      <c r="PNR86"/>
      <c r="PNS86"/>
      <c r="PNT86"/>
      <c r="PNU86"/>
      <c r="PNV86"/>
      <c r="PNW86"/>
      <c r="PNX86"/>
      <c r="PNY86"/>
      <c r="PNZ86"/>
      <c r="POA86"/>
      <c r="POB86"/>
      <c r="POC86"/>
      <c r="POD86"/>
      <c r="POE86"/>
      <c r="POF86"/>
      <c r="POG86"/>
      <c r="POH86"/>
      <c r="POI86"/>
      <c r="POJ86"/>
      <c r="POK86"/>
      <c r="POL86"/>
      <c r="POM86"/>
      <c r="PON86"/>
      <c r="POO86"/>
      <c r="POP86"/>
      <c r="POQ86"/>
      <c r="POR86"/>
      <c r="POS86"/>
      <c r="POT86"/>
      <c r="POU86"/>
      <c r="POV86"/>
      <c r="POW86"/>
      <c r="POX86"/>
      <c r="POY86"/>
      <c r="POZ86"/>
      <c r="PPA86"/>
      <c r="PPB86"/>
      <c r="PPC86"/>
      <c r="PPD86"/>
      <c r="PPE86"/>
      <c r="PPF86"/>
      <c r="PPG86"/>
      <c r="PPH86"/>
      <c r="PPI86"/>
      <c r="PPJ86"/>
      <c r="PPK86"/>
      <c r="PPL86"/>
      <c r="PPM86"/>
      <c r="PPN86"/>
      <c r="PPO86"/>
      <c r="PPP86"/>
      <c r="PPQ86"/>
      <c r="PPR86"/>
      <c r="PPS86"/>
      <c r="PPT86"/>
      <c r="PPU86"/>
      <c r="PPV86"/>
      <c r="PPW86"/>
      <c r="PPX86"/>
      <c r="PPY86"/>
      <c r="PPZ86"/>
      <c r="PQA86"/>
      <c r="PQB86"/>
      <c r="PQC86"/>
      <c r="PQD86"/>
      <c r="PQE86"/>
      <c r="PQF86"/>
      <c r="PQG86"/>
      <c r="PQH86"/>
      <c r="PQI86"/>
      <c r="PQJ86"/>
      <c r="PQK86"/>
      <c r="PQL86"/>
      <c r="PQM86"/>
      <c r="PQN86"/>
      <c r="PQO86"/>
      <c r="PQP86"/>
      <c r="PQQ86"/>
      <c r="PQR86"/>
      <c r="PQS86"/>
      <c r="PQT86"/>
      <c r="PQU86"/>
      <c r="PQV86"/>
      <c r="PQW86"/>
      <c r="PQX86"/>
      <c r="PQY86"/>
      <c r="PQZ86"/>
      <c r="PRA86"/>
      <c r="PRB86"/>
      <c r="PRC86"/>
      <c r="PRD86"/>
      <c r="PRE86"/>
      <c r="PRF86"/>
      <c r="PRG86"/>
      <c r="PRH86"/>
      <c r="PRI86"/>
      <c r="PRJ86"/>
      <c r="PRK86"/>
      <c r="PRL86"/>
      <c r="PRM86"/>
      <c r="PRN86"/>
      <c r="PRO86"/>
      <c r="PRP86"/>
      <c r="PRQ86"/>
      <c r="PRR86"/>
      <c r="PRS86"/>
      <c r="PRT86"/>
      <c r="PRU86"/>
      <c r="PRV86"/>
      <c r="PRW86"/>
      <c r="PRX86"/>
      <c r="PRY86"/>
      <c r="PRZ86"/>
      <c r="PSA86"/>
      <c r="PSB86"/>
      <c r="PSC86"/>
      <c r="PSD86"/>
      <c r="PSE86"/>
      <c r="PSF86"/>
      <c r="PSG86"/>
      <c r="PSH86"/>
      <c r="PSI86"/>
      <c r="PSJ86"/>
      <c r="PSK86"/>
      <c r="PSL86"/>
      <c r="PSM86"/>
      <c r="PSN86"/>
      <c r="PSO86"/>
      <c r="PSP86"/>
      <c r="PSQ86"/>
      <c r="PSR86"/>
      <c r="PSS86"/>
      <c r="PST86"/>
      <c r="PSU86"/>
      <c r="PSV86"/>
      <c r="PSW86"/>
      <c r="PSX86"/>
      <c r="PSY86"/>
      <c r="PSZ86"/>
      <c r="PTA86"/>
      <c r="PTB86"/>
      <c r="PTC86"/>
      <c r="PTD86"/>
      <c r="PTE86"/>
      <c r="PTF86"/>
      <c r="PTG86"/>
      <c r="PTH86"/>
      <c r="PTI86"/>
      <c r="PTJ86"/>
      <c r="PTK86"/>
      <c r="PTL86"/>
      <c r="PTM86"/>
      <c r="PTN86"/>
      <c r="PTO86"/>
      <c r="PTP86"/>
      <c r="PTQ86"/>
      <c r="PTR86"/>
      <c r="PTS86"/>
      <c r="PTT86"/>
      <c r="PTU86"/>
      <c r="PTV86"/>
      <c r="PTW86"/>
      <c r="PTX86"/>
      <c r="PTY86"/>
      <c r="PTZ86"/>
      <c r="PUA86"/>
      <c r="PUB86"/>
      <c r="PUC86"/>
      <c r="PUD86"/>
      <c r="PUE86"/>
      <c r="PUF86"/>
      <c r="PUG86"/>
      <c r="PUH86"/>
      <c r="PUI86"/>
      <c r="PUJ86"/>
      <c r="PUK86"/>
      <c r="PUL86"/>
      <c r="PUM86"/>
      <c r="PUN86"/>
      <c r="PUO86"/>
      <c r="PUP86"/>
      <c r="PUQ86"/>
      <c r="PUR86"/>
      <c r="PUS86"/>
      <c r="PUT86"/>
      <c r="PUU86"/>
      <c r="PUV86"/>
      <c r="PUW86"/>
      <c r="PUX86"/>
      <c r="PUY86"/>
      <c r="PUZ86"/>
      <c r="PVA86"/>
      <c r="PVB86"/>
      <c r="PVC86"/>
      <c r="PVD86"/>
      <c r="PVE86"/>
      <c r="PVF86"/>
      <c r="PVG86"/>
      <c r="PVH86"/>
      <c r="PVI86"/>
      <c r="PVJ86"/>
      <c r="PVK86"/>
      <c r="PVL86"/>
      <c r="PVM86"/>
      <c r="PVN86"/>
      <c r="PVO86"/>
      <c r="PVP86"/>
      <c r="PVQ86"/>
      <c r="PVR86"/>
      <c r="PVS86"/>
      <c r="PVT86"/>
      <c r="PVU86"/>
      <c r="PVV86"/>
      <c r="PVW86"/>
      <c r="PVX86"/>
      <c r="PVY86"/>
      <c r="PVZ86"/>
      <c r="PWA86"/>
      <c r="PWB86"/>
      <c r="PWC86"/>
      <c r="PWD86"/>
      <c r="PWE86"/>
      <c r="PWF86"/>
      <c r="PWG86"/>
      <c r="PWH86"/>
      <c r="PWI86"/>
      <c r="PWJ86"/>
      <c r="PWK86"/>
      <c r="PWL86"/>
      <c r="PWM86"/>
      <c r="PWN86"/>
      <c r="PWO86"/>
      <c r="PWP86"/>
      <c r="PWQ86"/>
      <c r="PWR86"/>
      <c r="PWS86"/>
      <c r="PWT86"/>
      <c r="PWU86"/>
      <c r="PWV86"/>
      <c r="PWW86"/>
      <c r="PWX86"/>
      <c r="PWY86"/>
      <c r="PWZ86"/>
      <c r="PXA86"/>
      <c r="PXB86"/>
      <c r="PXC86"/>
      <c r="PXD86"/>
      <c r="PXE86"/>
      <c r="PXF86"/>
      <c r="PXG86"/>
      <c r="PXH86"/>
      <c r="PXI86"/>
      <c r="PXJ86"/>
      <c r="PXK86"/>
      <c r="PXL86"/>
      <c r="PXM86"/>
      <c r="PXN86"/>
      <c r="PXO86"/>
      <c r="PXP86"/>
      <c r="PXQ86"/>
      <c r="PXR86"/>
      <c r="PXS86"/>
      <c r="PXT86"/>
      <c r="PXU86"/>
      <c r="PXV86"/>
      <c r="PXW86"/>
      <c r="PXX86"/>
      <c r="PXY86"/>
      <c r="PXZ86"/>
      <c r="PYA86"/>
      <c r="PYB86"/>
      <c r="PYC86"/>
      <c r="PYD86"/>
      <c r="PYE86"/>
      <c r="PYF86"/>
      <c r="PYG86"/>
      <c r="PYH86"/>
      <c r="PYI86"/>
      <c r="PYJ86"/>
      <c r="PYK86"/>
      <c r="PYL86"/>
      <c r="PYM86"/>
      <c r="PYN86"/>
      <c r="PYO86"/>
      <c r="PYP86"/>
      <c r="PYQ86"/>
      <c r="PYR86"/>
      <c r="PYS86"/>
      <c r="PYT86"/>
      <c r="PYU86"/>
      <c r="PYV86"/>
      <c r="PYW86"/>
      <c r="PYX86"/>
      <c r="PYY86"/>
      <c r="PYZ86"/>
      <c r="PZA86"/>
      <c r="PZB86"/>
      <c r="PZC86"/>
      <c r="PZD86"/>
      <c r="PZE86"/>
      <c r="PZF86"/>
      <c r="PZG86"/>
      <c r="PZH86"/>
      <c r="PZI86"/>
      <c r="PZJ86"/>
      <c r="PZK86"/>
      <c r="PZL86"/>
      <c r="PZM86"/>
      <c r="PZN86"/>
      <c r="PZO86"/>
      <c r="PZP86"/>
      <c r="PZQ86"/>
      <c r="PZR86"/>
      <c r="PZS86"/>
      <c r="PZT86"/>
      <c r="PZU86"/>
      <c r="PZV86"/>
      <c r="PZW86"/>
      <c r="PZX86"/>
      <c r="PZY86"/>
      <c r="PZZ86"/>
      <c r="QAA86"/>
      <c r="QAB86"/>
      <c r="QAC86"/>
      <c r="QAD86"/>
      <c r="QAE86"/>
      <c r="QAF86"/>
      <c r="QAG86"/>
      <c r="QAH86"/>
      <c r="QAI86"/>
      <c r="QAJ86"/>
      <c r="QAK86"/>
      <c r="QAL86"/>
      <c r="QAM86"/>
      <c r="QAN86"/>
      <c r="QAO86"/>
      <c r="QAP86"/>
      <c r="QAQ86"/>
      <c r="QAR86"/>
      <c r="QAS86"/>
      <c r="QAT86"/>
      <c r="QAU86"/>
      <c r="QAV86"/>
      <c r="QAW86"/>
      <c r="QAX86"/>
      <c r="QAY86"/>
      <c r="QAZ86"/>
      <c r="QBA86"/>
      <c r="QBB86"/>
      <c r="QBC86"/>
      <c r="QBD86"/>
      <c r="QBE86"/>
      <c r="QBF86"/>
      <c r="QBG86"/>
      <c r="QBH86"/>
      <c r="QBI86"/>
      <c r="QBJ86"/>
      <c r="QBK86"/>
      <c r="QBL86"/>
      <c r="QBM86"/>
      <c r="QBN86"/>
      <c r="QBO86"/>
      <c r="QBP86"/>
      <c r="QBQ86"/>
      <c r="QBR86"/>
      <c r="QBS86"/>
      <c r="QBT86"/>
      <c r="QBU86"/>
      <c r="QBV86"/>
      <c r="QBW86"/>
      <c r="QBX86"/>
      <c r="QBY86"/>
      <c r="QBZ86"/>
      <c r="QCA86"/>
      <c r="QCB86"/>
      <c r="QCC86"/>
      <c r="QCD86"/>
      <c r="QCE86"/>
      <c r="QCF86"/>
      <c r="QCG86"/>
      <c r="QCH86"/>
      <c r="QCI86"/>
      <c r="QCJ86"/>
      <c r="QCK86"/>
      <c r="QCL86"/>
      <c r="QCM86"/>
      <c r="QCN86"/>
      <c r="QCO86"/>
      <c r="QCP86"/>
      <c r="QCQ86"/>
      <c r="QCR86"/>
      <c r="QCS86"/>
      <c r="QCT86"/>
      <c r="QCU86"/>
      <c r="QCV86"/>
      <c r="QCW86"/>
      <c r="QCX86"/>
      <c r="QCY86"/>
      <c r="QCZ86"/>
      <c r="QDA86"/>
      <c r="QDB86"/>
      <c r="QDC86"/>
      <c r="QDD86"/>
      <c r="QDE86"/>
      <c r="QDF86"/>
      <c r="QDG86"/>
      <c r="QDH86"/>
      <c r="QDI86"/>
      <c r="QDJ86"/>
      <c r="QDK86"/>
      <c r="QDL86"/>
      <c r="QDM86"/>
      <c r="QDN86"/>
      <c r="QDO86"/>
      <c r="QDP86"/>
      <c r="QDQ86"/>
      <c r="QDR86"/>
      <c r="QDS86"/>
      <c r="QDT86"/>
      <c r="QDU86"/>
      <c r="QDV86"/>
      <c r="QDW86"/>
      <c r="QDX86"/>
      <c r="QDY86"/>
      <c r="QDZ86"/>
      <c r="QEA86"/>
      <c r="QEB86"/>
      <c r="QEC86"/>
      <c r="QED86"/>
      <c r="QEE86"/>
      <c r="QEF86"/>
      <c r="QEG86"/>
      <c r="QEH86"/>
      <c r="QEI86"/>
      <c r="QEJ86"/>
      <c r="QEK86"/>
      <c r="QEL86"/>
      <c r="QEM86"/>
      <c r="QEN86"/>
      <c r="QEO86"/>
      <c r="QEP86"/>
      <c r="QEQ86"/>
      <c r="QER86"/>
      <c r="QES86"/>
      <c r="QET86"/>
      <c r="QEU86"/>
      <c r="QEV86"/>
      <c r="QEW86"/>
      <c r="QEX86"/>
      <c r="QEY86"/>
      <c r="QEZ86"/>
      <c r="QFA86"/>
      <c r="QFB86"/>
      <c r="QFC86"/>
      <c r="QFD86"/>
      <c r="QFE86"/>
      <c r="QFF86"/>
      <c r="QFG86"/>
      <c r="QFH86"/>
      <c r="QFI86"/>
      <c r="QFJ86"/>
      <c r="QFK86"/>
      <c r="QFL86"/>
      <c r="QFM86"/>
      <c r="QFN86"/>
      <c r="QFO86"/>
      <c r="QFP86"/>
      <c r="QFQ86"/>
      <c r="QFR86"/>
      <c r="QFS86"/>
      <c r="QFT86"/>
      <c r="QFU86"/>
      <c r="QFV86"/>
      <c r="QFW86"/>
      <c r="QFX86"/>
      <c r="QFY86"/>
      <c r="QFZ86"/>
      <c r="QGA86"/>
      <c r="QGB86"/>
      <c r="QGC86"/>
      <c r="QGD86"/>
      <c r="QGE86"/>
      <c r="QGF86"/>
      <c r="QGG86"/>
      <c r="QGH86"/>
      <c r="QGI86"/>
      <c r="QGJ86"/>
      <c r="QGK86"/>
      <c r="QGL86"/>
      <c r="QGM86"/>
      <c r="QGN86"/>
      <c r="QGO86"/>
      <c r="QGP86"/>
      <c r="QGQ86"/>
      <c r="QGR86"/>
      <c r="QGS86"/>
      <c r="QGT86"/>
      <c r="QGU86"/>
      <c r="QGV86"/>
      <c r="QGW86"/>
      <c r="QGX86"/>
      <c r="QGY86"/>
      <c r="QGZ86"/>
      <c r="QHA86"/>
      <c r="QHB86"/>
      <c r="QHC86"/>
      <c r="QHD86"/>
      <c r="QHE86"/>
      <c r="QHF86"/>
      <c r="QHG86"/>
      <c r="QHH86"/>
      <c r="QHI86"/>
      <c r="QHJ86"/>
      <c r="QHK86"/>
      <c r="QHL86"/>
      <c r="QHM86"/>
      <c r="QHN86"/>
      <c r="QHO86"/>
      <c r="QHP86"/>
      <c r="QHQ86"/>
      <c r="QHR86"/>
      <c r="QHS86"/>
      <c r="QHT86"/>
      <c r="QHU86"/>
      <c r="QHV86"/>
      <c r="QHW86"/>
      <c r="QHX86"/>
      <c r="QHY86"/>
      <c r="QHZ86"/>
      <c r="QIA86"/>
      <c r="QIB86"/>
      <c r="QIC86"/>
      <c r="QID86"/>
      <c r="QIE86"/>
      <c r="QIF86"/>
      <c r="QIG86"/>
      <c r="QIH86"/>
      <c r="QII86"/>
      <c r="QIJ86"/>
      <c r="QIK86"/>
      <c r="QIL86"/>
      <c r="QIM86"/>
      <c r="QIN86"/>
      <c r="QIO86"/>
      <c r="QIP86"/>
      <c r="QIQ86"/>
      <c r="QIR86"/>
      <c r="QIS86"/>
      <c r="QIT86"/>
      <c r="QIU86"/>
      <c r="QIV86"/>
      <c r="QIW86"/>
      <c r="QIX86"/>
      <c r="QIY86"/>
      <c r="QIZ86"/>
      <c r="QJA86"/>
      <c r="QJB86"/>
      <c r="QJC86"/>
      <c r="QJD86"/>
      <c r="QJE86"/>
      <c r="QJF86"/>
      <c r="QJG86"/>
      <c r="QJH86"/>
      <c r="QJI86"/>
      <c r="QJJ86"/>
      <c r="QJK86"/>
      <c r="QJL86"/>
      <c r="QJM86"/>
      <c r="QJN86"/>
      <c r="QJO86"/>
      <c r="QJP86"/>
      <c r="QJQ86"/>
      <c r="QJR86"/>
      <c r="QJS86"/>
      <c r="QJT86"/>
      <c r="QJU86"/>
      <c r="QJV86"/>
      <c r="QJW86"/>
      <c r="QJX86"/>
      <c r="QJY86"/>
      <c r="QJZ86"/>
      <c r="QKA86"/>
      <c r="QKB86"/>
      <c r="QKC86"/>
      <c r="QKD86"/>
      <c r="QKE86"/>
      <c r="QKF86"/>
      <c r="QKG86"/>
      <c r="QKH86"/>
      <c r="QKI86"/>
      <c r="QKJ86"/>
      <c r="QKK86"/>
      <c r="QKL86"/>
      <c r="QKM86"/>
      <c r="QKN86"/>
      <c r="QKO86"/>
      <c r="QKP86"/>
      <c r="QKQ86"/>
      <c r="QKR86"/>
      <c r="QKS86"/>
      <c r="QKT86"/>
      <c r="QKU86"/>
      <c r="QKV86"/>
      <c r="QKW86"/>
      <c r="QKX86"/>
      <c r="QKY86"/>
      <c r="QKZ86"/>
      <c r="QLA86"/>
      <c r="QLB86"/>
      <c r="QLC86"/>
      <c r="QLD86"/>
      <c r="QLE86"/>
      <c r="QLF86"/>
      <c r="QLG86"/>
      <c r="QLH86"/>
      <c r="QLI86"/>
      <c r="QLJ86"/>
      <c r="QLK86"/>
      <c r="QLL86"/>
      <c r="QLM86"/>
      <c r="QLN86"/>
      <c r="QLO86"/>
      <c r="QLP86"/>
      <c r="QLQ86"/>
      <c r="QLR86"/>
      <c r="QLS86"/>
      <c r="QLT86"/>
      <c r="QLU86"/>
      <c r="QLV86"/>
      <c r="QLW86"/>
      <c r="QLX86"/>
      <c r="QLY86"/>
      <c r="QLZ86"/>
      <c r="QMA86"/>
      <c r="QMB86"/>
      <c r="QMC86"/>
      <c r="QMD86"/>
      <c r="QME86"/>
      <c r="QMF86"/>
      <c r="QMG86"/>
      <c r="QMH86"/>
      <c r="QMI86"/>
      <c r="QMJ86"/>
      <c r="QMK86"/>
      <c r="QML86"/>
      <c r="QMM86"/>
      <c r="QMN86"/>
      <c r="QMO86"/>
      <c r="QMP86"/>
      <c r="QMQ86"/>
      <c r="QMR86"/>
      <c r="QMS86"/>
      <c r="QMT86"/>
      <c r="QMU86"/>
      <c r="QMV86"/>
      <c r="QMW86"/>
      <c r="QMX86"/>
      <c r="QMY86"/>
      <c r="QMZ86"/>
      <c r="QNA86"/>
      <c r="QNB86"/>
      <c r="QNC86"/>
      <c r="QND86"/>
      <c r="QNE86"/>
      <c r="QNF86"/>
      <c r="QNG86"/>
      <c r="QNH86"/>
      <c r="QNI86"/>
      <c r="QNJ86"/>
      <c r="QNK86"/>
      <c r="QNL86"/>
      <c r="QNM86"/>
      <c r="QNN86"/>
      <c r="QNO86"/>
      <c r="QNP86"/>
      <c r="QNQ86"/>
      <c r="QNR86"/>
      <c r="QNS86"/>
      <c r="QNT86"/>
      <c r="QNU86"/>
      <c r="QNV86"/>
      <c r="QNW86"/>
      <c r="QNX86"/>
      <c r="QNY86"/>
      <c r="QNZ86"/>
      <c r="QOA86"/>
      <c r="QOB86"/>
      <c r="QOC86"/>
      <c r="QOD86"/>
      <c r="QOE86"/>
      <c r="QOF86"/>
      <c r="QOG86"/>
      <c r="QOH86"/>
      <c r="QOI86"/>
      <c r="QOJ86"/>
      <c r="QOK86"/>
      <c r="QOL86"/>
      <c r="QOM86"/>
      <c r="QON86"/>
      <c r="QOO86"/>
      <c r="QOP86"/>
      <c r="QOQ86"/>
      <c r="QOR86"/>
      <c r="QOS86"/>
      <c r="QOT86"/>
      <c r="QOU86"/>
      <c r="QOV86"/>
      <c r="QOW86"/>
      <c r="QOX86"/>
      <c r="QOY86"/>
      <c r="QOZ86"/>
      <c r="QPA86"/>
      <c r="QPB86"/>
      <c r="QPC86"/>
      <c r="QPD86"/>
      <c r="QPE86"/>
      <c r="QPF86"/>
      <c r="QPG86"/>
      <c r="QPH86"/>
      <c r="QPI86"/>
      <c r="QPJ86"/>
      <c r="QPK86"/>
      <c r="QPL86"/>
      <c r="QPM86"/>
      <c r="QPN86"/>
      <c r="QPO86"/>
      <c r="QPP86"/>
      <c r="QPQ86"/>
      <c r="QPR86"/>
      <c r="QPS86"/>
      <c r="QPT86"/>
      <c r="QPU86"/>
      <c r="QPV86"/>
      <c r="QPW86"/>
      <c r="QPX86"/>
      <c r="QPY86"/>
      <c r="QPZ86"/>
      <c r="QQA86"/>
      <c r="QQB86"/>
      <c r="QQC86"/>
      <c r="QQD86"/>
      <c r="QQE86"/>
      <c r="QQF86"/>
      <c r="QQG86"/>
      <c r="QQH86"/>
      <c r="QQI86"/>
      <c r="QQJ86"/>
      <c r="QQK86"/>
      <c r="QQL86"/>
      <c r="QQM86"/>
      <c r="QQN86"/>
      <c r="QQO86"/>
      <c r="QQP86"/>
      <c r="QQQ86"/>
      <c r="QQR86"/>
      <c r="QQS86"/>
      <c r="QQT86"/>
      <c r="QQU86"/>
      <c r="QQV86"/>
      <c r="QQW86"/>
      <c r="QQX86"/>
      <c r="QQY86"/>
      <c r="QQZ86"/>
      <c r="QRA86"/>
      <c r="QRB86"/>
      <c r="QRC86"/>
      <c r="QRD86"/>
      <c r="QRE86"/>
      <c r="QRF86"/>
      <c r="QRG86"/>
      <c r="QRH86"/>
      <c r="QRI86"/>
      <c r="QRJ86"/>
      <c r="QRK86"/>
      <c r="QRL86"/>
      <c r="QRM86"/>
      <c r="QRN86"/>
      <c r="QRO86"/>
      <c r="QRP86"/>
      <c r="QRQ86"/>
      <c r="QRR86"/>
      <c r="QRS86"/>
      <c r="QRT86"/>
      <c r="QRU86"/>
      <c r="QRV86"/>
      <c r="QRW86"/>
      <c r="QRX86"/>
      <c r="QRY86"/>
      <c r="QRZ86"/>
      <c r="QSA86"/>
      <c r="QSB86"/>
      <c r="QSC86"/>
      <c r="QSD86"/>
      <c r="QSE86"/>
      <c r="QSF86"/>
      <c r="QSG86"/>
      <c r="QSH86"/>
      <c r="QSI86"/>
      <c r="QSJ86"/>
      <c r="QSK86"/>
      <c r="QSL86"/>
      <c r="QSM86"/>
      <c r="QSN86"/>
      <c r="QSO86"/>
      <c r="QSP86"/>
      <c r="QSQ86"/>
      <c r="QSR86"/>
      <c r="QSS86"/>
      <c r="QST86"/>
      <c r="QSU86"/>
      <c r="QSV86"/>
      <c r="QSW86"/>
      <c r="QSX86"/>
      <c r="QSY86"/>
      <c r="QSZ86"/>
      <c r="QTA86"/>
      <c r="QTB86"/>
      <c r="QTC86"/>
      <c r="QTD86"/>
      <c r="QTE86"/>
      <c r="QTF86"/>
      <c r="QTG86"/>
      <c r="QTH86"/>
      <c r="QTI86"/>
      <c r="QTJ86"/>
      <c r="QTK86"/>
      <c r="QTL86"/>
      <c r="QTM86"/>
      <c r="QTN86"/>
      <c r="QTO86"/>
      <c r="QTP86"/>
      <c r="QTQ86"/>
      <c r="QTR86"/>
      <c r="QTS86"/>
      <c r="QTT86"/>
      <c r="QTU86"/>
      <c r="QTV86"/>
      <c r="QTW86"/>
      <c r="QTX86"/>
      <c r="QTY86"/>
      <c r="QTZ86"/>
      <c r="QUA86"/>
      <c r="QUB86"/>
      <c r="QUC86"/>
      <c r="QUD86"/>
      <c r="QUE86"/>
      <c r="QUF86"/>
      <c r="QUG86"/>
      <c r="QUH86"/>
      <c r="QUI86"/>
      <c r="QUJ86"/>
      <c r="QUK86"/>
      <c r="QUL86"/>
      <c r="QUM86"/>
      <c r="QUN86"/>
      <c r="QUO86"/>
      <c r="QUP86"/>
      <c r="QUQ86"/>
      <c r="QUR86"/>
      <c r="QUS86"/>
      <c r="QUT86"/>
      <c r="QUU86"/>
      <c r="QUV86"/>
      <c r="QUW86"/>
      <c r="QUX86"/>
      <c r="QUY86"/>
      <c r="QUZ86"/>
      <c r="QVA86"/>
      <c r="QVB86"/>
      <c r="QVC86"/>
      <c r="QVD86"/>
      <c r="QVE86"/>
      <c r="QVF86"/>
      <c r="QVG86"/>
      <c r="QVH86"/>
      <c r="QVI86"/>
      <c r="QVJ86"/>
      <c r="QVK86"/>
      <c r="QVL86"/>
      <c r="QVM86"/>
      <c r="QVN86"/>
      <c r="QVO86"/>
      <c r="QVP86"/>
      <c r="QVQ86"/>
      <c r="QVR86"/>
      <c r="QVS86"/>
      <c r="QVT86"/>
      <c r="QVU86"/>
      <c r="QVV86"/>
      <c r="QVW86"/>
      <c r="QVX86"/>
      <c r="QVY86"/>
      <c r="QVZ86"/>
      <c r="QWA86"/>
      <c r="QWB86"/>
      <c r="QWC86"/>
      <c r="QWD86"/>
      <c r="QWE86"/>
      <c r="QWF86"/>
      <c r="QWG86"/>
      <c r="QWH86"/>
      <c r="QWI86"/>
      <c r="QWJ86"/>
      <c r="QWK86"/>
      <c r="QWL86"/>
      <c r="QWM86"/>
      <c r="QWN86"/>
      <c r="QWO86"/>
      <c r="QWP86"/>
      <c r="QWQ86"/>
      <c r="QWR86"/>
      <c r="QWS86"/>
      <c r="QWT86"/>
      <c r="QWU86"/>
      <c r="QWV86"/>
      <c r="QWW86"/>
      <c r="QWX86"/>
      <c r="QWY86"/>
      <c r="QWZ86"/>
      <c r="QXA86"/>
      <c r="QXB86"/>
      <c r="QXC86"/>
      <c r="QXD86"/>
      <c r="QXE86"/>
      <c r="QXF86"/>
      <c r="QXG86"/>
      <c r="QXH86"/>
      <c r="QXI86"/>
      <c r="QXJ86"/>
      <c r="QXK86"/>
      <c r="QXL86"/>
      <c r="QXM86"/>
      <c r="QXN86"/>
      <c r="QXO86"/>
      <c r="QXP86"/>
      <c r="QXQ86"/>
      <c r="QXR86"/>
      <c r="QXS86"/>
      <c r="QXT86"/>
      <c r="QXU86"/>
      <c r="QXV86"/>
      <c r="QXW86"/>
      <c r="QXX86"/>
      <c r="QXY86"/>
      <c r="QXZ86"/>
      <c r="QYA86"/>
      <c r="QYB86"/>
      <c r="QYC86"/>
      <c r="QYD86"/>
      <c r="QYE86"/>
      <c r="QYF86"/>
      <c r="QYG86"/>
      <c r="QYH86"/>
      <c r="QYI86"/>
      <c r="QYJ86"/>
      <c r="QYK86"/>
      <c r="QYL86"/>
      <c r="QYM86"/>
      <c r="QYN86"/>
      <c r="QYO86"/>
      <c r="QYP86"/>
      <c r="QYQ86"/>
      <c r="QYR86"/>
      <c r="QYS86"/>
      <c r="QYT86"/>
      <c r="QYU86"/>
      <c r="QYV86"/>
      <c r="QYW86"/>
      <c r="QYX86"/>
      <c r="QYY86"/>
      <c r="QYZ86"/>
      <c r="QZA86"/>
      <c r="QZB86"/>
      <c r="QZC86"/>
      <c r="QZD86"/>
      <c r="QZE86"/>
      <c r="QZF86"/>
      <c r="QZG86"/>
      <c r="QZH86"/>
      <c r="QZI86"/>
      <c r="QZJ86"/>
      <c r="QZK86"/>
      <c r="QZL86"/>
      <c r="QZM86"/>
      <c r="QZN86"/>
      <c r="QZO86"/>
      <c r="QZP86"/>
      <c r="QZQ86"/>
      <c r="QZR86"/>
      <c r="QZS86"/>
      <c r="QZT86"/>
      <c r="QZU86"/>
      <c r="QZV86"/>
      <c r="QZW86"/>
      <c r="QZX86"/>
      <c r="QZY86"/>
      <c r="QZZ86"/>
      <c r="RAA86"/>
      <c r="RAB86"/>
      <c r="RAC86"/>
      <c r="RAD86"/>
      <c r="RAE86"/>
      <c r="RAF86"/>
      <c r="RAG86"/>
      <c r="RAH86"/>
      <c r="RAI86"/>
      <c r="RAJ86"/>
      <c r="RAK86"/>
      <c r="RAL86"/>
      <c r="RAM86"/>
      <c r="RAN86"/>
      <c r="RAO86"/>
      <c r="RAP86"/>
      <c r="RAQ86"/>
      <c r="RAR86"/>
      <c r="RAS86"/>
      <c r="RAT86"/>
      <c r="RAU86"/>
      <c r="RAV86"/>
      <c r="RAW86"/>
      <c r="RAX86"/>
      <c r="RAY86"/>
      <c r="RAZ86"/>
      <c r="RBA86"/>
      <c r="RBB86"/>
      <c r="RBC86"/>
      <c r="RBD86"/>
      <c r="RBE86"/>
      <c r="RBF86"/>
      <c r="RBG86"/>
      <c r="RBH86"/>
      <c r="RBI86"/>
      <c r="RBJ86"/>
      <c r="RBK86"/>
      <c r="RBL86"/>
      <c r="RBM86"/>
      <c r="RBN86"/>
      <c r="RBO86"/>
      <c r="RBP86"/>
      <c r="RBQ86"/>
      <c r="RBR86"/>
      <c r="RBS86"/>
      <c r="RBT86"/>
      <c r="RBU86"/>
      <c r="RBV86"/>
      <c r="RBW86"/>
      <c r="RBX86"/>
      <c r="RBY86"/>
      <c r="RBZ86"/>
      <c r="RCA86"/>
      <c r="RCB86"/>
      <c r="RCC86"/>
      <c r="RCD86"/>
      <c r="RCE86"/>
      <c r="RCF86"/>
      <c r="RCG86"/>
      <c r="RCH86"/>
      <c r="RCI86"/>
      <c r="RCJ86"/>
      <c r="RCK86"/>
      <c r="RCL86"/>
      <c r="RCM86"/>
      <c r="RCN86"/>
      <c r="RCO86"/>
      <c r="RCP86"/>
      <c r="RCQ86"/>
      <c r="RCR86"/>
      <c r="RCS86"/>
      <c r="RCT86"/>
      <c r="RCU86"/>
      <c r="RCV86"/>
      <c r="RCW86"/>
      <c r="RCX86"/>
      <c r="RCY86"/>
      <c r="RCZ86"/>
      <c r="RDA86"/>
      <c r="RDB86"/>
      <c r="RDC86"/>
      <c r="RDD86"/>
      <c r="RDE86"/>
      <c r="RDF86"/>
      <c r="RDG86"/>
      <c r="RDH86"/>
      <c r="RDI86"/>
      <c r="RDJ86"/>
      <c r="RDK86"/>
      <c r="RDL86"/>
      <c r="RDM86"/>
      <c r="RDN86"/>
      <c r="RDO86"/>
      <c r="RDP86"/>
      <c r="RDQ86"/>
      <c r="RDR86"/>
      <c r="RDS86"/>
      <c r="RDT86"/>
      <c r="RDU86"/>
      <c r="RDV86"/>
      <c r="RDW86"/>
      <c r="RDX86"/>
      <c r="RDY86"/>
      <c r="RDZ86"/>
      <c r="REA86"/>
      <c r="REB86"/>
      <c r="REC86"/>
      <c r="RED86"/>
      <c r="REE86"/>
      <c r="REF86"/>
      <c r="REG86"/>
      <c r="REH86"/>
      <c r="REI86"/>
      <c r="REJ86"/>
      <c r="REK86"/>
      <c r="REL86"/>
      <c r="REM86"/>
      <c r="REN86"/>
      <c r="REO86"/>
      <c r="REP86"/>
      <c r="REQ86"/>
      <c r="RER86"/>
      <c r="RES86"/>
      <c r="RET86"/>
      <c r="REU86"/>
      <c r="REV86"/>
      <c r="REW86"/>
      <c r="REX86"/>
      <c r="REY86"/>
      <c r="REZ86"/>
      <c r="RFA86"/>
      <c r="RFB86"/>
      <c r="RFC86"/>
      <c r="RFD86"/>
      <c r="RFE86"/>
      <c r="RFF86"/>
      <c r="RFG86"/>
      <c r="RFH86"/>
      <c r="RFI86"/>
      <c r="RFJ86"/>
      <c r="RFK86"/>
      <c r="RFL86"/>
      <c r="RFM86"/>
      <c r="RFN86"/>
      <c r="RFO86"/>
      <c r="RFP86"/>
      <c r="RFQ86"/>
      <c r="RFR86"/>
      <c r="RFS86"/>
      <c r="RFT86"/>
      <c r="RFU86"/>
      <c r="RFV86"/>
      <c r="RFW86"/>
      <c r="RFX86"/>
      <c r="RFY86"/>
      <c r="RFZ86"/>
      <c r="RGA86"/>
      <c r="RGB86"/>
      <c r="RGC86"/>
      <c r="RGD86"/>
      <c r="RGE86"/>
      <c r="RGF86"/>
      <c r="RGG86"/>
      <c r="RGH86"/>
      <c r="RGI86"/>
      <c r="RGJ86"/>
      <c r="RGK86"/>
      <c r="RGL86"/>
      <c r="RGM86"/>
      <c r="RGN86"/>
      <c r="RGO86"/>
      <c r="RGP86"/>
      <c r="RGQ86"/>
      <c r="RGR86"/>
      <c r="RGS86"/>
      <c r="RGT86"/>
      <c r="RGU86"/>
      <c r="RGV86"/>
      <c r="RGW86"/>
      <c r="RGX86"/>
      <c r="RGY86"/>
      <c r="RGZ86"/>
      <c r="RHA86"/>
      <c r="RHB86"/>
      <c r="RHC86"/>
      <c r="RHD86"/>
      <c r="RHE86"/>
      <c r="RHF86"/>
      <c r="RHG86"/>
      <c r="RHH86"/>
      <c r="RHI86"/>
      <c r="RHJ86"/>
      <c r="RHK86"/>
      <c r="RHL86"/>
      <c r="RHM86"/>
      <c r="RHN86"/>
      <c r="RHO86"/>
      <c r="RHP86"/>
      <c r="RHQ86"/>
      <c r="RHR86"/>
      <c r="RHS86"/>
      <c r="RHT86"/>
      <c r="RHU86"/>
      <c r="RHV86"/>
      <c r="RHW86"/>
      <c r="RHX86"/>
      <c r="RHY86"/>
      <c r="RHZ86"/>
      <c r="RIA86"/>
      <c r="RIB86"/>
      <c r="RIC86"/>
      <c r="RID86"/>
      <c r="RIE86"/>
      <c r="RIF86"/>
      <c r="RIG86"/>
      <c r="RIH86"/>
      <c r="RII86"/>
      <c r="RIJ86"/>
      <c r="RIK86"/>
      <c r="RIL86"/>
      <c r="RIM86"/>
      <c r="RIN86"/>
      <c r="RIO86"/>
      <c r="RIP86"/>
      <c r="RIQ86"/>
      <c r="RIR86"/>
      <c r="RIS86"/>
      <c r="RIT86"/>
      <c r="RIU86"/>
      <c r="RIV86"/>
      <c r="RIW86"/>
      <c r="RIX86"/>
      <c r="RIY86"/>
      <c r="RIZ86"/>
      <c r="RJA86"/>
      <c r="RJB86"/>
      <c r="RJC86"/>
      <c r="RJD86"/>
      <c r="RJE86"/>
      <c r="RJF86"/>
      <c r="RJG86"/>
      <c r="RJH86"/>
      <c r="RJI86"/>
      <c r="RJJ86"/>
      <c r="RJK86"/>
      <c r="RJL86"/>
      <c r="RJM86"/>
      <c r="RJN86"/>
      <c r="RJO86"/>
      <c r="RJP86"/>
      <c r="RJQ86"/>
      <c r="RJR86"/>
      <c r="RJS86"/>
      <c r="RJT86"/>
      <c r="RJU86"/>
      <c r="RJV86"/>
      <c r="RJW86"/>
      <c r="RJX86"/>
      <c r="RJY86"/>
      <c r="RJZ86"/>
      <c r="RKA86"/>
      <c r="RKB86"/>
      <c r="RKC86"/>
      <c r="RKD86"/>
      <c r="RKE86"/>
      <c r="RKF86"/>
      <c r="RKG86"/>
      <c r="RKH86"/>
      <c r="RKI86"/>
      <c r="RKJ86"/>
      <c r="RKK86"/>
      <c r="RKL86"/>
      <c r="RKM86"/>
      <c r="RKN86"/>
      <c r="RKO86"/>
      <c r="RKP86"/>
      <c r="RKQ86"/>
      <c r="RKR86"/>
      <c r="RKS86"/>
      <c r="RKT86"/>
      <c r="RKU86"/>
      <c r="RKV86"/>
      <c r="RKW86"/>
      <c r="RKX86"/>
      <c r="RKY86"/>
      <c r="RKZ86"/>
      <c r="RLA86"/>
      <c r="RLB86"/>
      <c r="RLC86"/>
      <c r="RLD86"/>
      <c r="RLE86"/>
      <c r="RLF86"/>
      <c r="RLG86"/>
      <c r="RLH86"/>
      <c r="RLI86"/>
      <c r="RLJ86"/>
      <c r="RLK86"/>
      <c r="RLL86"/>
      <c r="RLM86"/>
      <c r="RLN86"/>
      <c r="RLO86"/>
      <c r="RLP86"/>
      <c r="RLQ86"/>
      <c r="RLR86"/>
      <c r="RLS86"/>
      <c r="RLT86"/>
      <c r="RLU86"/>
      <c r="RLV86"/>
      <c r="RLW86"/>
      <c r="RLX86"/>
      <c r="RLY86"/>
      <c r="RLZ86"/>
      <c r="RMA86"/>
      <c r="RMB86"/>
      <c r="RMC86"/>
      <c r="RMD86"/>
      <c r="RME86"/>
      <c r="RMF86"/>
      <c r="RMG86"/>
      <c r="RMH86"/>
      <c r="RMI86"/>
      <c r="RMJ86"/>
      <c r="RMK86"/>
      <c r="RML86"/>
      <c r="RMM86"/>
      <c r="RMN86"/>
      <c r="RMO86"/>
      <c r="RMP86"/>
      <c r="RMQ86"/>
      <c r="RMR86"/>
      <c r="RMS86"/>
      <c r="RMT86"/>
      <c r="RMU86"/>
      <c r="RMV86"/>
      <c r="RMW86"/>
      <c r="RMX86"/>
      <c r="RMY86"/>
      <c r="RMZ86"/>
      <c r="RNA86"/>
      <c r="RNB86"/>
      <c r="RNC86"/>
      <c r="RND86"/>
      <c r="RNE86"/>
      <c r="RNF86"/>
      <c r="RNG86"/>
      <c r="RNH86"/>
      <c r="RNI86"/>
      <c r="RNJ86"/>
      <c r="RNK86"/>
      <c r="RNL86"/>
      <c r="RNM86"/>
      <c r="RNN86"/>
      <c r="RNO86"/>
      <c r="RNP86"/>
      <c r="RNQ86"/>
      <c r="RNR86"/>
      <c r="RNS86"/>
      <c r="RNT86"/>
      <c r="RNU86"/>
      <c r="RNV86"/>
      <c r="RNW86"/>
      <c r="RNX86"/>
      <c r="RNY86"/>
      <c r="RNZ86"/>
      <c r="ROA86"/>
      <c r="ROB86"/>
      <c r="ROC86"/>
      <c r="ROD86"/>
      <c r="ROE86"/>
      <c r="ROF86"/>
      <c r="ROG86"/>
      <c r="ROH86"/>
      <c r="ROI86"/>
      <c r="ROJ86"/>
      <c r="ROK86"/>
      <c r="ROL86"/>
      <c r="ROM86"/>
      <c r="RON86"/>
      <c r="ROO86"/>
      <c r="ROP86"/>
      <c r="ROQ86"/>
      <c r="ROR86"/>
      <c r="ROS86"/>
      <c r="ROT86"/>
      <c r="ROU86"/>
      <c r="ROV86"/>
      <c r="ROW86"/>
      <c r="ROX86"/>
      <c r="ROY86"/>
      <c r="ROZ86"/>
      <c r="RPA86"/>
      <c r="RPB86"/>
      <c r="RPC86"/>
      <c r="RPD86"/>
      <c r="RPE86"/>
      <c r="RPF86"/>
      <c r="RPG86"/>
      <c r="RPH86"/>
      <c r="RPI86"/>
      <c r="RPJ86"/>
      <c r="RPK86"/>
      <c r="RPL86"/>
      <c r="RPM86"/>
      <c r="RPN86"/>
      <c r="RPO86"/>
      <c r="RPP86"/>
      <c r="RPQ86"/>
      <c r="RPR86"/>
      <c r="RPS86"/>
      <c r="RPT86"/>
      <c r="RPU86"/>
      <c r="RPV86"/>
      <c r="RPW86"/>
      <c r="RPX86"/>
      <c r="RPY86"/>
      <c r="RPZ86"/>
      <c r="RQA86"/>
      <c r="RQB86"/>
      <c r="RQC86"/>
      <c r="RQD86"/>
      <c r="RQE86"/>
      <c r="RQF86"/>
      <c r="RQG86"/>
      <c r="RQH86"/>
      <c r="RQI86"/>
      <c r="RQJ86"/>
      <c r="RQK86"/>
      <c r="RQL86"/>
      <c r="RQM86"/>
      <c r="RQN86"/>
      <c r="RQO86"/>
      <c r="RQP86"/>
      <c r="RQQ86"/>
      <c r="RQR86"/>
      <c r="RQS86"/>
      <c r="RQT86"/>
      <c r="RQU86"/>
      <c r="RQV86"/>
      <c r="RQW86"/>
      <c r="RQX86"/>
      <c r="RQY86"/>
      <c r="RQZ86"/>
      <c r="RRA86"/>
      <c r="RRB86"/>
      <c r="RRC86"/>
      <c r="RRD86"/>
      <c r="RRE86"/>
      <c r="RRF86"/>
      <c r="RRG86"/>
      <c r="RRH86"/>
      <c r="RRI86"/>
      <c r="RRJ86"/>
      <c r="RRK86"/>
      <c r="RRL86"/>
      <c r="RRM86"/>
      <c r="RRN86"/>
      <c r="RRO86"/>
      <c r="RRP86"/>
      <c r="RRQ86"/>
      <c r="RRR86"/>
      <c r="RRS86"/>
      <c r="RRT86"/>
      <c r="RRU86"/>
      <c r="RRV86"/>
      <c r="RRW86"/>
      <c r="RRX86"/>
      <c r="RRY86"/>
      <c r="RRZ86"/>
      <c r="RSA86"/>
      <c r="RSB86"/>
      <c r="RSC86"/>
      <c r="RSD86"/>
      <c r="RSE86"/>
      <c r="RSF86"/>
      <c r="RSG86"/>
      <c r="RSH86"/>
      <c r="RSI86"/>
      <c r="RSJ86"/>
      <c r="RSK86"/>
      <c r="RSL86"/>
      <c r="RSM86"/>
      <c r="RSN86"/>
      <c r="RSO86"/>
      <c r="RSP86"/>
      <c r="RSQ86"/>
      <c r="RSR86"/>
      <c r="RSS86"/>
      <c r="RST86"/>
      <c r="RSU86"/>
      <c r="RSV86"/>
      <c r="RSW86"/>
      <c r="RSX86"/>
      <c r="RSY86"/>
      <c r="RSZ86"/>
      <c r="RTA86"/>
      <c r="RTB86"/>
      <c r="RTC86"/>
      <c r="RTD86"/>
      <c r="RTE86"/>
      <c r="RTF86"/>
      <c r="RTG86"/>
      <c r="RTH86"/>
      <c r="RTI86"/>
      <c r="RTJ86"/>
      <c r="RTK86"/>
      <c r="RTL86"/>
      <c r="RTM86"/>
      <c r="RTN86"/>
      <c r="RTO86"/>
      <c r="RTP86"/>
      <c r="RTQ86"/>
      <c r="RTR86"/>
      <c r="RTS86"/>
      <c r="RTT86"/>
      <c r="RTU86"/>
      <c r="RTV86"/>
      <c r="RTW86"/>
      <c r="RTX86"/>
      <c r="RTY86"/>
      <c r="RTZ86"/>
      <c r="RUA86"/>
      <c r="RUB86"/>
      <c r="RUC86"/>
      <c r="RUD86"/>
      <c r="RUE86"/>
      <c r="RUF86"/>
      <c r="RUG86"/>
      <c r="RUH86"/>
      <c r="RUI86"/>
      <c r="RUJ86"/>
      <c r="RUK86"/>
      <c r="RUL86"/>
      <c r="RUM86"/>
      <c r="RUN86"/>
      <c r="RUO86"/>
      <c r="RUP86"/>
      <c r="RUQ86"/>
      <c r="RUR86"/>
      <c r="RUS86"/>
      <c r="RUT86"/>
      <c r="RUU86"/>
      <c r="RUV86"/>
      <c r="RUW86"/>
      <c r="RUX86"/>
      <c r="RUY86"/>
      <c r="RUZ86"/>
      <c r="RVA86"/>
      <c r="RVB86"/>
      <c r="RVC86"/>
      <c r="RVD86"/>
      <c r="RVE86"/>
      <c r="RVF86"/>
      <c r="RVG86"/>
      <c r="RVH86"/>
      <c r="RVI86"/>
      <c r="RVJ86"/>
      <c r="RVK86"/>
      <c r="RVL86"/>
      <c r="RVM86"/>
      <c r="RVN86"/>
      <c r="RVO86"/>
      <c r="RVP86"/>
      <c r="RVQ86"/>
      <c r="RVR86"/>
      <c r="RVS86"/>
      <c r="RVT86"/>
      <c r="RVU86"/>
      <c r="RVV86"/>
      <c r="RVW86"/>
      <c r="RVX86"/>
      <c r="RVY86"/>
      <c r="RVZ86"/>
      <c r="RWA86"/>
      <c r="RWB86"/>
      <c r="RWC86"/>
      <c r="RWD86"/>
      <c r="RWE86"/>
      <c r="RWF86"/>
      <c r="RWG86"/>
      <c r="RWH86"/>
      <c r="RWI86"/>
      <c r="RWJ86"/>
      <c r="RWK86"/>
      <c r="RWL86"/>
      <c r="RWM86"/>
      <c r="RWN86"/>
      <c r="RWO86"/>
      <c r="RWP86"/>
      <c r="RWQ86"/>
      <c r="RWR86"/>
      <c r="RWS86"/>
      <c r="RWT86"/>
      <c r="RWU86"/>
      <c r="RWV86"/>
      <c r="RWW86"/>
      <c r="RWX86"/>
      <c r="RWY86"/>
      <c r="RWZ86"/>
      <c r="RXA86"/>
      <c r="RXB86"/>
      <c r="RXC86"/>
      <c r="RXD86"/>
      <c r="RXE86"/>
      <c r="RXF86"/>
      <c r="RXG86"/>
      <c r="RXH86"/>
      <c r="RXI86"/>
      <c r="RXJ86"/>
      <c r="RXK86"/>
      <c r="RXL86"/>
      <c r="RXM86"/>
      <c r="RXN86"/>
      <c r="RXO86"/>
      <c r="RXP86"/>
      <c r="RXQ86"/>
      <c r="RXR86"/>
      <c r="RXS86"/>
      <c r="RXT86"/>
      <c r="RXU86"/>
      <c r="RXV86"/>
      <c r="RXW86"/>
      <c r="RXX86"/>
      <c r="RXY86"/>
      <c r="RXZ86"/>
      <c r="RYA86"/>
      <c r="RYB86"/>
      <c r="RYC86"/>
      <c r="RYD86"/>
      <c r="RYE86"/>
      <c r="RYF86"/>
      <c r="RYG86"/>
      <c r="RYH86"/>
      <c r="RYI86"/>
      <c r="RYJ86"/>
      <c r="RYK86"/>
      <c r="RYL86"/>
      <c r="RYM86"/>
      <c r="RYN86"/>
      <c r="RYO86"/>
      <c r="RYP86"/>
      <c r="RYQ86"/>
      <c r="RYR86"/>
      <c r="RYS86"/>
      <c r="RYT86"/>
      <c r="RYU86"/>
      <c r="RYV86"/>
      <c r="RYW86"/>
      <c r="RYX86"/>
      <c r="RYY86"/>
      <c r="RYZ86"/>
      <c r="RZA86"/>
      <c r="RZB86"/>
      <c r="RZC86"/>
      <c r="RZD86"/>
      <c r="RZE86"/>
      <c r="RZF86"/>
      <c r="RZG86"/>
      <c r="RZH86"/>
      <c r="RZI86"/>
      <c r="RZJ86"/>
      <c r="RZK86"/>
      <c r="RZL86"/>
      <c r="RZM86"/>
      <c r="RZN86"/>
      <c r="RZO86"/>
      <c r="RZP86"/>
      <c r="RZQ86"/>
      <c r="RZR86"/>
      <c r="RZS86"/>
      <c r="RZT86"/>
      <c r="RZU86"/>
      <c r="RZV86"/>
      <c r="RZW86"/>
      <c r="RZX86"/>
      <c r="RZY86"/>
      <c r="RZZ86"/>
      <c r="SAA86"/>
      <c r="SAB86"/>
      <c r="SAC86"/>
      <c r="SAD86"/>
      <c r="SAE86"/>
      <c r="SAF86"/>
      <c r="SAG86"/>
      <c r="SAH86"/>
      <c r="SAI86"/>
      <c r="SAJ86"/>
      <c r="SAK86"/>
      <c r="SAL86"/>
      <c r="SAM86"/>
      <c r="SAN86"/>
      <c r="SAO86"/>
      <c r="SAP86"/>
      <c r="SAQ86"/>
      <c r="SAR86"/>
      <c r="SAS86"/>
      <c r="SAT86"/>
      <c r="SAU86"/>
      <c r="SAV86"/>
      <c r="SAW86"/>
      <c r="SAX86"/>
      <c r="SAY86"/>
      <c r="SAZ86"/>
      <c r="SBA86"/>
      <c r="SBB86"/>
      <c r="SBC86"/>
      <c r="SBD86"/>
      <c r="SBE86"/>
      <c r="SBF86"/>
      <c r="SBG86"/>
      <c r="SBH86"/>
      <c r="SBI86"/>
      <c r="SBJ86"/>
      <c r="SBK86"/>
      <c r="SBL86"/>
      <c r="SBM86"/>
      <c r="SBN86"/>
      <c r="SBO86"/>
      <c r="SBP86"/>
      <c r="SBQ86"/>
      <c r="SBR86"/>
      <c r="SBS86"/>
      <c r="SBT86"/>
      <c r="SBU86"/>
      <c r="SBV86"/>
      <c r="SBW86"/>
      <c r="SBX86"/>
      <c r="SBY86"/>
      <c r="SBZ86"/>
      <c r="SCA86"/>
      <c r="SCB86"/>
      <c r="SCC86"/>
      <c r="SCD86"/>
      <c r="SCE86"/>
      <c r="SCF86"/>
      <c r="SCG86"/>
      <c r="SCH86"/>
      <c r="SCI86"/>
      <c r="SCJ86"/>
      <c r="SCK86"/>
      <c r="SCL86"/>
      <c r="SCM86"/>
      <c r="SCN86"/>
      <c r="SCO86"/>
      <c r="SCP86"/>
      <c r="SCQ86"/>
      <c r="SCR86"/>
      <c r="SCS86"/>
      <c r="SCT86"/>
      <c r="SCU86"/>
      <c r="SCV86"/>
      <c r="SCW86"/>
      <c r="SCX86"/>
      <c r="SCY86"/>
      <c r="SCZ86"/>
      <c r="SDA86"/>
      <c r="SDB86"/>
      <c r="SDC86"/>
      <c r="SDD86"/>
      <c r="SDE86"/>
      <c r="SDF86"/>
      <c r="SDG86"/>
      <c r="SDH86"/>
      <c r="SDI86"/>
      <c r="SDJ86"/>
      <c r="SDK86"/>
      <c r="SDL86"/>
      <c r="SDM86"/>
      <c r="SDN86"/>
      <c r="SDO86"/>
      <c r="SDP86"/>
      <c r="SDQ86"/>
      <c r="SDR86"/>
      <c r="SDS86"/>
      <c r="SDT86"/>
      <c r="SDU86"/>
      <c r="SDV86"/>
      <c r="SDW86"/>
      <c r="SDX86"/>
      <c r="SDY86"/>
      <c r="SDZ86"/>
      <c r="SEA86"/>
      <c r="SEB86"/>
      <c r="SEC86"/>
      <c r="SED86"/>
      <c r="SEE86"/>
      <c r="SEF86"/>
      <c r="SEG86"/>
      <c r="SEH86"/>
      <c r="SEI86"/>
      <c r="SEJ86"/>
      <c r="SEK86"/>
      <c r="SEL86"/>
      <c r="SEM86"/>
      <c r="SEN86"/>
      <c r="SEO86"/>
      <c r="SEP86"/>
      <c r="SEQ86"/>
      <c r="SER86"/>
      <c r="SES86"/>
      <c r="SET86"/>
      <c r="SEU86"/>
      <c r="SEV86"/>
      <c r="SEW86"/>
      <c r="SEX86"/>
      <c r="SEY86"/>
      <c r="SEZ86"/>
      <c r="SFA86"/>
      <c r="SFB86"/>
      <c r="SFC86"/>
      <c r="SFD86"/>
      <c r="SFE86"/>
      <c r="SFF86"/>
      <c r="SFG86"/>
      <c r="SFH86"/>
      <c r="SFI86"/>
      <c r="SFJ86"/>
      <c r="SFK86"/>
      <c r="SFL86"/>
      <c r="SFM86"/>
      <c r="SFN86"/>
      <c r="SFO86"/>
      <c r="SFP86"/>
      <c r="SFQ86"/>
      <c r="SFR86"/>
      <c r="SFS86"/>
      <c r="SFT86"/>
      <c r="SFU86"/>
      <c r="SFV86"/>
      <c r="SFW86"/>
      <c r="SFX86"/>
      <c r="SFY86"/>
      <c r="SFZ86"/>
      <c r="SGA86"/>
      <c r="SGB86"/>
      <c r="SGC86"/>
      <c r="SGD86"/>
      <c r="SGE86"/>
      <c r="SGF86"/>
      <c r="SGG86"/>
      <c r="SGH86"/>
      <c r="SGI86"/>
      <c r="SGJ86"/>
      <c r="SGK86"/>
      <c r="SGL86"/>
      <c r="SGM86"/>
      <c r="SGN86"/>
      <c r="SGO86"/>
      <c r="SGP86"/>
      <c r="SGQ86"/>
      <c r="SGR86"/>
      <c r="SGS86"/>
      <c r="SGT86"/>
      <c r="SGU86"/>
      <c r="SGV86"/>
      <c r="SGW86"/>
      <c r="SGX86"/>
      <c r="SGY86"/>
      <c r="SGZ86"/>
      <c r="SHA86"/>
      <c r="SHB86"/>
      <c r="SHC86"/>
      <c r="SHD86"/>
      <c r="SHE86"/>
      <c r="SHF86"/>
      <c r="SHG86"/>
      <c r="SHH86"/>
      <c r="SHI86"/>
      <c r="SHJ86"/>
      <c r="SHK86"/>
      <c r="SHL86"/>
      <c r="SHM86"/>
      <c r="SHN86"/>
      <c r="SHO86"/>
      <c r="SHP86"/>
      <c r="SHQ86"/>
      <c r="SHR86"/>
      <c r="SHS86"/>
      <c r="SHT86"/>
      <c r="SHU86"/>
      <c r="SHV86"/>
      <c r="SHW86"/>
      <c r="SHX86"/>
      <c r="SHY86"/>
      <c r="SHZ86"/>
      <c r="SIA86"/>
      <c r="SIB86"/>
      <c r="SIC86"/>
      <c r="SID86"/>
      <c r="SIE86"/>
      <c r="SIF86"/>
      <c r="SIG86"/>
      <c r="SIH86"/>
      <c r="SII86"/>
      <c r="SIJ86"/>
      <c r="SIK86"/>
      <c r="SIL86"/>
      <c r="SIM86"/>
      <c r="SIN86"/>
      <c r="SIO86"/>
      <c r="SIP86"/>
      <c r="SIQ86"/>
      <c r="SIR86"/>
      <c r="SIS86"/>
      <c r="SIT86"/>
      <c r="SIU86"/>
      <c r="SIV86"/>
      <c r="SIW86"/>
      <c r="SIX86"/>
      <c r="SIY86"/>
      <c r="SIZ86"/>
      <c r="SJA86"/>
      <c r="SJB86"/>
      <c r="SJC86"/>
      <c r="SJD86"/>
      <c r="SJE86"/>
      <c r="SJF86"/>
      <c r="SJG86"/>
      <c r="SJH86"/>
      <c r="SJI86"/>
      <c r="SJJ86"/>
      <c r="SJK86"/>
      <c r="SJL86"/>
      <c r="SJM86"/>
      <c r="SJN86"/>
      <c r="SJO86"/>
      <c r="SJP86"/>
      <c r="SJQ86"/>
      <c r="SJR86"/>
      <c r="SJS86"/>
      <c r="SJT86"/>
      <c r="SJU86"/>
      <c r="SJV86"/>
      <c r="SJW86"/>
      <c r="SJX86"/>
      <c r="SJY86"/>
      <c r="SJZ86"/>
      <c r="SKA86"/>
      <c r="SKB86"/>
      <c r="SKC86"/>
      <c r="SKD86"/>
      <c r="SKE86"/>
      <c r="SKF86"/>
      <c r="SKG86"/>
      <c r="SKH86"/>
      <c r="SKI86"/>
      <c r="SKJ86"/>
      <c r="SKK86"/>
      <c r="SKL86"/>
      <c r="SKM86"/>
      <c r="SKN86"/>
      <c r="SKO86"/>
      <c r="SKP86"/>
      <c r="SKQ86"/>
      <c r="SKR86"/>
      <c r="SKS86"/>
      <c r="SKT86"/>
      <c r="SKU86"/>
      <c r="SKV86"/>
      <c r="SKW86"/>
      <c r="SKX86"/>
      <c r="SKY86"/>
      <c r="SKZ86"/>
      <c r="SLA86"/>
      <c r="SLB86"/>
      <c r="SLC86"/>
      <c r="SLD86"/>
      <c r="SLE86"/>
      <c r="SLF86"/>
      <c r="SLG86"/>
      <c r="SLH86"/>
      <c r="SLI86"/>
      <c r="SLJ86"/>
      <c r="SLK86"/>
      <c r="SLL86"/>
      <c r="SLM86"/>
      <c r="SLN86"/>
      <c r="SLO86"/>
      <c r="SLP86"/>
      <c r="SLQ86"/>
      <c r="SLR86"/>
      <c r="SLS86"/>
      <c r="SLT86"/>
      <c r="SLU86"/>
      <c r="SLV86"/>
      <c r="SLW86"/>
      <c r="SLX86"/>
      <c r="SLY86"/>
      <c r="SLZ86"/>
      <c r="SMA86"/>
      <c r="SMB86"/>
      <c r="SMC86"/>
      <c r="SMD86"/>
      <c r="SME86"/>
      <c r="SMF86"/>
      <c r="SMG86"/>
      <c r="SMH86"/>
      <c r="SMI86"/>
      <c r="SMJ86"/>
      <c r="SMK86"/>
      <c r="SML86"/>
      <c r="SMM86"/>
      <c r="SMN86"/>
      <c r="SMO86"/>
      <c r="SMP86"/>
      <c r="SMQ86"/>
      <c r="SMR86"/>
      <c r="SMS86"/>
      <c r="SMT86"/>
      <c r="SMU86"/>
      <c r="SMV86"/>
      <c r="SMW86"/>
      <c r="SMX86"/>
      <c r="SMY86"/>
      <c r="SMZ86"/>
      <c r="SNA86"/>
      <c r="SNB86"/>
      <c r="SNC86"/>
      <c r="SND86"/>
      <c r="SNE86"/>
      <c r="SNF86"/>
      <c r="SNG86"/>
      <c r="SNH86"/>
      <c r="SNI86"/>
      <c r="SNJ86"/>
      <c r="SNK86"/>
      <c r="SNL86"/>
      <c r="SNM86"/>
      <c r="SNN86"/>
      <c r="SNO86"/>
      <c r="SNP86"/>
      <c r="SNQ86"/>
      <c r="SNR86"/>
      <c r="SNS86"/>
      <c r="SNT86"/>
      <c r="SNU86"/>
      <c r="SNV86"/>
      <c r="SNW86"/>
      <c r="SNX86"/>
      <c r="SNY86"/>
      <c r="SNZ86"/>
      <c r="SOA86"/>
      <c r="SOB86"/>
      <c r="SOC86"/>
      <c r="SOD86"/>
      <c r="SOE86"/>
      <c r="SOF86"/>
      <c r="SOG86"/>
      <c r="SOH86"/>
      <c r="SOI86"/>
      <c r="SOJ86"/>
      <c r="SOK86"/>
      <c r="SOL86"/>
      <c r="SOM86"/>
      <c r="SON86"/>
      <c r="SOO86"/>
      <c r="SOP86"/>
      <c r="SOQ86"/>
      <c r="SOR86"/>
      <c r="SOS86"/>
      <c r="SOT86"/>
      <c r="SOU86"/>
      <c r="SOV86"/>
      <c r="SOW86"/>
      <c r="SOX86"/>
      <c r="SOY86"/>
      <c r="SOZ86"/>
      <c r="SPA86"/>
      <c r="SPB86"/>
      <c r="SPC86"/>
      <c r="SPD86"/>
      <c r="SPE86"/>
      <c r="SPF86"/>
      <c r="SPG86"/>
      <c r="SPH86"/>
      <c r="SPI86"/>
      <c r="SPJ86"/>
      <c r="SPK86"/>
      <c r="SPL86"/>
      <c r="SPM86"/>
      <c r="SPN86"/>
      <c r="SPO86"/>
      <c r="SPP86"/>
      <c r="SPQ86"/>
      <c r="SPR86"/>
      <c r="SPS86"/>
      <c r="SPT86"/>
      <c r="SPU86"/>
      <c r="SPV86"/>
      <c r="SPW86"/>
      <c r="SPX86"/>
      <c r="SPY86"/>
      <c r="SPZ86"/>
      <c r="SQA86"/>
      <c r="SQB86"/>
      <c r="SQC86"/>
      <c r="SQD86"/>
      <c r="SQE86"/>
      <c r="SQF86"/>
      <c r="SQG86"/>
      <c r="SQH86"/>
      <c r="SQI86"/>
      <c r="SQJ86"/>
      <c r="SQK86"/>
      <c r="SQL86"/>
      <c r="SQM86"/>
      <c r="SQN86"/>
      <c r="SQO86"/>
      <c r="SQP86"/>
      <c r="SQQ86"/>
      <c r="SQR86"/>
      <c r="SQS86"/>
      <c r="SQT86"/>
      <c r="SQU86"/>
      <c r="SQV86"/>
      <c r="SQW86"/>
      <c r="SQX86"/>
      <c r="SQY86"/>
      <c r="SQZ86"/>
      <c r="SRA86"/>
      <c r="SRB86"/>
      <c r="SRC86"/>
      <c r="SRD86"/>
      <c r="SRE86"/>
      <c r="SRF86"/>
      <c r="SRG86"/>
      <c r="SRH86"/>
      <c r="SRI86"/>
      <c r="SRJ86"/>
      <c r="SRK86"/>
      <c r="SRL86"/>
      <c r="SRM86"/>
      <c r="SRN86"/>
      <c r="SRO86"/>
      <c r="SRP86"/>
      <c r="SRQ86"/>
      <c r="SRR86"/>
      <c r="SRS86"/>
      <c r="SRT86"/>
      <c r="SRU86"/>
      <c r="SRV86"/>
      <c r="SRW86"/>
      <c r="SRX86"/>
      <c r="SRY86"/>
      <c r="SRZ86"/>
      <c r="SSA86"/>
      <c r="SSB86"/>
      <c r="SSC86"/>
      <c r="SSD86"/>
      <c r="SSE86"/>
      <c r="SSF86"/>
      <c r="SSG86"/>
      <c r="SSH86"/>
      <c r="SSI86"/>
      <c r="SSJ86"/>
      <c r="SSK86"/>
      <c r="SSL86"/>
      <c r="SSM86"/>
      <c r="SSN86"/>
      <c r="SSO86"/>
      <c r="SSP86"/>
      <c r="SSQ86"/>
      <c r="SSR86"/>
      <c r="SSS86"/>
      <c r="SST86"/>
      <c r="SSU86"/>
      <c r="SSV86"/>
      <c r="SSW86"/>
      <c r="SSX86"/>
      <c r="SSY86"/>
      <c r="SSZ86"/>
      <c r="STA86"/>
      <c r="STB86"/>
      <c r="STC86"/>
      <c r="STD86"/>
      <c r="STE86"/>
      <c r="STF86"/>
      <c r="STG86"/>
      <c r="STH86"/>
      <c r="STI86"/>
      <c r="STJ86"/>
      <c r="STK86"/>
      <c r="STL86"/>
      <c r="STM86"/>
      <c r="STN86"/>
      <c r="STO86"/>
      <c r="STP86"/>
      <c r="STQ86"/>
      <c r="STR86"/>
      <c r="STS86"/>
      <c r="STT86"/>
      <c r="STU86"/>
      <c r="STV86"/>
      <c r="STW86"/>
      <c r="STX86"/>
      <c r="STY86"/>
      <c r="STZ86"/>
      <c r="SUA86"/>
      <c r="SUB86"/>
      <c r="SUC86"/>
      <c r="SUD86"/>
      <c r="SUE86"/>
      <c r="SUF86"/>
      <c r="SUG86"/>
      <c r="SUH86"/>
      <c r="SUI86"/>
      <c r="SUJ86"/>
      <c r="SUK86"/>
      <c r="SUL86"/>
      <c r="SUM86"/>
      <c r="SUN86"/>
      <c r="SUO86"/>
      <c r="SUP86"/>
      <c r="SUQ86"/>
      <c r="SUR86"/>
      <c r="SUS86"/>
      <c r="SUT86"/>
      <c r="SUU86"/>
      <c r="SUV86"/>
      <c r="SUW86"/>
      <c r="SUX86"/>
      <c r="SUY86"/>
      <c r="SUZ86"/>
      <c r="SVA86"/>
      <c r="SVB86"/>
      <c r="SVC86"/>
      <c r="SVD86"/>
      <c r="SVE86"/>
      <c r="SVF86"/>
      <c r="SVG86"/>
      <c r="SVH86"/>
      <c r="SVI86"/>
      <c r="SVJ86"/>
      <c r="SVK86"/>
      <c r="SVL86"/>
      <c r="SVM86"/>
      <c r="SVN86"/>
      <c r="SVO86"/>
      <c r="SVP86"/>
      <c r="SVQ86"/>
      <c r="SVR86"/>
      <c r="SVS86"/>
      <c r="SVT86"/>
      <c r="SVU86"/>
      <c r="SVV86"/>
      <c r="SVW86"/>
      <c r="SVX86"/>
      <c r="SVY86"/>
      <c r="SVZ86"/>
      <c r="SWA86"/>
      <c r="SWB86"/>
      <c r="SWC86"/>
      <c r="SWD86"/>
      <c r="SWE86"/>
      <c r="SWF86"/>
      <c r="SWG86"/>
      <c r="SWH86"/>
      <c r="SWI86"/>
      <c r="SWJ86"/>
      <c r="SWK86"/>
      <c r="SWL86"/>
      <c r="SWM86"/>
      <c r="SWN86"/>
      <c r="SWO86"/>
      <c r="SWP86"/>
      <c r="SWQ86"/>
      <c r="SWR86"/>
      <c r="SWS86"/>
      <c r="SWT86"/>
      <c r="SWU86"/>
      <c r="SWV86"/>
      <c r="SWW86"/>
      <c r="SWX86"/>
      <c r="SWY86"/>
      <c r="SWZ86"/>
      <c r="SXA86"/>
      <c r="SXB86"/>
      <c r="SXC86"/>
      <c r="SXD86"/>
      <c r="SXE86"/>
      <c r="SXF86"/>
      <c r="SXG86"/>
      <c r="SXH86"/>
      <c r="SXI86"/>
      <c r="SXJ86"/>
      <c r="SXK86"/>
      <c r="SXL86"/>
      <c r="SXM86"/>
      <c r="SXN86"/>
      <c r="SXO86"/>
      <c r="SXP86"/>
      <c r="SXQ86"/>
      <c r="SXR86"/>
      <c r="SXS86"/>
      <c r="SXT86"/>
      <c r="SXU86"/>
      <c r="SXV86"/>
      <c r="SXW86"/>
      <c r="SXX86"/>
      <c r="SXY86"/>
      <c r="SXZ86"/>
      <c r="SYA86"/>
      <c r="SYB86"/>
      <c r="SYC86"/>
      <c r="SYD86"/>
      <c r="SYE86"/>
      <c r="SYF86"/>
      <c r="SYG86"/>
      <c r="SYH86"/>
      <c r="SYI86"/>
      <c r="SYJ86"/>
      <c r="SYK86"/>
      <c r="SYL86"/>
      <c r="SYM86"/>
      <c r="SYN86"/>
      <c r="SYO86"/>
      <c r="SYP86"/>
      <c r="SYQ86"/>
      <c r="SYR86"/>
      <c r="SYS86"/>
      <c r="SYT86"/>
      <c r="SYU86"/>
      <c r="SYV86"/>
      <c r="SYW86"/>
      <c r="SYX86"/>
      <c r="SYY86"/>
      <c r="SYZ86"/>
      <c r="SZA86"/>
      <c r="SZB86"/>
      <c r="SZC86"/>
      <c r="SZD86"/>
      <c r="SZE86"/>
      <c r="SZF86"/>
      <c r="SZG86"/>
      <c r="SZH86"/>
      <c r="SZI86"/>
      <c r="SZJ86"/>
      <c r="SZK86"/>
      <c r="SZL86"/>
      <c r="SZM86"/>
      <c r="SZN86"/>
      <c r="SZO86"/>
      <c r="SZP86"/>
      <c r="SZQ86"/>
      <c r="SZR86"/>
      <c r="SZS86"/>
      <c r="SZT86"/>
      <c r="SZU86"/>
      <c r="SZV86"/>
      <c r="SZW86"/>
      <c r="SZX86"/>
      <c r="SZY86"/>
      <c r="SZZ86"/>
      <c r="TAA86"/>
      <c r="TAB86"/>
      <c r="TAC86"/>
      <c r="TAD86"/>
      <c r="TAE86"/>
      <c r="TAF86"/>
      <c r="TAG86"/>
      <c r="TAH86"/>
      <c r="TAI86"/>
      <c r="TAJ86"/>
      <c r="TAK86"/>
      <c r="TAL86"/>
      <c r="TAM86"/>
      <c r="TAN86"/>
      <c r="TAO86"/>
      <c r="TAP86"/>
      <c r="TAQ86"/>
      <c r="TAR86"/>
      <c r="TAS86"/>
      <c r="TAT86"/>
      <c r="TAU86"/>
      <c r="TAV86"/>
      <c r="TAW86"/>
      <c r="TAX86"/>
      <c r="TAY86"/>
      <c r="TAZ86"/>
      <c r="TBA86"/>
      <c r="TBB86"/>
      <c r="TBC86"/>
      <c r="TBD86"/>
      <c r="TBE86"/>
      <c r="TBF86"/>
      <c r="TBG86"/>
      <c r="TBH86"/>
      <c r="TBI86"/>
      <c r="TBJ86"/>
      <c r="TBK86"/>
      <c r="TBL86"/>
      <c r="TBM86"/>
      <c r="TBN86"/>
      <c r="TBO86"/>
      <c r="TBP86"/>
      <c r="TBQ86"/>
      <c r="TBR86"/>
      <c r="TBS86"/>
      <c r="TBT86"/>
      <c r="TBU86"/>
      <c r="TBV86"/>
      <c r="TBW86"/>
      <c r="TBX86"/>
      <c r="TBY86"/>
      <c r="TBZ86"/>
      <c r="TCA86"/>
      <c r="TCB86"/>
      <c r="TCC86"/>
      <c r="TCD86"/>
      <c r="TCE86"/>
      <c r="TCF86"/>
      <c r="TCG86"/>
      <c r="TCH86"/>
      <c r="TCI86"/>
      <c r="TCJ86"/>
      <c r="TCK86"/>
      <c r="TCL86"/>
      <c r="TCM86"/>
      <c r="TCN86"/>
      <c r="TCO86"/>
      <c r="TCP86"/>
      <c r="TCQ86"/>
      <c r="TCR86"/>
      <c r="TCS86"/>
      <c r="TCT86"/>
      <c r="TCU86"/>
      <c r="TCV86"/>
      <c r="TCW86"/>
      <c r="TCX86"/>
      <c r="TCY86"/>
      <c r="TCZ86"/>
      <c r="TDA86"/>
      <c r="TDB86"/>
      <c r="TDC86"/>
      <c r="TDD86"/>
      <c r="TDE86"/>
      <c r="TDF86"/>
      <c r="TDG86"/>
      <c r="TDH86"/>
      <c r="TDI86"/>
      <c r="TDJ86"/>
      <c r="TDK86"/>
      <c r="TDL86"/>
      <c r="TDM86"/>
      <c r="TDN86"/>
      <c r="TDO86"/>
      <c r="TDP86"/>
      <c r="TDQ86"/>
      <c r="TDR86"/>
      <c r="TDS86"/>
      <c r="TDT86"/>
      <c r="TDU86"/>
      <c r="TDV86"/>
      <c r="TDW86"/>
      <c r="TDX86"/>
      <c r="TDY86"/>
      <c r="TDZ86"/>
      <c r="TEA86"/>
      <c r="TEB86"/>
      <c r="TEC86"/>
      <c r="TED86"/>
      <c r="TEE86"/>
      <c r="TEF86"/>
      <c r="TEG86"/>
      <c r="TEH86"/>
      <c r="TEI86"/>
      <c r="TEJ86"/>
      <c r="TEK86"/>
      <c r="TEL86"/>
      <c r="TEM86"/>
      <c r="TEN86"/>
      <c r="TEO86"/>
      <c r="TEP86"/>
      <c r="TEQ86"/>
      <c r="TER86"/>
      <c r="TES86"/>
      <c r="TET86"/>
      <c r="TEU86"/>
      <c r="TEV86"/>
      <c r="TEW86"/>
      <c r="TEX86"/>
      <c r="TEY86"/>
      <c r="TEZ86"/>
      <c r="TFA86"/>
      <c r="TFB86"/>
      <c r="TFC86"/>
      <c r="TFD86"/>
      <c r="TFE86"/>
      <c r="TFF86"/>
      <c r="TFG86"/>
      <c r="TFH86"/>
      <c r="TFI86"/>
      <c r="TFJ86"/>
      <c r="TFK86"/>
      <c r="TFL86"/>
      <c r="TFM86"/>
      <c r="TFN86"/>
      <c r="TFO86"/>
      <c r="TFP86"/>
      <c r="TFQ86"/>
      <c r="TFR86"/>
      <c r="TFS86"/>
      <c r="TFT86"/>
      <c r="TFU86"/>
      <c r="TFV86"/>
      <c r="TFW86"/>
      <c r="TFX86"/>
      <c r="TFY86"/>
      <c r="TFZ86"/>
      <c r="TGA86"/>
      <c r="TGB86"/>
      <c r="TGC86"/>
      <c r="TGD86"/>
      <c r="TGE86"/>
      <c r="TGF86"/>
      <c r="TGG86"/>
      <c r="TGH86"/>
      <c r="TGI86"/>
      <c r="TGJ86"/>
      <c r="TGK86"/>
      <c r="TGL86"/>
      <c r="TGM86"/>
      <c r="TGN86"/>
      <c r="TGO86"/>
      <c r="TGP86"/>
      <c r="TGQ86"/>
      <c r="TGR86"/>
      <c r="TGS86"/>
      <c r="TGT86"/>
      <c r="TGU86"/>
      <c r="TGV86"/>
      <c r="TGW86"/>
      <c r="TGX86"/>
      <c r="TGY86"/>
      <c r="TGZ86"/>
      <c r="THA86"/>
      <c r="THB86"/>
      <c r="THC86"/>
      <c r="THD86"/>
      <c r="THE86"/>
      <c r="THF86"/>
      <c r="THG86"/>
      <c r="THH86"/>
      <c r="THI86"/>
      <c r="THJ86"/>
      <c r="THK86"/>
      <c r="THL86"/>
      <c r="THM86"/>
      <c r="THN86"/>
      <c r="THO86"/>
      <c r="THP86"/>
      <c r="THQ86"/>
      <c r="THR86"/>
      <c r="THS86"/>
      <c r="THT86"/>
      <c r="THU86"/>
      <c r="THV86"/>
      <c r="THW86"/>
      <c r="THX86"/>
      <c r="THY86"/>
      <c r="THZ86"/>
      <c r="TIA86"/>
      <c r="TIB86"/>
      <c r="TIC86"/>
      <c r="TID86"/>
      <c r="TIE86"/>
      <c r="TIF86"/>
      <c r="TIG86"/>
      <c r="TIH86"/>
      <c r="TII86"/>
      <c r="TIJ86"/>
      <c r="TIK86"/>
      <c r="TIL86"/>
      <c r="TIM86"/>
      <c r="TIN86"/>
      <c r="TIO86"/>
      <c r="TIP86"/>
      <c r="TIQ86"/>
      <c r="TIR86"/>
      <c r="TIS86"/>
      <c r="TIT86"/>
      <c r="TIU86"/>
      <c r="TIV86"/>
      <c r="TIW86"/>
      <c r="TIX86"/>
      <c r="TIY86"/>
      <c r="TIZ86"/>
      <c r="TJA86"/>
      <c r="TJB86"/>
      <c r="TJC86"/>
      <c r="TJD86"/>
      <c r="TJE86"/>
      <c r="TJF86"/>
      <c r="TJG86"/>
      <c r="TJH86"/>
      <c r="TJI86"/>
      <c r="TJJ86"/>
      <c r="TJK86"/>
      <c r="TJL86"/>
      <c r="TJM86"/>
      <c r="TJN86"/>
      <c r="TJO86"/>
      <c r="TJP86"/>
      <c r="TJQ86"/>
      <c r="TJR86"/>
      <c r="TJS86"/>
      <c r="TJT86"/>
      <c r="TJU86"/>
      <c r="TJV86"/>
      <c r="TJW86"/>
      <c r="TJX86"/>
      <c r="TJY86"/>
      <c r="TJZ86"/>
      <c r="TKA86"/>
      <c r="TKB86"/>
      <c r="TKC86"/>
      <c r="TKD86"/>
      <c r="TKE86"/>
      <c r="TKF86"/>
      <c r="TKG86"/>
      <c r="TKH86"/>
      <c r="TKI86"/>
      <c r="TKJ86"/>
      <c r="TKK86"/>
      <c r="TKL86"/>
      <c r="TKM86"/>
      <c r="TKN86"/>
      <c r="TKO86"/>
      <c r="TKP86"/>
      <c r="TKQ86"/>
      <c r="TKR86"/>
      <c r="TKS86"/>
      <c r="TKT86"/>
      <c r="TKU86"/>
      <c r="TKV86"/>
      <c r="TKW86"/>
      <c r="TKX86"/>
      <c r="TKY86"/>
      <c r="TKZ86"/>
      <c r="TLA86"/>
      <c r="TLB86"/>
      <c r="TLC86"/>
      <c r="TLD86"/>
      <c r="TLE86"/>
      <c r="TLF86"/>
      <c r="TLG86"/>
      <c r="TLH86"/>
      <c r="TLI86"/>
      <c r="TLJ86"/>
      <c r="TLK86"/>
      <c r="TLL86"/>
      <c r="TLM86"/>
      <c r="TLN86"/>
      <c r="TLO86"/>
      <c r="TLP86"/>
      <c r="TLQ86"/>
      <c r="TLR86"/>
      <c r="TLS86"/>
      <c r="TLT86"/>
      <c r="TLU86"/>
      <c r="TLV86"/>
      <c r="TLW86"/>
      <c r="TLX86"/>
      <c r="TLY86"/>
      <c r="TLZ86"/>
      <c r="TMA86"/>
      <c r="TMB86"/>
      <c r="TMC86"/>
      <c r="TMD86"/>
      <c r="TME86"/>
      <c r="TMF86"/>
      <c r="TMG86"/>
      <c r="TMH86"/>
      <c r="TMI86"/>
      <c r="TMJ86"/>
      <c r="TMK86"/>
      <c r="TML86"/>
      <c r="TMM86"/>
      <c r="TMN86"/>
      <c r="TMO86"/>
      <c r="TMP86"/>
      <c r="TMQ86"/>
      <c r="TMR86"/>
      <c r="TMS86"/>
      <c r="TMT86"/>
      <c r="TMU86"/>
      <c r="TMV86"/>
      <c r="TMW86"/>
      <c r="TMX86"/>
      <c r="TMY86"/>
      <c r="TMZ86"/>
      <c r="TNA86"/>
      <c r="TNB86"/>
      <c r="TNC86"/>
      <c r="TND86"/>
      <c r="TNE86"/>
      <c r="TNF86"/>
      <c r="TNG86"/>
      <c r="TNH86"/>
      <c r="TNI86"/>
      <c r="TNJ86"/>
      <c r="TNK86"/>
      <c r="TNL86"/>
      <c r="TNM86"/>
      <c r="TNN86"/>
      <c r="TNO86"/>
      <c r="TNP86"/>
      <c r="TNQ86"/>
      <c r="TNR86"/>
      <c r="TNS86"/>
      <c r="TNT86"/>
      <c r="TNU86"/>
      <c r="TNV86"/>
      <c r="TNW86"/>
      <c r="TNX86"/>
      <c r="TNY86"/>
      <c r="TNZ86"/>
      <c r="TOA86"/>
      <c r="TOB86"/>
      <c r="TOC86"/>
      <c r="TOD86"/>
      <c r="TOE86"/>
      <c r="TOF86"/>
      <c r="TOG86"/>
      <c r="TOH86"/>
      <c r="TOI86"/>
      <c r="TOJ86"/>
      <c r="TOK86"/>
      <c r="TOL86"/>
      <c r="TOM86"/>
      <c r="TON86"/>
      <c r="TOO86"/>
      <c r="TOP86"/>
      <c r="TOQ86"/>
      <c r="TOR86"/>
      <c r="TOS86"/>
      <c r="TOT86"/>
      <c r="TOU86"/>
      <c r="TOV86"/>
      <c r="TOW86"/>
      <c r="TOX86"/>
      <c r="TOY86"/>
      <c r="TOZ86"/>
      <c r="TPA86"/>
      <c r="TPB86"/>
      <c r="TPC86"/>
      <c r="TPD86"/>
      <c r="TPE86"/>
      <c r="TPF86"/>
      <c r="TPG86"/>
      <c r="TPH86"/>
      <c r="TPI86"/>
      <c r="TPJ86"/>
      <c r="TPK86"/>
      <c r="TPL86"/>
      <c r="TPM86"/>
      <c r="TPN86"/>
      <c r="TPO86"/>
      <c r="TPP86"/>
      <c r="TPQ86"/>
      <c r="TPR86"/>
      <c r="TPS86"/>
      <c r="TPT86"/>
      <c r="TPU86"/>
      <c r="TPV86"/>
      <c r="TPW86"/>
      <c r="TPX86"/>
      <c r="TPY86"/>
      <c r="TPZ86"/>
      <c r="TQA86"/>
      <c r="TQB86"/>
      <c r="TQC86"/>
      <c r="TQD86"/>
      <c r="TQE86"/>
      <c r="TQF86"/>
      <c r="TQG86"/>
      <c r="TQH86"/>
      <c r="TQI86"/>
      <c r="TQJ86"/>
      <c r="TQK86"/>
      <c r="TQL86"/>
      <c r="TQM86"/>
      <c r="TQN86"/>
      <c r="TQO86"/>
      <c r="TQP86"/>
      <c r="TQQ86"/>
      <c r="TQR86"/>
      <c r="TQS86"/>
      <c r="TQT86"/>
      <c r="TQU86"/>
      <c r="TQV86"/>
      <c r="TQW86"/>
      <c r="TQX86"/>
      <c r="TQY86"/>
      <c r="TQZ86"/>
      <c r="TRA86"/>
      <c r="TRB86"/>
      <c r="TRC86"/>
      <c r="TRD86"/>
      <c r="TRE86"/>
      <c r="TRF86"/>
      <c r="TRG86"/>
      <c r="TRH86"/>
      <c r="TRI86"/>
      <c r="TRJ86"/>
      <c r="TRK86"/>
      <c r="TRL86"/>
      <c r="TRM86"/>
      <c r="TRN86"/>
      <c r="TRO86"/>
      <c r="TRP86"/>
      <c r="TRQ86"/>
      <c r="TRR86"/>
      <c r="TRS86"/>
      <c r="TRT86"/>
      <c r="TRU86"/>
      <c r="TRV86"/>
      <c r="TRW86"/>
      <c r="TRX86"/>
      <c r="TRY86"/>
      <c r="TRZ86"/>
      <c r="TSA86"/>
      <c r="TSB86"/>
      <c r="TSC86"/>
      <c r="TSD86"/>
      <c r="TSE86"/>
      <c r="TSF86"/>
      <c r="TSG86"/>
      <c r="TSH86"/>
      <c r="TSI86"/>
      <c r="TSJ86"/>
      <c r="TSK86"/>
      <c r="TSL86"/>
      <c r="TSM86"/>
      <c r="TSN86"/>
      <c r="TSO86"/>
      <c r="TSP86"/>
      <c r="TSQ86"/>
      <c r="TSR86"/>
      <c r="TSS86"/>
      <c r="TST86"/>
      <c r="TSU86"/>
      <c r="TSV86"/>
      <c r="TSW86"/>
      <c r="TSX86"/>
      <c r="TSY86"/>
      <c r="TSZ86"/>
      <c r="TTA86"/>
      <c r="TTB86"/>
      <c r="TTC86"/>
      <c r="TTD86"/>
      <c r="TTE86"/>
      <c r="TTF86"/>
      <c r="TTG86"/>
      <c r="TTH86"/>
      <c r="TTI86"/>
      <c r="TTJ86"/>
      <c r="TTK86"/>
      <c r="TTL86"/>
      <c r="TTM86"/>
      <c r="TTN86"/>
      <c r="TTO86"/>
      <c r="TTP86"/>
      <c r="TTQ86"/>
      <c r="TTR86"/>
      <c r="TTS86"/>
      <c r="TTT86"/>
      <c r="TTU86"/>
      <c r="TTV86"/>
      <c r="TTW86"/>
      <c r="TTX86"/>
      <c r="TTY86"/>
      <c r="TTZ86"/>
      <c r="TUA86"/>
      <c r="TUB86"/>
      <c r="TUC86"/>
      <c r="TUD86"/>
      <c r="TUE86"/>
      <c r="TUF86"/>
      <c r="TUG86"/>
      <c r="TUH86"/>
      <c r="TUI86"/>
      <c r="TUJ86"/>
      <c r="TUK86"/>
      <c r="TUL86"/>
      <c r="TUM86"/>
      <c r="TUN86"/>
      <c r="TUO86"/>
      <c r="TUP86"/>
      <c r="TUQ86"/>
      <c r="TUR86"/>
      <c r="TUS86"/>
      <c r="TUT86"/>
      <c r="TUU86"/>
      <c r="TUV86"/>
      <c r="TUW86"/>
      <c r="TUX86"/>
      <c r="TUY86"/>
      <c r="TUZ86"/>
      <c r="TVA86"/>
      <c r="TVB86"/>
      <c r="TVC86"/>
      <c r="TVD86"/>
      <c r="TVE86"/>
      <c r="TVF86"/>
      <c r="TVG86"/>
      <c r="TVH86"/>
      <c r="TVI86"/>
      <c r="TVJ86"/>
      <c r="TVK86"/>
      <c r="TVL86"/>
      <c r="TVM86"/>
      <c r="TVN86"/>
      <c r="TVO86"/>
      <c r="TVP86"/>
      <c r="TVQ86"/>
      <c r="TVR86"/>
      <c r="TVS86"/>
      <c r="TVT86"/>
      <c r="TVU86"/>
      <c r="TVV86"/>
      <c r="TVW86"/>
      <c r="TVX86"/>
      <c r="TVY86"/>
      <c r="TVZ86"/>
      <c r="TWA86"/>
      <c r="TWB86"/>
      <c r="TWC86"/>
      <c r="TWD86"/>
      <c r="TWE86"/>
      <c r="TWF86"/>
      <c r="TWG86"/>
      <c r="TWH86"/>
      <c r="TWI86"/>
      <c r="TWJ86"/>
      <c r="TWK86"/>
      <c r="TWL86"/>
      <c r="TWM86"/>
      <c r="TWN86"/>
      <c r="TWO86"/>
      <c r="TWP86"/>
      <c r="TWQ86"/>
      <c r="TWR86"/>
      <c r="TWS86"/>
      <c r="TWT86"/>
      <c r="TWU86"/>
      <c r="TWV86"/>
      <c r="TWW86"/>
      <c r="TWX86"/>
      <c r="TWY86"/>
      <c r="TWZ86"/>
      <c r="TXA86"/>
      <c r="TXB86"/>
      <c r="TXC86"/>
      <c r="TXD86"/>
      <c r="TXE86"/>
      <c r="TXF86"/>
      <c r="TXG86"/>
      <c r="TXH86"/>
      <c r="TXI86"/>
      <c r="TXJ86"/>
      <c r="TXK86"/>
      <c r="TXL86"/>
      <c r="TXM86"/>
      <c r="TXN86"/>
      <c r="TXO86"/>
      <c r="TXP86"/>
      <c r="TXQ86"/>
      <c r="TXR86"/>
      <c r="TXS86"/>
      <c r="TXT86"/>
      <c r="TXU86"/>
      <c r="TXV86"/>
      <c r="TXW86"/>
      <c r="TXX86"/>
      <c r="TXY86"/>
      <c r="TXZ86"/>
      <c r="TYA86"/>
      <c r="TYB86"/>
      <c r="TYC86"/>
      <c r="TYD86"/>
      <c r="TYE86"/>
      <c r="TYF86"/>
      <c r="TYG86"/>
      <c r="TYH86"/>
      <c r="TYI86"/>
      <c r="TYJ86"/>
      <c r="TYK86"/>
      <c r="TYL86"/>
      <c r="TYM86"/>
      <c r="TYN86"/>
      <c r="TYO86"/>
      <c r="TYP86"/>
      <c r="TYQ86"/>
      <c r="TYR86"/>
      <c r="TYS86"/>
      <c r="TYT86"/>
      <c r="TYU86"/>
      <c r="TYV86"/>
      <c r="TYW86"/>
      <c r="TYX86"/>
      <c r="TYY86"/>
      <c r="TYZ86"/>
      <c r="TZA86"/>
      <c r="TZB86"/>
      <c r="TZC86"/>
      <c r="TZD86"/>
      <c r="TZE86"/>
      <c r="TZF86"/>
      <c r="TZG86"/>
      <c r="TZH86"/>
      <c r="TZI86"/>
      <c r="TZJ86"/>
      <c r="TZK86"/>
      <c r="TZL86"/>
      <c r="TZM86"/>
      <c r="TZN86"/>
      <c r="TZO86"/>
      <c r="TZP86"/>
      <c r="TZQ86"/>
      <c r="TZR86"/>
      <c r="TZS86"/>
      <c r="TZT86"/>
      <c r="TZU86"/>
      <c r="TZV86"/>
      <c r="TZW86"/>
      <c r="TZX86"/>
      <c r="TZY86"/>
      <c r="TZZ86"/>
      <c r="UAA86"/>
      <c r="UAB86"/>
      <c r="UAC86"/>
      <c r="UAD86"/>
      <c r="UAE86"/>
      <c r="UAF86"/>
      <c r="UAG86"/>
      <c r="UAH86"/>
      <c r="UAI86"/>
      <c r="UAJ86"/>
      <c r="UAK86"/>
      <c r="UAL86"/>
      <c r="UAM86"/>
      <c r="UAN86"/>
      <c r="UAO86"/>
      <c r="UAP86"/>
      <c r="UAQ86"/>
      <c r="UAR86"/>
      <c r="UAS86"/>
      <c r="UAT86"/>
      <c r="UAU86"/>
      <c r="UAV86"/>
      <c r="UAW86"/>
      <c r="UAX86"/>
      <c r="UAY86"/>
      <c r="UAZ86"/>
      <c r="UBA86"/>
      <c r="UBB86"/>
      <c r="UBC86"/>
      <c r="UBD86"/>
      <c r="UBE86"/>
      <c r="UBF86"/>
      <c r="UBG86"/>
      <c r="UBH86"/>
      <c r="UBI86"/>
      <c r="UBJ86"/>
      <c r="UBK86"/>
      <c r="UBL86"/>
      <c r="UBM86"/>
      <c r="UBN86"/>
      <c r="UBO86"/>
      <c r="UBP86"/>
      <c r="UBQ86"/>
      <c r="UBR86"/>
      <c r="UBS86"/>
      <c r="UBT86"/>
      <c r="UBU86"/>
      <c r="UBV86"/>
      <c r="UBW86"/>
      <c r="UBX86"/>
      <c r="UBY86"/>
      <c r="UBZ86"/>
      <c r="UCA86"/>
      <c r="UCB86"/>
      <c r="UCC86"/>
      <c r="UCD86"/>
      <c r="UCE86"/>
      <c r="UCF86"/>
      <c r="UCG86"/>
      <c r="UCH86"/>
      <c r="UCI86"/>
      <c r="UCJ86"/>
      <c r="UCK86"/>
      <c r="UCL86"/>
      <c r="UCM86"/>
      <c r="UCN86"/>
      <c r="UCO86"/>
      <c r="UCP86"/>
      <c r="UCQ86"/>
      <c r="UCR86"/>
      <c r="UCS86"/>
      <c r="UCT86"/>
      <c r="UCU86"/>
      <c r="UCV86"/>
      <c r="UCW86"/>
      <c r="UCX86"/>
      <c r="UCY86"/>
      <c r="UCZ86"/>
      <c r="UDA86"/>
      <c r="UDB86"/>
      <c r="UDC86"/>
      <c r="UDD86"/>
      <c r="UDE86"/>
      <c r="UDF86"/>
      <c r="UDG86"/>
      <c r="UDH86"/>
      <c r="UDI86"/>
      <c r="UDJ86"/>
      <c r="UDK86"/>
      <c r="UDL86"/>
      <c r="UDM86"/>
      <c r="UDN86"/>
      <c r="UDO86"/>
      <c r="UDP86"/>
      <c r="UDQ86"/>
      <c r="UDR86"/>
      <c r="UDS86"/>
      <c r="UDT86"/>
      <c r="UDU86"/>
      <c r="UDV86"/>
      <c r="UDW86"/>
      <c r="UDX86"/>
      <c r="UDY86"/>
      <c r="UDZ86"/>
      <c r="UEA86"/>
      <c r="UEB86"/>
      <c r="UEC86"/>
      <c r="UED86"/>
      <c r="UEE86"/>
      <c r="UEF86"/>
      <c r="UEG86"/>
      <c r="UEH86"/>
      <c r="UEI86"/>
      <c r="UEJ86"/>
      <c r="UEK86"/>
      <c r="UEL86"/>
      <c r="UEM86"/>
      <c r="UEN86"/>
      <c r="UEO86"/>
      <c r="UEP86"/>
      <c r="UEQ86"/>
      <c r="UER86"/>
      <c r="UES86"/>
      <c r="UET86"/>
      <c r="UEU86"/>
      <c r="UEV86"/>
      <c r="UEW86"/>
      <c r="UEX86"/>
      <c r="UEY86"/>
      <c r="UEZ86"/>
      <c r="UFA86"/>
      <c r="UFB86"/>
      <c r="UFC86"/>
      <c r="UFD86"/>
      <c r="UFE86"/>
      <c r="UFF86"/>
      <c r="UFG86"/>
      <c r="UFH86"/>
      <c r="UFI86"/>
      <c r="UFJ86"/>
      <c r="UFK86"/>
      <c r="UFL86"/>
      <c r="UFM86"/>
      <c r="UFN86"/>
      <c r="UFO86"/>
      <c r="UFP86"/>
      <c r="UFQ86"/>
      <c r="UFR86"/>
      <c r="UFS86"/>
      <c r="UFT86"/>
      <c r="UFU86"/>
      <c r="UFV86"/>
      <c r="UFW86"/>
      <c r="UFX86"/>
      <c r="UFY86"/>
      <c r="UFZ86"/>
      <c r="UGA86"/>
      <c r="UGB86"/>
      <c r="UGC86"/>
      <c r="UGD86"/>
      <c r="UGE86"/>
      <c r="UGF86"/>
      <c r="UGG86"/>
      <c r="UGH86"/>
      <c r="UGI86"/>
      <c r="UGJ86"/>
      <c r="UGK86"/>
      <c r="UGL86"/>
      <c r="UGM86"/>
      <c r="UGN86"/>
      <c r="UGO86"/>
      <c r="UGP86"/>
      <c r="UGQ86"/>
      <c r="UGR86"/>
      <c r="UGS86"/>
      <c r="UGT86"/>
      <c r="UGU86"/>
      <c r="UGV86"/>
      <c r="UGW86"/>
      <c r="UGX86"/>
      <c r="UGY86"/>
      <c r="UGZ86"/>
      <c r="UHA86"/>
      <c r="UHB86"/>
      <c r="UHC86"/>
      <c r="UHD86"/>
      <c r="UHE86"/>
      <c r="UHF86"/>
      <c r="UHG86"/>
      <c r="UHH86"/>
      <c r="UHI86"/>
      <c r="UHJ86"/>
      <c r="UHK86"/>
      <c r="UHL86"/>
      <c r="UHM86"/>
      <c r="UHN86"/>
      <c r="UHO86"/>
      <c r="UHP86"/>
      <c r="UHQ86"/>
      <c r="UHR86"/>
      <c r="UHS86"/>
      <c r="UHT86"/>
      <c r="UHU86"/>
      <c r="UHV86"/>
      <c r="UHW86"/>
      <c r="UHX86"/>
      <c r="UHY86"/>
      <c r="UHZ86"/>
      <c r="UIA86"/>
      <c r="UIB86"/>
      <c r="UIC86"/>
      <c r="UID86"/>
      <c r="UIE86"/>
      <c r="UIF86"/>
      <c r="UIG86"/>
      <c r="UIH86"/>
      <c r="UII86"/>
      <c r="UIJ86"/>
      <c r="UIK86"/>
      <c r="UIL86"/>
      <c r="UIM86"/>
      <c r="UIN86"/>
      <c r="UIO86"/>
      <c r="UIP86"/>
      <c r="UIQ86"/>
      <c r="UIR86"/>
      <c r="UIS86"/>
      <c r="UIT86"/>
      <c r="UIU86"/>
      <c r="UIV86"/>
      <c r="UIW86"/>
      <c r="UIX86"/>
      <c r="UIY86"/>
      <c r="UIZ86"/>
      <c r="UJA86"/>
      <c r="UJB86"/>
      <c r="UJC86"/>
      <c r="UJD86"/>
      <c r="UJE86"/>
      <c r="UJF86"/>
      <c r="UJG86"/>
      <c r="UJH86"/>
      <c r="UJI86"/>
      <c r="UJJ86"/>
      <c r="UJK86"/>
      <c r="UJL86"/>
      <c r="UJM86"/>
      <c r="UJN86"/>
      <c r="UJO86"/>
      <c r="UJP86"/>
      <c r="UJQ86"/>
      <c r="UJR86"/>
      <c r="UJS86"/>
      <c r="UJT86"/>
      <c r="UJU86"/>
      <c r="UJV86"/>
      <c r="UJW86"/>
      <c r="UJX86"/>
      <c r="UJY86"/>
      <c r="UJZ86"/>
      <c r="UKA86"/>
      <c r="UKB86"/>
      <c r="UKC86"/>
      <c r="UKD86"/>
      <c r="UKE86"/>
      <c r="UKF86"/>
      <c r="UKG86"/>
      <c r="UKH86"/>
      <c r="UKI86"/>
      <c r="UKJ86"/>
      <c r="UKK86"/>
      <c r="UKL86"/>
      <c r="UKM86"/>
      <c r="UKN86"/>
      <c r="UKO86"/>
      <c r="UKP86"/>
      <c r="UKQ86"/>
      <c r="UKR86"/>
      <c r="UKS86"/>
      <c r="UKT86"/>
      <c r="UKU86"/>
      <c r="UKV86"/>
      <c r="UKW86"/>
      <c r="UKX86"/>
      <c r="UKY86"/>
      <c r="UKZ86"/>
      <c r="ULA86"/>
      <c r="ULB86"/>
      <c r="ULC86"/>
      <c r="ULD86"/>
      <c r="ULE86"/>
      <c r="ULF86"/>
      <c r="ULG86"/>
      <c r="ULH86"/>
      <c r="ULI86"/>
      <c r="ULJ86"/>
      <c r="ULK86"/>
      <c r="ULL86"/>
      <c r="ULM86"/>
      <c r="ULN86"/>
      <c r="ULO86"/>
      <c r="ULP86"/>
      <c r="ULQ86"/>
      <c r="ULR86"/>
      <c r="ULS86"/>
      <c r="ULT86"/>
      <c r="ULU86"/>
      <c r="ULV86"/>
      <c r="ULW86"/>
      <c r="ULX86"/>
      <c r="ULY86"/>
      <c r="ULZ86"/>
      <c r="UMA86"/>
      <c r="UMB86"/>
      <c r="UMC86"/>
      <c r="UMD86"/>
      <c r="UME86"/>
      <c r="UMF86"/>
      <c r="UMG86"/>
      <c r="UMH86"/>
      <c r="UMI86"/>
      <c r="UMJ86"/>
      <c r="UMK86"/>
      <c r="UML86"/>
      <c r="UMM86"/>
      <c r="UMN86"/>
      <c r="UMO86"/>
      <c r="UMP86"/>
      <c r="UMQ86"/>
      <c r="UMR86"/>
      <c r="UMS86"/>
      <c r="UMT86"/>
      <c r="UMU86"/>
      <c r="UMV86"/>
      <c r="UMW86"/>
      <c r="UMX86"/>
      <c r="UMY86"/>
      <c r="UMZ86"/>
      <c r="UNA86"/>
      <c r="UNB86"/>
      <c r="UNC86"/>
      <c r="UND86"/>
      <c r="UNE86"/>
      <c r="UNF86"/>
      <c r="UNG86"/>
      <c r="UNH86"/>
      <c r="UNI86"/>
      <c r="UNJ86"/>
      <c r="UNK86"/>
      <c r="UNL86"/>
      <c r="UNM86"/>
      <c r="UNN86"/>
      <c r="UNO86"/>
      <c r="UNP86"/>
      <c r="UNQ86"/>
      <c r="UNR86"/>
      <c r="UNS86"/>
      <c r="UNT86"/>
      <c r="UNU86"/>
      <c r="UNV86"/>
      <c r="UNW86"/>
      <c r="UNX86"/>
      <c r="UNY86"/>
      <c r="UNZ86"/>
      <c r="UOA86"/>
      <c r="UOB86"/>
      <c r="UOC86"/>
      <c r="UOD86"/>
      <c r="UOE86"/>
      <c r="UOF86"/>
      <c r="UOG86"/>
      <c r="UOH86"/>
      <c r="UOI86"/>
      <c r="UOJ86"/>
      <c r="UOK86"/>
      <c r="UOL86"/>
      <c r="UOM86"/>
      <c r="UON86"/>
      <c r="UOO86"/>
      <c r="UOP86"/>
      <c r="UOQ86"/>
      <c r="UOR86"/>
      <c r="UOS86"/>
      <c r="UOT86"/>
      <c r="UOU86"/>
      <c r="UOV86"/>
      <c r="UOW86"/>
      <c r="UOX86"/>
      <c r="UOY86"/>
      <c r="UOZ86"/>
      <c r="UPA86"/>
      <c r="UPB86"/>
      <c r="UPC86"/>
      <c r="UPD86"/>
      <c r="UPE86"/>
      <c r="UPF86"/>
      <c r="UPG86"/>
      <c r="UPH86"/>
      <c r="UPI86"/>
      <c r="UPJ86"/>
      <c r="UPK86"/>
      <c r="UPL86"/>
      <c r="UPM86"/>
      <c r="UPN86"/>
      <c r="UPO86"/>
      <c r="UPP86"/>
      <c r="UPQ86"/>
      <c r="UPR86"/>
      <c r="UPS86"/>
      <c r="UPT86"/>
      <c r="UPU86"/>
      <c r="UPV86"/>
      <c r="UPW86"/>
      <c r="UPX86"/>
      <c r="UPY86"/>
      <c r="UPZ86"/>
      <c r="UQA86"/>
      <c r="UQB86"/>
      <c r="UQC86"/>
      <c r="UQD86"/>
      <c r="UQE86"/>
      <c r="UQF86"/>
      <c r="UQG86"/>
      <c r="UQH86"/>
      <c r="UQI86"/>
      <c r="UQJ86"/>
      <c r="UQK86"/>
      <c r="UQL86"/>
      <c r="UQM86"/>
      <c r="UQN86"/>
      <c r="UQO86"/>
      <c r="UQP86"/>
      <c r="UQQ86"/>
      <c r="UQR86"/>
      <c r="UQS86"/>
      <c r="UQT86"/>
      <c r="UQU86"/>
      <c r="UQV86"/>
      <c r="UQW86"/>
      <c r="UQX86"/>
      <c r="UQY86"/>
      <c r="UQZ86"/>
      <c r="URA86"/>
      <c r="URB86"/>
      <c r="URC86"/>
      <c r="URD86"/>
      <c r="URE86"/>
      <c r="URF86"/>
      <c r="URG86"/>
      <c r="URH86"/>
      <c r="URI86"/>
      <c r="URJ86"/>
      <c r="URK86"/>
      <c r="URL86"/>
      <c r="URM86"/>
      <c r="URN86"/>
      <c r="URO86"/>
      <c r="URP86"/>
      <c r="URQ86"/>
      <c r="URR86"/>
      <c r="URS86"/>
      <c r="URT86"/>
      <c r="URU86"/>
      <c r="URV86"/>
      <c r="URW86"/>
      <c r="URX86"/>
      <c r="URY86"/>
      <c r="URZ86"/>
      <c r="USA86"/>
      <c r="USB86"/>
      <c r="USC86"/>
      <c r="USD86"/>
      <c r="USE86"/>
      <c r="USF86"/>
      <c r="USG86"/>
      <c r="USH86"/>
      <c r="USI86"/>
      <c r="USJ86"/>
      <c r="USK86"/>
      <c r="USL86"/>
      <c r="USM86"/>
      <c r="USN86"/>
      <c r="USO86"/>
      <c r="USP86"/>
      <c r="USQ86"/>
      <c r="USR86"/>
      <c r="USS86"/>
      <c r="UST86"/>
      <c r="USU86"/>
      <c r="USV86"/>
      <c r="USW86"/>
      <c r="USX86"/>
      <c r="USY86"/>
      <c r="USZ86"/>
      <c r="UTA86"/>
      <c r="UTB86"/>
      <c r="UTC86"/>
      <c r="UTD86"/>
      <c r="UTE86"/>
      <c r="UTF86"/>
      <c r="UTG86"/>
      <c r="UTH86"/>
      <c r="UTI86"/>
      <c r="UTJ86"/>
      <c r="UTK86"/>
      <c r="UTL86"/>
      <c r="UTM86"/>
      <c r="UTN86"/>
      <c r="UTO86"/>
      <c r="UTP86"/>
      <c r="UTQ86"/>
      <c r="UTR86"/>
      <c r="UTS86"/>
      <c r="UTT86"/>
      <c r="UTU86"/>
      <c r="UTV86"/>
      <c r="UTW86"/>
      <c r="UTX86"/>
      <c r="UTY86"/>
      <c r="UTZ86"/>
      <c r="UUA86"/>
      <c r="UUB86"/>
      <c r="UUC86"/>
      <c r="UUD86"/>
      <c r="UUE86"/>
      <c r="UUF86"/>
      <c r="UUG86"/>
      <c r="UUH86"/>
      <c r="UUI86"/>
      <c r="UUJ86"/>
      <c r="UUK86"/>
      <c r="UUL86"/>
      <c r="UUM86"/>
      <c r="UUN86"/>
      <c r="UUO86"/>
      <c r="UUP86"/>
      <c r="UUQ86"/>
      <c r="UUR86"/>
      <c r="UUS86"/>
      <c r="UUT86"/>
      <c r="UUU86"/>
      <c r="UUV86"/>
      <c r="UUW86"/>
      <c r="UUX86"/>
      <c r="UUY86"/>
      <c r="UUZ86"/>
      <c r="UVA86"/>
      <c r="UVB86"/>
      <c r="UVC86"/>
      <c r="UVD86"/>
      <c r="UVE86"/>
      <c r="UVF86"/>
      <c r="UVG86"/>
      <c r="UVH86"/>
      <c r="UVI86"/>
      <c r="UVJ86"/>
      <c r="UVK86"/>
      <c r="UVL86"/>
      <c r="UVM86"/>
      <c r="UVN86"/>
      <c r="UVO86"/>
      <c r="UVP86"/>
      <c r="UVQ86"/>
      <c r="UVR86"/>
      <c r="UVS86"/>
      <c r="UVT86"/>
      <c r="UVU86"/>
      <c r="UVV86"/>
      <c r="UVW86"/>
      <c r="UVX86"/>
      <c r="UVY86"/>
      <c r="UVZ86"/>
      <c r="UWA86"/>
      <c r="UWB86"/>
      <c r="UWC86"/>
      <c r="UWD86"/>
      <c r="UWE86"/>
      <c r="UWF86"/>
      <c r="UWG86"/>
      <c r="UWH86"/>
      <c r="UWI86"/>
      <c r="UWJ86"/>
      <c r="UWK86"/>
      <c r="UWL86"/>
      <c r="UWM86"/>
      <c r="UWN86"/>
      <c r="UWO86"/>
      <c r="UWP86"/>
      <c r="UWQ86"/>
      <c r="UWR86"/>
      <c r="UWS86"/>
      <c r="UWT86"/>
      <c r="UWU86"/>
      <c r="UWV86"/>
      <c r="UWW86"/>
      <c r="UWX86"/>
      <c r="UWY86"/>
      <c r="UWZ86"/>
      <c r="UXA86"/>
      <c r="UXB86"/>
      <c r="UXC86"/>
      <c r="UXD86"/>
      <c r="UXE86"/>
      <c r="UXF86"/>
      <c r="UXG86"/>
      <c r="UXH86"/>
      <c r="UXI86"/>
      <c r="UXJ86"/>
      <c r="UXK86"/>
      <c r="UXL86"/>
      <c r="UXM86"/>
      <c r="UXN86"/>
      <c r="UXO86"/>
      <c r="UXP86"/>
      <c r="UXQ86"/>
      <c r="UXR86"/>
      <c r="UXS86"/>
      <c r="UXT86"/>
      <c r="UXU86"/>
      <c r="UXV86"/>
      <c r="UXW86"/>
      <c r="UXX86"/>
      <c r="UXY86"/>
      <c r="UXZ86"/>
      <c r="UYA86"/>
      <c r="UYB86"/>
      <c r="UYC86"/>
      <c r="UYD86"/>
      <c r="UYE86"/>
      <c r="UYF86"/>
      <c r="UYG86"/>
      <c r="UYH86"/>
      <c r="UYI86"/>
      <c r="UYJ86"/>
      <c r="UYK86"/>
      <c r="UYL86"/>
      <c r="UYM86"/>
      <c r="UYN86"/>
      <c r="UYO86"/>
      <c r="UYP86"/>
      <c r="UYQ86"/>
      <c r="UYR86"/>
      <c r="UYS86"/>
      <c r="UYT86"/>
      <c r="UYU86"/>
      <c r="UYV86"/>
      <c r="UYW86"/>
      <c r="UYX86"/>
      <c r="UYY86"/>
      <c r="UYZ86"/>
      <c r="UZA86"/>
      <c r="UZB86"/>
      <c r="UZC86"/>
      <c r="UZD86"/>
      <c r="UZE86"/>
      <c r="UZF86"/>
      <c r="UZG86"/>
      <c r="UZH86"/>
      <c r="UZI86"/>
      <c r="UZJ86"/>
      <c r="UZK86"/>
      <c r="UZL86"/>
      <c r="UZM86"/>
      <c r="UZN86"/>
      <c r="UZO86"/>
      <c r="UZP86"/>
      <c r="UZQ86"/>
      <c r="UZR86"/>
      <c r="UZS86"/>
      <c r="UZT86"/>
      <c r="UZU86"/>
      <c r="UZV86"/>
      <c r="UZW86"/>
      <c r="UZX86"/>
      <c r="UZY86"/>
      <c r="UZZ86"/>
      <c r="VAA86"/>
      <c r="VAB86"/>
      <c r="VAC86"/>
      <c r="VAD86"/>
      <c r="VAE86"/>
      <c r="VAF86"/>
      <c r="VAG86"/>
      <c r="VAH86"/>
      <c r="VAI86"/>
      <c r="VAJ86"/>
      <c r="VAK86"/>
      <c r="VAL86"/>
      <c r="VAM86"/>
      <c r="VAN86"/>
      <c r="VAO86"/>
      <c r="VAP86"/>
      <c r="VAQ86"/>
      <c r="VAR86"/>
      <c r="VAS86"/>
      <c r="VAT86"/>
      <c r="VAU86"/>
      <c r="VAV86"/>
      <c r="VAW86"/>
      <c r="VAX86"/>
      <c r="VAY86"/>
      <c r="VAZ86"/>
      <c r="VBA86"/>
      <c r="VBB86"/>
      <c r="VBC86"/>
      <c r="VBD86"/>
      <c r="VBE86"/>
      <c r="VBF86"/>
      <c r="VBG86"/>
      <c r="VBH86"/>
      <c r="VBI86"/>
      <c r="VBJ86"/>
      <c r="VBK86"/>
      <c r="VBL86"/>
      <c r="VBM86"/>
      <c r="VBN86"/>
      <c r="VBO86"/>
      <c r="VBP86"/>
      <c r="VBQ86"/>
      <c r="VBR86"/>
      <c r="VBS86"/>
      <c r="VBT86"/>
      <c r="VBU86"/>
      <c r="VBV86"/>
      <c r="VBW86"/>
      <c r="VBX86"/>
      <c r="VBY86"/>
      <c r="VBZ86"/>
      <c r="VCA86"/>
      <c r="VCB86"/>
      <c r="VCC86"/>
      <c r="VCD86"/>
      <c r="VCE86"/>
      <c r="VCF86"/>
      <c r="VCG86"/>
      <c r="VCH86"/>
      <c r="VCI86"/>
      <c r="VCJ86"/>
      <c r="VCK86"/>
      <c r="VCL86"/>
      <c r="VCM86"/>
      <c r="VCN86"/>
      <c r="VCO86"/>
      <c r="VCP86"/>
      <c r="VCQ86"/>
      <c r="VCR86"/>
      <c r="VCS86"/>
      <c r="VCT86"/>
      <c r="VCU86"/>
      <c r="VCV86"/>
      <c r="VCW86"/>
      <c r="VCX86"/>
      <c r="VCY86"/>
      <c r="VCZ86"/>
      <c r="VDA86"/>
      <c r="VDB86"/>
      <c r="VDC86"/>
      <c r="VDD86"/>
      <c r="VDE86"/>
      <c r="VDF86"/>
      <c r="VDG86"/>
      <c r="VDH86"/>
      <c r="VDI86"/>
      <c r="VDJ86"/>
      <c r="VDK86"/>
      <c r="VDL86"/>
      <c r="VDM86"/>
      <c r="VDN86"/>
      <c r="VDO86"/>
      <c r="VDP86"/>
      <c r="VDQ86"/>
      <c r="VDR86"/>
      <c r="VDS86"/>
      <c r="VDT86"/>
      <c r="VDU86"/>
      <c r="VDV86"/>
      <c r="VDW86"/>
      <c r="VDX86"/>
      <c r="VDY86"/>
      <c r="VDZ86"/>
      <c r="VEA86"/>
      <c r="VEB86"/>
      <c r="VEC86"/>
      <c r="VED86"/>
      <c r="VEE86"/>
      <c r="VEF86"/>
      <c r="VEG86"/>
      <c r="VEH86"/>
      <c r="VEI86"/>
      <c r="VEJ86"/>
      <c r="VEK86"/>
      <c r="VEL86"/>
      <c r="VEM86"/>
      <c r="VEN86"/>
      <c r="VEO86"/>
      <c r="VEP86"/>
      <c r="VEQ86"/>
      <c r="VER86"/>
      <c r="VES86"/>
      <c r="VET86"/>
      <c r="VEU86"/>
      <c r="VEV86"/>
      <c r="VEW86"/>
      <c r="VEX86"/>
      <c r="VEY86"/>
      <c r="VEZ86"/>
      <c r="VFA86"/>
      <c r="VFB86"/>
      <c r="VFC86"/>
      <c r="VFD86"/>
      <c r="VFE86"/>
      <c r="VFF86"/>
      <c r="VFG86"/>
      <c r="VFH86"/>
      <c r="VFI86"/>
      <c r="VFJ86"/>
      <c r="VFK86"/>
      <c r="VFL86"/>
      <c r="VFM86"/>
      <c r="VFN86"/>
      <c r="VFO86"/>
      <c r="VFP86"/>
      <c r="VFQ86"/>
      <c r="VFR86"/>
      <c r="VFS86"/>
      <c r="VFT86"/>
      <c r="VFU86"/>
      <c r="VFV86"/>
      <c r="VFW86"/>
      <c r="VFX86"/>
      <c r="VFY86"/>
      <c r="VFZ86"/>
      <c r="VGA86"/>
      <c r="VGB86"/>
      <c r="VGC86"/>
      <c r="VGD86"/>
      <c r="VGE86"/>
      <c r="VGF86"/>
      <c r="VGG86"/>
      <c r="VGH86"/>
      <c r="VGI86"/>
      <c r="VGJ86"/>
      <c r="VGK86"/>
      <c r="VGL86"/>
      <c r="VGM86"/>
      <c r="VGN86"/>
      <c r="VGO86"/>
      <c r="VGP86"/>
      <c r="VGQ86"/>
      <c r="VGR86"/>
      <c r="VGS86"/>
      <c r="VGT86"/>
      <c r="VGU86"/>
      <c r="VGV86"/>
      <c r="VGW86"/>
      <c r="VGX86"/>
      <c r="VGY86"/>
      <c r="VGZ86"/>
      <c r="VHA86"/>
      <c r="VHB86"/>
      <c r="VHC86"/>
      <c r="VHD86"/>
      <c r="VHE86"/>
      <c r="VHF86"/>
      <c r="VHG86"/>
      <c r="VHH86"/>
      <c r="VHI86"/>
      <c r="VHJ86"/>
      <c r="VHK86"/>
      <c r="VHL86"/>
      <c r="VHM86"/>
      <c r="VHN86"/>
      <c r="VHO86"/>
      <c r="VHP86"/>
      <c r="VHQ86"/>
      <c r="VHR86"/>
      <c r="VHS86"/>
      <c r="VHT86"/>
      <c r="VHU86"/>
      <c r="VHV86"/>
      <c r="VHW86"/>
      <c r="VHX86"/>
      <c r="VHY86"/>
      <c r="VHZ86"/>
      <c r="VIA86"/>
      <c r="VIB86"/>
      <c r="VIC86"/>
      <c r="VID86"/>
      <c r="VIE86"/>
      <c r="VIF86"/>
      <c r="VIG86"/>
      <c r="VIH86"/>
      <c r="VII86"/>
      <c r="VIJ86"/>
      <c r="VIK86"/>
      <c r="VIL86"/>
      <c r="VIM86"/>
      <c r="VIN86"/>
      <c r="VIO86"/>
      <c r="VIP86"/>
      <c r="VIQ86"/>
      <c r="VIR86"/>
      <c r="VIS86"/>
      <c r="VIT86"/>
      <c r="VIU86"/>
      <c r="VIV86"/>
      <c r="VIW86"/>
      <c r="VIX86"/>
      <c r="VIY86"/>
      <c r="VIZ86"/>
      <c r="VJA86"/>
      <c r="VJB86"/>
      <c r="VJC86"/>
      <c r="VJD86"/>
      <c r="VJE86"/>
      <c r="VJF86"/>
      <c r="VJG86"/>
      <c r="VJH86"/>
      <c r="VJI86"/>
      <c r="VJJ86"/>
      <c r="VJK86"/>
      <c r="VJL86"/>
      <c r="VJM86"/>
      <c r="VJN86"/>
      <c r="VJO86"/>
      <c r="VJP86"/>
      <c r="VJQ86"/>
      <c r="VJR86"/>
      <c r="VJS86"/>
      <c r="VJT86"/>
      <c r="VJU86"/>
      <c r="VJV86"/>
      <c r="VJW86"/>
      <c r="VJX86"/>
      <c r="VJY86"/>
      <c r="VJZ86"/>
      <c r="VKA86"/>
      <c r="VKB86"/>
      <c r="VKC86"/>
      <c r="VKD86"/>
      <c r="VKE86"/>
      <c r="VKF86"/>
      <c r="VKG86"/>
      <c r="VKH86"/>
      <c r="VKI86"/>
      <c r="VKJ86"/>
      <c r="VKK86"/>
      <c r="VKL86"/>
      <c r="VKM86"/>
      <c r="VKN86"/>
      <c r="VKO86"/>
      <c r="VKP86"/>
      <c r="VKQ86"/>
      <c r="VKR86"/>
      <c r="VKS86"/>
      <c r="VKT86"/>
      <c r="VKU86"/>
      <c r="VKV86"/>
      <c r="VKW86"/>
      <c r="VKX86"/>
      <c r="VKY86"/>
      <c r="VKZ86"/>
      <c r="VLA86"/>
      <c r="VLB86"/>
      <c r="VLC86"/>
      <c r="VLD86"/>
      <c r="VLE86"/>
      <c r="VLF86"/>
      <c r="VLG86"/>
      <c r="VLH86"/>
      <c r="VLI86"/>
      <c r="VLJ86"/>
      <c r="VLK86"/>
      <c r="VLL86"/>
      <c r="VLM86"/>
      <c r="VLN86"/>
      <c r="VLO86"/>
      <c r="VLP86"/>
      <c r="VLQ86"/>
      <c r="VLR86"/>
      <c r="VLS86"/>
      <c r="VLT86"/>
      <c r="VLU86"/>
      <c r="VLV86"/>
      <c r="VLW86"/>
      <c r="VLX86"/>
      <c r="VLY86"/>
      <c r="VLZ86"/>
      <c r="VMA86"/>
      <c r="VMB86"/>
      <c r="VMC86"/>
      <c r="VMD86"/>
      <c r="VME86"/>
      <c r="VMF86"/>
      <c r="VMG86"/>
      <c r="VMH86"/>
      <c r="VMI86"/>
      <c r="VMJ86"/>
      <c r="VMK86"/>
      <c r="VML86"/>
      <c r="VMM86"/>
      <c r="VMN86"/>
      <c r="VMO86"/>
      <c r="VMP86"/>
      <c r="VMQ86"/>
      <c r="VMR86"/>
      <c r="VMS86"/>
      <c r="VMT86"/>
      <c r="VMU86"/>
      <c r="VMV86"/>
      <c r="VMW86"/>
      <c r="VMX86"/>
      <c r="VMY86"/>
      <c r="VMZ86"/>
      <c r="VNA86"/>
      <c r="VNB86"/>
      <c r="VNC86"/>
      <c r="VND86"/>
      <c r="VNE86"/>
      <c r="VNF86"/>
      <c r="VNG86"/>
      <c r="VNH86"/>
      <c r="VNI86"/>
      <c r="VNJ86"/>
      <c r="VNK86"/>
      <c r="VNL86"/>
      <c r="VNM86"/>
      <c r="VNN86"/>
      <c r="VNO86"/>
      <c r="VNP86"/>
      <c r="VNQ86"/>
      <c r="VNR86"/>
      <c r="VNS86"/>
      <c r="VNT86"/>
      <c r="VNU86"/>
      <c r="VNV86"/>
      <c r="VNW86"/>
      <c r="VNX86"/>
      <c r="VNY86"/>
      <c r="VNZ86"/>
      <c r="VOA86"/>
      <c r="VOB86"/>
      <c r="VOC86"/>
      <c r="VOD86"/>
      <c r="VOE86"/>
      <c r="VOF86"/>
      <c r="VOG86"/>
      <c r="VOH86"/>
      <c r="VOI86"/>
      <c r="VOJ86"/>
      <c r="VOK86"/>
      <c r="VOL86"/>
      <c r="VOM86"/>
      <c r="VON86"/>
      <c r="VOO86"/>
      <c r="VOP86"/>
      <c r="VOQ86"/>
      <c r="VOR86"/>
      <c r="VOS86"/>
      <c r="VOT86"/>
      <c r="VOU86"/>
      <c r="VOV86"/>
      <c r="VOW86"/>
      <c r="VOX86"/>
      <c r="VOY86"/>
      <c r="VOZ86"/>
      <c r="VPA86"/>
      <c r="VPB86"/>
      <c r="VPC86"/>
      <c r="VPD86"/>
      <c r="VPE86"/>
      <c r="VPF86"/>
      <c r="VPG86"/>
      <c r="VPH86"/>
      <c r="VPI86"/>
      <c r="VPJ86"/>
      <c r="VPK86"/>
      <c r="VPL86"/>
      <c r="VPM86"/>
      <c r="VPN86"/>
      <c r="VPO86"/>
      <c r="VPP86"/>
      <c r="VPQ86"/>
      <c r="VPR86"/>
      <c r="VPS86"/>
      <c r="VPT86"/>
      <c r="VPU86"/>
      <c r="VPV86"/>
      <c r="VPW86"/>
      <c r="VPX86"/>
      <c r="VPY86"/>
      <c r="VPZ86"/>
      <c r="VQA86"/>
      <c r="VQB86"/>
      <c r="VQC86"/>
      <c r="VQD86"/>
      <c r="VQE86"/>
      <c r="VQF86"/>
      <c r="VQG86"/>
      <c r="VQH86"/>
      <c r="VQI86"/>
      <c r="VQJ86"/>
      <c r="VQK86"/>
      <c r="VQL86"/>
      <c r="VQM86"/>
      <c r="VQN86"/>
      <c r="VQO86"/>
      <c r="VQP86"/>
      <c r="VQQ86"/>
      <c r="VQR86"/>
      <c r="VQS86"/>
      <c r="VQT86"/>
      <c r="VQU86"/>
      <c r="VQV86"/>
      <c r="VQW86"/>
      <c r="VQX86"/>
      <c r="VQY86"/>
      <c r="VQZ86"/>
      <c r="VRA86"/>
      <c r="VRB86"/>
      <c r="VRC86"/>
      <c r="VRD86"/>
      <c r="VRE86"/>
      <c r="VRF86"/>
      <c r="VRG86"/>
      <c r="VRH86"/>
      <c r="VRI86"/>
      <c r="VRJ86"/>
      <c r="VRK86"/>
      <c r="VRL86"/>
      <c r="VRM86"/>
      <c r="VRN86"/>
      <c r="VRO86"/>
      <c r="VRP86"/>
      <c r="VRQ86"/>
      <c r="VRR86"/>
      <c r="VRS86"/>
      <c r="VRT86"/>
      <c r="VRU86"/>
      <c r="VRV86"/>
      <c r="VRW86"/>
      <c r="VRX86"/>
      <c r="VRY86"/>
      <c r="VRZ86"/>
      <c r="VSA86"/>
      <c r="VSB86"/>
      <c r="VSC86"/>
      <c r="VSD86"/>
      <c r="VSE86"/>
      <c r="VSF86"/>
      <c r="VSG86"/>
      <c r="VSH86"/>
      <c r="VSI86"/>
      <c r="VSJ86"/>
      <c r="VSK86"/>
      <c r="VSL86"/>
      <c r="VSM86"/>
      <c r="VSN86"/>
      <c r="VSO86"/>
      <c r="VSP86"/>
      <c r="VSQ86"/>
      <c r="VSR86"/>
      <c r="VSS86"/>
      <c r="VST86"/>
      <c r="VSU86"/>
      <c r="VSV86"/>
      <c r="VSW86"/>
      <c r="VSX86"/>
      <c r="VSY86"/>
      <c r="VSZ86"/>
      <c r="VTA86"/>
      <c r="VTB86"/>
      <c r="VTC86"/>
      <c r="VTD86"/>
      <c r="VTE86"/>
      <c r="VTF86"/>
      <c r="VTG86"/>
      <c r="VTH86"/>
      <c r="VTI86"/>
      <c r="VTJ86"/>
      <c r="VTK86"/>
      <c r="VTL86"/>
      <c r="VTM86"/>
      <c r="VTN86"/>
      <c r="VTO86"/>
      <c r="VTP86"/>
      <c r="VTQ86"/>
      <c r="VTR86"/>
      <c r="VTS86"/>
      <c r="VTT86"/>
      <c r="VTU86"/>
      <c r="VTV86"/>
      <c r="VTW86"/>
      <c r="VTX86"/>
      <c r="VTY86"/>
      <c r="VTZ86"/>
      <c r="VUA86"/>
      <c r="VUB86"/>
      <c r="VUC86"/>
      <c r="VUD86"/>
      <c r="VUE86"/>
      <c r="VUF86"/>
      <c r="VUG86"/>
      <c r="VUH86"/>
      <c r="VUI86"/>
      <c r="VUJ86"/>
      <c r="VUK86"/>
      <c r="VUL86"/>
      <c r="VUM86"/>
      <c r="VUN86"/>
      <c r="VUO86"/>
      <c r="VUP86"/>
      <c r="VUQ86"/>
      <c r="VUR86"/>
      <c r="VUS86"/>
      <c r="VUT86"/>
      <c r="VUU86"/>
      <c r="VUV86"/>
      <c r="VUW86"/>
      <c r="VUX86"/>
      <c r="VUY86"/>
      <c r="VUZ86"/>
      <c r="VVA86"/>
      <c r="VVB86"/>
      <c r="VVC86"/>
      <c r="VVD86"/>
      <c r="VVE86"/>
      <c r="VVF86"/>
      <c r="VVG86"/>
      <c r="VVH86"/>
      <c r="VVI86"/>
      <c r="VVJ86"/>
      <c r="VVK86"/>
      <c r="VVL86"/>
      <c r="VVM86"/>
      <c r="VVN86"/>
      <c r="VVO86"/>
      <c r="VVP86"/>
      <c r="VVQ86"/>
      <c r="VVR86"/>
      <c r="VVS86"/>
      <c r="VVT86"/>
      <c r="VVU86"/>
      <c r="VVV86"/>
      <c r="VVW86"/>
      <c r="VVX86"/>
      <c r="VVY86"/>
      <c r="VVZ86"/>
      <c r="VWA86"/>
      <c r="VWB86"/>
      <c r="VWC86"/>
      <c r="VWD86"/>
      <c r="VWE86"/>
      <c r="VWF86"/>
      <c r="VWG86"/>
      <c r="VWH86"/>
      <c r="VWI86"/>
      <c r="VWJ86"/>
      <c r="VWK86"/>
      <c r="VWL86"/>
      <c r="VWM86"/>
      <c r="VWN86"/>
      <c r="VWO86"/>
      <c r="VWP86"/>
      <c r="VWQ86"/>
      <c r="VWR86"/>
      <c r="VWS86"/>
      <c r="VWT86"/>
      <c r="VWU86"/>
      <c r="VWV86"/>
      <c r="VWW86"/>
      <c r="VWX86"/>
      <c r="VWY86"/>
      <c r="VWZ86"/>
      <c r="VXA86"/>
      <c r="VXB86"/>
      <c r="VXC86"/>
      <c r="VXD86"/>
      <c r="VXE86"/>
      <c r="VXF86"/>
      <c r="VXG86"/>
      <c r="VXH86"/>
      <c r="VXI86"/>
      <c r="VXJ86"/>
      <c r="VXK86"/>
      <c r="VXL86"/>
      <c r="VXM86"/>
      <c r="VXN86"/>
      <c r="VXO86"/>
      <c r="VXP86"/>
      <c r="VXQ86"/>
      <c r="VXR86"/>
      <c r="VXS86"/>
      <c r="VXT86"/>
      <c r="VXU86"/>
      <c r="VXV86"/>
      <c r="VXW86"/>
      <c r="VXX86"/>
      <c r="VXY86"/>
      <c r="VXZ86"/>
      <c r="VYA86"/>
      <c r="VYB86"/>
      <c r="VYC86"/>
      <c r="VYD86"/>
      <c r="VYE86"/>
      <c r="VYF86"/>
      <c r="VYG86"/>
      <c r="VYH86"/>
      <c r="VYI86"/>
      <c r="VYJ86"/>
      <c r="VYK86"/>
      <c r="VYL86"/>
      <c r="VYM86"/>
      <c r="VYN86"/>
      <c r="VYO86"/>
      <c r="VYP86"/>
      <c r="VYQ86"/>
      <c r="VYR86"/>
      <c r="VYS86"/>
      <c r="VYT86"/>
      <c r="VYU86"/>
      <c r="VYV86"/>
      <c r="VYW86"/>
      <c r="VYX86"/>
      <c r="VYY86"/>
      <c r="VYZ86"/>
      <c r="VZA86"/>
      <c r="VZB86"/>
      <c r="VZC86"/>
      <c r="VZD86"/>
      <c r="VZE86"/>
      <c r="VZF86"/>
      <c r="VZG86"/>
      <c r="VZH86"/>
      <c r="VZI86"/>
      <c r="VZJ86"/>
      <c r="VZK86"/>
      <c r="VZL86"/>
      <c r="VZM86"/>
      <c r="VZN86"/>
      <c r="VZO86"/>
      <c r="VZP86"/>
      <c r="VZQ86"/>
      <c r="VZR86"/>
      <c r="VZS86"/>
      <c r="VZT86"/>
      <c r="VZU86"/>
      <c r="VZV86"/>
      <c r="VZW86"/>
      <c r="VZX86"/>
      <c r="VZY86"/>
      <c r="VZZ86"/>
      <c r="WAA86"/>
      <c r="WAB86"/>
      <c r="WAC86"/>
      <c r="WAD86"/>
      <c r="WAE86"/>
      <c r="WAF86"/>
      <c r="WAG86"/>
      <c r="WAH86"/>
      <c r="WAI86"/>
      <c r="WAJ86"/>
      <c r="WAK86"/>
      <c r="WAL86"/>
      <c r="WAM86"/>
      <c r="WAN86"/>
      <c r="WAO86"/>
      <c r="WAP86"/>
      <c r="WAQ86"/>
      <c r="WAR86"/>
      <c r="WAS86"/>
      <c r="WAT86"/>
      <c r="WAU86"/>
      <c r="WAV86"/>
      <c r="WAW86"/>
      <c r="WAX86"/>
      <c r="WAY86"/>
      <c r="WAZ86"/>
      <c r="WBA86"/>
      <c r="WBB86"/>
      <c r="WBC86"/>
      <c r="WBD86"/>
      <c r="WBE86"/>
      <c r="WBF86"/>
      <c r="WBG86"/>
      <c r="WBH86"/>
      <c r="WBI86"/>
      <c r="WBJ86"/>
      <c r="WBK86"/>
      <c r="WBL86"/>
      <c r="WBM86"/>
      <c r="WBN86"/>
      <c r="WBO86"/>
      <c r="WBP86"/>
      <c r="WBQ86"/>
      <c r="WBR86"/>
      <c r="WBS86"/>
      <c r="WBT86"/>
      <c r="WBU86"/>
      <c r="WBV86"/>
      <c r="WBW86"/>
      <c r="WBX86"/>
      <c r="WBY86"/>
      <c r="WBZ86"/>
      <c r="WCA86"/>
      <c r="WCB86"/>
      <c r="WCC86"/>
      <c r="WCD86"/>
      <c r="WCE86"/>
      <c r="WCF86"/>
      <c r="WCG86"/>
      <c r="WCH86"/>
      <c r="WCI86"/>
      <c r="WCJ86"/>
      <c r="WCK86"/>
      <c r="WCL86"/>
      <c r="WCM86"/>
      <c r="WCN86"/>
      <c r="WCO86"/>
      <c r="WCP86"/>
      <c r="WCQ86"/>
      <c r="WCR86"/>
      <c r="WCS86"/>
      <c r="WCT86"/>
      <c r="WCU86"/>
      <c r="WCV86"/>
      <c r="WCW86"/>
      <c r="WCX86"/>
      <c r="WCY86"/>
      <c r="WCZ86"/>
      <c r="WDA86"/>
      <c r="WDB86"/>
      <c r="WDC86"/>
      <c r="WDD86"/>
      <c r="WDE86"/>
      <c r="WDF86"/>
      <c r="WDG86"/>
      <c r="WDH86"/>
      <c r="WDI86"/>
      <c r="WDJ86"/>
      <c r="WDK86"/>
      <c r="WDL86"/>
      <c r="WDM86"/>
      <c r="WDN86"/>
      <c r="WDO86"/>
      <c r="WDP86"/>
      <c r="WDQ86"/>
      <c r="WDR86"/>
      <c r="WDS86"/>
      <c r="WDT86"/>
      <c r="WDU86"/>
      <c r="WDV86"/>
      <c r="WDW86"/>
      <c r="WDX86"/>
      <c r="WDY86"/>
      <c r="WDZ86"/>
      <c r="WEA86"/>
      <c r="WEB86"/>
      <c r="WEC86"/>
      <c r="WED86"/>
      <c r="WEE86"/>
      <c r="WEF86"/>
      <c r="WEG86"/>
      <c r="WEH86"/>
      <c r="WEI86"/>
      <c r="WEJ86"/>
      <c r="WEK86"/>
      <c r="WEL86"/>
      <c r="WEM86"/>
      <c r="WEN86"/>
      <c r="WEO86"/>
      <c r="WEP86"/>
      <c r="WEQ86"/>
      <c r="WER86"/>
      <c r="WES86"/>
      <c r="WET86"/>
      <c r="WEU86"/>
      <c r="WEV86"/>
      <c r="WEW86"/>
      <c r="WEX86"/>
      <c r="WEY86"/>
      <c r="WEZ86"/>
      <c r="WFA86"/>
      <c r="WFB86"/>
      <c r="WFC86"/>
      <c r="WFD86"/>
      <c r="WFE86"/>
      <c r="WFF86"/>
      <c r="WFG86"/>
      <c r="WFH86"/>
      <c r="WFI86"/>
      <c r="WFJ86"/>
      <c r="WFK86"/>
      <c r="WFL86"/>
      <c r="WFM86"/>
      <c r="WFN86"/>
      <c r="WFO86"/>
      <c r="WFP86"/>
      <c r="WFQ86"/>
      <c r="WFR86"/>
      <c r="WFS86"/>
      <c r="WFT86"/>
      <c r="WFU86"/>
      <c r="WFV86"/>
      <c r="WFW86"/>
      <c r="WFX86"/>
      <c r="WFY86"/>
      <c r="WFZ86"/>
      <c r="WGA86"/>
      <c r="WGB86"/>
      <c r="WGC86"/>
      <c r="WGD86"/>
      <c r="WGE86"/>
      <c r="WGF86"/>
      <c r="WGG86"/>
      <c r="WGH86"/>
      <c r="WGI86"/>
      <c r="WGJ86"/>
      <c r="WGK86"/>
      <c r="WGL86"/>
      <c r="WGM86"/>
      <c r="WGN86"/>
      <c r="WGO86"/>
      <c r="WGP86"/>
      <c r="WGQ86"/>
      <c r="WGR86"/>
      <c r="WGS86"/>
      <c r="WGT86"/>
      <c r="WGU86"/>
      <c r="WGV86"/>
      <c r="WGW86"/>
      <c r="WGX86"/>
      <c r="WGY86"/>
      <c r="WGZ86"/>
      <c r="WHA86"/>
      <c r="WHB86"/>
      <c r="WHC86"/>
      <c r="WHD86"/>
      <c r="WHE86"/>
      <c r="WHF86"/>
      <c r="WHG86"/>
      <c r="WHH86"/>
      <c r="WHI86"/>
      <c r="WHJ86"/>
      <c r="WHK86"/>
      <c r="WHL86"/>
      <c r="WHM86"/>
      <c r="WHN86"/>
      <c r="WHO86"/>
      <c r="WHP86"/>
      <c r="WHQ86"/>
      <c r="WHR86"/>
      <c r="WHS86"/>
      <c r="WHT86"/>
      <c r="WHU86"/>
      <c r="WHV86"/>
      <c r="WHW86"/>
      <c r="WHX86"/>
      <c r="WHY86"/>
      <c r="WHZ86"/>
      <c r="WIA86"/>
      <c r="WIB86"/>
      <c r="WIC86"/>
      <c r="WID86"/>
      <c r="WIE86"/>
      <c r="WIF86"/>
      <c r="WIG86"/>
      <c r="WIH86"/>
      <c r="WII86"/>
      <c r="WIJ86"/>
      <c r="WIK86"/>
      <c r="WIL86"/>
      <c r="WIM86"/>
      <c r="WIN86"/>
      <c r="WIO86"/>
      <c r="WIP86"/>
      <c r="WIQ86"/>
      <c r="WIR86"/>
      <c r="WIS86"/>
      <c r="WIT86"/>
      <c r="WIU86"/>
      <c r="WIV86"/>
      <c r="WIW86"/>
      <c r="WIX86"/>
      <c r="WIY86"/>
      <c r="WIZ86"/>
      <c r="WJA86"/>
      <c r="WJB86"/>
      <c r="WJC86"/>
      <c r="WJD86"/>
      <c r="WJE86"/>
      <c r="WJF86"/>
      <c r="WJG86"/>
      <c r="WJH86"/>
      <c r="WJI86"/>
      <c r="WJJ86"/>
      <c r="WJK86"/>
      <c r="WJL86"/>
      <c r="WJM86"/>
      <c r="WJN86"/>
      <c r="WJO86"/>
      <c r="WJP86"/>
      <c r="WJQ86"/>
      <c r="WJR86"/>
      <c r="WJS86"/>
      <c r="WJT86"/>
      <c r="WJU86"/>
      <c r="WJV86"/>
      <c r="WJW86"/>
      <c r="WJX86"/>
      <c r="WJY86"/>
      <c r="WJZ86"/>
      <c r="WKA86"/>
      <c r="WKB86"/>
      <c r="WKC86"/>
      <c r="WKD86"/>
      <c r="WKE86"/>
      <c r="WKF86"/>
      <c r="WKG86"/>
      <c r="WKH86"/>
      <c r="WKI86"/>
      <c r="WKJ86"/>
      <c r="WKK86"/>
      <c r="WKL86"/>
      <c r="WKM86"/>
      <c r="WKN86"/>
      <c r="WKO86"/>
      <c r="WKP86"/>
      <c r="WKQ86"/>
      <c r="WKR86"/>
      <c r="WKS86"/>
      <c r="WKT86"/>
      <c r="WKU86"/>
      <c r="WKV86"/>
      <c r="WKW86"/>
      <c r="WKX86"/>
      <c r="WKY86"/>
      <c r="WKZ86"/>
      <c r="WLA86"/>
      <c r="WLB86"/>
      <c r="WLC86"/>
      <c r="WLD86"/>
      <c r="WLE86"/>
      <c r="WLF86"/>
      <c r="WLG86"/>
      <c r="WLH86"/>
      <c r="WLI86"/>
      <c r="WLJ86"/>
      <c r="WLK86"/>
      <c r="WLL86"/>
      <c r="WLM86"/>
      <c r="WLN86"/>
      <c r="WLO86"/>
      <c r="WLP86"/>
      <c r="WLQ86"/>
      <c r="WLR86"/>
      <c r="WLS86"/>
      <c r="WLT86"/>
      <c r="WLU86"/>
      <c r="WLV86"/>
      <c r="WLW86"/>
      <c r="WLX86"/>
      <c r="WLY86"/>
      <c r="WLZ86"/>
      <c r="WMA86"/>
      <c r="WMB86"/>
      <c r="WMC86"/>
      <c r="WMD86"/>
      <c r="WME86"/>
      <c r="WMF86"/>
      <c r="WMG86"/>
      <c r="WMH86"/>
      <c r="WMI86"/>
      <c r="WMJ86"/>
      <c r="WMK86"/>
      <c r="WML86"/>
      <c r="WMM86"/>
      <c r="WMN86"/>
      <c r="WMO86"/>
      <c r="WMP86"/>
      <c r="WMQ86"/>
      <c r="WMR86"/>
      <c r="WMS86"/>
      <c r="WMT86"/>
      <c r="WMU86"/>
      <c r="WMV86"/>
      <c r="WMW86"/>
      <c r="WMX86"/>
      <c r="WMY86"/>
      <c r="WMZ86"/>
      <c r="WNA86"/>
      <c r="WNB86"/>
      <c r="WNC86"/>
      <c r="WND86"/>
      <c r="WNE86"/>
      <c r="WNF86"/>
      <c r="WNG86"/>
      <c r="WNH86"/>
      <c r="WNI86"/>
      <c r="WNJ86"/>
      <c r="WNK86"/>
      <c r="WNL86"/>
      <c r="WNM86"/>
      <c r="WNN86"/>
      <c r="WNO86"/>
      <c r="WNP86"/>
      <c r="WNQ86"/>
      <c r="WNR86"/>
      <c r="WNS86"/>
      <c r="WNT86"/>
      <c r="WNU86"/>
      <c r="WNV86"/>
      <c r="WNW86"/>
      <c r="WNX86"/>
      <c r="WNY86"/>
      <c r="WNZ86"/>
      <c r="WOA86"/>
      <c r="WOB86"/>
      <c r="WOC86"/>
      <c r="WOD86"/>
      <c r="WOE86"/>
      <c r="WOF86"/>
      <c r="WOG86"/>
      <c r="WOH86"/>
      <c r="WOI86"/>
      <c r="WOJ86"/>
      <c r="WOK86"/>
      <c r="WOL86"/>
      <c r="WOM86"/>
      <c r="WON86"/>
      <c r="WOO86"/>
      <c r="WOP86"/>
      <c r="WOQ86"/>
      <c r="WOR86"/>
      <c r="WOS86"/>
      <c r="WOT86"/>
      <c r="WOU86"/>
      <c r="WOV86"/>
      <c r="WOW86"/>
      <c r="WOX86"/>
      <c r="WOY86"/>
      <c r="WOZ86"/>
      <c r="WPA86"/>
      <c r="WPB86"/>
      <c r="WPC86"/>
      <c r="WPD86"/>
      <c r="WPE86"/>
      <c r="WPF86"/>
      <c r="WPG86"/>
      <c r="WPH86"/>
      <c r="WPI86"/>
      <c r="WPJ86"/>
      <c r="WPK86"/>
      <c r="WPL86"/>
      <c r="WPM86"/>
      <c r="WPN86"/>
      <c r="WPO86"/>
      <c r="WPP86"/>
      <c r="WPQ86"/>
      <c r="WPR86"/>
      <c r="WPS86"/>
      <c r="WPT86"/>
      <c r="WPU86"/>
      <c r="WPV86"/>
      <c r="WPW86"/>
      <c r="WPX86"/>
      <c r="WPY86"/>
      <c r="WPZ86"/>
      <c r="WQA86"/>
      <c r="WQB86"/>
      <c r="WQC86"/>
      <c r="WQD86"/>
      <c r="WQE86"/>
      <c r="WQF86"/>
      <c r="WQG86"/>
      <c r="WQH86"/>
      <c r="WQI86"/>
      <c r="WQJ86"/>
      <c r="WQK86"/>
      <c r="WQL86"/>
      <c r="WQM86"/>
      <c r="WQN86"/>
      <c r="WQO86"/>
      <c r="WQP86"/>
      <c r="WQQ86"/>
      <c r="WQR86"/>
      <c r="WQS86"/>
      <c r="WQT86"/>
      <c r="WQU86"/>
      <c r="WQV86"/>
      <c r="WQW86"/>
      <c r="WQX86"/>
      <c r="WQY86"/>
      <c r="WQZ86"/>
      <c r="WRA86"/>
      <c r="WRB86"/>
      <c r="WRC86"/>
      <c r="WRD86"/>
      <c r="WRE86"/>
      <c r="WRF86"/>
      <c r="WRG86"/>
      <c r="WRH86"/>
      <c r="WRI86"/>
      <c r="WRJ86"/>
      <c r="WRK86"/>
      <c r="WRL86"/>
      <c r="WRM86"/>
      <c r="WRN86"/>
      <c r="WRO86"/>
      <c r="WRP86"/>
      <c r="WRQ86"/>
      <c r="WRR86"/>
      <c r="WRS86"/>
      <c r="WRT86"/>
      <c r="WRU86"/>
      <c r="WRV86"/>
      <c r="WRW86"/>
      <c r="WRX86"/>
      <c r="WRY86"/>
      <c r="WRZ86"/>
      <c r="WSA86"/>
      <c r="WSB86"/>
      <c r="WSC86"/>
      <c r="WSD86"/>
      <c r="WSE86"/>
      <c r="WSF86"/>
      <c r="WSG86"/>
      <c r="WSH86"/>
      <c r="WSI86"/>
      <c r="WSJ86"/>
      <c r="WSK86"/>
      <c r="WSL86"/>
      <c r="WSM86"/>
      <c r="WSN86"/>
      <c r="WSO86"/>
      <c r="WSP86"/>
      <c r="WSQ86"/>
      <c r="WSR86"/>
      <c r="WSS86"/>
      <c r="WST86"/>
      <c r="WSU86"/>
      <c r="WSV86"/>
      <c r="WSW86"/>
      <c r="WSX86"/>
      <c r="WSY86"/>
      <c r="WSZ86"/>
      <c r="WTA86"/>
      <c r="WTB86"/>
      <c r="WTC86"/>
      <c r="WTD86"/>
      <c r="WTE86"/>
      <c r="WTF86"/>
      <c r="WTG86"/>
      <c r="WTH86"/>
      <c r="WTI86"/>
      <c r="WTJ86"/>
      <c r="WTK86"/>
      <c r="WTL86"/>
      <c r="WTM86"/>
      <c r="WTN86"/>
      <c r="WTO86"/>
      <c r="WTP86"/>
      <c r="WTQ86"/>
      <c r="WTR86"/>
      <c r="WTS86"/>
      <c r="WTT86"/>
      <c r="WTU86"/>
      <c r="WTV86"/>
      <c r="WTW86"/>
      <c r="WTX86"/>
      <c r="WTY86"/>
      <c r="WTZ86"/>
      <c r="WUA86"/>
      <c r="WUB86"/>
      <c r="WUC86"/>
      <c r="WUD86"/>
      <c r="WUE86"/>
      <c r="WUF86"/>
      <c r="WUG86"/>
      <c r="WUH86"/>
      <c r="WUI86"/>
      <c r="WUJ86"/>
      <c r="WUK86"/>
      <c r="WUL86"/>
      <c r="WUM86"/>
      <c r="WUN86"/>
      <c r="WUO86"/>
      <c r="WUP86"/>
      <c r="WUQ86"/>
      <c r="WUR86"/>
      <c r="WUS86"/>
      <c r="WUT86"/>
      <c r="WUU86"/>
      <c r="WUV86"/>
      <c r="WUW86"/>
      <c r="WUX86"/>
      <c r="WUY86"/>
      <c r="WUZ86"/>
      <c r="WVA86"/>
      <c r="WVB86"/>
      <c r="WVC86"/>
      <c r="WVD86"/>
      <c r="WVE86"/>
      <c r="WVF86"/>
      <c r="WVG86"/>
      <c r="WVH86"/>
      <c r="WVI86"/>
      <c r="WVJ86"/>
      <c r="WVK86"/>
      <c r="WVL86"/>
      <c r="WVM86"/>
      <c r="WVN86"/>
      <c r="WVO86"/>
      <c r="WVP86"/>
      <c r="WVQ86"/>
      <c r="WVR86"/>
      <c r="WVS86"/>
      <c r="WVT86"/>
      <c r="WVU86"/>
      <c r="WVV86"/>
      <c r="WVW86"/>
      <c r="WVX86"/>
      <c r="WVY86"/>
      <c r="WVZ86"/>
      <c r="WWA86"/>
      <c r="WWB86"/>
      <c r="WWC86"/>
      <c r="WWD86"/>
      <c r="WWE86"/>
      <c r="WWF86"/>
      <c r="WWG86"/>
      <c r="WWH86"/>
      <c r="WWI86"/>
      <c r="WWJ86"/>
      <c r="WWK86"/>
      <c r="WWL86"/>
      <c r="WWM86"/>
      <c r="WWN86"/>
      <c r="WWO86"/>
      <c r="WWP86"/>
      <c r="WWQ86"/>
      <c r="WWR86"/>
      <c r="WWS86"/>
      <c r="WWT86"/>
      <c r="WWU86"/>
      <c r="WWV86"/>
      <c r="WWW86"/>
      <c r="WWX86"/>
      <c r="WWY86"/>
      <c r="WWZ86"/>
      <c r="WXA86"/>
      <c r="WXB86"/>
      <c r="WXC86"/>
      <c r="WXD86"/>
      <c r="WXE86"/>
      <c r="WXF86"/>
      <c r="WXG86"/>
      <c r="WXH86"/>
      <c r="WXI86"/>
      <c r="WXJ86"/>
      <c r="WXK86"/>
      <c r="WXL86"/>
      <c r="WXM86"/>
      <c r="WXN86"/>
      <c r="WXO86"/>
      <c r="WXP86"/>
      <c r="WXQ86"/>
      <c r="WXR86"/>
      <c r="WXS86"/>
      <c r="WXT86"/>
      <c r="WXU86"/>
      <c r="WXV86"/>
      <c r="WXW86"/>
      <c r="WXX86"/>
      <c r="WXY86"/>
      <c r="WXZ86"/>
      <c r="WYA86"/>
      <c r="WYB86"/>
      <c r="WYC86"/>
      <c r="WYD86"/>
      <c r="WYE86"/>
      <c r="WYF86"/>
      <c r="WYG86"/>
      <c r="WYH86"/>
      <c r="WYI86"/>
      <c r="WYJ86"/>
      <c r="WYK86"/>
      <c r="WYL86"/>
      <c r="WYM86"/>
      <c r="WYN86"/>
      <c r="WYO86"/>
      <c r="WYP86"/>
      <c r="WYQ86"/>
      <c r="WYR86"/>
      <c r="WYS86"/>
      <c r="WYT86"/>
      <c r="WYU86"/>
      <c r="WYV86"/>
      <c r="WYW86"/>
      <c r="WYX86"/>
      <c r="WYY86"/>
      <c r="WYZ86"/>
      <c r="WZA86"/>
      <c r="WZB86"/>
      <c r="WZC86"/>
      <c r="WZD86"/>
      <c r="WZE86"/>
      <c r="WZF86"/>
      <c r="WZG86"/>
      <c r="WZH86"/>
      <c r="WZI86"/>
      <c r="WZJ86"/>
      <c r="WZK86"/>
      <c r="WZL86"/>
      <c r="WZM86"/>
      <c r="WZN86"/>
      <c r="WZO86"/>
      <c r="WZP86"/>
      <c r="WZQ86"/>
      <c r="WZR86"/>
      <c r="WZS86"/>
      <c r="WZT86"/>
      <c r="WZU86"/>
      <c r="WZV86"/>
      <c r="WZW86"/>
      <c r="WZX86"/>
      <c r="WZY86"/>
      <c r="WZZ86"/>
      <c r="XAA86"/>
      <c r="XAB86"/>
      <c r="XAC86"/>
      <c r="XAD86"/>
      <c r="XAE86"/>
      <c r="XAF86"/>
      <c r="XAG86"/>
      <c r="XAH86"/>
      <c r="XAI86"/>
      <c r="XAJ86"/>
      <c r="XAK86"/>
      <c r="XAL86"/>
      <c r="XAM86"/>
      <c r="XAN86"/>
      <c r="XAO86"/>
      <c r="XAP86"/>
      <c r="XAQ86"/>
      <c r="XAR86"/>
      <c r="XAS86"/>
      <c r="XAT86"/>
      <c r="XAU86"/>
      <c r="XAV86"/>
      <c r="XAW86"/>
      <c r="XAX86"/>
      <c r="XAY86"/>
      <c r="XAZ86"/>
      <c r="XBA86"/>
      <c r="XBB86"/>
      <c r="XBC86"/>
      <c r="XBD86"/>
      <c r="XBE86"/>
      <c r="XBF86"/>
      <c r="XBG86"/>
      <c r="XBH86"/>
      <c r="XBI86"/>
      <c r="XBJ86"/>
      <c r="XBK86"/>
      <c r="XBL86"/>
      <c r="XBM86"/>
      <c r="XBN86"/>
      <c r="XBO86"/>
      <c r="XBP86"/>
      <c r="XBQ86"/>
      <c r="XBR86"/>
      <c r="XBS86"/>
      <c r="XBT86"/>
      <c r="XBU86"/>
      <c r="XBV86"/>
      <c r="XBW86"/>
      <c r="XBX86"/>
      <c r="XBY86"/>
      <c r="XBZ86"/>
      <c r="XCA86"/>
      <c r="XCB86"/>
      <c r="XCC86"/>
      <c r="XCD86"/>
      <c r="XCE86"/>
      <c r="XCF86"/>
      <c r="XCG86"/>
      <c r="XCH86"/>
      <c r="XCI86"/>
      <c r="XCJ86"/>
      <c r="XCK86"/>
      <c r="XCL86"/>
      <c r="XCM86"/>
      <c r="XCN86"/>
      <c r="XCO86"/>
      <c r="XCP86"/>
      <c r="XCQ86"/>
      <c r="XCR86"/>
      <c r="XCS86"/>
      <c r="XCT86"/>
      <c r="XCU86"/>
      <c r="XCV86"/>
      <c r="XCW86"/>
      <c r="XCX86"/>
      <c r="XCY86"/>
      <c r="XCZ86"/>
      <c r="XDA86"/>
      <c r="XDB86"/>
      <c r="XDC86"/>
      <c r="XDD86"/>
      <c r="XDE86"/>
      <c r="XDF86"/>
      <c r="XDG86"/>
      <c r="XDH86"/>
      <c r="XDI86"/>
      <c r="XDJ86"/>
      <c r="XDK86"/>
      <c r="XDL86"/>
      <c r="XDM86"/>
      <c r="XDN86"/>
      <c r="XDO86"/>
      <c r="XDP86"/>
      <c r="XDQ86"/>
      <c r="XDR86"/>
      <c r="XDS86"/>
      <c r="XDT86"/>
      <c r="XDU86"/>
      <c r="XDV86"/>
      <c r="XDW86"/>
      <c r="XDX86"/>
      <c r="XDY86"/>
      <c r="XDZ86"/>
      <c r="XEA86"/>
      <c r="XEB86"/>
      <c r="XEC86"/>
      <c r="XED86"/>
      <c r="XEE86"/>
      <c r="XEF86"/>
      <c r="XEG86"/>
      <c r="XEH86"/>
      <c r="XEI86"/>
      <c r="XEJ86"/>
      <c r="XEK86"/>
      <c r="XEL86"/>
      <c r="XEM86"/>
      <c r="XEN86"/>
      <c r="XEO86"/>
      <c r="XEP86"/>
      <c r="XEQ86"/>
      <c r="XER86"/>
      <c r="XES86"/>
      <c r="XET86"/>
      <c r="XEU86"/>
      <c r="XEV86"/>
      <c r="XEW86"/>
      <c r="XEX86"/>
      <c r="XEY86"/>
      <c r="XEZ86"/>
      <c r="XFA86"/>
      <c r="XFB86"/>
      <c r="XFC86"/>
    </row>
    <row r="87" spans="1:16383" ht="60" customHeight="1">
      <c r="A87" s="18">
        <v>86</v>
      </c>
      <c r="B87" s="18" t="s">
        <v>15814</v>
      </c>
      <c r="C87" s="18" t="s">
        <v>16628</v>
      </c>
      <c r="D87" s="20">
        <f>COUNTIFS(调查表!C:C,年代!C87,调查表!H:H,"不详")</f>
        <v>0</v>
      </c>
      <c r="E87" s="47">
        <f>COUNTIFS(调查表!C:C,年代!C87,调查表!H:H,"夏")</f>
        <v>0</v>
      </c>
      <c r="F87" s="20">
        <f>COUNTIFS(调查表!C:C,年代!C87,调查表!H:H,"商")</f>
        <v>0</v>
      </c>
      <c r="G87" s="20">
        <f>COUNTIFS(调查表!C:C,年代!C87,调查表!H:H,"周（春秋战国）")</f>
        <v>0</v>
      </c>
      <c r="H87" s="20">
        <f>COUNTIFS(调查表!C:C,年代!C87,调查表!H:H,"秦朝")</f>
        <v>0</v>
      </c>
      <c r="I87" s="20">
        <f>COUNTIFS(调查表!C:C,年代!C87,调查表!H:H,"西汉")</f>
        <v>0</v>
      </c>
      <c r="J87" s="20">
        <f>COUNTIFS(调查表!C:C,年代!C87,调查表!H:H,"新朝")</f>
        <v>0</v>
      </c>
      <c r="K87" s="20">
        <f>COUNTIFS(调查表!C:C,年代!C87,调查表!H:H,"东汉")</f>
        <v>0</v>
      </c>
      <c r="L87" s="20">
        <f>COUNTIFS(调查表!C:C,年代!C87,调查表!H:H,"三国")</f>
        <v>0</v>
      </c>
      <c r="M87" s="20">
        <f>COUNTIFS(调查表!C:C,年代!C87,调查表!H:H,"晋")</f>
        <v>0</v>
      </c>
      <c r="N87" s="20">
        <f>COUNTIFS(调查表!C:C,年代!C87,调查表!H:H,"南北朝")</f>
        <v>0</v>
      </c>
      <c r="O87" s="20">
        <f>COUNTIFS(调查表!C:C,年代!C87,调查表!H:H,"隋朝")</f>
        <v>0</v>
      </c>
      <c r="P87" s="20">
        <f>COUNTIFS(调查表!C:C,年代!C87,调查表!H:H,"唐朝")</f>
        <v>0</v>
      </c>
      <c r="Q87" s="20">
        <f>COUNTIFS(调查表!C:C,年代!C87,调查表!H:H,"五代十国")</f>
        <v>0</v>
      </c>
      <c r="R87" s="20">
        <f>COUNTIFS(调查表!C:C,年代!C87,调查表!H:H,"宋")</f>
        <v>5</v>
      </c>
      <c r="S87" s="20">
        <f>COUNTIFS(调查表!C:C,年代!C87,调查表!H:H,"元")</f>
        <v>2</v>
      </c>
      <c r="T87" s="20">
        <f>COUNTIFS(调查表!C:C,年代!C87,调查表!H:H,"明")</f>
        <v>19</v>
      </c>
      <c r="U87" s="20">
        <f>COUNTIFS(调查表!C:C,年代!C87,调查表!H:H,"清")</f>
        <v>21</v>
      </c>
      <c r="V87" s="20">
        <f>COUNTIFS(调查表!C:C,年代!C87,调查表!H:H,"中华民国")</f>
        <v>2</v>
      </c>
      <c r="W87" s="20">
        <f>COUNTIFS(调查表!C:C,年代!C87,调查表!H:H,"50年代")</f>
        <v>0</v>
      </c>
      <c r="X87" s="20">
        <f>COUNTIFS(调查表!C:C,年代!C87,调查表!H:H,"60年代")</f>
        <v>0</v>
      </c>
      <c r="Y87" s="20">
        <f>COUNTIFS(调查表!C:C,年代!C87,调查表!H:H,"70年代")</f>
        <v>0</v>
      </c>
      <c r="Z87" s="20">
        <f>COUNTIFS(调查表!C:C,年代!C87,调查表!H:H,"80年代")</f>
        <v>0</v>
      </c>
      <c r="AA87" s="20">
        <f>COUNTIFS(调查表!C:C,年代!C87,调查表!H:H,"现代")</f>
        <v>0</v>
      </c>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c r="AMK87"/>
      <c r="AML87"/>
      <c r="AMM87"/>
      <c r="AMN87"/>
      <c r="AMO87"/>
      <c r="AMP87"/>
      <c r="AMQ87"/>
      <c r="AMR87"/>
      <c r="AMS87"/>
      <c r="AMT87"/>
      <c r="AMU87"/>
      <c r="AMV87"/>
      <c r="AMW87"/>
      <c r="AMX87"/>
      <c r="AMY87"/>
      <c r="AMZ87"/>
      <c r="ANA87"/>
      <c r="ANB87"/>
      <c r="ANC87"/>
      <c r="AND87"/>
      <c r="ANE87"/>
      <c r="ANF87"/>
      <c r="ANG87"/>
      <c r="ANH87"/>
      <c r="ANI87"/>
      <c r="ANJ87"/>
      <c r="ANK87"/>
      <c r="ANL87"/>
      <c r="ANM87"/>
      <c r="ANN87"/>
      <c r="ANO87"/>
      <c r="ANP87"/>
      <c r="ANQ87"/>
      <c r="ANR87"/>
      <c r="ANS87"/>
      <c r="ANT87"/>
      <c r="ANU87"/>
      <c r="ANV87"/>
      <c r="ANW87"/>
      <c r="ANX87"/>
      <c r="ANY87"/>
      <c r="ANZ87"/>
      <c r="AOA87"/>
      <c r="AOB87"/>
      <c r="AOC87"/>
      <c r="AOD87"/>
      <c r="AOE87"/>
      <c r="AOF87"/>
      <c r="AOG87"/>
      <c r="AOH87"/>
      <c r="AOI87"/>
      <c r="AOJ87"/>
      <c r="AOK87"/>
      <c r="AOL87"/>
      <c r="AOM87"/>
      <c r="AON87"/>
      <c r="AOO87"/>
      <c r="AOP87"/>
      <c r="AOQ87"/>
      <c r="AOR87"/>
      <c r="AOS87"/>
      <c r="AOT87"/>
      <c r="AOU87"/>
      <c r="AOV87"/>
      <c r="AOW87"/>
      <c r="AOX87"/>
      <c r="AOY87"/>
      <c r="AOZ87"/>
      <c r="APA87"/>
      <c r="APB87"/>
      <c r="APC87"/>
      <c r="APD87"/>
      <c r="APE87"/>
      <c r="APF87"/>
      <c r="APG87"/>
      <c r="APH87"/>
      <c r="API87"/>
      <c r="APJ87"/>
      <c r="APK87"/>
      <c r="APL87"/>
      <c r="APM87"/>
      <c r="APN87"/>
      <c r="APO87"/>
      <c r="APP87"/>
      <c r="APQ87"/>
      <c r="APR87"/>
      <c r="APS87"/>
      <c r="APT87"/>
      <c r="APU87"/>
      <c r="APV87"/>
      <c r="APW87"/>
      <c r="APX87"/>
      <c r="APY87"/>
      <c r="APZ87"/>
      <c r="AQA87"/>
      <c r="AQB87"/>
      <c r="AQC87"/>
      <c r="AQD87"/>
      <c r="AQE87"/>
      <c r="AQF87"/>
      <c r="AQG87"/>
      <c r="AQH87"/>
      <c r="AQI87"/>
      <c r="AQJ87"/>
      <c r="AQK87"/>
      <c r="AQL87"/>
      <c r="AQM87"/>
      <c r="AQN87"/>
      <c r="AQO87"/>
      <c r="AQP87"/>
      <c r="AQQ87"/>
      <c r="AQR87"/>
      <c r="AQS87"/>
      <c r="AQT87"/>
      <c r="AQU87"/>
      <c r="AQV87"/>
      <c r="AQW87"/>
      <c r="AQX87"/>
      <c r="AQY87"/>
      <c r="AQZ87"/>
      <c r="ARA87"/>
      <c r="ARB87"/>
      <c r="ARC87"/>
      <c r="ARD87"/>
      <c r="ARE87"/>
      <c r="ARF87"/>
      <c r="ARG87"/>
      <c r="ARH87"/>
      <c r="ARI87"/>
      <c r="ARJ87"/>
      <c r="ARK87"/>
      <c r="ARL87"/>
      <c r="ARM87"/>
      <c r="ARN87"/>
      <c r="ARO87"/>
      <c r="ARP87"/>
      <c r="ARQ87"/>
      <c r="ARR87"/>
      <c r="ARS87"/>
      <c r="ART87"/>
      <c r="ARU87"/>
      <c r="ARV87"/>
      <c r="ARW87"/>
      <c r="ARX87"/>
      <c r="ARY87"/>
      <c r="ARZ87"/>
      <c r="ASA87"/>
      <c r="ASB87"/>
      <c r="ASC87"/>
      <c r="ASD87"/>
      <c r="ASE87"/>
      <c r="ASF87"/>
      <c r="ASG87"/>
      <c r="ASH87"/>
      <c r="ASI87"/>
      <c r="ASJ87"/>
      <c r="ASK87"/>
      <c r="ASL87"/>
      <c r="ASM87"/>
      <c r="ASN87"/>
      <c r="ASO87"/>
      <c r="ASP87"/>
      <c r="ASQ87"/>
      <c r="ASR87"/>
      <c r="ASS87"/>
      <c r="AST87"/>
      <c r="ASU87"/>
      <c r="ASV87"/>
      <c r="ASW87"/>
      <c r="ASX87"/>
      <c r="ASY87"/>
      <c r="ASZ87"/>
      <c r="ATA87"/>
      <c r="ATB87"/>
      <c r="ATC87"/>
      <c r="ATD87"/>
      <c r="ATE87"/>
      <c r="ATF87"/>
      <c r="ATG87"/>
      <c r="ATH87"/>
      <c r="ATI87"/>
      <c r="ATJ87"/>
      <c r="ATK87"/>
      <c r="ATL87"/>
      <c r="ATM87"/>
      <c r="ATN87"/>
      <c r="ATO87"/>
      <c r="ATP87"/>
      <c r="ATQ87"/>
      <c r="ATR87"/>
      <c r="ATS87"/>
      <c r="ATT87"/>
      <c r="ATU87"/>
      <c r="ATV87"/>
      <c r="ATW87"/>
      <c r="ATX87"/>
      <c r="ATY87"/>
      <c r="ATZ87"/>
      <c r="AUA87"/>
      <c r="AUB87"/>
      <c r="AUC87"/>
      <c r="AUD87"/>
      <c r="AUE87"/>
      <c r="AUF87"/>
      <c r="AUG87"/>
      <c r="AUH87"/>
      <c r="AUI87"/>
      <c r="AUJ87"/>
      <c r="AUK87"/>
      <c r="AUL87"/>
      <c r="AUM87"/>
      <c r="AUN87"/>
      <c r="AUO87"/>
      <c r="AUP87"/>
      <c r="AUQ87"/>
      <c r="AUR87"/>
      <c r="AUS87"/>
      <c r="AUT87"/>
      <c r="AUU87"/>
      <c r="AUV87"/>
      <c r="AUW87"/>
      <c r="AUX87"/>
      <c r="AUY87"/>
      <c r="AUZ87"/>
      <c r="AVA87"/>
      <c r="AVB87"/>
      <c r="AVC87"/>
      <c r="AVD87"/>
      <c r="AVE87"/>
      <c r="AVF87"/>
      <c r="AVG87"/>
      <c r="AVH87"/>
      <c r="AVI87"/>
      <c r="AVJ87"/>
      <c r="AVK87"/>
      <c r="AVL87"/>
      <c r="AVM87"/>
      <c r="AVN87"/>
      <c r="AVO87"/>
      <c r="AVP87"/>
      <c r="AVQ87"/>
      <c r="AVR87"/>
      <c r="AVS87"/>
      <c r="AVT87"/>
      <c r="AVU87"/>
      <c r="AVV87"/>
      <c r="AVW87"/>
      <c r="AVX87"/>
      <c r="AVY87"/>
      <c r="AVZ87"/>
      <c r="AWA87"/>
      <c r="AWB87"/>
      <c r="AWC87"/>
      <c r="AWD87"/>
      <c r="AWE87"/>
      <c r="AWF87"/>
      <c r="AWG87"/>
      <c r="AWH87"/>
      <c r="AWI87"/>
      <c r="AWJ87"/>
      <c r="AWK87"/>
      <c r="AWL87"/>
      <c r="AWM87"/>
      <c r="AWN87"/>
      <c r="AWO87"/>
      <c r="AWP87"/>
      <c r="AWQ87"/>
      <c r="AWR87"/>
      <c r="AWS87"/>
      <c r="AWT87"/>
      <c r="AWU87"/>
      <c r="AWV87"/>
      <c r="AWW87"/>
      <c r="AWX87"/>
      <c r="AWY87"/>
      <c r="AWZ87"/>
      <c r="AXA87"/>
      <c r="AXB87"/>
      <c r="AXC87"/>
      <c r="AXD87"/>
      <c r="AXE87"/>
      <c r="AXF87"/>
      <c r="AXG87"/>
      <c r="AXH87"/>
      <c r="AXI87"/>
      <c r="AXJ87"/>
      <c r="AXK87"/>
      <c r="AXL87"/>
      <c r="AXM87"/>
      <c r="AXN87"/>
      <c r="AXO87"/>
      <c r="AXP87"/>
      <c r="AXQ87"/>
      <c r="AXR87"/>
      <c r="AXS87"/>
      <c r="AXT87"/>
      <c r="AXU87"/>
      <c r="AXV87"/>
      <c r="AXW87"/>
      <c r="AXX87"/>
      <c r="AXY87"/>
      <c r="AXZ87"/>
      <c r="AYA87"/>
      <c r="AYB87"/>
      <c r="AYC87"/>
      <c r="AYD87"/>
      <c r="AYE87"/>
      <c r="AYF87"/>
      <c r="AYG87"/>
      <c r="AYH87"/>
      <c r="AYI87"/>
      <c r="AYJ87"/>
      <c r="AYK87"/>
      <c r="AYL87"/>
      <c r="AYM87"/>
      <c r="AYN87"/>
      <c r="AYO87"/>
      <c r="AYP87"/>
      <c r="AYQ87"/>
      <c r="AYR87"/>
      <c r="AYS87"/>
      <c r="AYT87"/>
      <c r="AYU87"/>
      <c r="AYV87"/>
      <c r="AYW87"/>
      <c r="AYX87"/>
      <c r="AYY87"/>
      <c r="AYZ87"/>
      <c r="AZA87"/>
      <c r="AZB87"/>
      <c r="AZC87"/>
      <c r="AZD87"/>
      <c r="AZE87"/>
      <c r="AZF87"/>
      <c r="AZG87"/>
      <c r="AZH87"/>
      <c r="AZI87"/>
      <c r="AZJ87"/>
      <c r="AZK87"/>
      <c r="AZL87"/>
      <c r="AZM87"/>
      <c r="AZN87"/>
      <c r="AZO87"/>
      <c r="AZP87"/>
      <c r="AZQ87"/>
      <c r="AZR87"/>
      <c r="AZS87"/>
      <c r="AZT87"/>
      <c r="AZU87"/>
      <c r="AZV87"/>
      <c r="AZW87"/>
      <c r="AZX87"/>
      <c r="AZY87"/>
      <c r="AZZ87"/>
      <c r="BAA87"/>
      <c r="BAB87"/>
      <c r="BAC87"/>
      <c r="BAD87"/>
      <c r="BAE87"/>
      <c r="BAF87"/>
      <c r="BAG87"/>
      <c r="BAH87"/>
      <c r="BAI87"/>
      <c r="BAJ87"/>
      <c r="BAK87"/>
      <c r="BAL87"/>
      <c r="BAM87"/>
      <c r="BAN87"/>
      <c r="BAO87"/>
      <c r="BAP87"/>
      <c r="BAQ87"/>
      <c r="BAR87"/>
      <c r="BAS87"/>
      <c r="BAT87"/>
      <c r="BAU87"/>
      <c r="BAV87"/>
      <c r="BAW87"/>
      <c r="BAX87"/>
      <c r="BAY87"/>
      <c r="BAZ87"/>
      <c r="BBA87"/>
      <c r="BBB87"/>
      <c r="BBC87"/>
      <c r="BBD87"/>
      <c r="BBE87"/>
      <c r="BBF87"/>
      <c r="BBG87"/>
      <c r="BBH87"/>
      <c r="BBI87"/>
      <c r="BBJ87"/>
      <c r="BBK87"/>
      <c r="BBL87"/>
      <c r="BBM87"/>
      <c r="BBN87"/>
      <c r="BBO87"/>
      <c r="BBP87"/>
      <c r="BBQ87"/>
      <c r="BBR87"/>
      <c r="BBS87"/>
      <c r="BBT87"/>
      <c r="BBU87"/>
      <c r="BBV87"/>
      <c r="BBW87"/>
      <c r="BBX87"/>
      <c r="BBY87"/>
      <c r="BBZ87"/>
      <c r="BCA87"/>
      <c r="BCB87"/>
      <c r="BCC87"/>
      <c r="BCD87"/>
      <c r="BCE87"/>
      <c r="BCF87"/>
      <c r="BCG87"/>
      <c r="BCH87"/>
      <c r="BCI87"/>
      <c r="BCJ87"/>
      <c r="BCK87"/>
      <c r="BCL87"/>
      <c r="BCM87"/>
      <c r="BCN87"/>
      <c r="BCO87"/>
      <c r="BCP87"/>
      <c r="BCQ87"/>
      <c r="BCR87"/>
      <c r="BCS87"/>
      <c r="BCT87"/>
      <c r="BCU87"/>
      <c r="BCV87"/>
      <c r="BCW87"/>
      <c r="BCX87"/>
      <c r="BCY87"/>
      <c r="BCZ87"/>
      <c r="BDA87"/>
      <c r="BDB87"/>
      <c r="BDC87"/>
      <c r="BDD87"/>
      <c r="BDE87"/>
      <c r="BDF87"/>
      <c r="BDG87"/>
      <c r="BDH87"/>
      <c r="BDI87"/>
      <c r="BDJ87"/>
      <c r="BDK87"/>
      <c r="BDL87"/>
      <c r="BDM87"/>
      <c r="BDN87"/>
      <c r="BDO87"/>
      <c r="BDP87"/>
      <c r="BDQ87"/>
      <c r="BDR87"/>
      <c r="BDS87"/>
      <c r="BDT87"/>
      <c r="BDU87"/>
      <c r="BDV87"/>
      <c r="BDW87"/>
      <c r="BDX87"/>
      <c r="BDY87"/>
      <c r="BDZ87"/>
      <c r="BEA87"/>
      <c r="BEB87"/>
      <c r="BEC87"/>
      <c r="BED87"/>
      <c r="BEE87"/>
      <c r="BEF87"/>
      <c r="BEG87"/>
      <c r="BEH87"/>
      <c r="BEI87"/>
      <c r="BEJ87"/>
      <c r="BEK87"/>
      <c r="BEL87"/>
      <c r="BEM87"/>
      <c r="BEN87"/>
      <c r="BEO87"/>
      <c r="BEP87"/>
      <c r="BEQ87"/>
      <c r="BER87"/>
      <c r="BES87"/>
      <c r="BET87"/>
      <c r="BEU87"/>
      <c r="BEV87"/>
      <c r="BEW87"/>
      <c r="BEX87"/>
      <c r="BEY87"/>
      <c r="BEZ87"/>
      <c r="BFA87"/>
      <c r="BFB87"/>
      <c r="BFC87"/>
      <c r="BFD87"/>
      <c r="BFE87"/>
      <c r="BFF87"/>
      <c r="BFG87"/>
      <c r="BFH87"/>
      <c r="BFI87"/>
      <c r="BFJ87"/>
      <c r="BFK87"/>
      <c r="BFL87"/>
      <c r="BFM87"/>
      <c r="BFN87"/>
      <c r="BFO87"/>
      <c r="BFP87"/>
      <c r="BFQ87"/>
      <c r="BFR87"/>
      <c r="BFS87"/>
      <c r="BFT87"/>
      <c r="BFU87"/>
      <c r="BFV87"/>
      <c r="BFW87"/>
      <c r="BFX87"/>
      <c r="BFY87"/>
      <c r="BFZ87"/>
      <c r="BGA87"/>
      <c r="BGB87"/>
      <c r="BGC87"/>
      <c r="BGD87"/>
      <c r="BGE87"/>
      <c r="BGF87"/>
      <c r="BGG87"/>
      <c r="BGH87"/>
      <c r="BGI87"/>
      <c r="BGJ87"/>
      <c r="BGK87"/>
      <c r="BGL87"/>
      <c r="BGM87"/>
      <c r="BGN87"/>
      <c r="BGO87"/>
      <c r="BGP87"/>
      <c r="BGQ87"/>
      <c r="BGR87"/>
      <c r="BGS87"/>
      <c r="BGT87"/>
      <c r="BGU87"/>
      <c r="BGV87"/>
      <c r="BGW87"/>
      <c r="BGX87"/>
      <c r="BGY87"/>
      <c r="BGZ87"/>
      <c r="BHA87"/>
      <c r="BHB87"/>
      <c r="BHC87"/>
      <c r="BHD87"/>
      <c r="BHE87"/>
      <c r="BHF87"/>
      <c r="BHG87"/>
      <c r="BHH87"/>
      <c r="BHI87"/>
      <c r="BHJ87"/>
      <c r="BHK87"/>
      <c r="BHL87"/>
      <c r="BHM87"/>
      <c r="BHN87"/>
      <c r="BHO87"/>
      <c r="BHP87"/>
      <c r="BHQ87"/>
      <c r="BHR87"/>
      <c r="BHS87"/>
      <c r="BHT87"/>
      <c r="BHU87"/>
      <c r="BHV87"/>
      <c r="BHW87"/>
      <c r="BHX87"/>
      <c r="BHY87"/>
      <c r="BHZ87"/>
      <c r="BIA87"/>
      <c r="BIB87"/>
      <c r="BIC87"/>
      <c r="BID87"/>
      <c r="BIE87"/>
      <c r="BIF87"/>
      <c r="BIG87"/>
      <c r="BIH87"/>
      <c r="BII87"/>
      <c r="BIJ87"/>
      <c r="BIK87"/>
      <c r="BIL87"/>
      <c r="BIM87"/>
      <c r="BIN87"/>
      <c r="BIO87"/>
      <c r="BIP87"/>
      <c r="BIQ87"/>
      <c r="BIR87"/>
      <c r="BIS87"/>
      <c r="BIT87"/>
      <c r="BIU87"/>
      <c r="BIV87"/>
      <c r="BIW87"/>
      <c r="BIX87"/>
      <c r="BIY87"/>
      <c r="BIZ87"/>
      <c r="BJA87"/>
      <c r="BJB87"/>
      <c r="BJC87"/>
      <c r="BJD87"/>
      <c r="BJE87"/>
      <c r="BJF87"/>
      <c r="BJG87"/>
      <c r="BJH87"/>
      <c r="BJI87"/>
      <c r="BJJ87"/>
      <c r="BJK87"/>
      <c r="BJL87"/>
      <c r="BJM87"/>
      <c r="BJN87"/>
      <c r="BJO87"/>
      <c r="BJP87"/>
      <c r="BJQ87"/>
      <c r="BJR87"/>
      <c r="BJS87"/>
      <c r="BJT87"/>
      <c r="BJU87"/>
      <c r="BJV87"/>
      <c r="BJW87"/>
      <c r="BJX87"/>
      <c r="BJY87"/>
      <c r="BJZ87"/>
      <c r="BKA87"/>
      <c r="BKB87"/>
      <c r="BKC87"/>
      <c r="BKD87"/>
      <c r="BKE87"/>
      <c r="BKF87"/>
      <c r="BKG87"/>
      <c r="BKH87"/>
      <c r="BKI87"/>
      <c r="BKJ87"/>
      <c r="BKK87"/>
      <c r="BKL87"/>
      <c r="BKM87"/>
      <c r="BKN87"/>
      <c r="BKO87"/>
      <c r="BKP87"/>
      <c r="BKQ87"/>
      <c r="BKR87"/>
      <c r="BKS87"/>
      <c r="BKT87"/>
      <c r="BKU87"/>
      <c r="BKV87"/>
      <c r="BKW87"/>
      <c r="BKX87"/>
      <c r="BKY87"/>
      <c r="BKZ87"/>
      <c r="BLA87"/>
      <c r="BLB87"/>
      <c r="BLC87"/>
      <c r="BLD87"/>
      <c r="BLE87"/>
      <c r="BLF87"/>
      <c r="BLG87"/>
      <c r="BLH87"/>
      <c r="BLI87"/>
      <c r="BLJ87"/>
      <c r="BLK87"/>
      <c r="BLL87"/>
      <c r="BLM87"/>
      <c r="BLN87"/>
      <c r="BLO87"/>
      <c r="BLP87"/>
      <c r="BLQ87"/>
      <c r="BLR87"/>
      <c r="BLS87"/>
      <c r="BLT87"/>
      <c r="BLU87"/>
      <c r="BLV87"/>
      <c r="BLW87"/>
      <c r="BLX87"/>
      <c r="BLY87"/>
      <c r="BLZ87"/>
      <c r="BMA87"/>
      <c r="BMB87"/>
      <c r="BMC87"/>
      <c r="BMD87"/>
      <c r="BME87"/>
      <c r="BMF87"/>
      <c r="BMG87"/>
      <c r="BMH87"/>
      <c r="BMI87"/>
      <c r="BMJ87"/>
      <c r="BMK87"/>
      <c r="BML87"/>
      <c r="BMM87"/>
      <c r="BMN87"/>
      <c r="BMO87"/>
      <c r="BMP87"/>
      <c r="BMQ87"/>
      <c r="BMR87"/>
      <c r="BMS87"/>
      <c r="BMT87"/>
      <c r="BMU87"/>
      <c r="BMV87"/>
      <c r="BMW87"/>
      <c r="BMX87"/>
      <c r="BMY87"/>
      <c r="BMZ87"/>
      <c r="BNA87"/>
      <c r="BNB87"/>
      <c r="BNC87"/>
      <c r="BND87"/>
      <c r="BNE87"/>
      <c r="BNF87"/>
      <c r="BNG87"/>
      <c r="BNH87"/>
      <c r="BNI87"/>
      <c r="BNJ87"/>
      <c r="BNK87"/>
      <c r="BNL87"/>
      <c r="BNM87"/>
      <c r="BNN87"/>
      <c r="BNO87"/>
      <c r="BNP87"/>
      <c r="BNQ87"/>
      <c r="BNR87"/>
      <c r="BNS87"/>
      <c r="BNT87"/>
      <c r="BNU87"/>
      <c r="BNV87"/>
      <c r="BNW87"/>
      <c r="BNX87"/>
      <c r="BNY87"/>
      <c r="BNZ87"/>
      <c r="BOA87"/>
      <c r="BOB87"/>
      <c r="BOC87"/>
      <c r="BOD87"/>
      <c r="BOE87"/>
      <c r="BOF87"/>
      <c r="BOG87"/>
      <c r="BOH87"/>
      <c r="BOI87"/>
      <c r="BOJ87"/>
      <c r="BOK87"/>
      <c r="BOL87"/>
      <c r="BOM87"/>
      <c r="BON87"/>
      <c r="BOO87"/>
      <c r="BOP87"/>
      <c r="BOQ87"/>
      <c r="BOR87"/>
      <c r="BOS87"/>
      <c r="BOT87"/>
      <c r="BOU87"/>
      <c r="BOV87"/>
      <c r="BOW87"/>
      <c r="BOX87"/>
      <c r="BOY87"/>
      <c r="BOZ87"/>
      <c r="BPA87"/>
      <c r="BPB87"/>
      <c r="BPC87"/>
      <c r="BPD87"/>
      <c r="BPE87"/>
      <c r="BPF87"/>
      <c r="BPG87"/>
      <c r="BPH87"/>
      <c r="BPI87"/>
      <c r="BPJ87"/>
      <c r="BPK87"/>
      <c r="BPL87"/>
      <c r="BPM87"/>
      <c r="BPN87"/>
      <c r="BPO87"/>
      <c r="BPP87"/>
      <c r="BPQ87"/>
      <c r="BPR87"/>
      <c r="BPS87"/>
      <c r="BPT87"/>
      <c r="BPU87"/>
      <c r="BPV87"/>
      <c r="BPW87"/>
      <c r="BPX87"/>
      <c r="BPY87"/>
      <c r="BPZ87"/>
      <c r="BQA87"/>
      <c r="BQB87"/>
      <c r="BQC87"/>
      <c r="BQD87"/>
      <c r="BQE87"/>
      <c r="BQF87"/>
      <c r="BQG87"/>
      <c r="BQH87"/>
      <c r="BQI87"/>
      <c r="BQJ87"/>
      <c r="BQK87"/>
      <c r="BQL87"/>
      <c r="BQM87"/>
      <c r="BQN87"/>
      <c r="BQO87"/>
      <c r="BQP87"/>
      <c r="BQQ87"/>
      <c r="BQR87"/>
      <c r="BQS87"/>
      <c r="BQT87"/>
      <c r="BQU87"/>
      <c r="BQV87"/>
      <c r="BQW87"/>
      <c r="BQX87"/>
      <c r="BQY87"/>
      <c r="BQZ87"/>
      <c r="BRA87"/>
      <c r="BRB87"/>
      <c r="BRC87"/>
      <c r="BRD87"/>
      <c r="BRE87"/>
      <c r="BRF87"/>
      <c r="BRG87"/>
      <c r="BRH87"/>
      <c r="BRI87"/>
      <c r="BRJ87"/>
      <c r="BRK87"/>
      <c r="BRL87"/>
      <c r="BRM87"/>
      <c r="BRN87"/>
      <c r="BRO87"/>
      <c r="BRP87"/>
      <c r="BRQ87"/>
      <c r="BRR87"/>
      <c r="BRS87"/>
      <c r="BRT87"/>
      <c r="BRU87"/>
      <c r="BRV87"/>
      <c r="BRW87"/>
      <c r="BRX87"/>
      <c r="BRY87"/>
      <c r="BRZ87"/>
      <c r="BSA87"/>
      <c r="BSB87"/>
      <c r="BSC87"/>
      <c r="BSD87"/>
      <c r="BSE87"/>
      <c r="BSF87"/>
      <c r="BSG87"/>
      <c r="BSH87"/>
      <c r="BSI87"/>
      <c r="BSJ87"/>
      <c r="BSK87"/>
      <c r="BSL87"/>
      <c r="BSM87"/>
      <c r="BSN87"/>
      <c r="BSO87"/>
      <c r="BSP87"/>
      <c r="BSQ87"/>
      <c r="BSR87"/>
      <c r="BSS87"/>
      <c r="BST87"/>
      <c r="BSU87"/>
      <c r="BSV87"/>
      <c r="BSW87"/>
      <c r="BSX87"/>
      <c r="BSY87"/>
      <c r="BSZ87"/>
      <c r="BTA87"/>
      <c r="BTB87"/>
      <c r="BTC87"/>
      <c r="BTD87"/>
      <c r="BTE87"/>
      <c r="BTF87"/>
      <c r="BTG87"/>
      <c r="BTH87"/>
      <c r="BTI87"/>
      <c r="BTJ87"/>
      <c r="BTK87"/>
      <c r="BTL87"/>
      <c r="BTM87"/>
      <c r="BTN87"/>
      <c r="BTO87"/>
      <c r="BTP87"/>
      <c r="BTQ87"/>
      <c r="BTR87"/>
      <c r="BTS87"/>
      <c r="BTT87"/>
      <c r="BTU87"/>
      <c r="BTV87"/>
      <c r="BTW87"/>
      <c r="BTX87"/>
      <c r="BTY87"/>
      <c r="BTZ87"/>
      <c r="BUA87"/>
      <c r="BUB87"/>
      <c r="BUC87"/>
      <c r="BUD87"/>
      <c r="BUE87"/>
      <c r="BUF87"/>
      <c r="BUG87"/>
      <c r="BUH87"/>
      <c r="BUI87"/>
      <c r="BUJ87"/>
      <c r="BUK87"/>
      <c r="BUL87"/>
      <c r="BUM87"/>
      <c r="BUN87"/>
      <c r="BUO87"/>
      <c r="BUP87"/>
      <c r="BUQ87"/>
      <c r="BUR87"/>
      <c r="BUS87"/>
      <c r="BUT87"/>
      <c r="BUU87"/>
      <c r="BUV87"/>
      <c r="BUW87"/>
      <c r="BUX87"/>
      <c r="BUY87"/>
      <c r="BUZ87"/>
      <c r="BVA87"/>
      <c r="BVB87"/>
      <c r="BVC87"/>
      <c r="BVD87"/>
      <c r="BVE87"/>
      <c r="BVF87"/>
      <c r="BVG87"/>
      <c r="BVH87"/>
      <c r="BVI87"/>
      <c r="BVJ87"/>
      <c r="BVK87"/>
      <c r="BVL87"/>
      <c r="BVM87"/>
      <c r="BVN87"/>
      <c r="BVO87"/>
      <c r="BVP87"/>
      <c r="BVQ87"/>
      <c r="BVR87"/>
      <c r="BVS87"/>
      <c r="BVT87"/>
      <c r="BVU87"/>
      <c r="BVV87"/>
      <c r="BVW87"/>
      <c r="BVX87"/>
      <c r="BVY87"/>
      <c r="BVZ87"/>
      <c r="BWA87"/>
      <c r="BWB87"/>
      <c r="BWC87"/>
      <c r="BWD87"/>
      <c r="BWE87"/>
      <c r="BWF87"/>
      <c r="BWG87"/>
      <c r="BWH87"/>
      <c r="BWI87"/>
      <c r="BWJ87"/>
      <c r="BWK87"/>
      <c r="BWL87"/>
      <c r="BWM87"/>
      <c r="BWN87"/>
      <c r="BWO87"/>
      <c r="BWP87"/>
      <c r="BWQ87"/>
      <c r="BWR87"/>
      <c r="BWS87"/>
      <c r="BWT87"/>
      <c r="BWU87"/>
      <c r="BWV87"/>
      <c r="BWW87"/>
      <c r="BWX87"/>
      <c r="BWY87"/>
      <c r="BWZ87"/>
      <c r="BXA87"/>
      <c r="BXB87"/>
      <c r="BXC87"/>
      <c r="BXD87"/>
      <c r="BXE87"/>
      <c r="BXF87"/>
      <c r="BXG87"/>
      <c r="BXH87"/>
      <c r="BXI87"/>
      <c r="BXJ87"/>
      <c r="BXK87"/>
      <c r="BXL87"/>
      <c r="BXM87"/>
      <c r="BXN87"/>
      <c r="BXO87"/>
      <c r="BXP87"/>
      <c r="BXQ87"/>
      <c r="BXR87"/>
      <c r="BXS87"/>
      <c r="BXT87"/>
      <c r="BXU87"/>
      <c r="BXV87"/>
      <c r="BXW87"/>
      <c r="BXX87"/>
      <c r="BXY87"/>
      <c r="BXZ87"/>
      <c r="BYA87"/>
      <c r="BYB87"/>
      <c r="BYC87"/>
      <c r="BYD87"/>
      <c r="BYE87"/>
      <c r="BYF87"/>
      <c r="BYG87"/>
      <c r="BYH87"/>
      <c r="BYI87"/>
      <c r="BYJ87"/>
      <c r="BYK87"/>
      <c r="BYL87"/>
      <c r="BYM87"/>
      <c r="BYN87"/>
      <c r="BYO87"/>
      <c r="BYP87"/>
      <c r="BYQ87"/>
      <c r="BYR87"/>
      <c r="BYS87"/>
      <c r="BYT87"/>
      <c r="BYU87"/>
      <c r="BYV87"/>
      <c r="BYW87"/>
      <c r="BYX87"/>
      <c r="BYY87"/>
      <c r="BYZ87"/>
      <c r="BZA87"/>
      <c r="BZB87"/>
      <c r="BZC87"/>
      <c r="BZD87"/>
      <c r="BZE87"/>
      <c r="BZF87"/>
      <c r="BZG87"/>
      <c r="BZH87"/>
      <c r="BZI87"/>
      <c r="BZJ87"/>
      <c r="BZK87"/>
      <c r="BZL87"/>
      <c r="BZM87"/>
      <c r="BZN87"/>
      <c r="BZO87"/>
      <c r="BZP87"/>
      <c r="BZQ87"/>
      <c r="BZR87"/>
      <c r="BZS87"/>
      <c r="BZT87"/>
      <c r="BZU87"/>
      <c r="BZV87"/>
      <c r="BZW87"/>
      <c r="BZX87"/>
      <c r="BZY87"/>
      <c r="BZZ87"/>
      <c r="CAA87"/>
      <c r="CAB87"/>
      <c r="CAC87"/>
      <c r="CAD87"/>
      <c r="CAE87"/>
      <c r="CAF87"/>
      <c r="CAG87"/>
      <c r="CAH87"/>
      <c r="CAI87"/>
      <c r="CAJ87"/>
      <c r="CAK87"/>
      <c r="CAL87"/>
      <c r="CAM87"/>
      <c r="CAN87"/>
      <c r="CAO87"/>
      <c r="CAP87"/>
      <c r="CAQ87"/>
      <c r="CAR87"/>
      <c r="CAS87"/>
      <c r="CAT87"/>
      <c r="CAU87"/>
      <c r="CAV87"/>
      <c r="CAW87"/>
      <c r="CAX87"/>
      <c r="CAY87"/>
      <c r="CAZ87"/>
      <c r="CBA87"/>
      <c r="CBB87"/>
      <c r="CBC87"/>
      <c r="CBD87"/>
      <c r="CBE87"/>
      <c r="CBF87"/>
      <c r="CBG87"/>
      <c r="CBH87"/>
      <c r="CBI87"/>
      <c r="CBJ87"/>
      <c r="CBK87"/>
      <c r="CBL87"/>
      <c r="CBM87"/>
      <c r="CBN87"/>
      <c r="CBO87"/>
      <c r="CBP87"/>
      <c r="CBQ87"/>
      <c r="CBR87"/>
      <c r="CBS87"/>
      <c r="CBT87"/>
      <c r="CBU87"/>
      <c r="CBV87"/>
      <c r="CBW87"/>
      <c r="CBX87"/>
      <c r="CBY87"/>
      <c r="CBZ87"/>
      <c r="CCA87"/>
      <c r="CCB87"/>
      <c r="CCC87"/>
      <c r="CCD87"/>
      <c r="CCE87"/>
      <c r="CCF87"/>
      <c r="CCG87"/>
      <c r="CCH87"/>
      <c r="CCI87"/>
      <c r="CCJ87"/>
      <c r="CCK87"/>
      <c r="CCL87"/>
      <c r="CCM87"/>
      <c r="CCN87"/>
      <c r="CCO87"/>
      <c r="CCP87"/>
      <c r="CCQ87"/>
      <c r="CCR87"/>
      <c r="CCS87"/>
      <c r="CCT87"/>
      <c r="CCU87"/>
      <c r="CCV87"/>
      <c r="CCW87"/>
      <c r="CCX87"/>
      <c r="CCY87"/>
      <c r="CCZ87"/>
      <c r="CDA87"/>
      <c r="CDB87"/>
      <c r="CDC87"/>
      <c r="CDD87"/>
      <c r="CDE87"/>
      <c r="CDF87"/>
      <c r="CDG87"/>
      <c r="CDH87"/>
      <c r="CDI87"/>
      <c r="CDJ87"/>
      <c r="CDK87"/>
      <c r="CDL87"/>
      <c r="CDM87"/>
      <c r="CDN87"/>
      <c r="CDO87"/>
      <c r="CDP87"/>
      <c r="CDQ87"/>
      <c r="CDR87"/>
      <c r="CDS87"/>
      <c r="CDT87"/>
      <c r="CDU87"/>
      <c r="CDV87"/>
      <c r="CDW87"/>
      <c r="CDX87"/>
      <c r="CDY87"/>
      <c r="CDZ87"/>
      <c r="CEA87"/>
      <c r="CEB87"/>
      <c r="CEC87"/>
      <c r="CED87"/>
      <c r="CEE87"/>
      <c r="CEF87"/>
      <c r="CEG87"/>
      <c r="CEH87"/>
      <c r="CEI87"/>
      <c r="CEJ87"/>
      <c r="CEK87"/>
      <c r="CEL87"/>
      <c r="CEM87"/>
      <c r="CEN87"/>
      <c r="CEO87"/>
      <c r="CEP87"/>
      <c r="CEQ87"/>
      <c r="CER87"/>
      <c r="CES87"/>
      <c r="CET87"/>
      <c r="CEU87"/>
      <c r="CEV87"/>
      <c r="CEW87"/>
      <c r="CEX87"/>
      <c r="CEY87"/>
      <c r="CEZ87"/>
      <c r="CFA87"/>
      <c r="CFB87"/>
      <c r="CFC87"/>
      <c r="CFD87"/>
      <c r="CFE87"/>
      <c r="CFF87"/>
      <c r="CFG87"/>
      <c r="CFH87"/>
      <c r="CFI87"/>
      <c r="CFJ87"/>
      <c r="CFK87"/>
      <c r="CFL87"/>
      <c r="CFM87"/>
      <c r="CFN87"/>
      <c r="CFO87"/>
      <c r="CFP87"/>
      <c r="CFQ87"/>
      <c r="CFR87"/>
      <c r="CFS87"/>
      <c r="CFT87"/>
      <c r="CFU87"/>
      <c r="CFV87"/>
      <c r="CFW87"/>
      <c r="CFX87"/>
      <c r="CFY87"/>
      <c r="CFZ87"/>
      <c r="CGA87"/>
      <c r="CGB87"/>
      <c r="CGC87"/>
      <c r="CGD87"/>
      <c r="CGE87"/>
      <c r="CGF87"/>
      <c r="CGG87"/>
      <c r="CGH87"/>
      <c r="CGI87"/>
      <c r="CGJ87"/>
      <c r="CGK87"/>
      <c r="CGL87"/>
      <c r="CGM87"/>
      <c r="CGN87"/>
      <c r="CGO87"/>
      <c r="CGP87"/>
      <c r="CGQ87"/>
      <c r="CGR87"/>
      <c r="CGS87"/>
      <c r="CGT87"/>
      <c r="CGU87"/>
      <c r="CGV87"/>
      <c r="CGW87"/>
      <c r="CGX87"/>
      <c r="CGY87"/>
      <c r="CGZ87"/>
      <c r="CHA87"/>
      <c r="CHB87"/>
      <c r="CHC87"/>
      <c r="CHD87"/>
      <c r="CHE87"/>
      <c r="CHF87"/>
      <c r="CHG87"/>
      <c r="CHH87"/>
      <c r="CHI87"/>
      <c r="CHJ87"/>
      <c r="CHK87"/>
      <c r="CHL87"/>
      <c r="CHM87"/>
      <c r="CHN87"/>
      <c r="CHO87"/>
      <c r="CHP87"/>
      <c r="CHQ87"/>
      <c r="CHR87"/>
      <c r="CHS87"/>
      <c r="CHT87"/>
      <c r="CHU87"/>
      <c r="CHV87"/>
      <c r="CHW87"/>
      <c r="CHX87"/>
      <c r="CHY87"/>
      <c r="CHZ87"/>
      <c r="CIA87"/>
      <c r="CIB87"/>
      <c r="CIC87"/>
      <c r="CID87"/>
      <c r="CIE87"/>
      <c r="CIF87"/>
      <c r="CIG87"/>
      <c r="CIH87"/>
      <c r="CII87"/>
      <c r="CIJ87"/>
      <c r="CIK87"/>
      <c r="CIL87"/>
      <c r="CIM87"/>
      <c r="CIN87"/>
      <c r="CIO87"/>
      <c r="CIP87"/>
      <c r="CIQ87"/>
      <c r="CIR87"/>
      <c r="CIS87"/>
      <c r="CIT87"/>
      <c r="CIU87"/>
      <c r="CIV87"/>
      <c r="CIW87"/>
      <c r="CIX87"/>
      <c r="CIY87"/>
      <c r="CIZ87"/>
      <c r="CJA87"/>
      <c r="CJB87"/>
      <c r="CJC87"/>
      <c r="CJD87"/>
      <c r="CJE87"/>
      <c r="CJF87"/>
      <c r="CJG87"/>
      <c r="CJH87"/>
      <c r="CJI87"/>
      <c r="CJJ87"/>
      <c r="CJK87"/>
      <c r="CJL87"/>
      <c r="CJM87"/>
      <c r="CJN87"/>
      <c r="CJO87"/>
      <c r="CJP87"/>
      <c r="CJQ87"/>
      <c r="CJR87"/>
      <c r="CJS87"/>
      <c r="CJT87"/>
      <c r="CJU87"/>
      <c r="CJV87"/>
      <c r="CJW87"/>
      <c r="CJX87"/>
      <c r="CJY87"/>
      <c r="CJZ87"/>
      <c r="CKA87"/>
      <c r="CKB87"/>
      <c r="CKC87"/>
      <c r="CKD87"/>
      <c r="CKE87"/>
      <c r="CKF87"/>
      <c r="CKG87"/>
      <c r="CKH87"/>
      <c r="CKI87"/>
      <c r="CKJ87"/>
      <c r="CKK87"/>
      <c r="CKL87"/>
      <c r="CKM87"/>
      <c r="CKN87"/>
      <c r="CKO87"/>
      <c r="CKP87"/>
      <c r="CKQ87"/>
      <c r="CKR87"/>
      <c r="CKS87"/>
      <c r="CKT87"/>
      <c r="CKU87"/>
      <c r="CKV87"/>
      <c r="CKW87"/>
      <c r="CKX87"/>
      <c r="CKY87"/>
      <c r="CKZ87"/>
      <c r="CLA87"/>
      <c r="CLB87"/>
      <c r="CLC87"/>
      <c r="CLD87"/>
      <c r="CLE87"/>
      <c r="CLF87"/>
      <c r="CLG87"/>
      <c r="CLH87"/>
      <c r="CLI87"/>
      <c r="CLJ87"/>
      <c r="CLK87"/>
      <c r="CLL87"/>
      <c r="CLM87"/>
      <c r="CLN87"/>
      <c r="CLO87"/>
      <c r="CLP87"/>
      <c r="CLQ87"/>
      <c r="CLR87"/>
      <c r="CLS87"/>
      <c r="CLT87"/>
      <c r="CLU87"/>
      <c r="CLV87"/>
      <c r="CLW87"/>
      <c r="CLX87"/>
      <c r="CLY87"/>
      <c r="CLZ87"/>
      <c r="CMA87"/>
      <c r="CMB87"/>
      <c r="CMC87"/>
      <c r="CMD87"/>
      <c r="CME87"/>
      <c r="CMF87"/>
      <c r="CMG87"/>
      <c r="CMH87"/>
      <c r="CMI87"/>
      <c r="CMJ87"/>
      <c r="CMK87"/>
      <c r="CML87"/>
      <c r="CMM87"/>
      <c r="CMN87"/>
      <c r="CMO87"/>
      <c r="CMP87"/>
      <c r="CMQ87"/>
      <c r="CMR87"/>
      <c r="CMS87"/>
      <c r="CMT87"/>
      <c r="CMU87"/>
      <c r="CMV87"/>
      <c r="CMW87"/>
      <c r="CMX87"/>
      <c r="CMY87"/>
      <c r="CMZ87"/>
      <c r="CNA87"/>
      <c r="CNB87"/>
      <c r="CNC87"/>
      <c r="CND87"/>
      <c r="CNE87"/>
      <c r="CNF87"/>
      <c r="CNG87"/>
      <c r="CNH87"/>
      <c r="CNI87"/>
      <c r="CNJ87"/>
      <c r="CNK87"/>
      <c r="CNL87"/>
      <c r="CNM87"/>
      <c r="CNN87"/>
      <c r="CNO87"/>
      <c r="CNP87"/>
      <c r="CNQ87"/>
      <c r="CNR87"/>
      <c r="CNS87"/>
      <c r="CNT87"/>
      <c r="CNU87"/>
      <c r="CNV87"/>
      <c r="CNW87"/>
      <c r="CNX87"/>
      <c r="CNY87"/>
      <c r="CNZ87"/>
      <c r="COA87"/>
      <c r="COB87"/>
      <c r="COC87"/>
      <c r="COD87"/>
      <c r="COE87"/>
      <c r="COF87"/>
      <c r="COG87"/>
      <c r="COH87"/>
      <c r="COI87"/>
      <c r="COJ87"/>
      <c r="COK87"/>
      <c r="COL87"/>
      <c r="COM87"/>
      <c r="CON87"/>
      <c r="COO87"/>
      <c r="COP87"/>
      <c r="COQ87"/>
      <c r="COR87"/>
      <c r="COS87"/>
      <c r="COT87"/>
      <c r="COU87"/>
      <c r="COV87"/>
      <c r="COW87"/>
      <c r="COX87"/>
      <c r="COY87"/>
      <c r="COZ87"/>
      <c r="CPA87"/>
      <c r="CPB87"/>
      <c r="CPC87"/>
      <c r="CPD87"/>
      <c r="CPE87"/>
      <c r="CPF87"/>
      <c r="CPG87"/>
      <c r="CPH87"/>
      <c r="CPI87"/>
      <c r="CPJ87"/>
      <c r="CPK87"/>
      <c r="CPL87"/>
      <c r="CPM87"/>
      <c r="CPN87"/>
      <c r="CPO87"/>
      <c r="CPP87"/>
      <c r="CPQ87"/>
      <c r="CPR87"/>
      <c r="CPS87"/>
      <c r="CPT87"/>
      <c r="CPU87"/>
      <c r="CPV87"/>
      <c r="CPW87"/>
      <c r="CPX87"/>
      <c r="CPY87"/>
      <c r="CPZ87"/>
      <c r="CQA87"/>
      <c r="CQB87"/>
      <c r="CQC87"/>
      <c r="CQD87"/>
      <c r="CQE87"/>
      <c r="CQF87"/>
      <c r="CQG87"/>
      <c r="CQH87"/>
      <c r="CQI87"/>
      <c r="CQJ87"/>
      <c r="CQK87"/>
      <c r="CQL87"/>
      <c r="CQM87"/>
      <c r="CQN87"/>
      <c r="CQO87"/>
      <c r="CQP87"/>
      <c r="CQQ87"/>
      <c r="CQR87"/>
      <c r="CQS87"/>
      <c r="CQT87"/>
      <c r="CQU87"/>
      <c r="CQV87"/>
      <c r="CQW87"/>
      <c r="CQX87"/>
      <c r="CQY87"/>
      <c r="CQZ87"/>
      <c r="CRA87"/>
      <c r="CRB87"/>
      <c r="CRC87"/>
      <c r="CRD87"/>
      <c r="CRE87"/>
      <c r="CRF87"/>
      <c r="CRG87"/>
      <c r="CRH87"/>
      <c r="CRI87"/>
      <c r="CRJ87"/>
      <c r="CRK87"/>
      <c r="CRL87"/>
      <c r="CRM87"/>
      <c r="CRN87"/>
      <c r="CRO87"/>
      <c r="CRP87"/>
      <c r="CRQ87"/>
      <c r="CRR87"/>
      <c r="CRS87"/>
      <c r="CRT87"/>
      <c r="CRU87"/>
      <c r="CRV87"/>
      <c r="CRW87"/>
      <c r="CRX87"/>
      <c r="CRY87"/>
      <c r="CRZ87"/>
      <c r="CSA87"/>
      <c r="CSB87"/>
      <c r="CSC87"/>
      <c r="CSD87"/>
      <c r="CSE87"/>
      <c r="CSF87"/>
      <c r="CSG87"/>
      <c r="CSH87"/>
      <c r="CSI87"/>
      <c r="CSJ87"/>
      <c r="CSK87"/>
      <c r="CSL87"/>
      <c r="CSM87"/>
      <c r="CSN87"/>
      <c r="CSO87"/>
      <c r="CSP87"/>
      <c r="CSQ87"/>
      <c r="CSR87"/>
      <c r="CSS87"/>
      <c r="CST87"/>
      <c r="CSU87"/>
      <c r="CSV87"/>
      <c r="CSW87"/>
      <c r="CSX87"/>
      <c r="CSY87"/>
      <c r="CSZ87"/>
      <c r="CTA87"/>
      <c r="CTB87"/>
      <c r="CTC87"/>
      <c r="CTD87"/>
      <c r="CTE87"/>
      <c r="CTF87"/>
      <c r="CTG87"/>
      <c r="CTH87"/>
      <c r="CTI87"/>
      <c r="CTJ87"/>
      <c r="CTK87"/>
      <c r="CTL87"/>
      <c r="CTM87"/>
      <c r="CTN87"/>
      <c r="CTO87"/>
      <c r="CTP87"/>
      <c r="CTQ87"/>
      <c r="CTR87"/>
      <c r="CTS87"/>
      <c r="CTT87"/>
      <c r="CTU87"/>
      <c r="CTV87"/>
      <c r="CTW87"/>
      <c r="CTX87"/>
      <c r="CTY87"/>
      <c r="CTZ87"/>
      <c r="CUA87"/>
      <c r="CUB87"/>
      <c r="CUC87"/>
      <c r="CUD87"/>
      <c r="CUE87"/>
      <c r="CUF87"/>
      <c r="CUG87"/>
      <c r="CUH87"/>
      <c r="CUI87"/>
      <c r="CUJ87"/>
      <c r="CUK87"/>
      <c r="CUL87"/>
      <c r="CUM87"/>
      <c r="CUN87"/>
      <c r="CUO87"/>
      <c r="CUP87"/>
      <c r="CUQ87"/>
      <c r="CUR87"/>
      <c r="CUS87"/>
      <c r="CUT87"/>
      <c r="CUU87"/>
      <c r="CUV87"/>
      <c r="CUW87"/>
      <c r="CUX87"/>
      <c r="CUY87"/>
      <c r="CUZ87"/>
      <c r="CVA87"/>
      <c r="CVB87"/>
      <c r="CVC87"/>
      <c r="CVD87"/>
      <c r="CVE87"/>
      <c r="CVF87"/>
      <c r="CVG87"/>
      <c r="CVH87"/>
      <c r="CVI87"/>
      <c r="CVJ87"/>
      <c r="CVK87"/>
      <c r="CVL87"/>
      <c r="CVM87"/>
      <c r="CVN87"/>
      <c r="CVO87"/>
      <c r="CVP87"/>
      <c r="CVQ87"/>
      <c r="CVR87"/>
      <c r="CVS87"/>
      <c r="CVT87"/>
      <c r="CVU87"/>
      <c r="CVV87"/>
      <c r="CVW87"/>
      <c r="CVX87"/>
      <c r="CVY87"/>
      <c r="CVZ87"/>
      <c r="CWA87"/>
      <c r="CWB87"/>
      <c r="CWC87"/>
      <c r="CWD87"/>
      <c r="CWE87"/>
      <c r="CWF87"/>
      <c r="CWG87"/>
      <c r="CWH87"/>
      <c r="CWI87"/>
      <c r="CWJ87"/>
      <c r="CWK87"/>
      <c r="CWL87"/>
      <c r="CWM87"/>
      <c r="CWN87"/>
      <c r="CWO87"/>
      <c r="CWP87"/>
      <c r="CWQ87"/>
      <c r="CWR87"/>
      <c r="CWS87"/>
      <c r="CWT87"/>
      <c r="CWU87"/>
      <c r="CWV87"/>
      <c r="CWW87"/>
      <c r="CWX87"/>
      <c r="CWY87"/>
      <c r="CWZ87"/>
      <c r="CXA87"/>
      <c r="CXB87"/>
      <c r="CXC87"/>
      <c r="CXD87"/>
      <c r="CXE87"/>
      <c r="CXF87"/>
      <c r="CXG87"/>
      <c r="CXH87"/>
      <c r="CXI87"/>
      <c r="CXJ87"/>
      <c r="CXK87"/>
      <c r="CXL87"/>
      <c r="CXM87"/>
      <c r="CXN87"/>
      <c r="CXO87"/>
      <c r="CXP87"/>
      <c r="CXQ87"/>
      <c r="CXR87"/>
      <c r="CXS87"/>
      <c r="CXT87"/>
      <c r="CXU87"/>
      <c r="CXV87"/>
      <c r="CXW87"/>
      <c r="CXX87"/>
      <c r="CXY87"/>
      <c r="CXZ87"/>
      <c r="CYA87"/>
      <c r="CYB87"/>
      <c r="CYC87"/>
      <c r="CYD87"/>
      <c r="CYE87"/>
      <c r="CYF87"/>
      <c r="CYG87"/>
      <c r="CYH87"/>
      <c r="CYI87"/>
      <c r="CYJ87"/>
      <c r="CYK87"/>
      <c r="CYL87"/>
      <c r="CYM87"/>
      <c r="CYN87"/>
      <c r="CYO87"/>
      <c r="CYP87"/>
      <c r="CYQ87"/>
      <c r="CYR87"/>
      <c r="CYS87"/>
      <c r="CYT87"/>
      <c r="CYU87"/>
      <c r="CYV87"/>
      <c r="CYW87"/>
      <c r="CYX87"/>
      <c r="CYY87"/>
      <c r="CYZ87"/>
      <c r="CZA87"/>
      <c r="CZB87"/>
      <c r="CZC87"/>
      <c r="CZD87"/>
      <c r="CZE87"/>
      <c r="CZF87"/>
      <c r="CZG87"/>
      <c r="CZH87"/>
      <c r="CZI87"/>
      <c r="CZJ87"/>
      <c r="CZK87"/>
      <c r="CZL87"/>
      <c r="CZM87"/>
      <c r="CZN87"/>
      <c r="CZO87"/>
      <c r="CZP87"/>
      <c r="CZQ87"/>
      <c r="CZR87"/>
      <c r="CZS87"/>
      <c r="CZT87"/>
      <c r="CZU87"/>
      <c r="CZV87"/>
      <c r="CZW87"/>
      <c r="CZX87"/>
      <c r="CZY87"/>
      <c r="CZZ87"/>
      <c r="DAA87"/>
      <c r="DAB87"/>
      <c r="DAC87"/>
      <c r="DAD87"/>
      <c r="DAE87"/>
      <c r="DAF87"/>
      <c r="DAG87"/>
      <c r="DAH87"/>
      <c r="DAI87"/>
      <c r="DAJ87"/>
      <c r="DAK87"/>
      <c r="DAL87"/>
      <c r="DAM87"/>
      <c r="DAN87"/>
      <c r="DAO87"/>
      <c r="DAP87"/>
      <c r="DAQ87"/>
      <c r="DAR87"/>
      <c r="DAS87"/>
      <c r="DAT87"/>
      <c r="DAU87"/>
      <c r="DAV87"/>
      <c r="DAW87"/>
      <c r="DAX87"/>
      <c r="DAY87"/>
      <c r="DAZ87"/>
      <c r="DBA87"/>
      <c r="DBB87"/>
      <c r="DBC87"/>
      <c r="DBD87"/>
      <c r="DBE87"/>
      <c r="DBF87"/>
      <c r="DBG87"/>
      <c r="DBH87"/>
      <c r="DBI87"/>
      <c r="DBJ87"/>
      <c r="DBK87"/>
      <c r="DBL87"/>
      <c r="DBM87"/>
      <c r="DBN87"/>
      <c r="DBO87"/>
      <c r="DBP87"/>
      <c r="DBQ87"/>
      <c r="DBR87"/>
      <c r="DBS87"/>
      <c r="DBT87"/>
      <c r="DBU87"/>
      <c r="DBV87"/>
      <c r="DBW87"/>
      <c r="DBX87"/>
      <c r="DBY87"/>
      <c r="DBZ87"/>
      <c r="DCA87"/>
      <c r="DCB87"/>
      <c r="DCC87"/>
      <c r="DCD87"/>
      <c r="DCE87"/>
      <c r="DCF87"/>
      <c r="DCG87"/>
      <c r="DCH87"/>
      <c r="DCI87"/>
      <c r="DCJ87"/>
      <c r="DCK87"/>
      <c r="DCL87"/>
      <c r="DCM87"/>
      <c r="DCN87"/>
      <c r="DCO87"/>
      <c r="DCP87"/>
      <c r="DCQ87"/>
      <c r="DCR87"/>
      <c r="DCS87"/>
      <c r="DCT87"/>
      <c r="DCU87"/>
      <c r="DCV87"/>
      <c r="DCW87"/>
      <c r="DCX87"/>
      <c r="DCY87"/>
      <c r="DCZ87"/>
      <c r="DDA87"/>
      <c r="DDB87"/>
      <c r="DDC87"/>
      <c r="DDD87"/>
      <c r="DDE87"/>
      <c r="DDF87"/>
      <c r="DDG87"/>
      <c r="DDH87"/>
      <c r="DDI87"/>
      <c r="DDJ87"/>
      <c r="DDK87"/>
      <c r="DDL87"/>
      <c r="DDM87"/>
      <c r="DDN87"/>
      <c r="DDO87"/>
      <c r="DDP87"/>
      <c r="DDQ87"/>
      <c r="DDR87"/>
      <c r="DDS87"/>
      <c r="DDT87"/>
      <c r="DDU87"/>
      <c r="DDV87"/>
      <c r="DDW87"/>
      <c r="DDX87"/>
      <c r="DDY87"/>
      <c r="DDZ87"/>
      <c r="DEA87"/>
      <c r="DEB87"/>
      <c r="DEC87"/>
      <c r="DED87"/>
      <c r="DEE87"/>
      <c r="DEF87"/>
      <c r="DEG87"/>
      <c r="DEH87"/>
      <c r="DEI87"/>
      <c r="DEJ87"/>
      <c r="DEK87"/>
      <c r="DEL87"/>
      <c r="DEM87"/>
      <c r="DEN87"/>
      <c r="DEO87"/>
      <c r="DEP87"/>
      <c r="DEQ87"/>
      <c r="DER87"/>
      <c r="DES87"/>
      <c r="DET87"/>
      <c r="DEU87"/>
      <c r="DEV87"/>
      <c r="DEW87"/>
      <c r="DEX87"/>
      <c r="DEY87"/>
      <c r="DEZ87"/>
      <c r="DFA87"/>
      <c r="DFB87"/>
      <c r="DFC87"/>
      <c r="DFD87"/>
      <c r="DFE87"/>
      <c r="DFF87"/>
      <c r="DFG87"/>
      <c r="DFH87"/>
      <c r="DFI87"/>
      <c r="DFJ87"/>
      <c r="DFK87"/>
      <c r="DFL87"/>
      <c r="DFM87"/>
      <c r="DFN87"/>
      <c r="DFO87"/>
      <c r="DFP87"/>
      <c r="DFQ87"/>
      <c r="DFR87"/>
      <c r="DFS87"/>
      <c r="DFT87"/>
      <c r="DFU87"/>
      <c r="DFV87"/>
      <c r="DFW87"/>
      <c r="DFX87"/>
      <c r="DFY87"/>
      <c r="DFZ87"/>
      <c r="DGA87"/>
      <c r="DGB87"/>
      <c r="DGC87"/>
      <c r="DGD87"/>
      <c r="DGE87"/>
      <c r="DGF87"/>
      <c r="DGG87"/>
      <c r="DGH87"/>
      <c r="DGI87"/>
      <c r="DGJ87"/>
      <c r="DGK87"/>
      <c r="DGL87"/>
      <c r="DGM87"/>
      <c r="DGN87"/>
      <c r="DGO87"/>
      <c r="DGP87"/>
      <c r="DGQ87"/>
      <c r="DGR87"/>
      <c r="DGS87"/>
      <c r="DGT87"/>
      <c r="DGU87"/>
      <c r="DGV87"/>
      <c r="DGW87"/>
      <c r="DGX87"/>
      <c r="DGY87"/>
      <c r="DGZ87"/>
      <c r="DHA87"/>
      <c r="DHB87"/>
      <c r="DHC87"/>
      <c r="DHD87"/>
      <c r="DHE87"/>
      <c r="DHF87"/>
      <c r="DHG87"/>
      <c r="DHH87"/>
      <c r="DHI87"/>
      <c r="DHJ87"/>
      <c r="DHK87"/>
      <c r="DHL87"/>
      <c r="DHM87"/>
      <c r="DHN87"/>
      <c r="DHO87"/>
      <c r="DHP87"/>
      <c r="DHQ87"/>
      <c r="DHR87"/>
      <c r="DHS87"/>
      <c r="DHT87"/>
      <c r="DHU87"/>
      <c r="DHV87"/>
      <c r="DHW87"/>
      <c r="DHX87"/>
      <c r="DHY87"/>
      <c r="DHZ87"/>
      <c r="DIA87"/>
      <c r="DIB87"/>
      <c r="DIC87"/>
      <c r="DID87"/>
      <c r="DIE87"/>
      <c r="DIF87"/>
      <c r="DIG87"/>
      <c r="DIH87"/>
      <c r="DII87"/>
      <c r="DIJ87"/>
      <c r="DIK87"/>
      <c r="DIL87"/>
      <c r="DIM87"/>
      <c r="DIN87"/>
      <c r="DIO87"/>
      <c r="DIP87"/>
      <c r="DIQ87"/>
      <c r="DIR87"/>
      <c r="DIS87"/>
      <c r="DIT87"/>
      <c r="DIU87"/>
      <c r="DIV87"/>
      <c r="DIW87"/>
      <c r="DIX87"/>
      <c r="DIY87"/>
      <c r="DIZ87"/>
      <c r="DJA87"/>
      <c r="DJB87"/>
      <c r="DJC87"/>
      <c r="DJD87"/>
      <c r="DJE87"/>
      <c r="DJF87"/>
      <c r="DJG87"/>
      <c r="DJH87"/>
      <c r="DJI87"/>
      <c r="DJJ87"/>
      <c r="DJK87"/>
      <c r="DJL87"/>
      <c r="DJM87"/>
      <c r="DJN87"/>
      <c r="DJO87"/>
      <c r="DJP87"/>
      <c r="DJQ87"/>
      <c r="DJR87"/>
      <c r="DJS87"/>
      <c r="DJT87"/>
      <c r="DJU87"/>
      <c r="DJV87"/>
      <c r="DJW87"/>
      <c r="DJX87"/>
      <c r="DJY87"/>
      <c r="DJZ87"/>
      <c r="DKA87"/>
      <c r="DKB87"/>
      <c r="DKC87"/>
      <c r="DKD87"/>
      <c r="DKE87"/>
      <c r="DKF87"/>
      <c r="DKG87"/>
      <c r="DKH87"/>
      <c r="DKI87"/>
      <c r="DKJ87"/>
      <c r="DKK87"/>
      <c r="DKL87"/>
      <c r="DKM87"/>
      <c r="DKN87"/>
      <c r="DKO87"/>
      <c r="DKP87"/>
      <c r="DKQ87"/>
      <c r="DKR87"/>
      <c r="DKS87"/>
      <c r="DKT87"/>
      <c r="DKU87"/>
      <c r="DKV87"/>
      <c r="DKW87"/>
      <c r="DKX87"/>
      <c r="DKY87"/>
      <c r="DKZ87"/>
      <c r="DLA87"/>
      <c r="DLB87"/>
      <c r="DLC87"/>
      <c r="DLD87"/>
      <c r="DLE87"/>
      <c r="DLF87"/>
      <c r="DLG87"/>
      <c r="DLH87"/>
      <c r="DLI87"/>
      <c r="DLJ87"/>
      <c r="DLK87"/>
      <c r="DLL87"/>
      <c r="DLM87"/>
      <c r="DLN87"/>
      <c r="DLO87"/>
      <c r="DLP87"/>
      <c r="DLQ87"/>
      <c r="DLR87"/>
      <c r="DLS87"/>
      <c r="DLT87"/>
      <c r="DLU87"/>
      <c r="DLV87"/>
      <c r="DLW87"/>
      <c r="DLX87"/>
      <c r="DLY87"/>
      <c r="DLZ87"/>
      <c r="DMA87"/>
      <c r="DMB87"/>
      <c r="DMC87"/>
      <c r="DMD87"/>
      <c r="DME87"/>
      <c r="DMF87"/>
      <c r="DMG87"/>
      <c r="DMH87"/>
      <c r="DMI87"/>
      <c r="DMJ87"/>
      <c r="DMK87"/>
      <c r="DML87"/>
      <c r="DMM87"/>
      <c r="DMN87"/>
      <c r="DMO87"/>
      <c r="DMP87"/>
      <c r="DMQ87"/>
      <c r="DMR87"/>
      <c r="DMS87"/>
      <c r="DMT87"/>
      <c r="DMU87"/>
      <c r="DMV87"/>
      <c r="DMW87"/>
      <c r="DMX87"/>
      <c r="DMY87"/>
      <c r="DMZ87"/>
      <c r="DNA87"/>
      <c r="DNB87"/>
      <c r="DNC87"/>
      <c r="DND87"/>
      <c r="DNE87"/>
      <c r="DNF87"/>
      <c r="DNG87"/>
      <c r="DNH87"/>
      <c r="DNI87"/>
      <c r="DNJ87"/>
      <c r="DNK87"/>
      <c r="DNL87"/>
      <c r="DNM87"/>
      <c r="DNN87"/>
      <c r="DNO87"/>
      <c r="DNP87"/>
      <c r="DNQ87"/>
      <c r="DNR87"/>
      <c r="DNS87"/>
      <c r="DNT87"/>
      <c r="DNU87"/>
      <c r="DNV87"/>
      <c r="DNW87"/>
      <c r="DNX87"/>
      <c r="DNY87"/>
      <c r="DNZ87"/>
      <c r="DOA87"/>
      <c r="DOB87"/>
      <c r="DOC87"/>
      <c r="DOD87"/>
      <c r="DOE87"/>
      <c r="DOF87"/>
      <c r="DOG87"/>
      <c r="DOH87"/>
      <c r="DOI87"/>
      <c r="DOJ87"/>
      <c r="DOK87"/>
      <c r="DOL87"/>
      <c r="DOM87"/>
      <c r="DON87"/>
      <c r="DOO87"/>
      <c r="DOP87"/>
      <c r="DOQ87"/>
      <c r="DOR87"/>
      <c r="DOS87"/>
      <c r="DOT87"/>
      <c r="DOU87"/>
      <c r="DOV87"/>
      <c r="DOW87"/>
      <c r="DOX87"/>
      <c r="DOY87"/>
      <c r="DOZ87"/>
      <c r="DPA87"/>
      <c r="DPB87"/>
      <c r="DPC87"/>
      <c r="DPD87"/>
      <c r="DPE87"/>
      <c r="DPF87"/>
      <c r="DPG87"/>
      <c r="DPH87"/>
      <c r="DPI87"/>
      <c r="DPJ87"/>
      <c r="DPK87"/>
      <c r="DPL87"/>
      <c r="DPM87"/>
      <c r="DPN87"/>
      <c r="DPO87"/>
      <c r="DPP87"/>
      <c r="DPQ87"/>
      <c r="DPR87"/>
      <c r="DPS87"/>
      <c r="DPT87"/>
      <c r="DPU87"/>
      <c r="DPV87"/>
      <c r="DPW87"/>
      <c r="DPX87"/>
      <c r="DPY87"/>
      <c r="DPZ87"/>
      <c r="DQA87"/>
      <c r="DQB87"/>
      <c r="DQC87"/>
      <c r="DQD87"/>
      <c r="DQE87"/>
      <c r="DQF87"/>
      <c r="DQG87"/>
      <c r="DQH87"/>
      <c r="DQI87"/>
      <c r="DQJ87"/>
      <c r="DQK87"/>
      <c r="DQL87"/>
      <c r="DQM87"/>
      <c r="DQN87"/>
      <c r="DQO87"/>
      <c r="DQP87"/>
      <c r="DQQ87"/>
      <c r="DQR87"/>
      <c r="DQS87"/>
      <c r="DQT87"/>
      <c r="DQU87"/>
      <c r="DQV87"/>
      <c r="DQW87"/>
      <c r="DQX87"/>
      <c r="DQY87"/>
      <c r="DQZ87"/>
      <c r="DRA87"/>
      <c r="DRB87"/>
      <c r="DRC87"/>
      <c r="DRD87"/>
      <c r="DRE87"/>
      <c r="DRF87"/>
      <c r="DRG87"/>
      <c r="DRH87"/>
      <c r="DRI87"/>
      <c r="DRJ87"/>
      <c r="DRK87"/>
      <c r="DRL87"/>
      <c r="DRM87"/>
      <c r="DRN87"/>
      <c r="DRO87"/>
      <c r="DRP87"/>
      <c r="DRQ87"/>
      <c r="DRR87"/>
      <c r="DRS87"/>
      <c r="DRT87"/>
      <c r="DRU87"/>
      <c r="DRV87"/>
      <c r="DRW87"/>
      <c r="DRX87"/>
      <c r="DRY87"/>
      <c r="DRZ87"/>
      <c r="DSA87"/>
      <c r="DSB87"/>
      <c r="DSC87"/>
      <c r="DSD87"/>
      <c r="DSE87"/>
      <c r="DSF87"/>
      <c r="DSG87"/>
      <c r="DSH87"/>
      <c r="DSI87"/>
      <c r="DSJ87"/>
      <c r="DSK87"/>
      <c r="DSL87"/>
      <c r="DSM87"/>
      <c r="DSN87"/>
      <c r="DSO87"/>
      <c r="DSP87"/>
      <c r="DSQ87"/>
      <c r="DSR87"/>
      <c r="DSS87"/>
      <c r="DST87"/>
      <c r="DSU87"/>
      <c r="DSV87"/>
      <c r="DSW87"/>
      <c r="DSX87"/>
      <c r="DSY87"/>
      <c r="DSZ87"/>
      <c r="DTA87"/>
      <c r="DTB87"/>
      <c r="DTC87"/>
      <c r="DTD87"/>
      <c r="DTE87"/>
      <c r="DTF87"/>
      <c r="DTG87"/>
      <c r="DTH87"/>
      <c r="DTI87"/>
      <c r="DTJ87"/>
      <c r="DTK87"/>
      <c r="DTL87"/>
      <c r="DTM87"/>
      <c r="DTN87"/>
      <c r="DTO87"/>
      <c r="DTP87"/>
      <c r="DTQ87"/>
      <c r="DTR87"/>
      <c r="DTS87"/>
      <c r="DTT87"/>
      <c r="DTU87"/>
      <c r="DTV87"/>
      <c r="DTW87"/>
      <c r="DTX87"/>
      <c r="DTY87"/>
      <c r="DTZ87"/>
      <c r="DUA87"/>
      <c r="DUB87"/>
      <c r="DUC87"/>
      <c r="DUD87"/>
      <c r="DUE87"/>
      <c r="DUF87"/>
      <c r="DUG87"/>
      <c r="DUH87"/>
      <c r="DUI87"/>
      <c r="DUJ87"/>
      <c r="DUK87"/>
      <c r="DUL87"/>
      <c r="DUM87"/>
      <c r="DUN87"/>
      <c r="DUO87"/>
      <c r="DUP87"/>
      <c r="DUQ87"/>
      <c r="DUR87"/>
      <c r="DUS87"/>
      <c r="DUT87"/>
      <c r="DUU87"/>
      <c r="DUV87"/>
      <c r="DUW87"/>
      <c r="DUX87"/>
      <c r="DUY87"/>
      <c r="DUZ87"/>
      <c r="DVA87"/>
      <c r="DVB87"/>
      <c r="DVC87"/>
      <c r="DVD87"/>
      <c r="DVE87"/>
      <c r="DVF87"/>
      <c r="DVG87"/>
      <c r="DVH87"/>
      <c r="DVI87"/>
      <c r="DVJ87"/>
      <c r="DVK87"/>
      <c r="DVL87"/>
      <c r="DVM87"/>
      <c r="DVN87"/>
      <c r="DVO87"/>
      <c r="DVP87"/>
      <c r="DVQ87"/>
      <c r="DVR87"/>
      <c r="DVS87"/>
      <c r="DVT87"/>
      <c r="DVU87"/>
      <c r="DVV87"/>
      <c r="DVW87"/>
      <c r="DVX87"/>
      <c r="DVY87"/>
      <c r="DVZ87"/>
      <c r="DWA87"/>
      <c r="DWB87"/>
      <c r="DWC87"/>
      <c r="DWD87"/>
      <c r="DWE87"/>
      <c r="DWF87"/>
      <c r="DWG87"/>
      <c r="DWH87"/>
      <c r="DWI87"/>
      <c r="DWJ87"/>
      <c r="DWK87"/>
      <c r="DWL87"/>
      <c r="DWM87"/>
      <c r="DWN87"/>
      <c r="DWO87"/>
      <c r="DWP87"/>
      <c r="DWQ87"/>
      <c r="DWR87"/>
      <c r="DWS87"/>
      <c r="DWT87"/>
      <c r="DWU87"/>
      <c r="DWV87"/>
      <c r="DWW87"/>
      <c r="DWX87"/>
      <c r="DWY87"/>
      <c r="DWZ87"/>
      <c r="DXA87"/>
      <c r="DXB87"/>
      <c r="DXC87"/>
      <c r="DXD87"/>
      <c r="DXE87"/>
      <c r="DXF87"/>
      <c r="DXG87"/>
      <c r="DXH87"/>
      <c r="DXI87"/>
      <c r="DXJ87"/>
      <c r="DXK87"/>
      <c r="DXL87"/>
      <c r="DXM87"/>
      <c r="DXN87"/>
      <c r="DXO87"/>
      <c r="DXP87"/>
      <c r="DXQ87"/>
      <c r="DXR87"/>
      <c r="DXS87"/>
      <c r="DXT87"/>
      <c r="DXU87"/>
      <c r="DXV87"/>
      <c r="DXW87"/>
      <c r="DXX87"/>
      <c r="DXY87"/>
      <c r="DXZ87"/>
      <c r="DYA87"/>
      <c r="DYB87"/>
      <c r="DYC87"/>
      <c r="DYD87"/>
      <c r="DYE87"/>
      <c r="DYF87"/>
      <c r="DYG87"/>
      <c r="DYH87"/>
      <c r="DYI87"/>
      <c r="DYJ87"/>
      <c r="DYK87"/>
      <c r="DYL87"/>
      <c r="DYM87"/>
      <c r="DYN87"/>
      <c r="DYO87"/>
      <c r="DYP87"/>
      <c r="DYQ87"/>
      <c r="DYR87"/>
      <c r="DYS87"/>
      <c r="DYT87"/>
      <c r="DYU87"/>
      <c r="DYV87"/>
      <c r="DYW87"/>
      <c r="DYX87"/>
      <c r="DYY87"/>
      <c r="DYZ87"/>
      <c r="DZA87"/>
      <c r="DZB87"/>
      <c r="DZC87"/>
      <c r="DZD87"/>
      <c r="DZE87"/>
      <c r="DZF87"/>
      <c r="DZG87"/>
      <c r="DZH87"/>
      <c r="DZI87"/>
      <c r="DZJ87"/>
      <c r="DZK87"/>
      <c r="DZL87"/>
      <c r="DZM87"/>
      <c r="DZN87"/>
      <c r="DZO87"/>
      <c r="DZP87"/>
      <c r="DZQ87"/>
      <c r="DZR87"/>
      <c r="DZS87"/>
      <c r="DZT87"/>
      <c r="DZU87"/>
      <c r="DZV87"/>
      <c r="DZW87"/>
      <c r="DZX87"/>
      <c r="DZY87"/>
      <c r="DZZ87"/>
      <c r="EAA87"/>
      <c r="EAB87"/>
      <c r="EAC87"/>
      <c r="EAD87"/>
      <c r="EAE87"/>
      <c r="EAF87"/>
      <c r="EAG87"/>
      <c r="EAH87"/>
      <c r="EAI87"/>
      <c r="EAJ87"/>
      <c r="EAK87"/>
      <c r="EAL87"/>
      <c r="EAM87"/>
      <c r="EAN87"/>
      <c r="EAO87"/>
      <c r="EAP87"/>
      <c r="EAQ87"/>
      <c r="EAR87"/>
      <c r="EAS87"/>
      <c r="EAT87"/>
      <c r="EAU87"/>
      <c r="EAV87"/>
      <c r="EAW87"/>
      <c r="EAX87"/>
      <c r="EAY87"/>
      <c r="EAZ87"/>
      <c r="EBA87"/>
      <c r="EBB87"/>
      <c r="EBC87"/>
      <c r="EBD87"/>
      <c r="EBE87"/>
      <c r="EBF87"/>
      <c r="EBG87"/>
      <c r="EBH87"/>
      <c r="EBI87"/>
      <c r="EBJ87"/>
      <c r="EBK87"/>
      <c r="EBL87"/>
      <c r="EBM87"/>
      <c r="EBN87"/>
      <c r="EBO87"/>
      <c r="EBP87"/>
      <c r="EBQ87"/>
      <c r="EBR87"/>
      <c r="EBS87"/>
      <c r="EBT87"/>
      <c r="EBU87"/>
      <c r="EBV87"/>
      <c r="EBW87"/>
      <c r="EBX87"/>
      <c r="EBY87"/>
      <c r="EBZ87"/>
      <c r="ECA87"/>
      <c r="ECB87"/>
      <c r="ECC87"/>
      <c r="ECD87"/>
      <c r="ECE87"/>
      <c r="ECF87"/>
      <c r="ECG87"/>
      <c r="ECH87"/>
      <c r="ECI87"/>
      <c r="ECJ87"/>
      <c r="ECK87"/>
      <c r="ECL87"/>
      <c r="ECM87"/>
      <c r="ECN87"/>
      <c r="ECO87"/>
      <c r="ECP87"/>
      <c r="ECQ87"/>
      <c r="ECR87"/>
      <c r="ECS87"/>
      <c r="ECT87"/>
      <c r="ECU87"/>
      <c r="ECV87"/>
      <c r="ECW87"/>
      <c r="ECX87"/>
      <c r="ECY87"/>
      <c r="ECZ87"/>
      <c r="EDA87"/>
      <c r="EDB87"/>
      <c r="EDC87"/>
      <c r="EDD87"/>
      <c r="EDE87"/>
      <c r="EDF87"/>
      <c r="EDG87"/>
      <c r="EDH87"/>
      <c r="EDI87"/>
      <c r="EDJ87"/>
      <c r="EDK87"/>
      <c r="EDL87"/>
      <c r="EDM87"/>
      <c r="EDN87"/>
      <c r="EDO87"/>
      <c r="EDP87"/>
      <c r="EDQ87"/>
      <c r="EDR87"/>
      <c r="EDS87"/>
      <c r="EDT87"/>
      <c r="EDU87"/>
      <c r="EDV87"/>
      <c r="EDW87"/>
      <c r="EDX87"/>
      <c r="EDY87"/>
      <c r="EDZ87"/>
      <c r="EEA87"/>
      <c r="EEB87"/>
      <c r="EEC87"/>
      <c r="EED87"/>
      <c r="EEE87"/>
      <c r="EEF87"/>
      <c r="EEG87"/>
      <c r="EEH87"/>
      <c r="EEI87"/>
      <c r="EEJ87"/>
      <c r="EEK87"/>
      <c r="EEL87"/>
      <c r="EEM87"/>
      <c r="EEN87"/>
      <c r="EEO87"/>
      <c r="EEP87"/>
      <c r="EEQ87"/>
      <c r="EER87"/>
      <c r="EES87"/>
      <c r="EET87"/>
      <c r="EEU87"/>
      <c r="EEV87"/>
      <c r="EEW87"/>
      <c r="EEX87"/>
      <c r="EEY87"/>
      <c r="EEZ87"/>
      <c r="EFA87"/>
      <c r="EFB87"/>
      <c r="EFC87"/>
      <c r="EFD87"/>
      <c r="EFE87"/>
      <c r="EFF87"/>
      <c r="EFG87"/>
      <c r="EFH87"/>
      <c r="EFI87"/>
      <c r="EFJ87"/>
      <c r="EFK87"/>
      <c r="EFL87"/>
      <c r="EFM87"/>
      <c r="EFN87"/>
      <c r="EFO87"/>
      <c r="EFP87"/>
      <c r="EFQ87"/>
      <c r="EFR87"/>
      <c r="EFS87"/>
      <c r="EFT87"/>
      <c r="EFU87"/>
      <c r="EFV87"/>
      <c r="EFW87"/>
      <c r="EFX87"/>
      <c r="EFY87"/>
      <c r="EFZ87"/>
      <c r="EGA87"/>
      <c r="EGB87"/>
      <c r="EGC87"/>
      <c r="EGD87"/>
      <c r="EGE87"/>
      <c r="EGF87"/>
      <c r="EGG87"/>
      <c r="EGH87"/>
      <c r="EGI87"/>
      <c r="EGJ87"/>
      <c r="EGK87"/>
      <c r="EGL87"/>
      <c r="EGM87"/>
      <c r="EGN87"/>
      <c r="EGO87"/>
      <c r="EGP87"/>
      <c r="EGQ87"/>
      <c r="EGR87"/>
      <c r="EGS87"/>
      <c r="EGT87"/>
      <c r="EGU87"/>
      <c r="EGV87"/>
      <c r="EGW87"/>
      <c r="EGX87"/>
      <c r="EGY87"/>
      <c r="EGZ87"/>
      <c r="EHA87"/>
      <c r="EHB87"/>
      <c r="EHC87"/>
      <c r="EHD87"/>
      <c r="EHE87"/>
      <c r="EHF87"/>
      <c r="EHG87"/>
      <c r="EHH87"/>
      <c r="EHI87"/>
      <c r="EHJ87"/>
      <c r="EHK87"/>
      <c r="EHL87"/>
      <c r="EHM87"/>
      <c r="EHN87"/>
      <c r="EHO87"/>
      <c r="EHP87"/>
      <c r="EHQ87"/>
      <c r="EHR87"/>
      <c r="EHS87"/>
      <c r="EHT87"/>
      <c r="EHU87"/>
      <c r="EHV87"/>
      <c r="EHW87"/>
      <c r="EHX87"/>
      <c r="EHY87"/>
      <c r="EHZ87"/>
      <c r="EIA87"/>
      <c r="EIB87"/>
      <c r="EIC87"/>
      <c r="EID87"/>
      <c r="EIE87"/>
      <c r="EIF87"/>
      <c r="EIG87"/>
      <c r="EIH87"/>
      <c r="EII87"/>
      <c r="EIJ87"/>
      <c r="EIK87"/>
      <c r="EIL87"/>
      <c r="EIM87"/>
      <c r="EIN87"/>
      <c r="EIO87"/>
      <c r="EIP87"/>
      <c r="EIQ87"/>
      <c r="EIR87"/>
      <c r="EIS87"/>
      <c r="EIT87"/>
      <c r="EIU87"/>
      <c r="EIV87"/>
      <c r="EIW87"/>
      <c r="EIX87"/>
      <c r="EIY87"/>
      <c r="EIZ87"/>
      <c r="EJA87"/>
      <c r="EJB87"/>
      <c r="EJC87"/>
      <c r="EJD87"/>
      <c r="EJE87"/>
      <c r="EJF87"/>
      <c r="EJG87"/>
      <c r="EJH87"/>
      <c r="EJI87"/>
      <c r="EJJ87"/>
      <c r="EJK87"/>
      <c r="EJL87"/>
      <c r="EJM87"/>
      <c r="EJN87"/>
      <c r="EJO87"/>
      <c r="EJP87"/>
      <c r="EJQ87"/>
      <c r="EJR87"/>
      <c r="EJS87"/>
      <c r="EJT87"/>
      <c r="EJU87"/>
      <c r="EJV87"/>
      <c r="EJW87"/>
      <c r="EJX87"/>
      <c r="EJY87"/>
      <c r="EJZ87"/>
      <c r="EKA87"/>
      <c r="EKB87"/>
      <c r="EKC87"/>
      <c r="EKD87"/>
      <c r="EKE87"/>
      <c r="EKF87"/>
      <c r="EKG87"/>
      <c r="EKH87"/>
      <c r="EKI87"/>
      <c r="EKJ87"/>
      <c r="EKK87"/>
      <c r="EKL87"/>
      <c r="EKM87"/>
      <c r="EKN87"/>
      <c r="EKO87"/>
      <c r="EKP87"/>
      <c r="EKQ87"/>
      <c r="EKR87"/>
      <c r="EKS87"/>
      <c r="EKT87"/>
      <c r="EKU87"/>
      <c r="EKV87"/>
      <c r="EKW87"/>
      <c r="EKX87"/>
      <c r="EKY87"/>
      <c r="EKZ87"/>
      <c r="ELA87"/>
      <c r="ELB87"/>
      <c r="ELC87"/>
      <c r="ELD87"/>
      <c r="ELE87"/>
      <c r="ELF87"/>
      <c r="ELG87"/>
      <c r="ELH87"/>
      <c r="ELI87"/>
      <c r="ELJ87"/>
      <c r="ELK87"/>
      <c r="ELL87"/>
      <c r="ELM87"/>
      <c r="ELN87"/>
      <c r="ELO87"/>
      <c r="ELP87"/>
      <c r="ELQ87"/>
      <c r="ELR87"/>
      <c r="ELS87"/>
      <c r="ELT87"/>
      <c r="ELU87"/>
      <c r="ELV87"/>
      <c r="ELW87"/>
      <c r="ELX87"/>
      <c r="ELY87"/>
      <c r="ELZ87"/>
      <c r="EMA87"/>
      <c r="EMB87"/>
      <c r="EMC87"/>
      <c r="EMD87"/>
      <c r="EME87"/>
      <c r="EMF87"/>
      <c r="EMG87"/>
      <c r="EMH87"/>
      <c r="EMI87"/>
      <c r="EMJ87"/>
      <c r="EMK87"/>
      <c r="EML87"/>
      <c r="EMM87"/>
      <c r="EMN87"/>
      <c r="EMO87"/>
      <c r="EMP87"/>
      <c r="EMQ87"/>
      <c r="EMR87"/>
      <c r="EMS87"/>
      <c r="EMT87"/>
      <c r="EMU87"/>
      <c r="EMV87"/>
      <c r="EMW87"/>
      <c r="EMX87"/>
      <c r="EMY87"/>
      <c r="EMZ87"/>
      <c r="ENA87"/>
      <c r="ENB87"/>
      <c r="ENC87"/>
      <c r="END87"/>
      <c r="ENE87"/>
      <c r="ENF87"/>
      <c r="ENG87"/>
      <c r="ENH87"/>
      <c r="ENI87"/>
      <c r="ENJ87"/>
      <c r="ENK87"/>
      <c r="ENL87"/>
      <c r="ENM87"/>
      <c r="ENN87"/>
      <c r="ENO87"/>
      <c r="ENP87"/>
      <c r="ENQ87"/>
      <c r="ENR87"/>
      <c r="ENS87"/>
      <c r="ENT87"/>
      <c r="ENU87"/>
      <c r="ENV87"/>
      <c r="ENW87"/>
      <c r="ENX87"/>
      <c r="ENY87"/>
      <c r="ENZ87"/>
      <c r="EOA87"/>
      <c r="EOB87"/>
      <c r="EOC87"/>
      <c r="EOD87"/>
      <c r="EOE87"/>
      <c r="EOF87"/>
      <c r="EOG87"/>
      <c r="EOH87"/>
      <c r="EOI87"/>
      <c r="EOJ87"/>
      <c r="EOK87"/>
      <c r="EOL87"/>
      <c r="EOM87"/>
      <c r="EON87"/>
      <c r="EOO87"/>
      <c r="EOP87"/>
      <c r="EOQ87"/>
      <c r="EOR87"/>
      <c r="EOS87"/>
      <c r="EOT87"/>
      <c r="EOU87"/>
      <c r="EOV87"/>
      <c r="EOW87"/>
      <c r="EOX87"/>
      <c r="EOY87"/>
      <c r="EOZ87"/>
      <c r="EPA87"/>
      <c r="EPB87"/>
      <c r="EPC87"/>
      <c r="EPD87"/>
      <c r="EPE87"/>
      <c r="EPF87"/>
      <c r="EPG87"/>
      <c r="EPH87"/>
      <c r="EPI87"/>
      <c r="EPJ87"/>
      <c r="EPK87"/>
      <c r="EPL87"/>
      <c r="EPM87"/>
      <c r="EPN87"/>
      <c r="EPO87"/>
      <c r="EPP87"/>
      <c r="EPQ87"/>
      <c r="EPR87"/>
      <c r="EPS87"/>
      <c r="EPT87"/>
      <c r="EPU87"/>
      <c r="EPV87"/>
      <c r="EPW87"/>
      <c r="EPX87"/>
      <c r="EPY87"/>
      <c r="EPZ87"/>
      <c r="EQA87"/>
      <c r="EQB87"/>
      <c r="EQC87"/>
      <c r="EQD87"/>
      <c r="EQE87"/>
      <c r="EQF87"/>
      <c r="EQG87"/>
      <c r="EQH87"/>
      <c r="EQI87"/>
      <c r="EQJ87"/>
      <c r="EQK87"/>
      <c r="EQL87"/>
      <c r="EQM87"/>
      <c r="EQN87"/>
      <c r="EQO87"/>
      <c r="EQP87"/>
      <c r="EQQ87"/>
      <c r="EQR87"/>
      <c r="EQS87"/>
      <c r="EQT87"/>
      <c r="EQU87"/>
      <c r="EQV87"/>
      <c r="EQW87"/>
      <c r="EQX87"/>
      <c r="EQY87"/>
      <c r="EQZ87"/>
      <c r="ERA87"/>
      <c r="ERB87"/>
      <c r="ERC87"/>
      <c r="ERD87"/>
      <c r="ERE87"/>
      <c r="ERF87"/>
      <c r="ERG87"/>
      <c r="ERH87"/>
      <c r="ERI87"/>
      <c r="ERJ87"/>
      <c r="ERK87"/>
      <c r="ERL87"/>
      <c r="ERM87"/>
      <c r="ERN87"/>
      <c r="ERO87"/>
      <c r="ERP87"/>
      <c r="ERQ87"/>
      <c r="ERR87"/>
      <c r="ERS87"/>
      <c r="ERT87"/>
      <c r="ERU87"/>
      <c r="ERV87"/>
      <c r="ERW87"/>
      <c r="ERX87"/>
      <c r="ERY87"/>
      <c r="ERZ87"/>
      <c r="ESA87"/>
      <c r="ESB87"/>
      <c r="ESC87"/>
      <c r="ESD87"/>
      <c r="ESE87"/>
      <c r="ESF87"/>
      <c r="ESG87"/>
      <c r="ESH87"/>
      <c r="ESI87"/>
      <c r="ESJ87"/>
      <c r="ESK87"/>
      <c r="ESL87"/>
      <c r="ESM87"/>
      <c r="ESN87"/>
      <c r="ESO87"/>
      <c r="ESP87"/>
      <c r="ESQ87"/>
      <c r="ESR87"/>
      <c r="ESS87"/>
      <c r="EST87"/>
      <c r="ESU87"/>
      <c r="ESV87"/>
      <c r="ESW87"/>
      <c r="ESX87"/>
      <c r="ESY87"/>
      <c r="ESZ87"/>
      <c r="ETA87"/>
      <c r="ETB87"/>
      <c r="ETC87"/>
      <c r="ETD87"/>
      <c r="ETE87"/>
      <c r="ETF87"/>
      <c r="ETG87"/>
      <c r="ETH87"/>
      <c r="ETI87"/>
      <c r="ETJ87"/>
      <c r="ETK87"/>
      <c r="ETL87"/>
      <c r="ETM87"/>
      <c r="ETN87"/>
      <c r="ETO87"/>
      <c r="ETP87"/>
      <c r="ETQ87"/>
      <c r="ETR87"/>
      <c r="ETS87"/>
      <c r="ETT87"/>
      <c r="ETU87"/>
      <c r="ETV87"/>
      <c r="ETW87"/>
      <c r="ETX87"/>
      <c r="ETY87"/>
      <c r="ETZ87"/>
      <c r="EUA87"/>
      <c r="EUB87"/>
      <c r="EUC87"/>
      <c r="EUD87"/>
      <c r="EUE87"/>
      <c r="EUF87"/>
      <c r="EUG87"/>
      <c r="EUH87"/>
      <c r="EUI87"/>
      <c r="EUJ87"/>
      <c r="EUK87"/>
      <c r="EUL87"/>
      <c r="EUM87"/>
      <c r="EUN87"/>
      <c r="EUO87"/>
      <c r="EUP87"/>
      <c r="EUQ87"/>
      <c r="EUR87"/>
      <c r="EUS87"/>
      <c r="EUT87"/>
      <c r="EUU87"/>
      <c r="EUV87"/>
      <c r="EUW87"/>
      <c r="EUX87"/>
      <c r="EUY87"/>
      <c r="EUZ87"/>
      <c r="EVA87"/>
      <c r="EVB87"/>
      <c r="EVC87"/>
      <c r="EVD87"/>
      <c r="EVE87"/>
      <c r="EVF87"/>
      <c r="EVG87"/>
      <c r="EVH87"/>
      <c r="EVI87"/>
      <c r="EVJ87"/>
      <c r="EVK87"/>
      <c r="EVL87"/>
      <c r="EVM87"/>
      <c r="EVN87"/>
      <c r="EVO87"/>
      <c r="EVP87"/>
      <c r="EVQ87"/>
      <c r="EVR87"/>
      <c r="EVS87"/>
      <c r="EVT87"/>
      <c r="EVU87"/>
      <c r="EVV87"/>
      <c r="EVW87"/>
      <c r="EVX87"/>
      <c r="EVY87"/>
      <c r="EVZ87"/>
      <c r="EWA87"/>
      <c r="EWB87"/>
      <c r="EWC87"/>
      <c r="EWD87"/>
      <c r="EWE87"/>
      <c r="EWF87"/>
      <c r="EWG87"/>
      <c r="EWH87"/>
      <c r="EWI87"/>
      <c r="EWJ87"/>
      <c r="EWK87"/>
      <c r="EWL87"/>
      <c r="EWM87"/>
      <c r="EWN87"/>
      <c r="EWO87"/>
      <c r="EWP87"/>
      <c r="EWQ87"/>
      <c r="EWR87"/>
      <c r="EWS87"/>
      <c r="EWT87"/>
      <c r="EWU87"/>
      <c r="EWV87"/>
      <c r="EWW87"/>
      <c r="EWX87"/>
      <c r="EWY87"/>
      <c r="EWZ87"/>
      <c r="EXA87"/>
      <c r="EXB87"/>
      <c r="EXC87"/>
      <c r="EXD87"/>
      <c r="EXE87"/>
      <c r="EXF87"/>
      <c r="EXG87"/>
      <c r="EXH87"/>
      <c r="EXI87"/>
      <c r="EXJ87"/>
      <c r="EXK87"/>
      <c r="EXL87"/>
      <c r="EXM87"/>
      <c r="EXN87"/>
      <c r="EXO87"/>
      <c r="EXP87"/>
      <c r="EXQ87"/>
      <c r="EXR87"/>
      <c r="EXS87"/>
      <c r="EXT87"/>
      <c r="EXU87"/>
      <c r="EXV87"/>
      <c r="EXW87"/>
      <c r="EXX87"/>
      <c r="EXY87"/>
      <c r="EXZ87"/>
      <c r="EYA87"/>
      <c r="EYB87"/>
      <c r="EYC87"/>
      <c r="EYD87"/>
      <c r="EYE87"/>
      <c r="EYF87"/>
      <c r="EYG87"/>
      <c r="EYH87"/>
      <c r="EYI87"/>
      <c r="EYJ87"/>
      <c r="EYK87"/>
      <c r="EYL87"/>
      <c r="EYM87"/>
      <c r="EYN87"/>
      <c r="EYO87"/>
      <c r="EYP87"/>
      <c r="EYQ87"/>
      <c r="EYR87"/>
      <c r="EYS87"/>
      <c r="EYT87"/>
      <c r="EYU87"/>
      <c r="EYV87"/>
      <c r="EYW87"/>
      <c r="EYX87"/>
      <c r="EYY87"/>
      <c r="EYZ87"/>
      <c r="EZA87"/>
      <c r="EZB87"/>
      <c r="EZC87"/>
      <c r="EZD87"/>
      <c r="EZE87"/>
      <c r="EZF87"/>
      <c r="EZG87"/>
      <c r="EZH87"/>
      <c r="EZI87"/>
      <c r="EZJ87"/>
      <c r="EZK87"/>
      <c r="EZL87"/>
      <c r="EZM87"/>
      <c r="EZN87"/>
      <c r="EZO87"/>
      <c r="EZP87"/>
      <c r="EZQ87"/>
      <c r="EZR87"/>
      <c r="EZS87"/>
      <c r="EZT87"/>
      <c r="EZU87"/>
      <c r="EZV87"/>
      <c r="EZW87"/>
      <c r="EZX87"/>
      <c r="EZY87"/>
      <c r="EZZ87"/>
      <c r="FAA87"/>
      <c r="FAB87"/>
      <c r="FAC87"/>
      <c r="FAD87"/>
      <c r="FAE87"/>
      <c r="FAF87"/>
      <c r="FAG87"/>
      <c r="FAH87"/>
      <c r="FAI87"/>
      <c r="FAJ87"/>
      <c r="FAK87"/>
      <c r="FAL87"/>
      <c r="FAM87"/>
      <c r="FAN87"/>
      <c r="FAO87"/>
      <c r="FAP87"/>
      <c r="FAQ87"/>
      <c r="FAR87"/>
      <c r="FAS87"/>
      <c r="FAT87"/>
      <c r="FAU87"/>
      <c r="FAV87"/>
      <c r="FAW87"/>
      <c r="FAX87"/>
      <c r="FAY87"/>
      <c r="FAZ87"/>
      <c r="FBA87"/>
      <c r="FBB87"/>
      <c r="FBC87"/>
      <c r="FBD87"/>
      <c r="FBE87"/>
      <c r="FBF87"/>
      <c r="FBG87"/>
      <c r="FBH87"/>
      <c r="FBI87"/>
      <c r="FBJ87"/>
      <c r="FBK87"/>
      <c r="FBL87"/>
      <c r="FBM87"/>
      <c r="FBN87"/>
      <c r="FBO87"/>
      <c r="FBP87"/>
      <c r="FBQ87"/>
      <c r="FBR87"/>
      <c r="FBS87"/>
      <c r="FBT87"/>
      <c r="FBU87"/>
      <c r="FBV87"/>
      <c r="FBW87"/>
      <c r="FBX87"/>
      <c r="FBY87"/>
      <c r="FBZ87"/>
      <c r="FCA87"/>
      <c r="FCB87"/>
      <c r="FCC87"/>
      <c r="FCD87"/>
      <c r="FCE87"/>
      <c r="FCF87"/>
      <c r="FCG87"/>
      <c r="FCH87"/>
      <c r="FCI87"/>
      <c r="FCJ87"/>
      <c r="FCK87"/>
      <c r="FCL87"/>
      <c r="FCM87"/>
      <c r="FCN87"/>
      <c r="FCO87"/>
      <c r="FCP87"/>
      <c r="FCQ87"/>
      <c r="FCR87"/>
      <c r="FCS87"/>
      <c r="FCT87"/>
      <c r="FCU87"/>
      <c r="FCV87"/>
      <c r="FCW87"/>
      <c r="FCX87"/>
      <c r="FCY87"/>
      <c r="FCZ87"/>
      <c r="FDA87"/>
      <c r="FDB87"/>
      <c r="FDC87"/>
      <c r="FDD87"/>
      <c r="FDE87"/>
      <c r="FDF87"/>
      <c r="FDG87"/>
      <c r="FDH87"/>
      <c r="FDI87"/>
      <c r="FDJ87"/>
      <c r="FDK87"/>
      <c r="FDL87"/>
      <c r="FDM87"/>
      <c r="FDN87"/>
      <c r="FDO87"/>
      <c r="FDP87"/>
      <c r="FDQ87"/>
      <c r="FDR87"/>
      <c r="FDS87"/>
      <c r="FDT87"/>
      <c r="FDU87"/>
      <c r="FDV87"/>
      <c r="FDW87"/>
      <c r="FDX87"/>
      <c r="FDY87"/>
      <c r="FDZ87"/>
      <c r="FEA87"/>
      <c r="FEB87"/>
      <c r="FEC87"/>
      <c r="FED87"/>
      <c r="FEE87"/>
      <c r="FEF87"/>
      <c r="FEG87"/>
      <c r="FEH87"/>
      <c r="FEI87"/>
      <c r="FEJ87"/>
      <c r="FEK87"/>
      <c r="FEL87"/>
      <c r="FEM87"/>
      <c r="FEN87"/>
      <c r="FEO87"/>
      <c r="FEP87"/>
      <c r="FEQ87"/>
      <c r="FER87"/>
      <c r="FES87"/>
      <c r="FET87"/>
      <c r="FEU87"/>
      <c r="FEV87"/>
      <c r="FEW87"/>
      <c r="FEX87"/>
      <c r="FEY87"/>
      <c r="FEZ87"/>
      <c r="FFA87"/>
      <c r="FFB87"/>
      <c r="FFC87"/>
      <c r="FFD87"/>
      <c r="FFE87"/>
      <c r="FFF87"/>
      <c r="FFG87"/>
      <c r="FFH87"/>
      <c r="FFI87"/>
      <c r="FFJ87"/>
      <c r="FFK87"/>
      <c r="FFL87"/>
      <c r="FFM87"/>
      <c r="FFN87"/>
      <c r="FFO87"/>
      <c r="FFP87"/>
      <c r="FFQ87"/>
      <c r="FFR87"/>
      <c r="FFS87"/>
      <c r="FFT87"/>
      <c r="FFU87"/>
      <c r="FFV87"/>
      <c r="FFW87"/>
      <c r="FFX87"/>
      <c r="FFY87"/>
      <c r="FFZ87"/>
      <c r="FGA87"/>
      <c r="FGB87"/>
      <c r="FGC87"/>
      <c r="FGD87"/>
      <c r="FGE87"/>
      <c r="FGF87"/>
      <c r="FGG87"/>
      <c r="FGH87"/>
      <c r="FGI87"/>
      <c r="FGJ87"/>
      <c r="FGK87"/>
      <c r="FGL87"/>
      <c r="FGM87"/>
      <c r="FGN87"/>
      <c r="FGO87"/>
      <c r="FGP87"/>
      <c r="FGQ87"/>
      <c r="FGR87"/>
      <c r="FGS87"/>
      <c r="FGT87"/>
      <c r="FGU87"/>
      <c r="FGV87"/>
      <c r="FGW87"/>
      <c r="FGX87"/>
      <c r="FGY87"/>
      <c r="FGZ87"/>
      <c r="FHA87"/>
      <c r="FHB87"/>
      <c r="FHC87"/>
      <c r="FHD87"/>
      <c r="FHE87"/>
      <c r="FHF87"/>
      <c r="FHG87"/>
      <c r="FHH87"/>
      <c r="FHI87"/>
      <c r="FHJ87"/>
      <c r="FHK87"/>
      <c r="FHL87"/>
      <c r="FHM87"/>
      <c r="FHN87"/>
      <c r="FHO87"/>
      <c r="FHP87"/>
      <c r="FHQ87"/>
      <c r="FHR87"/>
      <c r="FHS87"/>
      <c r="FHT87"/>
      <c r="FHU87"/>
      <c r="FHV87"/>
      <c r="FHW87"/>
      <c r="FHX87"/>
      <c r="FHY87"/>
      <c r="FHZ87"/>
      <c r="FIA87"/>
      <c r="FIB87"/>
      <c r="FIC87"/>
      <c r="FID87"/>
      <c r="FIE87"/>
      <c r="FIF87"/>
      <c r="FIG87"/>
      <c r="FIH87"/>
      <c r="FII87"/>
      <c r="FIJ87"/>
      <c r="FIK87"/>
      <c r="FIL87"/>
      <c r="FIM87"/>
      <c r="FIN87"/>
      <c r="FIO87"/>
      <c r="FIP87"/>
      <c r="FIQ87"/>
      <c r="FIR87"/>
      <c r="FIS87"/>
      <c r="FIT87"/>
      <c r="FIU87"/>
      <c r="FIV87"/>
      <c r="FIW87"/>
      <c r="FIX87"/>
      <c r="FIY87"/>
      <c r="FIZ87"/>
      <c r="FJA87"/>
      <c r="FJB87"/>
      <c r="FJC87"/>
      <c r="FJD87"/>
      <c r="FJE87"/>
      <c r="FJF87"/>
      <c r="FJG87"/>
      <c r="FJH87"/>
      <c r="FJI87"/>
      <c r="FJJ87"/>
      <c r="FJK87"/>
      <c r="FJL87"/>
      <c r="FJM87"/>
      <c r="FJN87"/>
      <c r="FJO87"/>
      <c r="FJP87"/>
      <c r="FJQ87"/>
      <c r="FJR87"/>
      <c r="FJS87"/>
      <c r="FJT87"/>
      <c r="FJU87"/>
      <c r="FJV87"/>
      <c r="FJW87"/>
      <c r="FJX87"/>
      <c r="FJY87"/>
      <c r="FJZ87"/>
      <c r="FKA87"/>
      <c r="FKB87"/>
      <c r="FKC87"/>
      <c r="FKD87"/>
      <c r="FKE87"/>
      <c r="FKF87"/>
      <c r="FKG87"/>
      <c r="FKH87"/>
      <c r="FKI87"/>
      <c r="FKJ87"/>
      <c r="FKK87"/>
      <c r="FKL87"/>
      <c r="FKM87"/>
      <c r="FKN87"/>
      <c r="FKO87"/>
      <c r="FKP87"/>
      <c r="FKQ87"/>
      <c r="FKR87"/>
      <c r="FKS87"/>
      <c r="FKT87"/>
      <c r="FKU87"/>
      <c r="FKV87"/>
      <c r="FKW87"/>
      <c r="FKX87"/>
      <c r="FKY87"/>
      <c r="FKZ87"/>
      <c r="FLA87"/>
      <c r="FLB87"/>
      <c r="FLC87"/>
      <c r="FLD87"/>
      <c r="FLE87"/>
      <c r="FLF87"/>
      <c r="FLG87"/>
      <c r="FLH87"/>
      <c r="FLI87"/>
      <c r="FLJ87"/>
      <c r="FLK87"/>
      <c r="FLL87"/>
      <c r="FLM87"/>
      <c r="FLN87"/>
      <c r="FLO87"/>
      <c r="FLP87"/>
      <c r="FLQ87"/>
      <c r="FLR87"/>
      <c r="FLS87"/>
      <c r="FLT87"/>
      <c r="FLU87"/>
      <c r="FLV87"/>
      <c r="FLW87"/>
      <c r="FLX87"/>
      <c r="FLY87"/>
      <c r="FLZ87"/>
      <c r="FMA87"/>
      <c r="FMB87"/>
      <c r="FMC87"/>
      <c r="FMD87"/>
      <c r="FME87"/>
      <c r="FMF87"/>
      <c r="FMG87"/>
      <c r="FMH87"/>
      <c r="FMI87"/>
      <c r="FMJ87"/>
      <c r="FMK87"/>
      <c r="FML87"/>
      <c r="FMM87"/>
      <c r="FMN87"/>
      <c r="FMO87"/>
      <c r="FMP87"/>
      <c r="FMQ87"/>
      <c r="FMR87"/>
      <c r="FMS87"/>
      <c r="FMT87"/>
      <c r="FMU87"/>
      <c r="FMV87"/>
      <c r="FMW87"/>
      <c r="FMX87"/>
      <c r="FMY87"/>
      <c r="FMZ87"/>
      <c r="FNA87"/>
      <c r="FNB87"/>
      <c r="FNC87"/>
      <c r="FND87"/>
      <c r="FNE87"/>
      <c r="FNF87"/>
      <c r="FNG87"/>
      <c r="FNH87"/>
      <c r="FNI87"/>
      <c r="FNJ87"/>
      <c r="FNK87"/>
      <c r="FNL87"/>
      <c r="FNM87"/>
      <c r="FNN87"/>
      <c r="FNO87"/>
      <c r="FNP87"/>
      <c r="FNQ87"/>
      <c r="FNR87"/>
      <c r="FNS87"/>
      <c r="FNT87"/>
      <c r="FNU87"/>
      <c r="FNV87"/>
      <c r="FNW87"/>
      <c r="FNX87"/>
      <c r="FNY87"/>
      <c r="FNZ87"/>
      <c r="FOA87"/>
      <c r="FOB87"/>
      <c r="FOC87"/>
      <c r="FOD87"/>
      <c r="FOE87"/>
      <c r="FOF87"/>
      <c r="FOG87"/>
      <c r="FOH87"/>
      <c r="FOI87"/>
      <c r="FOJ87"/>
      <c r="FOK87"/>
      <c r="FOL87"/>
      <c r="FOM87"/>
      <c r="FON87"/>
      <c r="FOO87"/>
      <c r="FOP87"/>
      <c r="FOQ87"/>
      <c r="FOR87"/>
      <c r="FOS87"/>
      <c r="FOT87"/>
      <c r="FOU87"/>
      <c r="FOV87"/>
      <c r="FOW87"/>
      <c r="FOX87"/>
      <c r="FOY87"/>
      <c r="FOZ87"/>
      <c r="FPA87"/>
      <c r="FPB87"/>
      <c r="FPC87"/>
      <c r="FPD87"/>
      <c r="FPE87"/>
      <c r="FPF87"/>
      <c r="FPG87"/>
      <c r="FPH87"/>
      <c r="FPI87"/>
      <c r="FPJ87"/>
      <c r="FPK87"/>
      <c r="FPL87"/>
      <c r="FPM87"/>
      <c r="FPN87"/>
      <c r="FPO87"/>
      <c r="FPP87"/>
      <c r="FPQ87"/>
      <c r="FPR87"/>
      <c r="FPS87"/>
      <c r="FPT87"/>
      <c r="FPU87"/>
      <c r="FPV87"/>
      <c r="FPW87"/>
      <c r="FPX87"/>
      <c r="FPY87"/>
      <c r="FPZ87"/>
      <c r="FQA87"/>
      <c r="FQB87"/>
      <c r="FQC87"/>
      <c r="FQD87"/>
      <c r="FQE87"/>
      <c r="FQF87"/>
      <c r="FQG87"/>
      <c r="FQH87"/>
      <c r="FQI87"/>
      <c r="FQJ87"/>
      <c r="FQK87"/>
      <c r="FQL87"/>
      <c r="FQM87"/>
      <c r="FQN87"/>
      <c r="FQO87"/>
      <c r="FQP87"/>
      <c r="FQQ87"/>
      <c r="FQR87"/>
      <c r="FQS87"/>
      <c r="FQT87"/>
      <c r="FQU87"/>
      <c r="FQV87"/>
      <c r="FQW87"/>
      <c r="FQX87"/>
      <c r="FQY87"/>
      <c r="FQZ87"/>
      <c r="FRA87"/>
      <c r="FRB87"/>
      <c r="FRC87"/>
      <c r="FRD87"/>
      <c r="FRE87"/>
      <c r="FRF87"/>
      <c r="FRG87"/>
      <c r="FRH87"/>
      <c r="FRI87"/>
      <c r="FRJ87"/>
      <c r="FRK87"/>
      <c r="FRL87"/>
      <c r="FRM87"/>
      <c r="FRN87"/>
      <c r="FRO87"/>
      <c r="FRP87"/>
      <c r="FRQ87"/>
      <c r="FRR87"/>
      <c r="FRS87"/>
      <c r="FRT87"/>
      <c r="FRU87"/>
      <c r="FRV87"/>
      <c r="FRW87"/>
      <c r="FRX87"/>
      <c r="FRY87"/>
      <c r="FRZ87"/>
      <c r="FSA87"/>
      <c r="FSB87"/>
      <c r="FSC87"/>
      <c r="FSD87"/>
      <c r="FSE87"/>
      <c r="FSF87"/>
      <c r="FSG87"/>
      <c r="FSH87"/>
      <c r="FSI87"/>
      <c r="FSJ87"/>
      <c r="FSK87"/>
      <c r="FSL87"/>
      <c r="FSM87"/>
      <c r="FSN87"/>
      <c r="FSO87"/>
      <c r="FSP87"/>
      <c r="FSQ87"/>
      <c r="FSR87"/>
      <c r="FSS87"/>
      <c r="FST87"/>
      <c r="FSU87"/>
      <c r="FSV87"/>
      <c r="FSW87"/>
      <c r="FSX87"/>
      <c r="FSY87"/>
      <c r="FSZ87"/>
      <c r="FTA87"/>
      <c r="FTB87"/>
      <c r="FTC87"/>
      <c r="FTD87"/>
      <c r="FTE87"/>
      <c r="FTF87"/>
      <c r="FTG87"/>
      <c r="FTH87"/>
      <c r="FTI87"/>
      <c r="FTJ87"/>
      <c r="FTK87"/>
      <c r="FTL87"/>
      <c r="FTM87"/>
      <c r="FTN87"/>
      <c r="FTO87"/>
      <c r="FTP87"/>
      <c r="FTQ87"/>
      <c r="FTR87"/>
      <c r="FTS87"/>
      <c r="FTT87"/>
      <c r="FTU87"/>
      <c r="FTV87"/>
      <c r="FTW87"/>
      <c r="FTX87"/>
      <c r="FTY87"/>
      <c r="FTZ87"/>
      <c r="FUA87"/>
      <c r="FUB87"/>
      <c r="FUC87"/>
      <c r="FUD87"/>
      <c r="FUE87"/>
      <c r="FUF87"/>
      <c r="FUG87"/>
      <c r="FUH87"/>
      <c r="FUI87"/>
      <c r="FUJ87"/>
      <c r="FUK87"/>
      <c r="FUL87"/>
      <c r="FUM87"/>
      <c r="FUN87"/>
      <c r="FUO87"/>
      <c r="FUP87"/>
      <c r="FUQ87"/>
      <c r="FUR87"/>
      <c r="FUS87"/>
      <c r="FUT87"/>
      <c r="FUU87"/>
      <c r="FUV87"/>
      <c r="FUW87"/>
      <c r="FUX87"/>
      <c r="FUY87"/>
      <c r="FUZ87"/>
      <c r="FVA87"/>
      <c r="FVB87"/>
      <c r="FVC87"/>
      <c r="FVD87"/>
      <c r="FVE87"/>
      <c r="FVF87"/>
      <c r="FVG87"/>
      <c r="FVH87"/>
      <c r="FVI87"/>
      <c r="FVJ87"/>
      <c r="FVK87"/>
      <c r="FVL87"/>
      <c r="FVM87"/>
      <c r="FVN87"/>
      <c r="FVO87"/>
      <c r="FVP87"/>
      <c r="FVQ87"/>
      <c r="FVR87"/>
      <c r="FVS87"/>
      <c r="FVT87"/>
      <c r="FVU87"/>
      <c r="FVV87"/>
      <c r="FVW87"/>
      <c r="FVX87"/>
      <c r="FVY87"/>
      <c r="FVZ87"/>
      <c r="FWA87"/>
      <c r="FWB87"/>
      <c r="FWC87"/>
      <c r="FWD87"/>
      <c r="FWE87"/>
      <c r="FWF87"/>
      <c r="FWG87"/>
      <c r="FWH87"/>
      <c r="FWI87"/>
      <c r="FWJ87"/>
      <c r="FWK87"/>
      <c r="FWL87"/>
      <c r="FWM87"/>
      <c r="FWN87"/>
      <c r="FWO87"/>
      <c r="FWP87"/>
      <c r="FWQ87"/>
      <c r="FWR87"/>
      <c r="FWS87"/>
      <c r="FWT87"/>
      <c r="FWU87"/>
      <c r="FWV87"/>
      <c r="FWW87"/>
      <c r="FWX87"/>
      <c r="FWY87"/>
      <c r="FWZ87"/>
      <c r="FXA87"/>
      <c r="FXB87"/>
      <c r="FXC87"/>
      <c r="FXD87"/>
      <c r="FXE87"/>
      <c r="FXF87"/>
      <c r="FXG87"/>
      <c r="FXH87"/>
      <c r="FXI87"/>
      <c r="FXJ87"/>
      <c r="FXK87"/>
      <c r="FXL87"/>
      <c r="FXM87"/>
      <c r="FXN87"/>
      <c r="FXO87"/>
      <c r="FXP87"/>
      <c r="FXQ87"/>
      <c r="FXR87"/>
      <c r="FXS87"/>
      <c r="FXT87"/>
      <c r="FXU87"/>
      <c r="FXV87"/>
      <c r="FXW87"/>
      <c r="FXX87"/>
      <c r="FXY87"/>
      <c r="FXZ87"/>
      <c r="FYA87"/>
      <c r="FYB87"/>
      <c r="FYC87"/>
      <c r="FYD87"/>
      <c r="FYE87"/>
      <c r="FYF87"/>
      <c r="FYG87"/>
      <c r="FYH87"/>
      <c r="FYI87"/>
      <c r="FYJ87"/>
      <c r="FYK87"/>
      <c r="FYL87"/>
      <c r="FYM87"/>
      <c r="FYN87"/>
      <c r="FYO87"/>
      <c r="FYP87"/>
      <c r="FYQ87"/>
      <c r="FYR87"/>
      <c r="FYS87"/>
      <c r="FYT87"/>
      <c r="FYU87"/>
      <c r="FYV87"/>
      <c r="FYW87"/>
      <c r="FYX87"/>
      <c r="FYY87"/>
      <c r="FYZ87"/>
      <c r="FZA87"/>
      <c r="FZB87"/>
      <c r="FZC87"/>
      <c r="FZD87"/>
      <c r="FZE87"/>
      <c r="FZF87"/>
      <c r="FZG87"/>
      <c r="FZH87"/>
      <c r="FZI87"/>
      <c r="FZJ87"/>
      <c r="FZK87"/>
      <c r="FZL87"/>
      <c r="FZM87"/>
      <c r="FZN87"/>
      <c r="FZO87"/>
      <c r="FZP87"/>
      <c r="FZQ87"/>
      <c r="FZR87"/>
      <c r="FZS87"/>
      <c r="FZT87"/>
      <c r="FZU87"/>
      <c r="FZV87"/>
      <c r="FZW87"/>
      <c r="FZX87"/>
      <c r="FZY87"/>
      <c r="FZZ87"/>
      <c r="GAA87"/>
      <c r="GAB87"/>
      <c r="GAC87"/>
      <c r="GAD87"/>
      <c r="GAE87"/>
      <c r="GAF87"/>
      <c r="GAG87"/>
      <c r="GAH87"/>
      <c r="GAI87"/>
      <c r="GAJ87"/>
      <c r="GAK87"/>
      <c r="GAL87"/>
      <c r="GAM87"/>
      <c r="GAN87"/>
      <c r="GAO87"/>
      <c r="GAP87"/>
      <c r="GAQ87"/>
      <c r="GAR87"/>
      <c r="GAS87"/>
      <c r="GAT87"/>
      <c r="GAU87"/>
      <c r="GAV87"/>
      <c r="GAW87"/>
      <c r="GAX87"/>
      <c r="GAY87"/>
      <c r="GAZ87"/>
      <c r="GBA87"/>
      <c r="GBB87"/>
      <c r="GBC87"/>
      <c r="GBD87"/>
      <c r="GBE87"/>
      <c r="GBF87"/>
      <c r="GBG87"/>
      <c r="GBH87"/>
      <c r="GBI87"/>
      <c r="GBJ87"/>
      <c r="GBK87"/>
      <c r="GBL87"/>
      <c r="GBM87"/>
      <c r="GBN87"/>
      <c r="GBO87"/>
      <c r="GBP87"/>
      <c r="GBQ87"/>
      <c r="GBR87"/>
      <c r="GBS87"/>
      <c r="GBT87"/>
      <c r="GBU87"/>
      <c r="GBV87"/>
      <c r="GBW87"/>
      <c r="GBX87"/>
      <c r="GBY87"/>
      <c r="GBZ87"/>
      <c r="GCA87"/>
      <c r="GCB87"/>
      <c r="GCC87"/>
      <c r="GCD87"/>
      <c r="GCE87"/>
      <c r="GCF87"/>
      <c r="GCG87"/>
      <c r="GCH87"/>
      <c r="GCI87"/>
      <c r="GCJ87"/>
      <c r="GCK87"/>
      <c r="GCL87"/>
      <c r="GCM87"/>
      <c r="GCN87"/>
      <c r="GCO87"/>
      <c r="GCP87"/>
      <c r="GCQ87"/>
      <c r="GCR87"/>
      <c r="GCS87"/>
      <c r="GCT87"/>
      <c r="GCU87"/>
      <c r="GCV87"/>
      <c r="GCW87"/>
      <c r="GCX87"/>
      <c r="GCY87"/>
      <c r="GCZ87"/>
      <c r="GDA87"/>
      <c r="GDB87"/>
      <c r="GDC87"/>
      <c r="GDD87"/>
      <c r="GDE87"/>
      <c r="GDF87"/>
      <c r="GDG87"/>
      <c r="GDH87"/>
      <c r="GDI87"/>
      <c r="GDJ87"/>
      <c r="GDK87"/>
      <c r="GDL87"/>
      <c r="GDM87"/>
      <c r="GDN87"/>
      <c r="GDO87"/>
      <c r="GDP87"/>
      <c r="GDQ87"/>
      <c r="GDR87"/>
      <c r="GDS87"/>
      <c r="GDT87"/>
      <c r="GDU87"/>
      <c r="GDV87"/>
      <c r="GDW87"/>
      <c r="GDX87"/>
      <c r="GDY87"/>
      <c r="GDZ87"/>
      <c r="GEA87"/>
      <c r="GEB87"/>
      <c r="GEC87"/>
      <c r="GED87"/>
      <c r="GEE87"/>
      <c r="GEF87"/>
      <c r="GEG87"/>
      <c r="GEH87"/>
      <c r="GEI87"/>
      <c r="GEJ87"/>
      <c r="GEK87"/>
      <c r="GEL87"/>
      <c r="GEM87"/>
      <c r="GEN87"/>
      <c r="GEO87"/>
      <c r="GEP87"/>
      <c r="GEQ87"/>
      <c r="GER87"/>
      <c r="GES87"/>
      <c r="GET87"/>
      <c r="GEU87"/>
      <c r="GEV87"/>
      <c r="GEW87"/>
      <c r="GEX87"/>
      <c r="GEY87"/>
      <c r="GEZ87"/>
      <c r="GFA87"/>
      <c r="GFB87"/>
      <c r="GFC87"/>
      <c r="GFD87"/>
      <c r="GFE87"/>
      <c r="GFF87"/>
      <c r="GFG87"/>
      <c r="GFH87"/>
      <c r="GFI87"/>
      <c r="GFJ87"/>
      <c r="GFK87"/>
      <c r="GFL87"/>
      <c r="GFM87"/>
      <c r="GFN87"/>
      <c r="GFO87"/>
      <c r="GFP87"/>
      <c r="GFQ87"/>
      <c r="GFR87"/>
      <c r="GFS87"/>
      <c r="GFT87"/>
      <c r="GFU87"/>
      <c r="GFV87"/>
      <c r="GFW87"/>
      <c r="GFX87"/>
      <c r="GFY87"/>
      <c r="GFZ87"/>
      <c r="GGA87"/>
      <c r="GGB87"/>
      <c r="GGC87"/>
      <c r="GGD87"/>
      <c r="GGE87"/>
      <c r="GGF87"/>
      <c r="GGG87"/>
      <c r="GGH87"/>
      <c r="GGI87"/>
      <c r="GGJ87"/>
      <c r="GGK87"/>
      <c r="GGL87"/>
      <c r="GGM87"/>
      <c r="GGN87"/>
      <c r="GGO87"/>
      <c r="GGP87"/>
      <c r="GGQ87"/>
      <c r="GGR87"/>
      <c r="GGS87"/>
      <c r="GGT87"/>
      <c r="GGU87"/>
      <c r="GGV87"/>
      <c r="GGW87"/>
      <c r="GGX87"/>
      <c r="GGY87"/>
      <c r="GGZ87"/>
      <c r="GHA87"/>
      <c r="GHB87"/>
      <c r="GHC87"/>
      <c r="GHD87"/>
      <c r="GHE87"/>
      <c r="GHF87"/>
      <c r="GHG87"/>
      <c r="GHH87"/>
      <c r="GHI87"/>
      <c r="GHJ87"/>
      <c r="GHK87"/>
      <c r="GHL87"/>
      <c r="GHM87"/>
      <c r="GHN87"/>
      <c r="GHO87"/>
      <c r="GHP87"/>
      <c r="GHQ87"/>
      <c r="GHR87"/>
      <c r="GHS87"/>
      <c r="GHT87"/>
      <c r="GHU87"/>
      <c r="GHV87"/>
      <c r="GHW87"/>
      <c r="GHX87"/>
      <c r="GHY87"/>
      <c r="GHZ87"/>
      <c r="GIA87"/>
      <c r="GIB87"/>
      <c r="GIC87"/>
      <c r="GID87"/>
      <c r="GIE87"/>
      <c r="GIF87"/>
      <c r="GIG87"/>
      <c r="GIH87"/>
      <c r="GII87"/>
      <c r="GIJ87"/>
      <c r="GIK87"/>
      <c r="GIL87"/>
      <c r="GIM87"/>
      <c r="GIN87"/>
      <c r="GIO87"/>
      <c r="GIP87"/>
      <c r="GIQ87"/>
      <c r="GIR87"/>
      <c r="GIS87"/>
      <c r="GIT87"/>
      <c r="GIU87"/>
      <c r="GIV87"/>
      <c r="GIW87"/>
      <c r="GIX87"/>
      <c r="GIY87"/>
      <c r="GIZ87"/>
      <c r="GJA87"/>
      <c r="GJB87"/>
      <c r="GJC87"/>
      <c r="GJD87"/>
      <c r="GJE87"/>
      <c r="GJF87"/>
      <c r="GJG87"/>
      <c r="GJH87"/>
      <c r="GJI87"/>
      <c r="GJJ87"/>
      <c r="GJK87"/>
      <c r="GJL87"/>
      <c r="GJM87"/>
      <c r="GJN87"/>
      <c r="GJO87"/>
      <c r="GJP87"/>
      <c r="GJQ87"/>
      <c r="GJR87"/>
      <c r="GJS87"/>
      <c r="GJT87"/>
      <c r="GJU87"/>
      <c r="GJV87"/>
      <c r="GJW87"/>
      <c r="GJX87"/>
      <c r="GJY87"/>
      <c r="GJZ87"/>
      <c r="GKA87"/>
      <c r="GKB87"/>
      <c r="GKC87"/>
      <c r="GKD87"/>
      <c r="GKE87"/>
      <c r="GKF87"/>
      <c r="GKG87"/>
      <c r="GKH87"/>
      <c r="GKI87"/>
      <c r="GKJ87"/>
      <c r="GKK87"/>
      <c r="GKL87"/>
      <c r="GKM87"/>
      <c r="GKN87"/>
      <c r="GKO87"/>
      <c r="GKP87"/>
      <c r="GKQ87"/>
      <c r="GKR87"/>
      <c r="GKS87"/>
      <c r="GKT87"/>
      <c r="GKU87"/>
      <c r="GKV87"/>
      <c r="GKW87"/>
      <c r="GKX87"/>
      <c r="GKY87"/>
      <c r="GKZ87"/>
      <c r="GLA87"/>
      <c r="GLB87"/>
      <c r="GLC87"/>
      <c r="GLD87"/>
      <c r="GLE87"/>
      <c r="GLF87"/>
      <c r="GLG87"/>
      <c r="GLH87"/>
      <c r="GLI87"/>
      <c r="GLJ87"/>
      <c r="GLK87"/>
      <c r="GLL87"/>
      <c r="GLM87"/>
      <c r="GLN87"/>
      <c r="GLO87"/>
      <c r="GLP87"/>
      <c r="GLQ87"/>
      <c r="GLR87"/>
      <c r="GLS87"/>
      <c r="GLT87"/>
      <c r="GLU87"/>
      <c r="GLV87"/>
      <c r="GLW87"/>
      <c r="GLX87"/>
      <c r="GLY87"/>
      <c r="GLZ87"/>
      <c r="GMA87"/>
      <c r="GMB87"/>
      <c r="GMC87"/>
      <c r="GMD87"/>
      <c r="GME87"/>
      <c r="GMF87"/>
      <c r="GMG87"/>
      <c r="GMH87"/>
      <c r="GMI87"/>
      <c r="GMJ87"/>
      <c r="GMK87"/>
      <c r="GML87"/>
      <c r="GMM87"/>
      <c r="GMN87"/>
      <c r="GMO87"/>
      <c r="GMP87"/>
      <c r="GMQ87"/>
      <c r="GMR87"/>
      <c r="GMS87"/>
      <c r="GMT87"/>
      <c r="GMU87"/>
      <c r="GMV87"/>
      <c r="GMW87"/>
      <c r="GMX87"/>
      <c r="GMY87"/>
      <c r="GMZ87"/>
      <c r="GNA87"/>
      <c r="GNB87"/>
      <c r="GNC87"/>
      <c r="GND87"/>
      <c r="GNE87"/>
      <c r="GNF87"/>
      <c r="GNG87"/>
      <c r="GNH87"/>
      <c r="GNI87"/>
      <c r="GNJ87"/>
      <c r="GNK87"/>
      <c r="GNL87"/>
      <c r="GNM87"/>
      <c r="GNN87"/>
      <c r="GNO87"/>
      <c r="GNP87"/>
      <c r="GNQ87"/>
      <c r="GNR87"/>
      <c r="GNS87"/>
      <c r="GNT87"/>
      <c r="GNU87"/>
      <c r="GNV87"/>
      <c r="GNW87"/>
      <c r="GNX87"/>
      <c r="GNY87"/>
      <c r="GNZ87"/>
      <c r="GOA87"/>
      <c r="GOB87"/>
      <c r="GOC87"/>
      <c r="GOD87"/>
      <c r="GOE87"/>
      <c r="GOF87"/>
      <c r="GOG87"/>
      <c r="GOH87"/>
      <c r="GOI87"/>
      <c r="GOJ87"/>
      <c r="GOK87"/>
      <c r="GOL87"/>
      <c r="GOM87"/>
      <c r="GON87"/>
      <c r="GOO87"/>
      <c r="GOP87"/>
      <c r="GOQ87"/>
      <c r="GOR87"/>
      <c r="GOS87"/>
      <c r="GOT87"/>
      <c r="GOU87"/>
      <c r="GOV87"/>
      <c r="GOW87"/>
      <c r="GOX87"/>
      <c r="GOY87"/>
      <c r="GOZ87"/>
      <c r="GPA87"/>
      <c r="GPB87"/>
      <c r="GPC87"/>
      <c r="GPD87"/>
      <c r="GPE87"/>
      <c r="GPF87"/>
      <c r="GPG87"/>
      <c r="GPH87"/>
      <c r="GPI87"/>
      <c r="GPJ87"/>
      <c r="GPK87"/>
      <c r="GPL87"/>
      <c r="GPM87"/>
      <c r="GPN87"/>
      <c r="GPO87"/>
      <c r="GPP87"/>
      <c r="GPQ87"/>
      <c r="GPR87"/>
      <c r="GPS87"/>
      <c r="GPT87"/>
      <c r="GPU87"/>
      <c r="GPV87"/>
      <c r="GPW87"/>
      <c r="GPX87"/>
      <c r="GPY87"/>
      <c r="GPZ87"/>
      <c r="GQA87"/>
      <c r="GQB87"/>
      <c r="GQC87"/>
      <c r="GQD87"/>
      <c r="GQE87"/>
      <c r="GQF87"/>
      <c r="GQG87"/>
      <c r="GQH87"/>
      <c r="GQI87"/>
      <c r="GQJ87"/>
      <c r="GQK87"/>
      <c r="GQL87"/>
      <c r="GQM87"/>
      <c r="GQN87"/>
      <c r="GQO87"/>
      <c r="GQP87"/>
      <c r="GQQ87"/>
      <c r="GQR87"/>
      <c r="GQS87"/>
      <c r="GQT87"/>
      <c r="GQU87"/>
      <c r="GQV87"/>
      <c r="GQW87"/>
      <c r="GQX87"/>
      <c r="GQY87"/>
      <c r="GQZ87"/>
      <c r="GRA87"/>
      <c r="GRB87"/>
      <c r="GRC87"/>
      <c r="GRD87"/>
      <c r="GRE87"/>
      <c r="GRF87"/>
      <c r="GRG87"/>
      <c r="GRH87"/>
      <c r="GRI87"/>
      <c r="GRJ87"/>
      <c r="GRK87"/>
      <c r="GRL87"/>
      <c r="GRM87"/>
      <c r="GRN87"/>
      <c r="GRO87"/>
      <c r="GRP87"/>
      <c r="GRQ87"/>
      <c r="GRR87"/>
      <c r="GRS87"/>
      <c r="GRT87"/>
      <c r="GRU87"/>
      <c r="GRV87"/>
      <c r="GRW87"/>
      <c r="GRX87"/>
      <c r="GRY87"/>
      <c r="GRZ87"/>
      <c r="GSA87"/>
      <c r="GSB87"/>
      <c r="GSC87"/>
      <c r="GSD87"/>
      <c r="GSE87"/>
      <c r="GSF87"/>
      <c r="GSG87"/>
      <c r="GSH87"/>
      <c r="GSI87"/>
      <c r="GSJ87"/>
      <c r="GSK87"/>
      <c r="GSL87"/>
      <c r="GSM87"/>
      <c r="GSN87"/>
      <c r="GSO87"/>
      <c r="GSP87"/>
      <c r="GSQ87"/>
      <c r="GSR87"/>
      <c r="GSS87"/>
      <c r="GST87"/>
      <c r="GSU87"/>
      <c r="GSV87"/>
      <c r="GSW87"/>
      <c r="GSX87"/>
      <c r="GSY87"/>
      <c r="GSZ87"/>
      <c r="GTA87"/>
      <c r="GTB87"/>
      <c r="GTC87"/>
      <c r="GTD87"/>
      <c r="GTE87"/>
      <c r="GTF87"/>
      <c r="GTG87"/>
      <c r="GTH87"/>
      <c r="GTI87"/>
      <c r="GTJ87"/>
      <c r="GTK87"/>
      <c r="GTL87"/>
      <c r="GTM87"/>
      <c r="GTN87"/>
      <c r="GTO87"/>
      <c r="GTP87"/>
      <c r="GTQ87"/>
      <c r="GTR87"/>
      <c r="GTS87"/>
      <c r="GTT87"/>
      <c r="GTU87"/>
      <c r="GTV87"/>
      <c r="GTW87"/>
      <c r="GTX87"/>
      <c r="GTY87"/>
      <c r="GTZ87"/>
      <c r="GUA87"/>
      <c r="GUB87"/>
      <c r="GUC87"/>
      <c r="GUD87"/>
      <c r="GUE87"/>
      <c r="GUF87"/>
      <c r="GUG87"/>
      <c r="GUH87"/>
      <c r="GUI87"/>
      <c r="GUJ87"/>
      <c r="GUK87"/>
      <c r="GUL87"/>
      <c r="GUM87"/>
      <c r="GUN87"/>
      <c r="GUO87"/>
      <c r="GUP87"/>
      <c r="GUQ87"/>
      <c r="GUR87"/>
      <c r="GUS87"/>
      <c r="GUT87"/>
      <c r="GUU87"/>
      <c r="GUV87"/>
      <c r="GUW87"/>
      <c r="GUX87"/>
      <c r="GUY87"/>
      <c r="GUZ87"/>
      <c r="GVA87"/>
      <c r="GVB87"/>
      <c r="GVC87"/>
      <c r="GVD87"/>
      <c r="GVE87"/>
      <c r="GVF87"/>
      <c r="GVG87"/>
      <c r="GVH87"/>
      <c r="GVI87"/>
      <c r="GVJ87"/>
      <c r="GVK87"/>
      <c r="GVL87"/>
      <c r="GVM87"/>
      <c r="GVN87"/>
      <c r="GVO87"/>
      <c r="GVP87"/>
      <c r="GVQ87"/>
      <c r="GVR87"/>
      <c r="GVS87"/>
      <c r="GVT87"/>
      <c r="GVU87"/>
      <c r="GVV87"/>
      <c r="GVW87"/>
      <c r="GVX87"/>
      <c r="GVY87"/>
      <c r="GVZ87"/>
      <c r="GWA87"/>
      <c r="GWB87"/>
      <c r="GWC87"/>
      <c r="GWD87"/>
      <c r="GWE87"/>
      <c r="GWF87"/>
      <c r="GWG87"/>
      <c r="GWH87"/>
      <c r="GWI87"/>
      <c r="GWJ87"/>
      <c r="GWK87"/>
      <c r="GWL87"/>
      <c r="GWM87"/>
      <c r="GWN87"/>
      <c r="GWO87"/>
      <c r="GWP87"/>
      <c r="GWQ87"/>
      <c r="GWR87"/>
      <c r="GWS87"/>
      <c r="GWT87"/>
      <c r="GWU87"/>
      <c r="GWV87"/>
      <c r="GWW87"/>
      <c r="GWX87"/>
      <c r="GWY87"/>
      <c r="GWZ87"/>
      <c r="GXA87"/>
      <c r="GXB87"/>
      <c r="GXC87"/>
      <c r="GXD87"/>
      <c r="GXE87"/>
      <c r="GXF87"/>
      <c r="GXG87"/>
      <c r="GXH87"/>
      <c r="GXI87"/>
      <c r="GXJ87"/>
      <c r="GXK87"/>
      <c r="GXL87"/>
      <c r="GXM87"/>
      <c r="GXN87"/>
      <c r="GXO87"/>
      <c r="GXP87"/>
      <c r="GXQ87"/>
      <c r="GXR87"/>
      <c r="GXS87"/>
      <c r="GXT87"/>
      <c r="GXU87"/>
      <c r="GXV87"/>
      <c r="GXW87"/>
      <c r="GXX87"/>
      <c r="GXY87"/>
      <c r="GXZ87"/>
      <c r="GYA87"/>
      <c r="GYB87"/>
      <c r="GYC87"/>
      <c r="GYD87"/>
      <c r="GYE87"/>
      <c r="GYF87"/>
      <c r="GYG87"/>
      <c r="GYH87"/>
      <c r="GYI87"/>
      <c r="GYJ87"/>
      <c r="GYK87"/>
      <c r="GYL87"/>
      <c r="GYM87"/>
      <c r="GYN87"/>
      <c r="GYO87"/>
      <c r="GYP87"/>
      <c r="GYQ87"/>
      <c r="GYR87"/>
      <c r="GYS87"/>
      <c r="GYT87"/>
      <c r="GYU87"/>
      <c r="GYV87"/>
      <c r="GYW87"/>
      <c r="GYX87"/>
      <c r="GYY87"/>
      <c r="GYZ87"/>
      <c r="GZA87"/>
      <c r="GZB87"/>
      <c r="GZC87"/>
      <c r="GZD87"/>
      <c r="GZE87"/>
      <c r="GZF87"/>
      <c r="GZG87"/>
      <c r="GZH87"/>
      <c r="GZI87"/>
      <c r="GZJ87"/>
      <c r="GZK87"/>
      <c r="GZL87"/>
      <c r="GZM87"/>
      <c r="GZN87"/>
      <c r="GZO87"/>
      <c r="GZP87"/>
      <c r="GZQ87"/>
      <c r="GZR87"/>
      <c r="GZS87"/>
      <c r="GZT87"/>
      <c r="GZU87"/>
      <c r="GZV87"/>
      <c r="GZW87"/>
      <c r="GZX87"/>
      <c r="GZY87"/>
      <c r="GZZ87"/>
      <c r="HAA87"/>
      <c r="HAB87"/>
      <c r="HAC87"/>
      <c r="HAD87"/>
      <c r="HAE87"/>
      <c r="HAF87"/>
      <c r="HAG87"/>
      <c r="HAH87"/>
      <c r="HAI87"/>
      <c r="HAJ87"/>
      <c r="HAK87"/>
      <c r="HAL87"/>
      <c r="HAM87"/>
      <c r="HAN87"/>
      <c r="HAO87"/>
      <c r="HAP87"/>
      <c r="HAQ87"/>
      <c r="HAR87"/>
      <c r="HAS87"/>
      <c r="HAT87"/>
      <c r="HAU87"/>
      <c r="HAV87"/>
      <c r="HAW87"/>
      <c r="HAX87"/>
      <c r="HAY87"/>
      <c r="HAZ87"/>
      <c r="HBA87"/>
      <c r="HBB87"/>
      <c r="HBC87"/>
      <c r="HBD87"/>
      <c r="HBE87"/>
      <c r="HBF87"/>
      <c r="HBG87"/>
      <c r="HBH87"/>
      <c r="HBI87"/>
      <c r="HBJ87"/>
      <c r="HBK87"/>
      <c r="HBL87"/>
      <c r="HBM87"/>
      <c r="HBN87"/>
      <c r="HBO87"/>
      <c r="HBP87"/>
      <c r="HBQ87"/>
      <c r="HBR87"/>
      <c r="HBS87"/>
      <c r="HBT87"/>
      <c r="HBU87"/>
      <c r="HBV87"/>
      <c r="HBW87"/>
      <c r="HBX87"/>
      <c r="HBY87"/>
      <c r="HBZ87"/>
      <c r="HCA87"/>
      <c r="HCB87"/>
      <c r="HCC87"/>
      <c r="HCD87"/>
      <c r="HCE87"/>
      <c r="HCF87"/>
      <c r="HCG87"/>
      <c r="HCH87"/>
      <c r="HCI87"/>
      <c r="HCJ87"/>
      <c r="HCK87"/>
      <c r="HCL87"/>
      <c r="HCM87"/>
      <c r="HCN87"/>
      <c r="HCO87"/>
      <c r="HCP87"/>
      <c r="HCQ87"/>
      <c r="HCR87"/>
      <c r="HCS87"/>
      <c r="HCT87"/>
      <c r="HCU87"/>
      <c r="HCV87"/>
      <c r="HCW87"/>
      <c r="HCX87"/>
      <c r="HCY87"/>
      <c r="HCZ87"/>
      <c r="HDA87"/>
      <c r="HDB87"/>
      <c r="HDC87"/>
      <c r="HDD87"/>
      <c r="HDE87"/>
      <c r="HDF87"/>
      <c r="HDG87"/>
      <c r="HDH87"/>
      <c r="HDI87"/>
      <c r="HDJ87"/>
      <c r="HDK87"/>
      <c r="HDL87"/>
      <c r="HDM87"/>
      <c r="HDN87"/>
      <c r="HDO87"/>
      <c r="HDP87"/>
      <c r="HDQ87"/>
      <c r="HDR87"/>
      <c r="HDS87"/>
      <c r="HDT87"/>
      <c r="HDU87"/>
      <c r="HDV87"/>
      <c r="HDW87"/>
      <c r="HDX87"/>
      <c r="HDY87"/>
      <c r="HDZ87"/>
      <c r="HEA87"/>
      <c r="HEB87"/>
      <c r="HEC87"/>
      <c r="HED87"/>
      <c r="HEE87"/>
      <c r="HEF87"/>
      <c r="HEG87"/>
      <c r="HEH87"/>
      <c r="HEI87"/>
      <c r="HEJ87"/>
      <c r="HEK87"/>
      <c r="HEL87"/>
      <c r="HEM87"/>
      <c r="HEN87"/>
      <c r="HEO87"/>
      <c r="HEP87"/>
      <c r="HEQ87"/>
      <c r="HER87"/>
      <c r="HES87"/>
      <c r="HET87"/>
      <c r="HEU87"/>
      <c r="HEV87"/>
      <c r="HEW87"/>
      <c r="HEX87"/>
      <c r="HEY87"/>
      <c r="HEZ87"/>
      <c r="HFA87"/>
      <c r="HFB87"/>
      <c r="HFC87"/>
      <c r="HFD87"/>
      <c r="HFE87"/>
      <c r="HFF87"/>
      <c r="HFG87"/>
      <c r="HFH87"/>
      <c r="HFI87"/>
      <c r="HFJ87"/>
      <c r="HFK87"/>
      <c r="HFL87"/>
      <c r="HFM87"/>
      <c r="HFN87"/>
      <c r="HFO87"/>
      <c r="HFP87"/>
      <c r="HFQ87"/>
      <c r="HFR87"/>
      <c r="HFS87"/>
      <c r="HFT87"/>
      <c r="HFU87"/>
      <c r="HFV87"/>
      <c r="HFW87"/>
      <c r="HFX87"/>
      <c r="HFY87"/>
      <c r="HFZ87"/>
      <c r="HGA87"/>
      <c r="HGB87"/>
      <c r="HGC87"/>
      <c r="HGD87"/>
      <c r="HGE87"/>
      <c r="HGF87"/>
      <c r="HGG87"/>
      <c r="HGH87"/>
      <c r="HGI87"/>
      <c r="HGJ87"/>
      <c r="HGK87"/>
      <c r="HGL87"/>
      <c r="HGM87"/>
      <c r="HGN87"/>
      <c r="HGO87"/>
      <c r="HGP87"/>
      <c r="HGQ87"/>
      <c r="HGR87"/>
      <c r="HGS87"/>
      <c r="HGT87"/>
      <c r="HGU87"/>
      <c r="HGV87"/>
      <c r="HGW87"/>
      <c r="HGX87"/>
      <c r="HGY87"/>
      <c r="HGZ87"/>
      <c r="HHA87"/>
      <c r="HHB87"/>
      <c r="HHC87"/>
      <c r="HHD87"/>
      <c r="HHE87"/>
      <c r="HHF87"/>
      <c r="HHG87"/>
      <c r="HHH87"/>
      <c r="HHI87"/>
      <c r="HHJ87"/>
      <c r="HHK87"/>
      <c r="HHL87"/>
      <c r="HHM87"/>
      <c r="HHN87"/>
      <c r="HHO87"/>
      <c r="HHP87"/>
      <c r="HHQ87"/>
      <c r="HHR87"/>
      <c r="HHS87"/>
      <c r="HHT87"/>
      <c r="HHU87"/>
      <c r="HHV87"/>
      <c r="HHW87"/>
      <c r="HHX87"/>
      <c r="HHY87"/>
      <c r="HHZ87"/>
      <c r="HIA87"/>
      <c r="HIB87"/>
      <c r="HIC87"/>
      <c r="HID87"/>
      <c r="HIE87"/>
      <c r="HIF87"/>
      <c r="HIG87"/>
      <c r="HIH87"/>
      <c r="HII87"/>
      <c r="HIJ87"/>
      <c r="HIK87"/>
      <c r="HIL87"/>
      <c r="HIM87"/>
      <c r="HIN87"/>
      <c r="HIO87"/>
      <c r="HIP87"/>
      <c r="HIQ87"/>
      <c r="HIR87"/>
      <c r="HIS87"/>
      <c r="HIT87"/>
      <c r="HIU87"/>
      <c r="HIV87"/>
      <c r="HIW87"/>
      <c r="HIX87"/>
      <c r="HIY87"/>
      <c r="HIZ87"/>
      <c r="HJA87"/>
      <c r="HJB87"/>
      <c r="HJC87"/>
      <c r="HJD87"/>
      <c r="HJE87"/>
      <c r="HJF87"/>
      <c r="HJG87"/>
      <c r="HJH87"/>
      <c r="HJI87"/>
      <c r="HJJ87"/>
      <c r="HJK87"/>
      <c r="HJL87"/>
      <c r="HJM87"/>
      <c r="HJN87"/>
      <c r="HJO87"/>
      <c r="HJP87"/>
      <c r="HJQ87"/>
      <c r="HJR87"/>
      <c r="HJS87"/>
      <c r="HJT87"/>
      <c r="HJU87"/>
      <c r="HJV87"/>
      <c r="HJW87"/>
      <c r="HJX87"/>
      <c r="HJY87"/>
      <c r="HJZ87"/>
      <c r="HKA87"/>
      <c r="HKB87"/>
      <c r="HKC87"/>
      <c r="HKD87"/>
      <c r="HKE87"/>
      <c r="HKF87"/>
      <c r="HKG87"/>
      <c r="HKH87"/>
      <c r="HKI87"/>
      <c r="HKJ87"/>
      <c r="HKK87"/>
      <c r="HKL87"/>
      <c r="HKM87"/>
      <c r="HKN87"/>
      <c r="HKO87"/>
      <c r="HKP87"/>
      <c r="HKQ87"/>
      <c r="HKR87"/>
      <c r="HKS87"/>
      <c r="HKT87"/>
      <c r="HKU87"/>
      <c r="HKV87"/>
      <c r="HKW87"/>
      <c r="HKX87"/>
      <c r="HKY87"/>
      <c r="HKZ87"/>
      <c r="HLA87"/>
      <c r="HLB87"/>
      <c r="HLC87"/>
      <c r="HLD87"/>
      <c r="HLE87"/>
      <c r="HLF87"/>
      <c r="HLG87"/>
      <c r="HLH87"/>
      <c r="HLI87"/>
      <c r="HLJ87"/>
      <c r="HLK87"/>
      <c r="HLL87"/>
      <c r="HLM87"/>
      <c r="HLN87"/>
      <c r="HLO87"/>
      <c r="HLP87"/>
      <c r="HLQ87"/>
      <c r="HLR87"/>
      <c r="HLS87"/>
      <c r="HLT87"/>
      <c r="HLU87"/>
      <c r="HLV87"/>
      <c r="HLW87"/>
      <c r="HLX87"/>
      <c r="HLY87"/>
      <c r="HLZ87"/>
      <c r="HMA87"/>
      <c r="HMB87"/>
      <c r="HMC87"/>
      <c r="HMD87"/>
      <c r="HME87"/>
      <c r="HMF87"/>
      <c r="HMG87"/>
      <c r="HMH87"/>
      <c r="HMI87"/>
      <c r="HMJ87"/>
      <c r="HMK87"/>
      <c r="HML87"/>
      <c r="HMM87"/>
      <c r="HMN87"/>
      <c r="HMO87"/>
      <c r="HMP87"/>
      <c r="HMQ87"/>
      <c r="HMR87"/>
      <c r="HMS87"/>
      <c r="HMT87"/>
      <c r="HMU87"/>
      <c r="HMV87"/>
      <c r="HMW87"/>
      <c r="HMX87"/>
      <c r="HMY87"/>
      <c r="HMZ87"/>
      <c r="HNA87"/>
      <c r="HNB87"/>
      <c r="HNC87"/>
      <c r="HND87"/>
      <c r="HNE87"/>
      <c r="HNF87"/>
      <c r="HNG87"/>
      <c r="HNH87"/>
      <c r="HNI87"/>
      <c r="HNJ87"/>
      <c r="HNK87"/>
      <c r="HNL87"/>
      <c r="HNM87"/>
      <c r="HNN87"/>
      <c r="HNO87"/>
      <c r="HNP87"/>
      <c r="HNQ87"/>
      <c r="HNR87"/>
      <c r="HNS87"/>
      <c r="HNT87"/>
      <c r="HNU87"/>
      <c r="HNV87"/>
      <c r="HNW87"/>
      <c r="HNX87"/>
      <c r="HNY87"/>
      <c r="HNZ87"/>
      <c r="HOA87"/>
      <c r="HOB87"/>
      <c r="HOC87"/>
      <c r="HOD87"/>
      <c r="HOE87"/>
      <c r="HOF87"/>
      <c r="HOG87"/>
      <c r="HOH87"/>
      <c r="HOI87"/>
      <c r="HOJ87"/>
      <c r="HOK87"/>
      <c r="HOL87"/>
      <c r="HOM87"/>
      <c r="HON87"/>
      <c r="HOO87"/>
      <c r="HOP87"/>
      <c r="HOQ87"/>
      <c r="HOR87"/>
      <c r="HOS87"/>
      <c r="HOT87"/>
      <c r="HOU87"/>
      <c r="HOV87"/>
      <c r="HOW87"/>
      <c r="HOX87"/>
      <c r="HOY87"/>
      <c r="HOZ87"/>
      <c r="HPA87"/>
      <c r="HPB87"/>
      <c r="HPC87"/>
      <c r="HPD87"/>
      <c r="HPE87"/>
      <c r="HPF87"/>
      <c r="HPG87"/>
      <c r="HPH87"/>
      <c r="HPI87"/>
      <c r="HPJ87"/>
      <c r="HPK87"/>
      <c r="HPL87"/>
      <c r="HPM87"/>
      <c r="HPN87"/>
      <c r="HPO87"/>
      <c r="HPP87"/>
      <c r="HPQ87"/>
      <c r="HPR87"/>
      <c r="HPS87"/>
      <c r="HPT87"/>
      <c r="HPU87"/>
      <c r="HPV87"/>
      <c r="HPW87"/>
      <c r="HPX87"/>
      <c r="HPY87"/>
      <c r="HPZ87"/>
      <c r="HQA87"/>
      <c r="HQB87"/>
      <c r="HQC87"/>
      <c r="HQD87"/>
      <c r="HQE87"/>
      <c r="HQF87"/>
      <c r="HQG87"/>
      <c r="HQH87"/>
      <c r="HQI87"/>
      <c r="HQJ87"/>
      <c r="HQK87"/>
      <c r="HQL87"/>
      <c r="HQM87"/>
      <c r="HQN87"/>
      <c r="HQO87"/>
      <c r="HQP87"/>
      <c r="HQQ87"/>
      <c r="HQR87"/>
      <c r="HQS87"/>
      <c r="HQT87"/>
      <c r="HQU87"/>
      <c r="HQV87"/>
      <c r="HQW87"/>
      <c r="HQX87"/>
      <c r="HQY87"/>
      <c r="HQZ87"/>
      <c r="HRA87"/>
      <c r="HRB87"/>
      <c r="HRC87"/>
      <c r="HRD87"/>
      <c r="HRE87"/>
      <c r="HRF87"/>
      <c r="HRG87"/>
      <c r="HRH87"/>
      <c r="HRI87"/>
      <c r="HRJ87"/>
      <c r="HRK87"/>
      <c r="HRL87"/>
      <c r="HRM87"/>
      <c r="HRN87"/>
      <c r="HRO87"/>
      <c r="HRP87"/>
      <c r="HRQ87"/>
      <c r="HRR87"/>
      <c r="HRS87"/>
      <c r="HRT87"/>
      <c r="HRU87"/>
      <c r="HRV87"/>
      <c r="HRW87"/>
      <c r="HRX87"/>
      <c r="HRY87"/>
      <c r="HRZ87"/>
      <c r="HSA87"/>
      <c r="HSB87"/>
      <c r="HSC87"/>
      <c r="HSD87"/>
      <c r="HSE87"/>
      <c r="HSF87"/>
      <c r="HSG87"/>
      <c r="HSH87"/>
      <c r="HSI87"/>
      <c r="HSJ87"/>
      <c r="HSK87"/>
      <c r="HSL87"/>
      <c r="HSM87"/>
      <c r="HSN87"/>
      <c r="HSO87"/>
      <c r="HSP87"/>
      <c r="HSQ87"/>
      <c r="HSR87"/>
      <c r="HSS87"/>
      <c r="HST87"/>
      <c r="HSU87"/>
      <c r="HSV87"/>
      <c r="HSW87"/>
      <c r="HSX87"/>
      <c r="HSY87"/>
      <c r="HSZ87"/>
      <c r="HTA87"/>
      <c r="HTB87"/>
      <c r="HTC87"/>
      <c r="HTD87"/>
      <c r="HTE87"/>
      <c r="HTF87"/>
      <c r="HTG87"/>
      <c r="HTH87"/>
      <c r="HTI87"/>
      <c r="HTJ87"/>
      <c r="HTK87"/>
      <c r="HTL87"/>
      <c r="HTM87"/>
      <c r="HTN87"/>
      <c r="HTO87"/>
      <c r="HTP87"/>
      <c r="HTQ87"/>
      <c r="HTR87"/>
      <c r="HTS87"/>
      <c r="HTT87"/>
      <c r="HTU87"/>
      <c r="HTV87"/>
      <c r="HTW87"/>
      <c r="HTX87"/>
      <c r="HTY87"/>
      <c r="HTZ87"/>
      <c r="HUA87"/>
      <c r="HUB87"/>
      <c r="HUC87"/>
      <c r="HUD87"/>
      <c r="HUE87"/>
      <c r="HUF87"/>
      <c r="HUG87"/>
      <c r="HUH87"/>
      <c r="HUI87"/>
      <c r="HUJ87"/>
      <c r="HUK87"/>
      <c r="HUL87"/>
      <c r="HUM87"/>
      <c r="HUN87"/>
      <c r="HUO87"/>
      <c r="HUP87"/>
      <c r="HUQ87"/>
      <c r="HUR87"/>
      <c r="HUS87"/>
      <c r="HUT87"/>
      <c r="HUU87"/>
      <c r="HUV87"/>
      <c r="HUW87"/>
      <c r="HUX87"/>
      <c r="HUY87"/>
      <c r="HUZ87"/>
      <c r="HVA87"/>
      <c r="HVB87"/>
      <c r="HVC87"/>
      <c r="HVD87"/>
      <c r="HVE87"/>
      <c r="HVF87"/>
      <c r="HVG87"/>
      <c r="HVH87"/>
      <c r="HVI87"/>
      <c r="HVJ87"/>
      <c r="HVK87"/>
      <c r="HVL87"/>
      <c r="HVM87"/>
      <c r="HVN87"/>
      <c r="HVO87"/>
      <c r="HVP87"/>
      <c r="HVQ87"/>
      <c r="HVR87"/>
      <c r="HVS87"/>
      <c r="HVT87"/>
      <c r="HVU87"/>
      <c r="HVV87"/>
      <c r="HVW87"/>
      <c r="HVX87"/>
      <c r="HVY87"/>
      <c r="HVZ87"/>
      <c r="HWA87"/>
      <c r="HWB87"/>
      <c r="HWC87"/>
      <c r="HWD87"/>
      <c r="HWE87"/>
      <c r="HWF87"/>
      <c r="HWG87"/>
      <c r="HWH87"/>
      <c r="HWI87"/>
      <c r="HWJ87"/>
      <c r="HWK87"/>
      <c r="HWL87"/>
      <c r="HWM87"/>
      <c r="HWN87"/>
      <c r="HWO87"/>
      <c r="HWP87"/>
      <c r="HWQ87"/>
      <c r="HWR87"/>
      <c r="HWS87"/>
      <c r="HWT87"/>
      <c r="HWU87"/>
      <c r="HWV87"/>
      <c r="HWW87"/>
      <c r="HWX87"/>
      <c r="HWY87"/>
      <c r="HWZ87"/>
      <c r="HXA87"/>
      <c r="HXB87"/>
      <c r="HXC87"/>
      <c r="HXD87"/>
      <c r="HXE87"/>
      <c r="HXF87"/>
      <c r="HXG87"/>
      <c r="HXH87"/>
      <c r="HXI87"/>
      <c r="HXJ87"/>
      <c r="HXK87"/>
      <c r="HXL87"/>
      <c r="HXM87"/>
      <c r="HXN87"/>
      <c r="HXO87"/>
      <c r="HXP87"/>
      <c r="HXQ87"/>
      <c r="HXR87"/>
      <c r="HXS87"/>
      <c r="HXT87"/>
      <c r="HXU87"/>
      <c r="HXV87"/>
      <c r="HXW87"/>
      <c r="HXX87"/>
      <c r="HXY87"/>
      <c r="HXZ87"/>
      <c r="HYA87"/>
      <c r="HYB87"/>
      <c r="HYC87"/>
      <c r="HYD87"/>
      <c r="HYE87"/>
      <c r="HYF87"/>
      <c r="HYG87"/>
      <c r="HYH87"/>
      <c r="HYI87"/>
      <c r="HYJ87"/>
      <c r="HYK87"/>
      <c r="HYL87"/>
      <c r="HYM87"/>
      <c r="HYN87"/>
      <c r="HYO87"/>
      <c r="HYP87"/>
      <c r="HYQ87"/>
      <c r="HYR87"/>
      <c r="HYS87"/>
      <c r="HYT87"/>
      <c r="HYU87"/>
      <c r="HYV87"/>
      <c r="HYW87"/>
      <c r="HYX87"/>
      <c r="HYY87"/>
      <c r="HYZ87"/>
      <c r="HZA87"/>
      <c r="HZB87"/>
      <c r="HZC87"/>
      <c r="HZD87"/>
      <c r="HZE87"/>
      <c r="HZF87"/>
      <c r="HZG87"/>
      <c r="HZH87"/>
      <c r="HZI87"/>
      <c r="HZJ87"/>
      <c r="HZK87"/>
      <c r="HZL87"/>
      <c r="HZM87"/>
      <c r="HZN87"/>
      <c r="HZO87"/>
      <c r="HZP87"/>
      <c r="HZQ87"/>
      <c r="HZR87"/>
      <c r="HZS87"/>
      <c r="HZT87"/>
      <c r="HZU87"/>
      <c r="HZV87"/>
      <c r="HZW87"/>
      <c r="HZX87"/>
      <c r="HZY87"/>
      <c r="HZZ87"/>
      <c r="IAA87"/>
      <c r="IAB87"/>
      <c r="IAC87"/>
      <c r="IAD87"/>
      <c r="IAE87"/>
      <c r="IAF87"/>
      <c r="IAG87"/>
      <c r="IAH87"/>
      <c r="IAI87"/>
      <c r="IAJ87"/>
      <c r="IAK87"/>
      <c r="IAL87"/>
      <c r="IAM87"/>
      <c r="IAN87"/>
      <c r="IAO87"/>
      <c r="IAP87"/>
      <c r="IAQ87"/>
      <c r="IAR87"/>
      <c r="IAS87"/>
      <c r="IAT87"/>
      <c r="IAU87"/>
      <c r="IAV87"/>
      <c r="IAW87"/>
      <c r="IAX87"/>
      <c r="IAY87"/>
      <c r="IAZ87"/>
      <c r="IBA87"/>
      <c r="IBB87"/>
      <c r="IBC87"/>
      <c r="IBD87"/>
      <c r="IBE87"/>
      <c r="IBF87"/>
      <c r="IBG87"/>
      <c r="IBH87"/>
      <c r="IBI87"/>
      <c r="IBJ87"/>
      <c r="IBK87"/>
      <c r="IBL87"/>
      <c r="IBM87"/>
      <c r="IBN87"/>
      <c r="IBO87"/>
      <c r="IBP87"/>
      <c r="IBQ87"/>
      <c r="IBR87"/>
      <c r="IBS87"/>
      <c r="IBT87"/>
      <c r="IBU87"/>
      <c r="IBV87"/>
      <c r="IBW87"/>
      <c r="IBX87"/>
      <c r="IBY87"/>
      <c r="IBZ87"/>
      <c r="ICA87"/>
      <c r="ICB87"/>
      <c r="ICC87"/>
      <c r="ICD87"/>
      <c r="ICE87"/>
      <c r="ICF87"/>
      <c r="ICG87"/>
      <c r="ICH87"/>
      <c r="ICI87"/>
      <c r="ICJ87"/>
      <c r="ICK87"/>
      <c r="ICL87"/>
      <c r="ICM87"/>
      <c r="ICN87"/>
      <c r="ICO87"/>
      <c r="ICP87"/>
      <c r="ICQ87"/>
      <c r="ICR87"/>
      <c r="ICS87"/>
      <c r="ICT87"/>
      <c r="ICU87"/>
      <c r="ICV87"/>
      <c r="ICW87"/>
      <c r="ICX87"/>
      <c r="ICY87"/>
      <c r="ICZ87"/>
      <c r="IDA87"/>
      <c r="IDB87"/>
      <c r="IDC87"/>
      <c r="IDD87"/>
      <c r="IDE87"/>
      <c r="IDF87"/>
      <c r="IDG87"/>
      <c r="IDH87"/>
      <c r="IDI87"/>
      <c r="IDJ87"/>
      <c r="IDK87"/>
      <c r="IDL87"/>
      <c r="IDM87"/>
      <c r="IDN87"/>
      <c r="IDO87"/>
      <c r="IDP87"/>
      <c r="IDQ87"/>
      <c r="IDR87"/>
      <c r="IDS87"/>
      <c r="IDT87"/>
      <c r="IDU87"/>
      <c r="IDV87"/>
      <c r="IDW87"/>
      <c r="IDX87"/>
      <c r="IDY87"/>
      <c r="IDZ87"/>
      <c r="IEA87"/>
      <c r="IEB87"/>
      <c r="IEC87"/>
      <c r="IED87"/>
      <c r="IEE87"/>
      <c r="IEF87"/>
      <c r="IEG87"/>
      <c r="IEH87"/>
      <c r="IEI87"/>
      <c r="IEJ87"/>
      <c r="IEK87"/>
      <c r="IEL87"/>
      <c r="IEM87"/>
      <c r="IEN87"/>
      <c r="IEO87"/>
      <c r="IEP87"/>
      <c r="IEQ87"/>
      <c r="IER87"/>
      <c r="IES87"/>
      <c r="IET87"/>
      <c r="IEU87"/>
      <c r="IEV87"/>
      <c r="IEW87"/>
      <c r="IEX87"/>
      <c r="IEY87"/>
      <c r="IEZ87"/>
      <c r="IFA87"/>
      <c r="IFB87"/>
      <c r="IFC87"/>
      <c r="IFD87"/>
      <c r="IFE87"/>
      <c r="IFF87"/>
      <c r="IFG87"/>
      <c r="IFH87"/>
      <c r="IFI87"/>
      <c r="IFJ87"/>
      <c r="IFK87"/>
      <c r="IFL87"/>
      <c r="IFM87"/>
      <c r="IFN87"/>
      <c r="IFO87"/>
      <c r="IFP87"/>
      <c r="IFQ87"/>
      <c r="IFR87"/>
      <c r="IFS87"/>
      <c r="IFT87"/>
      <c r="IFU87"/>
      <c r="IFV87"/>
      <c r="IFW87"/>
      <c r="IFX87"/>
      <c r="IFY87"/>
      <c r="IFZ87"/>
      <c r="IGA87"/>
      <c r="IGB87"/>
      <c r="IGC87"/>
      <c r="IGD87"/>
      <c r="IGE87"/>
      <c r="IGF87"/>
      <c r="IGG87"/>
      <c r="IGH87"/>
      <c r="IGI87"/>
      <c r="IGJ87"/>
      <c r="IGK87"/>
      <c r="IGL87"/>
      <c r="IGM87"/>
      <c r="IGN87"/>
      <c r="IGO87"/>
      <c r="IGP87"/>
      <c r="IGQ87"/>
      <c r="IGR87"/>
      <c r="IGS87"/>
      <c r="IGT87"/>
      <c r="IGU87"/>
      <c r="IGV87"/>
      <c r="IGW87"/>
      <c r="IGX87"/>
      <c r="IGY87"/>
      <c r="IGZ87"/>
      <c r="IHA87"/>
      <c r="IHB87"/>
      <c r="IHC87"/>
      <c r="IHD87"/>
      <c r="IHE87"/>
      <c r="IHF87"/>
      <c r="IHG87"/>
      <c r="IHH87"/>
      <c r="IHI87"/>
      <c r="IHJ87"/>
      <c r="IHK87"/>
      <c r="IHL87"/>
      <c r="IHM87"/>
      <c r="IHN87"/>
      <c r="IHO87"/>
      <c r="IHP87"/>
      <c r="IHQ87"/>
      <c r="IHR87"/>
      <c r="IHS87"/>
      <c r="IHT87"/>
      <c r="IHU87"/>
      <c r="IHV87"/>
      <c r="IHW87"/>
      <c r="IHX87"/>
      <c r="IHY87"/>
      <c r="IHZ87"/>
      <c r="IIA87"/>
      <c r="IIB87"/>
      <c r="IIC87"/>
      <c r="IID87"/>
      <c r="IIE87"/>
      <c r="IIF87"/>
      <c r="IIG87"/>
      <c r="IIH87"/>
      <c r="III87"/>
      <c r="IIJ87"/>
      <c r="IIK87"/>
      <c r="IIL87"/>
      <c r="IIM87"/>
      <c r="IIN87"/>
      <c r="IIO87"/>
      <c r="IIP87"/>
      <c r="IIQ87"/>
      <c r="IIR87"/>
      <c r="IIS87"/>
      <c r="IIT87"/>
      <c r="IIU87"/>
      <c r="IIV87"/>
      <c r="IIW87"/>
      <c r="IIX87"/>
      <c r="IIY87"/>
      <c r="IIZ87"/>
      <c r="IJA87"/>
      <c r="IJB87"/>
      <c r="IJC87"/>
      <c r="IJD87"/>
      <c r="IJE87"/>
      <c r="IJF87"/>
      <c r="IJG87"/>
      <c r="IJH87"/>
      <c r="IJI87"/>
      <c r="IJJ87"/>
      <c r="IJK87"/>
      <c r="IJL87"/>
      <c r="IJM87"/>
      <c r="IJN87"/>
      <c r="IJO87"/>
      <c r="IJP87"/>
      <c r="IJQ87"/>
      <c r="IJR87"/>
      <c r="IJS87"/>
      <c r="IJT87"/>
      <c r="IJU87"/>
      <c r="IJV87"/>
      <c r="IJW87"/>
      <c r="IJX87"/>
      <c r="IJY87"/>
      <c r="IJZ87"/>
      <c r="IKA87"/>
      <c r="IKB87"/>
      <c r="IKC87"/>
      <c r="IKD87"/>
      <c r="IKE87"/>
      <c r="IKF87"/>
      <c r="IKG87"/>
      <c r="IKH87"/>
      <c r="IKI87"/>
      <c r="IKJ87"/>
      <c r="IKK87"/>
      <c r="IKL87"/>
      <c r="IKM87"/>
      <c r="IKN87"/>
      <c r="IKO87"/>
      <c r="IKP87"/>
      <c r="IKQ87"/>
      <c r="IKR87"/>
      <c r="IKS87"/>
      <c r="IKT87"/>
      <c r="IKU87"/>
      <c r="IKV87"/>
      <c r="IKW87"/>
      <c r="IKX87"/>
      <c r="IKY87"/>
      <c r="IKZ87"/>
      <c r="ILA87"/>
      <c r="ILB87"/>
      <c r="ILC87"/>
      <c r="ILD87"/>
      <c r="ILE87"/>
      <c r="ILF87"/>
      <c r="ILG87"/>
      <c r="ILH87"/>
      <c r="ILI87"/>
      <c r="ILJ87"/>
      <c r="ILK87"/>
      <c r="ILL87"/>
      <c r="ILM87"/>
      <c r="ILN87"/>
      <c r="ILO87"/>
      <c r="ILP87"/>
      <c r="ILQ87"/>
      <c r="ILR87"/>
      <c r="ILS87"/>
      <c r="ILT87"/>
      <c r="ILU87"/>
      <c r="ILV87"/>
      <c r="ILW87"/>
      <c r="ILX87"/>
      <c r="ILY87"/>
      <c r="ILZ87"/>
      <c r="IMA87"/>
      <c r="IMB87"/>
      <c r="IMC87"/>
      <c r="IMD87"/>
      <c r="IME87"/>
      <c r="IMF87"/>
      <c r="IMG87"/>
      <c r="IMH87"/>
      <c r="IMI87"/>
      <c r="IMJ87"/>
      <c r="IMK87"/>
      <c r="IML87"/>
      <c r="IMM87"/>
      <c r="IMN87"/>
      <c r="IMO87"/>
      <c r="IMP87"/>
      <c r="IMQ87"/>
      <c r="IMR87"/>
      <c r="IMS87"/>
      <c r="IMT87"/>
      <c r="IMU87"/>
      <c r="IMV87"/>
      <c r="IMW87"/>
      <c r="IMX87"/>
      <c r="IMY87"/>
      <c r="IMZ87"/>
      <c r="INA87"/>
      <c r="INB87"/>
      <c r="INC87"/>
      <c r="IND87"/>
      <c r="INE87"/>
      <c r="INF87"/>
      <c r="ING87"/>
      <c r="INH87"/>
      <c r="INI87"/>
      <c r="INJ87"/>
      <c r="INK87"/>
      <c r="INL87"/>
      <c r="INM87"/>
      <c r="INN87"/>
      <c r="INO87"/>
      <c r="INP87"/>
      <c r="INQ87"/>
      <c r="INR87"/>
      <c r="INS87"/>
      <c r="INT87"/>
      <c r="INU87"/>
      <c r="INV87"/>
      <c r="INW87"/>
      <c r="INX87"/>
      <c r="INY87"/>
      <c r="INZ87"/>
      <c r="IOA87"/>
      <c r="IOB87"/>
      <c r="IOC87"/>
      <c r="IOD87"/>
      <c r="IOE87"/>
      <c r="IOF87"/>
      <c r="IOG87"/>
      <c r="IOH87"/>
      <c r="IOI87"/>
      <c r="IOJ87"/>
      <c r="IOK87"/>
      <c r="IOL87"/>
      <c r="IOM87"/>
      <c r="ION87"/>
      <c r="IOO87"/>
      <c r="IOP87"/>
      <c r="IOQ87"/>
      <c r="IOR87"/>
      <c r="IOS87"/>
      <c r="IOT87"/>
      <c r="IOU87"/>
      <c r="IOV87"/>
      <c r="IOW87"/>
      <c r="IOX87"/>
      <c r="IOY87"/>
      <c r="IOZ87"/>
      <c r="IPA87"/>
      <c r="IPB87"/>
      <c r="IPC87"/>
      <c r="IPD87"/>
      <c r="IPE87"/>
      <c r="IPF87"/>
      <c r="IPG87"/>
      <c r="IPH87"/>
      <c r="IPI87"/>
      <c r="IPJ87"/>
      <c r="IPK87"/>
      <c r="IPL87"/>
      <c r="IPM87"/>
      <c r="IPN87"/>
      <c r="IPO87"/>
      <c r="IPP87"/>
      <c r="IPQ87"/>
      <c r="IPR87"/>
      <c r="IPS87"/>
      <c r="IPT87"/>
      <c r="IPU87"/>
      <c r="IPV87"/>
      <c r="IPW87"/>
      <c r="IPX87"/>
      <c r="IPY87"/>
      <c r="IPZ87"/>
      <c r="IQA87"/>
      <c r="IQB87"/>
      <c r="IQC87"/>
      <c r="IQD87"/>
      <c r="IQE87"/>
      <c r="IQF87"/>
      <c r="IQG87"/>
      <c r="IQH87"/>
      <c r="IQI87"/>
      <c r="IQJ87"/>
      <c r="IQK87"/>
      <c r="IQL87"/>
      <c r="IQM87"/>
      <c r="IQN87"/>
      <c r="IQO87"/>
      <c r="IQP87"/>
      <c r="IQQ87"/>
      <c r="IQR87"/>
      <c r="IQS87"/>
      <c r="IQT87"/>
      <c r="IQU87"/>
      <c r="IQV87"/>
      <c r="IQW87"/>
      <c r="IQX87"/>
      <c r="IQY87"/>
      <c r="IQZ87"/>
      <c r="IRA87"/>
      <c r="IRB87"/>
      <c r="IRC87"/>
      <c r="IRD87"/>
      <c r="IRE87"/>
      <c r="IRF87"/>
      <c r="IRG87"/>
      <c r="IRH87"/>
      <c r="IRI87"/>
      <c r="IRJ87"/>
      <c r="IRK87"/>
      <c r="IRL87"/>
      <c r="IRM87"/>
      <c r="IRN87"/>
      <c r="IRO87"/>
      <c r="IRP87"/>
      <c r="IRQ87"/>
      <c r="IRR87"/>
      <c r="IRS87"/>
      <c r="IRT87"/>
      <c r="IRU87"/>
      <c r="IRV87"/>
      <c r="IRW87"/>
      <c r="IRX87"/>
      <c r="IRY87"/>
      <c r="IRZ87"/>
      <c r="ISA87"/>
      <c r="ISB87"/>
      <c r="ISC87"/>
      <c r="ISD87"/>
      <c r="ISE87"/>
      <c r="ISF87"/>
      <c r="ISG87"/>
      <c r="ISH87"/>
      <c r="ISI87"/>
      <c r="ISJ87"/>
      <c r="ISK87"/>
      <c r="ISL87"/>
      <c r="ISM87"/>
      <c r="ISN87"/>
      <c r="ISO87"/>
      <c r="ISP87"/>
      <c r="ISQ87"/>
      <c r="ISR87"/>
      <c r="ISS87"/>
      <c r="IST87"/>
      <c r="ISU87"/>
      <c r="ISV87"/>
      <c r="ISW87"/>
      <c r="ISX87"/>
      <c r="ISY87"/>
      <c r="ISZ87"/>
      <c r="ITA87"/>
      <c r="ITB87"/>
      <c r="ITC87"/>
      <c r="ITD87"/>
      <c r="ITE87"/>
      <c r="ITF87"/>
      <c r="ITG87"/>
      <c r="ITH87"/>
      <c r="ITI87"/>
      <c r="ITJ87"/>
      <c r="ITK87"/>
      <c r="ITL87"/>
      <c r="ITM87"/>
      <c r="ITN87"/>
      <c r="ITO87"/>
      <c r="ITP87"/>
      <c r="ITQ87"/>
      <c r="ITR87"/>
      <c r="ITS87"/>
      <c r="ITT87"/>
      <c r="ITU87"/>
      <c r="ITV87"/>
      <c r="ITW87"/>
      <c r="ITX87"/>
      <c r="ITY87"/>
      <c r="ITZ87"/>
      <c r="IUA87"/>
      <c r="IUB87"/>
      <c r="IUC87"/>
      <c r="IUD87"/>
      <c r="IUE87"/>
      <c r="IUF87"/>
      <c r="IUG87"/>
      <c r="IUH87"/>
      <c r="IUI87"/>
      <c r="IUJ87"/>
      <c r="IUK87"/>
      <c r="IUL87"/>
      <c r="IUM87"/>
      <c r="IUN87"/>
      <c r="IUO87"/>
      <c r="IUP87"/>
      <c r="IUQ87"/>
      <c r="IUR87"/>
      <c r="IUS87"/>
      <c r="IUT87"/>
      <c r="IUU87"/>
      <c r="IUV87"/>
      <c r="IUW87"/>
      <c r="IUX87"/>
      <c r="IUY87"/>
      <c r="IUZ87"/>
      <c r="IVA87"/>
      <c r="IVB87"/>
      <c r="IVC87"/>
      <c r="IVD87"/>
      <c r="IVE87"/>
      <c r="IVF87"/>
      <c r="IVG87"/>
      <c r="IVH87"/>
      <c r="IVI87"/>
      <c r="IVJ87"/>
      <c r="IVK87"/>
      <c r="IVL87"/>
      <c r="IVM87"/>
      <c r="IVN87"/>
      <c r="IVO87"/>
      <c r="IVP87"/>
      <c r="IVQ87"/>
      <c r="IVR87"/>
      <c r="IVS87"/>
      <c r="IVT87"/>
      <c r="IVU87"/>
      <c r="IVV87"/>
      <c r="IVW87"/>
      <c r="IVX87"/>
      <c r="IVY87"/>
      <c r="IVZ87"/>
      <c r="IWA87"/>
      <c r="IWB87"/>
      <c r="IWC87"/>
      <c r="IWD87"/>
      <c r="IWE87"/>
      <c r="IWF87"/>
      <c r="IWG87"/>
      <c r="IWH87"/>
      <c r="IWI87"/>
      <c r="IWJ87"/>
      <c r="IWK87"/>
      <c r="IWL87"/>
      <c r="IWM87"/>
      <c r="IWN87"/>
      <c r="IWO87"/>
      <c r="IWP87"/>
      <c r="IWQ87"/>
      <c r="IWR87"/>
      <c r="IWS87"/>
      <c r="IWT87"/>
      <c r="IWU87"/>
      <c r="IWV87"/>
      <c r="IWW87"/>
      <c r="IWX87"/>
      <c r="IWY87"/>
      <c r="IWZ87"/>
      <c r="IXA87"/>
      <c r="IXB87"/>
      <c r="IXC87"/>
      <c r="IXD87"/>
      <c r="IXE87"/>
      <c r="IXF87"/>
      <c r="IXG87"/>
      <c r="IXH87"/>
      <c r="IXI87"/>
      <c r="IXJ87"/>
      <c r="IXK87"/>
      <c r="IXL87"/>
      <c r="IXM87"/>
      <c r="IXN87"/>
      <c r="IXO87"/>
      <c r="IXP87"/>
      <c r="IXQ87"/>
      <c r="IXR87"/>
      <c r="IXS87"/>
      <c r="IXT87"/>
      <c r="IXU87"/>
      <c r="IXV87"/>
      <c r="IXW87"/>
      <c r="IXX87"/>
      <c r="IXY87"/>
      <c r="IXZ87"/>
      <c r="IYA87"/>
      <c r="IYB87"/>
      <c r="IYC87"/>
      <c r="IYD87"/>
      <c r="IYE87"/>
      <c r="IYF87"/>
      <c r="IYG87"/>
      <c r="IYH87"/>
      <c r="IYI87"/>
      <c r="IYJ87"/>
      <c r="IYK87"/>
      <c r="IYL87"/>
      <c r="IYM87"/>
      <c r="IYN87"/>
      <c r="IYO87"/>
      <c r="IYP87"/>
      <c r="IYQ87"/>
      <c r="IYR87"/>
      <c r="IYS87"/>
      <c r="IYT87"/>
      <c r="IYU87"/>
      <c r="IYV87"/>
      <c r="IYW87"/>
      <c r="IYX87"/>
      <c r="IYY87"/>
      <c r="IYZ87"/>
      <c r="IZA87"/>
      <c r="IZB87"/>
      <c r="IZC87"/>
      <c r="IZD87"/>
      <c r="IZE87"/>
      <c r="IZF87"/>
      <c r="IZG87"/>
      <c r="IZH87"/>
      <c r="IZI87"/>
      <c r="IZJ87"/>
      <c r="IZK87"/>
      <c r="IZL87"/>
      <c r="IZM87"/>
      <c r="IZN87"/>
      <c r="IZO87"/>
      <c r="IZP87"/>
      <c r="IZQ87"/>
      <c r="IZR87"/>
      <c r="IZS87"/>
      <c r="IZT87"/>
      <c r="IZU87"/>
      <c r="IZV87"/>
      <c r="IZW87"/>
      <c r="IZX87"/>
      <c r="IZY87"/>
      <c r="IZZ87"/>
      <c r="JAA87"/>
      <c r="JAB87"/>
      <c r="JAC87"/>
      <c r="JAD87"/>
      <c r="JAE87"/>
      <c r="JAF87"/>
      <c r="JAG87"/>
      <c r="JAH87"/>
      <c r="JAI87"/>
      <c r="JAJ87"/>
      <c r="JAK87"/>
      <c r="JAL87"/>
      <c r="JAM87"/>
      <c r="JAN87"/>
      <c r="JAO87"/>
      <c r="JAP87"/>
      <c r="JAQ87"/>
      <c r="JAR87"/>
      <c r="JAS87"/>
      <c r="JAT87"/>
      <c r="JAU87"/>
      <c r="JAV87"/>
      <c r="JAW87"/>
      <c r="JAX87"/>
      <c r="JAY87"/>
      <c r="JAZ87"/>
      <c r="JBA87"/>
      <c r="JBB87"/>
      <c r="JBC87"/>
      <c r="JBD87"/>
      <c r="JBE87"/>
      <c r="JBF87"/>
      <c r="JBG87"/>
      <c r="JBH87"/>
      <c r="JBI87"/>
      <c r="JBJ87"/>
      <c r="JBK87"/>
      <c r="JBL87"/>
      <c r="JBM87"/>
      <c r="JBN87"/>
      <c r="JBO87"/>
      <c r="JBP87"/>
      <c r="JBQ87"/>
      <c r="JBR87"/>
      <c r="JBS87"/>
      <c r="JBT87"/>
      <c r="JBU87"/>
      <c r="JBV87"/>
      <c r="JBW87"/>
      <c r="JBX87"/>
      <c r="JBY87"/>
      <c r="JBZ87"/>
      <c r="JCA87"/>
      <c r="JCB87"/>
      <c r="JCC87"/>
      <c r="JCD87"/>
      <c r="JCE87"/>
      <c r="JCF87"/>
      <c r="JCG87"/>
      <c r="JCH87"/>
      <c r="JCI87"/>
      <c r="JCJ87"/>
      <c r="JCK87"/>
      <c r="JCL87"/>
      <c r="JCM87"/>
      <c r="JCN87"/>
      <c r="JCO87"/>
      <c r="JCP87"/>
      <c r="JCQ87"/>
      <c r="JCR87"/>
      <c r="JCS87"/>
      <c r="JCT87"/>
      <c r="JCU87"/>
      <c r="JCV87"/>
      <c r="JCW87"/>
      <c r="JCX87"/>
      <c r="JCY87"/>
      <c r="JCZ87"/>
      <c r="JDA87"/>
      <c r="JDB87"/>
      <c r="JDC87"/>
      <c r="JDD87"/>
      <c r="JDE87"/>
      <c r="JDF87"/>
      <c r="JDG87"/>
      <c r="JDH87"/>
      <c r="JDI87"/>
      <c r="JDJ87"/>
      <c r="JDK87"/>
      <c r="JDL87"/>
      <c r="JDM87"/>
      <c r="JDN87"/>
      <c r="JDO87"/>
      <c r="JDP87"/>
      <c r="JDQ87"/>
      <c r="JDR87"/>
      <c r="JDS87"/>
      <c r="JDT87"/>
      <c r="JDU87"/>
      <c r="JDV87"/>
      <c r="JDW87"/>
      <c r="JDX87"/>
      <c r="JDY87"/>
      <c r="JDZ87"/>
      <c r="JEA87"/>
      <c r="JEB87"/>
      <c r="JEC87"/>
      <c r="JED87"/>
      <c r="JEE87"/>
      <c r="JEF87"/>
      <c r="JEG87"/>
      <c r="JEH87"/>
      <c r="JEI87"/>
      <c r="JEJ87"/>
      <c r="JEK87"/>
      <c r="JEL87"/>
      <c r="JEM87"/>
      <c r="JEN87"/>
      <c r="JEO87"/>
      <c r="JEP87"/>
      <c r="JEQ87"/>
      <c r="JER87"/>
      <c r="JES87"/>
      <c r="JET87"/>
      <c r="JEU87"/>
      <c r="JEV87"/>
      <c r="JEW87"/>
      <c r="JEX87"/>
      <c r="JEY87"/>
      <c r="JEZ87"/>
      <c r="JFA87"/>
      <c r="JFB87"/>
      <c r="JFC87"/>
      <c r="JFD87"/>
      <c r="JFE87"/>
      <c r="JFF87"/>
      <c r="JFG87"/>
      <c r="JFH87"/>
      <c r="JFI87"/>
      <c r="JFJ87"/>
      <c r="JFK87"/>
      <c r="JFL87"/>
      <c r="JFM87"/>
      <c r="JFN87"/>
      <c r="JFO87"/>
      <c r="JFP87"/>
      <c r="JFQ87"/>
      <c r="JFR87"/>
      <c r="JFS87"/>
      <c r="JFT87"/>
      <c r="JFU87"/>
      <c r="JFV87"/>
      <c r="JFW87"/>
      <c r="JFX87"/>
      <c r="JFY87"/>
      <c r="JFZ87"/>
      <c r="JGA87"/>
      <c r="JGB87"/>
      <c r="JGC87"/>
      <c r="JGD87"/>
      <c r="JGE87"/>
      <c r="JGF87"/>
      <c r="JGG87"/>
      <c r="JGH87"/>
      <c r="JGI87"/>
      <c r="JGJ87"/>
      <c r="JGK87"/>
      <c r="JGL87"/>
      <c r="JGM87"/>
      <c r="JGN87"/>
      <c r="JGO87"/>
      <c r="JGP87"/>
      <c r="JGQ87"/>
      <c r="JGR87"/>
      <c r="JGS87"/>
      <c r="JGT87"/>
      <c r="JGU87"/>
      <c r="JGV87"/>
      <c r="JGW87"/>
      <c r="JGX87"/>
      <c r="JGY87"/>
      <c r="JGZ87"/>
      <c r="JHA87"/>
      <c r="JHB87"/>
      <c r="JHC87"/>
      <c r="JHD87"/>
      <c r="JHE87"/>
      <c r="JHF87"/>
      <c r="JHG87"/>
      <c r="JHH87"/>
      <c r="JHI87"/>
      <c r="JHJ87"/>
      <c r="JHK87"/>
      <c r="JHL87"/>
      <c r="JHM87"/>
      <c r="JHN87"/>
      <c r="JHO87"/>
      <c r="JHP87"/>
      <c r="JHQ87"/>
      <c r="JHR87"/>
      <c r="JHS87"/>
      <c r="JHT87"/>
      <c r="JHU87"/>
      <c r="JHV87"/>
      <c r="JHW87"/>
      <c r="JHX87"/>
      <c r="JHY87"/>
      <c r="JHZ87"/>
      <c r="JIA87"/>
      <c r="JIB87"/>
      <c r="JIC87"/>
      <c r="JID87"/>
      <c r="JIE87"/>
      <c r="JIF87"/>
      <c r="JIG87"/>
      <c r="JIH87"/>
      <c r="JII87"/>
      <c r="JIJ87"/>
      <c r="JIK87"/>
      <c r="JIL87"/>
      <c r="JIM87"/>
      <c r="JIN87"/>
      <c r="JIO87"/>
      <c r="JIP87"/>
      <c r="JIQ87"/>
      <c r="JIR87"/>
      <c r="JIS87"/>
      <c r="JIT87"/>
      <c r="JIU87"/>
      <c r="JIV87"/>
      <c r="JIW87"/>
      <c r="JIX87"/>
      <c r="JIY87"/>
      <c r="JIZ87"/>
      <c r="JJA87"/>
      <c r="JJB87"/>
      <c r="JJC87"/>
      <c r="JJD87"/>
      <c r="JJE87"/>
      <c r="JJF87"/>
      <c r="JJG87"/>
      <c r="JJH87"/>
      <c r="JJI87"/>
      <c r="JJJ87"/>
      <c r="JJK87"/>
      <c r="JJL87"/>
      <c r="JJM87"/>
      <c r="JJN87"/>
      <c r="JJO87"/>
      <c r="JJP87"/>
      <c r="JJQ87"/>
      <c r="JJR87"/>
      <c r="JJS87"/>
      <c r="JJT87"/>
      <c r="JJU87"/>
      <c r="JJV87"/>
      <c r="JJW87"/>
      <c r="JJX87"/>
      <c r="JJY87"/>
      <c r="JJZ87"/>
      <c r="JKA87"/>
      <c r="JKB87"/>
      <c r="JKC87"/>
      <c r="JKD87"/>
      <c r="JKE87"/>
      <c r="JKF87"/>
      <c r="JKG87"/>
      <c r="JKH87"/>
      <c r="JKI87"/>
      <c r="JKJ87"/>
      <c r="JKK87"/>
      <c r="JKL87"/>
      <c r="JKM87"/>
      <c r="JKN87"/>
      <c r="JKO87"/>
      <c r="JKP87"/>
      <c r="JKQ87"/>
      <c r="JKR87"/>
      <c r="JKS87"/>
      <c r="JKT87"/>
      <c r="JKU87"/>
      <c r="JKV87"/>
      <c r="JKW87"/>
      <c r="JKX87"/>
      <c r="JKY87"/>
      <c r="JKZ87"/>
      <c r="JLA87"/>
      <c r="JLB87"/>
      <c r="JLC87"/>
      <c r="JLD87"/>
      <c r="JLE87"/>
      <c r="JLF87"/>
      <c r="JLG87"/>
      <c r="JLH87"/>
      <c r="JLI87"/>
      <c r="JLJ87"/>
      <c r="JLK87"/>
      <c r="JLL87"/>
      <c r="JLM87"/>
      <c r="JLN87"/>
      <c r="JLO87"/>
      <c r="JLP87"/>
      <c r="JLQ87"/>
      <c r="JLR87"/>
      <c r="JLS87"/>
      <c r="JLT87"/>
      <c r="JLU87"/>
      <c r="JLV87"/>
      <c r="JLW87"/>
      <c r="JLX87"/>
      <c r="JLY87"/>
      <c r="JLZ87"/>
      <c r="JMA87"/>
      <c r="JMB87"/>
      <c r="JMC87"/>
      <c r="JMD87"/>
      <c r="JME87"/>
      <c r="JMF87"/>
      <c r="JMG87"/>
      <c r="JMH87"/>
      <c r="JMI87"/>
      <c r="JMJ87"/>
      <c r="JMK87"/>
      <c r="JML87"/>
      <c r="JMM87"/>
      <c r="JMN87"/>
      <c r="JMO87"/>
      <c r="JMP87"/>
      <c r="JMQ87"/>
      <c r="JMR87"/>
      <c r="JMS87"/>
      <c r="JMT87"/>
      <c r="JMU87"/>
      <c r="JMV87"/>
      <c r="JMW87"/>
      <c r="JMX87"/>
      <c r="JMY87"/>
      <c r="JMZ87"/>
      <c r="JNA87"/>
      <c r="JNB87"/>
      <c r="JNC87"/>
      <c r="JND87"/>
      <c r="JNE87"/>
      <c r="JNF87"/>
      <c r="JNG87"/>
      <c r="JNH87"/>
      <c r="JNI87"/>
      <c r="JNJ87"/>
      <c r="JNK87"/>
      <c r="JNL87"/>
      <c r="JNM87"/>
      <c r="JNN87"/>
      <c r="JNO87"/>
      <c r="JNP87"/>
      <c r="JNQ87"/>
      <c r="JNR87"/>
      <c r="JNS87"/>
      <c r="JNT87"/>
      <c r="JNU87"/>
      <c r="JNV87"/>
      <c r="JNW87"/>
      <c r="JNX87"/>
      <c r="JNY87"/>
      <c r="JNZ87"/>
      <c r="JOA87"/>
      <c r="JOB87"/>
      <c r="JOC87"/>
      <c r="JOD87"/>
      <c r="JOE87"/>
      <c r="JOF87"/>
      <c r="JOG87"/>
      <c r="JOH87"/>
      <c r="JOI87"/>
      <c r="JOJ87"/>
      <c r="JOK87"/>
      <c r="JOL87"/>
      <c r="JOM87"/>
      <c r="JON87"/>
      <c r="JOO87"/>
      <c r="JOP87"/>
      <c r="JOQ87"/>
      <c r="JOR87"/>
      <c r="JOS87"/>
      <c r="JOT87"/>
      <c r="JOU87"/>
      <c r="JOV87"/>
      <c r="JOW87"/>
      <c r="JOX87"/>
      <c r="JOY87"/>
      <c r="JOZ87"/>
      <c r="JPA87"/>
      <c r="JPB87"/>
      <c r="JPC87"/>
      <c r="JPD87"/>
      <c r="JPE87"/>
      <c r="JPF87"/>
      <c r="JPG87"/>
      <c r="JPH87"/>
      <c r="JPI87"/>
      <c r="JPJ87"/>
      <c r="JPK87"/>
      <c r="JPL87"/>
      <c r="JPM87"/>
      <c r="JPN87"/>
      <c r="JPO87"/>
      <c r="JPP87"/>
      <c r="JPQ87"/>
      <c r="JPR87"/>
      <c r="JPS87"/>
      <c r="JPT87"/>
      <c r="JPU87"/>
      <c r="JPV87"/>
      <c r="JPW87"/>
      <c r="JPX87"/>
      <c r="JPY87"/>
      <c r="JPZ87"/>
      <c r="JQA87"/>
      <c r="JQB87"/>
      <c r="JQC87"/>
      <c r="JQD87"/>
      <c r="JQE87"/>
      <c r="JQF87"/>
      <c r="JQG87"/>
      <c r="JQH87"/>
      <c r="JQI87"/>
      <c r="JQJ87"/>
      <c r="JQK87"/>
      <c r="JQL87"/>
      <c r="JQM87"/>
      <c r="JQN87"/>
      <c r="JQO87"/>
      <c r="JQP87"/>
      <c r="JQQ87"/>
      <c r="JQR87"/>
      <c r="JQS87"/>
      <c r="JQT87"/>
      <c r="JQU87"/>
      <c r="JQV87"/>
      <c r="JQW87"/>
      <c r="JQX87"/>
      <c r="JQY87"/>
      <c r="JQZ87"/>
      <c r="JRA87"/>
      <c r="JRB87"/>
      <c r="JRC87"/>
      <c r="JRD87"/>
      <c r="JRE87"/>
      <c r="JRF87"/>
      <c r="JRG87"/>
      <c r="JRH87"/>
      <c r="JRI87"/>
      <c r="JRJ87"/>
      <c r="JRK87"/>
      <c r="JRL87"/>
      <c r="JRM87"/>
      <c r="JRN87"/>
      <c r="JRO87"/>
      <c r="JRP87"/>
      <c r="JRQ87"/>
      <c r="JRR87"/>
      <c r="JRS87"/>
      <c r="JRT87"/>
      <c r="JRU87"/>
      <c r="JRV87"/>
      <c r="JRW87"/>
      <c r="JRX87"/>
      <c r="JRY87"/>
      <c r="JRZ87"/>
      <c r="JSA87"/>
      <c r="JSB87"/>
      <c r="JSC87"/>
      <c r="JSD87"/>
      <c r="JSE87"/>
      <c r="JSF87"/>
      <c r="JSG87"/>
      <c r="JSH87"/>
      <c r="JSI87"/>
      <c r="JSJ87"/>
      <c r="JSK87"/>
      <c r="JSL87"/>
      <c r="JSM87"/>
      <c r="JSN87"/>
      <c r="JSO87"/>
      <c r="JSP87"/>
      <c r="JSQ87"/>
      <c r="JSR87"/>
      <c r="JSS87"/>
      <c r="JST87"/>
      <c r="JSU87"/>
      <c r="JSV87"/>
      <c r="JSW87"/>
      <c r="JSX87"/>
      <c r="JSY87"/>
      <c r="JSZ87"/>
      <c r="JTA87"/>
      <c r="JTB87"/>
      <c r="JTC87"/>
      <c r="JTD87"/>
      <c r="JTE87"/>
      <c r="JTF87"/>
      <c r="JTG87"/>
      <c r="JTH87"/>
      <c r="JTI87"/>
      <c r="JTJ87"/>
      <c r="JTK87"/>
      <c r="JTL87"/>
      <c r="JTM87"/>
      <c r="JTN87"/>
      <c r="JTO87"/>
      <c r="JTP87"/>
      <c r="JTQ87"/>
      <c r="JTR87"/>
      <c r="JTS87"/>
      <c r="JTT87"/>
      <c r="JTU87"/>
      <c r="JTV87"/>
      <c r="JTW87"/>
      <c r="JTX87"/>
      <c r="JTY87"/>
      <c r="JTZ87"/>
      <c r="JUA87"/>
      <c r="JUB87"/>
      <c r="JUC87"/>
      <c r="JUD87"/>
      <c r="JUE87"/>
      <c r="JUF87"/>
      <c r="JUG87"/>
      <c r="JUH87"/>
      <c r="JUI87"/>
      <c r="JUJ87"/>
      <c r="JUK87"/>
      <c r="JUL87"/>
      <c r="JUM87"/>
      <c r="JUN87"/>
      <c r="JUO87"/>
      <c r="JUP87"/>
      <c r="JUQ87"/>
      <c r="JUR87"/>
      <c r="JUS87"/>
      <c r="JUT87"/>
      <c r="JUU87"/>
      <c r="JUV87"/>
      <c r="JUW87"/>
      <c r="JUX87"/>
      <c r="JUY87"/>
      <c r="JUZ87"/>
      <c r="JVA87"/>
      <c r="JVB87"/>
      <c r="JVC87"/>
      <c r="JVD87"/>
      <c r="JVE87"/>
      <c r="JVF87"/>
      <c r="JVG87"/>
      <c r="JVH87"/>
      <c r="JVI87"/>
      <c r="JVJ87"/>
      <c r="JVK87"/>
      <c r="JVL87"/>
      <c r="JVM87"/>
      <c r="JVN87"/>
      <c r="JVO87"/>
      <c r="JVP87"/>
      <c r="JVQ87"/>
      <c r="JVR87"/>
      <c r="JVS87"/>
      <c r="JVT87"/>
      <c r="JVU87"/>
      <c r="JVV87"/>
      <c r="JVW87"/>
      <c r="JVX87"/>
      <c r="JVY87"/>
      <c r="JVZ87"/>
      <c r="JWA87"/>
      <c r="JWB87"/>
      <c r="JWC87"/>
      <c r="JWD87"/>
      <c r="JWE87"/>
      <c r="JWF87"/>
      <c r="JWG87"/>
      <c r="JWH87"/>
      <c r="JWI87"/>
      <c r="JWJ87"/>
      <c r="JWK87"/>
      <c r="JWL87"/>
      <c r="JWM87"/>
      <c r="JWN87"/>
      <c r="JWO87"/>
      <c r="JWP87"/>
      <c r="JWQ87"/>
      <c r="JWR87"/>
      <c r="JWS87"/>
      <c r="JWT87"/>
      <c r="JWU87"/>
      <c r="JWV87"/>
      <c r="JWW87"/>
      <c r="JWX87"/>
      <c r="JWY87"/>
      <c r="JWZ87"/>
      <c r="JXA87"/>
      <c r="JXB87"/>
      <c r="JXC87"/>
      <c r="JXD87"/>
      <c r="JXE87"/>
      <c r="JXF87"/>
      <c r="JXG87"/>
      <c r="JXH87"/>
      <c r="JXI87"/>
      <c r="JXJ87"/>
      <c r="JXK87"/>
      <c r="JXL87"/>
      <c r="JXM87"/>
      <c r="JXN87"/>
      <c r="JXO87"/>
      <c r="JXP87"/>
      <c r="JXQ87"/>
      <c r="JXR87"/>
      <c r="JXS87"/>
      <c r="JXT87"/>
      <c r="JXU87"/>
      <c r="JXV87"/>
      <c r="JXW87"/>
      <c r="JXX87"/>
      <c r="JXY87"/>
      <c r="JXZ87"/>
      <c r="JYA87"/>
      <c r="JYB87"/>
      <c r="JYC87"/>
      <c r="JYD87"/>
      <c r="JYE87"/>
      <c r="JYF87"/>
      <c r="JYG87"/>
      <c r="JYH87"/>
      <c r="JYI87"/>
      <c r="JYJ87"/>
      <c r="JYK87"/>
      <c r="JYL87"/>
      <c r="JYM87"/>
      <c r="JYN87"/>
      <c r="JYO87"/>
      <c r="JYP87"/>
      <c r="JYQ87"/>
      <c r="JYR87"/>
      <c r="JYS87"/>
      <c r="JYT87"/>
      <c r="JYU87"/>
      <c r="JYV87"/>
      <c r="JYW87"/>
      <c r="JYX87"/>
      <c r="JYY87"/>
      <c r="JYZ87"/>
      <c r="JZA87"/>
      <c r="JZB87"/>
      <c r="JZC87"/>
      <c r="JZD87"/>
      <c r="JZE87"/>
      <c r="JZF87"/>
      <c r="JZG87"/>
      <c r="JZH87"/>
      <c r="JZI87"/>
      <c r="JZJ87"/>
      <c r="JZK87"/>
      <c r="JZL87"/>
      <c r="JZM87"/>
      <c r="JZN87"/>
      <c r="JZO87"/>
      <c r="JZP87"/>
      <c r="JZQ87"/>
      <c r="JZR87"/>
      <c r="JZS87"/>
      <c r="JZT87"/>
      <c r="JZU87"/>
      <c r="JZV87"/>
      <c r="JZW87"/>
      <c r="JZX87"/>
      <c r="JZY87"/>
      <c r="JZZ87"/>
      <c r="KAA87"/>
      <c r="KAB87"/>
      <c r="KAC87"/>
      <c r="KAD87"/>
      <c r="KAE87"/>
      <c r="KAF87"/>
      <c r="KAG87"/>
      <c r="KAH87"/>
      <c r="KAI87"/>
      <c r="KAJ87"/>
      <c r="KAK87"/>
      <c r="KAL87"/>
      <c r="KAM87"/>
      <c r="KAN87"/>
      <c r="KAO87"/>
      <c r="KAP87"/>
      <c r="KAQ87"/>
      <c r="KAR87"/>
      <c r="KAS87"/>
      <c r="KAT87"/>
      <c r="KAU87"/>
      <c r="KAV87"/>
      <c r="KAW87"/>
      <c r="KAX87"/>
      <c r="KAY87"/>
      <c r="KAZ87"/>
      <c r="KBA87"/>
      <c r="KBB87"/>
      <c r="KBC87"/>
      <c r="KBD87"/>
      <c r="KBE87"/>
      <c r="KBF87"/>
      <c r="KBG87"/>
      <c r="KBH87"/>
      <c r="KBI87"/>
      <c r="KBJ87"/>
      <c r="KBK87"/>
      <c r="KBL87"/>
      <c r="KBM87"/>
      <c r="KBN87"/>
      <c r="KBO87"/>
      <c r="KBP87"/>
      <c r="KBQ87"/>
      <c r="KBR87"/>
      <c r="KBS87"/>
      <c r="KBT87"/>
      <c r="KBU87"/>
      <c r="KBV87"/>
      <c r="KBW87"/>
      <c r="KBX87"/>
      <c r="KBY87"/>
      <c r="KBZ87"/>
      <c r="KCA87"/>
      <c r="KCB87"/>
      <c r="KCC87"/>
      <c r="KCD87"/>
      <c r="KCE87"/>
      <c r="KCF87"/>
      <c r="KCG87"/>
      <c r="KCH87"/>
      <c r="KCI87"/>
      <c r="KCJ87"/>
      <c r="KCK87"/>
      <c r="KCL87"/>
      <c r="KCM87"/>
      <c r="KCN87"/>
      <c r="KCO87"/>
      <c r="KCP87"/>
      <c r="KCQ87"/>
      <c r="KCR87"/>
      <c r="KCS87"/>
      <c r="KCT87"/>
      <c r="KCU87"/>
      <c r="KCV87"/>
      <c r="KCW87"/>
      <c r="KCX87"/>
      <c r="KCY87"/>
      <c r="KCZ87"/>
      <c r="KDA87"/>
      <c r="KDB87"/>
      <c r="KDC87"/>
      <c r="KDD87"/>
      <c r="KDE87"/>
      <c r="KDF87"/>
      <c r="KDG87"/>
      <c r="KDH87"/>
      <c r="KDI87"/>
      <c r="KDJ87"/>
      <c r="KDK87"/>
      <c r="KDL87"/>
      <c r="KDM87"/>
      <c r="KDN87"/>
      <c r="KDO87"/>
      <c r="KDP87"/>
      <c r="KDQ87"/>
      <c r="KDR87"/>
      <c r="KDS87"/>
      <c r="KDT87"/>
      <c r="KDU87"/>
      <c r="KDV87"/>
      <c r="KDW87"/>
      <c r="KDX87"/>
      <c r="KDY87"/>
      <c r="KDZ87"/>
      <c r="KEA87"/>
      <c r="KEB87"/>
      <c r="KEC87"/>
      <c r="KED87"/>
      <c r="KEE87"/>
      <c r="KEF87"/>
      <c r="KEG87"/>
      <c r="KEH87"/>
      <c r="KEI87"/>
      <c r="KEJ87"/>
      <c r="KEK87"/>
      <c r="KEL87"/>
      <c r="KEM87"/>
      <c r="KEN87"/>
      <c r="KEO87"/>
      <c r="KEP87"/>
      <c r="KEQ87"/>
      <c r="KER87"/>
      <c r="KES87"/>
      <c r="KET87"/>
      <c r="KEU87"/>
      <c r="KEV87"/>
      <c r="KEW87"/>
      <c r="KEX87"/>
      <c r="KEY87"/>
      <c r="KEZ87"/>
      <c r="KFA87"/>
      <c r="KFB87"/>
      <c r="KFC87"/>
      <c r="KFD87"/>
      <c r="KFE87"/>
      <c r="KFF87"/>
      <c r="KFG87"/>
      <c r="KFH87"/>
      <c r="KFI87"/>
      <c r="KFJ87"/>
      <c r="KFK87"/>
      <c r="KFL87"/>
      <c r="KFM87"/>
      <c r="KFN87"/>
      <c r="KFO87"/>
      <c r="KFP87"/>
      <c r="KFQ87"/>
      <c r="KFR87"/>
      <c r="KFS87"/>
      <c r="KFT87"/>
      <c r="KFU87"/>
      <c r="KFV87"/>
      <c r="KFW87"/>
      <c r="KFX87"/>
      <c r="KFY87"/>
      <c r="KFZ87"/>
      <c r="KGA87"/>
      <c r="KGB87"/>
      <c r="KGC87"/>
      <c r="KGD87"/>
      <c r="KGE87"/>
      <c r="KGF87"/>
      <c r="KGG87"/>
      <c r="KGH87"/>
      <c r="KGI87"/>
      <c r="KGJ87"/>
      <c r="KGK87"/>
      <c r="KGL87"/>
      <c r="KGM87"/>
      <c r="KGN87"/>
      <c r="KGO87"/>
      <c r="KGP87"/>
      <c r="KGQ87"/>
      <c r="KGR87"/>
      <c r="KGS87"/>
      <c r="KGT87"/>
      <c r="KGU87"/>
      <c r="KGV87"/>
      <c r="KGW87"/>
      <c r="KGX87"/>
      <c r="KGY87"/>
      <c r="KGZ87"/>
      <c r="KHA87"/>
      <c r="KHB87"/>
      <c r="KHC87"/>
      <c r="KHD87"/>
      <c r="KHE87"/>
      <c r="KHF87"/>
      <c r="KHG87"/>
      <c r="KHH87"/>
      <c r="KHI87"/>
      <c r="KHJ87"/>
      <c r="KHK87"/>
      <c r="KHL87"/>
      <c r="KHM87"/>
      <c r="KHN87"/>
      <c r="KHO87"/>
      <c r="KHP87"/>
      <c r="KHQ87"/>
      <c r="KHR87"/>
      <c r="KHS87"/>
      <c r="KHT87"/>
      <c r="KHU87"/>
      <c r="KHV87"/>
      <c r="KHW87"/>
      <c r="KHX87"/>
      <c r="KHY87"/>
      <c r="KHZ87"/>
      <c r="KIA87"/>
      <c r="KIB87"/>
      <c r="KIC87"/>
      <c r="KID87"/>
      <c r="KIE87"/>
      <c r="KIF87"/>
      <c r="KIG87"/>
      <c r="KIH87"/>
      <c r="KII87"/>
      <c r="KIJ87"/>
      <c r="KIK87"/>
      <c r="KIL87"/>
      <c r="KIM87"/>
      <c r="KIN87"/>
      <c r="KIO87"/>
      <c r="KIP87"/>
      <c r="KIQ87"/>
      <c r="KIR87"/>
      <c r="KIS87"/>
      <c r="KIT87"/>
      <c r="KIU87"/>
      <c r="KIV87"/>
      <c r="KIW87"/>
      <c r="KIX87"/>
      <c r="KIY87"/>
      <c r="KIZ87"/>
      <c r="KJA87"/>
      <c r="KJB87"/>
      <c r="KJC87"/>
      <c r="KJD87"/>
      <c r="KJE87"/>
      <c r="KJF87"/>
      <c r="KJG87"/>
      <c r="KJH87"/>
      <c r="KJI87"/>
      <c r="KJJ87"/>
      <c r="KJK87"/>
      <c r="KJL87"/>
      <c r="KJM87"/>
      <c r="KJN87"/>
      <c r="KJO87"/>
      <c r="KJP87"/>
      <c r="KJQ87"/>
      <c r="KJR87"/>
      <c r="KJS87"/>
      <c r="KJT87"/>
      <c r="KJU87"/>
      <c r="KJV87"/>
      <c r="KJW87"/>
      <c r="KJX87"/>
      <c r="KJY87"/>
      <c r="KJZ87"/>
      <c r="KKA87"/>
      <c r="KKB87"/>
      <c r="KKC87"/>
      <c r="KKD87"/>
      <c r="KKE87"/>
      <c r="KKF87"/>
      <c r="KKG87"/>
      <c r="KKH87"/>
      <c r="KKI87"/>
      <c r="KKJ87"/>
      <c r="KKK87"/>
      <c r="KKL87"/>
      <c r="KKM87"/>
      <c r="KKN87"/>
      <c r="KKO87"/>
      <c r="KKP87"/>
      <c r="KKQ87"/>
      <c r="KKR87"/>
      <c r="KKS87"/>
      <c r="KKT87"/>
      <c r="KKU87"/>
      <c r="KKV87"/>
      <c r="KKW87"/>
      <c r="KKX87"/>
      <c r="KKY87"/>
      <c r="KKZ87"/>
      <c r="KLA87"/>
      <c r="KLB87"/>
      <c r="KLC87"/>
      <c r="KLD87"/>
      <c r="KLE87"/>
      <c r="KLF87"/>
      <c r="KLG87"/>
      <c r="KLH87"/>
      <c r="KLI87"/>
      <c r="KLJ87"/>
      <c r="KLK87"/>
      <c r="KLL87"/>
      <c r="KLM87"/>
      <c r="KLN87"/>
      <c r="KLO87"/>
      <c r="KLP87"/>
      <c r="KLQ87"/>
      <c r="KLR87"/>
      <c r="KLS87"/>
      <c r="KLT87"/>
      <c r="KLU87"/>
      <c r="KLV87"/>
      <c r="KLW87"/>
      <c r="KLX87"/>
      <c r="KLY87"/>
      <c r="KLZ87"/>
      <c r="KMA87"/>
      <c r="KMB87"/>
      <c r="KMC87"/>
      <c r="KMD87"/>
      <c r="KME87"/>
      <c r="KMF87"/>
      <c r="KMG87"/>
      <c r="KMH87"/>
      <c r="KMI87"/>
      <c r="KMJ87"/>
      <c r="KMK87"/>
      <c r="KML87"/>
      <c r="KMM87"/>
      <c r="KMN87"/>
      <c r="KMO87"/>
      <c r="KMP87"/>
      <c r="KMQ87"/>
      <c r="KMR87"/>
      <c r="KMS87"/>
      <c r="KMT87"/>
      <c r="KMU87"/>
      <c r="KMV87"/>
      <c r="KMW87"/>
      <c r="KMX87"/>
      <c r="KMY87"/>
      <c r="KMZ87"/>
      <c r="KNA87"/>
      <c r="KNB87"/>
      <c r="KNC87"/>
      <c r="KND87"/>
      <c r="KNE87"/>
      <c r="KNF87"/>
      <c r="KNG87"/>
      <c r="KNH87"/>
      <c r="KNI87"/>
      <c r="KNJ87"/>
      <c r="KNK87"/>
      <c r="KNL87"/>
      <c r="KNM87"/>
      <c r="KNN87"/>
      <c r="KNO87"/>
      <c r="KNP87"/>
      <c r="KNQ87"/>
      <c r="KNR87"/>
      <c r="KNS87"/>
      <c r="KNT87"/>
      <c r="KNU87"/>
      <c r="KNV87"/>
      <c r="KNW87"/>
      <c r="KNX87"/>
      <c r="KNY87"/>
      <c r="KNZ87"/>
      <c r="KOA87"/>
      <c r="KOB87"/>
      <c r="KOC87"/>
      <c r="KOD87"/>
      <c r="KOE87"/>
      <c r="KOF87"/>
      <c r="KOG87"/>
      <c r="KOH87"/>
      <c r="KOI87"/>
      <c r="KOJ87"/>
      <c r="KOK87"/>
      <c r="KOL87"/>
      <c r="KOM87"/>
      <c r="KON87"/>
      <c r="KOO87"/>
      <c r="KOP87"/>
      <c r="KOQ87"/>
      <c r="KOR87"/>
      <c r="KOS87"/>
      <c r="KOT87"/>
      <c r="KOU87"/>
      <c r="KOV87"/>
      <c r="KOW87"/>
      <c r="KOX87"/>
      <c r="KOY87"/>
      <c r="KOZ87"/>
      <c r="KPA87"/>
      <c r="KPB87"/>
      <c r="KPC87"/>
      <c r="KPD87"/>
      <c r="KPE87"/>
      <c r="KPF87"/>
      <c r="KPG87"/>
      <c r="KPH87"/>
      <c r="KPI87"/>
      <c r="KPJ87"/>
      <c r="KPK87"/>
      <c r="KPL87"/>
      <c r="KPM87"/>
      <c r="KPN87"/>
      <c r="KPO87"/>
      <c r="KPP87"/>
      <c r="KPQ87"/>
      <c r="KPR87"/>
      <c r="KPS87"/>
      <c r="KPT87"/>
      <c r="KPU87"/>
      <c r="KPV87"/>
      <c r="KPW87"/>
      <c r="KPX87"/>
      <c r="KPY87"/>
      <c r="KPZ87"/>
      <c r="KQA87"/>
      <c r="KQB87"/>
      <c r="KQC87"/>
      <c r="KQD87"/>
      <c r="KQE87"/>
      <c r="KQF87"/>
      <c r="KQG87"/>
      <c r="KQH87"/>
      <c r="KQI87"/>
      <c r="KQJ87"/>
      <c r="KQK87"/>
      <c r="KQL87"/>
      <c r="KQM87"/>
      <c r="KQN87"/>
      <c r="KQO87"/>
      <c r="KQP87"/>
      <c r="KQQ87"/>
      <c r="KQR87"/>
      <c r="KQS87"/>
      <c r="KQT87"/>
      <c r="KQU87"/>
      <c r="KQV87"/>
      <c r="KQW87"/>
      <c r="KQX87"/>
      <c r="KQY87"/>
      <c r="KQZ87"/>
      <c r="KRA87"/>
      <c r="KRB87"/>
      <c r="KRC87"/>
      <c r="KRD87"/>
      <c r="KRE87"/>
      <c r="KRF87"/>
      <c r="KRG87"/>
      <c r="KRH87"/>
      <c r="KRI87"/>
      <c r="KRJ87"/>
      <c r="KRK87"/>
      <c r="KRL87"/>
      <c r="KRM87"/>
      <c r="KRN87"/>
      <c r="KRO87"/>
      <c r="KRP87"/>
      <c r="KRQ87"/>
      <c r="KRR87"/>
      <c r="KRS87"/>
      <c r="KRT87"/>
      <c r="KRU87"/>
      <c r="KRV87"/>
      <c r="KRW87"/>
      <c r="KRX87"/>
      <c r="KRY87"/>
      <c r="KRZ87"/>
      <c r="KSA87"/>
      <c r="KSB87"/>
      <c r="KSC87"/>
      <c r="KSD87"/>
      <c r="KSE87"/>
      <c r="KSF87"/>
      <c r="KSG87"/>
      <c r="KSH87"/>
      <c r="KSI87"/>
      <c r="KSJ87"/>
      <c r="KSK87"/>
      <c r="KSL87"/>
      <c r="KSM87"/>
      <c r="KSN87"/>
      <c r="KSO87"/>
      <c r="KSP87"/>
      <c r="KSQ87"/>
      <c r="KSR87"/>
      <c r="KSS87"/>
      <c r="KST87"/>
      <c r="KSU87"/>
      <c r="KSV87"/>
      <c r="KSW87"/>
      <c r="KSX87"/>
      <c r="KSY87"/>
      <c r="KSZ87"/>
      <c r="KTA87"/>
      <c r="KTB87"/>
      <c r="KTC87"/>
      <c r="KTD87"/>
      <c r="KTE87"/>
      <c r="KTF87"/>
      <c r="KTG87"/>
      <c r="KTH87"/>
      <c r="KTI87"/>
      <c r="KTJ87"/>
      <c r="KTK87"/>
      <c r="KTL87"/>
      <c r="KTM87"/>
      <c r="KTN87"/>
      <c r="KTO87"/>
      <c r="KTP87"/>
      <c r="KTQ87"/>
      <c r="KTR87"/>
      <c r="KTS87"/>
      <c r="KTT87"/>
      <c r="KTU87"/>
      <c r="KTV87"/>
      <c r="KTW87"/>
      <c r="KTX87"/>
      <c r="KTY87"/>
      <c r="KTZ87"/>
      <c r="KUA87"/>
      <c r="KUB87"/>
      <c r="KUC87"/>
      <c r="KUD87"/>
      <c r="KUE87"/>
      <c r="KUF87"/>
      <c r="KUG87"/>
      <c r="KUH87"/>
      <c r="KUI87"/>
      <c r="KUJ87"/>
      <c r="KUK87"/>
      <c r="KUL87"/>
      <c r="KUM87"/>
      <c r="KUN87"/>
      <c r="KUO87"/>
      <c r="KUP87"/>
      <c r="KUQ87"/>
      <c r="KUR87"/>
      <c r="KUS87"/>
      <c r="KUT87"/>
      <c r="KUU87"/>
      <c r="KUV87"/>
      <c r="KUW87"/>
      <c r="KUX87"/>
      <c r="KUY87"/>
      <c r="KUZ87"/>
      <c r="KVA87"/>
      <c r="KVB87"/>
      <c r="KVC87"/>
      <c r="KVD87"/>
      <c r="KVE87"/>
      <c r="KVF87"/>
      <c r="KVG87"/>
      <c r="KVH87"/>
      <c r="KVI87"/>
      <c r="KVJ87"/>
      <c r="KVK87"/>
      <c r="KVL87"/>
      <c r="KVM87"/>
      <c r="KVN87"/>
      <c r="KVO87"/>
      <c r="KVP87"/>
      <c r="KVQ87"/>
      <c r="KVR87"/>
      <c r="KVS87"/>
      <c r="KVT87"/>
      <c r="KVU87"/>
      <c r="KVV87"/>
      <c r="KVW87"/>
      <c r="KVX87"/>
      <c r="KVY87"/>
      <c r="KVZ87"/>
      <c r="KWA87"/>
      <c r="KWB87"/>
      <c r="KWC87"/>
      <c r="KWD87"/>
      <c r="KWE87"/>
      <c r="KWF87"/>
      <c r="KWG87"/>
      <c r="KWH87"/>
      <c r="KWI87"/>
      <c r="KWJ87"/>
      <c r="KWK87"/>
      <c r="KWL87"/>
      <c r="KWM87"/>
      <c r="KWN87"/>
      <c r="KWO87"/>
      <c r="KWP87"/>
      <c r="KWQ87"/>
      <c r="KWR87"/>
      <c r="KWS87"/>
      <c r="KWT87"/>
      <c r="KWU87"/>
      <c r="KWV87"/>
      <c r="KWW87"/>
      <c r="KWX87"/>
      <c r="KWY87"/>
      <c r="KWZ87"/>
      <c r="KXA87"/>
      <c r="KXB87"/>
      <c r="KXC87"/>
      <c r="KXD87"/>
      <c r="KXE87"/>
      <c r="KXF87"/>
      <c r="KXG87"/>
      <c r="KXH87"/>
      <c r="KXI87"/>
      <c r="KXJ87"/>
      <c r="KXK87"/>
      <c r="KXL87"/>
      <c r="KXM87"/>
      <c r="KXN87"/>
      <c r="KXO87"/>
      <c r="KXP87"/>
      <c r="KXQ87"/>
      <c r="KXR87"/>
      <c r="KXS87"/>
      <c r="KXT87"/>
      <c r="KXU87"/>
      <c r="KXV87"/>
      <c r="KXW87"/>
      <c r="KXX87"/>
      <c r="KXY87"/>
      <c r="KXZ87"/>
      <c r="KYA87"/>
      <c r="KYB87"/>
      <c r="KYC87"/>
      <c r="KYD87"/>
      <c r="KYE87"/>
      <c r="KYF87"/>
      <c r="KYG87"/>
      <c r="KYH87"/>
      <c r="KYI87"/>
      <c r="KYJ87"/>
      <c r="KYK87"/>
      <c r="KYL87"/>
      <c r="KYM87"/>
      <c r="KYN87"/>
      <c r="KYO87"/>
      <c r="KYP87"/>
      <c r="KYQ87"/>
      <c r="KYR87"/>
      <c r="KYS87"/>
      <c r="KYT87"/>
      <c r="KYU87"/>
      <c r="KYV87"/>
      <c r="KYW87"/>
      <c r="KYX87"/>
      <c r="KYY87"/>
      <c r="KYZ87"/>
      <c r="KZA87"/>
      <c r="KZB87"/>
      <c r="KZC87"/>
      <c r="KZD87"/>
      <c r="KZE87"/>
      <c r="KZF87"/>
      <c r="KZG87"/>
      <c r="KZH87"/>
      <c r="KZI87"/>
      <c r="KZJ87"/>
      <c r="KZK87"/>
      <c r="KZL87"/>
      <c r="KZM87"/>
      <c r="KZN87"/>
      <c r="KZO87"/>
      <c r="KZP87"/>
      <c r="KZQ87"/>
      <c r="KZR87"/>
      <c r="KZS87"/>
      <c r="KZT87"/>
      <c r="KZU87"/>
      <c r="KZV87"/>
      <c r="KZW87"/>
      <c r="KZX87"/>
      <c r="KZY87"/>
      <c r="KZZ87"/>
      <c r="LAA87"/>
      <c r="LAB87"/>
      <c r="LAC87"/>
      <c r="LAD87"/>
      <c r="LAE87"/>
      <c r="LAF87"/>
      <c r="LAG87"/>
      <c r="LAH87"/>
      <c r="LAI87"/>
      <c r="LAJ87"/>
      <c r="LAK87"/>
      <c r="LAL87"/>
      <c r="LAM87"/>
      <c r="LAN87"/>
      <c r="LAO87"/>
      <c r="LAP87"/>
      <c r="LAQ87"/>
      <c r="LAR87"/>
      <c r="LAS87"/>
      <c r="LAT87"/>
      <c r="LAU87"/>
      <c r="LAV87"/>
      <c r="LAW87"/>
      <c r="LAX87"/>
      <c r="LAY87"/>
      <c r="LAZ87"/>
      <c r="LBA87"/>
      <c r="LBB87"/>
      <c r="LBC87"/>
      <c r="LBD87"/>
      <c r="LBE87"/>
      <c r="LBF87"/>
      <c r="LBG87"/>
      <c r="LBH87"/>
      <c r="LBI87"/>
      <c r="LBJ87"/>
      <c r="LBK87"/>
      <c r="LBL87"/>
      <c r="LBM87"/>
      <c r="LBN87"/>
      <c r="LBO87"/>
      <c r="LBP87"/>
      <c r="LBQ87"/>
      <c r="LBR87"/>
      <c r="LBS87"/>
      <c r="LBT87"/>
      <c r="LBU87"/>
      <c r="LBV87"/>
      <c r="LBW87"/>
      <c r="LBX87"/>
      <c r="LBY87"/>
      <c r="LBZ87"/>
      <c r="LCA87"/>
      <c r="LCB87"/>
      <c r="LCC87"/>
      <c r="LCD87"/>
      <c r="LCE87"/>
      <c r="LCF87"/>
      <c r="LCG87"/>
      <c r="LCH87"/>
      <c r="LCI87"/>
      <c r="LCJ87"/>
      <c r="LCK87"/>
      <c r="LCL87"/>
      <c r="LCM87"/>
      <c r="LCN87"/>
      <c r="LCO87"/>
      <c r="LCP87"/>
      <c r="LCQ87"/>
      <c r="LCR87"/>
      <c r="LCS87"/>
      <c r="LCT87"/>
      <c r="LCU87"/>
      <c r="LCV87"/>
      <c r="LCW87"/>
      <c r="LCX87"/>
      <c r="LCY87"/>
      <c r="LCZ87"/>
      <c r="LDA87"/>
      <c r="LDB87"/>
      <c r="LDC87"/>
      <c r="LDD87"/>
      <c r="LDE87"/>
      <c r="LDF87"/>
      <c r="LDG87"/>
      <c r="LDH87"/>
      <c r="LDI87"/>
      <c r="LDJ87"/>
      <c r="LDK87"/>
      <c r="LDL87"/>
      <c r="LDM87"/>
      <c r="LDN87"/>
      <c r="LDO87"/>
      <c r="LDP87"/>
      <c r="LDQ87"/>
      <c r="LDR87"/>
      <c r="LDS87"/>
      <c r="LDT87"/>
      <c r="LDU87"/>
      <c r="LDV87"/>
      <c r="LDW87"/>
      <c r="LDX87"/>
      <c r="LDY87"/>
      <c r="LDZ87"/>
      <c r="LEA87"/>
      <c r="LEB87"/>
      <c r="LEC87"/>
      <c r="LED87"/>
      <c r="LEE87"/>
      <c r="LEF87"/>
      <c r="LEG87"/>
      <c r="LEH87"/>
      <c r="LEI87"/>
      <c r="LEJ87"/>
      <c r="LEK87"/>
      <c r="LEL87"/>
      <c r="LEM87"/>
      <c r="LEN87"/>
      <c r="LEO87"/>
      <c r="LEP87"/>
      <c r="LEQ87"/>
      <c r="LER87"/>
      <c r="LES87"/>
      <c r="LET87"/>
      <c r="LEU87"/>
      <c r="LEV87"/>
      <c r="LEW87"/>
      <c r="LEX87"/>
      <c r="LEY87"/>
      <c r="LEZ87"/>
      <c r="LFA87"/>
      <c r="LFB87"/>
      <c r="LFC87"/>
      <c r="LFD87"/>
      <c r="LFE87"/>
      <c r="LFF87"/>
      <c r="LFG87"/>
      <c r="LFH87"/>
      <c r="LFI87"/>
      <c r="LFJ87"/>
      <c r="LFK87"/>
      <c r="LFL87"/>
      <c r="LFM87"/>
      <c r="LFN87"/>
      <c r="LFO87"/>
      <c r="LFP87"/>
      <c r="LFQ87"/>
      <c r="LFR87"/>
      <c r="LFS87"/>
      <c r="LFT87"/>
      <c r="LFU87"/>
      <c r="LFV87"/>
      <c r="LFW87"/>
      <c r="LFX87"/>
      <c r="LFY87"/>
      <c r="LFZ87"/>
      <c r="LGA87"/>
      <c r="LGB87"/>
      <c r="LGC87"/>
      <c r="LGD87"/>
      <c r="LGE87"/>
      <c r="LGF87"/>
      <c r="LGG87"/>
      <c r="LGH87"/>
      <c r="LGI87"/>
      <c r="LGJ87"/>
      <c r="LGK87"/>
      <c r="LGL87"/>
      <c r="LGM87"/>
      <c r="LGN87"/>
      <c r="LGO87"/>
      <c r="LGP87"/>
      <c r="LGQ87"/>
      <c r="LGR87"/>
      <c r="LGS87"/>
      <c r="LGT87"/>
      <c r="LGU87"/>
      <c r="LGV87"/>
      <c r="LGW87"/>
      <c r="LGX87"/>
      <c r="LGY87"/>
      <c r="LGZ87"/>
      <c r="LHA87"/>
      <c r="LHB87"/>
      <c r="LHC87"/>
      <c r="LHD87"/>
      <c r="LHE87"/>
      <c r="LHF87"/>
      <c r="LHG87"/>
      <c r="LHH87"/>
      <c r="LHI87"/>
      <c r="LHJ87"/>
      <c r="LHK87"/>
      <c r="LHL87"/>
      <c r="LHM87"/>
      <c r="LHN87"/>
      <c r="LHO87"/>
      <c r="LHP87"/>
      <c r="LHQ87"/>
      <c r="LHR87"/>
      <c r="LHS87"/>
      <c r="LHT87"/>
      <c r="LHU87"/>
      <c r="LHV87"/>
      <c r="LHW87"/>
      <c r="LHX87"/>
      <c r="LHY87"/>
      <c r="LHZ87"/>
      <c r="LIA87"/>
      <c r="LIB87"/>
      <c r="LIC87"/>
      <c r="LID87"/>
      <c r="LIE87"/>
      <c r="LIF87"/>
      <c r="LIG87"/>
      <c r="LIH87"/>
      <c r="LII87"/>
      <c r="LIJ87"/>
      <c r="LIK87"/>
      <c r="LIL87"/>
      <c r="LIM87"/>
      <c r="LIN87"/>
      <c r="LIO87"/>
      <c r="LIP87"/>
      <c r="LIQ87"/>
      <c r="LIR87"/>
      <c r="LIS87"/>
      <c r="LIT87"/>
      <c r="LIU87"/>
      <c r="LIV87"/>
      <c r="LIW87"/>
      <c r="LIX87"/>
      <c r="LIY87"/>
      <c r="LIZ87"/>
      <c r="LJA87"/>
      <c r="LJB87"/>
      <c r="LJC87"/>
      <c r="LJD87"/>
      <c r="LJE87"/>
      <c r="LJF87"/>
      <c r="LJG87"/>
      <c r="LJH87"/>
      <c r="LJI87"/>
      <c r="LJJ87"/>
      <c r="LJK87"/>
      <c r="LJL87"/>
      <c r="LJM87"/>
      <c r="LJN87"/>
      <c r="LJO87"/>
      <c r="LJP87"/>
      <c r="LJQ87"/>
      <c r="LJR87"/>
      <c r="LJS87"/>
      <c r="LJT87"/>
      <c r="LJU87"/>
      <c r="LJV87"/>
      <c r="LJW87"/>
      <c r="LJX87"/>
      <c r="LJY87"/>
      <c r="LJZ87"/>
      <c r="LKA87"/>
      <c r="LKB87"/>
      <c r="LKC87"/>
      <c r="LKD87"/>
      <c r="LKE87"/>
      <c r="LKF87"/>
      <c r="LKG87"/>
      <c r="LKH87"/>
      <c r="LKI87"/>
      <c r="LKJ87"/>
      <c r="LKK87"/>
      <c r="LKL87"/>
      <c r="LKM87"/>
      <c r="LKN87"/>
      <c r="LKO87"/>
      <c r="LKP87"/>
      <c r="LKQ87"/>
      <c r="LKR87"/>
      <c r="LKS87"/>
      <c r="LKT87"/>
      <c r="LKU87"/>
      <c r="LKV87"/>
      <c r="LKW87"/>
      <c r="LKX87"/>
      <c r="LKY87"/>
      <c r="LKZ87"/>
      <c r="LLA87"/>
      <c r="LLB87"/>
      <c r="LLC87"/>
      <c r="LLD87"/>
      <c r="LLE87"/>
      <c r="LLF87"/>
      <c r="LLG87"/>
      <c r="LLH87"/>
      <c r="LLI87"/>
      <c r="LLJ87"/>
      <c r="LLK87"/>
      <c r="LLL87"/>
      <c r="LLM87"/>
      <c r="LLN87"/>
      <c r="LLO87"/>
      <c r="LLP87"/>
      <c r="LLQ87"/>
      <c r="LLR87"/>
      <c r="LLS87"/>
      <c r="LLT87"/>
      <c r="LLU87"/>
      <c r="LLV87"/>
      <c r="LLW87"/>
      <c r="LLX87"/>
      <c r="LLY87"/>
      <c r="LLZ87"/>
      <c r="LMA87"/>
      <c r="LMB87"/>
      <c r="LMC87"/>
      <c r="LMD87"/>
      <c r="LME87"/>
      <c r="LMF87"/>
      <c r="LMG87"/>
      <c r="LMH87"/>
      <c r="LMI87"/>
      <c r="LMJ87"/>
      <c r="LMK87"/>
      <c r="LML87"/>
      <c r="LMM87"/>
      <c r="LMN87"/>
      <c r="LMO87"/>
      <c r="LMP87"/>
      <c r="LMQ87"/>
      <c r="LMR87"/>
      <c r="LMS87"/>
      <c r="LMT87"/>
      <c r="LMU87"/>
      <c r="LMV87"/>
      <c r="LMW87"/>
      <c r="LMX87"/>
      <c r="LMY87"/>
      <c r="LMZ87"/>
      <c r="LNA87"/>
      <c r="LNB87"/>
      <c r="LNC87"/>
      <c r="LND87"/>
      <c r="LNE87"/>
      <c r="LNF87"/>
      <c r="LNG87"/>
      <c r="LNH87"/>
      <c r="LNI87"/>
      <c r="LNJ87"/>
      <c r="LNK87"/>
      <c r="LNL87"/>
      <c r="LNM87"/>
      <c r="LNN87"/>
      <c r="LNO87"/>
      <c r="LNP87"/>
      <c r="LNQ87"/>
      <c r="LNR87"/>
      <c r="LNS87"/>
      <c r="LNT87"/>
      <c r="LNU87"/>
      <c r="LNV87"/>
      <c r="LNW87"/>
      <c r="LNX87"/>
      <c r="LNY87"/>
      <c r="LNZ87"/>
      <c r="LOA87"/>
      <c r="LOB87"/>
      <c r="LOC87"/>
      <c r="LOD87"/>
      <c r="LOE87"/>
      <c r="LOF87"/>
      <c r="LOG87"/>
      <c r="LOH87"/>
      <c r="LOI87"/>
      <c r="LOJ87"/>
      <c r="LOK87"/>
      <c r="LOL87"/>
      <c r="LOM87"/>
      <c r="LON87"/>
      <c r="LOO87"/>
      <c r="LOP87"/>
      <c r="LOQ87"/>
      <c r="LOR87"/>
      <c r="LOS87"/>
      <c r="LOT87"/>
      <c r="LOU87"/>
      <c r="LOV87"/>
      <c r="LOW87"/>
      <c r="LOX87"/>
      <c r="LOY87"/>
      <c r="LOZ87"/>
      <c r="LPA87"/>
      <c r="LPB87"/>
      <c r="LPC87"/>
      <c r="LPD87"/>
      <c r="LPE87"/>
      <c r="LPF87"/>
      <c r="LPG87"/>
      <c r="LPH87"/>
      <c r="LPI87"/>
      <c r="LPJ87"/>
      <c r="LPK87"/>
      <c r="LPL87"/>
      <c r="LPM87"/>
      <c r="LPN87"/>
      <c r="LPO87"/>
      <c r="LPP87"/>
      <c r="LPQ87"/>
      <c r="LPR87"/>
      <c r="LPS87"/>
      <c r="LPT87"/>
      <c r="LPU87"/>
      <c r="LPV87"/>
      <c r="LPW87"/>
      <c r="LPX87"/>
      <c r="LPY87"/>
      <c r="LPZ87"/>
      <c r="LQA87"/>
      <c r="LQB87"/>
      <c r="LQC87"/>
      <c r="LQD87"/>
      <c r="LQE87"/>
      <c r="LQF87"/>
      <c r="LQG87"/>
      <c r="LQH87"/>
      <c r="LQI87"/>
      <c r="LQJ87"/>
      <c r="LQK87"/>
      <c r="LQL87"/>
      <c r="LQM87"/>
      <c r="LQN87"/>
      <c r="LQO87"/>
      <c r="LQP87"/>
      <c r="LQQ87"/>
      <c r="LQR87"/>
      <c r="LQS87"/>
      <c r="LQT87"/>
      <c r="LQU87"/>
      <c r="LQV87"/>
      <c r="LQW87"/>
      <c r="LQX87"/>
      <c r="LQY87"/>
      <c r="LQZ87"/>
      <c r="LRA87"/>
      <c r="LRB87"/>
      <c r="LRC87"/>
      <c r="LRD87"/>
      <c r="LRE87"/>
      <c r="LRF87"/>
      <c r="LRG87"/>
      <c r="LRH87"/>
      <c r="LRI87"/>
      <c r="LRJ87"/>
      <c r="LRK87"/>
      <c r="LRL87"/>
      <c r="LRM87"/>
      <c r="LRN87"/>
      <c r="LRO87"/>
      <c r="LRP87"/>
      <c r="LRQ87"/>
      <c r="LRR87"/>
      <c r="LRS87"/>
      <c r="LRT87"/>
      <c r="LRU87"/>
      <c r="LRV87"/>
      <c r="LRW87"/>
      <c r="LRX87"/>
      <c r="LRY87"/>
      <c r="LRZ87"/>
      <c r="LSA87"/>
      <c r="LSB87"/>
      <c r="LSC87"/>
      <c r="LSD87"/>
      <c r="LSE87"/>
      <c r="LSF87"/>
      <c r="LSG87"/>
      <c r="LSH87"/>
      <c r="LSI87"/>
      <c r="LSJ87"/>
      <c r="LSK87"/>
      <c r="LSL87"/>
      <c r="LSM87"/>
      <c r="LSN87"/>
      <c r="LSO87"/>
      <c r="LSP87"/>
      <c r="LSQ87"/>
      <c r="LSR87"/>
      <c r="LSS87"/>
      <c r="LST87"/>
      <c r="LSU87"/>
      <c r="LSV87"/>
      <c r="LSW87"/>
      <c r="LSX87"/>
      <c r="LSY87"/>
      <c r="LSZ87"/>
      <c r="LTA87"/>
      <c r="LTB87"/>
      <c r="LTC87"/>
      <c r="LTD87"/>
      <c r="LTE87"/>
      <c r="LTF87"/>
      <c r="LTG87"/>
      <c r="LTH87"/>
      <c r="LTI87"/>
      <c r="LTJ87"/>
      <c r="LTK87"/>
      <c r="LTL87"/>
      <c r="LTM87"/>
      <c r="LTN87"/>
      <c r="LTO87"/>
      <c r="LTP87"/>
      <c r="LTQ87"/>
      <c r="LTR87"/>
      <c r="LTS87"/>
      <c r="LTT87"/>
      <c r="LTU87"/>
      <c r="LTV87"/>
      <c r="LTW87"/>
      <c r="LTX87"/>
      <c r="LTY87"/>
      <c r="LTZ87"/>
      <c r="LUA87"/>
      <c r="LUB87"/>
      <c r="LUC87"/>
      <c r="LUD87"/>
      <c r="LUE87"/>
      <c r="LUF87"/>
      <c r="LUG87"/>
      <c r="LUH87"/>
      <c r="LUI87"/>
      <c r="LUJ87"/>
      <c r="LUK87"/>
      <c r="LUL87"/>
      <c r="LUM87"/>
      <c r="LUN87"/>
      <c r="LUO87"/>
      <c r="LUP87"/>
      <c r="LUQ87"/>
      <c r="LUR87"/>
      <c r="LUS87"/>
      <c r="LUT87"/>
      <c r="LUU87"/>
      <c r="LUV87"/>
      <c r="LUW87"/>
      <c r="LUX87"/>
      <c r="LUY87"/>
      <c r="LUZ87"/>
      <c r="LVA87"/>
      <c r="LVB87"/>
      <c r="LVC87"/>
      <c r="LVD87"/>
      <c r="LVE87"/>
      <c r="LVF87"/>
      <c r="LVG87"/>
      <c r="LVH87"/>
      <c r="LVI87"/>
      <c r="LVJ87"/>
      <c r="LVK87"/>
      <c r="LVL87"/>
      <c r="LVM87"/>
      <c r="LVN87"/>
      <c r="LVO87"/>
      <c r="LVP87"/>
      <c r="LVQ87"/>
      <c r="LVR87"/>
      <c r="LVS87"/>
      <c r="LVT87"/>
      <c r="LVU87"/>
      <c r="LVV87"/>
      <c r="LVW87"/>
      <c r="LVX87"/>
      <c r="LVY87"/>
      <c r="LVZ87"/>
      <c r="LWA87"/>
      <c r="LWB87"/>
      <c r="LWC87"/>
      <c r="LWD87"/>
      <c r="LWE87"/>
      <c r="LWF87"/>
      <c r="LWG87"/>
      <c r="LWH87"/>
      <c r="LWI87"/>
      <c r="LWJ87"/>
      <c r="LWK87"/>
      <c r="LWL87"/>
      <c r="LWM87"/>
      <c r="LWN87"/>
      <c r="LWO87"/>
      <c r="LWP87"/>
      <c r="LWQ87"/>
      <c r="LWR87"/>
      <c r="LWS87"/>
      <c r="LWT87"/>
      <c r="LWU87"/>
      <c r="LWV87"/>
      <c r="LWW87"/>
      <c r="LWX87"/>
      <c r="LWY87"/>
      <c r="LWZ87"/>
      <c r="LXA87"/>
      <c r="LXB87"/>
      <c r="LXC87"/>
      <c r="LXD87"/>
      <c r="LXE87"/>
      <c r="LXF87"/>
      <c r="LXG87"/>
      <c r="LXH87"/>
      <c r="LXI87"/>
      <c r="LXJ87"/>
      <c r="LXK87"/>
      <c r="LXL87"/>
      <c r="LXM87"/>
      <c r="LXN87"/>
      <c r="LXO87"/>
      <c r="LXP87"/>
      <c r="LXQ87"/>
      <c r="LXR87"/>
      <c r="LXS87"/>
      <c r="LXT87"/>
      <c r="LXU87"/>
      <c r="LXV87"/>
      <c r="LXW87"/>
      <c r="LXX87"/>
      <c r="LXY87"/>
      <c r="LXZ87"/>
      <c r="LYA87"/>
      <c r="LYB87"/>
      <c r="LYC87"/>
      <c r="LYD87"/>
      <c r="LYE87"/>
      <c r="LYF87"/>
      <c r="LYG87"/>
      <c r="LYH87"/>
      <c r="LYI87"/>
      <c r="LYJ87"/>
      <c r="LYK87"/>
      <c r="LYL87"/>
      <c r="LYM87"/>
      <c r="LYN87"/>
      <c r="LYO87"/>
      <c r="LYP87"/>
      <c r="LYQ87"/>
      <c r="LYR87"/>
      <c r="LYS87"/>
      <c r="LYT87"/>
      <c r="LYU87"/>
      <c r="LYV87"/>
      <c r="LYW87"/>
      <c r="LYX87"/>
      <c r="LYY87"/>
      <c r="LYZ87"/>
      <c r="LZA87"/>
      <c r="LZB87"/>
      <c r="LZC87"/>
      <c r="LZD87"/>
      <c r="LZE87"/>
      <c r="LZF87"/>
      <c r="LZG87"/>
      <c r="LZH87"/>
      <c r="LZI87"/>
      <c r="LZJ87"/>
      <c r="LZK87"/>
      <c r="LZL87"/>
      <c r="LZM87"/>
      <c r="LZN87"/>
      <c r="LZO87"/>
      <c r="LZP87"/>
      <c r="LZQ87"/>
      <c r="LZR87"/>
      <c r="LZS87"/>
      <c r="LZT87"/>
      <c r="LZU87"/>
      <c r="LZV87"/>
      <c r="LZW87"/>
      <c r="LZX87"/>
      <c r="LZY87"/>
      <c r="LZZ87"/>
      <c r="MAA87"/>
      <c r="MAB87"/>
      <c r="MAC87"/>
      <c r="MAD87"/>
      <c r="MAE87"/>
      <c r="MAF87"/>
      <c r="MAG87"/>
      <c r="MAH87"/>
      <c r="MAI87"/>
      <c r="MAJ87"/>
      <c r="MAK87"/>
      <c r="MAL87"/>
      <c r="MAM87"/>
      <c r="MAN87"/>
      <c r="MAO87"/>
      <c r="MAP87"/>
      <c r="MAQ87"/>
      <c r="MAR87"/>
      <c r="MAS87"/>
      <c r="MAT87"/>
      <c r="MAU87"/>
      <c r="MAV87"/>
      <c r="MAW87"/>
      <c r="MAX87"/>
      <c r="MAY87"/>
      <c r="MAZ87"/>
      <c r="MBA87"/>
      <c r="MBB87"/>
      <c r="MBC87"/>
      <c r="MBD87"/>
      <c r="MBE87"/>
      <c r="MBF87"/>
      <c r="MBG87"/>
      <c r="MBH87"/>
      <c r="MBI87"/>
      <c r="MBJ87"/>
      <c r="MBK87"/>
      <c r="MBL87"/>
      <c r="MBM87"/>
      <c r="MBN87"/>
      <c r="MBO87"/>
      <c r="MBP87"/>
      <c r="MBQ87"/>
      <c r="MBR87"/>
      <c r="MBS87"/>
      <c r="MBT87"/>
      <c r="MBU87"/>
      <c r="MBV87"/>
      <c r="MBW87"/>
      <c r="MBX87"/>
      <c r="MBY87"/>
      <c r="MBZ87"/>
      <c r="MCA87"/>
      <c r="MCB87"/>
      <c r="MCC87"/>
      <c r="MCD87"/>
      <c r="MCE87"/>
      <c r="MCF87"/>
      <c r="MCG87"/>
      <c r="MCH87"/>
      <c r="MCI87"/>
      <c r="MCJ87"/>
      <c r="MCK87"/>
      <c r="MCL87"/>
      <c r="MCM87"/>
      <c r="MCN87"/>
      <c r="MCO87"/>
      <c r="MCP87"/>
      <c r="MCQ87"/>
      <c r="MCR87"/>
      <c r="MCS87"/>
      <c r="MCT87"/>
      <c r="MCU87"/>
      <c r="MCV87"/>
      <c r="MCW87"/>
      <c r="MCX87"/>
      <c r="MCY87"/>
      <c r="MCZ87"/>
      <c r="MDA87"/>
      <c r="MDB87"/>
      <c r="MDC87"/>
      <c r="MDD87"/>
      <c r="MDE87"/>
      <c r="MDF87"/>
      <c r="MDG87"/>
      <c r="MDH87"/>
      <c r="MDI87"/>
      <c r="MDJ87"/>
      <c r="MDK87"/>
      <c r="MDL87"/>
      <c r="MDM87"/>
      <c r="MDN87"/>
      <c r="MDO87"/>
      <c r="MDP87"/>
      <c r="MDQ87"/>
      <c r="MDR87"/>
      <c r="MDS87"/>
      <c r="MDT87"/>
      <c r="MDU87"/>
      <c r="MDV87"/>
      <c r="MDW87"/>
      <c r="MDX87"/>
      <c r="MDY87"/>
      <c r="MDZ87"/>
      <c r="MEA87"/>
      <c r="MEB87"/>
      <c r="MEC87"/>
      <c r="MED87"/>
      <c r="MEE87"/>
      <c r="MEF87"/>
      <c r="MEG87"/>
      <c r="MEH87"/>
      <c r="MEI87"/>
      <c r="MEJ87"/>
      <c r="MEK87"/>
      <c r="MEL87"/>
      <c r="MEM87"/>
      <c r="MEN87"/>
      <c r="MEO87"/>
      <c r="MEP87"/>
      <c r="MEQ87"/>
      <c r="MER87"/>
      <c r="MES87"/>
      <c r="MET87"/>
      <c r="MEU87"/>
      <c r="MEV87"/>
      <c r="MEW87"/>
      <c r="MEX87"/>
      <c r="MEY87"/>
      <c r="MEZ87"/>
      <c r="MFA87"/>
      <c r="MFB87"/>
      <c r="MFC87"/>
      <c r="MFD87"/>
      <c r="MFE87"/>
      <c r="MFF87"/>
      <c r="MFG87"/>
      <c r="MFH87"/>
      <c r="MFI87"/>
      <c r="MFJ87"/>
      <c r="MFK87"/>
      <c r="MFL87"/>
      <c r="MFM87"/>
      <c r="MFN87"/>
      <c r="MFO87"/>
      <c r="MFP87"/>
      <c r="MFQ87"/>
      <c r="MFR87"/>
      <c r="MFS87"/>
      <c r="MFT87"/>
      <c r="MFU87"/>
      <c r="MFV87"/>
      <c r="MFW87"/>
      <c r="MFX87"/>
      <c r="MFY87"/>
      <c r="MFZ87"/>
      <c r="MGA87"/>
      <c r="MGB87"/>
      <c r="MGC87"/>
      <c r="MGD87"/>
      <c r="MGE87"/>
      <c r="MGF87"/>
      <c r="MGG87"/>
      <c r="MGH87"/>
      <c r="MGI87"/>
      <c r="MGJ87"/>
      <c r="MGK87"/>
      <c r="MGL87"/>
      <c r="MGM87"/>
      <c r="MGN87"/>
      <c r="MGO87"/>
      <c r="MGP87"/>
      <c r="MGQ87"/>
      <c r="MGR87"/>
      <c r="MGS87"/>
      <c r="MGT87"/>
      <c r="MGU87"/>
      <c r="MGV87"/>
      <c r="MGW87"/>
      <c r="MGX87"/>
      <c r="MGY87"/>
      <c r="MGZ87"/>
      <c r="MHA87"/>
      <c r="MHB87"/>
      <c r="MHC87"/>
      <c r="MHD87"/>
      <c r="MHE87"/>
      <c r="MHF87"/>
      <c r="MHG87"/>
      <c r="MHH87"/>
      <c r="MHI87"/>
      <c r="MHJ87"/>
      <c r="MHK87"/>
      <c r="MHL87"/>
      <c r="MHM87"/>
      <c r="MHN87"/>
      <c r="MHO87"/>
      <c r="MHP87"/>
      <c r="MHQ87"/>
      <c r="MHR87"/>
      <c r="MHS87"/>
      <c r="MHT87"/>
      <c r="MHU87"/>
      <c r="MHV87"/>
      <c r="MHW87"/>
      <c r="MHX87"/>
      <c r="MHY87"/>
      <c r="MHZ87"/>
      <c r="MIA87"/>
      <c r="MIB87"/>
      <c r="MIC87"/>
      <c r="MID87"/>
      <c r="MIE87"/>
      <c r="MIF87"/>
      <c r="MIG87"/>
      <c r="MIH87"/>
      <c r="MII87"/>
      <c r="MIJ87"/>
      <c r="MIK87"/>
      <c r="MIL87"/>
      <c r="MIM87"/>
      <c r="MIN87"/>
      <c r="MIO87"/>
      <c r="MIP87"/>
      <c r="MIQ87"/>
      <c r="MIR87"/>
      <c r="MIS87"/>
      <c r="MIT87"/>
      <c r="MIU87"/>
      <c r="MIV87"/>
      <c r="MIW87"/>
      <c r="MIX87"/>
      <c r="MIY87"/>
      <c r="MIZ87"/>
      <c r="MJA87"/>
      <c r="MJB87"/>
      <c r="MJC87"/>
      <c r="MJD87"/>
      <c r="MJE87"/>
      <c r="MJF87"/>
      <c r="MJG87"/>
      <c r="MJH87"/>
      <c r="MJI87"/>
      <c r="MJJ87"/>
      <c r="MJK87"/>
      <c r="MJL87"/>
      <c r="MJM87"/>
      <c r="MJN87"/>
      <c r="MJO87"/>
      <c r="MJP87"/>
      <c r="MJQ87"/>
      <c r="MJR87"/>
      <c r="MJS87"/>
      <c r="MJT87"/>
      <c r="MJU87"/>
      <c r="MJV87"/>
      <c r="MJW87"/>
      <c r="MJX87"/>
      <c r="MJY87"/>
      <c r="MJZ87"/>
      <c r="MKA87"/>
      <c r="MKB87"/>
      <c r="MKC87"/>
      <c r="MKD87"/>
      <c r="MKE87"/>
      <c r="MKF87"/>
      <c r="MKG87"/>
      <c r="MKH87"/>
      <c r="MKI87"/>
      <c r="MKJ87"/>
      <c r="MKK87"/>
      <c r="MKL87"/>
      <c r="MKM87"/>
      <c r="MKN87"/>
      <c r="MKO87"/>
      <c r="MKP87"/>
      <c r="MKQ87"/>
      <c r="MKR87"/>
      <c r="MKS87"/>
      <c r="MKT87"/>
      <c r="MKU87"/>
      <c r="MKV87"/>
      <c r="MKW87"/>
      <c r="MKX87"/>
      <c r="MKY87"/>
      <c r="MKZ87"/>
      <c r="MLA87"/>
      <c r="MLB87"/>
      <c r="MLC87"/>
      <c r="MLD87"/>
      <c r="MLE87"/>
      <c r="MLF87"/>
      <c r="MLG87"/>
      <c r="MLH87"/>
      <c r="MLI87"/>
      <c r="MLJ87"/>
      <c r="MLK87"/>
      <c r="MLL87"/>
      <c r="MLM87"/>
      <c r="MLN87"/>
      <c r="MLO87"/>
      <c r="MLP87"/>
      <c r="MLQ87"/>
      <c r="MLR87"/>
      <c r="MLS87"/>
      <c r="MLT87"/>
      <c r="MLU87"/>
      <c r="MLV87"/>
      <c r="MLW87"/>
      <c r="MLX87"/>
      <c r="MLY87"/>
      <c r="MLZ87"/>
      <c r="MMA87"/>
      <c r="MMB87"/>
      <c r="MMC87"/>
      <c r="MMD87"/>
      <c r="MME87"/>
      <c r="MMF87"/>
      <c r="MMG87"/>
      <c r="MMH87"/>
      <c r="MMI87"/>
      <c r="MMJ87"/>
      <c r="MMK87"/>
      <c r="MML87"/>
      <c r="MMM87"/>
      <c r="MMN87"/>
      <c r="MMO87"/>
      <c r="MMP87"/>
      <c r="MMQ87"/>
      <c r="MMR87"/>
      <c r="MMS87"/>
      <c r="MMT87"/>
      <c r="MMU87"/>
      <c r="MMV87"/>
      <c r="MMW87"/>
      <c r="MMX87"/>
      <c r="MMY87"/>
      <c r="MMZ87"/>
      <c r="MNA87"/>
      <c r="MNB87"/>
      <c r="MNC87"/>
      <c r="MND87"/>
      <c r="MNE87"/>
      <c r="MNF87"/>
      <c r="MNG87"/>
      <c r="MNH87"/>
      <c r="MNI87"/>
      <c r="MNJ87"/>
      <c r="MNK87"/>
      <c r="MNL87"/>
      <c r="MNM87"/>
      <c r="MNN87"/>
      <c r="MNO87"/>
      <c r="MNP87"/>
      <c r="MNQ87"/>
      <c r="MNR87"/>
      <c r="MNS87"/>
      <c r="MNT87"/>
      <c r="MNU87"/>
      <c r="MNV87"/>
      <c r="MNW87"/>
      <c r="MNX87"/>
      <c r="MNY87"/>
      <c r="MNZ87"/>
      <c r="MOA87"/>
      <c r="MOB87"/>
      <c r="MOC87"/>
      <c r="MOD87"/>
      <c r="MOE87"/>
      <c r="MOF87"/>
      <c r="MOG87"/>
      <c r="MOH87"/>
      <c r="MOI87"/>
      <c r="MOJ87"/>
      <c r="MOK87"/>
      <c r="MOL87"/>
      <c r="MOM87"/>
      <c r="MON87"/>
      <c r="MOO87"/>
      <c r="MOP87"/>
      <c r="MOQ87"/>
      <c r="MOR87"/>
      <c r="MOS87"/>
      <c r="MOT87"/>
      <c r="MOU87"/>
      <c r="MOV87"/>
      <c r="MOW87"/>
      <c r="MOX87"/>
      <c r="MOY87"/>
      <c r="MOZ87"/>
      <c r="MPA87"/>
      <c r="MPB87"/>
      <c r="MPC87"/>
      <c r="MPD87"/>
      <c r="MPE87"/>
      <c r="MPF87"/>
      <c r="MPG87"/>
      <c r="MPH87"/>
      <c r="MPI87"/>
      <c r="MPJ87"/>
      <c r="MPK87"/>
      <c r="MPL87"/>
      <c r="MPM87"/>
      <c r="MPN87"/>
      <c r="MPO87"/>
      <c r="MPP87"/>
      <c r="MPQ87"/>
      <c r="MPR87"/>
      <c r="MPS87"/>
      <c r="MPT87"/>
      <c r="MPU87"/>
      <c r="MPV87"/>
      <c r="MPW87"/>
      <c r="MPX87"/>
      <c r="MPY87"/>
      <c r="MPZ87"/>
      <c r="MQA87"/>
      <c r="MQB87"/>
      <c r="MQC87"/>
      <c r="MQD87"/>
      <c r="MQE87"/>
      <c r="MQF87"/>
      <c r="MQG87"/>
      <c r="MQH87"/>
      <c r="MQI87"/>
      <c r="MQJ87"/>
      <c r="MQK87"/>
      <c r="MQL87"/>
      <c r="MQM87"/>
      <c r="MQN87"/>
      <c r="MQO87"/>
      <c r="MQP87"/>
      <c r="MQQ87"/>
      <c r="MQR87"/>
      <c r="MQS87"/>
      <c r="MQT87"/>
      <c r="MQU87"/>
      <c r="MQV87"/>
      <c r="MQW87"/>
      <c r="MQX87"/>
      <c r="MQY87"/>
      <c r="MQZ87"/>
      <c r="MRA87"/>
      <c r="MRB87"/>
      <c r="MRC87"/>
      <c r="MRD87"/>
      <c r="MRE87"/>
      <c r="MRF87"/>
      <c r="MRG87"/>
      <c r="MRH87"/>
      <c r="MRI87"/>
      <c r="MRJ87"/>
      <c r="MRK87"/>
      <c r="MRL87"/>
      <c r="MRM87"/>
      <c r="MRN87"/>
      <c r="MRO87"/>
      <c r="MRP87"/>
      <c r="MRQ87"/>
      <c r="MRR87"/>
      <c r="MRS87"/>
      <c r="MRT87"/>
      <c r="MRU87"/>
      <c r="MRV87"/>
      <c r="MRW87"/>
      <c r="MRX87"/>
      <c r="MRY87"/>
      <c r="MRZ87"/>
      <c r="MSA87"/>
      <c r="MSB87"/>
      <c r="MSC87"/>
      <c r="MSD87"/>
      <c r="MSE87"/>
      <c r="MSF87"/>
      <c r="MSG87"/>
      <c r="MSH87"/>
      <c r="MSI87"/>
      <c r="MSJ87"/>
      <c r="MSK87"/>
      <c r="MSL87"/>
      <c r="MSM87"/>
      <c r="MSN87"/>
      <c r="MSO87"/>
      <c r="MSP87"/>
      <c r="MSQ87"/>
      <c r="MSR87"/>
      <c r="MSS87"/>
      <c r="MST87"/>
      <c r="MSU87"/>
      <c r="MSV87"/>
      <c r="MSW87"/>
      <c r="MSX87"/>
      <c r="MSY87"/>
      <c r="MSZ87"/>
      <c r="MTA87"/>
      <c r="MTB87"/>
      <c r="MTC87"/>
      <c r="MTD87"/>
      <c r="MTE87"/>
      <c r="MTF87"/>
      <c r="MTG87"/>
      <c r="MTH87"/>
      <c r="MTI87"/>
      <c r="MTJ87"/>
      <c r="MTK87"/>
      <c r="MTL87"/>
      <c r="MTM87"/>
      <c r="MTN87"/>
      <c r="MTO87"/>
      <c r="MTP87"/>
      <c r="MTQ87"/>
      <c r="MTR87"/>
      <c r="MTS87"/>
      <c r="MTT87"/>
      <c r="MTU87"/>
      <c r="MTV87"/>
      <c r="MTW87"/>
      <c r="MTX87"/>
      <c r="MTY87"/>
      <c r="MTZ87"/>
      <c r="MUA87"/>
      <c r="MUB87"/>
      <c r="MUC87"/>
      <c r="MUD87"/>
      <c r="MUE87"/>
      <c r="MUF87"/>
      <c r="MUG87"/>
      <c r="MUH87"/>
      <c r="MUI87"/>
      <c r="MUJ87"/>
      <c r="MUK87"/>
      <c r="MUL87"/>
      <c r="MUM87"/>
      <c r="MUN87"/>
      <c r="MUO87"/>
      <c r="MUP87"/>
      <c r="MUQ87"/>
      <c r="MUR87"/>
      <c r="MUS87"/>
      <c r="MUT87"/>
      <c r="MUU87"/>
      <c r="MUV87"/>
      <c r="MUW87"/>
      <c r="MUX87"/>
      <c r="MUY87"/>
      <c r="MUZ87"/>
      <c r="MVA87"/>
      <c r="MVB87"/>
      <c r="MVC87"/>
      <c r="MVD87"/>
      <c r="MVE87"/>
      <c r="MVF87"/>
      <c r="MVG87"/>
      <c r="MVH87"/>
      <c r="MVI87"/>
      <c r="MVJ87"/>
      <c r="MVK87"/>
      <c r="MVL87"/>
      <c r="MVM87"/>
      <c r="MVN87"/>
      <c r="MVO87"/>
      <c r="MVP87"/>
      <c r="MVQ87"/>
      <c r="MVR87"/>
      <c r="MVS87"/>
      <c r="MVT87"/>
      <c r="MVU87"/>
      <c r="MVV87"/>
      <c r="MVW87"/>
      <c r="MVX87"/>
      <c r="MVY87"/>
      <c r="MVZ87"/>
      <c r="MWA87"/>
      <c r="MWB87"/>
      <c r="MWC87"/>
      <c r="MWD87"/>
      <c r="MWE87"/>
      <c r="MWF87"/>
      <c r="MWG87"/>
      <c r="MWH87"/>
      <c r="MWI87"/>
      <c r="MWJ87"/>
      <c r="MWK87"/>
      <c r="MWL87"/>
      <c r="MWM87"/>
      <c r="MWN87"/>
      <c r="MWO87"/>
      <c r="MWP87"/>
      <c r="MWQ87"/>
      <c r="MWR87"/>
      <c r="MWS87"/>
      <c r="MWT87"/>
      <c r="MWU87"/>
      <c r="MWV87"/>
      <c r="MWW87"/>
      <c r="MWX87"/>
      <c r="MWY87"/>
      <c r="MWZ87"/>
      <c r="MXA87"/>
      <c r="MXB87"/>
      <c r="MXC87"/>
      <c r="MXD87"/>
      <c r="MXE87"/>
      <c r="MXF87"/>
      <c r="MXG87"/>
      <c r="MXH87"/>
      <c r="MXI87"/>
      <c r="MXJ87"/>
      <c r="MXK87"/>
      <c r="MXL87"/>
      <c r="MXM87"/>
      <c r="MXN87"/>
      <c r="MXO87"/>
      <c r="MXP87"/>
      <c r="MXQ87"/>
      <c r="MXR87"/>
      <c r="MXS87"/>
      <c r="MXT87"/>
      <c r="MXU87"/>
      <c r="MXV87"/>
      <c r="MXW87"/>
      <c r="MXX87"/>
      <c r="MXY87"/>
      <c r="MXZ87"/>
      <c r="MYA87"/>
      <c r="MYB87"/>
      <c r="MYC87"/>
      <c r="MYD87"/>
      <c r="MYE87"/>
      <c r="MYF87"/>
      <c r="MYG87"/>
      <c r="MYH87"/>
      <c r="MYI87"/>
      <c r="MYJ87"/>
      <c r="MYK87"/>
      <c r="MYL87"/>
      <c r="MYM87"/>
      <c r="MYN87"/>
      <c r="MYO87"/>
      <c r="MYP87"/>
      <c r="MYQ87"/>
      <c r="MYR87"/>
      <c r="MYS87"/>
      <c r="MYT87"/>
      <c r="MYU87"/>
      <c r="MYV87"/>
      <c r="MYW87"/>
      <c r="MYX87"/>
      <c r="MYY87"/>
      <c r="MYZ87"/>
      <c r="MZA87"/>
      <c r="MZB87"/>
      <c r="MZC87"/>
      <c r="MZD87"/>
      <c r="MZE87"/>
      <c r="MZF87"/>
      <c r="MZG87"/>
      <c r="MZH87"/>
      <c r="MZI87"/>
      <c r="MZJ87"/>
      <c r="MZK87"/>
      <c r="MZL87"/>
      <c r="MZM87"/>
      <c r="MZN87"/>
      <c r="MZO87"/>
      <c r="MZP87"/>
      <c r="MZQ87"/>
      <c r="MZR87"/>
      <c r="MZS87"/>
      <c r="MZT87"/>
      <c r="MZU87"/>
      <c r="MZV87"/>
      <c r="MZW87"/>
      <c r="MZX87"/>
      <c r="MZY87"/>
      <c r="MZZ87"/>
      <c r="NAA87"/>
      <c r="NAB87"/>
      <c r="NAC87"/>
      <c r="NAD87"/>
      <c r="NAE87"/>
      <c r="NAF87"/>
      <c r="NAG87"/>
      <c r="NAH87"/>
      <c r="NAI87"/>
      <c r="NAJ87"/>
      <c r="NAK87"/>
      <c r="NAL87"/>
      <c r="NAM87"/>
      <c r="NAN87"/>
      <c r="NAO87"/>
      <c r="NAP87"/>
      <c r="NAQ87"/>
      <c r="NAR87"/>
      <c r="NAS87"/>
      <c r="NAT87"/>
      <c r="NAU87"/>
      <c r="NAV87"/>
      <c r="NAW87"/>
      <c r="NAX87"/>
      <c r="NAY87"/>
      <c r="NAZ87"/>
      <c r="NBA87"/>
      <c r="NBB87"/>
      <c r="NBC87"/>
      <c r="NBD87"/>
      <c r="NBE87"/>
      <c r="NBF87"/>
      <c r="NBG87"/>
      <c r="NBH87"/>
      <c r="NBI87"/>
      <c r="NBJ87"/>
      <c r="NBK87"/>
      <c r="NBL87"/>
      <c r="NBM87"/>
      <c r="NBN87"/>
      <c r="NBO87"/>
      <c r="NBP87"/>
      <c r="NBQ87"/>
      <c r="NBR87"/>
      <c r="NBS87"/>
      <c r="NBT87"/>
      <c r="NBU87"/>
      <c r="NBV87"/>
      <c r="NBW87"/>
      <c r="NBX87"/>
      <c r="NBY87"/>
      <c r="NBZ87"/>
      <c r="NCA87"/>
      <c r="NCB87"/>
      <c r="NCC87"/>
      <c r="NCD87"/>
      <c r="NCE87"/>
      <c r="NCF87"/>
      <c r="NCG87"/>
      <c r="NCH87"/>
      <c r="NCI87"/>
      <c r="NCJ87"/>
      <c r="NCK87"/>
      <c r="NCL87"/>
      <c r="NCM87"/>
      <c r="NCN87"/>
      <c r="NCO87"/>
      <c r="NCP87"/>
      <c r="NCQ87"/>
      <c r="NCR87"/>
      <c r="NCS87"/>
      <c r="NCT87"/>
      <c r="NCU87"/>
      <c r="NCV87"/>
      <c r="NCW87"/>
      <c r="NCX87"/>
      <c r="NCY87"/>
      <c r="NCZ87"/>
      <c r="NDA87"/>
      <c r="NDB87"/>
      <c r="NDC87"/>
      <c r="NDD87"/>
      <c r="NDE87"/>
      <c r="NDF87"/>
      <c r="NDG87"/>
      <c r="NDH87"/>
      <c r="NDI87"/>
      <c r="NDJ87"/>
      <c r="NDK87"/>
      <c r="NDL87"/>
      <c r="NDM87"/>
      <c r="NDN87"/>
      <c r="NDO87"/>
      <c r="NDP87"/>
      <c r="NDQ87"/>
      <c r="NDR87"/>
      <c r="NDS87"/>
      <c r="NDT87"/>
      <c r="NDU87"/>
      <c r="NDV87"/>
      <c r="NDW87"/>
      <c r="NDX87"/>
      <c r="NDY87"/>
      <c r="NDZ87"/>
      <c r="NEA87"/>
      <c r="NEB87"/>
      <c r="NEC87"/>
      <c r="NED87"/>
      <c r="NEE87"/>
      <c r="NEF87"/>
      <c r="NEG87"/>
      <c r="NEH87"/>
      <c r="NEI87"/>
      <c r="NEJ87"/>
      <c r="NEK87"/>
      <c r="NEL87"/>
      <c r="NEM87"/>
      <c r="NEN87"/>
      <c r="NEO87"/>
      <c r="NEP87"/>
      <c r="NEQ87"/>
      <c r="NER87"/>
      <c r="NES87"/>
      <c r="NET87"/>
      <c r="NEU87"/>
      <c r="NEV87"/>
      <c r="NEW87"/>
      <c r="NEX87"/>
      <c r="NEY87"/>
      <c r="NEZ87"/>
      <c r="NFA87"/>
      <c r="NFB87"/>
      <c r="NFC87"/>
      <c r="NFD87"/>
      <c r="NFE87"/>
      <c r="NFF87"/>
      <c r="NFG87"/>
      <c r="NFH87"/>
      <c r="NFI87"/>
      <c r="NFJ87"/>
      <c r="NFK87"/>
      <c r="NFL87"/>
      <c r="NFM87"/>
      <c r="NFN87"/>
      <c r="NFO87"/>
      <c r="NFP87"/>
      <c r="NFQ87"/>
      <c r="NFR87"/>
      <c r="NFS87"/>
      <c r="NFT87"/>
      <c r="NFU87"/>
      <c r="NFV87"/>
      <c r="NFW87"/>
      <c r="NFX87"/>
      <c r="NFY87"/>
      <c r="NFZ87"/>
      <c r="NGA87"/>
      <c r="NGB87"/>
      <c r="NGC87"/>
      <c r="NGD87"/>
      <c r="NGE87"/>
      <c r="NGF87"/>
      <c r="NGG87"/>
      <c r="NGH87"/>
      <c r="NGI87"/>
      <c r="NGJ87"/>
      <c r="NGK87"/>
      <c r="NGL87"/>
      <c r="NGM87"/>
      <c r="NGN87"/>
      <c r="NGO87"/>
      <c r="NGP87"/>
      <c r="NGQ87"/>
      <c r="NGR87"/>
      <c r="NGS87"/>
      <c r="NGT87"/>
      <c r="NGU87"/>
      <c r="NGV87"/>
      <c r="NGW87"/>
      <c r="NGX87"/>
      <c r="NGY87"/>
      <c r="NGZ87"/>
      <c r="NHA87"/>
      <c r="NHB87"/>
      <c r="NHC87"/>
      <c r="NHD87"/>
      <c r="NHE87"/>
      <c r="NHF87"/>
      <c r="NHG87"/>
      <c r="NHH87"/>
      <c r="NHI87"/>
      <c r="NHJ87"/>
      <c r="NHK87"/>
      <c r="NHL87"/>
      <c r="NHM87"/>
      <c r="NHN87"/>
      <c r="NHO87"/>
      <c r="NHP87"/>
      <c r="NHQ87"/>
      <c r="NHR87"/>
      <c r="NHS87"/>
      <c r="NHT87"/>
      <c r="NHU87"/>
      <c r="NHV87"/>
      <c r="NHW87"/>
      <c r="NHX87"/>
      <c r="NHY87"/>
      <c r="NHZ87"/>
      <c r="NIA87"/>
      <c r="NIB87"/>
      <c r="NIC87"/>
      <c r="NID87"/>
      <c r="NIE87"/>
      <c r="NIF87"/>
      <c r="NIG87"/>
      <c r="NIH87"/>
      <c r="NII87"/>
      <c r="NIJ87"/>
      <c r="NIK87"/>
      <c r="NIL87"/>
      <c r="NIM87"/>
      <c r="NIN87"/>
      <c r="NIO87"/>
      <c r="NIP87"/>
      <c r="NIQ87"/>
      <c r="NIR87"/>
      <c r="NIS87"/>
      <c r="NIT87"/>
      <c r="NIU87"/>
      <c r="NIV87"/>
      <c r="NIW87"/>
      <c r="NIX87"/>
      <c r="NIY87"/>
      <c r="NIZ87"/>
      <c r="NJA87"/>
      <c r="NJB87"/>
      <c r="NJC87"/>
      <c r="NJD87"/>
      <c r="NJE87"/>
      <c r="NJF87"/>
      <c r="NJG87"/>
      <c r="NJH87"/>
      <c r="NJI87"/>
      <c r="NJJ87"/>
      <c r="NJK87"/>
      <c r="NJL87"/>
      <c r="NJM87"/>
      <c r="NJN87"/>
      <c r="NJO87"/>
      <c r="NJP87"/>
      <c r="NJQ87"/>
      <c r="NJR87"/>
      <c r="NJS87"/>
      <c r="NJT87"/>
      <c r="NJU87"/>
      <c r="NJV87"/>
      <c r="NJW87"/>
      <c r="NJX87"/>
      <c r="NJY87"/>
      <c r="NJZ87"/>
      <c r="NKA87"/>
      <c r="NKB87"/>
      <c r="NKC87"/>
      <c r="NKD87"/>
      <c r="NKE87"/>
      <c r="NKF87"/>
      <c r="NKG87"/>
      <c r="NKH87"/>
      <c r="NKI87"/>
      <c r="NKJ87"/>
      <c r="NKK87"/>
      <c r="NKL87"/>
      <c r="NKM87"/>
      <c r="NKN87"/>
      <c r="NKO87"/>
      <c r="NKP87"/>
      <c r="NKQ87"/>
      <c r="NKR87"/>
      <c r="NKS87"/>
      <c r="NKT87"/>
      <c r="NKU87"/>
      <c r="NKV87"/>
      <c r="NKW87"/>
      <c r="NKX87"/>
      <c r="NKY87"/>
      <c r="NKZ87"/>
      <c r="NLA87"/>
      <c r="NLB87"/>
      <c r="NLC87"/>
      <c r="NLD87"/>
      <c r="NLE87"/>
      <c r="NLF87"/>
      <c r="NLG87"/>
      <c r="NLH87"/>
      <c r="NLI87"/>
      <c r="NLJ87"/>
      <c r="NLK87"/>
      <c r="NLL87"/>
      <c r="NLM87"/>
      <c r="NLN87"/>
      <c r="NLO87"/>
      <c r="NLP87"/>
      <c r="NLQ87"/>
      <c r="NLR87"/>
      <c r="NLS87"/>
      <c r="NLT87"/>
      <c r="NLU87"/>
      <c r="NLV87"/>
      <c r="NLW87"/>
      <c r="NLX87"/>
      <c r="NLY87"/>
      <c r="NLZ87"/>
      <c r="NMA87"/>
      <c r="NMB87"/>
      <c r="NMC87"/>
      <c r="NMD87"/>
      <c r="NME87"/>
      <c r="NMF87"/>
      <c r="NMG87"/>
      <c r="NMH87"/>
      <c r="NMI87"/>
      <c r="NMJ87"/>
      <c r="NMK87"/>
      <c r="NML87"/>
      <c r="NMM87"/>
      <c r="NMN87"/>
      <c r="NMO87"/>
      <c r="NMP87"/>
      <c r="NMQ87"/>
      <c r="NMR87"/>
      <c r="NMS87"/>
      <c r="NMT87"/>
      <c r="NMU87"/>
      <c r="NMV87"/>
      <c r="NMW87"/>
      <c r="NMX87"/>
      <c r="NMY87"/>
      <c r="NMZ87"/>
      <c r="NNA87"/>
      <c r="NNB87"/>
      <c r="NNC87"/>
      <c r="NND87"/>
      <c r="NNE87"/>
      <c r="NNF87"/>
      <c r="NNG87"/>
      <c r="NNH87"/>
      <c r="NNI87"/>
      <c r="NNJ87"/>
      <c r="NNK87"/>
      <c r="NNL87"/>
      <c r="NNM87"/>
      <c r="NNN87"/>
      <c r="NNO87"/>
      <c r="NNP87"/>
      <c r="NNQ87"/>
      <c r="NNR87"/>
      <c r="NNS87"/>
      <c r="NNT87"/>
      <c r="NNU87"/>
      <c r="NNV87"/>
      <c r="NNW87"/>
      <c r="NNX87"/>
      <c r="NNY87"/>
      <c r="NNZ87"/>
      <c r="NOA87"/>
      <c r="NOB87"/>
      <c r="NOC87"/>
      <c r="NOD87"/>
      <c r="NOE87"/>
      <c r="NOF87"/>
      <c r="NOG87"/>
      <c r="NOH87"/>
      <c r="NOI87"/>
      <c r="NOJ87"/>
      <c r="NOK87"/>
      <c r="NOL87"/>
      <c r="NOM87"/>
      <c r="NON87"/>
      <c r="NOO87"/>
      <c r="NOP87"/>
      <c r="NOQ87"/>
      <c r="NOR87"/>
      <c r="NOS87"/>
      <c r="NOT87"/>
      <c r="NOU87"/>
      <c r="NOV87"/>
      <c r="NOW87"/>
      <c r="NOX87"/>
      <c r="NOY87"/>
      <c r="NOZ87"/>
      <c r="NPA87"/>
      <c r="NPB87"/>
      <c r="NPC87"/>
      <c r="NPD87"/>
      <c r="NPE87"/>
      <c r="NPF87"/>
      <c r="NPG87"/>
      <c r="NPH87"/>
      <c r="NPI87"/>
      <c r="NPJ87"/>
      <c r="NPK87"/>
      <c r="NPL87"/>
      <c r="NPM87"/>
      <c r="NPN87"/>
      <c r="NPO87"/>
      <c r="NPP87"/>
      <c r="NPQ87"/>
      <c r="NPR87"/>
      <c r="NPS87"/>
      <c r="NPT87"/>
      <c r="NPU87"/>
      <c r="NPV87"/>
      <c r="NPW87"/>
      <c r="NPX87"/>
      <c r="NPY87"/>
      <c r="NPZ87"/>
      <c r="NQA87"/>
      <c r="NQB87"/>
      <c r="NQC87"/>
      <c r="NQD87"/>
      <c r="NQE87"/>
      <c r="NQF87"/>
      <c r="NQG87"/>
      <c r="NQH87"/>
      <c r="NQI87"/>
      <c r="NQJ87"/>
      <c r="NQK87"/>
      <c r="NQL87"/>
      <c r="NQM87"/>
      <c r="NQN87"/>
      <c r="NQO87"/>
      <c r="NQP87"/>
      <c r="NQQ87"/>
      <c r="NQR87"/>
      <c r="NQS87"/>
      <c r="NQT87"/>
      <c r="NQU87"/>
      <c r="NQV87"/>
      <c r="NQW87"/>
      <c r="NQX87"/>
      <c r="NQY87"/>
      <c r="NQZ87"/>
      <c r="NRA87"/>
      <c r="NRB87"/>
      <c r="NRC87"/>
      <c r="NRD87"/>
      <c r="NRE87"/>
      <c r="NRF87"/>
      <c r="NRG87"/>
      <c r="NRH87"/>
      <c r="NRI87"/>
      <c r="NRJ87"/>
      <c r="NRK87"/>
      <c r="NRL87"/>
      <c r="NRM87"/>
      <c r="NRN87"/>
      <c r="NRO87"/>
      <c r="NRP87"/>
      <c r="NRQ87"/>
      <c r="NRR87"/>
      <c r="NRS87"/>
      <c r="NRT87"/>
      <c r="NRU87"/>
      <c r="NRV87"/>
      <c r="NRW87"/>
      <c r="NRX87"/>
      <c r="NRY87"/>
      <c r="NRZ87"/>
      <c r="NSA87"/>
      <c r="NSB87"/>
      <c r="NSC87"/>
      <c r="NSD87"/>
      <c r="NSE87"/>
      <c r="NSF87"/>
      <c r="NSG87"/>
      <c r="NSH87"/>
      <c r="NSI87"/>
      <c r="NSJ87"/>
      <c r="NSK87"/>
      <c r="NSL87"/>
      <c r="NSM87"/>
      <c r="NSN87"/>
      <c r="NSO87"/>
      <c r="NSP87"/>
      <c r="NSQ87"/>
      <c r="NSR87"/>
      <c r="NSS87"/>
      <c r="NST87"/>
      <c r="NSU87"/>
      <c r="NSV87"/>
      <c r="NSW87"/>
      <c r="NSX87"/>
      <c r="NSY87"/>
      <c r="NSZ87"/>
      <c r="NTA87"/>
      <c r="NTB87"/>
      <c r="NTC87"/>
      <c r="NTD87"/>
      <c r="NTE87"/>
      <c r="NTF87"/>
      <c r="NTG87"/>
      <c r="NTH87"/>
      <c r="NTI87"/>
      <c r="NTJ87"/>
      <c r="NTK87"/>
      <c r="NTL87"/>
      <c r="NTM87"/>
      <c r="NTN87"/>
      <c r="NTO87"/>
      <c r="NTP87"/>
      <c r="NTQ87"/>
      <c r="NTR87"/>
      <c r="NTS87"/>
      <c r="NTT87"/>
      <c r="NTU87"/>
      <c r="NTV87"/>
      <c r="NTW87"/>
      <c r="NTX87"/>
      <c r="NTY87"/>
      <c r="NTZ87"/>
      <c r="NUA87"/>
      <c r="NUB87"/>
      <c r="NUC87"/>
      <c r="NUD87"/>
      <c r="NUE87"/>
      <c r="NUF87"/>
      <c r="NUG87"/>
      <c r="NUH87"/>
      <c r="NUI87"/>
      <c r="NUJ87"/>
      <c r="NUK87"/>
      <c r="NUL87"/>
      <c r="NUM87"/>
      <c r="NUN87"/>
      <c r="NUO87"/>
      <c r="NUP87"/>
      <c r="NUQ87"/>
      <c r="NUR87"/>
      <c r="NUS87"/>
      <c r="NUT87"/>
      <c r="NUU87"/>
      <c r="NUV87"/>
      <c r="NUW87"/>
      <c r="NUX87"/>
      <c r="NUY87"/>
      <c r="NUZ87"/>
      <c r="NVA87"/>
      <c r="NVB87"/>
      <c r="NVC87"/>
      <c r="NVD87"/>
      <c r="NVE87"/>
      <c r="NVF87"/>
      <c r="NVG87"/>
      <c r="NVH87"/>
      <c r="NVI87"/>
      <c r="NVJ87"/>
      <c r="NVK87"/>
      <c r="NVL87"/>
      <c r="NVM87"/>
      <c r="NVN87"/>
      <c r="NVO87"/>
      <c r="NVP87"/>
      <c r="NVQ87"/>
      <c r="NVR87"/>
      <c r="NVS87"/>
      <c r="NVT87"/>
      <c r="NVU87"/>
      <c r="NVV87"/>
      <c r="NVW87"/>
      <c r="NVX87"/>
      <c r="NVY87"/>
      <c r="NVZ87"/>
      <c r="NWA87"/>
      <c r="NWB87"/>
      <c r="NWC87"/>
      <c r="NWD87"/>
      <c r="NWE87"/>
      <c r="NWF87"/>
      <c r="NWG87"/>
      <c r="NWH87"/>
      <c r="NWI87"/>
      <c r="NWJ87"/>
      <c r="NWK87"/>
      <c r="NWL87"/>
      <c r="NWM87"/>
      <c r="NWN87"/>
      <c r="NWO87"/>
      <c r="NWP87"/>
      <c r="NWQ87"/>
      <c r="NWR87"/>
      <c r="NWS87"/>
      <c r="NWT87"/>
      <c r="NWU87"/>
      <c r="NWV87"/>
      <c r="NWW87"/>
      <c r="NWX87"/>
      <c r="NWY87"/>
      <c r="NWZ87"/>
      <c r="NXA87"/>
      <c r="NXB87"/>
      <c r="NXC87"/>
      <c r="NXD87"/>
      <c r="NXE87"/>
      <c r="NXF87"/>
      <c r="NXG87"/>
      <c r="NXH87"/>
      <c r="NXI87"/>
      <c r="NXJ87"/>
      <c r="NXK87"/>
      <c r="NXL87"/>
      <c r="NXM87"/>
      <c r="NXN87"/>
      <c r="NXO87"/>
      <c r="NXP87"/>
      <c r="NXQ87"/>
      <c r="NXR87"/>
      <c r="NXS87"/>
      <c r="NXT87"/>
      <c r="NXU87"/>
      <c r="NXV87"/>
      <c r="NXW87"/>
      <c r="NXX87"/>
      <c r="NXY87"/>
      <c r="NXZ87"/>
      <c r="NYA87"/>
      <c r="NYB87"/>
      <c r="NYC87"/>
      <c r="NYD87"/>
      <c r="NYE87"/>
      <c r="NYF87"/>
      <c r="NYG87"/>
      <c r="NYH87"/>
      <c r="NYI87"/>
      <c r="NYJ87"/>
      <c r="NYK87"/>
      <c r="NYL87"/>
      <c r="NYM87"/>
      <c r="NYN87"/>
      <c r="NYO87"/>
      <c r="NYP87"/>
      <c r="NYQ87"/>
      <c r="NYR87"/>
      <c r="NYS87"/>
      <c r="NYT87"/>
      <c r="NYU87"/>
      <c r="NYV87"/>
      <c r="NYW87"/>
      <c r="NYX87"/>
      <c r="NYY87"/>
      <c r="NYZ87"/>
      <c r="NZA87"/>
      <c r="NZB87"/>
      <c r="NZC87"/>
      <c r="NZD87"/>
      <c r="NZE87"/>
      <c r="NZF87"/>
      <c r="NZG87"/>
      <c r="NZH87"/>
      <c r="NZI87"/>
      <c r="NZJ87"/>
      <c r="NZK87"/>
      <c r="NZL87"/>
      <c r="NZM87"/>
      <c r="NZN87"/>
      <c r="NZO87"/>
      <c r="NZP87"/>
      <c r="NZQ87"/>
      <c r="NZR87"/>
      <c r="NZS87"/>
      <c r="NZT87"/>
      <c r="NZU87"/>
      <c r="NZV87"/>
      <c r="NZW87"/>
      <c r="NZX87"/>
      <c r="NZY87"/>
      <c r="NZZ87"/>
      <c r="OAA87"/>
      <c r="OAB87"/>
      <c r="OAC87"/>
      <c r="OAD87"/>
      <c r="OAE87"/>
      <c r="OAF87"/>
      <c r="OAG87"/>
      <c r="OAH87"/>
      <c r="OAI87"/>
      <c r="OAJ87"/>
      <c r="OAK87"/>
      <c r="OAL87"/>
      <c r="OAM87"/>
      <c r="OAN87"/>
      <c r="OAO87"/>
      <c r="OAP87"/>
      <c r="OAQ87"/>
      <c r="OAR87"/>
      <c r="OAS87"/>
      <c r="OAT87"/>
      <c r="OAU87"/>
      <c r="OAV87"/>
      <c r="OAW87"/>
      <c r="OAX87"/>
      <c r="OAY87"/>
      <c r="OAZ87"/>
      <c r="OBA87"/>
      <c r="OBB87"/>
      <c r="OBC87"/>
      <c r="OBD87"/>
      <c r="OBE87"/>
      <c r="OBF87"/>
      <c r="OBG87"/>
      <c r="OBH87"/>
      <c r="OBI87"/>
      <c r="OBJ87"/>
      <c r="OBK87"/>
      <c r="OBL87"/>
      <c r="OBM87"/>
      <c r="OBN87"/>
      <c r="OBO87"/>
      <c r="OBP87"/>
      <c r="OBQ87"/>
      <c r="OBR87"/>
      <c r="OBS87"/>
      <c r="OBT87"/>
      <c r="OBU87"/>
      <c r="OBV87"/>
      <c r="OBW87"/>
      <c r="OBX87"/>
      <c r="OBY87"/>
      <c r="OBZ87"/>
      <c r="OCA87"/>
      <c r="OCB87"/>
      <c r="OCC87"/>
      <c r="OCD87"/>
      <c r="OCE87"/>
      <c r="OCF87"/>
      <c r="OCG87"/>
      <c r="OCH87"/>
      <c r="OCI87"/>
      <c r="OCJ87"/>
      <c r="OCK87"/>
      <c r="OCL87"/>
      <c r="OCM87"/>
      <c r="OCN87"/>
      <c r="OCO87"/>
      <c r="OCP87"/>
      <c r="OCQ87"/>
      <c r="OCR87"/>
      <c r="OCS87"/>
      <c r="OCT87"/>
      <c r="OCU87"/>
      <c r="OCV87"/>
      <c r="OCW87"/>
      <c r="OCX87"/>
      <c r="OCY87"/>
      <c r="OCZ87"/>
      <c r="ODA87"/>
      <c r="ODB87"/>
      <c r="ODC87"/>
      <c r="ODD87"/>
      <c r="ODE87"/>
      <c r="ODF87"/>
      <c r="ODG87"/>
      <c r="ODH87"/>
      <c r="ODI87"/>
      <c r="ODJ87"/>
      <c r="ODK87"/>
      <c r="ODL87"/>
      <c r="ODM87"/>
      <c r="ODN87"/>
      <c r="ODO87"/>
      <c r="ODP87"/>
      <c r="ODQ87"/>
      <c r="ODR87"/>
      <c r="ODS87"/>
      <c r="ODT87"/>
      <c r="ODU87"/>
      <c r="ODV87"/>
      <c r="ODW87"/>
      <c r="ODX87"/>
      <c r="ODY87"/>
      <c r="ODZ87"/>
      <c r="OEA87"/>
      <c r="OEB87"/>
      <c r="OEC87"/>
      <c r="OED87"/>
      <c r="OEE87"/>
      <c r="OEF87"/>
      <c r="OEG87"/>
      <c r="OEH87"/>
      <c r="OEI87"/>
      <c r="OEJ87"/>
      <c r="OEK87"/>
      <c r="OEL87"/>
      <c r="OEM87"/>
      <c r="OEN87"/>
      <c r="OEO87"/>
      <c r="OEP87"/>
      <c r="OEQ87"/>
      <c r="OER87"/>
      <c r="OES87"/>
      <c r="OET87"/>
      <c r="OEU87"/>
      <c r="OEV87"/>
      <c r="OEW87"/>
      <c r="OEX87"/>
      <c r="OEY87"/>
      <c r="OEZ87"/>
      <c r="OFA87"/>
      <c r="OFB87"/>
      <c r="OFC87"/>
      <c r="OFD87"/>
      <c r="OFE87"/>
      <c r="OFF87"/>
      <c r="OFG87"/>
      <c r="OFH87"/>
      <c r="OFI87"/>
      <c r="OFJ87"/>
      <c r="OFK87"/>
      <c r="OFL87"/>
      <c r="OFM87"/>
      <c r="OFN87"/>
      <c r="OFO87"/>
      <c r="OFP87"/>
      <c r="OFQ87"/>
      <c r="OFR87"/>
      <c r="OFS87"/>
      <c r="OFT87"/>
      <c r="OFU87"/>
      <c r="OFV87"/>
      <c r="OFW87"/>
      <c r="OFX87"/>
      <c r="OFY87"/>
      <c r="OFZ87"/>
      <c r="OGA87"/>
      <c r="OGB87"/>
      <c r="OGC87"/>
      <c r="OGD87"/>
      <c r="OGE87"/>
      <c r="OGF87"/>
      <c r="OGG87"/>
      <c r="OGH87"/>
      <c r="OGI87"/>
      <c r="OGJ87"/>
      <c r="OGK87"/>
      <c r="OGL87"/>
      <c r="OGM87"/>
      <c r="OGN87"/>
      <c r="OGO87"/>
      <c r="OGP87"/>
      <c r="OGQ87"/>
      <c r="OGR87"/>
      <c r="OGS87"/>
      <c r="OGT87"/>
      <c r="OGU87"/>
      <c r="OGV87"/>
      <c r="OGW87"/>
      <c r="OGX87"/>
      <c r="OGY87"/>
      <c r="OGZ87"/>
      <c r="OHA87"/>
      <c r="OHB87"/>
      <c r="OHC87"/>
      <c r="OHD87"/>
      <c r="OHE87"/>
      <c r="OHF87"/>
      <c r="OHG87"/>
      <c r="OHH87"/>
      <c r="OHI87"/>
      <c r="OHJ87"/>
      <c r="OHK87"/>
      <c r="OHL87"/>
      <c r="OHM87"/>
      <c r="OHN87"/>
      <c r="OHO87"/>
      <c r="OHP87"/>
      <c r="OHQ87"/>
      <c r="OHR87"/>
      <c r="OHS87"/>
      <c r="OHT87"/>
      <c r="OHU87"/>
      <c r="OHV87"/>
      <c r="OHW87"/>
      <c r="OHX87"/>
      <c r="OHY87"/>
      <c r="OHZ87"/>
      <c r="OIA87"/>
      <c r="OIB87"/>
      <c r="OIC87"/>
      <c r="OID87"/>
      <c r="OIE87"/>
      <c r="OIF87"/>
      <c r="OIG87"/>
      <c r="OIH87"/>
      <c r="OII87"/>
      <c r="OIJ87"/>
      <c r="OIK87"/>
      <c r="OIL87"/>
      <c r="OIM87"/>
      <c r="OIN87"/>
      <c r="OIO87"/>
      <c r="OIP87"/>
      <c r="OIQ87"/>
      <c r="OIR87"/>
      <c r="OIS87"/>
      <c r="OIT87"/>
      <c r="OIU87"/>
      <c r="OIV87"/>
      <c r="OIW87"/>
      <c r="OIX87"/>
      <c r="OIY87"/>
      <c r="OIZ87"/>
      <c r="OJA87"/>
      <c r="OJB87"/>
      <c r="OJC87"/>
      <c r="OJD87"/>
      <c r="OJE87"/>
      <c r="OJF87"/>
      <c r="OJG87"/>
      <c r="OJH87"/>
      <c r="OJI87"/>
      <c r="OJJ87"/>
      <c r="OJK87"/>
      <c r="OJL87"/>
      <c r="OJM87"/>
      <c r="OJN87"/>
      <c r="OJO87"/>
      <c r="OJP87"/>
      <c r="OJQ87"/>
      <c r="OJR87"/>
      <c r="OJS87"/>
      <c r="OJT87"/>
      <c r="OJU87"/>
      <c r="OJV87"/>
      <c r="OJW87"/>
      <c r="OJX87"/>
      <c r="OJY87"/>
      <c r="OJZ87"/>
      <c r="OKA87"/>
      <c r="OKB87"/>
      <c r="OKC87"/>
      <c r="OKD87"/>
      <c r="OKE87"/>
      <c r="OKF87"/>
      <c r="OKG87"/>
      <c r="OKH87"/>
      <c r="OKI87"/>
      <c r="OKJ87"/>
      <c r="OKK87"/>
      <c r="OKL87"/>
      <c r="OKM87"/>
      <c r="OKN87"/>
      <c r="OKO87"/>
      <c r="OKP87"/>
      <c r="OKQ87"/>
      <c r="OKR87"/>
      <c r="OKS87"/>
      <c r="OKT87"/>
      <c r="OKU87"/>
      <c r="OKV87"/>
      <c r="OKW87"/>
      <c r="OKX87"/>
      <c r="OKY87"/>
      <c r="OKZ87"/>
      <c r="OLA87"/>
      <c r="OLB87"/>
      <c r="OLC87"/>
      <c r="OLD87"/>
      <c r="OLE87"/>
      <c r="OLF87"/>
      <c r="OLG87"/>
      <c r="OLH87"/>
      <c r="OLI87"/>
      <c r="OLJ87"/>
      <c r="OLK87"/>
      <c r="OLL87"/>
      <c r="OLM87"/>
      <c r="OLN87"/>
      <c r="OLO87"/>
      <c r="OLP87"/>
      <c r="OLQ87"/>
      <c r="OLR87"/>
      <c r="OLS87"/>
      <c r="OLT87"/>
      <c r="OLU87"/>
      <c r="OLV87"/>
      <c r="OLW87"/>
      <c r="OLX87"/>
      <c r="OLY87"/>
      <c r="OLZ87"/>
      <c r="OMA87"/>
      <c r="OMB87"/>
      <c r="OMC87"/>
      <c r="OMD87"/>
      <c r="OME87"/>
      <c r="OMF87"/>
      <c r="OMG87"/>
      <c r="OMH87"/>
      <c r="OMI87"/>
      <c r="OMJ87"/>
      <c r="OMK87"/>
      <c r="OML87"/>
      <c r="OMM87"/>
      <c r="OMN87"/>
      <c r="OMO87"/>
      <c r="OMP87"/>
      <c r="OMQ87"/>
      <c r="OMR87"/>
      <c r="OMS87"/>
      <c r="OMT87"/>
      <c r="OMU87"/>
      <c r="OMV87"/>
      <c r="OMW87"/>
      <c r="OMX87"/>
      <c r="OMY87"/>
      <c r="OMZ87"/>
      <c r="ONA87"/>
      <c r="ONB87"/>
      <c r="ONC87"/>
      <c r="OND87"/>
      <c r="ONE87"/>
      <c r="ONF87"/>
      <c r="ONG87"/>
      <c r="ONH87"/>
      <c r="ONI87"/>
      <c r="ONJ87"/>
      <c r="ONK87"/>
      <c r="ONL87"/>
      <c r="ONM87"/>
      <c r="ONN87"/>
      <c r="ONO87"/>
      <c r="ONP87"/>
      <c r="ONQ87"/>
      <c r="ONR87"/>
      <c r="ONS87"/>
      <c r="ONT87"/>
      <c r="ONU87"/>
      <c r="ONV87"/>
      <c r="ONW87"/>
      <c r="ONX87"/>
      <c r="ONY87"/>
      <c r="ONZ87"/>
      <c r="OOA87"/>
      <c r="OOB87"/>
      <c r="OOC87"/>
      <c r="OOD87"/>
      <c r="OOE87"/>
      <c r="OOF87"/>
      <c r="OOG87"/>
      <c r="OOH87"/>
      <c r="OOI87"/>
      <c r="OOJ87"/>
      <c r="OOK87"/>
      <c r="OOL87"/>
      <c r="OOM87"/>
      <c r="OON87"/>
      <c r="OOO87"/>
      <c r="OOP87"/>
      <c r="OOQ87"/>
      <c r="OOR87"/>
      <c r="OOS87"/>
      <c r="OOT87"/>
      <c r="OOU87"/>
      <c r="OOV87"/>
      <c r="OOW87"/>
      <c r="OOX87"/>
      <c r="OOY87"/>
      <c r="OOZ87"/>
      <c r="OPA87"/>
      <c r="OPB87"/>
      <c r="OPC87"/>
      <c r="OPD87"/>
      <c r="OPE87"/>
      <c r="OPF87"/>
      <c r="OPG87"/>
      <c r="OPH87"/>
      <c r="OPI87"/>
      <c r="OPJ87"/>
      <c r="OPK87"/>
      <c r="OPL87"/>
      <c r="OPM87"/>
      <c r="OPN87"/>
      <c r="OPO87"/>
      <c r="OPP87"/>
      <c r="OPQ87"/>
      <c r="OPR87"/>
      <c r="OPS87"/>
      <c r="OPT87"/>
      <c r="OPU87"/>
      <c r="OPV87"/>
      <c r="OPW87"/>
      <c r="OPX87"/>
      <c r="OPY87"/>
      <c r="OPZ87"/>
      <c r="OQA87"/>
      <c r="OQB87"/>
      <c r="OQC87"/>
      <c r="OQD87"/>
      <c r="OQE87"/>
      <c r="OQF87"/>
      <c r="OQG87"/>
      <c r="OQH87"/>
      <c r="OQI87"/>
      <c r="OQJ87"/>
      <c r="OQK87"/>
      <c r="OQL87"/>
      <c r="OQM87"/>
      <c r="OQN87"/>
      <c r="OQO87"/>
      <c r="OQP87"/>
      <c r="OQQ87"/>
      <c r="OQR87"/>
      <c r="OQS87"/>
      <c r="OQT87"/>
      <c r="OQU87"/>
      <c r="OQV87"/>
      <c r="OQW87"/>
      <c r="OQX87"/>
      <c r="OQY87"/>
      <c r="OQZ87"/>
      <c r="ORA87"/>
      <c r="ORB87"/>
      <c r="ORC87"/>
      <c r="ORD87"/>
      <c r="ORE87"/>
      <c r="ORF87"/>
      <c r="ORG87"/>
      <c r="ORH87"/>
      <c r="ORI87"/>
      <c r="ORJ87"/>
      <c r="ORK87"/>
      <c r="ORL87"/>
      <c r="ORM87"/>
      <c r="ORN87"/>
      <c r="ORO87"/>
      <c r="ORP87"/>
      <c r="ORQ87"/>
      <c r="ORR87"/>
      <c r="ORS87"/>
      <c r="ORT87"/>
      <c r="ORU87"/>
      <c r="ORV87"/>
      <c r="ORW87"/>
      <c r="ORX87"/>
      <c r="ORY87"/>
      <c r="ORZ87"/>
      <c r="OSA87"/>
      <c r="OSB87"/>
      <c r="OSC87"/>
      <c r="OSD87"/>
      <c r="OSE87"/>
      <c r="OSF87"/>
      <c r="OSG87"/>
      <c r="OSH87"/>
      <c r="OSI87"/>
      <c r="OSJ87"/>
      <c r="OSK87"/>
      <c r="OSL87"/>
      <c r="OSM87"/>
      <c r="OSN87"/>
      <c r="OSO87"/>
      <c r="OSP87"/>
      <c r="OSQ87"/>
      <c r="OSR87"/>
      <c r="OSS87"/>
      <c r="OST87"/>
      <c r="OSU87"/>
      <c r="OSV87"/>
      <c r="OSW87"/>
      <c r="OSX87"/>
      <c r="OSY87"/>
      <c r="OSZ87"/>
      <c r="OTA87"/>
      <c r="OTB87"/>
      <c r="OTC87"/>
      <c r="OTD87"/>
      <c r="OTE87"/>
      <c r="OTF87"/>
      <c r="OTG87"/>
      <c r="OTH87"/>
      <c r="OTI87"/>
      <c r="OTJ87"/>
      <c r="OTK87"/>
      <c r="OTL87"/>
      <c r="OTM87"/>
      <c r="OTN87"/>
      <c r="OTO87"/>
      <c r="OTP87"/>
      <c r="OTQ87"/>
      <c r="OTR87"/>
      <c r="OTS87"/>
      <c r="OTT87"/>
      <c r="OTU87"/>
      <c r="OTV87"/>
      <c r="OTW87"/>
      <c r="OTX87"/>
      <c r="OTY87"/>
      <c r="OTZ87"/>
      <c r="OUA87"/>
      <c r="OUB87"/>
      <c r="OUC87"/>
      <c r="OUD87"/>
      <c r="OUE87"/>
      <c r="OUF87"/>
      <c r="OUG87"/>
      <c r="OUH87"/>
      <c r="OUI87"/>
      <c r="OUJ87"/>
      <c r="OUK87"/>
      <c r="OUL87"/>
      <c r="OUM87"/>
      <c r="OUN87"/>
      <c r="OUO87"/>
      <c r="OUP87"/>
      <c r="OUQ87"/>
      <c r="OUR87"/>
      <c r="OUS87"/>
      <c r="OUT87"/>
      <c r="OUU87"/>
      <c r="OUV87"/>
      <c r="OUW87"/>
      <c r="OUX87"/>
      <c r="OUY87"/>
      <c r="OUZ87"/>
      <c r="OVA87"/>
      <c r="OVB87"/>
      <c r="OVC87"/>
      <c r="OVD87"/>
      <c r="OVE87"/>
      <c r="OVF87"/>
      <c r="OVG87"/>
      <c r="OVH87"/>
      <c r="OVI87"/>
      <c r="OVJ87"/>
      <c r="OVK87"/>
      <c r="OVL87"/>
      <c r="OVM87"/>
      <c r="OVN87"/>
      <c r="OVO87"/>
      <c r="OVP87"/>
      <c r="OVQ87"/>
      <c r="OVR87"/>
      <c r="OVS87"/>
      <c r="OVT87"/>
      <c r="OVU87"/>
      <c r="OVV87"/>
      <c r="OVW87"/>
      <c r="OVX87"/>
      <c r="OVY87"/>
      <c r="OVZ87"/>
      <c r="OWA87"/>
      <c r="OWB87"/>
      <c r="OWC87"/>
      <c r="OWD87"/>
      <c r="OWE87"/>
      <c r="OWF87"/>
      <c r="OWG87"/>
      <c r="OWH87"/>
      <c r="OWI87"/>
      <c r="OWJ87"/>
      <c r="OWK87"/>
      <c r="OWL87"/>
      <c r="OWM87"/>
      <c r="OWN87"/>
      <c r="OWO87"/>
      <c r="OWP87"/>
      <c r="OWQ87"/>
      <c r="OWR87"/>
      <c r="OWS87"/>
      <c r="OWT87"/>
      <c r="OWU87"/>
      <c r="OWV87"/>
      <c r="OWW87"/>
      <c r="OWX87"/>
      <c r="OWY87"/>
      <c r="OWZ87"/>
      <c r="OXA87"/>
      <c r="OXB87"/>
      <c r="OXC87"/>
      <c r="OXD87"/>
      <c r="OXE87"/>
      <c r="OXF87"/>
      <c r="OXG87"/>
      <c r="OXH87"/>
      <c r="OXI87"/>
      <c r="OXJ87"/>
      <c r="OXK87"/>
      <c r="OXL87"/>
      <c r="OXM87"/>
      <c r="OXN87"/>
      <c r="OXO87"/>
      <c r="OXP87"/>
      <c r="OXQ87"/>
      <c r="OXR87"/>
      <c r="OXS87"/>
      <c r="OXT87"/>
      <c r="OXU87"/>
      <c r="OXV87"/>
      <c r="OXW87"/>
      <c r="OXX87"/>
      <c r="OXY87"/>
      <c r="OXZ87"/>
      <c r="OYA87"/>
      <c r="OYB87"/>
      <c r="OYC87"/>
      <c r="OYD87"/>
      <c r="OYE87"/>
      <c r="OYF87"/>
      <c r="OYG87"/>
      <c r="OYH87"/>
      <c r="OYI87"/>
      <c r="OYJ87"/>
      <c r="OYK87"/>
      <c r="OYL87"/>
      <c r="OYM87"/>
      <c r="OYN87"/>
      <c r="OYO87"/>
      <c r="OYP87"/>
      <c r="OYQ87"/>
      <c r="OYR87"/>
      <c r="OYS87"/>
      <c r="OYT87"/>
      <c r="OYU87"/>
      <c r="OYV87"/>
      <c r="OYW87"/>
      <c r="OYX87"/>
      <c r="OYY87"/>
      <c r="OYZ87"/>
      <c r="OZA87"/>
      <c r="OZB87"/>
      <c r="OZC87"/>
      <c r="OZD87"/>
      <c r="OZE87"/>
      <c r="OZF87"/>
      <c r="OZG87"/>
      <c r="OZH87"/>
      <c r="OZI87"/>
      <c r="OZJ87"/>
      <c r="OZK87"/>
      <c r="OZL87"/>
      <c r="OZM87"/>
      <c r="OZN87"/>
      <c r="OZO87"/>
      <c r="OZP87"/>
      <c r="OZQ87"/>
      <c r="OZR87"/>
      <c r="OZS87"/>
      <c r="OZT87"/>
      <c r="OZU87"/>
      <c r="OZV87"/>
      <c r="OZW87"/>
      <c r="OZX87"/>
      <c r="OZY87"/>
      <c r="OZZ87"/>
      <c r="PAA87"/>
      <c r="PAB87"/>
      <c r="PAC87"/>
      <c r="PAD87"/>
      <c r="PAE87"/>
      <c r="PAF87"/>
      <c r="PAG87"/>
      <c r="PAH87"/>
      <c r="PAI87"/>
      <c r="PAJ87"/>
      <c r="PAK87"/>
      <c r="PAL87"/>
      <c r="PAM87"/>
      <c r="PAN87"/>
      <c r="PAO87"/>
      <c r="PAP87"/>
      <c r="PAQ87"/>
      <c r="PAR87"/>
      <c r="PAS87"/>
      <c r="PAT87"/>
      <c r="PAU87"/>
      <c r="PAV87"/>
      <c r="PAW87"/>
      <c r="PAX87"/>
      <c r="PAY87"/>
      <c r="PAZ87"/>
      <c r="PBA87"/>
      <c r="PBB87"/>
      <c r="PBC87"/>
      <c r="PBD87"/>
      <c r="PBE87"/>
      <c r="PBF87"/>
      <c r="PBG87"/>
      <c r="PBH87"/>
      <c r="PBI87"/>
      <c r="PBJ87"/>
      <c r="PBK87"/>
      <c r="PBL87"/>
      <c r="PBM87"/>
      <c r="PBN87"/>
      <c r="PBO87"/>
      <c r="PBP87"/>
      <c r="PBQ87"/>
      <c r="PBR87"/>
      <c r="PBS87"/>
      <c r="PBT87"/>
      <c r="PBU87"/>
      <c r="PBV87"/>
      <c r="PBW87"/>
      <c r="PBX87"/>
      <c r="PBY87"/>
      <c r="PBZ87"/>
      <c r="PCA87"/>
      <c r="PCB87"/>
      <c r="PCC87"/>
      <c r="PCD87"/>
      <c r="PCE87"/>
      <c r="PCF87"/>
      <c r="PCG87"/>
      <c r="PCH87"/>
      <c r="PCI87"/>
      <c r="PCJ87"/>
      <c r="PCK87"/>
      <c r="PCL87"/>
      <c r="PCM87"/>
      <c r="PCN87"/>
      <c r="PCO87"/>
      <c r="PCP87"/>
      <c r="PCQ87"/>
      <c r="PCR87"/>
      <c r="PCS87"/>
      <c r="PCT87"/>
      <c r="PCU87"/>
      <c r="PCV87"/>
      <c r="PCW87"/>
      <c r="PCX87"/>
      <c r="PCY87"/>
      <c r="PCZ87"/>
      <c r="PDA87"/>
      <c r="PDB87"/>
      <c r="PDC87"/>
      <c r="PDD87"/>
      <c r="PDE87"/>
      <c r="PDF87"/>
      <c r="PDG87"/>
      <c r="PDH87"/>
      <c r="PDI87"/>
      <c r="PDJ87"/>
      <c r="PDK87"/>
      <c r="PDL87"/>
      <c r="PDM87"/>
      <c r="PDN87"/>
      <c r="PDO87"/>
      <c r="PDP87"/>
      <c r="PDQ87"/>
      <c r="PDR87"/>
      <c r="PDS87"/>
      <c r="PDT87"/>
      <c r="PDU87"/>
      <c r="PDV87"/>
      <c r="PDW87"/>
      <c r="PDX87"/>
      <c r="PDY87"/>
      <c r="PDZ87"/>
      <c r="PEA87"/>
      <c r="PEB87"/>
      <c r="PEC87"/>
      <c r="PED87"/>
      <c r="PEE87"/>
      <c r="PEF87"/>
      <c r="PEG87"/>
      <c r="PEH87"/>
      <c r="PEI87"/>
      <c r="PEJ87"/>
      <c r="PEK87"/>
      <c r="PEL87"/>
      <c r="PEM87"/>
      <c r="PEN87"/>
      <c r="PEO87"/>
      <c r="PEP87"/>
      <c r="PEQ87"/>
      <c r="PER87"/>
      <c r="PES87"/>
      <c r="PET87"/>
      <c r="PEU87"/>
      <c r="PEV87"/>
      <c r="PEW87"/>
      <c r="PEX87"/>
      <c r="PEY87"/>
      <c r="PEZ87"/>
      <c r="PFA87"/>
      <c r="PFB87"/>
      <c r="PFC87"/>
      <c r="PFD87"/>
      <c r="PFE87"/>
      <c r="PFF87"/>
      <c r="PFG87"/>
      <c r="PFH87"/>
      <c r="PFI87"/>
      <c r="PFJ87"/>
      <c r="PFK87"/>
      <c r="PFL87"/>
      <c r="PFM87"/>
      <c r="PFN87"/>
      <c r="PFO87"/>
      <c r="PFP87"/>
      <c r="PFQ87"/>
      <c r="PFR87"/>
      <c r="PFS87"/>
      <c r="PFT87"/>
      <c r="PFU87"/>
      <c r="PFV87"/>
      <c r="PFW87"/>
      <c r="PFX87"/>
      <c r="PFY87"/>
      <c r="PFZ87"/>
      <c r="PGA87"/>
      <c r="PGB87"/>
      <c r="PGC87"/>
      <c r="PGD87"/>
      <c r="PGE87"/>
      <c r="PGF87"/>
      <c r="PGG87"/>
      <c r="PGH87"/>
      <c r="PGI87"/>
      <c r="PGJ87"/>
      <c r="PGK87"/>
      <c r="PGL87"/>
      <c r="PGM87"/>
      <c r="PGN87"/>
      <c r="PGO87"/>
      <c r="PGP87"/>
      <c r="PGQ87"/>
      <c r="PGR87"/>
      <c r="PGS87"/>
      <c r="PGT87"/>
      <c r="PGU87"/>
      <c r="PGV87"/>
      <c r="PGW87"/>
      <c r="PGX87"/>
      <c r="PGY87"/>
      <c r="PGZ87"/>
      <c r="PHA87"/>
      <c r="PHB87"/>
      <c r="PHC87"/>
      <c r="PHD87"/>
      <c r="PHE87"/>
      <c r="PHF87"/>
      <c r="PHG87"/>
      <c r="PHH87"/>
      <c r="PHI87"/>
      <c r="PHJ87"/>
      <c r="PHK87"/>
      <c r="PHL87"/>
      <c r="PHM87"/>
      <c r="PHN87"/>
      <c r="PHO87"/>
      <c r="PHP87"/>
      <c r="PHQ87"/>
      <c r="PHR87"/>
      <c r="PHS87"/>
      <c r="PHT87"/>
      <c r="PHU87"/>
      <c r="PHV87"/>
      <c r="PHW87"/>
      <c r="PHX87"/>
      <c r="PHY87"/>
      <c r="PHZ87"/>
      <c r="PIA87"/>
      <c r="PIB87"/>
      <c r="PIC87"/>
      <c r="PID87"/>
      <c r="PIE87"/>
      <c r="PIF87"/>
      <c r="PIG87"/>
      <c r="PIH87"/>
      <c r="PII87"/>
      <c r="PIJ87"/>
      <c r="PIK87"/>
      <c r="PIL87"/>
      <c r="PIM87"/>
      <c r="PIN87"/>
      <c r="PIO87"/>
      <c r="PIP87"/>
      <c r="PIQ87"/>
      <c r="PIR87"/>
      <c r="PIS87"/>
      <c r="PIT87"/>
      <c r="PIU87"/>
      <c r="PIV87"/>
      <c r="PIW87"/>
      <c r="PIX87"/>
      <c r="PIY87"/>
      <c r="PIZ87"/>
      <c r="PJA87"/>
      <c r="PJB87"/>
      <c r="PJC87"/>
      <c r="PJD87"/>
      <c r="PJE87"/>
      <c r="PJF87"/>
      <c r="PJG87"/>
      <c r="PJH87"/>
      <c r="PJI87"/>
      <c r="PJJ87"/>
      <c r="PJK87"/>
      <c r="PJL87"/>
      <c r="PJM87"/>
      <c r="PJN87"/>
      <c r="PJO87"/>
      <c r="PJP87"/>
      <c r="PJQ87"/>
      <c r="PJR87"/>
      <c r="PJS87"/>
      <c r="PJT87"/>
      <c r="PJU87"/>
      <c r="PJV87"/>
      <c r="PJW87"/>
      <c r="PJX87"/>
      <c r="PJY87"/>
      <c r="PJZ87"/>
      <c r="PKA87"/>
      <c r="PKB87"/>
      <c r="PKC87"/>
      <c r="PKD87"/>
      <c r="PKE87"/>
      <c r="PKF87"/>
      <c r="PKG87"/>
      <c r="PKH87"/>
      <c r="PKI87"/>
      <c r="PKJ87"/>
      <c r="PKK87"/>
      <c r="PKL87"/>
      <c r="PKM87"/>
      <c r="PKN87"/>
      <c r="PKO87"/>
      <c r="PKP87"/>
      <c r="PKQ87"/>
      <c r="PKR87"/>
      <c r="PKS87"/>
      <c r="PKT87"/>
      <c r="PKU87"/>
      <c r="PKV87"/>
      <c r="PKW87"/>
      <c r="PKX87"/>
      <c r="PKY87"/>
      <c r="PKZ87"/>
      <c r="PLA87"/>
      <c r="PLB87"/>
      <c r="PLC87"/>
      <c r="PLD87"/>
      <c r="PLE87"/>
      <c r="PLF87"/>
      <c r="PLG87"/>
      <c r="PLH87"/>
      <c r="PLI87"/>
      <c r="PLJ87"/>
      <c r="PLK87"/>
      <c r="PLL87"/>
      <c r="PLM87"/>
      <c r="PLN87"/>
      <c r="PLO87"/>
      <c r="PLP87"/>
      <c r="PLQ87"/>
      <c r="PLR87"/>
      <c r="PLS87"/>
      <c r="PLT87"/>
      <c r="PLU87"/>
      <c r="PLV87"/>
      <c r="PLW87"/>
      <c r="PLX87"/>
      <c r="PLY87"/>
      <c r="PLZ87"/>
      <c r="PMA87"/>
      <c r="PMB87"/>
      <c r="PMC87"/>
      <c r="PMD87"/>
      <c r="PME87"/>
      <c r="PMF87"/>
      <c r="PMG87"/>
      <c r="PMH87"/>
      <c r="PMI87"/>
      <c r="PMJ87"/>
      <c r="PMK87"/>
      <c r="PML87"/>
      <c r="PMM87"/>
      <c r="PMN87"/>
      <c r="PMO87"/>
      <c r="PMP87"/>
      <c r="PMQ87"/>
      <c r="PMR87"/>
      <c r="PMS87"/>
      <c r="PMT87"/>
      <c r="PMU87"/>
      <c r="PMV87"/>
      <c r="PMW87"/>
      <c r="PMX87"/>
      <c r="PMY87"/>
      <c r="PMZ87"/>
      <c r="PNA87"/>
      <c r="PNB87"/>
      <c r="PNC87"/>
      <c r="PND87"/>
      <c r="PNE87"/>
      <c r="PNF87"/>
      <c r="PNG87"/>
      <c r="PNH87"/>
      <c r="PNI87"/>
      <c r="PNJ87"/>
      <c r="PNK87"/>
      <c r="PNL87"/>
      <c r="PNM87"/>
      <c r="PNN87"/>
      <c r="PNO87"/>
      <c r="PNP87"/>
      <c r="PNQ87"/>
      <c r="PNR87"/>
      <c r="PNS87"/>
      <c r="PNT87"/>
      <c r="PNU87"/>
      <c r="PNV87"/>
      <c r="PNW87"/>
      <c r="PNX87"/>
      <c r="PNY87"/>
      <c r="PNZ87"/>
      <c r="POA87"/>
      <c r="POB87"/>
      <c r="POC87"/>
      <c r="POD87"/>
      <c r="POE87"/>
      <c r="POF87"/>
      <c r="POG87"/>
      <c r="POH87"/>
      <c r="POI87"/>
      <c r="POJ87"/>
      <c r="POK87"/>
      <c r="POL87"/>
      <c r="POM87"/>
      <c r="PON87"/>
      <c r="POO87"/>
      <c r="POP87"/>
      <c r="POQ87"/>
      <c r="POR87"/>
      <c r="POS87"/>
      <c r="POT87"/>
      <c r="POU87"/>
      <c r="POV87"/>
      <c r="POW87"/>
      <c r="POX87"/>
      <c r="POY87"/>
      <c r="POZ87"/>
      <c r="PPA87"/>
      <c r="PPB87"/>
      <c r="PPC87"/>
      <c r="PPD87"/>
      <c r="PPE87"/>
      <c r="PPF87"/>
      <c r="PPG87"/>
      <c r="PPH87"/>
      <c r="PPI87"/>
      <c r="PPJ87"/>
      <c r="PPK87"/>
      <c r="PPL87"/>
      <c r="PPM87"/>
      <c r="PPN87"/>
      <c r="PPO87"/>
      <c r="PPP87"/>
      <c r="PPQ87"/>
      <c r="PPR87"/>
      <c r="PPS87"/>
      <c r="PPT87"/>
      <c r="PPU87"/>
      <c r="PPV87"/>
      <c r="PPW87"/>
      <c r="PPX87"/>
      <c r="PPY87"/>
      <c r="PPZ87"/>
      <c r="PQA87"/>
      <c r="PQB87"/>
      <c r="PQC87"/>
      <c r="PQD87"/>
      <c r="PQE87"/>
      <c r="PQF87"/>
      <c r="PQG87"/>
      <c r="PQH87"/>
      <c r="PQI87"/>
      <c r="PQJ87"/>
      <c r="PQK87"/>
      <c r="PQL87"/>
      <c r="PQM87"/>
      <c r="PQN87"/>
      <c r="PQO87"/>
      <c r="PQP87"/>
      <c r="PQQ87"/>
      <c r="PQR87"/>
      <c r="PQS87"/>
      <c r="PQT87"/>
      <c r="PQU87"/>
      <c r="PQV87"/>
      <c r="PQW87"/>
      <c r="PQX87"/>
      <c r="PQY87"/>
      <c r="PQZ87"/>
      <c r="PRA87"/>
      <c r="PRB87"/>
      <c r="PRC87"/>
      <c r="PRD87"/>
      <c r="PRE87"/>
      <c r="PRF87"/>
      <c r="PRG87"/>
      <c r="PRH87"/>
      <c r="PRI87"/>
      <c r="PRJ87"/>
      <c r="PRK87"/>
      <c r="PRL87"/>
      <c r="PRM87"/>
      <c r="PRN87"/>
      <c r="PRO87"/>
      <c r="PRP87"/>
      <c r="PRQ87"/>
      <c r="PRR87"/>
      <c r="PRS87"/>
      <c r="PRT87"/>
      <c r="PRU87"/>
      <c r="PRV87"/>
      <c r="PRW87"/>
      <c r="PRX87"/>
      <c r="PRY87"/>
      <c r="PRZ87"/>
      <c r="PSA87"/>
      <c r="PSB87"/>
      <c r="PSC87"/>
      <c r="PSD87"/>
      <c r="PSE87"/>
      <c r="PSF87"/>
      <c r="PSG87"/>
      <c r="PSH87"/>
      <c r="PSI87"/>
      <c r="PSJ87"/>
      <c r="PSK87"/>
      <c r="PSL87"/>
      <c r="PSM87"/>
      <c r="PSN87"/>
      <c r="PSO87"/>
      <c r="PSP87"/>
      <c r="PSQ87"/>
      <c r="PSR87"/>
      <c r="PSS87"/>
      <c r="PST87"/>
      <c r="PSU87"/>
      <c r="PSV87"/>
      <c r="PSW87"/>
      <c r="PSX87"/>
      <c r="PSY87"/>
      <c r="PSZ87"/>
      <c r="PTA87"/>
      <c r="PTB87"/>
      <c r="PTC87"/>
      <c r="PTD87"/>
      <c r="PTE87"/>
      <c r="PTF87"/>
      <c r="PTG87"/>
      <c r="PTH87"/>
      <c r="PTI87"/>
      <c r="PTJ87"/>
      <c r="PTK87"/>
      <c r="PTL87"/>
      <c r="PTM87"/>
      <c r="PTN87"/>
      <c r="PTO87"/>
      <c r="PTP87"/>
      <c r="PTQ87"/>
      <c r="PTR87"/>
      <c r="PTS87"/>
      <c r="PTT87"/>
      <c r="PTU87"/>
      <c r="PTV87"/>
      <c r="PTW87"/>
      <c r="PTX87"/>
      <c r="PTY87"/>
      <c r="PTZ87"/>
      <c r="PUA87"/>
      <c r="PUB87"/>
      <c r="PUC87"/>
      <c r="PUD87"/>
      <c r="PUE87"/>
      <c r="PUF87"/>
      <c r="PUG87"/>
      <c r="PUH87"/>
      <c r="PUI87"/>
      <c r="PUJ87"/>
      <c r="PUK87"/>
      <c r="PUL87"/>
      <c r="PUM87"/>
      <c r="PUN87"/>
      <c r="PUO87"/>
      <c r="PUP87"/>
      <c r="PUQ87"/>
      <c r="PUR87"/>
      <c r="PUS87"/>
      <c r="PUT87"/>
      <c r="PUU87"/>
      <c r="PUV87"/>
      <c r="PUW87"/>
      <c r="PUX87"/>
      <c r="PUY87"/>
      <c r="PUZ87"/>
      <c r="PVA87"/>
      <c r="PVB87"/>
      <c r="PVC87"/>
      <c r="PVD87"/>
      <c r="PVE87"/>
      <c r="PVF87"/>
      <c r="PVG87"/>
      <c r="PVH87"/>
      <c r="PVI87"/>
      <c r="PVJ87"/>
      <c r="PVK87"/>
      <c r="PVL87"/>
      <c r="PVM87"/>
      <c r="PVN87"/>
      <c r="PVO87"/>
      <c r="PVP87"/>
      <c r="PVQ87"/>
      <c r="PVR87"/>
      <c r="PVS87"/>
      <c r="PVT87"/>
      <c r="PVU87"/>
      <c r="PVV87"/>
      <c r="PVW87"/>
      <c r="PVX87"/>
      <c r="PVY87"/>
      <c r="PVZ87"/>
      <c r="PWA87"/>
      <c r="PWB87"/>
      <c r="PWC87"/>
      <c r="PWD87"/>
      <c r="PWE87"/>
      <c r="PWF87"/>
      <c r="PWG87"/>
      <c r="PWH87"/>
      <c r="PWI87"/>
      <c r="PWJ87"/>
      <c r="PWK87"/>
      <c r="PWL87"/>
      <c r="PWM87"/>
      <c r="PWN87"/>
      <c r="PWO87"/>
      <c r="PWP87"/>
      <c r="PWQ87"/>
      <c r="PWR87"/>
      <c r="PWS87"/>
      <c r="PWT87"/>
      <c r="PWU87"/>
      <c r="PWV87"/>
      <c r="PWW87"/>
      <c r="PWX87"/>
      <c r="PWY87"/>
      <c r="PWZ87"/>
      <c r="PXA87"/>
      <c r="PXB87"/>
      <c r="PXC87"/>
      <c r="PXD87"/>
      <c r="PXE87"/>
      <c r="PXF87"/>
      <c r="PXG87"/>
      <c r="PXH87"/>
      <c r="PXI87"/>
      <c r="PXJ87"/>
      <c r="PXK87"/>
      <c r="PXL87"/>
      <c r="PXM87"/>
      <c r="PXN87"/>
      <c r="PXO87"/>
      <c r="PXP87"/>
      <c r="PXQ87"/>
      <c r="PXR87"/>
      <c r="PXS87"/>
      <c r="PXT87"/>
      <c r="PXU87"/>
      <c r="PXV87"/>
      <c r="PXW87"/>
      <c r="PXX87"/>
      <c r="PXY87"/>
      <c r="PXZ87"/>
      <c r="PYA87"/>
      <c r="PYB87"/>
      <c r="PYC87"/>
      <c r="PYD87"/>
      <c r="PYE87"/>
      <c r="PYF87"/>
      <c r="PYG87"/>
      <c r="PYH87"/>
      <c r="PYI87"/>
      <c r="PYJ87"/>
      <c r="PYK87"/>
      <c r="PYL87"/>
      <c r="PYM87"/>
      <c r="PYN87"/>
      <c r="PYO87"/>
      <c r="PYP87"/>
      <c r="PYQ87"/>
      <c r="PYR87"/>
      <c r="PYS87"/>
      <c r="PYT87"/>
      <c r="PYU87"/>
      <c r="PYV87"/>
      <c r="PYW87"/>
      <c r="PYX87"/>
      <c r="PYY87"/>
      <c r="PYZ87"/>
      <c r="PZA87"/>
      <c r="PZB87"/>
      <c r="PZC87"/>
      <c r="PZD87"/>
      <c r="PZE87"/>
      <c r="PZF87"/>
      <c r="PZG87"/>
      <c r="PZH87"/>
      <c r="PZI87"/>
      <c r="PZJ87"/>
      <c r="PZK87"/>
      <c r="PZL87"/>
      <c r="PZM87"/>
      <c r="PZN87"/>
      <c r="PZO87"/>
      <c r="PZP87"/>
      <c r="PZQ87"/>
      <c r="PZR87"/>
      <c r="PZS87"/>
      <c r="PZT87"/>
      <c r="PZU87"/>
      <c r="PZV87"/>
      <c r="PZW87"/>
      <c r="PZX87"/>
      <c r="PZY87"/>
      <c r="PZZ87"/>
      <c r="QAA87"/>
      <c r="QAB87"/>
      <c r="QAC87"/>
      <c r="QAD87"/>
      <c r="QAE87"/>
      <c r="QAF87"/>
      <c r="QAG87"/>
      <c r="QAH87"/>
      <c r="QAI87"/>
      <c r="QAJ87"/>
      <c r="QAK87"/>
      <c r="QAL87"/>
      <c r="QAM87"/>
      <c r="QAN87"/>
      <c r="QAO87"/>
      <c r="QAP87"/>
      <c r="QAQ87"/>
      <c r="QAR87"/>
      <c r="QAS87"/>
      <c r="QAT87"/>
      <c r="QAU87"/>
      <c r="QAV87"/>
      <c r="QAW87"/>
      <c r="QAX87"/>
      <c r="QAY87"/>
      <c r="QAZ87"/>
      <c r="QBA87"/>
      <c r="QBB87"/>
      <c r="QBC87"/>
      <c r="QBD87"/>
      <c r="QBE87"/>
      <c r="QBF87"/>
      <c r="QBG87"/>
      <c r="QBH87"/>
      <c r="QBI87"/>
      <c r="QBJ87"/>
      <c r="QBK87"/>
      <c r="QBL87"/>
      <c r="QBM87"/>
      <c r="QBN87"/>
      <c r="QBO87"/>
      <c r="QBP87"/>
      <c r="QBQ87"/>
      <c r="QBR87"/>
      <c r="QBS87"/>
      <c r="QBT87"/>
      <c r="QBU87"/>
      <c r="QBV87"/>
      <c r="QBW87"/>
      <c r="QBX87"/>
      <c r="QBY87"/>
      <c r="QBZ87"/>
      <c r="QCA87"/>
      <c r="QCB87"/>
      <c r="QCC87"/>
      <c r="QCD87"/>
      <c r="QCE87"/>
      <c r="QCF87"/>
      <c r="QCG87"/>
      <c r="QCH87"/>
      <c r="QCI87"/>
      <c r="QCJ87"/>
      <c r="QCK87"/>
      <c r="QCL87"/>
      <c r="QCM87"/>
      <c r="QCN87"/>
      <c r="QCO87"/>
      <c r="QCP87"/>
      <c r="QCQ87"/>
      <c r="QCR87"/>
      <c r="QCS87"/>
      <c r="QCT87"/>
      <c r="QCU87"/>
      <c r="QCV87"/>
      <c r="QCW87"/>
      <c r="QCX87"/>
      <c r="QCY87"/>
      <c r="QCZ87"/>
      <c r="QDA87"/>
      <c r="QDB87"/>
      <c r="QDC87"/>
      <c r="QDD87"/>
      <c r="QDE87"/>
      <c r="QDF87"/>
      <c r="QDG87"/>
      <c r="QDH87"/>
      <c r="QDI87"/>
      <c r="QDJ87"/>
      <c r="QDK87"/>
      <c r="QDL87"/>
      <c r="QDM87"/>
      <c r="QDN87"/>
      <c r="QDO87"/>
      <c r="QDP87"/>
      <c r="QDQ87"/>
      <c r="QDR87"/>
      <c r="QDS87"/>
      <c r="QDT87"/>
      <c r="QDU87"/>
      <c r="QDV87"/>
      <c r="QDW87"/>
      <c r="QDX87"/>
      <c r="QDY87"/>
      <c r="QDZ87"/>
      <c r="QEA87"/>
      <c r="QEB87"/>
      <c r="QEC87"/>
      <c r="QED87"/>
      <c r="QEE87"/>
      <c r="QEF87"/>
      <c r="QEG87"/>
      <c r="QEH87"/>
      <c r="QEI87"/>
      <c r="QEJ87"/>
      <c r="QEK87"/>
      <c r="QEL87"/>
      <c r="QEM87"/>
      <c r="QEN87"/>
      <c r="QEO87"/>
      <c r="QEP87"/>
      <c r="QEQ87"/>
      <c r="QER87"/>
      <c r="QES87"/>
      <c r="QET87"/>
      <c r="QEU87"/>
      <c r="QEV87"/>
      <c r="QEW87"/>
      <c r="QEX87"/>
      <c r="QEY87"/>
      <c r="QEZ87"/>
      <c r="QFA87"/>
      <c r="QFB87"/>
      <c r="QFC87"/>
      <c r="QFD87"/>
      <c r="QFE87"/>
      <c r="QFF87"/>
      <c r="QFG87"/>
      <c r="QFH87"/>
      <c r="QFI87"/>
      <c r="QFJ87"/>
      <c r="QFK87"/>
      <c r="QFL87"/>
      <c r="QFM87"/>
      <c r="QFN87"/>
      <c r="QFO87"/>
      <c r="QFP87"/>
      <c r="QFQ87"/>
      <c r="QFR87"/>
      <c r="QFS87"/>
      <c r="QFT87"/>
      <c r="QFU87"/>
      <c r="QFV87"/>
      <c r="QFW87"/>
      <c r="QFX87"/>
      <c r="QFY87"/>
      <c r="QFZ87"/>
      <c r="QGA87"/>
      <c r="QGB87"/>
      <c r="QGC87"/>
      <c r="QGD87"/>
      <c r="QGE87"/>
      <c r="QGF87"/>
      <c r="QGG87"/>
      <c r="QGH87"/>
      <c r="QGI87"/>
      <c r="QGJ87"/>
      <c r="QGK87"/>
      <c r="QGL87"/>
      <c r="QGM87"/>
      <c r="QGN87"/>
      <c r="QGO87"/>
      <c r="QGP87"/>
      <c r="QGQ87"/>
      <c r="QGR87"/>
      <c r="QGS87"/>
      <c r="QGT87"/>
      <c r="QGU87"/>
      <c r="QGV87"/>
      <c r="QGW87"/>
      <c r="QGX87"/>
      <c r="QGY87"/>
      <c r="QGZ87"/>
      <c r="QHA87"/>
      <c r="QHB87"/>
      <c r="QHC87"/>
      <c r="QHD87"/>
      <c r="QHE87"/>
      <c r="QHF87"/>
      <c r="QHG87"/>
      <c r="QHH87"/>
      <c r="QHI87"/>
      <c r="QHJ87"/>
      <c r="QHK87"/>
      <c r="QHL87"/>
      <c r="QHM87"/>
      <c r="QHN87"/>
      <c r="QHO87"/>
      <c r="QHP87"/>
      <c r="QHQ87"/>
      <c r="QHR87"/>
      <c r="QHS87"/>
      <c r="QHT87"/>
      <c r="QHU87"/>
      <c r="QHV87"/>
      <c r="QHW87"/>
      <c r="QHX87"/>
      <c r="QHY87"/>
      <c r="QHZ87"/>
      <c r="QIA87"/>
      <c r="QIB87"/>
      <c r="QIC87"/>
      <c r="QID87"/>
      <c r="QIE87"/>
      <c r="QIF87"/>
      <c r="QIG87"/>
      <c r="QIH87"/>
      <c r="QII87"/>
      <c r="QIJ87"/>
      <c r="QIK87"/>
      <c r="QIL87"/>
      <c r="QIM87"/>
      <c r="QIN87"/>
      <c r="QIO87"/>
      <c r="QIP87"/>
      <c r="QIQ87"/>
      <c r="QIR87"/>
      <c r="QIS87"/>
      <c r="QIT87"/>
      <c r="QIU87"/>
      <c r="QIV87"/>
      <c r="QIW87"/>
      <c r="QIX87"/>
      <c r="QIY87"/>
      <c r="QIZ87"/>
      <c r="QJA87"/>
      <c r="QJB87"/>
      <c r="QJC87"/>
      <c r="QJD87"/>
      <c r="QJE87"/>
      <c r="QJF87"/>
      <c r="QJG87"/>
      <c r="QJH87"/>
      <c r="QJI87"/>
      <c r="QJJ87"/>
      <c r="QJK87"/>
      <c r="QJL87"/>
      <c r="QJM87"/>
      <c r="QJN87"/>
      <c r="QJO87"/>
      <c r="QJP87"/>
      <c r="QJQ87"/>
      <c r="QJR87"/>
      <c r="QJS87"/>
      <c r="QJT87"/>
      <c r="QJU87"/>
      <c r="QJV87"/>
      <c r="QJW87"/>
      <c r="QJX87"/>
      <c r="QJY87"/>
      <c r="QJZ87"/>
      <c r="QKA87"/>
      <c r="QKB87"/>
      <c r="QKC87"/>
      <c r="QKD87"/>
      <c r="QKE87"/>
      <c r="QKF87"/>
      <c r="QKG87"/>
      <c r="QKH87"/>
      <c r="QKI87"/>
      <c r="QKJ87"/>
      <c r="QKK87"/>
      <c r="QKL87"/>
      <c r="QKM87"/>
      <c r="QKN87"/>
      <c r="QKO87"/>
      <c r="QKP87"/>
      <c r="QKQ87"/>
      <c r="QKR87"/>
      <c r="QKS87"/>
      <c r="QKT87"/>
      <c r="QKU87"/>
      <c r="QKV87"/>
      <c r="QKW87"/>
      <c r="QKX87"/>
      <c r="QKY87"/>
      <c r="QKZ87"/>
      <c r="QLA87"/>
      <c r="QLB87"/>
      <c r="QLC87"/>
      <c r="QLD87"/>
      <c r="QLE87"/>
      <c r="QLF87"/>
      <c r="QLG87"/>
      <c r="QLH87"/>
      <c r="QLI87"/>
      <c r="QLJ87"/>
      <c r="QLK87"/>
      <c r="QLL87"/>
      <c r="QLM87"/>
      <c r="QLN87"/>
      <c r="QLO87"/>
      <c r="QLP87"/>
      <c r="QLQ87"/>
      <c r="QLR87"/>
      <c r="QLS87"/>
      <c r="QLT87"/>
      <c r="QLU87"/>
      <c r="QLV87"/>
      <c r="QLW87"/>
      <c r="QLX87"/>
      <c r="QLY87"/>
      <c r="QLZ87"/>
      <c r="QMA87"/>
      <c r="QMB87"/>
      <c r="QMC87"/>
      <c r="QMD87"/>
      <c r="QME87"/>
      <c r="QMF87"/>
      <c r="QMG87"/>
      <c r="QMH87"/>
      <c r="QMI87"/>
      <c r="QMJ87"/>
      <c r="QMK87"/>
      <c r="QML87"/>
      <c r="QMM87"/>
      <c r="QMN87"/>
      <c r="QMO87"/>
      <c r="QMP87"/>
      <c r="QMQ87"/>
      <c r="QMR87"/>
      <c r="QMS87"/>
      <c r="QMT87"/>
      <c r="QMU87"/>
      <c r="QMV87"/>
      <c r="QMW87"/>
      <c r="QMX87"/>
      <c r="QMY87"/>
      <c r="QMZ87"/>
      <c r="QNA87"/>
      <c r="QNB87"/>
      <c r="QNC87"/>
      <c r="QND87"/>
      <c r="QNE87"/>
      <c r="QNF87"/>
      <c r="QNG87"/>
      <c r="QNH87"/>
      <c r="QNI87"/>
      <c r="QNJ87"/>
      <c r="QNK87"/>
      <c r="QNL87"/>
      <c r="QNM87"/>
      <c r="QNN87"/>
      <c r="QNO87"/>
      <c r="QNP87"/>
      <c r="QNQ87"/>
      <c r="QNR87"/>
      <c r="QNS87"/>
      <c r="QNT87"/>
      <c r="QNU87"/>
      <c r="QNV87"/>
      <c r="QNW87"/>
      <c r="QNX87"/>
      <c r="QNY87"/>
      <c r="QNZ87"/>
      <c r="QOA87"/>
      <c r="QOB87"/>
      <c r="QOC87"/>
      <c r="QOD87"/>
      <c r="QOE87"/>
      <c r="QOF87"/>
      <c r="QOG87"/>
      <c r="QOH87"/>
      <c r="QOI87"/>
      <c r="QOJ87"/>
      <c r="QOK87"/>
      <c r="QOL87"/>
      <c r="QOM87"/>
      <c r="QON87"/>
      <c r="QOO87"/>
      <c r="QOP87"/>
      <c r="QOQ87"/>
      <c r="QOR87"/>
      <c r="QOS87"/>
      <c r="QOT87"/>
      <c r="QOU87"/>
      <c r="QOV87"/>
      <c r="QOW87"/>
      <c r="QOX87"/>
      <c r="QOY87"/>
      <c r="QOZ87"/>
      <c r="QPA87"/>
      <c r="QPB87"/>
      <c r="QPC87"/>
      <c r="QPD87"/>
      <c r="QPE87"/>
      <c r="QPF87"/>
      <c r="QPG87"/>
      <c r="QPH87"/>
      <c r="QPI87"/>
      <c r="QPJ87"/>
      <c r="QPK87"/>
      <c r="QPL87"/>
      <c r="QPM87"/>
      <c r="QPN87"/>
      <c r="QPO87"/>
      <c r="QPP87"/>
      <c r="QPQ87"/>
      <c r="QPR87"/>
      <c r="QPS87"/>
      <c r="QPT87"/>
      <c r="QPU87"/>
      <c r="QPV87"/>
      <c r="QPW87"/>
      <c r="QPX87"/>
      <c r="QPY87"/>
      <c r="QPZ87"/>
      <c r="QQA87"/>
      <c r="QQB87"/>
      <c r="QQC87"/>
      <c r="QQD87"/>
      <c r="QQE87"/>
      <c r="QQF87"/>
      <c r="QQG87"/>
      <c r="QQH87"/>
      <c r="QQI87"/>
      <c r="QQJ87"/>
      <c r="QQK87"/>
      <c r="QQL87"/>
      <c r="QQM87"/>
      <c r="QQN87"/>
      <c r="QQO87"/>
      <c r="QQP87"/>
      <c r="QQQ87"/>
      <c r="QQR87"/>
      <c r="QQS87"/>
      <c r="QQT87"/>
      <c r="QQU87"/>
      <c r="QQV87"/>
      <c r="QQW87"/>
      <c r="QQX87"/>
      <c r="QQY87"/>
      <c r="QQZ87"/>
      <c r="QRA87"/>
      <c r="QRB87"/>
      <c r="QRC87"/>
      <c r="QRD87"/>
      <c r="QRE87"/>
      <c r="QRF87"/>
      <c r="QRG87"/>
      <c r="QRH87"/>
      <c r="QRI87"/>
      <c r="QRJ87"/>
      <c r="QRK87"/>
      <c r="QRL87"/>
      <c r="QRM87"/>
      <c r="QRN87"/>
      <c r="QRO87"/>
      <c r="QRP87"/>
      <c r="QRQ87"/>
      <c r="QRR87"/>
      <c r="QRS87"/>
      <c r="QRT87"/>
      <c r="QRU87"/>
      <c r="QRV87"/>
      <c r="QRW87"/>
      <c r="QRX87"/>
      <c r="QRY87"/>
      <c r="QRZ87"/>
      <c r="QSA87"/>
      <c r="QSB87"/>
      <c r="QSC87"/>
      <c r="QSD87"/>
      <c r="QSE87"/>
      <c r="QSF87"/>
      <c r="QSG87"/>
      <c r="QSH87"/>
      <c r="QSI87"/>
      <c r="QSJ87"/>
      <c r="QSK87"/>
      <c r="QSL87"/>
      <c r="QSM87"/>
      <c r="QSN87"/>
      <c r="QSO87"/>
      <c r="QSP87"/>
      <c r="QSQ87"/>
      <c r="QSR87"/>
      <c r="QSS87"/>
      <c r="QST87"/>
      <c r="QSU87"/>
      <c r="QSV87"/>
      <c r="QSW87"/>
      <c r="QSX87"/>
      <c r="QSY87"/>
      <c r="QSZ87"/>
      <c r="QTA87"/>
      <c r="QTB87"/>
      <c r="QTC87"/>
      <c r="QTD87"/>
      <c r="QTE87"/>
      <c r="QTF87"/>
      <c r="QTG87"/>
      <c r="QTH87"/>
      <c r="QTI87"/>
      <c r="QTJ87"/>
      <c r="QTK87"/>
      <c r="QTL87"/>
      <c r="QTM87"/>
      <c r="QTN87"/>
      <c r="QTO87"/>
      <c r="QTP87"/>
      <c r="QTQ87"/>
      <c r="QTR87"/>
      <c r="QTS87"/>
      <c r="QTT87"/>
      <c r="QTU87"/>
      <c r="QTV87"/>
      <c r="QTW87"/>
      <c r="QTX87"/>
      <c r="QTY87"/>
      <c r="QTZ87"/>
      <c r="QUA87"/>
      <c r="QUB87"/>
      <c r="QUC87"/>
      <c r="QUD87"/>
      <c r="QUE87"/>
      <c r="QUF87"/>
      <c r="QUG87"/>
      <c r="QUH87"/>
      <c r="QUI87"/>
      <c r="QUJ87"/>
      <c r="QUK87"/>
      <c r="QUL87"/>
      <c r="QUM87"/>
      <c r="QUN87"/>
      <c r="QUO87"/>
      <c r="QUP87"/>
      <c r="QUQ87"/>
      <c r="QUR87"/>
      <c r="QUS87"/>
      <c r="QUT87"/>
      <c r="QUU87"/>
      <c r="QUV87"/>
      <c r="QUW87"/>
      <c r="QUX87"/>
      <c r="QUY87"/>
      <c r="QUZ87"/>
      <c r="QVA87"/>
      <c r="QVB87"/>
      <c r="QVC87"/>
      <c r="QVD87"/>
      <c r="QVE87"/>
      <c r="QVF87"/>
      <c r="QVG87"/>
      <c r="QVH87"/>
      <c r="QVI87"/>
      <c r="QVJ87"/>
      <c r="QVK87"/>
      <c r="QVL87"/>
      <c r="QVM87"/>
      <c r="QVN87"/>
      <c r="QVO87"/>
      <c r="QVP87"/>
      <c r="QVQ87"/>
      <c r="QVR87"/>
      <c r="QVS87"/>
      <c r="QVT87"/>
      <c r="QVU87"/>
      <c r="QVV87"/>
      <c r="QVW87"/>
      <c r="QVX87"/>
      <c r="QVY87"/>
      <c r="QVZ87"/>
      <c r="QWA87"/>
      <c r="QWB87"/>
      <c r="QWC87"/>
      <c r="QWD87"/>
      <c r="QWE87"/>
      <c r="QWF87"/>
      <c r="QWG87"/>
      <c r="QWH87"/>
      <c r="QWI87"/>
      <c r="QWJ87"/>
      <c r="QWK87"/>
      <c r="QWL87"/>
      <c r="QWM87"/>
      <c r="QWN87"/>
      <c r="QWO87"/>
      <c r="QWP87"/>
      <c r="QWQ87"/>
      <c r="QWR87"/>
      <c r="QWS87"/>
      <c r="QWT87"/>
      <c r="QWU87"/>
      <c r="QWV87"/>
      <c r="QWW87"/>
      <c r="QWX87"/>
      <c r="QWY87"/>
      <c r="QWZ87"/>
      <c r="QXA87"/>
      <c r="QXB87"/>
      <c r="QXC87"/>
      <c r="QXD87"/>
      <c r="QXE87"/>
      <c r="QXF87"/>
      <c r="QXG87"/>
      <c r="QXH87"/>
      <c r="QXI87"/>
      <c r="QXJ87"/>
      <c r="QXK87"/>
      <c r="QXL87"/>
      <c r="QXM87"/>
      <c r="QXN87"/>
      <c r="QXO87"/>
      <c r="QXP87"/>
      <c r="QXQ87"/>
      <c r="QXR87"/>
      <c r="QXS87"/>
      <c r="QXT87"/>
      <c r="QXU87"/>
      <c r="QXV87"/>
      <c r="QXW87"/>
      <c r="QXX87"/>
      <c r="QXY87"/>
      <c r="QXZ87"/>
      <c r="QYA87"/>
      <c r="QYB87"/>
      <c r="QYC87"/>
      <c r="QYD87"/>
      <c r="QYE87"/>
      <c r="QYF87"/>
      <c r="QYG87"/>
      <c r="QYH87"/>
      <c r="QYI87"/>
      <c r="QYJ87"/>
      <c r="QYK87"/>
      <c r="QYL87"/>
      <c r="QYM87"/>
      <c r="QYN87"/>
      <c r="QYO87"/>
      <c r="QYP87"/>
      <c r="QYQ87"/>
      <c r="QYR87"/>
      <c r="QYS87"/>
      <c r="QYT87"/>
      <c r="QYU87"/>
      <c r="QYV87"/>
      <c r="QYW87"/>
      <c r="QYX87"/>
      <c r="QYY87"/>
      <c r="QYZ87"/>
      <c r="QZA87"/>
      <c r="QZB87"/>
      <c r="QZC87"/>
      <c r="QZD87"/>
      <c r="QZE87"/>
      <c r="QZF87"/>
      <c r="QZG87"/>
      <c r="QZH87"/>
      <c r="QZI87"/>
      <c r="QZJ87"/>
      <c r="QZK87"/>
      <c r="QZL87"/>
      <c r="QZM87"/>
      <c r="QZN87"/>
      <c r="QZO87"/>
      <c r="QZP87"/>
      <c r="QZQ87"/>
      <c r="QZR87"/>
      <c r="QZS87"/>
      <c r="QZT87"/>
      <c r="QZU87"/>
      <c r="QZV87"/>
      <c r="QZW87"/>
      <c r="QZX87"/>
      <c r="QZY87"/>
      <c r="QZZ87"/>
      <c r="RAA87"/>
      <c r="RAB87"/>
      <c r="RAC87"/>
      <c r="RAD87"/>
      <c r="RAE87"/>
      <c r="RAF87"/>
      <c r="RAG87"/>
      <c r="RAH87"/>
      <c r="RAI87"/>
      <c r="RAJ87"/>
      <c r="RAK87"/>
      <c r="RAL87"/>
      <c r="RAM87"/>
      <c r="RAN87"/>
      <c r="RAO87"/>
      <c r="RAP87"/>
      <c r="RAQ87"/>
      <c r="RAR87"/>
      <c r="RAS87"/>
      <c r="RAT87"/>
      <c r="RAU87"/>
      <c r="RAV87"/>
      <c r="RAW87"/>
      <c r="RAX87"/>
      <c r="RAY87"/>
      <c r="RAZ87"/>
      <c r="RBA87"/>
      <c r="RBB87"/>
      <c r="RBC87"/>
      <c r="RBD87"/>
      <c r="RBE87"/>
      <c r="RBF87"/>
      <c r="RBG87"/>
      <c r="RBH87"/>
      <c r="RBI87"/>
      <c r="RBJ87"/>
      <c r="RBK87"/>
      <c r="RBL87"/>
      <c r="RBM87"/>
      <c r="RBN87"/>
      <c r="RBO87"/>
      <c r="RBP87"/>
      <c r="RBQ87"/>
      <c r="RBR87"/>
      <c r="RBS87"/>
      <c r="RBT87"/>
      <c r="RBU87"/>
      <c r="RBV87"/>
      <c r="RBW87"/>
      <c r="RBX87"/>
      <c r="RBY87"/>
      <c r="RBZ87"/>
      <c r="RCA87"/>
      <c r="RCB87"/>
      <c r="RCC87"/>
      <c r="RCD87"/>
      <c r="RCE87"/>
      <c r="RCF87"/>
      <c r="RCG87"/>
      <c r="RCH87"/>
      <c r="RCI87"/>
      <c r="RCJ87"/>
      <c r="RCK87"/>
      <c r="RCL87"/>
      <c r="RCM87"/>
      <c r="RCN87"/>
      <c r="RCO87"/>
      <c r="RCP87"/>
      <c r="RCQ87"/>
      <c r="RCR87"/>
      <c r="RCS87"/>
      <c r="RCT87"/>
      <c r="RCU87"/>
      <c r="RCV87"/>
      <c r="RCW87"/>
      <c r="RCX87"/>
      <c r="RCY87"/>
      <c r="RCZ87"/>
      <c r="RDA87"/>
      <c r="RDB87"/>
      <c r="RDC87"/>
      <c r="RDD87"/>
      <c r="RDE87"/>
      <c r="RDF87"/>
      <c r="RDG87"/>
      <c r="RDH87"/>
      <c r="RDI87"/>
      <c r="RDJ87"/>
      <c r="RDK87"/>
      <c r="RDL87"/>
      <c r="RDM87"/>
      <c r="RDN87"/>
      <c r="RDO87"/>
      <c r="RDP87"/>
      <c r="RDQ87"/>
      <c r="RDR87"/>
      <c r="RDS87"/>
      <c r="RDT87"/>
      <c r="RDU87"/>
      <c r="RDV87"/>
      <c r="RDW87"/>
      <c r="RDX87"/>
      <c r="RDY87"/>
      <c r="RDZ87"/>
      <c r="REA87"/>
      <c r="REB87"/>
      <c r="REC87"/>
      <c r="RED87"/>
      <c r="REE87"/>
      <c r="REF87"/>
      <c r="REG87"/>
      <c r="REH87"/>
      <c r="REI87"/>
      <c r="REJ87"/>
      <c r="REK87"/>
      <c r="REL87"/>
      <c r="REM87"/>
      <c r="REN87"/>
      <c r="REO87"/>
      <c r="REP87"/>
      <c r="REQ87"/>
      <c r="RER87"/>
      <c r="RES87"/>
      <c r="RET87"/>
      <c r="REU87"/>
      <c r="REV87"/>
      <c r="REW87"/>
      <c r="REX87"/>
      <c r="REY87"/>
      <c r="REZ87"/>
      <c r="RFA87"/>
      <c r="RFB87"/>
      <c r="RFC87"/>
      <c r="RFD87"/>
      <c r="RFE87"/>
      <c r="RFF87"/>
      <c r="RFG87"/>
      <c r="RFH87"/>
      <c r="RFI87"/>
      <c r="RFJ87"/>
      <c r="RFK87"/>
      <c r="RFL87"/>
      <c r="RFM87"/>
      <c r="RFN87"/>
      <c r="RFO87"/>
      <c r="RFP87"/>
      <c r="RFQ87"/>
      <c r="RFR87"/>
      <c r="RFS87"/>
      <c r="RFT87"/>
      <c r="RFU87"/>
      <c r="RFV87"/>
      <c r="RFW87"/>
      <c r="RFX87"/>
      <c r="RFY87"/>
      <c r="RFZ87"/>
      <c r="RGA87"/>
      <c r="RGB87"/>
      <c r="RGC87"/>
      <c r="RGD87"/>
      <c r="RGE87"/>
      <c r="RGF87"/>
      <c r="RGG87"/>
      <c r="RGH87"/>
      <c r="RGI87"/>
      <c r="RGJ87"/>
      <c r="RGK87"/>
      <c r="RGL87"/>
      <c r="RGM87"/>
      <c r="RGN87"/>
      <c r="RGO87"/>
      <c r="RGP87"/>
      <c r="RGQ87"/>
      <c r="RGR87"/>
      <c r="RGS87"/>
      <c r="RGT87"/>
      <c r="RGU87"/>
      <c r="RGV87"/>
      <c r="RGW87"/>
      <c r="RGX87"/>
      <c r="RGY87"/>
      <c r="RGZ87"/>
      <c r="RHA87"/>
      <c r="RHB87"/>
      <c r="RHC87"/>
      <c r="RHD87"/>
      <c r="RHE87"/>
      <c r="RHF87"/>
      <c r="RHG87"/>
      <c r="RHH87"/>
      <c r="RHI87"/>
      <c r="RHJ87"/>
      <c r="RHK87"/>
      <c r="RHL87"/>
      <c r="RHM87"/>
      <c r="RHN87"/>
      <c r="RHO87"/>
      <c r="RHP87"/>
      <c r="RHQ87"/>
      <c r="RHR87"/>
      <c r="RHS87"/>
      <c r="RHT87"/>
      <c r="RHU87"/>
      <c r="RHV87"/>
      <c r="RHW87"/>
      <c r="RHX87"/>
      <c r="RHY87"/>
      <c r="RHZ87"/>
      <c r="RIA87"/>
      <c r="RIB87"/>
      <c r="RIC87"/>
      <c r="RID87"/>
      <c r="RIE87"/>
      <c r="RIF87"/>
      <c r="RIG87"/>
      <c r="RIH87"/>
      <c r="RII87"/>
      <c r="RIJ87"/>
      <c r="RIK87"/>
      <c r="RIL87"/>
      <c r="RIM87"/>
      <c r="RIN87"/>
      <c r="RIO87"/>
      <c r="RIP87"/>
      <c r="RIQ87"/>
      <c r="RIR87"/>
      <c r="RIS87"/>
      <c r="RIT87"/>
      <c r="RIU87"/>
      <c r="RIV87"/>
      <c r="RIW87"/>
      <c r="RIX87"/>
      <c r="RIY87"/>
      <c r="RIZ87"/>
      <c r="RJA87"/>
      <c r="RJB87"/>
      <c r="RJC87"/>
      <c r="RJD87"/>
      <c r="RJE87"/>
      <c r="RJF87"/>
      <c r="RJG87"/>
      <c r="RJH87"/>
      <c r="RJI87"/>
      <c r="RJJ87"/>
      <c r="RJK87"/>
      <c r="RJL87"/>
      <c r="RJM87"/>
      <c r="RJN87"/>
      <c r="RJO87"/>
      <c r="RJP87"/>
      <c r="RJQ87"/>
      <c r="RJR87"/>
      <c r="RJS87"/>
      <c r="RJT87"/>
      <c r="RJU87"/>
      <c r="RJV87"/>
      <c r="RJW87"/>
      <c r="RJX87"/>
      <c r="RJY87"/>
      <c r="RJZ87"/>
      <c r="RKA87"/>
      <c r="RKB87"/>
      <c r="RKC87"/>
      <c r="RKD87"/>
      <c r="RKE87"/>
      <c r="RKF87"/>
      <c r="RKG87"/>
      <c r="RKH87"/>
      <c r="RKI87"/>
      <c r="RKJ87"/>
      <c r="RKK87"/>
      <c r="RKL87"/>
      <c r="RKM87"/>
      <c r="RKN87"/>
      <c r="RKO87"/>
      <c r="RKP87"/>
      <c r="RKQ87"/>
      <c r="RKR87"/>
      <c r="RKS87"/>
      <c r="RKT87"/>
      <c r="RKU87"/>
      <c r="RKV87"/>
      <c r="RKW87"/>
      <c r="RKX87"/>
      <c r="RKY87"/>
      <c r="RKZ87"/>
      <c r="RLA87"/>
      <c r="RLB87"/>
      <c r="RLC87"/>
      <c r="RLD87"/>
      <c r="RLE87"/>
      <c r="RLF87"/>
      <c r="RLG87"/>
      <c r="RLH87"/>
      <c r="RLI87"/>
      <c r="RLJ87"/>
      <c r="RLK87"/>
      <c r="RLL87"/>
      <c r="RLM87"/>
      <c r="RLN87"/>
      <c r="RLO87"/>
      <c r="RLP87"/>
      <c r="RLQ87"/>
      <c r="RLR87"/>
      <c r="RLS87"/>
      <c r="RLT87"/>
      <c r="RLU87"/>
      <c r="RLV87"/>
      <c r="RLW87"/>
      <c r="RLX87"/>
      <c r="RLY87"/>
      <c r="RLZ87"/>
      <c r="RMA87"/>
      <c r="RMB87"/>
      <c r="RMC87"/>
      <c r="RMD87"/>
      <c r="RME87"/>
      <c r="RMF87"/>
      <c r="RMG87"/>
      <c r="RMH87"/>
      <c r="RMI87"/>
      <c r="RMJ87"/>
      <c r="RMK87"/>
      <c r="RML87"/>
      <c r="RMM87"/>
      <c r="RMN87"/>
      <c r="RMO87"/>
      <c r="RMP87"/>
      <c r="RMQ87"/>
      <c r="RMR87"/>
      <c r="RMS87"/>
      <c r="RMT87"/>
      <c r="RMU87"/>
      <c r="RMV87"/>
      <c r="RMW87"/>
      <c r="RMX87"/>
      <c r="RMY87"/>
      <c r="RMZ87"/>
      <c r="RNA87"/>
      <c r="RNB87"/>
      <c r="RNC87"/>
      <c r="RND87"/>
      <c r="RNE87"/>
      <c r="RNF87"/>
      <c r="RNG87"/>
      <c r="RNH87"/>
      <c r="RNI87"/>
      <c r="RNJ87"/>
      <c r="RNK87"/>
      <c r="RNL87"/>
      <c r="RNM87"/>
      <c r="RNN87"/>
      <c r="RNO87"/>
      <c r="RNP87"/>
      <c r="RNQ87"/>
      <c r="RNR87"/>
      <c r="RNS87"/>
      <c r="RNT87"/>
      <c r="RNU87"/>
      <c r="RNV87"/>
      <c r="RNW87"/>
      <c r="RNX87"/>
      <c r="RNY87"/>
      <c r="RNZ87"/>
      <c r="ROA87"/>
      <c r="ROB87"/>
      <c r="ROC87"/>
      <c r="ROD87"/>
      <c r="ROE87"/>
      <c r="ROF87"/>
      <c r="ROG87"/>
      <c r="ROH87"/>
      <c r="ROI87"/>
      <c r="ROJ87"/>
      <c r="ROK87"/>
      <c r="ROL87"/>
      <c r="ROM87"/>
      <c r="RON87"/>
      <c r="ROO87"/>
      <c r="ROP87"/>
      <c r="ROQ87"/>
      <c r="ROR87"/>
      <c r="ROS87"/>
      <c r="ROT87"/>
      <c r="ROU87"/>
      <c r="ROV87"/>
      <c r="ROW87"/>
      <c r="ROX87"/>
      <c r="ROY87"/>
      <c r="ROZ87"/>
      <c r="RPA87"/>
      <c r="RPB87"/>
      <c r="RPC87"/>
      <c r="RPD87"/>
      <c r="RPE87"/>
      <c r="RPF87"/>
      <c r="RPG87"/>
      <c r="RPH87"/>
      <c r="RPI87"/>
      <c r="RPJ87"/>
      <c r="RPK87"/>
      <c r="RPL87"/>
      <c r="RPM87"/>
      <c r="RPN87"/>
      <c r="RPO87"/>
      <c r="RPP87"/>
      <c r="RPQ87"/>
      <c r="RPR87"/>
      <c r="RPS87"/>
      <c r="RPT87"/>
      <c r="RPU87"/>
      <c r="RPV87"/>
      <c r="RPW87"/>
      <c r="RPX87"/>
      <c r="RPY87"/>
      <c r="RPZ87"/>
      <c r="RQA87"/>
      <c r="RQB87"/>
      <c r="RQC87"/>
      <c r="RQD87"/>
      <c r="RQE87"/>
      <c r="RQF87"/>
      <c r="RQG87"/>
      <c r="RQH87"/>
      <c r="RQI87"/>
      <c r="RQJ87"/>
      <c r="RQK87"/>
      <c r="RQL87"/>
      <c r="RQM87"/>
      <c r="RQN87"/>
      <c r="RQO87"/>
      <c r="RQP87"/>
      <c r="RQQ87"/>
      <c r="RQR87"/>
      <c r="RQS87"/>
      <c r="RQT87"/>
      <c r="RQU87"/>
      <c r="RQV87"/>
      <c r="RQW87"/>
      <c r="RQX87"/>
      <c r="RQY87"/>
      <c r="RQZ87"/>
      <c r="RRA87"/>
      <c r="RRB87"/>
      <c r="RRC87"/>
      <c r="RRD87"/>
      <c r="RRE87"/>
      <c r="RRF87"/>
      <c r="RRG87"/>
      <c r="RRH87"/>
      <c r="RRI87"/>
      <c r="RRJ87"/>
      <c r="RRK87"/>
      <c r="RRL87"/>
      <c r="RRM87"/>
      <c r="RRN87"/>
      <c r="RRO87"/>
      <c r="RRP87"/>
      <c r="RRQ87"/>
      <c r="RRR87"/>
      <c r="RRS87"/>
      <c r="RRT87"/>
      <c r="RRU87"/>
      <c r="RRV87"/>
      <c r="RRW87"/>
      <c r="RRX87"/>
      <c r="RRY87"/>
      <c r="RRZ87"/>
      <c r="RSA87"/>
      <c r="RSB87"/>
      <c r="RSC87"/>
      <c r="RSD87"/>
      <c r="RSE87"/>
      <c r="RSF87"/>
      <c r="RSG87"/>
      <c r="RSH87"/>
      <c r="RSI87"/>
      <c r="RSJ87"/>
      <c r="RSK87"/>
      <c r="RSL87"/>
      <c r="RSM87"/>
      <c r="RSN87"/>
      <c r="RSO87"/>
      <c r="RSP87"/>
      <c r="RSQ87"/>
      <c r="RSR87"/>
      <c r="RSS87"/>
      <c r="RST87"/>
      <c r="RSU87"/>
      <c r="RSV87"/>
      <c r="RSW87"/>
      <c r="RSX87"/>
      <c r="RSY87"/>
      <c r="RSZ87"/>
      <c r="RTA87"/>
      <c r="RTB87"/>
      <c r="RTC87"/>
      <c r="RTD87"/>
      <c r="RTE87"/>
      <c r="RTF87"/>
      <c r="RTG87"/>
      <c r="RTH87"/>
      <c r="RTI87"/>
      <c r="RTJ87"/>
      <c r="RTK87"/>
      <c r="RTL87"/>
      <c r="RTM87"/>
      <c r="RTN87"/>
      <c r="RTO87"/>
      <c r="RTP87"/>
      <c r="RTQ87"/>
      <c r="RTR87"/>
      <c r="RTS87"/>
      <c r="RTT87"/>
      <c r="RTU87"/>
      <c r="RTV87"/>
      <c r="RTW87"/>
      <c r="RTX87"/>
      <c r="RTY87"/>
      <c r="RTZ87"/>
      <c r="RUA87"/>
      <c r="RUB87"/>
      <c r="RUC87"/>
      <c r="RUD87"/>
      <c r="RUE87"/>
      <c r="RUF87"/>
      <c r="RUG87"/>
      <c r="RUH87"/>
      <c r="RUI87"/>
      <c r="RUJ87"/>
      <c r="RUK87"/>
      <c r="RUL87"/>
      <c r="RUM87"/>
      <c r="RUN87"/>
      <c r="RUO87"/>
      <c r="RUP87"/>
      <c r="RUQ87"/>
      <c r="RUR87"/>
      <c r="RUS87"/>
      <c r="RUT87"/>
      <c r="RUU87"/>
      <c r="RUV87"/>
      <c r="RUW87"/>
      <c r="RUX87"/>
      <c r="RUY87"/>
      <c r="RUZ87"/>
      <c r="RVA87"/>
      <c r="RVB87"/>
      <c r="RVC87"/>
      <c r="RVD87"/>
      <c r="RVE87"/>
      <c r="RVF87"/>
      <c r="RVG87"/>
      <c r="RVH87"/>
      <c r="RVI87"/>
      <c r="RVJ87"/>
      <c r="RVK87"/>
      <c r="RVL87"/>
      <c r="RVM87"/>
      <c r="RVN87"/>
      <c r="RVO87"/>
      <c r="RVP87"/>
      <c r="RVQ87"/>
      <c r="RVR87"/>
      <c r="RVS87"/>
      <c r="RVT87"/>
      <c r="RVU87"/>
      <c r="RVV87"/>
      <c r="RVW87"/>
      <c r="RVX87"/>
      <c r="RVY87"/>
      <c r="RVZ87"/>
      <c r="RWA87"/>
      <c r="RWB87"/>
      <c r="RWC87"/>
      <c r="RWD87"/>
      <c r="RWE87"/>
      <c r="RWF87"/>
      <c r="RWG87"/>
      <c r="RWH87"/>
      <c r="RWI87"/>
      <c r="RWJ87"/>
      <c r="RWK87"/>
      <c r="RWL87"/>
      <c r="RWM87"/>
      <c r="RWN87"/>
      <c r="RWO87"/>
      <c r="RWP87"/>
      <c r="RWQ87"/>
      <c r="RWR87"/>
      <c r="RWS87"/>
      <c r="RWT87"/>
      <c r="RWU87"/>
      <c r="RWV87"/>
      <c r="RWW87"/>
      <c r="RWX87"/>
      <c r="RWY87"/>
      <c r="RWZ87"/>
      <c r="RXA87"/>
      <c r="RXB87"/>
      <c r="RXC87"/>
      <c r="RXD87"/>
      <c r="RXE87"/>
      <c r="RXF87"/>
      <c r="RXG87"/>
      <c r="RXH87"/>
      <c r="RXI87"/>
      <c r="RXJ87"/>
      <c r="RXK87"/>
      <c r="RXL87"/>
      <c r="RXM87"/>
      <c r="RXN87"/>
      <c r="RXO87"/>
      <c r="RXP87"/>
      <c r="RXQ87"/>
      <c r="RXR87"/>
      <c r="RXS87"/>
      <c r="RXT87"/>
      <c r="RXU87"/>
      <c r="RXV87"/>
      <c r="RXW87"/>
      <c r="RXX87"/>
      <c r="RXY87"/>
      <c r="RXZ87"/>
      <c r="RYA87"/>
      <c r="RYB87"/>
      <c r="RYC87"/>
      <c r="RYD87"/>
      <c r="RYE87"/>
      <c r="RYF87"/>
      <c r="RYG87"/>
      <c r="RYH87"/>
      <c r="RYI87"/>
      <c r="RYJ87"/>
      <c r="RYK87"/>
      <c r="RYL87"/>
      <c r="RYM87"/>
      <c r="RYN87"/>
      <c r="RYO87"/>
      <c r="RYP87"/>
      <c r="RYQ87"/>
      <c r="RYR87"/>
      <c r="RYS87"/>
      <c r="RYT87"/>
      <c r="RYU87"/>
      <c r="RYV87"/>
      <c r="RYW87"/>
      <c r="RYX87"/>
      <c r="RYY87"/>
      <c r="RYZ87"/>
      <c r="RZA87"/>
      <c r="RZB87"/>
      <c r="RZC87"/>
      <c r="RZD87"/>
      <c r="RZE87"/>
      <c r="RZF87"/>
      <c r="RZG87"/>
      <c r="RZH87"/>
      <c r="RZI87"/>
      <c r="RZJ87"/>
      <c r="RZK87"/>
      <c r="RZL87"/>
      <c r="RZM87"/>
      <c r="RZN87"/>
      <c r="RZO87"/>
      <c r="RZP87"/>
      <c r="RZQ87"/>
      <c r="RZR87"/>
      <c r="RZS87"/>
      <c r="RZT87"/>
      <c r="RZU87"/>
      <c r="RZV87"/>
      <c r="RZW87"/>
      <c r="RZX87"/>
      <c r="RZY87"/>
      <c r="RZZ87"/>
      <c r="SAA87"/>
      <c r="SAB87"/>
      <c r="SAC87"/>
      <c r="SAD87"/>
      <c r="SAE87"/>
      <c r="SAF87"/>
      <c r="SAG87"/>
      <c r="SAH87"/>
      <c r="SAI87"/>
      <c r="SAJ87"/>
      <c r="SAK87"/>
      <c r="SAL87"/>
      <c r="SAM87"/>
      <c r="SAN87"/>
      <c r="SAO87"/>
      <c r="SAP87"/>
      <c r="SAQ87"/>
      <c r="SAR87"/>
      <c r="SAS87"/>
      <c r="SAT87"/>
      <c r="SAU87"/>
      <c r="SAV87"/>
      <c r="SAW87"/>
      <c r="SAX87"/>
      <c r="SAY87"/>
      <c r="SAZ87"/>
      <c r="SBA87"/>
      <c r="SBB87"/>
      <c r="SBC87"/>
      <c r="SBD87"/>
      <c r="SBE87"/>
      <c r="SBF87"/>
      <c r="SBG87"/>
      <c r="SBH87"/>
      <c r="SBI87"/>
      <c r="SBJ87"/>
      <c r="SBK87"/>
      <c r="SBL87"/>
      <c r="SBM87"/>
      <c r="SBN87"/>
      <c r="SBO87"/>
      <c r="SBP87"/>
      <c r="SBQ87"/>
      <c r="SBR87"/>
      <c r="SBS87"/>
      <c r="SBT87"/>
      <c r="SBU87"/>
      <c r="SBV87"/>
      <c r="SBW87"/>
      <c r="SBX87"/>
      <c r="SBY87"/>
      <c r="SBZ87"/>
      <c r="SCA87"/>
      <c r="SCB87"/>
      <c r="SCC87"/>
      <c r="SCD87"/>
      <c r="SCE87"/>
      <c r="SCF87"/>
      <c r="SCG87"/>
      <c r="SCH87"/>
      <c r="SCI87"/>
      <c r="SCJ87"/>
      <c r="SCK87"/>
      <c r="SCL87"/>
      <c r="SCM87"/>
      <c r="SCN87"/>
      <c r="SCO87"/>
      <c r="SCP87"/>
      <c r="SCQ87"/>
      <c r="SCR87"/>
      <c r="SCS87"/>
      <c r="SCT87"/>
      <c r="SCU87"/>
      <c r="SCV87"/>
      <c r="SCW87"/>
      <c r="SCX87"/>
      <c r="SCY87"/>
      <c r="SCZ87"/>
      <c r="SDA87"/>
      <c r="SDB87"/>
      <c r="SDC87"/>
      <c r="SDD87"/>
      <c r="SDE87"/>
      <c r="SDF87"/>
      <c r="SDG87"/>
      <c r="SDH87"/>
      <c r="SDI87"/>
      <c r="SDJ87"/>
      <c r="SDK87"/>
      <c r="SDL87"/>
      <c r="SDM87"/>
      <c r="SDN87"/>
      <c r="SDO87"/>
      <c r="SDP87"/>
      <c r="SDQ87"/>
      <c r="SDR87"/>
      <c r="SDS87"/>
      <c r="SDT87"/>
      <c r="SDU87"/>
      <c r="SDV87"/>
      <c r="SDW87"/>
      <c r="SDX87"/>
      <c r="SDY87"/>
      <c r="SDZ87"/>
      <c r="SEA87"/>
      <c r="SEB87"/>
      <c r="SEC87"/>
      <c r="SED87"/>
      <c r="SEE87"/>
      <c r="SEF87"/>
      <c r="SEG87"/>
      <c r="SEH87"/>
      <c r="SEI87"/>
      <c r="SEJ87"/>
      <c r="SEK87"/>
      <c r="SEL87"/>
      <c r="SEM87"/>
      <c r="SEN87"/>
      <c r="SEO87"/>
      <c r="SEP87"/>
      <c r="SEQ87"/>
      <c r="SER87"/>
      <c r="SES87"/>
      <c r="SET87"/>
      <c r="SEU87"/>
      <c r="SEV87"/>
      <c r="SEW87"/>
      <c r="SEX87"/>
      <c r="SEY87"/>
      <c r="SEZ87"/>
      <c r="SFA87"/>
      <c r="SFB87"/>
      <c r="SFC87"/>
      <c r="SFD87"/>
      <c r="SFE87"/>
      <c r="SFF87"/>
      <c r="SFG87"/>
      <c r="SFH87"/>
      <c r="SFI87"/>
      <c r="SFJ87"/>
      <c r="SFK87"/>
      <c r="SFL87"/>
      <c r="SFM87"/>
      <c r="SFN87"/>
      <c r="SFO87"/>
      <c r="SFP87"/>
      <c r="SFQ87"/>
      <c r="SFR87"/>
      <c r="SFS87"/>
      <c r="SFT87"/>
      <c r="SFU87"/>
      <c r="SFV87"/>
      <c r="SFW87"/>
      <c r="SFX87"/>
      <c r="SFY87"/>
      <c r="SFZ87"/>
      <c r="SGA87"/>
      <c r="SGB87"/>
      <c r="SGC87"/>
      <c r="SGD87"/>
      <c r="SGE87"/>
      <c r="SGF87"/>
      <c r="SGG87"/>
      <c r="SGH87"/>
      <c r="SGI87"/>
      <c r="SGJ87"/>
      <c r="SGK87"/>
      <c r="SGL87"/>
      <c r="SGM87"/>
      <c r="SGN87"/>
      <c r="SGO87"/>
      <c r="SGP87"/>
      <c r="SGQ87"/>
      <c r="SGR87"/>
      <c r="SGS87"/>
      <c r="SGT87"/>
      <c r="SGU87"/>
      <c r="SGV87"/>
      <c r="SGW87"/>
      <c r="SGX87"/>
      <c r="SGY87"/>
      <c r="SGZ87"/>
      <c r="SHA87"/>
      <c r="SHB87"/>
      <c r="SHC87"/>
      <c r="SHD87"/>
      <c r="SHE87"/>
      <c r="SHF87"/>
      <c r="SHG87"/>
      <c r="SHH87"/>
      <c r="SHI87"/>
      <c r="SHJ87"/>
      <c r="SHK87"/>
      <c r="SHL87"/>
      <c r="SHM87"/>
      <c r="SHN87"/>
      <c r="SHO87"/>
      <c r="SHP87"/>
      <c r="SHQ87"/>
      <c r="SHR87"/>
      <c r="SHS87"/>
      <c r="SHT87"/>
      <c r="SHU87"/>
      <c r="SHV87"/>
      <c r="SHW87"/>
      <c r="SHX87"/>
      <c r="SHY87"/>
      <c r="SHZ87"/>
      <c r="SIA87"/>
      <c r="SIB87"/>
      <c r="SIC87"/>
      <c r="SID87"/>
      <c r="SIE87"/>
      <c r="SIF87"/>
      <c r="SIG87"/>
      <c r="SIH87"/>
      <c r="SII87"/>
      <c r="SIJ87"/>
      <c r="SIK87"/>
      <c r="SIL87"/>
      <c r="SIM87"/>
      <c r="SIN87"/>
      <c r="SIO87"/>
      <c r="SIP87"/>
      <c r="SIQ87"/>
      <c r="SIR87"/>
      <c r="SIS87"/>
      <c r="SIT87"/>
      <c r="SIU87"/>
      <c r="SIV87"/>
      <c r="SIW87"/>
      <c r="SIX87"/>
      <c r="SIY87"/>
      <c r="SIZ87"/>
      <c r="SJA87"/>
      <c r="SJB87"/>
      <c r="SJC87"/>
      <c r="SJD87"/>
      <c r="SJE87"/>
      <c r="SJF87"/>
      <c r="SJG87"/>
      <c r="SJH87"/>
      <c r="SJI87"/>
      <c r="SJJ87"/>
      <c r="SJK87"/>
      <c r="SJL87"/>
      <c r="SJM87"/>
      <c r="SJN87"/>
      <c r="SJO87"/>
      <c r="SJP87"/>
      <c r="SJQ87"/>
      <c r="SJR87"/>
      <c r="SJS87"/>
      <c r="SJT87"/>
      <c r="SJU87"/>
      <c r="SJV87"/>
      <c r="SJW87"/>
      <c r="SJX87"/>
      <c r="SJY87"/>
      <c r="SJZ87"/>
      <c r="SKA87"/>
      <c r="SKB87"/>
      <c r="SKC87"/>
      <c r="SKD87"/>
      <c r="SKE87"/>
      <c r="SKF87"/>
      <c r="SKG87"/>
      <c r="SKH87"/>
      <c r="SKI87"/>
      <c r="SKJ87"/>
      <c r="SKK87"/>
      <c r="SKL87"/>
      <c r="SKM87"/>
      <c r="SKN87"/>
      <c r="SKO87"/>
      <c r="SKP87"/>
      <c r="SKQ87"/>
      <c r="SKR87"/>
      <c r="SKS87"/>
      <c r="SKT87"/>
      <c r="SKU87"/>
      <c r="SKV87"/>
      <c r="SKW87"/>
      <c r="SKX87"/>
      <c r="SKY87"/>
      <c r="SKZ87"/>
      <c r="SLA87"/>
      <c r="SLB87"/>
      <c r="SLC87"/>
      <c r="SLD87"/>
      <c r="SLE87"/>
      <c r="SLF87"/>
      <c r="SLG87"/>
      <c r="SLH87"/>
      <c r="SLI87"/>
      <c r="SLJ87"/>
      <c r="SLK87"/>
      <c r="SLL87"/>
      <c r="SLM87"/>
      <c r="SLN87"/>
      <c r="SLO87"/>
      <c r="SLP87"/>
      <c r="SLQ87"/>
      <c r="SLR87"/>
      <c r="SLS87"/>
      <c r="SLT87"/>
      <c r="SLU87"/>
      <c r="SLV87"/>
      <c r="SLW87"/>
      <c r="SLX87"/>
      <c r="SLY87"/>
      <c r="SLZ87"/>
      <c r="SMA87"/>
      <c r="SMB87"/>
      <c r="SMC87"/>
      <c r="SMD87"/>
      <c r="SME87"/>
      <c r="SMF87"/>
      <c r="SMG87"/>
      <c r="SMH87"/>
      <c r="SMI87"/>
      <c r="SMJ87"/>
      <c r="SMK87"/>
      <c r="SML87"/>
      <c r="SMM87"/>
      <c r="SMN87"/>
      <c r="SMO87"/>
      <c r="SMP87"/>
      <c r="SMQ87"/>
      <c r="SMR87"/>
      <c r="SMS87"/>
      <c r="SMT87"/>
      <c r="SMU87"/>
      <c r="SMV87"/>
      <c r="SMW87"/>
      <c r="SMX87"/>
      <c r="SMY87"/>
      <c r="SMZ87"/>
      <c r="SNA87"/>
      <c r="SNB87"/>
      <c r="SNC87"/>
      <c r="SND87"/>
      <c r="SNE87"/>
      <c r="SNF87"/>
      <c r="SNG87"/>
      <c r="SNH87"/>
      <c r="SNI87"/>
      <c r="SNJ87"/>
      <c r="SNK87"/>
      <c r="SNL87"/>
      <c r="SNM87"/>
      <c r="SNN87"/>
      <c r="SNO87"/>
      <c r="SNP87"/>
      <c r="SNQ87"/>
      <c r="SNR87"/>
      <c r="SNS87"/>
      <c r="SNT87"/>
      <c r="SNU87"/>
      <c r="SNV87"/>
      <c r="SNW87"/>
      <c r="SNX87"/>
      <c r="SNY87"/>
      <c r="SNZ87"/>
      <c r="SOA87"/>
      <c r="SOB87"/>
      <c r="SOC87"/>
      <c r="SOD87"/>
      <c r="SOE87"/>
      <c r="SOF87"/>
      <c r="SOG87"/>
      <c r="SOH87"/>
      <c r="SOI87"/>
      <c r="SOJ87"/>
      <c r="SOK87"/>
      <c r="SOL87"/>
      <c r="SOM87"/>
      <c r="SON87"/>
      <c r="SOO87"/>
      <c r="SOP87"/>
      <c r="SOQ87"/>
      <c r="SOR87"/>
      <c r="SOS87"/>
      <c r="SOT87"/>
      <c r="SOU87"/>
      <c r="SOV87"/>
      <c r="SOW87"/>
      <c r="SOX87"/>
      <c r="SOY87"/>
      <c r="SOZ87"/>
      <c r="SPA87"/>
      <c r="SPB87"/>
      <c r="SPC87"/>
      <c r="SPD87"/>
      <c r="SPE87"/>
      <c r="SPF87"/>
      <c r="SPG87"/>
      <c r="SPH87"/>
      <c r="SPI87"/>
      <c r="SPJ87"/>
      <c r="SPK87"/>
      <c r="SPL87"/>
      <c r="SPM87"/>
      <c r="SPN87"/>
      <c r="SPO87"/>
      <c r="SPP87"/>
      <c r="SPQ87"/>
      <c r="SPR87"/>
      <c r="SPS87"/>
      <c r="SPT87"/>
      <c r="SPU87"/>
      <c r="SPV87"/>
      <c r="SPW87"/>
      <c r="SPX87"/>
      <c r="SPY87"/>
      <c r="SPZ87"/>
      <c r="SQA87"/>
      <c r="SQB87"/>
      <c r="SQC87"/>
      <c r="SQD87"/>
      <c r="SQE87"/>
      <c r="SQF87"/>
      <c r="SQG87"/>
      <c r="SQH87"/>
      <c r="SQI87"/>
      <c r="SQJ87"/>
      <c r="SQK87"/>
      <c r="SQL87"/>
      <c r="SQM87"/>
      <c r="SQN87"/>
      <c r="SQO87"/>
      <c r="SQP87"/>
      <c r="SQQ87"/>
      <c r="SQR87"/>
      <c r="SQS87"/>
      <c r="SQT87"/>
      <c r="SQU87"/>
      <c r="SQV87"/>
      <c r="SQW87"/>
      <c r="SQX87"/>
      <c r="SQY87"/>
      <c r="SQZ87"/>
      <c r="SRA87"/>
      <c r="SRB87"/>
      <c r="SRC87"/>
      <c r="SRD87"/>
      <c r="SRE87"/>
      <c r="SRF87"/>
      <c r="SRG87"/>
      <c r="SRH87"/>
      <c r="SRI87"/>
      <c r="SRJ87"/>
      <c r="SRK87"/>
      <c r="SRL87"/>
      <c r="SRM87"/>
      <c r="SRN87"/>
      <c r="SRO87"/>
      <c r="SRP87"/>
      <c r="SRQ87"/>
      <c r="SRR87"/>
      <c r="SRS87"/>
      <c r="SRT87"/>
      <c r="SRU87"/>
      <c r="SRV87"/>
      <c r="SRW87"/>
      <c r="SRX87"/>
      <c r="SRY87"/>
      <c r="SRZ87"/>
      <c r="SSA87"/>
      <c r="SSB87"/>
      <c r="SSC87"/>
      <c r="SSD87"/>
      <c r="SSE87"/>
      <c r="SSF87"/>
      <c r="SSG87"/>
      <c r="SSH87"/>
      <c r="SSI87"/>
      <c r="SSJ87"/>
      <c r="SSK87"/>
      <c r="SSL87"/>
      <c r="SSM87"/>
      <c r="SSN87"/>
      <c r="SSO87"/>
      <c r="SSP87"/>
      <c r="SSQ87"/>
      <c r="SSR87"/>
      <c r="SSS87"/>
      <c r="SST87"/>
      <c r="SSU87"/>
      <c r="SSV87"/>
      <c r="SSW87"/>
      <c r="SSX87"/>
      <c r="SSY87"/>
      <c r="SSZ87"/>
      <c r="STA87"/>
      <c r="STB87"/>
      <c r="STC87"/>
      <c r="STD87"/>
      <c r="STE87"/>
      <c r="STF87"/>
      <c r="STG87"/>
      <c r="STH87"/>
      <c r="STI87"/>
      <c r="STJ87"/>
      <c r="STK87"/>
      <c r="STL87"/>
      <c r="STM87"/>
      <c r="STN87"/>
      <c r="STO87"/>
      <c r="STP87"/>
      <c r="STQ87"/>
      <c r="STR87"/>
      <c r="STS87"/>
      <c r="STT87"/>
      <c r="STU87"/>
      <c r="STV87"/>
      <c r="STW87"/>
      <c r="STX87"/>
      <c r="STY87"/>
      <c r="STZ87"/>
      <c r="SUA87"/>
      <c r="SUB87"/>
      <c r="SUC87"/>
      <c r="SUD87"/>
      <c r="SUE87"/>
      <c r="SUF87"/>
      <c r="SUG87"/>
      <c r="SUH87"/>
      <c r="SUI87"/>
      <c r="SUJ87"/>
      <c r="SUK87"/>
      <c r="SUL87"/>
      <c r="SUM87"/>
      <c r="SUN87"/>
      <c r="SUO87"/>
      <c r="SUP87"/>
      <c r="SUQ87"/>
      <c r="SUR87"/>
      <c r="SUS87"/>
      <c r="SUT87"/>
      <c r="SUU87"/>
      <c r="SUV87"/>
      <c r="SUW87"/>
      <c r="SUX87"/>
      <c r="SUY87"/>
      <c r="SUZ87"/>
      <c r="SVA87"/>
      <c r="SVB87"/>
      <c r="SVC87"/>
      <c r="SVD87"/>
      <c r="SVE87"/>
      <c r="SVF87"/>
      <c r="SVG87"/>
      <c r="SVH87"/>
      <c r="SVI87"/>
      <c r="SVJ87"/>
      <c r="SVK87"/>
      <c r="SVL87"/>
      <c r="SVM87"/>
      <c r="SVN87"/>
      <c r="SVO87"/>
      <c r="SVP87"/>
      <c r="SVQ87"/>
      <c r="SVR87"/>
      <c r="SVS87"/>
      <c r="SVT87"/>
      <c r="SVU87"/>
      <c r="SVV87"/>
      <c r="SVW87"/>
      <c r="SVX87"/>
      <c r="SVY87"/>
      <c r="SVZ87"/>
      <c r="SWA87"/>
      <c r="SWB87"/>
      <c r="SWC87"/>
      <c r="SWD87"/>
      <c r="SWE87"/>
      <c r="SWF87"/>
      <c r="SWG87"/>
      <c r="SWH87"/>
      <c r="SWI87"/>
      <c r="SWJ87"/>
      <c r="SWK87"/>
      <c r="SWL87"/>
      <c r="SWM87"/>
      <c r="SWN87"/>
      <c r="SWO87"/>
      <c r="SWP87"/>
      <c r="SWQ87"/>
      <c r="SWR87"/>
      <c r="SWS87"/>
      <c r="SWT87"/>
      <c r="SWU87"/>
      <c r="SWV87"/>
      <c r="SWW87"/>
      <c r="SWX87"/>
      <c r="SWY87"/>
      <c r="SWZ87"/>
      <c r="SXA87"/>
      <c r="SXB87"/>
      <c r="SXC87"/>
      <c r="SXD87"/>
      <c r="SXE87"/>
      <c r="SXF87"/>
      <c r="SXG87"/>
      <c r="SXH87"/>
      <c r="SXI87"/>
      <c r="SXJ87"/>
      <c r="SXK87"/>
      <c r="SXL87"/>
      <c r="SXM87"/>
      <c r="SXN87"/>
      <c r="SXO87"/>
      <c r="SXP87"/>
      <c r="SXQ87"/>
      <c r="SXR87"/>
      <c r="SXS87"/>
      <c r="SXT87"/>
      <c r="SXU87"/>
      <c r="SXV87"/>
      <c r="SXW87"/>
      <c r="SXX87"/>
      <c r="SXY87"/>
      <c r="SXZ87"/>
      <c r="SYA87"/>
      <c r="SYB87"/>
      <c r="SYC87"/>
      <c r="SYD87"/>
      <c r="SYE87"/>
      <c r="SYF87"/>
      <c r="SYG87"/>
      <c r="SYH87"/>
      <c r="SYI87"/>
      <c r="SYJ87"/>
      <c r="SYK87"/>
      <c r="SYL87"/>
      <c r="SYM87"/>
      <c r="SYN87"/>
      <c r="SYO87"/>
      <c r="SYP87"/>
      <c r="SYQ87"/>
      <c r="SYR87"/>
      <c r="SYS87"/>
      <c r="SYT87"/>
      <c r="SYU87"/>
      <c r="SYV87"/>
      <c r="SYW87"/>
      <c r="SYX87"/>
      <c r="SYY87"/>
      <c r="SYZ87"/>
      <c r="SZA87"/>
      <c r="SZB87"/>
      <c r="SZC87"/>
      <c r="SZD87"/>
      <c r="SZE87"/>
      <c r="SZF87"/>
      <c r="SZG87"/>
      <c r="SZH87"/>
      <c r="SZI87"/>
      <c r="SZJ87"/>
      <c r="SZK87"/>
      <c r="SZL87"/>
      <c r="SZM87"/>
      <c r="SZN87"/>
      <c r="SZO87"/>
      <c r="SZP87"/>
      <c r="SZQ87"/>
      <c r="SZR87"/>
      <c r="SZS87"/>
      <c r="SZT87"/>
      <c r="SZU87"/>
      <c r="SZV87"/>
      <c r="SZW87"/>
      <c r="SZX87"/>
      <c r="SZY87"/>
      <c r="SZZ87"/>
      <c r="TAA87"/>
      <c r="TAB87"/>
      <c r="TAC87"/>
      <c r="TAD87"/>
      <c r="TAE87"/>
      <c r="TAF87"/>
      <c r="TAG87"/>
      <c r="TAH87"/>
      <c r="TAI87"/>
      <c r="TAJ87"/>
      <c r="TAK87"/>
      <c r="TAL87"/>
      <c r="TAM87"/>
      <c r="TAN87"/>
      <c r="TAO87"/>
      <c r="TAP87"/>
      <c r="TAQ87"/>
      <c r="TAR87"/>
      <c r="TAS87"/>
      <c r="TAT87"/>
      <c r="TAU87"/>
      <c r="TAV87"/>
      <c r="TAW87"/>
      <c r="TAX87"/>
      <c r="TAY87"/>
      <c r="TAZ87"/>
      <c r="TBA87"/>
      <c r="TBB87"/>
      <c r="TBC87"/>
      <c r="TBD87"/>
      <c r="TBE87"/>
      <c r="TBF87"/>
      <c r="TBG87"/>
      <c r="TBH87"/>
      <c r="TBI87"/>
      <c r="TBJ87"/>
      <c r="TBK87"/>
      <c r="TBL87"/>
      <c r="TBM87"/>
      <c r="TBN87"/>
      <c r="TBO87"/>
      <c r="TBP87"/>
      <c r="TBQ87"/>
      <c r="TBR87"/>
      <c r="TBS87"/>
      <c r="TBT87"/>
      <c r="TBU87"/>
      <c r="TBV87"/>
      <c r="TBW87"/>
      <c r="TBX87"/>
      <c r="TBY87"/>
      <c r="TBZ87"/>
      <c r="TCA87"/>
      <c r="TCB87"/>
      <c r="TCC87"/>
      <c r="TCD87"/>
      <c r="TCE87"/>
      <c r="TCF87"/>
      <c r="TCG87"/>
      <c r="TCH87"/>
      <c r="TCI87"/>
      <c r="TCJ87"/>
      <c r="TCK87"/>
      <c r="TCL87"/>
      <c r="TCM87"/>
      <c r="TCN87"/>
      <c r="TCO87"/>
      <c r="TCP87"/>
      <c r="TCQ87"/>
      <c r="TCR87"/>
      <c r="TCS87"/>
      <c r="TCT87"/>
      <c r="TCU87"/>
      <c r="TCV87"/>
      <c r="TCW87"/>
      <c r="TCX87"/>
      <c r="TCY87"/>
      <c r="TCZ87"/>
      <c r="TDA87"/>
      <c r="TDB87"/>
      <c r="TDC87"/>
      <c r="TDD87"/>
      <c r="TDE87"/>
      <c r="TDF87"/>
      <c r="TDG87"/>
      <c r="TDH87"/>
      <c r="TDI87"/>
      <c r="TDJ87"/>
      <c r="TDK87"/>
      <c r="TDL87"/>
      <c r="TDM87"/>
      <c r="TDN87"/>
      <c r="TDO87"/>
      <c r="TDP87"/>
      <c r="TDQ87"/>
      <c r="TDR87"/>
      <c r="TDS87"/>
      <c r="TDT87"/>
      <c r="TDU87"/>
      <c r="TDV87"/>
      <c r="TDW87"/>
      <c r="TDX87"/>
      <c r="TDY87"/>
      <c r="TDZ87"/>
      <c r="TEA87"/>
      <c r="TEB87"/>
      <c r="TEC87"/>
      <c r="TED87"/>
      <c r="TEE87"/>
      <c r="TEF87"/>
      <c r="TEG87"/>
      <c r="TEH87"/>
      <c r="TEI87"/>
      <c r="TEJ87"/>
      <c r="TEK87"/>
      <c r="TEL87"/>
      <c r="TEM87"/>
      <c r="TEN87"/>
      <c r="TEO87"/>
      <c r="TEP87"/>
      <c r="TEQ87"/>
      <c r="TER87"/>
      <c r="TES87"/>
      <c r="TET87"/>
      <c r="TEU87"/>
      <c r="TEV87"/>
      <c r="TEW87"/>
      <c r="TEX87"/>
      <c r="TEY87"/>
      <c r="TEZ87"/>
      <c r="TFA87"/>
      <c r="TFB87"/>
      <c r="TFC87"/>
      <c r="TFD87"/>
      <c r="TFE87"/>
      <c r="TFF87"/>
      <c r="TFG87"/>
      <c r="TFH87"/>
      <c r="TFI87"/>
      <c r="TFJ87"/>
      <c r="TFK87"/>
      <c r="TFL87"/>
      <c r="TFM87"/>
      <c r="TFN87"/>
      <c r="TFO87"/>
      <c r="TFP87"/>
      <c r="TFQ87"/>
      <c r="TFR87"/>
      <c r="TFS87"/>
      <c r="TFT87"/>
      <c r="TFU87"/>
      <c r="TFV87"/>
      <c r="TFW87"/>
      <c r="TFX87"/>
      <c r="TFY87"/>
      <c r="TFZ87"/>
      <c r="TGA87"/>
      <c r="TGB87"/>
      <c r="TGC87"/>
      <c r="TGD87"/>
      <c r="TGE87"/>
      <c r="TGF87"/>
      <c r="TGG87"/>
      <c r="TGH87"/>
      <c r="TGI87"/>
      <c r="TGJ87"/>
      <c r="TGK87"/>
      <c r="TGL87"/>
      <c r="TGM87"/>
      <c r="TGN87"/>
      <c r="TGO87"/>
      <c r="TGP87"/>
      <c r="TGQ87"/>
      <c r="TGR87"/>
      <c r="TGS87"/>
      <c r="TGT87"/>
      <c r="TGU87"/>
      <c r="TGV87"/>
      <c r="TGW87"/>
      <c r="TGX87"/>
      <c r="TGY87"/>
      <c r="TGZ87"/>
      <c r="THA87"/>
      <c r="THB87"/>
      <c r="THC87"/>
      <c r="THD87"/>
      <c r="THE87"/>
      <c r="THF87"/>
      <c r="THG87"/>
      <c r="THH87"/>
      <c r="THI87"/>
      <c r="THJ87"/>
      <c r="THK87"/>
      <c r="THL87"/>
      <c r="THM87"/>
      <c r="THN87"/>
      <c r="THO87"/>
      <c r="THP87"/>
      <c r="THQ87"/>
      <c r="THR87"/>
      <c r="THS87"/>
      <c r="THT87"/>
      <c r="THU87"/>
      <c r="THV87"/>
      <c r="THW87"/>
      <c r="THX87"/>
      <c r="THY87"/>
      <c r="THZ87"/>
      <c r="TIA87"/>
      <c r="TIB87"/>
      <c r="TIC87"/>
      <c r="TID87"/>
      <c r="TIE87"/>
      <c r="TIF87"/>
      <c r="TIG87"/>
      <c r="TIH87"/>
      <c r="TII87"/>
      <c r="TIJ87"/>
      <c r="TIK87"/>
      <c r="TIL87"/>
      <c r="TIM87"/>
      <c r="TIN87"/>
      <c r="TIO87"/>
      <c r="TIP87"/>
      <c r="TIQ87"/>
      <c r="TIR87"/>
      <c r="TIS87"/>
      <c r="TIT87"/>
      <c r="TIU87"/>
      <c r="TIV87"/>
      <c r="TIW87"/>
      <c r="TIX87"/>
      <c r="TIY87"/>
      <c r="TIZ87"/>
      <c r="TJA87"/>
      <c r="TJB87"/>
      <c r="TJC87"/>
      <c r="TJD87"/>
      <c r="TJE87"/>
      <c r="TJF87"/>
      <c r="TJG87"/>
      <c r="TJH87"/>
      <c r="TJI87"/>
      <c r="TJJ87"/>
      <c r="TJK87"/>
      <c r="TJL87"/>
      <c r="TJM87"/>
      <c r="TJN87"/>
      <c r="TJO87"/>
      <c r="TJP87"/>
      <c r="TJQ87"/>
      <c r="TJR87"/>
      <c r="TJS87"/>
      <c r="TJT87"/>
      <c r="TJU87"/>
      <c r="TJV87"/>
      <c r="TJW87"/>
      <c r="TJX87"/>
      <c r="TJY87"/>
      <c r="TJZ87"/>
      <c r="TKA87"/>
      <c r="TKB87"/>
      <c r="TKC87"/>
      <c r="TKD87"/>
      <c r="TKE87"/>
      <c r="TKF87"/>
      <c r="TKG87"/>
      <c r="TKH87"/>
      <c r="TKI87"/>
      <c r="TKJ87"/>
      <c r="TKK87"/>
      <c r="TKL87"/>
      <c r="TKM87"/>
      <c r="TKN87"/>
      <c r="TKO87"/>
      <c r="TKP87"/>
      <c r="TKQ87"/>
      <c r="TKR87"/>
      <c r="TKS87"/>
      <c r="TKT87"/>
      <c r="TKU87"/>
      <c r="TKV87"/>
      <c r="TKW87"/>
      <c r="TKX87"/>
      <c r="TKY87"/>
      <c r="TKZ87"/>
      <c r="TLA87"/>
      <c r="TLB87"/>
      <c r="TLC87"/>
      <c r="TLD87"/>
      <c r="TLE87"/>
      <c r="TLF87"/>
      <c r="TLG87"/>
      <c r="TLH87"/>
      <c r="TLI87"/>
      <c r="TLJ87"/>
      <c r="TLK87"/>
      <c r="TLL87"/>
      <c r="TLM87"/>
      <c r="TLN87"/>
      <c r="TLO87"/>
      <c r="TLP87"/>
      <c r="TLQ87"/>
      <c r="TLR87"/>
      <c r="TLS87"/>
      <c r="TLT87"/>
      <c r="TLU87"/>
      <c r="TLV87"/>
      <c r="TLW87"/>
      <c r="TLX87"/>
      <c r="TLY87"/>
      <c r="TLZ87"/>
      <c r="TMA87"/>
      <c r="TMB87"/>
      <c r="TMC87"/>
      <c r="TMD87"/>
      <c r="TME87"/>
      <c r="TMF87"/>
      <c r="TMG87"/>
      <c r="TMH87"/>
      <c r="TMI87"/>
      <c r="TMJ87"/>
      <c r="TMK87"/>
      <c r="TML87"/>
      <c r="TMM87"/>
      <c r="TMN87"/>
      <c r="TMO87"/>
      <c r="TMP87"/>
      <c r="TMQ87"/>
      <c r="TMR87"/>
      <c r="TMS87"/>
      <c r="TMT87"/>
      <c r="TMU87"/>
      <c r="TMV87"/>
      <c r="TMW87"/>
      <c r="TMX87"/>
      <c r="TMY87"/>
      <c r="TMZ87"/>
      <c r="TNA87"/>
      <c r="TNB87"/>
      <c r="TNC87"/>
      <c r="TND87"/>
      <c r="TNE87"/>
      <c r="TNF87"/>
      <c r="TNG87"/>
      <c r="TNH87"/>
      <c r="TNI87"/>
      <c r="TNJ87"/>
      <c r="TNK87"/>
      <c r="TNL87"/>
      <c r="TNM87"/>
      <c r="TNN87"/>
      <c r="TNO87"/>
      <c r="TNP87"/>
      <c r="TNQ87"/>
      <c r="TNR87"/>
      <c r="TNS87"/>
      <c r="TNT87"/>
      <c r="TNU87"/>
      <c r="TNV87"/>
      <c r="TNW87"/>
      <c r="TNX87"/>
      <c r="TNY87"/>
      <c r="TNZ87"/>
      <c r="TOA87"/>
      <c r="TOB87"/>
      <c r="TOC87"/>
      <c r="TOD87"/>
      <c r="TOE87"/>
      <c r="TOF87"/>
      <c r="TOG87"/>
      <c r="TOH87"/>
      <c r="TOI87"/>
      <c r="TOJ87"/>
      <c r="TOK87"/>
      <c r="TOL87"/>
      <c r="TOM87"/>
      <c r="TON87"/>
      <c r="TOO87"/>
      <c r="TOP87"/>
      <c r="TOQ87"/>
      <c r="TOR87"/>
      <c r="TOS87"/>
      <c r="TOT87"/>
      <c r="TOU87"/>
      <c r="TOV87"/>
      <c r="TOW87"/>
      <c r="TOX87"/>
      <c r="TOY87"/>
      <c r="TOZ87"/>
      <c r="TPA87"/>
      <c r="TPB87"/>
      <c r="TPC87"/>
      <c r="TPD87"/>
      <c r="TPE87"/>
      <c r="TPF87"/>
      <c r="TPG87"/>
      <c r="TPH87"/>
      <c r="TPI87"/>
      <c r="TPJ87"/>
      <c r="TPK87"/>
      <c r="TPL87"/>
      <c r="TPM87"/>
      <c r="TPN87"/>
      <c r="TPO87"/>
      <c r="TPP87"/>
      <c r="TPQ87"/>
      <c r="TPR87"/>
      <c r="TPS87"/>
      <c r="TPT87"/>
      <c r="TPU87"/>
      <c r="TPV87"/>
      <c r="TPW87"/>
      <c r="TPX87"/>
      <c r="TPY87"/>
      <c r="TPZ87"/>
      <c r="TQA87"/>
      <c r="TQB87"/>
      <c r="TQC87"/>
      <c r="TQD87"/>
      <c r="TQE87"/>
      <c r="TQF87"/>
      <c r="TQG87"/>
      <c r="TQH87"/>
      <c r="TQI87"/>
      <c r="TQJ87"/>
      <c r="TQK87"/>
      <c r="TQL87"/>
      <c r="TQM87"/>
      <c r="TQN87"/>
      <c r="TQO87"/>
      <c r="TQP87"/>
      <c r="TQQ87"/>
      <c r="TQR87"/>
      <c r="TQS87"/>
      <c r="TQT87"/>
      <c r="TQU87"/>
      <c r="TQV87"/>
      <c r="TQW87"/>
      <c r="TQX87"/>
      <c r="TQY87"/>
      <c r="TQZ87"/>
      <c r="TRA87"/>
      <c r="TRB87"/>
      <c r="TRC87"/>
      <c r="TRD87"/>
      <c r="TRE87"/>
      <c r="TRF87"/>
      <c r="TRG87"/>
      <c r="TRH87"/>
      <c r="TRI87"/>
      <c r="TRJ87"/>
      <c r="TRK87"/>
      <c r="TRL87"/>
      <c r="TRM87"/>
      <c r="TRN87"/>
      <c r="TRO87"/>
      <c r="TRP87"/>
      <c r="TRQ87"/>
      <c r="TRR87"/>
      <c r="TRS87"/>
      <c r="TRT87"/>
      <c r="TRU87"/>
      <c r="TRV87"/>
      <c r="TRW87"/>
      <c r="TRX87"/>
      <c r="TRY87"/>
      <c r="TRZ87"/>
      <c r="TSA87"/>
      <c r="TSB87"/>
      <c r="TSC87"/>
      <c r="TSD87"/>
      <c r="TSE87"/>
      <c r="TSF87"/>
      <c r="TSG87"/>
      <c r="TSH87"/>
      <c r="TSI87"/>
      <c r="TSJ87"/>
      <c r="TSK87"/>
      <c r="TSL87"/>
      <c r="TSM87"/>
      <c r="TSN87"/>
      <c r="TSO87"/>
      <c r="TSP87"/>
      <c r="TSQ87"/>
      <c r="TSR87"/>
      <c r="TSS87"/>
      <c r="TST87"/>
      <c r="TSU87"/>
      <c r="TSV87"/>
      <c r="TSW87"/>
      <c r="TSX87"/>
      <c r="TSY87"/>
      <c r="TSZ87"/>
      <c r="TTA87"/>
      <c r="TTB87"/>
      <c r="TTC87"/>
      <c r="TTD87"/>
      <c r="TTE87"/>
      <c r="TTF87"/>
      <c r="TTG87"/>
      <c r="TTH87"/>
      <c r="TTI87"/>
      <c r="TTJ87"/>
      <c r="TTK87"/>
      <c r="TTL87"/>
      <c r="TTM87"/>
      <c r="TTN87"/>
      <c r="TTO87"/>
      <c r="TTP87"/>
      <c r="TTQ87"/>
      <c r="TTR87"/>
      <c r="TTS87"/>
      <c r="TTT87"/>
      <c r="TTU87"/>
      <c r="TTV87"/>
      <c r="TTW87"/>
      <c r="TTX87"/>
      <c r="TTY87"/>
      <c r="TTZ87"/>
      <c r="TUA87"/>
      <c r="TUB87"/>
      <c r="TUC87"/>
      <c r="TUD87"/>
      <c r="TUE87"/>
      <c r="TUF87"/>
      <c r="TUG87"/>
      <c r="TUH87"/>
      <c r="TUI87"/>
      <c r="TUJ87"/>
      <c r="TUK87"/>
      <c r="TUL87"/>
      <c r="TUM87"/>
      <c r="TUN87"/>
      <c r="TUO87"/>
      <c r="TUP87"/>
      <c r="TUQ87"/>
      <c r="TUR87"/>
      <c r="TUS87"/>
      <c r="TUT87"/>
      <c r="TUU87"/>
      <c r="TUV87"/>
      <c r="TUW87"/>
      <c r="TUX87"/>
      <c r="TUY87"/>
      <c r="TUZ87"/>
      <c r="TVA87"/>
      <c r="TVB87"/>
      <c r="TVC87"/>
      <c r="TVD87"/>
      <c r="TVE87"/>
      <c r="TVF87"/>
      <c r="TVG87"/>
      <c r="TVH87"/>
      <c r="TVI87"/>
      <c r="TVJ87"/>
      <c r="TVK87"/>
      <c r="TVL87"/>
      <c r="TVM87"/>
      <c r="TVN87"/>
      <c r="TVO87"/>
      <c r="TVP87"/>
      <c r="TVQ87"/>
      <c r="TVR87"/>
      <c r="TVS87"/>
      <c r="TVT87"/>
      <c r="TVU87"/>
      <c r="TVV87"/>
      <c r="TVW87"/>
      <c r="TVX87"/>
      <c r="TVY87"/>
      <c r="TVZ87"/>
      <c r="TWA87"/>
      <c r="TWB87"/>
      <c r="TWC87"/>
      <c r="TWD87"/>
      <c r="TWE87"/>
      <c r="TWF87"/>
      <c r="TWG87"/>
      <c r="TWH87"/>
      <c r="TWI87"/>
      <c r="TWJ87"/>
      <c r="TWK87"/>
      <c r="TWL87"/>
      <c r="TWM87"/>
      <c r="TWN87"/>
      <c r="TWO87"/>
      <c r="TWP87"/>
      <c r="TWQ87"/>
      <c r="TWR87"/>
      <c r="TWS87"/>
      <c r="TWT87"/>
      <c r="TWU87"/>
      <c r="TWV87"/>
      <c r="TWW87"/>
      <c r="TWX87"/>
      <c r="TWY87"/>
      <c r="TWZ87"/>
      <c r="TXA87"/>
      <c r="TXB87"/>
      <c r="TXC87"/>
      <c r="TXD87"/>
      <c r="TXE87"/>
      <c r="TXF87"/>
      <c r="TXG87"/>
      <c r="TXH87"/>
      <c r="TXI87"/>
      <c r="TXJ87"/>
      <c r="TXK87"/>
      <c r="TXL87"/>
      <c r="TXM87"/>
      <c r="TXN87"/>
      <c r="TXO87"/>
      <c r="TXP87"/>
      <c r="TXQ87"/>
      <c r="TXR87"/>
      <c r="TXS87"/>
      <c r="TXT87"/>
      <c r="TXU87"/>
      <c r="TXV87"/>
      <c r="TXW87"/>
      <c r="TXX87"/>
      <c r="TXY87"/>
      <c r="TXZ87"/>
      <c r="TYA87"/>
      <c r="TYB87"/>
      <c r="TYC87"/>
      <c r="TYD87"/>
      <c r="TYE87"/>
      <c r="TYF87"/>
      <c r="TYG87"/>
      <c r="TYH87"/>
      <c r="TYI87"/>
      <c r="TYJ87"/>
      <c r="TYK87"/>
      <c r="TYL87"/>
      <c r="TYM87"/>
      <c r="TYN87"/>
      <c r="TYO87"/>
      <c r="TYP87"/>
      <c r="TYQ87"/>
      <c r="TYR87"/>
      <c r="TYS87"/>
      <c r="TYT87"/>
      <c r="TYU87"/>
      <c r="TYV87"/>
      <c r="TYW87"/>
      <c r="TYX87"/>
      <c r="TYY87"/>
      <c r="TYZ87"/>
      <c r="TZA87"/>
      <c r="TZB87"/>
      <c r="TZC87"/>
      <c r="TZD87"/>
      <c r="TZE87"/>
      <c r="TZF87"/>
      <c r="TZG87"/>
      <c r="TZH87"/>
      <c r="TZI87"/>
      <c r="TZJ87"/>
      <c r="TZK87"/>
      <c r="TZL87"/>
      <c r="TZM87"/>
      <c r="TZN87"/>
      <c r="TZO87"/>
      <c r="TZP87"/>
      <c r="TZQ87"/>
      <c r="TZR87"/>
      <c r="TZS87"/>
      <c r="TZT87"/>
      <c r="TZU87"/>
      <c r="TZV87"/>
      <c r="TZW87"/>
      <c r="TZX87"/>
      <c r="TZY87"/>
      <c r="TZZ87"/>
      <c r="UAA87"/>
      <c r="UAB87"/>
      <c r="UAC87"/>
      <c r="UAD87"/>
      <c r="UAE87"/>
      <c r="UAF87"/>
      <c r="UAG87"/>
      <c r="UAH87"/>
      <c r="UAI87"/>
      <c r="UAJ87"/>
      <c r="UAK87"/>
      <c r="UAL87"/>
      <c r="UAM87"/>
      <c r="UAN87"/>
      <c r="UAO87"/>
      <c r="UAP87"/>
      <c r="UAQ87"/>
      <c r="UAR87"/>
      <c r="UAS87"/>
      <c r="UAT87"/>
      <c r="UAU87"/>
      <c r="UAV87"/>
      <c r="UAW87"/>
      <c r="UAX87"/>
      <c r="UAY87"/>
      <c r="UAZ87"/>
      <c r="UBA87"/>
      <c r="UBB87"/>
      <c r="UBC87"/>
      <c r="UBD87"/>
      <c r="UBE87"/>
      <c r="UBF87"/>
      <c r="UBG87"/>
      <c r="UBH87"/>
      <c r="UBI87"/>
      <c r="UBJ87"/>
      <c r="UBK87"/>
      <c r="UBL87"/>
      <c r="UBM87"/>
      <c r="UBN87"/>
      <c r="UBO87"/>
      <c r="UBP87"/>
      <c r="UBQ87"/>
      <c r="UBR87"/>
      <c r="UBS87"/>
      <c r="UBT87"/>
      <c r="UBU87"/>
      <c r="UBV87"/>
      <c r="UBW87"/>
      <c r="UBX87"/>
      <c r="UBY87"/>
      <c r="UBZ87"/>
      <c r="UCA87"/>
      <c r="UCB87"/>
      <c r="UCC87"/>
      <c r="UCD87"/>
      <c r="UCE87"/>
      <c r="UCF87"/>
      <c r="UCG87"/>
      <c r="UCH87"/>
      <c r="UCI87"/>
      <c r="UCJ87"/>
      <c r="UCK87"/>
      <c r="UCL87"/>
      <c r="UCM87"/>
      <c r="UCN87"/>
      <c r="UCO87"/>
      <c r="UCP87"/>
      <c r="UCQ87"/>
      <c r="UCR87"/>
      <c r="UCS87"/>
      <c r="UCT87"/>
      <c r="UCU87"/>
      <c r="UCV87"/>
      <c r="UCW87"/>
      <c r="UCX87"/>
      <c r="UCY87"/>
      <c r="UCZ87"/>
      <c r="UDA87"/>
      <c r="UDB87"/>
      <c r="UDC87"/>
      <c r="UDD87"/>
      <c r="UDE87"/>
      <c r="UDF87"/>
      <c r="UDG87"/>
      <c r="UDH87"/>
      <c r="UDI87"/>
      <c r="UDJ87"/>
      <c r="UDK87"/>
      <c r="UDL87"/>
      <c r="UDM87"/>
      <c r="UDN87"/>
      <c r="UDO87"/>
      <c r="UDP87"/>
      <c r="UDQ87"/>
      <c r="UDR87"/>
      <c r="UDS87"/>
      <c r="UDT87"/>
      <c r="UDU87"/>
      <c r="UDV87"/>
      <c r="UDW87"/>
      <c r="UDX87"/>
      <c r="UDY87"/>
      <c r="UDZ87"/>
      <c r="UEA87"/>
      <c r="UEB87"/>
      <c r="UEC87"/>
      <c r="UED87"/>
      <c r="UEE87"/>
      <c r="UEF87"/>
      <c r="UEG87"/>
      <c r="UEH87"/>
      <c r="UEI87"/>
      <c r="UEJ87"/>
      <c r="UEK87"/>
      <c r="UEL87"/>
      <c r="UEM87"/>
      <c r="UEN87"/>
      <c r="UEO87"/>
      <c r="UEP87"/>
      <c r="UEQ87"/>
      <c r="UER87"/>
      <c r="UES87"/>
      <c r="UET87"/>
      <c r="UEU87"/>
      <c r="UEV87"/>
      <c r="UEW87"/>
      <c r="UEX87"/>
      <c r="UEY87"/>
      <c r="UEZ87"/>
      <c r="UFA87"/>
      <c r="UFB87"/>
      <c r="UFC87"/>
      <c r="UFD87"/>
      <c r="UFE87"/>
      <c r="UFF87"/>
      <c r="UFG87"/>
      <c r="UFH87"/>
      <c r="UFI87"/>
      <c r="UFJ87"/>
      <c r="UFK87"/>
      <c r="UFL87"/>
      <c r="UFM87"/>
      <c r="UFN87"/>
      <c r="UFO87"/>
      <c r="UFP87"/>
      <c r="UFQ87"/>
      <c r="UFR87"/>
      <c r="UFS87"/>
      <c r="UFT87"/>
      <c r="UFU87"/>
      <c r="UFV87"/>
      <c r="UFW87"/>
      <c r="UFX87"/>
      <c r="UFY87"/>
      <c r="UFZ87"/>
      <c r="UGA87"/>
      <c r="UGB87"/>
      <c r="UGC87"/>
      <c r="UGD87"/>
      <c r="UGE87"/>
      <c r="UGF87"/>
      <c r="UGG87"/>
      <c r="UGH87"/>
      <c r="UGI87"/>
      <c r="UGJ87"/>
      <c r="UGK87"/>
      <c r="UGL87"/>
      <c r="UGM87"/>
      <c r="UGN87"/>
      <c r="UGO87"/>
      <c r="UGP87"/>
      <c r="UGQ87"/>
      <c r="UGR87"/>
      <c r="UGS87"/>
      <c r="UGT87"/>
      <c r="UGU87"/>
      <c r="UGV87"/>
      <c r="UGW87"/>
      <c r="UGX87"/>
      <c r="UGY87"/>
      <c r="UGZ87"/>
      <c r="UHA87"/>
      <c r="UHB87"/>
      <c r="UHC87"/>
      <c r="UHD87"/>
      <c r="UHE87"/>
      <c r="UHF87"/>
      <c r="UHG87"/>
      <c r="UHH87"/>
      <c r="UHI87"/>
      <c r="UHJ87"/>
      <c r="UHK87"/>
      <c r="UHL87"/>
      <c r="UHM87"/>
      <c r="UHN87"/>
      <c r="UHO87"/>
      <c r="UHP87"/>
      <c r="UHQ87"/>
      <c r="UHR87"/>
      <c r="UHS87"/>
      <c r="UHT87"/>
      <c r="UHU87"/>
      <c r="UHV87"/>
      <c r="UHW87"/>
      <c r="UHX87"/>
      <c r="UHY87"/>
      <c r="UHZ87"/>
      <c r="UIA87"/>
      <c r="UIB87"/>
      <c r="UIC87"/>
      <c r="UID87"/>
      <c r="UIE87"/>
      <c r="UIF87"/>
      <c r="UIG87"/>
      <c r="UIH87"/>
      <c r="UII87"/>
      <c r="UIJ87"/>
      <c r="UIK87"/>
      <c r="UIL87"/>
      <c r="UIM87"/>
      <c r="UIN87"/>
      <c r="UIO87"/>
      <c r="UIP87"/>
      <c r="UIQ87"/>
      <c r="UIR87"/>
      <c r="UIS87"/>
      <c r="UIT87"/>
      <c r="UIU87"/>
      <c r="UIV87"/>
      <c r="UIW87"/>
      <c r="UIX87"/>
      <c r="UIY87"/>
      <c r="UIZ87"/>
      <c r="UJA87"/>
      <c r="UJB87"/>
      <c r="UJC87"/>
      <c r="UJD87"/>
      <c r="UJE87"/>
      <c r="UJF87"/>
      <c r="UJG87"/>
      <c r="UJH87"/>
      <c r="UJI87"/>
      <c r="UJJ87"/>
      <c r="UJK87"/>
      <c r="UJL87"/>
      <c r="UJM87"/>
      <c r="UJN87"/>
      <c r="UJO87"/>
      <c r="UJP87"/>
      <c r="UJQ87"/>
      <c r="UJR87"/>
      <c r="UJS87"/>
      <c r="UJT87"/>
      <c r="UJU87"/>
      <c r="UJV87"/>
      <c r="UJW87"/>
      <c r="UJX87"/>
      <c r="UJY87"/>
      <c r="UJZ87"/>
      <c r="UKA87"/>
      <c r="UKB87"/>
      <c r="UKC87"/>
      <c r="UKD87"/>
      <c r="UKE87"/>
      <c r="UKF87"/>
      <c r="UKG87"/>
      <c r="UKH87"/>
      <c r="UKI87"/>
      <c r="UKJ87"/>
      <c r="UKK87"/>
      <c r="UKL87"/>
      <c r="UKM87"/>
      <c r="UKN87"/>
      <c r="UKO87"/>
      <c r="UKP87"/>
      <c r="UKQ87"/>
      <c r="UKR87"/>
      <c r="UKS87"/>
      <c r="UKT87"/>
      <c r="UKU87"/>
      <c r="UKV87"/>
      <c r="UKW87"/>
      <c r="UKX87"/>
      <c r="UKY87"/>
      <c r="UKZ87"/>
      <c r="ULA87"/>
      <c r="ULB87"/>
      <c r="ULC87"/>
      <c r="ULD87"/>
      <c r="ULE87"/>
      <c r="ULF87"/>
      <c r="ULG87"/>
      <c r="ULH87"/>
      <c r="ULI87"/>
      <c r="ULJ87"/>
      <c r="ULK87"/>
      <c r="ULL87"/>
      <c r="ULM87"/>
      <c r="ULN87"/>
      <c r="ULO87"/>
      <c r="ULP87"/>
      <c r="ULQ87"/>
      <c r="ULR87"/>
      <c r="ULS87"/>
      <c r="ULT87"/>
      <c r="ULU87"/>
      <c r="ULV87"/>
      <c r="ULW87"/>
      <c r="ULX87"/>
      <c r="ULY87"/>
      <c r="ULZ87"/>
      <c r="UMA87"/>
      <c r="UMB87"/>
      <c r="UMC87"/>
      <c r="UMD87"/>
      <c r="UME87"/>
      <c r="UMF87"/>
      <c r="UMG87"/>
      <c r="UMH87"/>
      <c r="UMI87"/>
      <c r="UMJ87"/>
      <c r="UMK87"/>
      <c r="UML87"/>
      <c r="UMM87"/>
      <c r="UMN87"/>
      <c r="UMO87"/>
      <c r="UMP87"/>
      <c r="UMQ87"/>
      <c r="UMR87"/>
      <c r="UMS87"/>
      <c r="UMT87"/>
      <c r="UMU87"/>
      <c r="UMV87"/>
      <c r="UMW87"/>
      <c r="UMX87"/>
      <c r="UMY87"/>
      <c r="UMZ87"/>
      <c r="UNA87"/>
      <c r="UNB87"/>
      <c r="UNC87"/>
      <c r="UND87"/>
      <c r="UNE87"/>
      <c r="UNF87"/>
      <c r="UNG87"/>
      <c r="UNH87"/>
      <c r="UNI87"/>
      <c r="UNJ87"/>
      <c r="UNK87"/>
      <c r="UNL87"/>
      <c r="UNM87"/>
      <c r="UNN87"/>
      <c r="UNO87"/>
      <c r="UNP87"/>
      <c r="UNQ87"/>
      <c r="UNR87"/>
      <c r="UNS87"/>
      <c r="UNT87"/>
      <c r="UNU87"/>
      <c r="UNV87"/>
      <c r="UNW87"/>
      <c r="UNX87"/>
      <c r="UNY87"/>
      <c r="UNZ87"/>
      <c r="UOA87"/>
      <c r="UOB87"/>
      <c r="UOC87"/>
      <c r="UOD87"/>
      <c r="UOE87"/>
      <c r="UOF87"/>
      <c r="UOG87"/>
      <c r="UOH87"/>
      <c r="UOI87"/>
      <c r="UOJ87"/>
      <c r="UOK87"/>
      <c r="UOL87"/>
      <c r="UOM87"/>
      <c r="UON87"/>
      <c r="UOO87"/>
      <c r="UOP87"/>
      <c r="UOQ87"/>
      <c r="UOR87"/>
      <c r="UOS87"/>
      <c r="UOT87"/>
      <c r="UOU87"/>
      <c r="UOV87"/>
      <c r="UOW87"/>
      <c r="UOX87"/>
      <c r="UOY87"/>
      <c r="UOZ87"/>
      <c r="UPA87"/>
      <c r="UPB87"/>
      <c r="UPC87"/>
      <c r="UPD87"/>
      <c r="UPE87"/>
      <c r="UPF87"/>
      <c r="UPG87"/>
      <c r="UPH87"/>
      <c r="UPI87"/>
      <c r="UPJ87"/>
      <c r="UPK87"/>
      <c r="UPL87"/>
      <c r="UPM87"/>
      <c r="UPN87"/>
      <c r="UPO87"/>
      <c r="UPP87"/>
      <c r="UPQ87"/>
      <c r="UPR87"/>
      <c r="UPS87"/>
      <c r="UPT87"/>
      <c r="UPU87"/>
      <c r="UPV87"/>
      <c r="UPW87"/>
      <c r="UPX87"/>
      <c r="UPY87"/>
      <c r="UPZ87"/>
      <c r="UQA87"/>
      <c r="UQB87"/>
      <c r="UQC87"/>
      <c r="UQD87"/>
      <c r="UQE87"/>
      <c r="UQF87"/>
      <c r="UQG87"/>
      <c r="UQH87"/>
      <c r="UQI87"/>
      <c r="UQJ87"/>
      <c r="UQK87"/>
      <c r="UQL87"/>
      <c r="UQM87"/>
      <c r="UQN87"/>
      <c r="UQO87"/>
      <c r="UQP87"/>
      <c r="UQQ87"/>
      <c r="UQR87"/>
      <c r="UQS87"/>
      <c r="UQT87"/>
      <c r="UQU87"/>
      <c r="UQV87"/>
      <c r="UQW87"/>
      <c r="UQX87"/>
      <c r="UQY87"/>
      <c r="UQZ87"/>
      <c r="URA87"/>
      <c r="URB87"/>
      <c r="URC87"/>
      <c r="URD87"/>
      <c r="URE87"/>
      <c r="URF87"/>
      <c r="URG87"/>
      <c r="URH87"/>
      <c r="URI87"/>
      <c r="URJ87"/>
      <c r="URK87"/>
      <c r="URL87"/>
      <c r="URM87"/>
      <c r="URN87"/>
      <c r="URO87"/>
      <c r="URP87"/>
      <c r="URQ87"/>
      <c r="URR87"/>
      <c r="URS87"/>
      <c r="URT87"/>
      <c r="URU87"/>
      <c r="URV87"/>
      <c r="URW87"/>
      <c r="URX87"/>
      <c r="URY87"/>
      <c r="URZ87"/>
      <c r="USA87"/>
      <c r="USB87"/>
      <c r="USC87"/>
      <c r="USD87"/>
      <c r="USE87"/>
      <c r="USF87"/>
      <c r="USG87"/>
      <c r="USH87"/>
      <c r="USI87"/>
      <c r="USJ87"/>
      <c r="USK87"/>
      <c r="USL87"/>
      <c r="USM87"/>
      <c r="USN87"/>
      <c r="USO87"/>
      <c r="USP87"/>
      <c r="USQ87"/>
      <c r="USR87"/>
      <c r="USS87"/>
      <c r="UST87"/>
      <c r="USU87"/>
      <c r="USV87"/>
      <c r="USW87"/>
      <c r="USX87"/>
      <c r="USY87"/>
      <c r="USZ87"/>
      <c r="UTA87"/>
      <c r="UTB87"/>
      <c r="UTC87"/>
      <c r="UTD87"/>
      <c r="UTE87"/>
      <c r="UTF87"/>
      <c r="UTG87"/>
      <c r="UTH87"/>
      <c r="UTI87"/>
      <c r="UTJ87"/>
      <c r="UTK87"/>
      <c r="UTL87"/>
      <c r="UTM87"/>
      <c r="UTN87"/>
      <c r="UTO87"/>
      <c r="UTP87"/>
      <c r="UTQ87"/>
      <c r="UTR87"/>
      <c r="UTS87"/>
      <c r="UTT87"/>
      <c r="UTU87"/>
      <c r="UTV87"/>
      <c r="UTW87"/>
      <c r="UTX87"/>
      <c r="UTY87"/>
      <c r="UTZ87"/>
      <c r="UUA87"/>
      <c r="UUB87"/>
      <c r="UUC87"/>
      <c r="UUD87"/>
      <c r="UUE87"/>
      <c r="UUF87"/>
      <c r="UUG87"/>
      <c r="UUH87"/>
      <c r="UUI87"/>
      <c r="UUJ87"/>
      <c r="UUK87"/>
      <c r="UUL87"/>
      <c r="UUM87"/>
      <c r="UUN87"/>
      <c r="UUO87"/>
      <c r="UUP87"/>
      <c r="UUQ87"/>
      <c r="UUR87"/>
      <c r="UUS87"/>
      <c r="UUT87"/>
      <c r="UUU87"/>
      <c r="UUV87"/>
      <c r="UUW87"/>
      <c r="UUX87"/>
      <c r="UUY87"/>
      <c r="UUZ87"/>
      <c r="UVA87"/>
      <c r="UVB87"/>
      <c r="UVC87"/>
      <c r="UVD87"/>
      <c r="UVE87"/>
      <c r="UVF87"/>
      <c r="UVG87"/>
      <c r="UVH87"/>
      <c r="UVI87"/>
      <c r="UVJ87"/>
      <c r="UVK87"/>
      <c r="UVL87"/>
      <c r="UVM87"/>
      <c r="UVN87"/>
      <c r="UVO87"/>
      <c r="UVP87"/>
      <c r="UVQ87"/>
      <c r="UVR87"/>
      <c r="UVS87"/>
      <c r="UVT87"/>
      <c r="UVU87"/>
      <c r="UVV87"/>
      <c r="UVW87"/>
      <c r="UVX87"/>
      <c r="UVY87"/>
      <c r="UVZ87"/>
      <c r="UWA87"/>
      <c r="UWB87"/>
      <c r="UWC87"/>
      <c r="UWD87"/>
      <c r="UWE87"/>
      <c r="UWF87"/>
      <c r="UWG87"/>
      <c r="UWH87"/>
      <c r="UWI87"/>
      <c r="UWJ87"/>
      <c r="UWK87"/>
      <c r="UWL87"/>
      <c r="UWM87"/>
      <c r="UWN87"/>
      <c r="UWO87"/>
      <c r="UWP87"/>
      <c r="UWQ87"/>
      <c r="UWR87"/>
      <c r="UWS87"/>
      <c r="UWT87"/>
      <c r="UWU87"/>
      <c r="UWV87"/>
      <c r="UWW87"/>
      <c r="UWX87"/>
      <c r="UWY87"/>
      <c r="UWZ87"/>
      <c r="UXA87"/>
      <c r="UXB87"/>
      <c r="UXC87"/>
      <c r="UXD87"/>
      <c r="UXE87"/>
      <c r="UXF87"/>
      <c r="UXG87"/>
      <c r="UXH87"/>
      <c r="UXI87"/>
      <c r="UXJ87"/>
      <c r="UXK87"/>
      <c r="UXL87"/>
      <c r="UXM87"/>
      <c r="UXN87"/>
      <c r="UXO87"/>
      <c r="UXP87"/>
      <c r="UXQ87"/>
      <c r="UXR87"/>
      <c r="UXS87"/>
      <c r="UXT87"/>
      <c r="UXU87"/>
      <c r="UXV87"/>
      <c r="UXW87"/>
      <c r="UXX87"/>
      <c r="UXY87"/>
      <c r="UXZ87"/>
      <c r="UYA87"/>
      <c r="UYB87"/>
      <c r="UYC87"/>
      <c r="UYD87"/>
      <c r="UYE87"/>
      <c r="UYF87"/>
      <c r="UYG87"/>
      <c r="UYH87"/>
      <c r="UYI87"/>
      <c r="UYJ87"/>
      <c r="UYK87"/>
      <c r="UYL87"/>
      <c r="UYM87"/>
      <c r="UYN87"/>
      <c r="UYO87"/>
      <c r="UYP87"/>
      <c r="UYQ87"/>
      <c r="UYR87"/>
      <c r="UYS87"/>
      <c r="UYT87"/>
      <c r="UYU87"/>
      <c r="UYV87"/>
      <c r="UYW87"/>
      <c r="UYX87"/>
      <c r="UYY87"/>
      <c r="UYZ87"/>
      <c r="UZA87"/>
      <c r="UZB87"/>
      <c r="UZC87"/>
      <c r="UZD87"/>
      <c r="UZE87"/>
      <c r="UZF87"/>
      <c r="UZG87"/>
      <c r="UZH87"/>
      <c r="UZI87"/>
      <c r="UZJ87"/>
      <c r="UZK87"/>
      <c r="UZL87"/>
      <c r="UZM87"/>
      <c r="UZN87"/>
      <c r="UZO87"/>
      <c r="UZP87"/>
      <c r="UZQ87"/>
      <c r="UZR87"/>
      <c r="UZS87"/>
      <c r="UZT87"/>
      <c r="UZU87"/>
      <c r="UZV87"/>
      <c r="UZW87"/>
      <c r="UZX87"/>
      <c r="UZY87"/>
      <c r="UZZ87"/>
      <c r="VAA87"/>
      <c r="VAB87"/>
      <c r="VAC87"/>
      <c r="VAD87"/>
      <c r="VAE87"/>
      <c r="VAF87"/>
      <c r="VAG87"/>
      <c r="VAH87"/>
      <c r="VAI87"/>
      <c r="VAJ87"/>
      <c r="VAK87"/>
      <c r="VAL87"/>
      <c r="VAM87"/>
      <c r="VAN87"/>
      <c r="VAO87"/>
      <c r="VAP87"/>
      <c r="VAQ87"/>
      <c r="VAR87"/>
      <c r="VAS87"/>
      <c r="VAT87"/>
      <c r="VAU87"/>
      <c r="VAV87"/>
      <c r="VAW87"/>
      <c r="VAX87"/>
      <c r="VAY87"/>
      <c r="VAZ87"/>
      <c r="VBA87"/>
      <c r="VBB87"/>
      <c r="VBC87"/>
      <c r="VBD87"/>
      <c r="VBE87"/>
      <c r="VBF87"/>
      <c r="VBG87"/>
      <c r="VBH87"/>
      <c r="VBI87"/>
      <c r="VBJ87"/>
      <c r="VBK87"/>
      <c r="VBL87"/>
      <c r="VBM87"/>
      <c r="VBN87"/>
      <c r="VBO87"/>
      <c r="VBP87"/>
      <c r="VBQ87"/>
      <c r="VBR87"/>
      <c r="VBS87"/>
      <c r="VBT87"/>
      <c r="VBU87"/>
      <c r="VBV87"/>
      <c r="VBW87"/>
      <c r="VBX87"/>
      <c r="VBY87"/>
      <c r="VBZ87"/>
      <c r="VCA87"/>
      <c r="VCB87"/>
      <c r="VCC87"/>
      <c r="VCD87"/>
      <c r="VCE87"/>
      <c r="VCF87"/>
      <c r="VCG87"/>
      <c r="VCH87"/>
      <c r="VCI87"/>
      <c r="VCJ87"/>
      <c r="VCK87"/>
      <c r="VCL87"/>
      <c r="VCM87"/>
      <c r="VCN87"/>
      <c r="VCO87"/>
      <c r="VCP87"/>
      <c r="VCQ87"/>
      <c r="VCR87"/>
      <c r="VCS87"/>
      <c r="VCT87"/>
      <c r="VCU87"/>
      <c r="VCV87"/>
      <c r="VCW87"/>
      <c r="VCX87"/>
      <c r="VCY87"/>
      <c r="VCZ87"/>
      <c r="VDA87"/>
      <c r="VDB87"/>
      <c r="VDC87"/>
      <c r="VDD87"/>
      <c r="VDE87"/>
      <c r="VDF87"/>
      <c r="VDG87"/>
      <c r="VDH87"/>
      <c r="VDI87"/>
      <c r="VDJ87"/>
      <c r="VDK87"/>
      <c r="VDL87"/>
      <c r="VDM87"/>
      <c r="VDN87"/>
      <c r="VDO87"/>
      <c r="VDP87"/>
      <c r="VDQ87"/>
      <c r="VDR87"/>
      <c r="VDS87"/>
      <c r="VDT87"/>
      <c r="VDU87"/>
      <c r="VDV87"/>
      <c r="VDW87"/>
      <c r="VDX87"/>
      <c r="VDY87"/>
      <c r="VDZ87"/>
      <c r="VEA87"/>
      <c r="VEB87"/>
      <c r="VEC87"/>
      <c r="VED87"/>
      <c r="VEE87"/>
      <c r="VEF87"/>
      <c r="VEG87"/>
      <c r="VEH87"/>
      <c r="VEI87"/>
      <c r="VEJ87"/>
      <c r="VEK87"/>
      <c r="VEL87"/>
      <c r="VEM87"/>
      <c r="VEN87"/>
      <c r="VEO87"/>
      <c r="VEP87"/>
      <c r="VEQ87"/>
      <c r="VER87"/>
      <c r="VES87"/>
      <c r="VET87"/>
      <c r="VEU87"/>
      <c r="VEV87"/>
      <c r="VEW87"/>
      <c r="VEX87"/>
      <c r="VEY87"/>
      <c r="VEZ87"/>
      <c r="VFA87"/>
      <c r="VFB87"/>
      <c r="VFC87"/>
      <c r="VFD87"/>
      <c r="VFE87"/>
      <c r="VFF87"/>
      <c r="VFG87"/>
      <c r="VFH87"/>
      <c r="VFI87"/>
      <c r="VFJ87"/>
      <c r="VFK87"/>
      <c r="VFL87"/>
      <c r="VFM87"/>
      <c r="VFN87"/>
      <c r="VFO87"/>
      <c r="VFP87"/>
      <c r="VFQ87"/>
      <c r="VFR87"/>
      <c r="VFS87"/>
      <c r="VFT87"/>
      <c r="VFU87"/>
      <c r="VFV87"/>
      <c r="VFW87"/>
      <c r="VFX87"/>
      <c r="VFY87"/>
      <c r="VFZ87"/>
      <c r="VGA87"/>
      <c r="VGB87"/>
      <c r="VGC87"/>
      <c r="VGD87"/>
      <c r="VGE87"/>
      <c r="VGF87"/>
      <c r="VGG87"/>
      <c r="VGH87"/>
      <c r="VGI87"/>
      <c r="VGJ87"/>
      <c r="VGK87"/>
      <c r="VGL87"/>
      <c r="VGM87"/>
      <c r="VGN87"/>
      <c r="VGO87"/>
      <c r="VGP87"/>
      <c r="VGQ87"/>
      <c r="VGR87"/>
      <c r="VGS87"/>
      <c r="VGT87"/>
      <c r="VGU87"/>
      <c r="VGV87"/>
      <c r="VGW87"/>
      <c r="VGX87"/>
      <c r="VGY87"/>
      <c r="VGZ87"/>
      <c r="VHA87"/>
      <c r="VHB87"/>
      <c r="VHC87"/>
      <c r="VHD87"/>
      <c r="VHE87"/>
      <c r="VHF87"/>
      <c r="VHG87"/>
      <c r="VHH87"/>
      <c r="VHI87"/>
      <c r="VHJ87"/>
      <c r="VHK87"/>
      <c r="VHL87"/>
      <c r="VHM87"/>
      <c r="VHN87"/>
      <c r="VHO87"/>
      <c r="VHP87"/>
      <c r="VHQ87"/>
      <c r="VHR87"/>
      <c r="VHS87"/>
      <c r="VHT87"/>
      <c r="VHU87"/>
      <c r="VHV87"/>
      <c r="VHW87"/>
      <c r="VHX87"/>
      <c r="VHY87"/>
      <c r="VHZ87"/>
      <c r="VIA87"/>
      <c r="VIB87"/>
      <c r="VIC87"/>
      <c r="VID87"/>
      <c r="VIE87"/>
      <c r="VIF87"/>
      <c r="VIG87"/>
      <c r="VIH87"/>
      <c r="VII87"/>
      <c r="VIJ87"/>
      <c r="VIK87"/>
      <c r="VIL87"/>
      <c r="VIM87"/>
      <c r="VIN87"/>
      <c r="VIO87"/>
      <c r="VIP87"/>
      <c r="VIQ87"/>
      <c r="VIR87"/>
      <c r="VIS87"/>
      <c r="VIT87"/>
      <c r="VIU87"/>
      <c r="VIV87"/>
      <c r="VIW87"/>
      <c r="VIX87"/>
      <c r="VIY87"/>
      <c r="VIZ87"/>
      <c r="VJA87"/>
      <c r="VJB87"/>
      <c r="VJC87"/>
      <c r="VJD87"/>
      <c r="VJE87"/>
      <c r="VJF87"/>
      <c r="VJG87"/>
      <c r="VJH87"/>
      <c r="VJI87"/>
      <c r="VJJ87"/>
      <c r="VJK87"/>
      <c r="VJL87"/>
      <c r="VJM87"/>
      <c r="VJN87"/>
      <c r="VJO87"/>
      <c r="VJP87"/>
      <c r="VJQ87"/>
      <c r="VJR87"/>
      <c r="VJS87"/>
      <c r="VJT87"/>
      <c r="VJU87"/>
      <c r="VJV87"/>
      <c r="VJW87"/>
      <c r="VJX87"/>
      <c r="VJY87"/>
      <c r="VJZ87"/>
      <c r="VKA87"/>
      <c r="VKB87"/>
      <c r="VKC87"/>
      <c r="VKD87"/>
      <c r="VKE87"/>
      <c r="VKF87"/>
      <c r="VKG87"/>
      <c r="VKH87"/>
      <c r="VKI87"/>
      <c r="VKJ87"/>
      <c r="VKK87"/>
      <c r="VKL87"/>
      <c r="VKM87"/>
      <c r="VKN87"/>
      <c r="VKO87"/>
      <c r="VKP87"/>
      <c r="VKQ87"/>
      <c r="VKR87"/>
      <c r="VKS87"/>
      <c r="VKT87"/>
      <c r="VKU87"/>
      <c r="VKV87"/>
      <c r="VKW87"/>
      <c r="VKX87"/>
      <c r="VKY87"/>
      <c r="VKZ87"/>
      <c r="VLA87"/>
      <c r="VLB87"/>
      <c r="VLC87"/>
      <c r="VLD87"/>
      <c r="VLE87"/>
      <c r="VLF87"/>
      <c r="VLG87"/>
      <c r="VLH87"/>
      <c r="VLI87"/>
      <c r="VLJ87"/>
      <c r="VLK87"/>
      <c r="VLL87"/>
      <c r="VLM87"/>
      <c r="VLN87"/>
      <c r="VLO87"/>
      <c r="VLP87"/>
      <c r="VLQ87"/>
      <c r="VLR87"/>
      <c r="VLS87"/>
      <c r="VLT87"/>
      <c r="VLU87"/>
      <c r="VLV87"/>
      <c r="VLW87"/>
      <c r="VLX87"/>
      <c r="VLY87"/>
      <c r="VLZ87"/>
      <c r="VMA87"/>
      <c r="VMB87"/>
      <c r="VMC87"/>
      <c r="VMD87"/>
      <c r="VME87"/>
      <c r="VMF87"/>
      <c r="VMG87"/>
      <c r="VMH87"/>
      <c r="VMI87"/>
      <c r="VMJ87"/>
      <c r="VMK87"/>
      <c r="VML87"/>
      <c r="VMM87"/>
      <c r="VMN87"/>
      <c r="VMO87"/>
      <c r="VMP87"/>
      <c r="VMQ87"/>
      <c r="VMR87"/>
      <c r="VMS87"/>
      <c r="VMT87"/>
      <c r="VMU87"/>
      <c r="VMV87"/>
      <c r="VMW87"/>
      <c r="VMX87"/>
      <c r="VMY87"/>
      <c r="VMZ87"/>
      <c r="VNA87"/>
      <c r="VNB87"/>
      <c r="VNC87"/>
      <c r="VND87"/>
      <c r="VNE87"/>
      <c r="VNF87"/>
      <c r="VNG87"/>
      <c r="VNH87"/>
      <c r="VNI87"/>
      <c r="VNJ87"/>
      <c r="VNK87"/>
      <c r="VNL87"/>
      <c r="VNM87"/>
      <c r="VNN87"/>
      <c r="VNO87"/>
      <c r="VNP87"/>
      <c r="VNQ87"/>
      <c r="VNR87"/>
      <c r="VNS87"/>
      <c r="VNT87"/>
      <c r="VNU87"/>
      <c r="VNV87"/>
      <c r="VNW87"/>
      <c r="VNX87"/>
      <c r="VNY87"/>
      <c r="VNZ87"/>
      <c r="VOA87"/>
      <c r="VOB87"/>
      <c r="VOC87"/>
      <c r="VOD87"/>
      <c r="VOE87"/>
      <c r="VOF87"/>
      <c r="VOG87"/>
      <c r="VOH87"/>
      <c r="VOI87"/>
      <c r="VOJ87"/>
      <c r="VOK87"/>
      <c r="VOL87"/>
      <c r="VOM87"/>
      <c r="VON87"/>
      <c r="VOO87"/>
      <c r="VOP87"/>
      <c r="VOQ87"/>
      <c r="VOR87"/>
      <c r="VOS87"/>
      <c r="VOT87"/>
      <c r="VOU87"/>
      <c r="VOV87"/>
      <c r="VOW87"/>
      <c r="VOX87"/>
      <c r="VOY87"/>
      <c r="VOZ87"/>
      <c r="VPA87"/>
      <c r="VPB87"/>
      <c r="VPC87"/>
      <c r="VPD87"/>
      <c r="VPE87"/>
      <c r="VPF87"/>
      <c r="VPG87"/>
      <c r="VPH87"/>
      <c r="VPI87"/>
      <c r="VPJ87"/>
      <c r="VPK87"/>
      <c r="VPL87"/>
      <c r="VPM87"/>
      <c r="VPN87"/>
      <c r="VPO87"/>
      <c r="VPP87"/>
      <c r="VPQ87"/>
      <c r="VPR87"/>
      <c r="VPS87"/>
      <c r="VPT87"/>
      <c r="VPU87"/>
      <c r="VPV87"/>
      <c r="VPW87"/>
      <c r="VPX87"/>
      <c r="VPY87"/>
      <c r="VPZ87"/>
      <c r="VQA87"/>
      <c r="VQB87"/>
      <c r="VQC87"/>
      <c r="VQD87"/>
      <c r="VQE87"/>
      <c r="VQF87"/>
      <c r="VQG87"/>
      <c r="VQH87"/>
      <c r="VQI87"/>
      <c r="VQJ87"/>
      <c r="VQK87"/>
      <c r="VQL87"/>
      <c r="VQM87"/>
      <c r="VQN87"/>
      <c r="VQO87"/>
      <c r="VQP87"/>
      <c r="VQQ87"/>
      <c r="VQR87"/>
      <c r="VQS87"/>
      <c r="VQT87"/>
      <c r="VQU87"/>
      <c r="VQV87"/>
      <c r="VQW87"/>
      <c r="VQX87"/>
      <c r="VQY87"/>
      <c r="VQZ87"/>
      <c r="VRA87"/>
      <c r="VRB87"/>
      <c r="VRC87"/>
      <c r="VRD87"/>
      <c r="VRE87"/>
      <c r="VRF87"/>
      <c r="VRG87"/>
      <c r="VRH87"/>
      <c r="VRI87"/>
      <c r="VRJ87"/>
      <c r="VRK87"/>
      <c r="VRL87"/>
      <c r="VRM87"/>
      <c r="VRN87"/>
      <c r="VRO87"/>
      <c r="VRP87"/>
      <c r="VRQ87"/>
      <c r="VRR87"/>
      <c r="VRS87"/>
      <c r="VRT87"/>
      <c r="VRU87"/>
      <c r="VRV87"/>
      <c r="VRW87"/>
      <c r="VRX87"/>
      <c r="VRY87"/>
      <c r="VRZ87"/>
      <c r="VSA87"/>
      <c r="VSB87"/>
      <c r="VSC87"/>
      <c r="VSD87"/>
      <c r="VSE87"/>
      <c r="VSF87"/>
      <c r="VSG87"/>
      <c r="VSH87"/>
      <c r="VSI87"/>
      <c r="VSJ87"/>
      <c r="VSK87"/>
      <c r="VSL87"/>
      <c r="VSM87"/>
      <c r="VSN87"/>
      <c r="VSO87"/>
      <c r="VSP87"/>
      <c r="VSQ87"/>
      <c r="VSR87"/>
      <c r="VSS87"/>
      <c r="VST87"/>
      <c r="VSU87"/>
      <c r="VSV87"/>
      <c r="VSW87"/>
      <c r="VSX87"/>
      <c r="VSY87"/>
      <c r="VSZ87"/>
      <c r="VTA87"/>
      <c r="VTB87"/>
      <c r="VTC87"/>
      <c r="VTD87"/>
      <c r="VTE87"/>
      <c r="VTF87"/>
      <c r="VTG87"/>
      <c r="VTH87"/>
      <c r="VTI87"/>
      <c r="VTJ87"/>
      <c r="VTK87"/>
      <c r="VTL87"/>
      <c r="VTM87"/>
      <c r="VTN87"/>
      <c r="VTO87"/>
      <c r="VTP87"/>
      <c r="VTQ87"/>
      <c r="VTR87"/>
      <c r="VTS87"/>
      <c r="VTT87"/>
      <c r="VTU87"/>
      <c r="VTV87"/>
      <c r="VTW87"/>
      <c r="VTX87"/>
      <c r="VTY87"/>
      <c r="VTZ87"/>
      <c r="VUA87"/>
      <c r="VUB87"/>
      <c r="VUC87"/>
      <c r="VUD87"/>
      <c r="VUE87"/>
      <c r="VUF87"/>
      <c r="VUG87"/>
      <c r="VUH87"/>
      <c r="VUI87"/>
      <c r="VUJ87"/>
      <c r="VUK87"/>
      <c r="VUL87"/>
      <c r="VUM87"/>
      <c r="VUN87"/>
      <c r="VUO87"/>
      <c r="VUP87"/>
      <c r="VUQ87"/>
      <c r="VUR87"/>
      <c r="VUS87"/>
      <c r="VUT87"/>
      <c r="VUU87"/>
      <c r="VUV87"/>
      <c r="VUW87"/>
      <c r="VUX87"/>
      <c r="VUY87"/>
      <c r="VUZ87"/>
      <c r="VVA87"/>
      <c r="VVB87"/>
      <c r="VVC87"/>
      <c r="VVD87"/>
      <c r="VVE87"/>
      <c r="VVF87"/>
      <c r="VVG87"/>
      <c r="VVH87"/>
      <c r="VVI87"/>
      <c r="VVJ87"/>
      <c r="VVK87"/>
      <c r="VVL87"/>
      <c r="VVM87"/>
      <c r="VVN87"/>
      <c r="VVO87"/>
      <c r="VVP87"/>
      <c r="VVQ87"/>
      <c r="VVR87"/>
      <c r="VVS87"/>
      <c r="VVT87"/>
      <c r="VVU87"/>
      <c r="VVV87"/>
      <c r="VVW87"/>
      <c r="VVX87"/>
      <c r="VVY87"/>
      <c r="VVZ87"/>
      <c r="VWA87"/>
      <c r="VWB87"/>
      <c r="VWC87"/>
      <c r="VWD87"/>
      <c r="VWE87"/>
      <c r="VWF87"/>
      <c r="VWG87"/>
      <c r="VWH87"/>
      <c r="VWI87"/>
      <c r="VWJ87"/>
      <c r="VWK87"/>
      <c r="VWL87"/>
      <c r="VWM87"/>
      <c r="VWN87"/>
      <c r="VWO87"/>
      <c r="VWP87"/>
      <c r="VWQ87"/>
      <c r="VWR87"/>
      <c r="VWS87"/>
      <c r="VWT87"/>
      <c r="VWU87"/>
      <c r="VWV87"/>
      <c r="VWW87"/>
      <c r="VWX87"/>
      <c r="VWY87"/>
      <c r="VWZ87"/>
      <c r="VXA87"/>
      <c r="VXB87"/>
      <c r="VXC87"/>
      <c r="VXD87"/>
      <c r="VXE87"/>
      <c r="VXF87"/>
      <c r="VXG87"/>
      <c r="VXH87"/>
      <c r="VXI87"/>
      <c r="VXJ87"/>
      <c r="VXK87"/>
      <c r="VXL87"/>
      <c r="VXM87"/>
      <c r="VXN87"/>
      <c r="VXO87"/>
      <c r="VXP87"/>
      <c r="VXQ87"/>
      <c r="VXR87"/>
      <c r="VXS87"/>
      <c r="VXT87"/>
      <c r="VXU87"/>
      <c r="VXV87"/>
      <c r="VXW87"/>
      <c r="VXX87"/>
      <c r="VXY87"/>
      <c r="VXZ87"/>
      <c r="VYA87"/>
      <c r="VYB87"/>
      <c r="VYC87"/>
      <c r="VYD87"/>
      <c r="VYE87"/>
      <c r="VYF87"/>
      <c r="VYG87"/>
      <c r="VYH87"/>
      <c r="VYI87"/>
      <c r="VYJ87"/>
      <c r="VYK87"/>
      <c r="VYL87"/>
      <c r="VYM87"/>
      <c r="VYN87"/>
      <c r="VYO87"/>
      <c r="VYP87"/>
      <c r="VYQ87"/>
      <c r="VYR87"/>
      <c r="VYS87"/>
      <c r="VYT87"/>
      <c r="VYU87"/>
      <c r="VYV87"/>
      <c r="VYW87"/>
      <c r="VYX87"/>
      <c r="VYY87"/>
      <c r="VYZ87"/>
      <c r="VZA87"/>
      <c r="VZB87"/>
      <c r="VZC87"/>
      <c r="VZD87"/>
      <c r="VZE87"/>
      <c r="VZF87"/>
      <c r="VZG87"/>
      <c r="VZH87"/>
      <c r="VZI87"/>
      <c r="VZJ87"/>
      <c r="VZK87"/>
      <c r="VZL87"/>
      <c r="VZM87"/>
      <c r="VZN87"/>
      <c r="VZO87"/>
      <c r="VZP87"/>
      <c r="VZQ87"/>
      <c r="VZR87"/>
      <c r="VZS87"/>
      <c r="VZT87"/>
      <c r="VZU87"/>
      <c r="VZV87"/>
      <c r="VZW87"/>
      <c r="VZX87"/>
      <c r="VZY87"/>
      <c r="VZZ87"/>
      <c r="WAA87"/>
      <c r="WAB87"/>
      <c r="WAC87"/>
      <c r="WAD87"/>
      <c r="WAE87"/>
      <c r="WAF87"/>
      <c r="WAG87"/>
      <c r="WAH87"/>
      <c r="WAI87"/>
      <c r="WAJ87"/>
      <c r="WAK87"/>
      <c r="WAL87"/>
      <c r="WAM87"/>
      <c r="WAN87"/>
      <c r="WAO87"/>
      <c r="WAP87"/>
      <c r="WAQ87"/>
      <c r="WAR87"/>
      <c r="WAS87"/>
      <c r="WAT87"/>
      <c r="WAU87"/>
      <c r="WAV87"/>
      <c r="WAW87"/>
      <c r="WAX87"/>
      <c r="WAY87"/>
      <c r="WAZ87"/>
      <c r="WBA87"/>
      <c r="WBB87"/>
      <c r="WBC87"/>
      <c r="WBD87"/>
      <c r="WBE87"/>
      <c r="WBF87"/>
      <c r="WBG87"/>
      <c r="WBH87"/>
      <c r="WBI87"/>
      <c r="WBJ87"/>
      <c r="WBK87"/>
      <c r="WBL87"/>
      <c r="WBM87"/>
      <c r="WBN87"/>
      <c r="WBO87"/>
      <c r="WBP87"/>
      <c r="WBQ87"/>
      <c r="WBR87"/>
      <c r="WBS87"/>
      <c r="WBT87"/>
      <c r="WBU87"/>
      <c r="WBV87"/>
      <c r="WBW87"/>
      <c r="WBX87"/>
      <c r="WBY87"/>
      <c r="WBZ87"/>
      <c r="WCA87"/>
      <c r="WCB87"/>
      <c r="WCC87"/>
      <c r="WCD87"/>
      <c r="WCE87"/>
      <c r="WCF87"/>
      <c r="WCG87"/>
      <c r="WCH87"/>
      <c r="WCI87"/>
      <c r="WCJ87"/>
      <c r="WCK87"/>
      <c r="WCL87"/>
      <c r="WCM87"/>
      <c r="WCN87"/>
      <c r="WCO87"/>
      <c r="WCP87"/>
      <c r="WCQ87"/>
      <c r="WCR87"/>
      <c r="WCS87"/>
      <c r="WCT87"/>
      <c r="WCU87"/>
      <c r="WCV87"/>
      <c r="WCW87"/>
      <c r="WCX87"/>
      <c r="WCY87"/>
      <c r="WCZ87"/>
      <c r="WDA87"/>
      <c r="WDB87"/>
      <c r="WDC87"/>
      <c r="WDD87"/>
      <c r="WDE87"/>
      <c r="WDF87"/>
      <c r="WDG87"/>
      <c r="WDH87"/>
      <c r="WDI87"/>
      <c r="WDJ87"/>
      <c r="WDK87"/>
      <c r="WDL87"/>
      <c r="WDM87"/>
      <c r="WDN87"/>
      <c r="WDO87"/>
      <c r="WDP87"/>
      <c r="WDQ87"/>
      <c r="WDR87"/>
      <c r="WDS87"/>
      <c r="WDT87"/>
      <c r="WDU87"/>
      <c r="WDV87"/>
      <c r="WDW87"/>
      <c r="WDX87"/>
      <c r="WDY87"/>
      <c r="WDZ87"/>
      <c r="WEA87"/>
      <c r="WEB87"/>
      <c r="WEC87"/>
      <c r="WED87"/>
      <c r="WEE87"/>
      <c r="WEF87"/>
      <c r="WEG87"/>
      <c r="WEH87"/>
      <c r="WEI87"/>
      <c r="WEJ87"/>
      <c r="WEK87"/>
      <c r="WEL87"/>
      <c r="WEM87"/>
      <c r="WEN87"/>
      <c r="WEO87"/>
      <c r="WEP87"/>
      <c r="WEQ87"/>
      <c r="WER87"/>
      <c r="WES87"/>
      <c r="WET87"/>
      <c r="WEU87"/>
      <c r="WEV87"/>
      <c r="WEW87"/>
      <c r="WEX87"/>
      <c r="WEY87"/>
      <c r="WEZ87"/>
      <c r="WFA87"/>
      <c r="WFB87"/>
      <c r="WFC87"/>
      <c r="WFD87"/>
      <c r="WFE87"/>
      <c r="WFF87"/>
      <c r="WFG87"/>
      <c r="WFH87"/>
      <c r="WFI87"/>
      <c r="WFJ87"/>
      <c r="WFK87"/>
      <c r="WFL87"/>
      <c r="WFM87"/>
      <c r="WFN87"/>
      <c r="WFO87"/>
      <c r="WFP87"/>
      <c r="WFQ87"/>
      <c r="WFR87"/>
      <c r="WFS87"/>
      <c r="WFT87"/>
      <c r="WFU87"/>
      <c r="WFV87"/>
      <c r="WFW87"/>
      <c r="WFX87"/>
      <c r="WFY87"/>
      <c r="WFZ87"/>
      <c r="WGA87"/>
      <c r="WGB87"/>
      <c r="WGC87"/>
      <c r="WGD87"/>
      <c r="WGE87"/>
      <c r="WGF87"/>
      <c r="WGG87"/>
      <c r="WGH87"/>
      <c r="WGI87"/>
      <c r="WGJ87"/>
      <c r="WGK87"/>
      <c r="WGL87"/>
      <c r="WGM87"/>
      <c r="WGN87"/>
      <c r="WGO87"/>
      <c r="WGP87"/>
      <c r="WGQ87"/>
      <c r="WGR87"/>
      <c r="WGS87"/>
      <c r="WGT87"/>
      <c r="WGU87"/>
      <c r="WGV87"/>
      <c r="WGW87"/>
      <c r="WGX87"/>
      <c r="WGY87"/>
      <c r="WGZ87"/>
      <c r="WHA87"/>
      <c r="WHB87"/>
      <c r="WHC87"/>
      <c r="WHD87"/>
      <c r="WHE87"/>
      <c r="WHF87"/>
      <c r="WHG87"/>
      <c r="WHH87"/>
      <c r="WHI87"/>
      <c r="WHJ87"/>
      <c r="WHK87"/>
      <c r="WHL87"/>
      <c r="WHM87"/>
      <c r="WHN87"/>
      <c r="WHO87"/>
      <c r="WHP87"/>
      <c r="WHQ87"/>
      <c r="WHR87"/>
      <c r="WHS87"/>
      <c r="WHT87"/>
      <c r="WHU87"/>
      <c r="WHV87"/>
      <c r="WHW87"/>
      <c r="WHX87"/>
      <c r="WHY87"/>
      <c r="WHZ87"/>
      <c r="WIA87"/>
      <c r="WIB87"/>
      <c r="WIC87"/>
      <c r="WID87"/>
      <c r="WIE87"/>
      <c r="WIF87"/>
      <c r="WIG87"/>
      <c r="WIH87"/>
      <c r="WII87"/>
      <c r="WIJ87"/>
      <c r="WIK87"/>
      <c r="WIL87"/>
      <c r="WIM87"/>
      <c r="WIN87"/>
      <c r="WIO87"/>
      <c r="WIP87"/>
      <c r="WIQ87"/>
      <c r="WIR87"/>
      <c r="WIS87"/>
      <c r="WIT87"/>
      <c r="WIU87"/>
      <c r="WIV87"/>
      <c r="WIW87"/>
      <c r="WIX87"/>
      <c r="WIY87"/>
      <c r="WIZ87"/>
      <c r="WJA87"/>
      <c r="WJB87"/>
      <c r="WJC87"/>
      <c r="WJD87"/>
      <c r="WJE87"/>
      <c r="WJF87"/>
      <c r="WJG87"/>
      <c r="WJH87"/>
      <c r="WJI87"/>
      <c r="WJJ87"/>
      <c r="WJK87"/>
      <c r="WJL87"/>
      <c r="WJM87"/>
      <c r="WJN87"/>
      <c r="WJO87"/>
      <c r="WJP87"/>
      <c r="WJQ87"/>
      <c r="WJR87"/>
      <c r="WJS87"/>
      <c r="WJT87"/>
      <c r="WJU87"/>
      <c r="WJV87"/>
      <c r="WJW87"/>
      <c r="WJX87"/>
      <c r="WJY87"/>
      <c r="WJZ87"/>
      <c r="WKA87"/>
      <c r="WKB87"/>
      <c r="WKC87"/>
      <c r="WKD87"/>
      <c r="WKE87"/>
      <c r="WKF87"/>
      <c r="WKG87"/>
      <c r="WKH87"/>
      <c r="WKI87"/>
      <c r="WKJ87"/>
      <c r="WKK87"/>
      <c r="WKL87"/>
      <c r="WKM87"/>
      <c r="WKN87"/>
      <c r="WKO87"/>
      <c r="WKP87"/>
      <c r="WKQ87"/>
      <c r="WKR87"/>
      <c r="WKS87"/>
      <c r="WKT87"/>
      <c r="WKU87"/>
      <c r="WKV87"/>
      <c r="WKW87"/>
      <c r="WKX87"/>
      <c r="WKY87"/>
      <c r="WKZ87"/>
      <c r="WLA87"/>
      <c r="WLB87"/>
      <c r="WLC87"/>
      <c r="WLD87"/>
      <c r="WLE87"/>
      <c r="WLF87"/>
      <c r="WLG87"/>
      <c r="WLH87"/>
      <c r="WLI87"/>
      <c r="WLJ87"/>
      <c r="WLK87"/>
      <c r="WLL87"/>
      <c r="WLM87"/>
      <c r="WLN87"/>
      <c r="WLO87"/>
      <c r="WLP87"/>
      <c r="WLQ87"/>
      <c r="WLR87"/>
      <c r="WLS87"/>
      <c r="WLT87"/>
      <c r="WLU87"/>
      <c r="WLV87"/>
      <c r="WLW87"/>
      <c r="WLX87"/>
      <c r="WLY87"/>
      <c r="WLZ87"/>
      <c r="WMA87"/>
      <c r="WMB87"/>
      <c r="WMC87"/>
      <c r="WMD87"/>
      <c r="WME87"/>
      <c r="WMF87"/>
      <c r="WMG87"/>
      <c r="WMH87"/>
      <c r="WMI87"/>
      <c r="WMJ87"/>
      <c r="WMK87"/>
      <c r="WML87"/>
      <c r="WMM87"/>
      <c r="WMN87"/>
      <c r="WMO87"/>
      <c r="WMP87"/>
      <c r="WMQ87"/>
      <c r="WMR87"/>
      <c r="WMS87"/>
      <c r="WMT87"/>
      <c r="WMU87"/>
      <c r="WMV87"/>
      <c r="WMW87"/>
      <c r="WMX87"/>
      <c r="WMY87"/>
      <c r="WMZ87"/>
      <c r="WNA87"/>
      <c r="WNB87"/>
      <c r="WNC87"/>
      <c r="WND87"/>
      <c r="WNE87"/>
      <c r="WNF87"/>
      <c r="WNG87"/>
      <c r="WNH87"/>
      <c r="WNI87"/>
      <c r="WNJ87"/>
      <c r="WNK87"/>
      <c r="WNL87"/>
      <c r="WNM87"/>
      <c r="WNN87"/>
      <c r="WNO87"/>
      <c r="WNP87"/>
      <c r="WNQ87"/>
      <c r="WNR87"/>
      <c r="WNS87"/>
      <c r="WNT87"/>
      <c r="WNU87"/>
      <c r="WNV87"/>
      <c r="WNW87"/>
      <c r="WNX87"/>
      <c r="WNY87"/>
      <c r="WNZ87"/>
      <c r="WOA87"/>
      <c r="WOB87"/>
      <c r="WOC87"/>
      <c r="WOD87"/>
      <c r="WOE87"/>
      <c r="WOF87"/>
      <c r="WOG87"/>
      <c r="WOH87"/>
      <c r="WOI87"/>
      <c r="WOJ87"/>
      <c r="WOK87"/>
      <c r="WOL87"/>
      <c r="WOM87"/>
      <c r="WON87"/>
      <c r="WOO87"/>
      <c r="WOP87"/>
      <c r="WOQ87"/>
      <c r="WOR87"/>
      <c r="WOS87"/>
      <c r="WOT87"/>
      <c r="WOU87"/>
      <c r="WOV87"/>
      <c r="WOW87"/>
      <c r="WOX87"/>
      <c r="WOY87"/>
      <c r="WOZ87"/>
      <c r="WPA87"/>
      <c r="WPB87"/>
      <c r="WPC87"/>
      <c r="WPD87"/>
      <c r="WPE87"/>
      <c r="WPF87"/>
      <c r="WPG87"/>
      <c r="WPH87"/>
      <c r="WPI87"/>
      <c r="WPJ87"/>
      <c r="WPK87"/>
      <c r="WPL87"/>
      <c r="WPM87"/>
      <c r="WPN87"/>
      <c r="WPO87"/>
      <c r="WPP87"/>
      <c r="WPQ87"/>
      <c r="WPR87"/>
      <c r="WPS87"/>
      <c r="WPT87"/>
      <c r="WPU87"/>
      <c r="WPV87"/>
      <c r="WPW87"/>
      <c r="WPX87"/>
      <c r="WPY87"/>
      <c r="WPZ87"/>
      <c r="WQA87"/>
      <c r="WQB87"/>
      <c r="WQC87"/>
      <c r="WQD87"/>
      <c r="WQE87"/>
      <c r="WQF87"/>
      <c r="WQG87"/>
      <c r="WQH87"/>
      <c r="WQI87"/>
      <c r="WQJ87"/>
      <c r="WQK87"/>
      <c r="WQL87"/>
      <c r="WQM87"/>
      <c r="WQN87"/>
      <c r="WQO87"/>
      <c r="WQP87"/>
      <c r="WQQ87"/>
      <c r="WQR87"/>
      <c r="WQS87"/>
      <c r="WQT87"/>
      <c r="WQU87"/>
      <c r="WQV87"/>
      <c r="WQW87"/>
      <c r="WQX87"/>
      <c r="WQY87"/>
      <c r="WQZ87"/>
      <c r="WRA87"/>
      <c r="WRB87"/>
      <c r="WRC87"/>
      <c r="WRD87"/>
      <c r="WRE87"/>
      <c r="WRF87"/>
      <c r="WRG87"/>
      <c r="WRH87"/>
      <c r="WRI87"/>
      <c r="WRJ87"/>
      <c r="WRK87"/>
      <c r="WRL87"/>
      <c r="WRM87"/>
      <c r="WRN87"/>
      <c r="WRO87"/>
      <c r="WRP87"/>
      <c r="WRQ87"/>
      <c r="WRR87"/>
      <c r="WRS87"/>
      <c r="WRT87"/>
      <c r="WRU87"/>
      <c r="WRV87"/>
      <c r="WRW87"/>
      <c r="WRX87"/>
      <c r="WRY87"/>
      <c r="WRZ87"/>
      <c r="WSA87"/>
      <c r="WSB87"/>
      <c r="WSC87"/>
      <c r="WSD87"/>
      <c r="WSE87"/>
      <c r="WSF87"/>
      <c r="WSG87"/>
      <c r="WSH87"/>
      <c r="WSI87"/>
      <c r="WSJ87"/>
      <c r="WSK87"/>
      <c r="WSL87"/>
      <c r="WSM87"/>
      <c r="WSN87"/>
      <c r="WSO87"/>
      <c r="WSP87"/>
      <c r="WSQ87"/>
      <c r="WSR87"/>
      <c r="WSS87"/>
      <c r="WST87"/>
      <c r="WSU87"/>
      <c r="WSV87"/>
      <c r="WSW87"/>
      <c r="WSX87"/>
      <c r="WSY87"/>
      <c r="WSZ87"/>
      <c r="WTA87"/>
      <c r="WTB87"/>
      <c r="WTC87"/>
      <c r="WTD87"/>
      <c r="WTE87"/>
      <c r="WTF87"/>
      <c r="WTG87"/>
      <c r="WTH87"/>
      <c r="WTI87"/>
      <c r="WTJ87"/>
      <c r="WTK87"/>
      <c r="WTL87"/>
      <c r="WTM87"/>
      <c r="WTN87"/>
      <c r="WTO87"/>
      <c r="WTP87"/>
      <c r="WTQ87"/>
      <c r="WTR87"/>
      <c r="WTS87"/>
      <c r="WTT87"/>
      <c r="WTU87"/>
      <c r="WTV87"/>
      <c r="WTW87"/>
      <c r="WTX87"/>
      <c r="WTY87"/>
      <c r="WTZ87"/>
      <c r="WUA87"/>
      <c r="WUB87"/>
      <c r="WUC87"/>
      <c r="WUD87"/>
      <c r="WUE87"/>
      <c r="WUF87"/>
      <c r="WUG87"/>
      <c r="WUH87"/>
      <c r="WUI87"/>
      <c r="WUJ87"/>
      <c r="WUK87"/>
      <c r="WUL87"/>
      <c r="WUM87"/>
      <c r="WUN87"/>
      <c r="WUO87"/>
      <c r="WUP87"/>
      <c r="WUQ87"/>
      <c r="WUR87"/>
      <c r="WUS87"/>
      <c r="WUT87"/>
      <c r="WUU87"/>
      <c r="WUV87"/>
      <c r="WUW87"/>
      <c r="WUX87"/>
      <c r="WUY87"/>
      <c r="WUZ87"/>
      <c r="WVA87"/>
      <c r="WVB87"/>
      <c r="WVC87"/>
      <c r="WVD87"/>
      <c r="WVE87"/>
      <c r="WVF87"/>
      <c r="WVG87"/>
      <c r="WVH87"/>
      <c r="WVI87"/>
      <c r="WVJ87"/>
      <c r="WVK87"/>
      <c r="WVL87"/>
      <c r="WVM87"/>
      <c r="WVN87"/>
      <c r="WVO87"/>
      <c r="WVP87"/>
      <c r="WVQ87"/>
      <c r="WVR87"/>
      <c r="WVS87"/>
      <c r="WVT87"/>
      <c r="WVU87"/>
      <c r="WVV87"/>
      <c r="WVW87"/>
      <c r="WVX87"/>
      <c r="WVY87"/>
      <c r="WVZ87"/>
      <c r="WWA87"/>
      <c r="WWB87"/>
      <c r="WWC87"/>
      <c r="WWD87"/>
      <c r="WWE87"/>
      <c r="WWF87"/>
      <c r="WWG87"/>
      <c r="WWH87"/>
      <c r="WWI87"/>
      <c r="WWJ87"/>
      <c r="WWK87"/>
      <c r="WWL87"/>
      <c r="WWM87"/>
      <c r="WWN87"/>
      <c r="WWO87"/>
      <c r="WWP87"/>
      <c r="WWQ87"/>
      <c r="WWR87"/>
      <c r="WWS87"/>
      <c r="WWT87"/>
      <c r="WWU87"/>
      <c r="WWV87"/>
      <c r="WWW87"/>
      <c r="WWX87"/>
      <c r="WWY87"/>
      <c r="WWZ87"/>
      <c r="WXA87"/>
      <c r="WXB87"/>
      <c r="WXC87"/>
      <c r="WXD87"/>
      <c r="WXE87"/>
      <c r="WXF87"/>
      <c r="WXG87"/>
      <c r="WXH87"/>
      <c r="WXI87"/>
      <c r="WXJ87"/>
      <c r="WXK87"/>
      <c r="WXL87"/>
      <c r="WXM87"/>
      <c r="WXN87"/>
      <c r="WXO87"/>
      <c r="WXP87"/>
      <c r="WXQ87"/>
      <c r="WXR87"/>
      <c r="WXS87"/>
      <c r="WXT87"/>
      <c r="WXU87"/>
      <c r="WXV87"/>
      <c r="WXW87"/>
      <c r="WXX87"/>
      <c r="WXY87"/>
      <c r="WXZ87"/>
      <c r="WYA87"/>
      <c r="WYB87"/>
      <c r="WYC87"/>
      <c r="WYD87"/>
      <c r="WYE87"/>
      <c r="WYF87"/>
      <c r="WYG87"/>
      <c r="WYH87"/>
      <c r="WYI87"/>
      <c r="WYJ87"/>
      <c r="WYK87"/>
      <c r="WYL87"/>
      <c r="WYM87"/>
      <c r="WYN87"/>
      <c r="WYO87"/>
      <c r="WYP87"/>
      <c r="WYQ87"/>
      <c r="WYR87"/>
      <c r="WYS87"/>
      <c r="WYT87"/>
      <c r="WYU87"/>
      <c r="WYV87"/>
      <c r="WYW87"/>
      <c r="WYX87"/>
      <c r="WYY87"/>
      <c r="WYZ87"/>
      <c r="WZA87"/>
      <c r="WZB87"/>
      <c r="WZC87"/>
      <c r="WZD87"/>
      <c r="WZE87"/>
      <c r="WZF87"/>
      <c r="WZG87"/>
      <c r="WZH87"/>
      <c r="WZI87"/>
      <c r="WZJ87"/>
      <c r="WZK87"/>
      <c r="WZL87"/>
      <c r="WZM87"/>
      <c r="WZN87"/>
      <c r="WZO87"/>
      <c r="WZP87"/>
      <c r="WZQ87"/>
      <c r="WZR87"/>
      <c r="WZS87"/>
      <c r="WZT87"/>
      <c r="WZU87"/>
      <c r="WZV87"/>
      <c r="WZW87"/>
      <c r="WZX87"/>
      <c r="WZY87"/>
      <c r="WZZ87"/>
      <c r="XAA87"/>
      <c r="XAB87"/>
      <c r="XAC87"/>
      <c r="XAD87"/>
      <c r="XAE87"/>
      <c r="XAF87"/>
      <c r="XAG87"/>
      <c r="XAH87"/>
      <c r="XAI87"/>
      <c r="XAJ87"/>
      <c r="XAK87"/>
      <c r="XAL87"/>
      <c r="XAM87"/>
      <c r="XAN87"/>
      <c r="XAO87"/>
      <c r="XAP87"/>
      <c r="XAQ87"/>
      <c r="XAR87"/>
      <c r="XAS87"/>
      <c r="XAT87"/>
      <c r="XAU87"/>
      <c r="XAV87"/>
      <c r="XAW87"/>
      <c r="XAX87"/>
      <c r="XAY87"/>
      <c r="XAZ87"/>
      <c r="XBA87"/>
      <c r="XBB87"/>
      <c r="XBC87"/>
      <c r="XBD87"/>
      <c r="XBE87"/>
      <c r="XBF87"/>
      <c r="XBG87"/>
      <c r="XBH87"/>
      <c r="XBI87"/>
      <c r="XBJ87"/>
      <c r="XBK87"/>
      <c r="XBL87"/>
      <c r="XBM87"/>
      <c r="XBN87"/>
      <c r="XBO87"/>
      <c r="XBP87"/>
      <c r="XBQ87"/>
      <c r="XBR87"/>
      <c r="XBS87"/>
      <c r="XBT87"/>
      <c r="XBU87"/>
      <c r="XBV87"/>
      <c r="XBW87"/>
      <c r="XBX87"/>
      <c r="XBY87"/>
      <c r="XBZ87"/>
      <c r="XCA87"/>
      <c r="XCB87"/>
      <c r="XCC87"/>
      <c r="XCD87"/>
      <c r="XCE87"/>
      <c r="XCF87"/>
      <c r="XCG87"/>
      <c r="XCH87"/>
      <c r="XCI87"/>
      <c r="XCJ87"/>
      <c r="XCK87"/>
      <c r="XCL87"/>
      <c r="XCM87"/>
      <c r="XCN87"/>
      <c r="XCO87"/>
      <c r="XCP87"/>
      <c r="XCQ87"/>
      <c r="XCR87"/>
      <c r="XCS87"/>
      <c r="XCT87"/>
      <c r="XCU87"/>
      <c r="XCV87"/>
      <c r="XCW87"/>
      <c r="XCX87"/>
      <c r="XCY87"/>
      <c r="XCZ87"/>
      <c r="XDA87"/>
      <c r="XDB87"/>
      <c r="XDC87"/>
      <c r="XDD87"/>
      <c r="XDE87"/>
      <c r="XDF87"/>
      <c r="XDG87"/>
      <c r="XDH87"/>
      <c r="XDI87"/>
      <c r="XDJ87"/>
      <c r="XDK87"/>
      <c r="XDL87"/>
      <c r="XDM87"/>
      <c r="XDN87"/>
      <c r="XDO87"/>
      <c r="XDP87"/>
      <c r="XDQ87"/>
      <c r="XDR87"/>
      <c r="XDS87"/>
      <c r="XDT87"/>
      <c r="XDU87"/>
      <c r="XDV87"/>
      <c r="XDW87"/>
      <c r="XDX87"/>
      <c r="XDY87"/>
      <c r="XDZ87"/>
      <c r="XEA87"/>
      <c r="XEB87"/>
      <c r="XEC87"/>
      <c r="XED87"/>
      <c r="XEE87"/>
      <c r="XEF87"/>
      <c r="XEG87"/>
      <c r="XEH87"/>
      <c r="XEI87"/>
      <c r="XEJ87"/>
      <c r="XEK87"/>
      <c r="XEL87"/>
      <c r="XEM87"/>
      <c r="XEN87"/>
      <c r="XEO87"/>
      <c r="XEP87"/>
      <c r="XEQ87"/>
      <c r="XER87"/>
      <c r="XES87"/>
      <c r="XET87"/>
      <c r="XEU87"/>
      <c r="XEV87"/>
      <c r="XEW87"/>
      <c r="XEX87"/>
      <c r="XEY87"/>
      <c r="XEZ87"/>
      <c r="XFA87"/>
      <c r="XFB87"/>
      <c r="XFC87"/>
    </row>
    <row r="88" spans="1:16383" ht="60" customHeight="1">
      <c r="A88" s="18">
        <v>87</v>
      </c>
      <c r="B88" s="18" t="s">
        <v>15814</v>
      </c>
      <c r="C88" s="18" t="s">
        <v>19981</v>
      </c>
      <c r="D88" s="20">
        <f>COUNTIFS(调查表!C:C,年代!C88,调查表!H:H,"不详")</f>
        <v>0</v>
      </c>
      <c r="E88" s="47">
        <f>COUNTIFS(调查表!C:C,年代!C88,调查表!H:H,"夏")</f>
        <v>0</v>
      </c>
      <c r="F88" s="20">
        <f>COUNTIFS(调查表!C:C,年代!C88,调查表!H:H,"商")</f>
        <v>0</v>
      </c>
      <c r="G88" s="20">
        <f>COUNTIFS(调查表!C:C,年代!C88,调查表!H:H,"周（春秋战国）")</f>
        <v>0</v>
      </c>
      <c r="H88" s="20">
        <f>COUNTIFS(调查表!C:C,年代!C88,调查表!H:H,"秦朝")</f>
        <v>0</v>
      </c>
      <c r="I88" s="20">
        <f>COUNTIFS(调查表!C:C,年代!C88,调查表!H:H,"西汉")</f>
        <v>0</v>
      </c>
      <c r="J88" s="20">
        <f>COUNTIFS(调查表!C:C,年代!C88,调查表!H:H,"新朝")</f>
        <v>0</v>
      </c>
      <c r="K88" s="20">
        <f>COUNTIFS(调查表!C:C,年代!C88,调查表!H:H,"东汉")</f>
        <v>0</v>
      </c>
      <c r="L88" s="20">
        <f>COUNTIFS(调查表!C:C,年代!C88,调查表!H:H,"三国")</f>
        <v>0</v>
      </c>
      <c r="M88" s="20">
        <f>COUNTIFS(调查表!C:C,年代!C88,调查表!H:H,"晋")</f>
        <v>0</v>
      </c>
      <c r="N88" s="20">
        <f>COUNTIFS(调查表!C:C,年代!C88,调查表!H:H,"南北朝")</f>
        <v>0</v>
      </c>
      <c r="O88" s="20">
        <f>COUNTIFS(调查表!C:C,年代!C88,调查表!H:H,"隋朝")</f>
        <v>0</v>
      </c>
      <c r="P88" s="20">
        <f>COUNTIFS(调查表!C:C,年代!C88,调查表!H:H,"唐朝")</f>
        <v>0</v>
      </c>
      <c r="Q88" s="20">
        <f>COUNTIFS(调查表!C:C,年代!C88,调查表!H:H,"五代十国")</f>
        <v>0</v>
      </c>
      <c r="R88" s="20">
        <f>COUNTIFS(调查表!C:C,年代!C88,调查表!H:H,"宋")</f>
        <v>0</v>
      </c>
      <c r="S88" s="20">
        <f>COUNTIFS(调查表!C:C,年代!C88,调查表!H:H,"元")</f>
        <v>0</v>
      </c>
      <c r="T88" s="20">
        <f>COUNTIFS(调查表!C:C,年代!C88,调查表!H:H,"明")</f>
        <v>0</v>
      </c>
      <c r="U88" s="20">
        <f>COUNTIFS(调查表!C:C,年代!C88,调查表!H:H,"清")</f>
        <v>0</v>
      </c>
      <c r="V88" s="20">
        <f>COUNTIFS(调查表!C:C,年代!C88,调查表!H:H,"中华民国")</f>
        <v>0</v>
      </c>
      <c r="W88" s="20">
        <f>COUNTIFS(调查表!C:C,年代!C88,调查表!H:H,"50年代")</f>
        <v>0</v>
      </c>
      <c r="X88" s="20">
        <f>COUNTIFS(调查表!C:C,年代!C88,调查表!H:H,"60年代")</f>
        <v>0</v>
      </c>
      <c r="Y88" s="20">
        <f>COUNTIFS(调查表!C:C,年代!C88,调查表!H:H,"70年代")</f>
        <v>0</v>
      </c>
      <c r="Z88" s="20">
        <f>COUNTIFS(调查表!C:C,年代!C88,调查表!H:H,"80年代")</f>
        <v>0</v>
      </c>
      <c r="AA88" s="20">
        <f>COUNTIFS(调查表!C:C,年代!C88,调查表!H:H,"现代")</f>
        <v>0</v>
      </c>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c r="AMK88"/>
      <c r="AML88"/>
      <c r="AMM88"/>
      <c r="AMN88"/>
      <c r="AMO88"/>
      <c r="AMP88"/>
      <c r="AMQ88"/>
      <c r="AMR88"/>
      <c r="AMS88"/>
      <c r="AMT88"/>
      <c r="AMU88"/>
      <c r="AMV88"/>
      <c r="AMW88"/>
      <c r="AMX88"/>
      <c r="AMY88"/>
      <c r="AMZ88"/>
      <c r="ANA88"/>
      <c r="ANB88"/>
      <c r="ANC88"/>
      <c r="AND88"/>
      <c r="ANE88"/>
      <c r="ANF88"/>
      <c r="ANG88"/>
      <c r="ANH88"/>
      <c r="ANI88"/>
      <c r="ANJ88"/>
      <c r="ANK88"/>
      <c r="ANL88"/>
      <c r="ANM88"/>
      <c r="ANN88"/>
      <c r="ANO88"/>
      <c r="ANP88"/>
      <c r="ANQ88"/>
      <c r="ANR88"/>
      <c r="ANS88"/>
      <c r="ANT88"/>
      <c r="ANU88"/>
      <c r="ANV88"/>
      <c r="ANW88"/>
      <c r="ANX88"/>
      <c r="ANY88"/>
      <c r="ANZ88"/>
      <c r="AOA88"/>
      <c r="AOB88"/>
      <c r="AOC88"/>
      <c r="AOD88"/>
      <c r="AOE88"/>
      <c r="AOF88"/>
      <c r="AOG88"/>
      <c r="AOH88"/>
      <c r="AOI88"/>
      <c r="AOJ88"/>
      <c r="AOK88"/>
      <c r="AOL88"/>
      <c r="AOM88"/>
      <c r="AON88"/>
      <c r="AOO88"/>
      <c r="AOP88"/>
      <c r="AOQ88"/>
      <c r="AOR88"/>
      <c r="AOS88"/>
      <c r="AOT88"/>
      <c r="AOU88"/>
      <c r="AOV88"/>
      <c r="AOW88"/>
      <c r="AOX88"/>
      <c r="AOY88"/>
      <c r="AOZ88"/>
      <c r="APA88"/>
      <c r="APB88"/>
      <c r="APC88"/>
      <c r="APD88"/>
      <c r="APE88"/>
      <c r="APF88"/>
      <c r="APG88"/>
      <c r="APH88"/>
      <c r="API88"/>
      <c r="APJ88"/>
      <c r="APK88"/>
      <c r="APL88"/>
      <c r="APM88"/>
      <c r="APN88"/>
      <c r="APO88"/>
      <c r="APP88"/>
      <c r="APQ88"/>
      <c r="APR88"/>
      <c r="APS88"/>
      <c r="APT88"/>
      <c r="APU88"/>
      <c r="APV88"/>
      <c r="APW88"/>
      <c r="APX88"/>
      <c r="APY88"/>
      <c r="APZ88"/>
      <c r="AQA88"/>
      <c r="AQB88"/>
      <c r="AQC88"/>
      <c r="AQD88"/>
      <c r="AQE88"/>
      <c r="AQF88"/>
      <c r="AQG88"/>
      <c r="AQH88"/>
      <c r="AQI88"/>
      <c r="AQJ88"/>
      <c r="AQK88"/>
      <c r="AQL88"/>
      <c r="AQM88"/>
      <c r="AQN88"/>
      <c r="AQO88"/>
      <c r="AQP88"/>
      <c r="AQQ88"/>
      <c r="AQR88"/>
      <c r="AQS88"/>
      <c r="AQT88"/>
      <c r="AQU88"/>
      <c r="AQV88"/>
      <c r="AQW88"/>
      <c r="AQX88"/>
      <c r="AQY88"/>
      <c r="AQZ88"/>
      <c r="ARA88"/>
      <c r="ARB88"/>
      <c r="ARC88"/>
      <c r="ARD88"/>
      <c r="ARE88"/>
      <c r="ARF88"/>
      <c r="ARG88"/>
      <c r="ARH88"/>
      <c r="ARI88"/>
      <c r="ARJ88"/>
      <c r="ARK88"/>
      <c r="ARL88"/>
      <c r="ARM88"/>
      <c r="ARN88"/>
      <c r="ARO88"/>
      <c r="ARP88"/>
      <c r="ARQ88"/>
      <c r="ARR88"/>
      <c r="ARS88"/>
      <c r="ART88"/>
      <c r="ARU88"/>
      <c r="ARV88"/>
      <c r="ARW88"/>
      <c r="ARX88"/>
      <c r="ARY88"/>
      <c r="ARZ88"/>
      <c r="ASA88"/>
      <c r="ASB88"/>
      <c r="ASC88"/>
      <c r="ASD88"/>
      <c r="ASE88"/>
      <c r="ASF88"/>
      <c r="ASG88"/>
      <c r="ASH88"/>
      <c r="ASI88"/>
      <c r="ASJ88"/>
      <c r="ASK88"/>
      <c r="ASL88"/>
      <c r="ASM88"/>
      <c r="ASN88"/>
      <c r="ASO88"/>
      <c r="ASP88"/>
      <c r="ASQ88"/>
      <c r="ASR88"/>
      <c r="ASS88"/>
      <c r="AST88"/>
      <c r="ASU88"/>
      <c r="ASV88"/>
      <c r="ASW88"/>
      <c r="ASX88"/>
      <c r="ASY88"/>
      <c r="ASZ88"/>
      <c r="ATA88"/>
      <c r="ATB88"/>
      <c r="ATC88"/>
      <c r="ATD88"/>
      <c r="ATE88"/>
      <c r="ATF88"/>
      <c r="ATG88"/>
      <c r="ATH88"/>
      <c r="ATI88"/>
      <c r="ATJ88"/>
      <c r="ATK88"/>
      <c r="ATL88"/>
      <c r="ATM88"/>
      <c r="ATN88"/>
      <c r="ATO88"/>
      <c r="ATP88"/>
      <c r="ATQ88"/>
      <c r="ATR88"/>
      <c r="ATS88"/>
      <c r="ATT88"/>
      <c r="ATU88"/>
      <c r="ATV88"/>
      <c r="ATW88"/>
      <c r="ATX88"/>
      <c r="ATY88"/>
      <c r="ATZ88"/>
      <c r="AUA88"/>
      <c r="AUB88"/>
      <c r="AUC88"/>
      <c r="AUD88"/>
      <c r="AUE88"/>
      <c r="AUF88"/>
      <c r="AUG88"/>
      <c r="AUH88"/>
      <c r="AUI88"/>
      <c r="AUJ88"/>
      <c r="AUK88"/>
      <c r="AUL88"/>
      <c r="AUM88"/>
      <c r="AUN88"/>
      <c r="AUO88"/>
      <c r="AUP88"/>
      <c r="AUQ88"/>
      <c r="AUR88"/>
      <c r="AUS88"/>
      <c r="AUT88"/>
      <c r="AUU88"/>
      <c r="AUV88"/>
      <c r="AUW88"/>
      <c r="AUX88"/>
      <c r="AUY88"/>
      <c r="AUZ88"/>
      <c r="AVA88"/>
      <c r="AVB88"/>
      <c r="AVC88"/>
      <c r="AVD88"/>
      <c r="AVE88"/>
      <c r="AVF88"/>
      <c r="AVG88"/>
      <c r="AVH88"/>
      <c r="AVI88"/>
      <c r="AVJ88"/>
      <c r="AVK88"/>
      <c r="AVL88"/>
      <c r="AVM88"/>
      <c r="AVN88"/>
      <c r="AVO88"/>
      <c r="AVP88"/>
      <c r="AVQ88"/>
      <c r="AVR88"/>
      <c r="AVS88"/>
      <c r="AVT88"/>
      <c r="AVU88"/>
      <c r="AVV88"/>
      <c r="AVW88"/>
      <c r="AVX88"/>
      <c r="AVY88"/>
      <c r="AVZ88"/>
      <c r="AWA88"/>
      <c r="AWB88"/>
      <c r="AWC88"/>
      <c r="AWD88"/>
      <c r="AWE88"/>
      <c r="AWF88"/>
      <c r="AWG88"/>
      <c r="AWH88"/>
      <c r="AWI88"/>
      <c r="AWJ88"/>
      <c r="AWK88"/>
      <c r="AWL88"/>
      <c r="AWM88"/>
      <c r="AWN88"/>
      <c r="AWO88"/>
      <c r="AWP88"/>
      <c r="AWQ88"/>
      <c r="AWR88"/>
      <c r="AWS88"/>
      <c r="AWT88"/>
      <c r="AWU88"/>
      <c r="AWV88"/>
      <c r="AWW88"/>
      <c r="AWX88"/>
      <c r="AWY88"/>
      <c r="AWZ88"/>
      <c r="AXA88"/>
      <c r="AXB88"/>
      <c r="AXC88"/>
      <c r="AXD88"/>
      <c r="AXE88"/>
      <c r="AXF88"/>
      <c r="AXG88"/>
      <c r="AXH88"/>
      <c r="AXI88"/>
      <c r="AXJ88"/>
      <c r="AXK88"/>
      <c r="AXL88"/>
      <c r="AXM88"/>
      <c r="AXN88"/>
      <c r="AXO88"/>
      <c r="AXP88"/>
      <c r="AXQ88"/>
      <c r="AXR88"/>
      <c r="AXS88"/>
      <c r="AXT88"/>
      <c r="AXU88"/>
      <c r="AXV88"/>
      <c r="AXW88"/>
      <c r="AXX88"/>
      <c r="AXY88"/>
      <c r="AXZ88"/>
      <c r="AYA88"/>
      <c r="AYB88"/>
      <c r="AYC88"/>
      <c r="AYD88"/>
      <c r="AYE88"/>
      <c r="AYF88"/>
      <c r="AYG88"/>
      <c r="AYH88"/>
      <c r="AYI88"/>
      <c r="AYJ88"/>
      <c r="AYK88"/>
      <c r="AYL88"/>
      <c r="AYM88"/>
      <c r="AYN88"/>
      <c r="AYO88"/>
      <c r="AYP88"/>
      <c r="AYQ88"/>
      <c r="AYR88"/>
      <c r="AYS88"/>
      <c r="AYT88"/>
      <c r="AYU88"/>
      <c r="AYV88"/>
      <c r="AYW88"/>
      <c r="AYX88"/>
      <c r="AYY88"/>
      <c r="AYZ88"/>
      <c r="AZA88"/>
      <c r="AZB88"/>
      <c r="AZC88"/>
      <c r="AZD88"/>
      <c r="AZE88"/>
      <c r="AZF88"/>
      <c r="AZG88"/>
      <c r="AZH88"/>
      <c r="AZI88"/>
      <c r="AZJ88"/>
      <c r="AZK88"/>
      <c r="AZL88"/>
      <c r="AZM88"/>
      <c r="AZN88"/>
      <c r="AZO88"/>
      <c r="AZP88"/>
      <c r="AZQ88"/>
      <c r="AZR88"/>
      <c r="AZS88"/>
      <c r="AZT88"/>
      <c r="AZU88"/>
      <c r="AZV88"/>
      <c r="AZW88"/>
      <c r="AZX88"/>
      <c r="AZY88"/>
      <c r="AZZ88"/>
      <c r="BAA88"/>
      <c r="BAB88"/>
      <c r="BAC88"/>
      <c r="BAD88"/>
      <c r="BAE88"/>
      <c r="BAF88"/>
      <c r="BAG88"/>
      <c r="BAH88"/>
      <c r="BAI88"/>
      <c r="BAJ88"/>
      <c r="BAK88"/>
      <c r="BAL88"/>
      <c r="BAM88"/>
      <c r="BAN88"/>
      <c r="BAO88"/>
      <c r="BAP88"/>
      <c r="BAQ88"/>
      <c r="BAR88"/>
      <c r="BAS88"/>
      <c r="BAT88"/>
      <c r="BAU88"/>
      <c r="BAV88"/>
      <c r="BAW88"/>
      <c r="BAX88"/>
      <c r="BAY88"/>
      <c r="BAZ88"/>
      <c r="BBA88"/>
      <c r="BBB88"/>
      <c r="BBC88"/>
      <c r="BBD88"/>
      <c r="BBE88"/>
      <c r="BBF88"/>
      <c r="BBG88"/>
      <c r="BBH88"/>
      <c r="BBI88"/>
      <c r="BBJ88"/>
      <c r="BBK88"/>
      <c r="BBL88"/>
      <c r="BBM88"/>
      <c r="BBN88"/>
      <c r="BBO88"/>
      <c r="BBP88"/>
      <c r="BBQ88"/>
      <c r="BBR88"/>
      <c r="BBS88"/>
      <c r="BBT88"/>
      <c r="BBU88"/>
      <c r="BBV88"/>
      <c r="BBW88"/>
      <c r="BBX88"/>
      <c r="BBY88"/>
      <c r="BBZ88"/>
      <c r="BCA88"/>
      <c r="BCB88"/>
      <c r="BCC88"/>
      <c r="BCD88"/>
      <c r="BCE88"/>
      <c r="BCF88"/>
      <c r="BCG88"/>
      <c r="BCH88"/>
      <c r="BCI88"/>
      <c r="BCJ88"/>
      <c r="BCK88"/>
      <c r="BCL88"/>
      <c r="BCM88"/>
      <c r="BCN88"/>
      <c r="BCO88"/>
      <c r="BCP88"/>
      <c r="BCQ88"/>
      <c r="BCR88"/>
      <c r="BCS88"/>
      <c r="BCT88"/>
      <c r="BCU88"/>
      <c r="BCV88"/>
      <c r="BCW88"/>
      <c r="BCX88"/>
      <c r="BCY88"/>
      <c r="BCZ88"/>
      <c r="BDA88"/>
      <c r="BDB88"/>
      <c r="BDC88"/>
      <c r="BDD88"/>
      <c r="BDE88"/>
      <c r="BDF88"/>
      <c r="BDG88"/>
      <c r="BDH88"/>
      <c r="BDI88"/>
      <c r="BDJ88"/>
      <c r="BDK88"/>
      <c r="BDL88"/>
      <c r="BDM88"/>
      <c r="BDN88"/>
      <c r="BDO88"/>
      <c r="BDP88"/>
      <c r="BDQ88"/>
      <c r="BDR88"/>
      <c r="BDS88"/>
      <c r="BDT88"/>
      <c r="BDU88"/>
      <c r="BDV88"/>
      <c r="BDW88"/>
      <c r="BDX88"/>
      <c r="BDY88"/>
      <c r="BDZ88"/>
      <c r="BEA88"/>
      <c r="BEB88"/>
      <c r="BEC88"/>
      <c r="BED88"/>
      <c r="BEE88"/>
      <c r="BEF88"/>
      <c r="BEG88"/>
      <c r="BEH88"/>
      <c r="BEI88"/>
      <c r="BEJ88"/>
      <c r="BEK88"/>
      <c r="BEL88"/>
      <c r="BEM88"/>
      <c r="BEN88"/>
      <c r="BEO88"/>
      <c r="BEP88"/>
      <c r="BEQ88"/>
      <c r="BER88"/>
      <c r="BES88"/>
      <c r="BET88"/>
      <c r="BEU88"/>
      <c r="BEV88"/>
      <c r="BEW88"/>
      <c r="BEX88"/>
      <c r="BEY88"/>
      <c r="BEZ88"/>
      <c r="BFA88"/>
      <c r="BFB88"/>
      <c r="BFC88"/>
      <c r="BFD88"/>
      <c r="BFE88"/>
      <c r="BFF88"/>
      <c r="BFG88"/>
      <c r="BFH88"/>
      <c r="BFI88"/>
      <c r="BFJ88"/>
      <c r="BFK88"/>
      <c r="BFL88"/>
      <c r="BFM88"/>
      <c r="BFN88"/>
      <c r="BFO88"/>
      <c r="BFP88"/>
      <c r="BFQ88"/>
      <c r="BFR88"/>
      <c r="BFS88"/>
      <c r="BFT88"/>
      <c r="BFU88"/>
      <c r="BFV88"/>
      <c r="BFW88"/>
      <c r="BFX88"/>
      <c r="BFY88"/>
      <c r="BFZ88"/>
      <c r="BGA88"/>
      <c r="BGB88"/>
      <c r="BGC88"/>
      <c r="BGD88"/>
      <c r="BGE88"/>
      <c r="BGF88"/>
      <c r="BGG88"/>
      <c r="BGH88"/>
      <c r="BGI88"/>
      <c r="BGJ88"/>
      <c r="BGK88"/>
      <c r="BGL88"/>
      <c r="BGM88"/>
      <c r="BGN88"/>
      <c r="BGO88"/>
      <c r="BGP88"/>
      <c r="BGQ88"/>
      <c r="BGR88"/>
      <c r="BGS88"/>
      <c r="BGT88"/>
      <c r="BGU88"/>
      <c r="BGV88"/>
      <c r="BGW88"/>
      <c r="BGX88"/>
      <c r="BGY88"/>
      <c r="BGZ88"/>
      <c r="BHA88"/>
      <c r="BHB88"/>
      <c r="BHC88"/>
      <c r="BHD88"/>
      <c r="BHE88"/>
      <c r="BHF88"/>
      <c r="BHG88"/>
      <c r="BHH88"/>
      <c r="BHI88"/>
      <c r="BHJ88"/>
      <c r="BHK88"/>
      <c r="BHL88"/>
      <c r="BHM88"/>
      <c r="BHN88"/>
      <c r="BHO88"/>
      <c r="BHP88"/>
      <c r="BHQ88"/>
      <c r="BHR88"/>
      <c r="BHS88"/>
      <c r="BHT88"/>
      <c r="BHU88"/>
      <c r="BHV88"/>
      <c r="BHW88"/>
      <c r="BHX88"/>
      <c r="BHY88"/>
      <c r="BHZ88"/>
      <c r="BIA88"/>
      <c r="BIB88"/>
      <c r="BIC88"/>
      <c r="BID88"/>
      <c r="BIE88"/>
      <c r="BIF88"/>
      <c r="BIG88"/>
      <c r="BIH88"/>
      <c r="BII88"/>
      <c r="BIJ88"/>
      <c r="BIK88"/>
      <c r="BIL88"/>
      <c r="BIM88"/>
      <c r="BIN88"/>
      <c r="BIO88"/>
      <c r="BIP88"/>
      <c r="BIQ88"/>
      <c r="BIR88"/>
      <c r="BIS88"/>
      <c r="BIT88"/>
      <c r="BIU88"/>
      <c r="BIV88"/>
      <c r="BIW88"/>
      <c r="BIX88"/>
      <c r="BIY88"/>
      <c r="BIZ88"/>
      <c r="BJA88"/>
      <c r="BJB88"/>
      <c r="BJC88"/>
      <c r="BJD88"/>
      <c r="BJE88"/>
      <c r="BJF88"/>
      <c r="BJG88"/>
      <c r="BJH88"/>
      <c r="BJI88"/>
      <c r="BJJ88"/>
      <c r="BJK88"/>
      <c r="BJL88"/>
      <c r="BJM88"/>
      <c r="BJN88"/>
      <c r="BJO88"/>
      <c r="BJP88"/>
      <c r="BJQ88"/>
      <c r="BJR88"/>
      <c r="BJS88"/>
      <c r="BJT88"/>
      <c r="BJU88"/>
      <c r="BJV88"/>
      <c r="BJW88"/>
      <c r="BJX88"/>
      <c r="BJY88"/>
      <c r="BJZ88"/>
      <c r="BKA88"/>
      <c r="BKB88"/>
      <c r="BKC88"/>
      <c r="BKD88"/>
      <c r="BKE88"/>
      <c r="BKF88"/>
      <c r="BKG88"/>
      <c r="BKH88"/>
      <c r="BKI88"/>
      <c r="BKJ88"/>
      <c r="BKK88"/>
      <c r="BKL88"/>
      <c r="BKM88"/>
      <c r="BKN88"/>
      <c r="BKO88"/>
      <c r="BKP88"/>
      <c r="BKQ88"/>
      <c r="BKR88"/>
      <c r="BKS88"/>
      <c r="BKT88"/>
      <c r="BKU88"/>
      <c r="BKV88"/>
      <c r="BKW88"/>
      <c r="BKX88"/>
      <c r="BKY88"/>
      <c r="BKZ88"/>
      <c r="BLA88"/>
      <c r="BLB88"/>
      <c r="BLC88"/>
      <c r="BLD88"/>
      <c r="BLE88"/>
      <c r="BLF88"/>
      <c r="BLG88"/>
      <c r="BLH88"/>
      <c r="BLI88"/>
      <c r="BLJ88"/>
      <c r="BLK88"/>
      <c r="BLL88"/>
      <c r="BLM88"/>
      <c r="BLN88"/>
      <c r="BLO88"/>
      <c r="BLP88"/>
      <c r="BLQ88"/>
      <c r="BLR88"/>
      <c r="BLS88"/>
      <c r="BLT88"/>
      <c r="BLU88"/>
      <c r="BLV88"/>
      <c r="BLW88"/>
      <c r="BLX88"/>
      <c r="BLY88"/>
      <c r="BLZ88"/>
      <c r="BMA88"/>
      <c r="BMB88"/>
      <c r="BMC88"/>
      <c r="BMD88"/>
      <c r="BME88"/>
      <c r="BMF88"/>
      <c r="BMG88"/>
      <c r="BMH88"/>
      <c r="BMI88"/>
      <c r="BMJ88"/>
      <c r="BMK88"/>
      <c r="BML88"/>
      <c r="BMM88"/>
      <c r="BMN88"/>
      <c r="BMO88"/>
      <c r="BMP88"/>
      <c r="BMQ88"/>
      <c r="BMR88"/>
      <c r="BMS88"/>
      <c r="BMT88"/>
      <c r="BMU88"/>
      <c r="BMV88"/>
      <c r="BMW88"/>
      <c r="BMX88"/>
      <c r="BMY88"/>
      <c r="BMZ88"/>
      <c r="BNA88"/>
      <c r="BNB88"/>
      <c r="BNC88"/>
      <c r="BND88"/>
      <c r="BNE88"/>
      <c r="BNF88"/>
      <c r="BNG88"/>
      <c r="BNH88"/>
      <c r="BNI88"/>
      <c r="BNJ88"/>
      <c r="BNK88"/>
      <c r="BNL88"/>
      <c r="BNM88"/>
      <c r="BNN88"/>
      <c r="BNO88"/>
      <c r="BNP88"/>
      <c r="BNQ88"/>
      <c r="BNR88"/>
      <c r="BNS88"/>
      <c r="BNT88"/>
      <c r="BNU88"/>
      <c r="BNV88"/>
      <c r="BNW88"/>
      <c r="BNX88"/>
      <c r="BNY88"/>
      <c r="BNZ88"/>
      <c r="BOA88"/>
      <c r="BOB88"/>
      <c r="BOC88"/>
      <c r="BOD88"/>
      <c r="BOE88"/>
      <c r="BOF88"/>
      <c r="BOG88"/>
      <c r="BOH88"/>
      <c r="BOI88"/>
      <c r="BOJ88"/>
      <c r="BOK88"/>
      <c r="BOL88"/>
      <c r="BOM88"/>
      <c r="BON88"/>
      <c r="BOO88"/>
      <c r="BOP88"/>
      <c r="BOQ88"/>
      <c r="BOR88"/>
      <c r="BOS88"/>
      <c r="BOT88"/>
      <c r="BOU88"/>
      <c r="BOV88"/>
      <c r="BOW88"/>
      <c r="BOX88"/>
      <c r="BOY88"/>
      <c r="BOZ88"/>
      <c r="BPA88"/>
      <c r="BPB88"/>
      <c r="BPC88"/>
      <c r="BPD88"/>
      <c r="BPE88"/>
      <c r="BPF88"/>
      <c r="BPG88"/>
      <c r="BPH88"/>
      <c r="BPI88"/>
      <c r="BPJ88"/>
      <c r="BPK88"/>
      <c r="BPL88"/>
      <c r="BPM88"/>
      <c r="BPN88"/>
      <c r="BPO88"/>
      <c r="BPP88"/>
      <c r="BPQ88"/>
      <c r="BPR88"/>
      <c r="BPS88"/>
      <c r="BPT88"/>
      <c r="BPU88"/>
      <c r="BPV88"/>
      <c r="BPW88"/>
      <c r="BPX88"/>
      <c r="BPY88"/>
      <c r="BPZ88"/>
      <c r="BQA88"/>
      <c r="BQB88"/>
      <c r="BQC88"/>
      <c r="BQD88"/>
      <c r="BQE88"/>
      <c r="BQF88"/>
      <c r="BQG88"/>
      <c r="BQH88"/>
      <c r="BQI88"/>
      <c r="BQJ88"/>
      <c r="BQK88"/>
      <c r="BQL88"/>
      <c r="BQM88"/>
      <c r="BQN88"/>
      <c r="BQO88"/>
      <c r="BQP88"/>
      <c r="BQQ88"/>
      <c r="BQR88"/>
      <c r="BQS88"/>
      <c r="BQT88"/>
      <c r="BQU88"/>
      <c r="BQV88"/>
      <c r="BQW88"/>
      <c r="BQX88"/>
      <c r="BQY88"/>
      <c r="BQZ88"/>
      <c r="BRA88"/>
      <c r="BRB88"/>
      <c r="BRC88"/>
      <c r="BRD88"/>
      <c r="BRE88"/>
      <c r="BRF88"/>
      <c r="BRG88"/>
      <c r="BRH88"/>
      <c r="BRI88"/>
      <c r="BRJ88"/>
      <c r="BRK88"/>
      <c r="BRL88"/>
      <c r="BRM88"/>
      <c r="BRN88"/>
      <c r="BRO88"/>
      <c r="BRP88"/>
      <c r="BRQ88"/>
      <c r="BRR88"/>
      <c r="BRS88"/>
      <c r="BRT88"/>
      <c r="BRU88"/>
      <c r="BRV88"/>
      <c r="BRW88"/>
      <c r="BRX88"/>
      <c r="BRY88"/>
      <c r="BRZ88"/>
      <c r="BSA88"/>
      <c r="BSB88"/>
      <c r="BSC88"/>
      <c r="BSD88"/>
      <c r="BSE88"/>
      <c r="BSF88"/>
      <c r="BSG88"/>
      <c r="BSH88"/>
      <c r="BSI88"/>
      <c r="BSJ88"/>
      <c r="BSK88"/>
      <c r="BSL88"/>
      <c r="BSM88"/>
      <c r="BSN88"/>
      <c r="BSO88"/>
      <c r="BSP88"/>
      <c r="BSQ88"/>
      <c r="BSR88"/>
      <c r="BSS88"/>
      <c r="BST88"/>
      <c r="BSU88"/>
      <c r="BSV88"/>
      <c r="BSW88"/>
      <c r="BSX88"/>
      <c r="BSY88"/>
      <c r="BSZ88"/>
      <c r="BTA88"/>
      <c r="BTB88"/>
      <c r="BTC88"/>
      <c r="BTD88"/>
      <c r="BTE88"/>
      <c r="BTF88"/>
      <c r="BTG88"/>
      <c r="BTH88"/>
      <c r="BTI88"/>
      <c r="BTJ88"/>
      <c r="BTK88"/>
      <c r="BTL88"/>
      <c r="BTM88"/>
      <c r="BTN88"/>
      <c r="BTO88"/>
      <c r="BTP88"/>
      <c r="BTQ88"/>
      <c r="BTR88"/>
      <c r="BTS88"/>
      <c r="BTT88"/>
      <c r="BTU88"/>
      <c r="BTV88"/>
      <c r="BTW88"/>
      <c r="BTX88"/>
      <c r="BTY88"/>
      <c r="BTZ88"/>
      <c r="BUA88"/>
      <c r="BUB88"/>
      <c r="BUC88"/>
      <c r="BUD88"/>
      <c r="BUE88"/>
      <c r="BUF88"/>
      <c r="BUG88"/>
      <c r="BUH88"/>
      <c r="BUI88"/>
      <c r="BUJ88"/>
      <c r="BUK88"/>
      <c r="BUL88"/>
      <c r="BUM88"/>
      <c r="BUN88"/>
      <c r="BUO88"/>
      <c r="BUP88"/>
      <c r="BUQ88"/>
      <c r="BUR88"/>
      <c r="BUS88"/>
      <c r="BUT88"/>
      <c r="BUU88"/>
      <c r="BUV88"/>
      <c r="BUW88"/>
      <c r="BUX88"/>
      <c r="BUY88"/>
      <c r="BUZ88"/>
      <c r="BVA88"/>
      <c r="BVB88"/>
      <c r="BVC88"/>
      <c r="BVD88"/>
      <c r="BVE88"/>
      <c r="BVF88"/>
      <c r="BVG88"/>
      <c r="BVH88"/>
      <c r="BVI88"/>
      <c r="BVJ88"/>
      <c r="BVK88"/>
      <c r="BVL88"/>
      <c r="BVM88"/>
      <c r="BVN88"/>
      <c r="BVO88"/>
      <c r="BVP88"/>
      <c r="BVQ88"/>
      <c r="BVR88"/>
      <c r="BVS88"/>
      <c r="BVT88"/>
      <c r="BVU88"/>
      <c r="BVV88"/>
      <c r="BVW88"/>
      <c r="BVX88"/>
      <c r="BVY88"/>
      <c r="BVZ88"/>
      <c r="BWA88"/>
      <c r="BWB88"/>
      <c r="BWC88"/>
      <c r="BWD88"/>
      <c r="BWE88"/>
      <c r="BWF88"/>
      <c r="BWG88"/>
      <c r="BWH88"/>
      <c r="BWI88"/>
      <c r="BWJ88"/>
      <c r="BWK88"/>
      <c r="BWL88"/>
      <c r="BWM88"/>
      <c r="BWN88"/>
      <c r="BWO88"/>
      <c r="BWP88"/>
      <c r="BWQ88"/>
      <c r="BWR88"/>
      <c r="BWS88"/>
      <c r="BWT88"/>
      <c r="BWU88"/>
      <c r="BWV88"/>
      <c r="BWW88"/>
      <c r="BWX88"/>
      <c r="BWY88"/>
      <c r="BWZ88"/>
      <c r="BXA88"/>
      <c r="BXB88"/>
      <c r="BXC88"/>
      <c r="BXD88"/>
      <c r="BXE88"/>
      <c r="BXF88"/>
      <c r="BXG88"/>
      <c r="BXH88"/>
      <c r="BXI88"/>
      <c r="BXJ88"/>
      <c r="BXK88"/>
      <c r="BXL88"/>
      <c r="BXM88"/>
      <c r="BXN88"/>
      <c r="BXO88"/>
      <c r="BXP88"/>
      <c r="BXQ88"/>
      <c r="BXR88"/>
      <c r="BXS88"/>
      <c r="BXT88"/>
      <c r="BXU88"/>
      <c r="BXV88"/>
      <c r="BXW88"/>
      <c r="BXX88"/>
      <c r="BXY88"/>
      <c r="BXZ88"/>
      <c r="BYA88"/>
      <c r="BYB88"/>
      <c r="BYC88"/>
      <c r="BYD88"/>
      <c r="BYE88"/>
      <c r="BYF88"/>
      <c r="BYG88"/>
      <c r="BYH88"/>
      <c r="BYI88"/>
      <c r="BYJ88"/>
      <c r="BYK88"/>
      <c r="BYL88"/>
      <c r="BYM88"/>
      <c r="BYN88"/>
      <c r="BYO88"/>
      <c r="BYP88"/>
      <c r="BYQ88"/>
      <c r="BYR88"/>
      <c r="BYS88"/>
      <c r="BYT88"/>
      <c r="BYU88"/>
      <c r="BYV88"/>
      <c r="BYW88"/>
      <c r="BYX88"/>
      <c r="BYY88"/>
      <c r="BYZ88"/>
      <c r="BZA88"/>
      <c r="BZB88"/>
      <c r="BZC88"/>
      <c r="BZD88"/>
      <c r="BZE88"/>
      <c r="BZF88"/>
      <c r="BZG88"/>
      <c r="BZH88"/>
      <c r="BZI88"/>
      <c r="BZJ88"/>
      <c r="BZK88"/>
      <c r="BZL88"/>
      <c r="BZM88"/>
      <c r="BZN88"/>
      <c r="BZO88"/>
      <c r="BZP88"/>
      <c r="BZQ88"/>
      <c r="BZR88"/>
      <c r="BZS88"/>
      <c r="BZT88"/>
      <c r="BZU88"/>
      <c r="BZV88"/>
      <c r="BZW88"/>
      <c r="BZX88"/>
      <c r="BZY88"/>
      <c r="BZZ88"/>
      <c r="CAA88"/>
      <c r="CAB88"/>
      <c r="CAC88"/>
      <c r="CAD88"/>
      <c r="CAE88"/>
      <c r="CAF88"/>
      <c r="CAG88"/>
      <c r="CAH88"/>
      <c r="CAI88"/>
      <c r="CAJ88"/>
      <c r="CAK88"/>
      <c r="CAL88"/>
      <c r="CAM88"/>
      <c r="CAN88"/>
      <c r="CAO88"/>
      <c r="CAP88"/>
      <c r="CAQ88"/>
      <c r="CAR88"/>
      <c r="CAS88"/>
      <c r="CAT88"/>
      <c r="CAU88"/>
      <c r="CAV88"/>
      <c r="CAW88"/>
      <c r="CAX88"/>
      <c r="CAY88"/>
      <c r="CAZ88"/>
      <c r="CBA88"/>
      <c r="CBB88"/>
      <c r="CBC88"/>
      <c r="CBD88"/>
      <c r="CBE88"/>
      <c r="CBF88"/>
      <c r="CBG88"/>
      <c r="CBH88"/>
      <c r="CBI88"/>
      <c r="CBJ88"/>
      <c r="CBK88"/>
      <c r="CBL88"/>
      <c r="CBM88"/>
      <c r="CBN88"/>
      <c r="CBO88"/>
      <c r="CBP88"/>
      <c r="CBQ88"/>
      <c r="CBR88"/>
      <c r="CBS88"/>
      <c r="CBT88"/>
      <c r="CBU88"/>
      <c r="CBV88"/>
      <c r="CBW88"/>
      <c r="CBX88"/>
      <c r="CBY88"/>
      <c r="CBZ88"/>
      <c r="CCA88"/>
      <c r="CCB88"/>
      <c r="CCC88"/>
      <c r="CCD88"/>
      <c r="CCE88"/>
      <c r="CCF88"/>
      <c r="CCG88"/>
      <c r="CCH88"/>
      <c r="CCI88"/>
      <c r="CCJ88"/>
      <c r="CCK88"/>
      <c r="CCL88"/>
      <c r="CCM88"/>
      <c r="CCN88"/>
      <c r="CCO88"/>
      <c r="CCP88"/>
      <c r="CCQ88"/>
      <c r="CCR88"/>
      <c r="CCS88"/>
      <c r="CCT88"/>
      <c r="CCU88"/>
      <c r="CCV88"/>
      <c r="CCW88"/>
      <c r="CCX88"/>
      <c r="CCY88"/>
      <c r="CCZ88"/>
      <c r="CDA88"/>
      <c r="CDB88"/>
      <c r="CDC88"/>
      <c r="CDD88"/>
      <c r="CDE88"/>
      <c r="CDF88"/>
      <c r="CDG88"/>
      <c r="CDH88"/>
      <c r="CDI88"/>
      <c r="CDJ88"/>
      <c r="CDK88"/>
      <c r="CDL88"/>
      <c r="CDM88"/>
      <c r="CDN88"/>
      <c r="CDO88"/>
      <c r="CDP88"/>
      <c r="CDQ88"/>
      <c r="CDR88"/>
      <c r="CDS88"/>
      <c r="CDT88"/>
      <c r="CDU88"/>
      <c r="CDV88"/>
      <c r="CDW88"/>
      <c r="CDX88"/>
      <c r="CDY88"/>
      <c r="CDZ88"/>
      <c r="CEA88"/>
      <c r="CEB88"/>
      <c r="CEC88"/>
      <c r="CED88"/>
      <c r="CEE88"/>
      <c r="CEF88"/>
      <c r="CEG88"/>
      <c r="CEH88"/>
      <c r="CEI88"/>
      <c r="CEJ88"/>
      <c r="CEK88"/>
      <c r="CEL88"/>
      <c r="CEM88"/>
      <c r="CEN88"/>
      <c r="CEO88"/>
      <c r="CEP88"/>
      <c r="CEQ88"/>
      <c r="CER88"/>
      <c r="CES88"/>
      <c r="CET88"/>
      <c r="CEU88"/>
      <c r="CEV88"/>
      <c r="CEW88"/>
      <c r="CEX88"/>
      <c r="CEY88"/>
      <c r="CEZ88"/>
      <c r="CFA88"/>
      <c r="CFB88"/>
      <c r="CFC88"/>
      <c r="CFD88"/>
      <c r="CFE88"/>
      <c r="CFF88"/>
      <c r="CFG88"/>
      <c r="CFH88"/>
      <c r="CFI88"/>
      <c r="CFJ88"/>
      <c r="CFK88"/>
      <c r="CFL88"/>
      <c r="CFM88"/>
      <c r="CFN88"/>
      <c r="CFO88"/>
      <c r="CFP88"/>
      <c r="CFQ88"/>
      <c r="CFR88"/>
      <c r="CFS88"/>
      <c r="CFT88"/>
      <c r="CFU88"/>
      <c r="CFV88"/>
      <c r="CFW88"/>
      <c r="CFX88"/>
      <c r="CFY88"/>
      <c r="CFZ88"/>
      <c r="CGA88"/>
      <c r="CGB88"/>
      <c r="CGC88"/>
      <c r="CGD88"/>
      <c r="CGE88"/>
      <c r="CGF88"/>
      <c r="CGG88"/>
      <c r="CGH88"/>
      <c r="CGI88"/>
      <c r="CGJ88"/>
      <c r="CGK88"/>
      <c r="CGL88"/>
      <c r="CGM88"/>
      <c r="CGN88"/>
      <c r="CGO88"/>
      <c r="CGP88"/>
      <c r="CGQ88"/>
      <c r="CGR88"/>
      <c r="CGS88"/>
      <c r="CGT88"/>
      <c r="CGU88"/>
      <c r="CGV88"/>
      <c r="CGW88"/>
      <c r="CGX88"/>
      <c r="CGY88"/>
      <c r="CGZ88"/>
      <c r="CHA88"/>
      <c r="CHB88"/>
      <c r="CHC88"/>
      <c r="CHD88"/>
      <c r="CHE88"/>
      <c r="CHF88"/>
      <c r="CHG88"/>
      <c r="CHH88"/>
      <c r="CHI88"/>
      <c r="CHJ88"/>
      <c r="CHK88"/>
      <c r="CHL88"/>
      <c r="CHM88"/>
      <c r="CHN88"/>
      <c r="CHO88"/>
      <c r="CHP88"/>
      <c r="CHQ88"/>
      <c r="CHR88"/>
      <c r="CHS88"/>
      <c r="CHT88"/>
      <c r="CHU88"/>
      <c r="CHV88"/>
      <c r="CHW88"/>
      <c r="CHX88"/>
      <c r="CHY88"/>
      <c r="CHZ88"/>
      <c r="CIA88"/>
      <c r="CIB88"/>
      <c r="CIC88"/>
      <c r="CID88"/>
      <c r="CIE88"/>
      <c r="CIF88"/>
      <c r="CIG88"/>
      <c r="CIH88"/>
      <c r="CII88"/>
      <c r="CIJ88"/>
      <c r="CIK88"/>
      <c r="CIL88"/>
      <c r="CIM88"/>
      <c r="CIN88"/>
      <c r="CIO88"/>
      <c r="CIP88"/>
      <c r="CIQ88"/>
      <c r="CIR88"/>
      <c r="CIS88"/>
      <c r="CIT88"/>
      <c r="CIU88"/>
      <c r="CIV88"/>
      <c r="CIW88"/>
      <c r="CIX88"/>
      <c r="CIY88"/>
      <c r="CIZ88"/>
      <c r="CJA88"/>
      <c r="CJB88"/>
      <c r="CJC88"/>
      <c r="CJD88"/>
      <c r="CJE88"/>
      <c r="CJF88"/>
      <c r="CJG88"/>
      <c r="CJH88"/>
      <c r="CJI88"/>
      <c r="CJJ88"/>
      <c r="CJK88"/>
      <c r="CJL88"/>
      <c r="CJM88"/>
      <c r="CJN88"/>
      <c r="CJO88"/>
      <c r="CJP88"/>
      <c r="CJQ88"/>
      <c r="CJR88"/>
      <c r="CJS88"/>
      <c r="CJT88"/>
      <c r="CJU88"/>
      <c r="CJV88"/>
      <c r="CJW88"/>
      <c r="CJX88"/>
      <c r="CJY88"/>
      <c r="CJZ88"/>
      <c r="CKA88"/>
      <c r="CKB88"/>
      <c r="CKC88"/>
      <c r="CKD88"/>
      <c r="CKE88"/>
      <c r="CKF88"/>
      <c r="CKG88"/>
      <c r="CKH88"/>
      <c r="CKI88"/>
      <c r="CKJ88"/>
      <c r="CKK88"/>
      <c r="CKL88"/>
      <c r="CKM88"/>
      <c r="CKN88"/>
      <c r="CKO88"/>
      <c r="CKP88"/>
      <c r="CKQ88"/>
      <c r="CKR88"/>
      <c r="CKS88"/>
      <c r="CKT88"/>
      <c r="CKU88"/>
      <c r="CKV88"/>
      <c r="CKW88"/>
      <c r="CKX88"/>
      <c r="CKY88"/>
      <c r="CKZ88"/>
      <c r="CLA88"/>
      <c r="CLB88"/>
      <c r="CLC88"/>
      <c r="CLD88"/>
      <c r="CLE88"/>
      <c r="CLF88"/>
      <c r="CLG88"/>
      <c r="CLH88"/>
      <c r="CLI88"/>
      <c r="CLJ88"/>
      <c r="CLK88"/>
      <c r="CLL88"/>
      <c r="CLM88"/>
      <c r="CLN88"/>
      <c r="CLO88"/>
      <c r="CLP88"/>
      <c r="CLQ88"/>
      <c r="CLR88"/>
      <c r="CLS88"/>
      <c r="CLT88"/>
      <c r="CLU88"/>
      <c r="CLV88"/>
      <c r="CLW88"/>
      <c r="CLX88"/>
      <c r="CLY88"/>
      <c r="CLZ88"/>
      <c r="CMA88"/>
      <c r="CMB88"/>
      <c r="CMC88"/>
      <c r="CMD88"/>
      <c r="CME88"/>
      <c r="CMF88"/>
      <c r="CMG88"/>
      <c r="CMH88"/>
      <c r="CMI88"/>
      <c r="CMJ88"/>
      <c r="CMK88"/>
      <c r="CML88"/>
      <c r="CMM88"/>
      <c r="CMN88"/>
      <c r="CMO88"/>
      <c r="CMP88"/>
      <c r="CMQ88"/>
      <c r="CMR88"/>
      <c r="CMS88"/>
      <c r="CMT88"/>
      <c r="CMU88"/>
      <c r="CMV88"/>
      <c r="CMW88"/>
      <c r="CMX88"/>
      <c r="CMY88"/>
      <c r="CMZ88"/>
      <c r="CNA88"/>
      <c r="CNB88"/>
      <c r="CNC88"/>
      <c r="CND88"/>
      <c r="CNE88"/>
      <c r="CNF88"/>
      <c r="CNG88"/>
      <c r="CNH88"/>
      <c r="CNI88"/>
      <c r="CNJ88"/>
      <c r="CNK88"/>
      <c r="CNL88"/>
      <c r="CNM88"/>
      <c r="CNN88"/>
      <c r="CNO88"/>
      <c r="CNP88"/>
      <c r="CNQ88"/>
      <c r="CNR88"/>
      <c r="CNS88"/>
      <c r="CNT88"/>
      <c r="CNU88"/>
      <c r="CNV88"/>
      <c r="CNW88"/>
      <c r="CNX88"/>
      <c r="CNY88"/>
      <c r="CNZ88"/>
      <c r="COA88"/>
      <c r="COB88"/>
      <c r="COC88"/>
      <c r="COD88"/>
      <c r="COE88"/>
      <c r="COF88"/>
      <c r="COG88"/>
      <c r="COH88"/>
      <c r="COI88"/>
      <c r="COJ88"/>
      <c r="COK88"/>
      <c r="COL88"/>
      <c r="COM88"/>
      <c r="CON88"/>
      <c r="COO88"/>
      <c r="COP88"/>
      <c r="COQ88"/>
      <c r="COR88"/>
      <c r="COS88"/>
      <c r="COT88"/>
      <c r="COU88"/>
      <c r="COV88"/>
      <c r="COW88"/>
      <c r="COX88"/>
      <c r="COY88"/>
      <c r="COZ88"/>
      <c r="CPA88"/>
      <c r="CPB88"/>
      <c r="CPC88"/>
      <c r="CPD88"/>
      <c r="CPE88"/>
      <c r="CPF88"/>
      <c r="CPG88"/>
      <c r="CPH88"/>
      <c r="CPI88"/>
      <c r="CPJ88"/>
      <c r="CPK88"/>
      <c r="CPL88"/>
      <c r="CPM88"/>
      <c r="CPN88"/>
      <c r="CPO88"/>
      <c r="CPP88"/>
      <c r="CPQ88"/>
      <c r="CPR88"/>
      <c r="CPS88"/>
      <c r="CPT88"/>
      <c r="CPU88"/>
      <c r="CPV88"/>
      <c r="CPW88"/>
      <c r="CPX88"/>
      <c r="CPY88"/>
      <c r="CPZ88"/>
      <c r="CQA88"/>
      <c r="CQB88"/>
      <c r="CQC88"/>
      <c r="CQD88"/>
      <c r="CQE88"/>
      <c r="CQF88"/>
      <c r="CQG88"/>
      <c r="CQH88"/>
      <c r="CQI88"/>
      <c r="CQJ88"/>
      <c r="CQK88"/>
      <c r="CQL88"/>
      <c r="CQM88"/>
      <c r="CQN88"/>
      <c r="CQO88"/>
      <c r="CQP88"/>
      <c r="CQQ88"/>
      <c r="CQR88"/>
      <c r="CQS88"/>
      <c r="CQT88"/>
      <c r="CQU88"/>
      <c r="CQV88"/>
      <c r="CQW88"/>
      <c r="CQX88"/>
      <c r="CQY88"/>
      <c r="CQZ88"/>
      <c r="CRA88"/>
      <c r="CRB88"/>
      <c r="CRC88"/>
      <c r="CRD88"/>
      <c r="CRE88"/>
      <c r="CRF88"/>
      <c r="CRG88"/>
      <c r="CRH88"/>
      <c r="CRI88"/>
      <c r="CRJ88"/>
      <c r="CRK88"/>
      <c r="CRL88"/>
      <c r="CRM88"/>
      <c r="CRN88"/>
      <c r="CRO88"/>
      <c r="CRP88"/>
      <c r="CRQ88"/>
      <c r="CRR88"/>
      <c r="CRS88"/>
      <c r="CRT88"/>
      <c r="CRU88"/>
      <c r="CRV88"/>
      <c r="CRW88"/>
      <c r="CRX88"/>
      <c r="CRY88"/>
      <c r="CRZ88"/>
      <c r="CSA88"/>
      <c r="CSB88"/>
      <c r="CSC88"/>
      <c r="CSD88"/>
      <c r="CSE88"/>
      <c r="CSF88"/>
      <c r="CSG88"/>
      <c r="CSH88"/>
      <c r="CSI88"/>
      <c r="CSJ88"/>
      <c r="CSK88"/>
      <c r="CSL88"/>
      <c r="CSM88"/>
      <c r="CSN88"/>
      <c r="CSO88"/>
      <c r="CSP88"/>
      <c r="CSQ88"/>
      <c r="CSR88"/>
      <c r="CSS88"/>
      <c r="CST88"/>
      <c r="CSU88"/>
      <c r="CSV88"/>
      <c r="CSW88"/>
      <c r="CSX88"/>
      <c r="CSY88"/>
      <c r="CSZ88"/>
      <c r="CTA88"/>
      <c r="CTB88"/>
      <c r="CTC88"/>
      <c r="CTD88"/>
      <c r="CTE88"/>
      <c r="CTF88"/>
      <c r="CTG88"/>
      <c r="CTH88"/>
      <c r="CTI88"/>
      <c r="CTJ88"/>
      <c r="CTK88"/>
      <c r="CTL88"/>
      <c r="CTM88"/>
      <c r="CTN88"/>
      <c r="CTO88"/>
      <c r="CTP88"/>
      <c r="CTQ88"/>
      <c r="CTR88"/>
      <c r="CTS88"/>
      <c r="CTT88"/>
      <c r="CTU88"/>
      <c r="CTV88"/>
      <c r="CTW88"/>
      <c r="CTX88"/>
      <c r="CTY88"/>
      <c r="CTZ88"/>
      <c r="CUA88"/>
      <c r="CUB88"/>
      <c r="CUC88"/>
      <c r="CUD88"/>
      <c r="CUE88"/>
      <c r="CUF88"/>
      <c r="CUG88"/>
      <c r="CUH88"/>
      <c r="CUI88"/>
      <c r="CUJ88"/>
      <c r="CUK88"/>
      <c r="CUL88"/>
      <c r="CUM88"/>
      <c r="CUN88"/>
      <c r="CUO88"/>
      <c r="CUP88"/>
      <c r="CUQ88"/>
      <c r="CUR88"/>
      <c r="CUS88"/>
      <c r="CUT88"/>
      <c r="CUU88"/>
      <c r="CUV88"/>
      <c r="CUW88"/>
      <c r="CUX88"/>
      <c r="CUY88"/>
      <c r="CUZ88"/>
      <c r="CVA88"/>
      <c r="CVB88"/>
      <c r="CVC88"/>
      <c r="CVD88"/>
      <c r="CVE88"/>
      <c r="CVF88"/>
      <c r="CVG88"/>
      <c r="CVH88"/>
      <c r="CVI88"/>
      <c r="CVJ88"/>
      <c r="CVK88"/>
      <c r="CVL88"/>
      <c r="CVM88"/>
      <c r="CVN88"/>
      <c r="CVO88"/>
      <c r="CVP88"/>
      <c r="CVQ88"/>
      <c r="CVR88"/>
      <c r="CVS88"/>
      <c r="CVT88"/>
      <c r="CVU88"/>
      <c r="CVV88"/>
      <c r="CVW88"/>
      <c r="CVX88"/>
      <c r="CVY88"/>
      <c r="CVZ88"/>
      <c r="CWA88"/>
      <c r="CWB88"/>
      <c r="CWC88"/>
      <c r="CWD88"/>
      <c r="CWE88"/>
      <c r="CWF88"/>
      <c r="CWG88"/>
      <c r="CWH88"/>
      <c r="CWI88"/>
      <c r="CWJ88"/>
      <c r="CWK88"/>
      <c r="CWL88"/>
      <c r="CWM88"/>
      <c r="CWN88"/>
      <c r="CWO88"/>
      <c r="CWP88"/>
      <c r="CWQ88"/>
      <c r="CWR88"/>
      <c r="CWS88"/>
      <c r="CWT88"/>
      <c r="CWU88"/>
      <c r="CWV88"/>
      <c r="CWW88"/>
      <c r="CWX88"/>
      <c r="CWY88"/>
      <c r="CWZ88"/>
      <c r="CXA88"/>
      <c r="CXB88"/>
      <c r="CXC88"/>
      <c r="CXD88"/>
      <c r="CXE88"/>
      <c r="CXF88"/>
      <c r="CXG88"/>
      <c r="CXH88"/>
      <c r="CXI88"/>
      <c r="CXJ88"/>
      <c r="CXK88"/>
      <c r="CXL88"/>
      <c r="CXM88"/>
      <c r="CXN88"/>
      <c r="CXO88"/>
      <c r="CXP88"/>
      <c r="CXQ88"/>
      <c r="CXR88"/>
      <c r="CXS88"/>
      <c r="CXT88"/>
      <c r="CXU88"/>
      <c r="CXV88"/>
      <c r="CXW88"/>
      <c r="CXX88"/>
      <c r="CXY88"/>
      <c r="CXZ88"/>
      <c r="CYA88"/>
      <c r="CYB88"/>
      <c r="CYC88"/>
      <c r="CYD88"/>
      <c r="CYE88"/>
      <c r="CYF88"/>
      <c r="CYG88"/>
      <c r="CYH88"/>
      <c r="CYI88"/>
      <c r="CYJ88"/>
      <c r="CYK88"/>
      <c r="CYL88"/>
      <c r="CYM88"/>
      <c r="CYN88"/>
      <c r="CYO88"/>
      <c r="CYP88"/>
      <c r="CYQ88"/>
      <c r="CYR88"/>
      <c r="CYS88"/>
      <c r="CYT88"/>
      <c r="CYU88"/>
      <c r="CYV88"/>
      <c r="CYW88"/>
      <c r="CYX88"/>
      <c r="CYY88"/>
      <c r="CYZ88"/>
      <c r="CZA88"/>
      <c r="CZB88"/>
      <c r="CZC88"/>
      <c r="CZD88"/>
      <c r="CZE88"/>
      <c r="CZF88"/>
      <c r="CZG88"/>
      <c r="CZH88"/>
      <c r="CZI88"/>
      <c r="CZJ88"/>
      <c r="CZK88"/>
      <c r="CZL88"/>
      <c r="CZM88"/>
      <c r="CZN88"/>
      <c r="CZO88"/>
      <c r="CZP88"/>
      <c r="CZQ88"/>
      <c r="CZR88"/>
      <c r="CZS88"/>
      <c r="CZT88"/>
      <c r="CZU88"/>
      <c r="CZV88"/>
      <c r="CZW88"/>
      <c r="CZX88"/>
      <c r="CZY88"/>
      <c r="CZZ88"/>
      <c r="DAA88"/>
      <c r="DAB88"/>
      <c r="DAC88"/>
      <c r="DAD88"/>
      <c r="DAE88"/>
      <c r="DAF88"/>
      <c r="DAG88"/>
      <c r="DAH88"/>
      <c r="DAI88"/>
      <c r="DAJ88"/>
      <c r="DAK88"/>
      <c r="DAL88"/>
      <c r="DAM88"/>
      <c r="DAN88"/>
      <c r="DAO88"/>
      <c r="DAP88"/>
      <c r="DAQ88"/>
      <c r="DAR88"/>
      <c r="DAS88"/>
      <c r="DAT88"/>
      <c r="DAU88"/>
      <c r="DAV88"/>
      <c r="DAW88"/>
      <c r="DAX88"/>
      <c r="DAY88"/>
      <c r="DAZ88"/>
      <c r="DBA88"/>
      <c r="DBB88"/>
      <c r="DBC88"/>
      <c r="DBD88"/>
      <c r="DBE88"/>
      <c r="DBF88"/>
      <c r="DBG88"/>
      <c r="DBH88"/>
      <c r="DBI88"/>
      <c r="DBJ88"/>
      <c r="DBK88"/>
      <c r="DBL88"/>
      <c r="DBM88"/>
      <c r="DBN88"/>
      <c r="DBO88"/>
      <c r="DBP88"/>
      <c r="DBQ88"/>
      <c r="DBR88"/>
      <c r="DBS88"/>
      <c r="DBT88"/>
      <c r="DBU88"/>
      <c r="DBV88"/>
      <c r="DBW88"/>
      <c r="DBX88"/>
      <c r="DBY88"/>
      <c r="DBZ88"/>
      <c r="DCA88"/>
      <c r="DCB88"/>
      <c r="DCC88"/>
      <c r="DCD88"/>
      <c r="DCE88"/>
      <c r="DCF88"/>
      <c r="DCG88"/>
      <c r="DCH88"/>
      <c r="DCI88"/>
      <c r="DCJ88"/>
      <c r="DCK88"/>
      <c r="DCL88"/>
      <c r="DCM88"/>
      <c r="DCN88"/>
      <c r="DCO88"/>
      <c r="DCP88"/>
      <c r="DCQ88"/>
      <c r="DCR88"/>
      <c r="DCS88"/>
      <c r="DCT88"/>
      <c r="DCU88"/>
      <c r="DCV88"/>
      <c r="DCW88"/>
      <c r="DCX88"/>
      <c r="DCY88"/>
      <c r="DCZ88"/>
      <c r="DDA88"/>
      <c r="DDB88"/>
      <c r="DDC88"/>
      <c r="DDD88"/>
      <c r="DDE88"/>
      <c r="DDF88"/>
      <c r="DDG88"/>
      <c r="DDH88"/>
      <c r="DDI88"/>
      <c r="DDJ88"/>
      <c r="DDK88"/>
      <c r="DDL88"/>
      <c r="DDM88"/>
      <c r="DDN88"/>
      <c r="DDO88"/>
      <c r="DDP88"/>
      <c r="DDQ88"/>
      <c r="DDR88"/>
      <c r="DDS88"/>
      <c r="DDT88"/>
      <c r="DDU88"/>
      <c r="DDV88"/>
      <c r="DDW88"/>
      <c r="DDX88"/>
      <c r="DDY88"/>
      <c r="DDZ88"/>
      <c r="DEA88"/>
      <c r="DEB88"/>
      <c r="DEC88"/>
      <c r="DED88"/>
      <c r="DEE88"/>
      <c r="DEF88"/>
      <c r="DEG88"/>
      <c r="DEH88"/>
      <c r="DEI88"/>
      <c r="DEJ88"/>
      <c r="DEK88"/>
      <c r="DEL88"/>
      <c r="DEM88"/>
      <c r="DEN88"/>
      <c r="DEO88"/>
      <c r="DEP88"/>
      <c r="DEQ88"/>
      <c r="DER88"/>
      <c r="DES88"/>
      <c r="DET88"/>
      <c r="DEU88"/>
      <c r="DEV88"/>
      <c r="DEW88"/>
      <c r="DEX88"/>
      <c r="DEY88"/>
      <c r="DEZ88"/>
      <c r="DFA88"/>
      <c r="DFB88"/>
      <c r="DFC88"/>
      <c r="DFD88"/>
      <c r="DFE88"/>
      <c r="DFF88"/>
      <c r="DFG88"/>
      <c r="DFH88"/>
      <c r="DFI88"/>
      <c r="DFJ88"/>
      <c r="DFK88"/>
      <c r="DFL88"/>
      <c r="DFM88"/>
      <c r="DFN88"/>
      <c r="DFO88"/>
      <c r="DFP88"/>
      <c r="DFQ88"/>
      <c r="DFR88"/>
      <c r="DFS88"/>
      <c r="DFT88"/>
      <c r="DFU88"/>
      <c r="DFV88"/>
      <c r="DFW88"/>
      <c r="DFX88"/>
      <c r="DFY88"/>
      <c r="DFZ88"/>
      <c r="DGA88"/>
      <c r="DGB88"/>
      <c r="DGC88"/>
      <c r="DGD88"/>
      <c r="DGE88"/>
      <c r="DGF88"/>
      <c r="DGG88"/>
      <c r="DGH88"/>
      <c r="DGI88"/>
      <c r="DGJ88"/>
      <c r="DGK88"/>
      <c r="DGL88"/>
      <c r="DGM88"/>
      <c r="DGN88"/>
      <c r="DGO88"/>
      <c r="DGP88"/>
      <c r="DGQ88"/>
      <c r="DGR88"/>
      <c r="DGS88"/>
      <c r="DGT88"/>
      <c r="DGU88"/>
      <c r="DGV88"/>
      <c r="DGW88"/>
      <c r="DGX88"/>
      <c r="DGY88"/>
      <c r="DGZ88"/>
      <c r="DHA88"/>
      <c r="DHB88"/>
      <c r="DHC88"/>
      <c r="DHD88"/>
      <c r="DHE88"/>
      <c r="DHF88"/>
      <c r="DHG88"/>
      <c r="DHH88"/>
      <c r="DHI88"/>
      <c r="DHJ88"/>
      <c r="DHK88"/>
      <c r="DHL88"/>
      <c r="DHM88"/>
      <c r="DHN88"/>
      <c r="DHO88"/>
      <c r="DHP88"/>
      <c r="DHQ88"/>
      <c r="DHR88"/>
      <c r="DHS88"/>
      <c r="DHT88"/>
      <c r="DHU88"/>
      <c r="DHV88"/>
      <c r="DHW88"/>
      <c r="DHX88"/>
      <c r="DHY88"/>
      <c r="DHZ88"/>
      <c r="DIA88"/>
      <c r="DIB88"/>
      <c r="DIC88"/>
      <c r="DID88"/>
      <c r="DIE88"/>
      <c r="DIF88"/>
      <c r="DIG88"/>
      <c r="DIH88"/>
      <c r="DII88"/>
      <c r="DIJ88"/>
      <c r="DIK88"/>
      <c r="DIL88"/>
      <c r="DIM88"/>
      <c r="DIN88"/>
      <c r="DIO88"/>
      <c r="DIP88"/>
      <c r="DIQ88"/>
      <c r="DIR88"/>
      <c r="DIS88"/>
      <c r="DIT88"/>
      <c r="DIU88"/>
      <c r="DIV88"/>
      <c r="DIW88"/>
      <c r="DIX88"/>
      <c r="DIY88"/>
      <c r="DIZ88"/>
      <c r="DJA88"/>
      <c r="DJB88"/>
      <c r="DJC88"/>
      <c r="DJD88"/>
      <c r="DJE88"/>
      <c r="DJF88"/>
      <c r="DJG88"/>
      <c r="DJH88"/>
      <c r="DJI88"/>
      <c r="DJJ88"/>
      <c r="DJK88"/>
      <c r="DJL88"/>
      <c r="DJM88"/>
      <c r="DJN88"/>
      <c r="DJO88"/>
      <c r="DJP88"/>
      <c r="DJQ88"/>
      <c r="DJR88"/>
      <c r="DJS88"/>
      <c r="DJT88"/>
      <c r="DJU88"/>
      <c r="DJV88"/>
      <c r="DJW88"/>
      <c r="DJX88"/>
      <c r="DJY88"/>
      <c r="DJZ88"/>
      <c r="DKA88"/>
      <c r="DKB88"/>
      <c r="DKC88"/>
      <c r="DKD88"/>
      <c r="DKE88"/>
      <c r="DKF88"/>
      <c r="DKG88"/>
      <c r="DKH88"/>
      <c r="DKI88"/>
      <c r="DKJ88"/>
      <c r="DKK88"/>
      <c r="DKL88"/>
      <c r="DKM88"/>
      <c r="DKN88"/>
      <c r="DKO88"/>
      <c r="DKP88"/>
      <c r="DKQ88"/>
      <c r="DKR88"/>
      <c r="DKS88"/>
      <c r="DKT88"/>
      <c r="DKU88"/>
      <c r="DKV88"/>
      <c r="DKW88"/>
      <c r="DKX88"/>
      <c r="DKY88"/>
      <c r="DKZ88"/>
      <c r="DLA88"/>
      <c r="DLB88"/>
      <c r="DLC88"/>
      <c r="DLD88"/>
      <c r="DLE88"/>
      <c r="DLF88"/>
      <c r="DLG88"/>
      <c r="DLH88"/>
      <c r="DLI88"/>
      <c r="DLJ88"/>
      <c r="DLK88"/>
      <c r="DLL88"/>
      <c r="DLM88"/>
      <c r="DLN88"/>
      <c r="DLO88"/>
      <c r="DLP88"/>
      <c r="DLQ88"/>
      <c r="DLR88"/>
      <c r="DLS88"/>
      <c r="DLT88"/>
      <c r="DLU88"/>
      <c r="DLV88"/>
      <c r="DLW88"/>
      <c r="DLX88"/>
      <c r="DLY88"/>
      <c r="DLZ88"/>
      <c r="DMA88"/>
      <c r="DMB88"/>
      <c r="DMC88"/>
      <c r="DMD88"/>
      <c r="DME88"/>
      <c r="DMF88"/>
      <c r="DMG88"/>
      <c r="DMH88"/>
      <c r="DMI88"/>
      <c r="DMJ88"/>
      <c r="DMK88"/>
      <c r="DML88"/>
      <c r="DMM88"/>
      <c r="DMN88"/>
      <c r="DMO88"/>
      <c r="DMP88"/>
      <c r="DMQ88"/>
      <c r="DMR88"/>
      <c r="DMS88"/>
      <c r="DMT88"/>
      <c r="DMU88"/>
      <c r="DMV88"/>
      <c r="DMW88"/>
      <c r="DMX88"/>
      <c r="DMY88"/>
      <c r="DMZ88"/>
      <c r="DNA88"/>
      <c r="DNB88"/>
      <c r="DNC88"/>
      <c r="DND88"/>
      <c r="DNE88"/>
      <c r="DNF88"/>
      <c r="DNG88"/>
      <c r="DNH88"/>
      <c r="DNI88"/>
      <c r="DNJ88"/>
      <c r="DNK88"/>
      <c r="DNL88"/>
      <c r="DNM88"/>
      <c r="DNN88"/>
      <c r="DNO88"/>
      <c r="DNP88"/>
      <c r="DNQ88"/>
      <c r="DNR88"/>
      <c r="DNS88"/>
      <c r="DNT88"/>
      <c r="DNU88"/>
      <c r="DNV88"/>
      <c r="DNW88"/>
      <c r="DNX88"/>
      <c r="DNY88"/>
      <c r="DNZ88"/>
      <c r="DOA88"/>
      <c r="DOB88"/>
      <c r="DOC88"/>
      <c r="DOD88"/>
      <c r="DOE88"/>
      <c r="DOF88"/>
      <c r="DOG88"/>
      <c r="DOH88"/>
      <c r="DOI88"/>
      <c r="DOJ88"/>
      <c r="DOK88"/>
      <c r="DOL88"/>
      <c r="DOM88"/>
      <c r="DON88"/>
      <c r="DOO88"/>
      <c r="DOP88"/>
      <c r="DOQ88"/>
      <c r="DOR88"/>
      <c r="DOS88"/>
      <c r="DOT88"/>
      <c r="DOU88"/>
      <c r="DOV88"/>
      <c r="DOW88"/>
      <c r="DOX88"/>
      <c r="DOY88"/>
      <c r="DOZ88"/>
      <c r="DPA88"/>
      <c r="DPB88"/>
      <c r="DPC88"/>
      <c r="DPD88"/>
      <c r="DPE88"/>
      <c r="DPF88"/>
      <c r="DPG88"/>
      <c r="DPH88"/>
      <c r="DPI88"/>
      <c r="DPJ88"/>
      <c r="DPK88"/>
      <c r="DPL88"/>
      <c r="DPM88"/>
      <c r="DPN88"/>
      <c r="DPO88"/>
      <c r="DPP88"/>
      <c r="DPQ88"/>
      <c r="DPR88"/>
      <c r="DPS88"/>
      <c r="DPT88"/>
      <c r="DPU88"/>
      <c r="DPV88"/>
      <c r="DPW88"/>
      <c r="DPX88"/>
      <c r="DPY88"/>
      <c r="DPZ88"/>
      <c r="DQA88"/>
      <c r="DQB88"/>
      <c r="DQC88"/>
      <c r="DQD88"/>
      <c r="DQE88"/>
      <c r="DQF88"/>
      <c r="DQG88"/>
      <c r="DQH88"/>
      <c r="DQI88"/>
      <c r="DQJ88"/>
      <c r="DQK88"/>
      <c r="DQL88"/>
      <c r="DQM88"/>
      <c r="DQN88"/>
      <c r="DQO88"/>
      <c r="DQP88"/>
      <c r="DQQ88"/>
      <c r="DQR88"/>
      <c r="DQS88"/>
      <c r="DQT88"/>
      <c r="DQU88"/>
      <c r="DQV88"/>
      <c r="DQW88"/>
      <c r="DQX88"/>
      <c r="DQY88"/>
      <c r="DQZ88"/>
      <c r="DRA88"/>
      <c r="DRB88"/>
      <c r="DRC88"/>
      <c r="DRD88"/>
      <c r="DRE88"/>
      <c r="DRF88"/>
      <c r="DRG88"/>
      <c r="DRH88"/>
      <c r="DRI88"/>
      <c r="DRJ88"/>
      <c r="DRK88"/>
      <c r="DRL88"/>
      <c r="DRM88"/>
      <c r="DRN88"/>
      <c r="DRO88"/>
      <c r="DRP88"/>
      <c r="DRQ88"/>
      <c r="DRR88"/>
      <c r="DRS88"/>
      <c r="DRT88"/>
      <c r="DRU88"/>
      <c r="DRV88"/>
      <c r="DRW88"/>
      <c r="DRX88"/>
      <c r="DRY88"/>
      <c r="DRZ88"/>
      <c r="DSA88"/>
      <c r="DSB88"/>
      <c r="DSC88"/>
      <c r="DSD88"/>
      <c r="DSE88"/>
      <c r="DSF88"/>
      <c r="DSG88"/>
      <c r="DSH88"/>
      <c r="DSI88"/>
      <c r="DSJ88"/>
      <c r="DSK88"/>
      <c r="DSL88"/>
      <c r="DSM88"/>
      <c r="DSN88"/>
      <c r="DSO88"/>
      <c r="DSP88"/>
      <c r="DSQ88"/>
      <c r="DSR88"/>
      <c r="DSS88"/>
      <c r="DST88"/>
      <c r="DSU88"/>
      <c r="DSV88"/>
      <c r="DSW88"/>
      <c r="DSX88"/>
      <c r="DSY88"/>
      <c r="DSZ88"/>
      <c r="DTA88"/>
      <c r="DTB88"/>
      <c r="DTC88"/>
      <c r="DTD88"/>
      <c r="DTE88"/>
      <c r="DTF88"/>
      <c r="DTG88"/>
      <c r="DTH88"/>
      <c r="DTI88"/>
      <c r="DTJ88"/>
      <c r="DTK88"/>
      <c r="DTL88"/>
      <c r="DTM88"/>
      <c r="DTN88"/>
      <c r="DTO88"/>
      <c r="DTP88"/>
      <c r="DTQ88"/>
      <c r="DTR88"/>
      <c r="DTS88"/>
      <c r="DTT88"/>
      <c r="DTU88"/>
      <c r="DTV88"/>
      <c r="DTW88"/>
      <c r="DTX88"/>
      <c r="DTY88"/>
      <c r="DTZ88"/>
      <c r="DUA88"/>
      <c r="DUB88"/>
      <c r="DUC88"/>
      <c r="DUD88"/>
      <c r="DUE88"/>
      <c r="DUF88"/>
      <c r="DUG88"/>
      <c r="DUH88"/>
      <c r="DUI88"/>
      <c r="DUJ88"/>
      <c r="DUK88"/>
      <c r="DUL88"/>
      <c r="DUM88"/>
      <c r="DUN88"/>
      <c r="DUO88"/>
      <c r="DUP88"/>
      <c r="DUQ88"/>
      <c r="DUR88"/>
      <c r="DUS88"/>
      <c r="DUT88"/>
      <c r="DUU88"/>
      <c r="DUV88"/>
      <c r="DUW88"/>
      <c r="DUX88"/>
      <c r="DUY88"/>
      <c r="DUZ88"/>
      <c r="DVA88"/>
      <c r="DVB88"/>
      <c r="DVC88"/>
      <c r="DVD88"/>
      <c r="DVE88"/>
      <c r="DVF88"/>
      <c r="DVG88"/>
      <c r="DVH88"/>
      <c r="DVI88"/>
      <c r="DVJ88"/>
      <c r="DVK88"/>
      <c r="DVL88"/>
      <c r="DVM88"/>
      <c r="DVN88"/>
      <c r="DVO88"/>
      <c r="DVP88"/>
      <c r="DVQ88"/>
      <c r="DVR88"/>
      <c r="DVS88"/>
      <c r="DVT88"/>
      <c r="DVU88"/>
      <c r="DVV88"/>
      <c r="DVW88"/>
      <c r="DVX88"/>
      <c r="DVY88"/>
      <c r="DVZ88"/>
      <c r="DWA88"/>
      <c r="DWB88"/>
      <c r="DWC88"/>
      <c r="DWD88"/>
      <c r="DWE88"/>
      <c r="DWF88"/>
      <c r="DWG88"/>
      <c r="DWH88"/>
      <c r="DWI88"/>
      <c r="DWJ88"/>
      <c r="DWK88"/>
      <c r="DWL88"/>
      <c r="DWM88"/>
      <c r="DWN88"/>
      <c r="DWO88"/>
      <c r="DWP88"/>
      <c r="DWQ88"/>
      <c r="DWR88"/>
      <c r="DWS88"/>
      <c r="DWT88"/>
      <c r="DWU88"/>
      <c r="DWV88"/>
      <c r="DWW88"/>
      <c r="DWX88"/>
      <c r="DWY88"/>
      <c r="DWZ88"/>
      <c r="DXA88"/>
      <c r="DXB88"/>
      <c r="DXC88"/>
      <c r="DXD88"/>
      <c r="DXE88"/>
      <c r="DXF88"/>
      <c r="DXG88"/>
      <c r="DXH88"/>
      <c r="DXI88"/>
      <c r="DXJ88"/>
      <c r="DXK88"/>
      <c r="DXL88"/>
      <c r="DXM88"/>
      <c r="DXN88"/>
      <c r="DXO88"/>
      <c r="DXP88"/>
      <c r="DXQ88"/>
      <c r="DXR88"/>
      <c r="DXS88"/>
      <c r="DXT88"/>
      <c r="DXU88"/>
      <c r="DXV88"/>
      <c r="DXW88"/>
      <c r="DXX88"/>
      <c r="DXY88"/>
      <c r="DXZ88"/>
      <c r="DYA88"/>
      <c r="DYB88"/>
      <c r="DYC88"/>
      <c r="DYD88"/>
      <c r="DYE88"/>
      <c r="DYF88"/>
      <c r="DYG88"/>
      <c r="DYH88"/>
      <c r="DYI88"/>
      <c r="DYJ88"/>
      <c r="DYK88"/>
      <c r="DYL88"/>
      <c r="DYM88"/>
      <c r="DYN88"/>
      <c r="DYO88"/>
      <c r="DYP88"/>
      <c r="DYQ88"/>
      <c r="DYR88"/>
      <c r="DYS88"/>
      <c r="DYT88"/>
      <c r="DYU88"/>
      <c r="DYV88"/>
      <c r="DYW88"/>
      <c r="DYX88"/>
      <c r="DYY88"/>
      <c r="DYZ88"/>
      <c r="DZA88"/>
      <c r="DZB88"/>
      <c r="DZC88"/>
      <c r="DZD88"/>
      <c r="DZE88"/>
      <c r="DZF88"/>
      <c r="DZG88"/>
      <c r="DZH88"/>
      <c r="DZI88"/>
      <c r="DZJ88"/>
      <c r="DZK88"/>
      <c r="DZL88"/>
      <c r="DZM88"/>
      <c r="DZN88"/>
      <c r="DZO88"/>
      <c r="DZP88"/>
      <c r="DZQ88"/>
      <c r="DZR88"/>
      <c r="DZS88"/>
      <c r="DZT88"/>
      <c r="DZU88"/>
      <c r="DZV88"/>
      <c r="DZW88"/>
      <c r="DZX88"/>
      <c r="DZY88"/>
      <c r="DZZ88"/>
      <c r="EAA88"/>
      <c r="EAB88"/>
      <c r="EAC88"/>
      <c r="EAD88"/>
      <c r="EAE88"/>
      <c r="EAF88"/>
      <c r="EAG88"/>
      <c r="EAH88"/>
      <c r="EAI88"/>
      <c r="EAJ88"/>
      <c r="EAK88"/>
      <c r="EAL88"/>
      <c r="EAM88"/>
      <c r="EAN88"/>
      <c r="EAO88"/>
      <c r="EAP88"/>
      <c r="EAQ88"/>
      <c r="EAR88"/>
      <c r="EAS88"/>
      <c r="EAT88"/>
      <c r="EAU88"/>
      <c r="EAV88"/>
      <c r="EAW88"/>
      <c r="EAX88"/>
      <c r="EAY88"/>
      <c r="EAZ88"/>
      <c r="EBA88"/>
      <c r="EBB88"/>
      <c r="EBC88"/>
      <c r="EBD88"/>
      <c r="EBE88"/>
      <c r="EBF88"/>
      <c r="EBG88"/>
      <c r="EBH88"/>
      <c r="EBI88"/>
      <c r="EBJ88"/>
      <c r="EBK88"/>
      <c r="EBL88"/>
      <c r="EBM88"/>
      <c r="EBN88"/>
      <c r="EBO88"/>
      <c r="EBP88"/>
      <c r="EBQ88"/>
      <c r="EBR88"/>
      <c r="EBS88"/>
      <c r="EBT88"/>
      <c r="EBU88"/>
      <c r="EBV88"/>
      <c r="EBW88"/>
      <c r="EBX88"/>
      <c r="EBY88"/>
      <c r="EBZ88"/>
      <c r="ECA88"/>
      <c r="ECB88"/>
      <c r="ECC88"/>
      <c r="ECD88"/>
      <c r="ECE88"/>
      <c r="ECF88"/>
      <c r="ECG88"/>
      <c r="ECH88"/>
      <c r="ECI88"/>
      <c r="ECJ88"/>
      <c r="ECK88"/>
      <c r="ECL88"/>
      <c r="ECM88"/>
      <c r="ECN88"/>
      <c r="ECO88"/>
      <c r="ECP88"/>
      <c r="ECQ88"/>
      <c r="ECR88"/>
      <c r="ECS88"/>
      <c r="ECT88"/>
      <c r="ECU88"/>
      <c r="ECV88"/>
      <c r="ECW88"/>
      <c r="ECX88"/>
      <c r="ECY88"/>
      <c r="ECZ88"/>
      <c r="EDA88"/>
      <c r="EDB88"/>
      <c r="EDC88"/>
      <c r="EDD88"/>
      <c r="EDE88"/>
      <c r="EDF88"/>
      <c r="EDG88"/>
      <c r="EDH88"/>
      <c r="EDI88"/>
      <c r="EDJ88"/>
      <c r="EDK88"/>
      <c r="EDL88"/>
      <c r="EDM88"/>
      <c r="EDN88"/>
      <c r="EDO88"/>
      <c r="EDP88"/>
      <c r="EDQ88"/>
      <c r="EDR88"/>
      <c r="EDS88"/>
      <c r="EDT88"/>
      <c r="EDU88"/>
      <c r="EDV88"/>
      <c r="EDW88"/>
      <c r="EDX88"/>
      <c r="EDY88"/>
      <c r="EDZ88"/>
      <c r="EEA88"/>
      <c r="EEB88"/>
      <c r="EEC88"/>
      <c r="EED88"/>
      <c r="EEE88"/>
      <c r="EEF88"/>
      <c r="EEG88"/>
      <c r="EEH88"/>
      <c r="EEI88"/>
      <c r="EEJ88"/>
      <c r="EEK88"/>
      <c r="EEL88"/>
      <c r="EEM88"/>
      <c r="EEN88"/>
      <c r="EEO88"/>
      <c r="EEP88"/>
      <c r="EEQ88"/>
      <c r="EER88"/>
      <c r="EES88"/>
      <c r="EET88"/>
      <c r="EEU88"/>
      <c r="EEV88"/>
      <c r="EEW88"/>
      <c r="EEX88"/>
      <c r="EEY88"/>
      <c r="EEZ88"/>
      <c r="EFA88"/>
      <c r="EFB88"/>
      <c r="EFC88"/>
      <c r="EFD88"/>
      <c r="EFE88"/>
      <c r="EFF88"/>
      <c r="EFG88"/>
      <c r="EFH88"/>
      <c r="EFI88"/>
      <c r="EFJ88"/>
      <c r="EFK88"/>
      <c r="EFL88"/>
      <c r="EFM88"/>
      <c r="EFN88"/>
      <c r="EFO88"/>
      <c r="EFP88"/>
      <c r="EFQ88"/>
      <c r="EFR88"/>
      <c r="EFS88"/>
      <c r="EFT88"/>
      <c r="EFU88"/>
      <c r="EFV88"/>
      <c r="EFW88"/>
      <c r="EFX88"/>
      <c r="EFY88"/>
      <c r="EFZ88"/>
      <c r="EGA88"/>
      <c r="EGB88"/>
      <c r="EGC88"/>
      <c r="EGD88"/>
      <c r="EGE88"/>
      <c r="EGF88"/>
      <c r="EGG88"/>
      <c r="EGH88"/>
      <c r="EGI88"/>
      <c r="EGJ88"/>
      <c r="EGK88"/>
      <c r="EGL88"/>
      <c r="EGM88"/>
      <c r="EGN88"/>
      <c r="EGO88"/>
      <c r="EGP88"/>
      <c r="EGQ88"/>
      <c r="EGR88"/>
      <c r="EGS88"/>
      <c r="EGT88"/>
      <c r="EGU88"/>
      <c r="EGV88"/>
      <c r="EGW88"/>
      <c r="EGX88"/>
      <c r="EGY88"/>
      <c r="EGZ88"/>
      <c r="EHA88"/>
      <c r="EHB88"/>
      <c r="EHC88"/>
      <c r="EHD88"/>
      <c r="EHE88"/>
      <c r="EHF88"/>
      <c r="EHG88"/>
      <c r="EHH88"/>
      <c r="EHI88"/>
      <c r="EHJ88"/>
      <c r="EHK88"/>
      <c r="EHL88"/>
      <c r="EHM88"/>
      <c r="EHN88"/>
      <c r="EHO88"/>
      <c r="EHP88"/>
      <c r="EHQ88"/>
      <c r="EHR88"/>
      <c r="EHS88"/>
      <c r="EHT88"/>
      <c r="EHU88"/>
      <c r="EHV88"/>
      <c r="EHW88"/>
      <c r="EHX88"/>
      <c r="EHY88"/>
      <c r="EHZ88"/>
      <c r="EIA88"/>
      <c r="EIB88"/>
      <c r="EIC88"/>
      <c r="EID88"/>
      <c r="EIE88"/>
      <c r="EIF88"/>
      <c r="EIG88"/>
      <c r="EIH88"/>
      <c r="EII88"/>
      <c r="EIJ88"/>
      <c r="EIK88"/>
      <c r="EIL88"/>
      <c r="EIM88"/>
      <c r="EIN88"/>
      <c r="EIO88"/>
      <c r="EIP88"/>
      <c r="EIQ88"/>
      <c r="EIR88"/>
      <c r="EIS88"/>
      <c r="EIT88"/>
      <c r="EIU88"/>
      <c r="EIV88"/>
      <c r="EIW88"/>
      <c r="EIX88"/>
      <c r="EIY88"/>
      <c r="EIZ88"/>
      <c r="EJA88"/>
      <c r="EJB88"/>
      <c r="EJC88"/>
      <c r="EJD88"/>
      <c r="EJE88"/>
      <c r="EJF88"/>
      <c r="EJG88"/>
      <c r="EJH88"/>
      <c r="EJI88"/>
      <c r="EJJ88"/>
      <c r="EJK88"/>
      <c r="EJL88"/>
      <c r="EJM88"/>
      <c r="EJN88"/>
      <c r="EJO88"/>
      <c r="EJP88"/>
      <c r="EJQ88"/>
      <c r="EJR88"/>
      <c r="EJS88"/>
      <c r="EJT88"/>
      <c r="EJU88"/>
      <c r="EJV88"/>
      <c r="EJW88"/>
      <c r="EJX88"/>
      <c r="EJY88"/>
      <c r="EJZ88"/>
      <c r="EKA88"/>
      <c r="EKB88"/>
      <c r="EKC88"/>
      <c r="EKD88"/>
      <c r="EKE88"/>
      <c r="EKF88"/>
      <c r="EKG88"/>
      <c r="EKH88"/>
      <c r="EKI88"/>
      <c r="EKJ88"/>
      <c r="EKK88"/>
      <c r="EKL88"/>
      <c r="EKM88"/>
      <c r="EKN88"/>
      <c r="EKO88"/>
      <c r="EKP88"/>
      <c r="EKQ88"/>
      <c r="EKR88"/>
      <c r="EKS88"/>
      <c r="EKT88"/>
      <c r="EKU88"/>
      <c r="EKV88"/>
      <c r="EKW88"/>
      <c r="EKX88"/>
      <c r="EKY88"/>
      <c r="EKZ88"/>
      <c r="ELA88"/>
      <c r="ELB88"/>
      <c r="ELC88"/>
      <c r="ELD88"/>
      <c r="ELE88"/>
      <c r="ELF88"/>
      <c r="ELG88"/>
      <c r="ELH88"/>
      <c r="ELI88"/>
      <c r="ELJ88"/>
      <c r="ELK88"/>
      <c r="ELL88"/>
      <c r="ELM88"/>
      <c r="ELN88"/>
      <c r="ELO88"/>
      <c r="ELP88"/>
      <c r="ELQ88"/>
      <c r="ELR88"/>
      <c r="ELS88"/>
      <c r="ELT88"/>
      <c r="ELU88"/>
      <c r="ELV88"/>
      <c r="ELW88"/>
      <c r="ELX88"/>
      <c r="ELY88"/>
      <c r="ELZ88"/>
      <c r="EMA88"/>
      <c r="EMB88"/>
      <c r="EMC88"/>
      <c r="EMD88"/>
      <c r="EME88"/>
      <c r="EMF88"/>
      <c r="EMG88"/>
      <c r="EMH88"/>
      <c r="EMI88"/>
      <c r="EMJ88"/>
      <c r="EMK88"/>
      <c r="EML88"/>
      <c r="EMM88"/>
      <c r="EMN88"/>
      <c r="EMO88"/>
      <c r="EMP88"/>
      <c r="EMQ88"/>
      <c r="EMR88"/>
      <c r="EMS88"/>
      <c r="EMT88"/>
      <c r="EMU88"/>
      <c r="EMV88"/>
      <c r="EMW88"/>
      <c r="EMX88"/>
      <c r="EMY88"/>
      <c r="EMZ88"/>
      <c r="ENA88"/>
      <c r="ENB88"/>
      <c r="ENC88"/>
      <c r="END88"/>
      <c r="ENE88"/>
      <c r="ENF88"/>
      <c r="ENG88"/>
      <c r="ENH88"/>
      <c r="ENI88"/>
      <c r="ENJ88"/>
      <c r="ENK88"/>
      <c r="ENL88"/>
      <c r="ENM88"/>
      <c r="ENN88"/>
      <c r="ENO88"/>
      <c r="ENP88"/>
      <c r="ENQ88"/>
      <c r="ENR88"/>
      <c r="ENS88"/>
      <c r="ENT88"/>
      <c r="ENU88"/>
      <c r="ENV88"/>
      <c r="ENW88"/>
      <c r="ENX88"/>
      <c r="ENY88"/>
      <c r="ENZ88"/>
      <c r="EOA88"/>
      <c r="EOB88"/>
      <c r="EOC88"/>
      <c r="EOD88"/>
      <c r="EOE88"/>
      <c r="EOF88"/>
      <c r="EOG88"/>
      <c r="EOH88"/>
      <c r="EOI88"/>
      <c r="EOJ88"/>
      <c r="EOK88"/>
      <c r="EOL88"/>
      <c r="EOM88"/>
      <c r="EON88"/>
      <c r="EOO88"/>
      <c r="EOP88"/>
      <c r="EOQ88"/>
      <c r="EOR88"/>
      <c r="EOS88"/>
      <c r="EOT88"/>
      <c r="EOU88"/>
      <c r="EOV88"/>
      <c r="EOW88"/>
      <c r="EOX88"/>
      <c r="EOY88"/>
      <c r="EOZ88"/>
      <c r="EPA88"/>
      <c r="EPB88"/>
      <c r="EPC88"/>
      <c r="EPD88"/>
      <c r="EPE88"/>
      <c r="EPF88"/>
      <c r="EPG88"/>
      <c r="EPH88"/>
      <c r="EPI88"/>
      <c r="EPJ88"/>
      <c r="EPK88"/>
      <c r="EPL88"/>
      <c r="EPM88"/>
      <c r="EPN88"/>
      <c r="EPO88"/>
      <c r="EPP88"/>
      <c r="EPQ88"/>
      <c r="EPR88"/>
      <c r="EPS88"/>
      <c r="EPT88"/>
      <c r="EPU88"/>
      <c r="EPV88"/>
      <c r="EPW88"/>
      <c r="EPX88"/>
      <c r="EPY88"/>
      <c r="EPZ88"/>
      <c r="EQA88"/>
      <c r="EQB88"/>
      <c r="EQC88"/>
      <c r="EQD88"/>
      <c r="EQE88"/>
      <c r="EQF88"/>
      <c r="EQG88"/>
      <c r="EQH88"/>
      <c r="EQI88"/>
      <c r="EQJ88"/>
      <c r="EQK88"/>
      <c r="EQL88"/>
      <c r="EQM88"/>
      <c r="EQN88"/>
      <c r="EQO88"/>
      <c r="EQP88"/>
      <c r="EQQ88"/>
      <c r="EQR88"/>
      <c r="EQS88"/>
      <c r="EQT88"/>
      <c r="EQU88"/>
      <c r="EQV88"/>
      <c r="EQW88"/>
      <c r="EQX88"/>
      <c r="EQY88"/>
      <c r="EQZ88"/>
      <c r="ERA88"/>
      <c r="ERB88"/>
      <c r="ERC88"/>
      <c r="ERD88"/>
      <c r="ERE88"/>
      <c r="ERF88"/>
      <c r="ERG88"/>
      <c r="ERH88"/>
      <c r="ERI88"/>
      <c r="ERJ88"/>
      <c r="ERK88"/>
      <c r="ERL88"/>
      <c r="ERM88"/>
      <c r="ERN88"/>
      <c r="ERO88"/>
      <c r="ERP88"/>
      <c r="ERQ88"/>
      <c r="ERR88"/>
      <c r="ERS88"/>
      <c r="ERT88"/>
      <c r="ERU88"/>
      <c r="ERV88"/>
      <c r="ERW88"/>
      <c r="ERX88"/>
      <c r="ERY88"/>
      <c r="ERZ88"/>
      <c r="ESA88"/>
      <c r="ESB88"/>
      <c r="ESC88"/>
      <c r="ESD88"/>
      <c r="ESE88"/>
      <c r="ESF88"/>
      <c r="ESG88"/>
      <c r="ESH88"/>
      <c r="ESI88"/>
      <c r="ESJ88"/>
      <c r="ESK88"/>
      <c r="ESL88"/>
      <c r="ESM88"/>
      <c r="ESN88"/>
      <c r="ESO88"/>
      <c r="ESP88"/>
      <c r="ESQ88"/>
      <c r="ESR88"/>
      <c r="ESS88"/>
      <c r="EST88"/>
      <c r="ESU88"/>
      <c r="ESV88"/>
      <c r="ESW88"/>
      <c r="ESX88"/>
      <c r="ESY88"/>
      <c r="ESZ88"/>
      <c r="ETA88"/>
      <c r="ETB88"/>
      <c r="ETC88"/>
      <c r="ETD88"/>
      <c r="ETE88"/>
      <c r="ETF88"/>
      <c r="ETG88"/>
      <c r="ETH88"/>
      <c r="ETI88"/>
      <c r="ETJ88"/>
      <c r="ETK88"/>
      <c r="ETL88"/>
      <c r="ETM88"/>
      <c r="ETN88"/>
      <c r="ETO88"/>
      <c r="ETP88"/>
      <c r="ETQ88"/>
      <c r="ETR88"/>
      <c r="ETS88"/>
      <c r="ETT88"/>
      <c r="ETU88"/>
      <c r="ETV88"/>
      <c r="ETW88"/>
      <c r="ETX88"/>
      <c r="ETY88"/>
      <c r="ETZ88"/>
      <c r="EUA88"/>
      <c r="EUB88"/>
      <c r="EUC88"/>
      <c r="EUD88"/>
      <c r="EUE88"/>
      <c r="EUF88"/>
      <c r="EUG88"/>
      <c r="EUH88"/>
      <c r="EUI88"/>
      <c r="EUJ88"/>
      <c r="EUK88"/>
      <c r="EUL88"/>
      <c r="EUM88"/>
      <c r="EUN88"/>
      <c r="EUO88"/>
      <c r="EUP88"/>
      <c r="EUQ88"/>
      <c r="EUR88"/>
      <c r="EUS88"/>
      <c r="EUT88"/>
      <c r="EUU88"/>
      <c r="EUV88"/>
      <c r="EUW88"/>
      <c r="EUX88"/>
      <c r="EUY88"/>
      <c r="EUZ88"/>
      <c r="EVA88"/>
      <c r="EVB88"/>
      <c r="EVC88"/>
      <c r="EVD88"/>
      <c r="EVE88"/>
      <c r="EVF88"/>
      <c r="EVG88"/>
      <c r="EVH88"/>
      <c r="EVI88"/>
      <c r="EVJ88"/>
      <c r="EVK88"/>
      <c r="EVL88"/>
      <c r="EVM88"/>
      <c r="EVN88"/>
      <c r="EVO88"/>
      <c r="EVP88"/>
      <c r="EVQ88"/>
      <c r="EVR88"/>
      <c r="EVS88"/>
      <c r="EVT88"/>
      <c r="EVU88"/>
      <c r="EVV88"/>
      <c r="EVW88"/>
      <c r="EVX88"/>
      <c r="EVY88"/>
      <c r="EVZ88"/>
      <c r="EWA88"/>
      <c r="EWB88"/>
      <c r="EWC88"/>
      <c r="EWD88"/>
      <c r="EWE88"/>
      <c r="EWF88"/>
      <c r="EWG88"/>
      <c r="EWH88"/>
      <c r="EWI88"/>
      <c r="EWJ88"/>
      <c r="EWK88"/>
      <c r="EWL88"/>
      <c r="EWM88"/>
      <c r="EWN88"/>
      <c r="EWO88"/>
      <c r="EWP88"/>
      <c r="EWQ88"/>
      <c r="EWR88"/>
      <c r="EWS88"/>
      <c r="EWT88"/>
      <c r="EWU88"/>
      <c r="EWV88"/>
      <c r="EWW88"/>
      <c r="EWX88"/>
      <c r="EWY88"/>
      <c r="EWZ88"/>
      <c r="EXA88"/>
      <c r="EXB88"/>
      <c r="EXC88"/>
      <c r="EXD88"/>
      <c r="EXE88"/>
      <c r="EXF88"/>
      <c r="EXG88"/>
      <c r="EXH88"/>
      <c r="EXI88"/>
      <c r="EXJ88"/>
      <c r="EXK88"/>
      <c r="EXL88"/>
      <c r="EXM88"/>
      <c r="EXN88"/>
      <c r="EXO88"/>
      <c r="EXP88"/>
      <c r="EXQ88"/>
      <c r="EXR88"/>
      <c r="EXS88"/>
      <c r="EXT88"/>
      <c r="EXU88"/>
      <c r="EXV88"/>
      <c r="EXW88"/>
      <c r="EXX88"/>
      <c r="EXY88"/>
      <c r="EXZ88"/>
      <c r="EYA88"/>
      <c r="EYB88"/>
      <c r="EYC88"/>
      <c r="EYD88"/>
      <c r="EYE88"/>
      <c r="EYF88"/>
      <c r="EYG88"/>
      <c r="EYH88"/>
      <c r="EYI88"/>
      <c r="EYJ88"/>
      <c r="EYK88"/>
      <c r="EYL88"/>
      <c r="EYM88"/>
      <c r="EYN88"/>
      <c r="EYO88"/>
      <c r="EYP88"/>
      <c r="EYQ88"/>
      <c r="EYR88"/>
      <c r="EYS88"/>
      <c r="EYT88"/>
      <c r="EYU88"/>
      <c r="EYV88"/>
      <c r="EYW88"/>
      <c r="EYX88"/>
      <c r="EYY88"/>
      <c r="EYZ88"/>
      <c r="EZA88"/>
      <c r="EZB88"/>
      <c r="EZC88"/>
      <c r="EZD88"/>
      <c r="EZE88"/>
      <c r="EZF88"/>
      <c r="EZG88"/>
      <c r="EZH88"/>
      <c r="EZI88"/>
      <c r="EZJ88"/>
      <c r="EZK88"/>
      <c r="EZL88"/>
      <c r="EZM88"/>
      <c r="EZN88"/>
      <c r="EZO88"/>
      <c r="EZP88"/>
      <c r="EZQ88"/>
      <c r="EZR88"/>
      <c r="EZS88"/>
      <c r="EZT88"/>
      <c r="EZU88"/>
      <c r="EZV88"/>
      <c r="EZW88"/>
      <c r="EZX88"/>
      <c r="EZY88"/>
      <c r="EZZ88"/>
      <c r="FAA88"/>
      <c r="FAB88"/>
      <c r="FAC88"/>
      <c r="FAD88"/>
      <c r="FAE88"/>
      <c r="FAF88"/>
      <c r="FAG88"/>
      <c r="FAH88"/>
      <c r="FAI88"/>
      <c r="FAJ88"/>
      <c r="FAK88"/>
      <c r="FAL88"/>
      <c r="FAM88"/>
      <c r="FAN88"/>
      <c r="FAO88"/>
      <c r="FAP88"/>
      <c r="FAQ88"/>
      <c r="FAR88"/>
      <c r="FAS88"/>
      <c r="FAT88"/>
      <c r="FAU88"/>
      <c r="FAV88"/>
      <c r="FAW88"/>
      <c r="FAX88"/>
      <c r="FAY88"/>
      <c r="FAZ88"/>
      <c r="FBA88"/>
      <c r="FBB88"/>
      <c r="FBC88"/>
      <c r="FBD88"/>
      <c r="FBE88"/>
      <c r="FBF88"/>
      <c r="FBG88"/>
      <c r="FBH88"/>
      <c r="FBI88"/>
      <c r="FBJ88"/>
      <c r="FBK88"/>
      <c r="FBL88"/>
      <c r="FBM88"/>
      <c r="FBN88"/>
      <c r="FBO88"/>
      <c r="FBP88"/>
      <c r="FBQ88"/>
      <c r="FBR88"/>
      <c r="FBS88"/>
      <c r="FBT88"/>
      <c r="FBU88"/>
      <c r="FBV88"/>
      <c r="FBW88"/>
      <c r="FBX88"/>
      <c r="FBY88"/>
      <c r="FBZ88"/>
      <c r="FCA88"/>
      <c r="FCB88"/>
      <c r="FCC88"/>
      <c r="FCD88"/>
      <c r="FCE88"/>
      <c r="FCF88"/>
      <c r="FCG88"/>
      <c r="FCH88"/>
      <c r="FCI88"/>
      <c r="FCJ88"/>
      <c r="FCK88"/>
      <c r="FCL88"/>
      <c r="FCM88"/>
      <c r="FCN88"/>
      <c r="FCO88"/>
      <c r="FCP88"/>
      <c r="FCQ88"/>
      <c r="FCR88"/>
      <c r="FCS88"/>
      <c r="FCT88"/>
      <c r="FCU88"/>
      <c r="FCV88"/>
      <c r="FCW88"/>
      <c r="FCX88"/>
      <c r="FCY88"/>
      <c r="FCZ88"/>
      <c r="FDA88"/>
      <c r="FDB88"/>
      <c r="FDC88"/>
      <c r="FDD88"/>
      <c r="FDE88"/>
      <c r="FDF88"/>
      <c r="FDG88"/>
      <c r="FDH88"/>
      <c r="FDI88"/>
      <c r="FDJ88"/>
      <c r="FDK88"/>
      <c r="FDL88"/>
      <c r="FDM88"/>
      <c r="FDN88"/>
      <c r="FDO88"/>
      <c r="FDP88"/>
      <c r="FDQ88"/>
      <c r="FDR88"/>
      <c r="FDS88"/>
      <c r="FDT88"/>
      <c r="FDU88"/>
      <c r="FDV88"/>
      <c r="FDW88"/>
      <c r="FDX88"/>
      <c r="FDY88"/>
      <c r="FDZ88"/>
      <c r="FEA88"/>
      <c r="FEB88"/>
      <c r="FEC88"/>
      <c r="FED88"/>
      <c r="FEE88"/>
      <c r="FEF88"/>
      <c r="FEG88"/>
      <c r="FEH88"/>
      <c r="FEI88"/>
      <c r="FEJ88"/>
      <c r="FEK88"/>
      <c r="FEL88"/>
      <c r="FEM88"/>
      <c r="FEN88"/>
      <c r="FEO88"/>
      <c r="FEP88"/>
      <c r="FEQ88"/>
      <c r="FER88"/>
      <c r="FES88"/>
      <c r="FET88"/>
      <c r="FEU88"/>
      <c r="FEV88"/>
      <c r="FEW88"/>
      <c r="FEX88"/>
      <c r="FEY88"/>
      <c r="FEZ88"/>
      <c r="FFA88"/>
      <c r="FFB88"/>
      <c r="FFC88"/>
      <c r="FFD88"/>
      <c r="FFE88"/>
      <c r="FFF88"/>
      <c r="FFG88"/>
      <c r="FFH88"/>
      <c r="FFI88"/>
      <c r="FFJ88"/>
      <c r="FFK88"/>
      <c r="FFL88"/>
      <c r="FFM88"/>
      <c r="FFN88"/>
      <c r="FFO88"/>
      <c r="FFP88"/>
      <c r="FFQ88"/>
      <c r="FFR88"/>
      <c r="FFS88"/>
      <c r="FFT88"/>
      <c r="FFU88"/>
      <c r="FFV88"/>
      <c r="FFW88"/>
      <c r="FFX88"/>
      <c r="FFY88"/>
      <c r="FFZ88"/>
      <c r="FGA88"/>
      <c r="FGB88"/>
      <c r="FGC88"/>
      <c r="FGD88"/>
      <c r="FGE88"/>
      <c r="FGF88"/>
      <c r="FGG88"/>
      <c r="FGH88"/>
      <c r="FGI88"/>
      <c r="FGJ88"/>
      <c r="FGK88"/>
      <c r="FGL88"/>
      <c r="FGM88"/>
      <c r="FGN88"/>
      <c r="FGO88"/>
      <c r="FGP88"/>
      <c r="FGQ88"/>
      <c r="FGR88"/>
      <c r="FGS88"/>
      <c r="FGT88"/>
      <c r="FGU88"/>
      <c r="FGV88"/>
      <c r="FGW88"/>
      <c r="FGX88"/>
      <c r="FGY88"/>
      <c r="FGZ88"/>
      <c r="FHA88"/>
      <c r="FHB88"/>
      <c r="FHC88"/>
      <c r="FHD88"/>
      <c r="FHE88"/>
      <c r="FHF88"/>
      <c r="FHG88"/>
      <c r="FHH88"/>
      <c r="FHI88"/>
      <c r="FHJ88"/>
      <c r="FHK88"/>
      <c r="FHL88"/>
      <c r="FHM88"/>
      <c r="FHN88"/>
      <c r="FHO88"/>
      <c r="FHP88"/>
      <c r="FHQ88"/>
      <c r="FHR88"/>
      <c r="FHS88"/>
      <c r="FHT88"/>
      <c r="FHU88"/>
      <c r="FHV88"/>
      <c r="FHW88"/>
      <c r="FHX88"/>
      <c r="FHY88"/>
      <c r="FHZ88"/>
      <c r="FIA88"/>
      <c r="FIB88"/>
      <c r="FIC88"/>
      <c r="FID88"/>
      <c r="FIE88"/>
      <c r="FIF88"/>
      <c r="FIG88"/>
      <c r="FIH88"/>
      <c r="FII88"/>
      <c r="FIJ88"/>
      <c r="FIK88"/>
      <c r="FIL88"/>
      <c r="FIM88"/>
      <c r="FIN88"/>
      <c r="FIO88"/>
      <c r="FIP88"/>
      <c r="FIQ88"/>
      <c r="FIR88"/>
      <c r="FIS88"/>
      <c r="FIT88"/>
      <c r="FIU88"/>
      <c r="FIV88"/>
      <c r="FIW88"/>
      <c r="FIX88"/>
      <c r="FIY88"/>
      <c r="FIZ88"/>
      <c r="FJA88"/>
      <c r="FJB88"/>
      <c r="FJC88"/>
      <c r="FJD88"/>
      <c r="FJE88"/>
      <c r="FJF88"/>
      <c r="FJG88"/>
      <c r="FJH88"/>
      <c r="FJI88"/>
      <c r="FJJ88"/>
      <c r="FJK88"/>
      <c r="FJL88"/>
      <c r="FJM88"/>
      <c r="FJN88"/>
      <c r="FJO88"/>
      <c r="FJP88"/>
      <c r="FJQ88"/>
      <c r="FJR88"/>
      <c r="FJS88"/>
      <c r="FJT88"/>
      <c r="FJU88"/>
      <c r="FJV88"/>
      <c r="FJW88"/>
      <c r="FJX88"/>
      <c r="FJY88"/>
      <c r="FJZ88"/>
      <c r="FKA88"/>
      <c r="FKB88"/>
      <c r="FKC88"/>
      <c r="FKD88"/>
      <c r="FKE88"/>
      <c r="FKF88"/>
      <c r="FKG88"/>
      <c r="FKH88"/>
      <c r="FKI88"/>
      <c r="FKJ88"/>
      <c r="FKK88"/>
      <c r="FKL88"/>
      <c r="FKM88"/>
      <c r="FKN88"/>
      <c r="FKO88"/>
      <c r="FKP88"/>
      <c r="FKQ88"/>
      <c r="FKR88"/>
      <c r="FKS88"/>
      <c r="FKT88"/>
      <c r="FKU88"/>
      <c r="FKV88"/>
      <c r="FKW88"/>
      <c r="FKX88"/>
      <c r="FKY88"/>
      <c r="FKZ88"/>
      <c r="FLA88"/>
      <c r="FLB88"/>
      <c r="FLC88"/>
      <c r="FLD88"/>
      <c r="FLE88"/>
      <c r="FLF88"/>
      <c r="FLG88"/>
      <c r="FLH88"/>
      <c r="FLI88"/>
      <c r="FLJ88"/>
      <c r="FLK88"/>
      <c r="FLL88"/>
      <c r="FLM88"/>
      <c r="FLN88"/>
      <c r="FLO88"/>
      <c r="FLP88"/>
      <c r="FLQ88"/>
      <c r="FLR88"/>
      <c r="FLS88"/>
      <c r="FLT88"/>
      <c r="FLU88"/>
      <c r="FLV88"/>
      <c r="FLW88"/>
      <c r="FLX88"/>
      <c r="FLY88"/>
      <c r="FLZ88"/>
      <c r="FMA88"/>
      <c r="FMB88"/>
      <c r="FMC88"/>
      <c r="FMD88"/>
      <c r="FME88"/>
      <c r="FMF88"/>
      <c r="FMG88"/>
      <c r="FMH88"/>
      <c r="FMI88"/>
      <c r="FMJ88"/>
      <c r="FMK88"/>
      <c r="FML88"/>
      <c r="FMM88"/>
      <c r="FMN88"/>
      <c r="FMO88"/>
      <c r="FMP88"/>
      <c r="FMQ88"/>
      <c r="FMR88"/>
      <c r="FMS88"/>
      <c r="FMT88"/>
      <c r="FMU88"/>
      <c r="FMV88"/>
      <c r="FMW88"/>
      <c r="FMX88"/>
      <c r="FMY88"/>
      <c r="FMZ88"/>
      <c r="FNA88"/>
      <c r="FNB88"/>
      <c r="FNC88"/>
      <c r="FND88"/>
      <c r="FNE88"/>
      <c r="FNF88"/>
      <c r="FNG88"/>
      <c r="FNH88"/>
      <c r="FNI88"/>
      <c r="FNJ88"/>
      <c r="FNK88"/>
      <c r="FNL88"/>
      <c r="FNM88"/>
      <c r="FNN88"/>
      <c r="FNO88"/>
      <c r="FNP88"/>
      <c r="FNQ88"/>
      <c r="FNR88"/>
      <c r="FNS88"/>
      <c r="FNT88"/>
      <c r="FNU88"/>
      <c r="FNV88"/>
      <c r="FNW88"/>
      <c r="FNX88"/>
      <c r="FNY88"/>
      <c r="FNZ88"/>
      <c r="FOA88"/>
      <c r="FOB88"/>
      <c r="FOC88"/>
      <c r="FOD88"/>
      <c r="FOE88"/>
      <c r="FOF88"/>
      <c r="FOG88"/>
      <c r="FOH88"/>
      <c r="FOI88"/>
      <c r="FOJ88"/>
      <c r="FOK88"/>
      <c r="FOL88"/>
      <c r="FOM88"/>
      <c r="FON88"/>
      <c r="FOO88"/>
      <c r="FOP88"/>
      <c r="FOQ88"/>
      <c r="FOR88"/>
      <c r="FOS88"/>
      <c r="FOT88"/>
      <c r="FOU88"/>
      <c r="FOV88"/>
      <c r="FOW88"/>
      <c r="FOX88"/>
      <c r="FOY88"/>
      <c r="FOZ88"/>
      <c r="FPA88"/>
      <c r="FPB88"/>
      <c r="FPC88"/>
      <c r="FPD88"/>
      <c r="FPE88"/>
      <c r="FPF88"/>
      <c r="FPG88"/>
      <c r="FPH88"/>
      <c r="FPI88"/>
      <c r="FPJ88"/>
      <c r="FPK88"/>
      <c r="FPL88"/>
      <c r="FPM88"/>
      <c r="FPN88"/>
      <c r="FPO88"/>
      <c r="FPP88"/>
      <c r="FPQ88"/>
      <c r="FPR88"/>
      <c r="FPS88"/>
      <c r="FPT88"/>
      <c r="FPU88"/>
      <c r="FPV88"/>
      <c r="FPW88"/>
      <c r="FPX88"/>
      <c r="FPY88"/>
      <c r="FPZ88"/>
      <c r="FQA88"/>
      <c r="FQB88"/>
      <c r="FQC88"/>
      <c r="FQD88"/>
      <c r="FQE88"/>
      <c r="FQF88"/>
      <c r="FQG88"/>
      <c r="FQH88"/>
      <c r="FQI88"/>
      <c r="FQJ88"/>
      <c r="FQK88"/>
      <c r="FQL88"/>
      <c r="FQM88"/>
      <c r="FQN88"/>
      <c r="FQO88"/>
      <c r="FQP88"/>
      <c r="FQQ88"/>
      <c r="FQR88"/>
      <c r="FQS88"/>
      <c r="FQT88"/>
      <c r="FQU88"/>
      <c r="FQV88"/>
      <c r="FQW88"/>
      <c r="FQX88"/>
      <c r="FQY88"/>
      <c r="FQZ88"/>
      <c r="FRA88"/>
      <c r="FRB88"/>
      <c r="FRC88"/>
      <c r="FRD88"/>
      <c r="FRE88"/>
      <c r="FRF88"/>
      <c r="FRG88"/>
      <c r="FRH88"/>
      <c r="FRI88"/>
      <c r="FRJ88"/>
      <c r="FRK88"/>
      <c r="FRL88"/>
      <c r="FRM88"/>
      <c r="FRN88"/>
      <c r="FRO88"/>
      <c r="FRP88"/>
      <c r="FRQ88"/>
      <c r="FRR88"/>
      <c r="FRS88"/>
      <c r="FRT88"/>
      <c r="FRU88"/>
      <c r="FRV88"/>
      <c r="FRW88"/>
      <c r="FRX88"/>
      <c r="FRY88"/>
      <c r="FRZ88"/>
      <c r="FSA88"/>
      <c r="FSB88"/>
      <c r="FSC88"/>
      <c r="FSD88"/>
      <c r="FSE88"/>
      <c r="FSF88"/>
      <c r="FSG88"/>
      <c r="FSH88"/>
      <c r="FSI88"/>
      <c r="FSJ88"/>
      <c r="FSK88"/>
      <c r="FSL88"/>
      <c r="FSM88"/>
      <c r="FSN88"/>
      <c r="FSO88"/>
      <c r="FSP88"/>
      <c r="FSQ88"/>
      <c r="FSR88"/>
      <c r="FSS88"/>
      <c r="FST88"/>
      <c r="FSU88"/>
      <c r="FSV88"/>
      <c r="FSW88"/>
      <c r="FSX88"/>
      <c r="FSY88"/>
      <c r="FSZ88"/>
      <c r="FTA88"/>
      <c r="FTB88"/>
      <c r="FTC88"/>
      <c r="FTD88"/>
      <c r="FTE88"/>
      <c r="FTF88"/>
      <c r="FTG88"/>
      <c r="FTH88"/>
      <c r="FTI88"/>
      <c r="FTJ88"/>
      <c r="FTK88"/>
      <c r="FTL88"/>
      <c r="FTM88"/>
      <c r="FTN88"/>
      <c r="FTO88"/>
      <c r="FTP88"/>
      <c r="FTQ88"/>
      <c r="FTR88"/>
      <c r="FTS88"/>
      <c r="FTT88"/>
      <c r="FTU88"/>
      <c r="FTV88"/>
      <c r="FTW88"/>
      <c r="FTX88"/>
      <c r="FTY88"/>
      <c r="FTZ88"/>
      <c r="FUA88"/>
      <c r="FUB88"/>
      <c r="FUC88"/>
      <c r="FUD88"/>
      <c r="FUE88"/>
      <c r="FUF88"/>
      <c r="FUG88"/>
      <c r="FUH88"/>
      <c r="FUI88"/>
      <c r="FUJ88"/>
      <c r="FUK88"/>
      <c r="FUL88"/>
      <c r="FUM88"/>
      <c r="FUN88"/>
      <c r="FUO88"/>
      <c r="FUP88"/>
      <c r="FUQ88"/>
      <c r="FUR88"/>
      <c r="FUS88"/>
      <c r="FUT88"/>
      <c r="FUU88"/>
      <c r="FUV88"/>
      <c r="FUW88"/>
      <c r="FUX88"/>
      <c r="FUY88"/>
      <c r="FUZ88"/>
      <c r="FVA88"/>
      <c r="FVB88"/>
      <c r="FVC88"/>
      <c r="FVD88"/>
      <c r="FVE88"/>
      <c r="FVF88"/>
      <c r="FVG88"/>
      <c r="FVH88"/>
      <c r="FVI88"/>
      <c r="FVJ88"/>
      <c r="FVK88"/>
      <c r="FVL88"/>
      <c r="FVM88"/>
      <c r="FVN88"/>
      <c r="FVO88"/>
      <c r="FVP88"/>
      <c r="FVQ88"/>
      <c r="FVR88"/>
      <c r="FVS88"/>
      <c r="FVT88"/>
      <c r="FVU88"/>
      <c r="FVV88"/>
      <c r="FVW88"/>
      <c r="FVX88"/>
      <c r="FVY88"/>
      <c r="FVZ88"/>
      <c r="FWA88"/>
      <c r="FWB88"/>
      <c r="FWC88"/>
      <c r="FWD88"/>
      <c r="FWE88"/>
      <c r="FWF88"/>
      <c r="FWG88"/>
      <c r="FWH88"/>
      <c r="FWI88"/>
      <c r="FWJ88"/>
      <c r="FWK88"/>
      <c r="FWL88"/>
      <c r="FWM88"/>
      <c r="FWN88"/>
      <c r="FWO88"/>
      <c r="FWP88"/>
      <c r="FWQ88"/>
      <c r="FWR88"/>
      <c r="FWS88"/>
      <c r="FWT88"/>
      <c r="FWU88"/>
      <c r="FWV88"/>
      <c r="FWW88"/>
      <c r="FWX88"/>
      <c r="FWY88"/>
      <c r="FWZ88"/>
      <c r="FXA88"/>
      <c r="FXB88"/>
      <c r="FXC88"/>
      <c r="FXD88"/>
      <c r="FXE88"/>
      <c r="FXF88"/>
      <c r="FXG88"/>
      <c r="FXH88"/>
      <c r="FXI88"/>
      <c r="FXJ88"/>
      <c r="FXK88"/>
      <c r="FXL88"/>
      <c r="FXM88"/>
      <c r="FXN88"/>
      <c r="FXO88"/>
      <c r="FXP88"/>
      <c r="FXQ88"/>
      <c r="FXR88"/>
      <c r="FXS88"/>
      <c r="FXT88"/>
      <c r="FXU88"/>
      <c r="FXV88"/>
      <c r="FXW88"/>
      <c r="FXX88"/>
      <c r="FXY88"/>
      <c r="FXZ88"/>
      <c r="FYA88"/>
      <c r="FYB88"/>
      <c r="FYC88"/>
      <c r="FYD88"/>
      <c r="FYE88"/>
      <c r="FYF88"/>
      <c r="FYG88"/>
      <c r="FYH88"/>
      <c r="FYI88"/>
      <c r="FYJ88"/>
      <c r="FYK88"/>
      <c r="FYL88"/>
      <c r="FYM88"/>
      <c r="FYN88"/>
      <c r="FYO88"/>
      <c r="FYP88"/>
      <c r="FYQ88"/>
      <c r="FYR88"/>
      <c r="FYS88"/>
      <c r="FYT88"/>
      <c r="FYU88"/>
      <c r="FYV88"/>
      <c r="FYW88"/>
      <c r="FYX88"/>
      <c r="FYY88"/>
      <c r="FYZ88"/>
      <c r="FZA88"/>
      <c r="FZB88"/>
      <c r="FZC88"/>
      <c r="FZD88"/>
      <c r="FZE88"/>
      <c r="FZF88"/>
      <c r="FZG88"/>
      <c r="FZH88"/>
      <c r="FZI88"/>
      <c r="FZJ88"/>
      <c r="FZK88"/>
      <c r="FZL88"/>
      <c r="FZM88"/>
      <c r="FZN88"/>
      <c r="FZO88"/>
      <c r="FZP88"/>
      <c r="FZQ88"/>
      <c r="FZR88"/>
      <c r="FZS88"/>
      <c r="FZT88"/>
      <c r="FZU88"/>
      <c r="FZV88"/>
      <c r="FZW88"/>
      <c r="FZX88"/>
      <c r="FZY88"/>
      <c r="FZZ88"/>
      <c r="GAA88"/>
      <c r="GAB88"/>
      <c r="GAC88"/>
      <c r="GAD88"/>
      <c r="GAE88"/>
      <c r="GAF88"/>
      <c r="GAG88"/>
      <c r="GAH88"/>
      <c r="GAI88"/>
      <c r="GAJ88"/>
      <c r="GAK88"/>
      <c r="GAL88"/>
      <c r="GAM88"/>
      <c r="GAN88"/>
      <c r="GAO88"/>
      <c r="GAP88"/>
      <c r="GAQ88"/>
      <c r="GAR88"/>
      <c r="GAS88"/>
      <c r="GAT88"/>
      <c r="GAU88"/>
      <c r="GAV88"/>
      <c r="GAW88"/>
      <c r="GAX88"/>
      <c r="GAY88"/>
      <c r="GAZ88"/>
      <c r="GBA88"/>
      <c r="GBB88"/>
      <c r="GBC88"/>
      <c r="GBD88"/>
      <c r="GBE88"/>
      <c r="GBF88"/>
      <c r="GBG88"/>
      <c r="GBH88"/>
      <c r="GBI88"/>
      <c r="GBJ88"/>
      <c r="GBK88"/>
      <c r="GBL88"/>
      <c r="GBM88"/>
      <c r="GBN88"/>
      <c r="GBO88"/>
      <c r="GBP88"/>
      <c r="GBQ88"/>
      <c r="GBR88"/>
      <c r="GBS88"/>
      <c r="GBT88"/>
      <c r="GBU88"/>
      <c r="GBV88"/>
      <c r="GBW88"/>
      <c r="GBX88"/>
      <c r="GBY88"/>
      <c r="GBZ88"/>
      <c r="GCA88"/>
      <c r="GCB88"/>
      <c r="GCC88"/>
      <c r="GCD88"/>
      <c r="GCE88"/>
      <c r="GCF88"/>
      <c r="GCG88"/>
      <c r="GCH88"/>
      <c r="GCI88"/>
      <c r="GCJ88"/>
      <c r="GCK88"/>
      <c r="GCL88"/>
      <c r="GCM88"/>
      <c r="GCN88"/>
      <c r="GCO88"/>
      <c r="GCP88"/>
      <c r="GCQ88"/>
      <c r="GCR88"/>
      <c r="GCS88"/>
      <c r="GCT88"/>
      <c r="GCU88"/>
      <c r="GCV88"/>
      <c r="GCW88"/>
      <c r="GCX88"/>
      <c r="GCY88"/>
      <c r="GCZ88"/>
      <c r="GDA88"/>
      <c r="GDB88"/>
      <c r="GDC88"/>
      <c r="GDD88"/>
      <c r="GDE88"/>
      <c r="GDF88"/>
      <c r="GDG88"/>
      <c r="GDH88"/>
      <c r="GDI88"/>
      <c r="GDJ88"/>
      <c r="GDK88"/>
      <c r="GDL88"/>
      <c r="GDM88"/>
      <c r="GDN88"/>
      <c r="GDO88"/>
      <c r="GDP88"/>
      <c r="GDQ88"/>
      <c r="GDR88"/>
      <c r="GDS88"/>
      <c r="GDT88"/>
      <c r="GDU88"/>
      <c r="GDV88"/>
      <c r="GDW88"/>
      <c r="GDX88"/>
      <c r="GDY88"/>
      <c r="GDZ88"/>
      <c r="GEA88"/>
      <c r="GEB88"/>
      <c r="GEC88"/>
      <c r="GED88"/>
      <c r="GEE88"/>
      <c r="GEF88"/>
      <c r="GEG88"/>
      <c r="GEH88"/>
      <c r="GEI88"/>
      <c r="GEJ88"/>
      <c r="GEK88"/>
      <c r="GEL88"/>
      <c r="GEM88"/>
      <c r="GEN88"/>
      <c r="GEO88"/>
      <c r="GEP88"/>
      <c r="GEQ88"/>
      <c r="GER88"/>
      <c r="GES88"/>
      <c r="GET88"/>
      <c r="GEU88"/>
      <c r="GEV88"/>
      <c r="GEW88"/>
      <c r="GEX88"/>
      <c r="GEY88"/>
      <c r="GEZ88"/>
      <c r="GFA88"/>
      <c r="GFB88"/>
      <c r="GFC88"/>
      <c r="GFD88"/>
      <c r="GFE88"/>
      <c r="GFF88"/>
      <c r="GFG88"/>
      <c r="GFH88"/>
      <c r="GFI88"/>
      <c r="GFJ88"/>
      <c r="GFK88"/>
      <c r="GFL88"/>
      <c r="GFM88"/>
      <c r="GFN88"/>
      <c r="GFO88"/>
      <c r="GFP88"/>
      <c r="GFQ88"/>
      <c r="GFR88"/>
      <c r="GFS88"/>
      <c r="GFT88"/>
      <c r="GFU88"/>
      <c r="GFV88"/>
      <c r="GFW88"/>
      <c r="GFX88"/>
      <c r="GFY88"/>
      <c r="GFZ88"/>
      <c r="GGA88"/>
      <c r="GGB88"/>
      <c r="GGC88"/>
      <c r="GGD88"/>
      <c r="GGE88"/>
      <c r="GGF88"/>
      <c r="GGG88"/>
      <c r="GGH88"/>
      <c r="GGI88"/>
      <c r="GGJ88"/>
      <c r="GGK88"/>
      <c r="GGL88"/>
      <c r="GGM88"/>
      <c r="GGN88"/>
      <c r="GGO88"/>
      <c r="GGP88"/>
      <c r="GGQ88"/>
      <c r="GGR88"/>
      <c r="GGS88"/>
      <c r="GGT88"/>
      <c r="GGU88"/>
      <c r="GGV88"/>
      <c r="GGW88"/>
      <c r="GGX88"/>
      <c r="GGY88"/>
      <c r="GGZ88"/>
      <c r="GHA88"/>
      <c r="GHB88"/>
      <c r="GHC88"/>
      <c r="GHD88"/>
      <c r="GHE88"/>
      <c r="GHF88"/>
      <c r="GHG88"/>
      <c r="GHH88"/>
      <c r="GHI88"/>
      <c r="GHJ88"/>
      <c r="GHK88"/>
      <c r="GHL88"/>
      <c r="GHM88"/>
      <c r="GHN88"/>
      <c r="GHO88"/>
      <c r="GHP88"/>
      <c r="GHQ88"/>
      <c r="GHR88"/>
      <c r="GHS88"/>
      <c r="GHT88"/>
      <c r="GHU88"/>
      <c r="GHV88"/>
      <c r="GHW88"/>
      <c r="GHX88"/>
      <c r="GHY88"/>
      <c r="GHZ88"/>
      <c r="GIA88"/>
      <c r="GIB88"/>
      <c r="GIC88"/>
      <c r="GID88"/>
      <c r="GIE88"/>
      <c r="GIF88"/>
      <c r="GIG88"/>
      <c r="GIH88"/>
      <c r="GII88"/>
      <c r="GIJ88"/>
      <c r="GIK88"/>
      <c r="GIL88"/>
      <c r="GIM88"/>
      <c r="GIN88"/>
      <c r="GIO88"/>
      <c r="GIP88"/>
      <c r="GIQ88"/>
      <c r="GIR88"/>
      <c r="GIS88"/>
      <c r="GIT88"/>
      <c r="GIU88"/>
      <c r="GIV88"/>
      <c r="GIW88"/>
      <c r="GIX88"/>
      <c r="GIY88"/>
      <c r="GIZ88"/>
      <c r="GJA88"/>
      <c r="GJB88"/>
      <c r="GJC88"/>
      <c r="GJD88"/>
      <c r="GJE88"/>
      <c r="GJF88"/>
      <c r="GJG88"/>
      <c r="GJH88"/>
      <c r="GJI88"/>
      <c r="GJJ88"/>
      <c r="GJK88"/>
      <c r="GJL88"/>
      <c r="GJM88"/>
      <c r="GJN88"/>
      <c r="GJO88"/>
      <c r="GJP88"/>
      <c r="GJQ88"/>
      <c r="GJR88"/>
      <c r="GJS88"/>
      <c r="GJT88"/>
      <c r="GJU88"/>
      <c r="GJV88"/>
      <c r="GJW88"/>
      <c r="GJX88"/>
      <c r="GJY88"/>
      <c r="GJZ88"/>
      <c r="GKA88"/>
      <c r="GKB88"/>
      <c r="GKC88"/>
      <c r="GKD88"/>
      <c r="GKE88"/>
      <c r="GKF88"/>
      <c r="GKG88"/>
      <c r="GKH88"/>
      <c r="GKI88"/>
      <c r="GKJ88"/>
      <c r="GKK88"/>
      <c r="GKL88"/>
      <c r="GKM88"/>
      <c r="GKN88"/>
      <c r="GKO88"/>
      <c r="GKP88"/>
      <c r="GKQ88"/>
      <c r="GKR88"/>
      <c r="GKS88"/>
      <c r="GKT88"/>
      <c r="GKU88"/>
      <c r="GKV88"/>
      <c r="GKW88"/>
      <c r="GKX88"/>
      <c r="GKY88"/>
      <c r="GKZ88"/>
      <c r="GLA88"/>
      <c r="GLB88"/>
      <c r="GLC88"/>
      <c r="GLD88"/>
      <c r="GLE88"/>
      <c r="GLF88"/>
      <c r="GLG88"/>
      <c r="GLH88"/>
      <c r="GLI88"/>
      <c r="GLJ88"/>
      <c r="GLK88"/>
      <c r="GLL88"/>
      <c r="GLM88"/>
      <c r="GLN88"/>
      <c r="GLO88"/>
      <c r="GLP88"/>
      <c r="GLQ88"/>
      <c r="GLR88"/>
      <c r="GLS88"/>
      <c r="GLT88"/>
      <c r="GLU88"/>
      <c r="GLV88"/>
      <c r="GLW88"/>
      <c r="GLX88"/>
      <c r="GLY88"/>
      <c r="GLZ88"/>
      <c r="GMA88"/>
      <c r="GMB88"/>
      <c r="GMC88"/>
      <c r="GMD88"/>
      <c r="GME88"/>
      <c r="GMF88"/>
      <c r="GMG88"/>
      <c r="GMH88"/>
      <c r="GMI88"/>
      <c r="GMJ88"/>
      <c r="GMK88"/>
      <c r="GML88"/>
      <c r="GMM88"/>
      <c r="GMN88"/>
      <c r="GMO88"/>
      <c r="GMP88"/>
      <c r="GMQ88"/>
      <c r="GMR88"/>
      <c r="GMS88"/>
      <c r="GMT88"/>
      <c r="GMU88"/>
      <c r="GMV88"/>
      <c r="GMW88"/>
      <c r="GMX88"/>
      <c r="GMY88"/>
      <c r="GMZ88"/>
      <c r="GNA88"/>
      <c r="GNB88"/>
      <c r="GNC88"/>
      <c r="GND88"/>
      <c r="GNE88"/>
      <c r="GNF88"/>
      <c r="GNG88"/>
      <c r="GNH88"/>
      <c r="GNI88"/>
      <c r="GNJ88"/>
      <c r="GNK88"/>
      <c r="GNL88"/>
      <c r="GNM88"/>
      <c r="GNN88"/>
      <c r="GNO88"/>
      <c r="GNP88"/>
      <c r="GNQ88"/>
      <c r="GNR88"/>
      <c r="GNS88"/>
      <c r="GNT88"/>
      <c r="GNU88"/>
      <c r="GNV88"/>
      <c r="GNW88"/>
      <c r="GNX88"/>
      <c r="GNY88"/>
      <c r="GNZ88"/>
      <c r="GOA88"/>
      <c r="GOB88"/>
      <c r="GOC88"/>
      <c r="GOD88"/>
      <c r="GOE88"/>
      <c r="GOF88"/>
      <c r="GOG88"/>
      <c r="GOH88"/>
      <c r="GOI88"/>
      <c r="GOJ88"/>
      <c r="GOK88"/>
      <c r="GOL88"/>
      <c r="GOM88"/>
      <c r="GON88"/>
      <c r="GOO88"/>
      <c r="GOP88"/>
      <c r="GOQ88"/>
      <c r="GOR88"/>
      <c r="GOS88"/>
      <c r="GOT88"/>
      <c r="GOU88"/>
      <c r="GOV88"/>
      <c r="GOW88"/>
      <c r="GOX88"/>
      <c r="GOY88"/>
      <c r="GOZ88"/>
      <c r="GPA88"/>
      <c r="GPB88"/>
      <c r="GPC88"/>
      <c r="GPD88"/>
      <c r="GPE88"/>
      <c r="GPF88"/>
      <c r="GPG88"/>
      <c r="GPH88"/>
      <c r="GPI88"/>
      <c r="GPJ88"/>
      <c r="GPK88"/>
      <c r="GPL88"/>
      <c r="GPM88"/>
      <c r="GPN88"/>
      <c r="GPO88"/>
      <c r="GPP88"/>
      <c r="GPQ88"/>
      <c r="GPR88"/>
      <c r="GPS88"/>
      <c r="GPT88"/>
      <c r="GPU88"/>
      <c r="GPV88"/>
      <c r="GPW88"/>
      <c r="GPX88"/>
      <c r="GPY88"/>
      <c r="GPZ88"/>
      <c r="GQA88"/>
      <c r="GQB88"/>
      <c r="GQC88"/>
      <c r="GQD88"/>
      <c r="GQE88"/>
      <c r="GQF88"/>
      <c r="GQG88"/>
      <c r="GQH88"/>
      <c r="GQI88"/>
      <c r="GQJ88"/>
      <c r="GQK88"/>
      <c r="GQL88"/>
      <c r="GQM88"/>
      <c r="GQN88"/>
      <c r="GQO88"/>
      <c r="GQP88"/>
      <c r="GQQ88"/>
      <c r="GQR88"/>
      <c r="GQS88"/>
      <c r="GQT88"/>
      <c r="GQU88"/>
      <c r="GQV88"/>
      <c r="GQW88"/>
      <c r="GQX88"/>
      <c r="GQY88"/>
      <c r="GQZ88"/>
      <c r="GRA88"/>
      <c r="GRB88"/>
      <c r="GRC88"/>
      <c r="GRD88"/>
      <c r="GRE88"/>
      <c r="GRF88"/>
      <c r="GRG88"/>
      <c r="GRH88"/>
      <c r="GRI88"/>
      <c r="GRJ88"/>
      <c r="GRK88"/>
      <c r="GRL88"/>
      <c r="GRM88"/>
      <c r="GRN88"/>
      <c r="GRO88"/>
      <c r="GRP88"/>
      <c r="GRQ88"/>
      <c r="GRR88"/>
      <c r="GRS88"/>
      <c r="GRT88"/>
      <c r="GRU88"/>
      <c r="GRV88"/>
      <c r="GRW88"/>
      <c r="GRX88"/>
      <c r="GRY88"/>
      <c r="GRZ88"/>
      <c r="GSA88"/>
      <c r="GSB88"/>
      <c r="GSC88"/>
      <c r="GSD88"/>
      <c r="GSE88"/>
      <c r="GSF88"/>
      <c r="GSG88"/>
      <c r="GSH88"/>
      <c r="GSI88"/>
      <c r="GSJ88"/>
      <c r="GSK88"/>
      <c r="GSL88"/>
      <c r="GSM88"/>
      <c r="GSN88"/>
      <c r="GSO88"/>
      <c r="GSP88"/>
      <c r="GSQ88"/>
      <c r="GSR88"/>
      <c r="GSS88"/>
      <c r="GST88"/>
      <c r="GSU88"/>
      <c r="GSV88"/>
      <c r="GSW88"/>
      <c r="GSX88"/>
      <c r="GSY88"/>
      <c r="GSZ88"/>
      <c r="GTA88"/>
      <c r="GTB88"/>
      <c r="GTC88"/>
      <c r="GTD88"/>
      <c r="GTE88"/>
      <c r="GTF88"/>
      <c r="GTG88"/>
      <c r="GTH88"/>
      <c r="GTI88"/>
      <c r="GTJ88"/>
      <c r="GTK88"/>
      <c r="GTL88"/>
      <c r="GTM88"/>
      <c r="GTN88"/>
      <c r="GTO88"/>
      <c r="GTP88"/>
      <c r="GTQ88"/>
      <c r="GTR88"/>
      <c r="GTS88"/>
      <c r="GTT88"/>
      <c r="GTU88"/>
      <c r="GTV88"/>
      <c r="GTW88"/>
      <c r="GTX88"/>
      <c r="GTY88"/>
      <c r="GTZ88"/>
      <c r="GUA88"/>
      <c r="GUB88"/>
      <c r="GUC88"/>
      <c r="GUD88"/>
      <c r="GUE88"/>
      <c r="GUF88"/>
      <c r="GUG88"/>
      <c r="GUH88"/>
      <c r="GUI88"/>
      <c r="GUJ88"/>
      <c r="GUK88"/>
      <c r="GUL88"/>
      <c r="GUM88"/>
      <c r="GUN88"/>
      <c r="GUO88"/>
      <c r="GUP88"/>
      <c r="GUQ88"/>
      <c r="GUR88"/>
      <c r="GUS88"/>
      <c r="GUT88"/>
      <c r="GUU88"/>
      <c r="GUV88"/>
      <c r="GUW88"/>
      <c r="GUX88"/>
      <c r="GUY88"/>
      <c r="GUZ88"/>
      <c r="GVA88"/>
      <c r="GVB88"/>
      <c r="GVC88"/>
      <c r="GVD88"/>
      <c r="GVE88"/>
      <c r="GVF88"/>
      <c r="GVG88"/>
      <c r="GVH88"/>
      <c r="GVI88"/>
      <c r="GVJ88"/>
      <c r="GVK88"/>
      <c r="GVL88"/>
      <c r="GVM88"/>
      <c r="GVN88"/>
      <c r="GVO88"/>
      <c r="GVP88"/>
      <c r="GVQ88"/>
      <c r="GVR88"/>
      <c r="GVS88"/>
      <c r="GVT88"/>
      <c r="GVU88"/>
      <c r="GVV88"/>
      <c r="GVW88"/>
      <c r="GVX88"/>
      <c r="GVY88"/>
      <c r="GVZ88"/>
      <c r="GWA88"/>
      <c r="GWB88"/>
      <c r="GWC88"/>
      <c r="GWD88"/>
      <c r="GWE88"/>
      <c r="GWF88"/>
      <c r="GWG88"/>
      <c r="GWH88"/>
      <c r="GWI88"/>
      <c r="GWJ88"/>
      <c r="GWK88"/>
      <c r="GWL88"/>
      <c r="GWM88"/>
      <c r="GWN88"/>
      <c r="GWO88"/>
      <c r="GWP88"/>
      <c r="GWQ88"/>
      <c r="GWR88"/>
      <c r="GWS88"/>
      <c r="GWT88"/>
      <c r="GWU88"/>
      <c r="GWV88"/>
      <c r="GWW88"/>
      <c r="GWX88"/>
      <c r="GWY88"/>
      <c r="GWZ88"/>
      <c r="GXA88"/>
      <c r="GXB88"/>
      <c r="GXC88"/>
      <c r="GXD88"/>
      <c r="GXE88"/>
      <c r="GXF88"/>
      <c r="GXG88"/>
      <c r="GXH88"/>
      <c r="GXI88"/>
      <c r="GXJ88"/>
      <c r="GXK88"/>
      <c r="GXL88"/>
      <c r="GXM88"/>
      <c r="GXN88"/>
      <c r="GXO88"/>
      <c r="GXP88"/>
      <c r="GXQ88"/>
      <c r="GXR88"/>
      <c r="GXS88"/>
      <c r="GXT88"/>
      <c r="GXU88"/>
      <c r="GXV88"/>
      <c r="GXW88"/>
      <c r="GXX88"/>
      <c r="GXY88"/>
      <c r="GXZ88"/>
      <c r="GYA88"/>
      <c r="GYB88"/>
      <c r="GYC88"/>
      <c r="GYD88"/>
      <c r="GYE88"/>
      <c r="GYF88"/>
      <c r="GYG88"/>
      <c r="GYH88"/>
      <c r="GYI88"/>
      <c r="GYJ88"/>
      <c r="GYK88"/>
      <c r="GYL88"/>
      <c r="GYM88"/>
      <c r="GYN88"/>
      <c r="GYO88"/>
      <c r="GYP88"/>
      <c r="GYQ88"/>
      <c r="GYR88"/>
      <c r="GYS88"/>
      <c r="GYT88"/>
      <c r="GYU88"/>
      <c r="GYV88"/>
      <c r="GYW88"/>
      <c r="GYX88"/>
      <c r="GYY88"/>
      <c r="GYZ88"/>
      <c r="GZA88"/>
      <c r="GZB88"/>
      <c r="GZC88"/>
      <c r="GZD88"/>
      <c r="GZE88"/>
      <c r="GZF88"/>
      <c r="GZG88"/>
      <c r="GZH88"/>
      <c r="GZI88"/>
      <c r="GZJ88"/>
      <c r="GZK88"/>
      <c r="GZL88"/>
      <c r="GZM88"/>
      <c r="GZN88"/>
      <c r="GZO88"/>
      <c r="GZP88"/>
      <c r="GZQ88"/>
      <c r="GZR88"/>
      <c r="GZS88"/>
      <c r="GZT88"/>
      <c r="GZU88"/>
      <c r="GZV88"/>
      <c r="GZW88"/>
      <c r="GZX88"/>
      <c r="GZY88"/>
      <c r="GZZ88"/>
      <c r="HAA88"/>
      <c r="HAB88"/>
      <c r="HAC88"/>
      <c r="HAD88"/>
      <c r="HAE88"/>
      <c r="HAF88"/>
      <c r="HAG88"/>
      <c r="HAH88"/>
      <c r="HAI88"/>
      <c r="HAJ88"/>
      <c r="HAK88"/>
      <c r="HAL88"/>
      <c r="HAM88"/>
      <c r="HAN88"/>
      <c r="HAO88"/>
      <c r="HAP88"/>
      <c r="HAQ88"/>
      <c r="HAR88"/>
      <c r="HAS88"/>
      <c r="HAT88"/>
      <c r="HAU88"/>
      <c r="HAV88"/>
      <c r="HAW88"/>
      <c r="HAX88"/>
      <c r="HAY88"/>
      <c r="HAZ88"/>
      <c r="HBA88"/>
      <c r="HBB88"/>
      <c r="HBC88"/>
      <c r="HBD88"/>
      <c r="HBE88"/>
      <c r="HBF88"/>
      <c r="HBG88"/>
      <c r="HBH88"/>
      <c r="HBI88"/>
      <c r="HBJ88"/>
      <c r="HBK88"/>
      <c r="HBL88"/>
      <c r="HBM88"/>
      <c r="HBN88"/>
      <c r="HBO88"/>
      <c r="HBP88"/>
      <c r="HBQ88"/>
      <c r="HBR88"/>
      <c r="HBS88"/>
      <c r="HBT88"/>
      <c r="HBU88"/>
      <c r="HBV88"/>
      <c r="HBW88"/>
      <c r="HBX88"/>
      <c r="HBY88"/>
      <c r="HBZ88"/>
      <c r="HCA88"/>
      <c r="HCB88"/>
      <c r="HCC88"/>
      <c r="HCD88"/>
      <c r="HCE88"/>
      <c r="HCF88"/>
      <c r="HCG88"/>
      <c r="HCH88"/>
      <c r="HCI88"/>
      <c r="HCJ88"/>
      <c r="HCK88"/>
      <c r="HCL88"/>
      <c r="HCM88"/>
      <c r="HCN88"/>
      <c r="HCO88"/>
      <c r="HCP88"/>
      <c r="HCQ88"/>
      <c r="HCR88"/>
      <c r="HCS88"/>
      <c r="HCT88"/>
      <c r="HCU88"/>
      <c r="HCV88"/>
      <c r="HCW88"/>
      <c r="HCX88"/>
      <c r="HCY88"/>
      <c r="HCZ88"/>
      <c r="HDA88"/>
      <c r="HDB88"/>
      <c r="HDC88"/>
      <c r="HDD88"/>
      <c r="HDE88"/>
      <c r="HDF88"/>
      <c r="HDG88"/>
      <c r="HDH88"/>
      <c r="HDI88"/>
      <c r="HDJ88"/>
      <c r="HDK88"/>
      <c r="HDL88"/>
      <c r="HDM88"/>
      <c r="HDN88"/>
      <c r="HDO88"/>
      <c r="HDP88"/>
      <c r="HDQ88"/>
      <c r="HDR88"/>
      <c r="HDS88"/>
      <c r="HDT88"/>
      <c r="HDU88"/>
      <c r="HDV88"/>
      <c r="HDW88"/>
      <c r="HDX88"/>
      <c r="HDY88"/>
      <c r="HDZ88"/>
      <c r="HEA88"/>
      <c r="HEB88"/>
      <c r="HEC88"/>
      <c r="HED88"/>
      <c r="HEE88"/>
      <c r="HEF88"/>
      <c r="HEG88"/>
      <c r="HEH88"/>
      <c r="HEI88"/>
      <c r="HEJ88"/>
      <c r="HEK88"/>
      <c r="HEL88"/>
      <c r="HEM88"/>
      <c r="HEN88"/>
      <c r="HEO88"/>
      <c r="HEP88"/>
      <c r="HEQ88"/>
      <c r="HER88"/>
      <c r="HES88"/>
      <c r="HET88"/>
      <c r="HEU88"/>
      <c r="HEV88"/>
      <c r="HEW88"/>
      <c r="HEX88"/>
      <c r="HEY88"/>
      <c r="HEZ88"/>
      <c r="HFA88"/>
      <c r="HFB88"/>
      <c r="HFC88"/>
      <c r="HFD88"/>
      <c r="HFE88"/>
      <c r="HFF88"/>
      <c r="HFG88"/>
      <c r="HFH88"/>
      <c r="HFI88"/>
      <c r="HFJ88"/>
      <c r="HFK88"/>
      <c r="HFL88"/>
      <c r="HFM88"/>
      <c r="HFN88"/>
      <c r="HFO88"/>
      <c r="HFP88"/>
      <c r="HFQ88"/>
      <c r="HFR88"/>
      <c r="HFS88"/>
      <c r="HFT88"/>
      <c r="HFU88"/>
      <c r="HFV88"/>
      <c r="HFW88"/>
      <c r="HFX88"/>
      <c r="HFY88"/>
      <c r="HFZ88"/>
      <c r="HGA88"/>
      <c r="HGB88"/>
      <c r="HGC88"/>
      <c r="HGD88"/>
      <c r="HGE88"/>
      <c r="HGF88"/>
      <c r="HGG88"/>
      <c r="HGH88"/>
      <c r="HGI88"/>
      <c r="HGJ88"/>
      <c r="HGK88"/>
      <c r="HGL88"/>
      <c r="HGM88"/>
      <c r="HGN88"/>
      <c r="HGO88"/>
      <c r="HGP88"/>
      <c r="HGQ88"/>
      <c r="HGR88"/>
      <c r="HGS88"/>
      <c r="HGT88"/>
      <c r="HGU88"/>
      <c r="HGV88"/>
      <c r="HGW88"/>
      <c r="HGX88"/>
      <c r="HGY88"/>
      <c r="HGZ88"/>
      <c r="HHA88"/>
      <c r="HHB88"/>
      <c r="HHC88"/>
      <c r="HHD88"/>
      <c r="HHE88"/>
      <c r="HHF88"/>
      <c r="HHG88"/>
      <c r="HHH88"/>
      <c r="HHI88"/>
      <c r="HHJ88"/>
      <c r="HHK88"/>
      <c r="HHL88"/>
      <c r="HHM88"/>
      <c r="HHN88"/>
      <c r="HHO88"/>
      <c r="HHP88"/>
      <c r="HHQ88"/>
      <c r="HHR88"/>
      <c r="HHS88"/>
      <c r="HHT88"/>
      <c r="HHU88"/>
      <c r="HHV88"/>
      <c r="HHW88"/>
      <c r="HHX88"/>
      <c r="HHY88"/>
      <c r="HHZ88"/>
      <c r="HIA88"/>
      <c r="HIB88"/>
      <c r="HIC88"/>
      <c r="HID88"/>
      <c r="HIE88"/>
      <c r="HIF88"/>
      <c r="HIG88"/>
      <c r="HIH88"/>
      <c r="HII88"/>
      <c r="HIJ88"/>
      <c r="HIK88"/>
      <c r="HIL88"/>
      <c r="HIM88"/>
      <c r="HIN88"/>
      <c r="HIO88"/>
      <c r="HIP88"/>
      <c r="HIQ88"/>
      <c r="HIR88"/>
      <c r="HIS88"/>
      <c r="HIT88"/>
      <c r="HIU88"/>
      <c r="HIV88"/>
      <c r="HIW88"/>
      <c r="HIX88"/>
      <c r="HIY88"/>
      <c r="HIZ88"/>
      <c r="HJA88"/>
      <c r="HJB88"/>
      <c r="HJC88"/>
      <c r="HJD88"/>
      <c r="HJE88"/>
      <c r="HJF88"/>
      <c r="HJG88"/>
      <c r="HJH88"/>
      <c r="HJI88"/>
      <c r="HJJ88"/>
      <c r="HJK88"/>
      <c r="HJL88"/>
      <c r="HJM88"/>
      <c r="HJN88"/>
      <c r="HJO88"/>
      <c r="HJP88"/>
      <c r="HJQ88"/>
      <c r="HJR88"/>
      <c r="HJS88"/>
      <c r="HJT88"/>
      <c r="HJU88"/>
      <c r="HJV88"/>
      <c r="HJW88"/>
      <c r="HJX88"/>
      <c r="HJY88"/>
      <c r="HJZ88"/>
      <c r="HKA88"/>
      <c r="HKB88"/>
      <c r="HKC88"/>
      <c r="HKD88"/>
      <c r="HKE88"/>
      <c r="HKF88"/>
      <c r="HKG88"/>
      <c r="HKH88"/>
      <c r="HKI88"/>
      <c r="HKJ88"/>
      <c r="HKK88"/>
      <c r="HKL88"/>
      <c r="HKM88"/>
      <c r="HKN88"/>
      <c r="HKO88"/>
      <c r="HKP88"/>
      <c r="HKQ88"/>
      <c r="HKR88"/>
      <c r="HKS88"/>
      <c r="HKT88"/>
      <c r="HKU88"/>
      <c r="HKV88"/>
      <c r="HKW88"/>
      <c r="HKX88"/>
      <c r="HKY88"/>
      <c r="HKZ88"/>
      <c r="HLA88"/>
      <c r="HLB88"/>
      <c r="HLC88"/>
      <c r="HLD88"/>
      <c r="HLE88"/>
      <c r="HLF88"/>
      <c r="HLG88"/>
      <c r="HLH88"/>
      <c r="HLI88"/>
      <c r="HLJ88"/>
      <c r="HLK88"/>
      <c r="HLL88"/>
      <c r="HLM88"/>
      <c r="HLN88"/>
      <c r="HLO88"/>
      <c r="HLP88"/>
      <c r="HLQ88"/>
      <c r="HLR88"/>
      <c r="HLS88"/>
      <c r="HLT88"/>
      <c r="HLU88"/>
      <c r="HLV88"/>
      <c r="HLW88"/>
      <c r="HLX88"/>
      <c r="HLY88"/>
      <c r="HLZ88"/>
      <c r="HMA88"/>
      <c r="HMB88"/>
      <c r="HMC88"/>
      <c r="HMD88"/>
      <c r="HME88"/>
      <c r="HMF88"/>
      <c r="HMG88"/>
      <c r="HMH88"/>
      <c r="HMI88"/>
      <c r="HMJ88"/>
      <c r="HMK88"/>
      <c r="HML88"/>
      <c r="HMM88"/>
      <c r="HMN88"/>
      <c r="HMO88"/>
      <c r="HMP88"/>
      <c r="HMQ88"/>
      <c r="HMR88"/>
      <c r="HMS88"/>
      <c r="HMT88"/>
      <c r="HMU88"/>
      <c r="HMV88"/>
      <c r="HMW88"/>
      <c r="HMX88"/>
      <c r="HMY88"/>
      <c r="HMZ88"/>
      <c r="HNA88"/>
      <c r="HNB88"/>
      <c r="HNC88"/>
      <c r="HND88"/>
      <c r="HNE88"/>
      <c r="HNF88"/>
      <c r="HNG88"/>
      <c r="HNH88"/>
      <c r="HNI88"/>
      <c r="HNJ88"/>
      <c r="HNK88"/>
      <c r="HNL88"/>
      <c r="HNM88"/>
      <c r="HNN88"/>
      <c r="HNO88"/>
      <c r="HNP88"/>
      <c r="HNQ88"/>
      <c r="HNR88"/>
      <c r="HNS88"/>
      <c r="HNT88"/>
      <c r="HNU88"/>
      <c r="HNV88"/>
      <c r="HNW88"/>
      <c r="HNX88"/>
      <c r="HNY88"/>
      <c r="HNZ88"/>
      <c r="HOA88"/>
      <c r="HOB88"/>
      <c r="HOC88"/>
      <c r="HOD88"/>
      <c r="HOE88"/>
      <c r="HOF88"/>
      <c r="HOG88"/>
      <c r="HOH88"/>
      <c r="HOI88"/>
      <c r="HOJ88"/>
      <c r="HOK88"/>
      <c r="HOL88"/>
      <c r="HOM88"/>
      <c r="HON88"/>
      <c r="HOO88"/>
      <c r="HOP88"/>
      <c r="HOQ88"/>
      <c r="HOR88"/>
      <c r="HOS88"/>
      <c r="HOT88"/>
      <c r="HOU88"/>
      <c r="HOV88"/>
      <c r="HOW88"/>
      <c r="HOX88"/>
      <c r="HOY88"/>
      <c r="HOZ88"/>
      <c r="HPA88"/>
      <c r="HPB88"/>
      <c r="HPC88"/>
      <c r="HPD88"/>
      <c r="HPE88"/>
      <c r="HPF88"/>
      <c r="HPG88"/>
      <c r="HPH88"/>
      <c r="HPI88"/>
      <c r="HPJ88"/>
      <c r="HPK88"/>
      <c r="HPL88"/>
      <c r="HPM88"/>
      <c r="HPN88"/>
      <c r="HPO88"/>
      <c r="HPP88"/>
      <c r="HPQ88"/>
      <c r="HPR88"/>
      <c r="HPS88"/>
      <c r="HPT88"/>
      <c r="HPU88"/>
      <c r="HPV88"/>
      <c r="HPW88"/>
      <c r="HPX88"/>
      <c r="HPY88"/>
      <c r="HPZ88"/>
      <c r="HQA88"/>
      <c r="HQB88"/>
      <c r="HQC88"/>
      <c r="HQD88"/>
      <c r="HQE88"/>
      <c r="HQF88"/>
      <c r="HQG88"/>
      <c r="HQH88"/>
      <c r="HQI88"/>
      <c r="HQJ88"/>
      <c r="HQK88"/>
      <c r="HQL88"/>
      <c r="HQM88"/>
      <c r="HQN88"/>
      <c r="HQO88"/>
      <c r="HQP88"/>
      <c r="HQQ88"/>
      <c r="HQR88"/>
      <c r="HQS88"/>
      <c r="HQT88"/>
      <c r="HQU88"/>
      <c r="HQV88"/>
      <c r="HQW88"/>
      <c r="HQX88"/>
      <c r="HQY88"/>
      <c r="HQZ88"/>
      <c r="HRA88"/>
      <c r="HRB88"/>
      <c r="HRC88"/>
      <c r="HRD88"/>
      <c r="HRE88"/>
      <c r="HRF88"/>
      <c r="HRG88"/>
      <c r="HRH88"/>
      <c r="HRI88"/>
      <c r="HRJ88"/>
      <c r="HRK88"/>
      <c r="HRL88"/>
      <c r="HRM88"/>
      <c r="HRN88"/>
      <c r="HRO88"/>
      <c r="HRP88"/>
      <c r="HRQ88"/>
      <c r="HRR88"/>
      <c r="HRS88"/>
      <c r="HRT88"/>
      <c r="HRU88"/>
      <c r="HRV88"/>
      <c r="HRW88"/>
      <c r="HRX88"/>
      <c r="HRY88"/>
      <c r="HRZ88"/>
      <c r="HSA88"/>
      <c r="HSB88"/>
      <c r="HSC88"/>
      <c r="HSD88"/>
      <c r="HSE88"/>
      <c r="HSF88"/>
      <c r="HSG88"/>
      <c r="HSH88"/>
      <c r="HSI88"/>
      <c r="HSJ88"/>
      <c r="HSK88"/>
      <c r="HSL88"/>
      <c r="HSM88"/>
      <c r="HSN88"/>
      <c r="HSO88"/>
      <c r="HSP88"/>
      <c r="HSQ88"/>
      <c r="HSR88"/>
      <c r="HSS88"/>
      <c r="HST88"/>
      <c r="HSU88"/>
      <c r="HSV88"/>
      <c r="HSW88"/>
      <c r="HSX88"/>
      <c r="HSY88"/>
      <c r="HSZ88"/>
      <c r="HTA88"/>
      <c r="HTB88"/>
      <c r="HTC88"/>
      <c r="HTD88"/>
      <c r="HTE88"/>
      <c r="HTF88"/>
      <c r="HTG88"/>
      <c r="HTH88"/>
      <c r="HTI88"/>
      <c r="HTJ88"/>
      <c r="HTK88"/>
      <c r="HTL88"/>
      <c r="HTM88"/>
      <c r="HTN88"/>
      <c r="HTO88"/>
      <c r="HTP88"/>
      <c r="HTQ88"/>
      <c r="HTR88"/>
      <c r="HTS88"/>
      <c r="HTT88"/>
      <c r="HTU88"/>
      <c r="HTV88"/>
      <c r="HTW88"/>
      <c r="HTX88"/>
      <c r="HTY88"/>
      <c r="HTZ88"/>
      <c r="HUA88"/>
      <c r="HUB88"/>
      <c r="HUC88"/>
      <c r="HUD88"/>
      <c r="HUE88"/>
      <c r="HUF88"/>
      <c r="HUG88"/>
      <c r="HUH88"/>
      <c r="HUI88"/>
      <c r="HUJ88"/>
      <c r="HUK88"/>
      <c r="HUL88"/>
      <c r="HUM88"/>
      <c r="HUN88"/>
      <c r="HUO88"/>
      <c r="HUP88"/>
      <c r="HUQ88"/>
      <c r="HUR88"/>
      <c r="HUS88"/>
      <c r="HUT88"/>
      <c r="HUU88"/>
      <c r="HUV88"/>
      <c r="HUW88"/>
      <c r="HUX88"/>
      <c r="HUY88"/>
      <c r="HUZ88"/>
      <c r="HVA88"/>
      <c r="HVB88"/>
      <c r="HVC88"/>
      <c r="HVD88"/>
      <c r="HVE88"/>
      <c r="HVF88"/>
      <c r="HVG88"/>
      <c r="HVH88"/>
      <c r="HVI88"/>
      <c r="HVJ88"/>
      <c r="HVK88"/>
      <c r="HVL88"/>
      <c r="HVM88"/>
      <c r="HVN88"/>
      <c r="HVO88"/>
      <c r="HVP88"/>
      <c r="HVQ88"/>
      <c r="HVR88"/>
      <c r="HVS88"/>
      <c r="HVT88"/>
      <c r="HVU88"/>
      <c r="HVV88"/>
      <c r="HVW88"/>
      <c r="HVX88"/>
      <c r="HVY88"/>
      <c r="HVZ88"/>
      <c r="HWA88"/>
      <c r="HWB88"/>
      <c r="HWC88"/>
      <c r="HWD88"/>
      <c r="HWE88"/>
      <c r="HWF88"/>
      <c r="HWG88"/>
      <c r="HWH88"/>
      <c r="HWI88"/>
      <c r="HWJ88"/>
      <c r="HWK88"/>
      <c r="HWL88"/>
      <c r="HWM88"/>
      <c r="HWN88"/>
      <c r="HWO88"/>
      <c r="HWP88"/>
      <c r="HWQ88"/>
      <c r="HWR88"/>
      <c r="HWS88"/>
      <c r="HWT88"/>
      <c r="HWU88"/>
      <c r="HWV88"/>
      <c r="HWW88"/>
      <c r="HWX88"/>
      <c r="HWY88"/>
      <c r="HWZ88"/>
      <c r="HXA88"/>
      <c r="HXB88"/>
      <c r="HXC88"/>
      <c r="HXD88"/>
      <c r="HXE88"/>
      <c r="HXF88"/>
      <c r="HXG88"/>
      <c r="HXH88"/>
      <c r="HXI88"/>
      <c r="HXJ88"/>
      <c r="HXK88"/>
      <c r="HXL88"/>
      <c r="HXM88"/>
      <c r="HXN88"/>
      <c r="HXO88"/>
      <c r="HXP88"/>
      <c r="HXQ88"/>
      <c r="HXR88"/>
      <c r="HXS88"/>
      <c r="HXT88"/>
      <c r="HXU88"/>
      <c r="HXV88"/>
      <c r="HXW88"/>
      <c r="HXX88"/>
      <c r="HXY88"/>
      <c r="HXZ88"/>
      <c r="HYA88"/>
      <c r="HYB88"/>
      <c r="HYC88"/>
      <c r="HYD88"/>
      <c r="HYE88"/>
      <c r="HYF88"/>
      <c r="HYG88"/>
      <c r="HYH88"/>
      <c r="HYI88"/>
      <c r="HYJ88"/>
      <c r="HYK88"/>
      <c r="HYL88"/>
      <c r="HYM88"/>
      <c r="HYN88"/>
      <c r="HYO88"/>
      <c r="HYP88"/>
      <c r="HYQ88"/>
      <c r="HYR88"/>
      <c r="HYS88"/>
      <c r="HYT88"/>
      <c r="HYU88"/>
      <c r="HYV88"/>
      <c r="HYW88"/>
      <c r="HYX88"/>
      <c r="HYY88"/>
      <c r="HYZ88"/>
      <c r="HZA88"/>
      <c r="HZB88"/>
      <c r="HZC88"/>
      <c r="HZD88"/>
      <c r="HZE88"/>
      <c r="HZF88"/>
      <c r="HZG88"/>
      <c r="HZH88"/>
      <c r="HZI88"/>
      <c r="HZJ88"/>
      <c r="HZK88"/>
      <c r="HZL88"/>
      <c r="HZM88"/>
      <c r="HZN88"/>
      <c r="HZO88"/>
      <c r="HZP88"/>
      <c r="HZQ88"/>
      <c r="HZR88"/>
      <c r="HZS88"/>
      <c r="HZT88"/>
      <c r="HZU88"/>
      <c r="HZV88"/>
      <c r="HZW88"/>
      <c r="HZX88"/>
      <c r="HZY88"/>
      <c r="HZZ88"/>
      <c r="IAA88"/>
      <c r="IAB88"/>
      <c r="IAC88"/>
      <c r="IAD88"/>
      <c r="IAE88"/>
      <c r="IAF88"/>
      <c r="IAG88"/>
      <c r="IAH88"/>
      <c r="IAI88"/>
      <c r="IAJ88"/>
      <c r="IAK88"/>
      <c r="IAL88"/>
      <c r="IAM88"/>
      <c r="IAN88"/>
      <c r="IAO88"/>
      <c r="IAP88"/>
      <c r="IAQ88"/>
      <c r="IAR88"/>
      <c r="IAS88"/>
      <c r="IAT88"/>
      <c r="IAU88"/>
      <c r="IAV88"/>
      <c r="IAW88"/>
      <c r="IAX88"/>
      <c r="IAY88"/>
      <c r="IAZ88"/>
      <c r="IBA88"/>
      <c r="IBB88"/>
      <c r="IBC88"/>
      <c r="IBD88"/>
      <c r="IBE88"/>
      <c r="IBF88"/>
      <c r="IBG88"/>
      <c r="IBH88"/>
      <c r="IBI88"/>
      <c r="IBJ88"/>
      <c r="IBK88"/>
      <c r="IBL88"/>
      <c r="IBM88"/>
      <c r="IBN88"/>
      <c r="IBO88"/>
      <c r="IBP88"/>
      <c r="IBQ88"/>
      <c r="IBR88"/>
      <c r="IBS88"/>
      <c r="IBT88"/>
      <c r="IBU88"/>
      <c r="IBV88"/>
      <c r="IBW88"/>
      <c r="IBX88"/>
      <c r="IBY88"/>
      <c r="IBZ88"/>
      <c r="ICA88"/>
      <c r="ICB88"/>
      <c r="ICC88"/>
      <c r="ICD88"/>
      <c r="ICE88"/>
      <c r="ICF88"/>
      <c r="ICG88"/>
      <c r="ICH88"/>
      <c r="ICI88"/>
      <c r="ICJ88"/>
      <c r="ICK88"/>
      <c r="ICL88"/>
      <c r="ICM88"/>
      <c r="ICN88"/>
      <c r="ICO88"/>
      <c r="ICP88"/>
      <c r="ICQ88"/>
      <c r="ICR88"/>
      <c r="ICS88"/>
      <c r="ICT88"/>
      <c r="ICU88"/>
      <c r="ICV88"/>
      <c r="ICW88"/>
      <c r="ICX88"/>
      <c r="ICY88"/>
      <c r="ICZ88"/>
      <c r="IDA88"/>
      <c r="IDB88"/>
      <c r="IDC88"/>
      <c r="IDD88"/>
      <c r="IDE88"/>
      <c r="IDF88"/>
      <c r="IDG88"/>
      <c r="IDH88"/>
      <c r="IDI88"/>
      <c r="IDJ88"/>
      <c r="IDK88"/>
      <c r="IDL88"/>
      <c r="IDM88"/>
      <c r="IDN88"/>
      <c r="IDO88"/>
      <c r="IDP88"/>
      <c r="IDQ88"/>
      <c r="IDR88"/>
      <c r="IDS88"/>
      <c r="IDT88"/>
      <c r="IDU88"/>
      <c r="IDV88"/>
      <c r="IDW88"/>
      <c r="IDX88"/>
      <c r="IDY88"/>
      <c r="IDZ88"/>
      <c r="IEA88"/>
      <c r="IEB88"/>
      <c r="IEC88"/>
      <c r="IED88"/>
      <c r="IEE88"/>
      <c r="IEF88"/>
      <c r="IEG88"/>
      <c r="IEH88"/>
      <c r="IEI88"/>
      <c r="IEJ88"/>
      <c r="IEK88"/>
      <c r="IEL88"/>
      <c r="IEM88"/>
      <c r="IEN88"/>
      <c r="IEO88"/>
      <c r="IEP88"/>
      <c r="IEQ88"/>
      <c r="IER88"/>
      <c r="IES88"/>
      <c r="IET88"/>
      <c r="IEU88"/>
      <c r="IEV88"/>
      <c r="IEW88"/>
      <c r="IEX88"/>
      <c r="IEY88"/>
      <c r="IEZ88"/>
      <c r="IFA88"/>
      <c r="IFB88"/>
      <c r="IFC88"/>
      <c r="IFD88"/>
      <c r="IFE88"/>
      <c r="IFF88"/>
      <c r="IFG88"/>
      <c r="IFH88"/>
      <c r="IFI88"/>
      <c r="IFJ88"/>
      <c r="IFK88"/>
      <c r="IFL88"/>
      <c r="IFM88"/>
      <c r="IFN88"/>
      <c r="IFO88"/>
      <c r="IFP88"/>
      <c r="IFQ88"/>
      <c r="IFR88"/>
      <c r="IFS88"/>
      <c r="IFT88"/>
      <c r="IFU88"/>
      <c r="IFV88"/>
      <c r="IFW88"/>
      <c r="IFX88"/>
      <c r="IFY88"/>
      <c r="IFZ88"/>
      <c r="IGA88"/>
      <c r="IGB88"/>
      <c r="IGC88"/>
      <c r="IGD88"/>
      <c r="IGE88"/>
      <c r="IGF88"/>
      <c r="IGG88"/>
      <c r="IGH88"/>
      <c r="IGI88"/>
      <c r="IGJ88"/>
      <c r="IGK88"/>
      <c r="IGL88"/>
      <c r="IGM88"/>
      <c r="IGN88"/>
      <c r="IGO88"/>
      <c r="IGP88"/>
      <c r="IGQ88"/>
      <c r="IGR88"/>
      <c r="IGS88"/>
      <c r="IGT88"/>
      <c r="IGU88"/>
      <c r="IGV88"/>
      <c r="IGW88"/>
      <c r="IGX88"/>
      <c r="IGY88"/>
      <c r="IGZ88"/>
      <c r="IHA88"/>
      <c r="IHB88"/>
      <c r="IHC88"/>
      <c r="IHD88"/>
      <c r="IHE88"/>
      <c r="IHF88"/>
      <c r="IHG88"/>
      <c r="IHH88"/>
      <c r="IHI88"/>
      <c r="IHJ88"/>
      <c r="IHK88"/>
      <c r="IHL88"/>
      <c r="IHM88"/>
      <c r="IHN88"/>
      <c r="IHO88"/>
      <c r="IHP88"/>
      <c r="IHQ88"/>
      <c r="IHR88"/>
      <c r="IHS88"/>
      <c r="IHT88"/>
      <c r="IHU88"/>
      <c r="IHV88"/>
      <c r="IHW88"/>
      <c r="IHX88"/>
      <c r="IHY88"/>
      <c r="IHZ88"/>
      <c r="IIA88"/>
      <c r="IIB88"/>
      <c r="IIC88"/>
      <c r="IID88"/>
      <c r="IIE88"/>
      <c r="IIF88"/>
      <c r="IIG88"/>
      <c r="IIH88"/>
      <c r="III88"/>
      <c r="IIJ88"/>
      <c r="IIK88"/>
      <c r="IIL88"/>
      <c r="IIM88"/>
      <c r="IIN88"/>
      <c r="IIO88"/>
      <c r="IIP88"/>
      <c r="IIQ88"/>
      <c r="IIR88"/>
      <c r="IIS88"/>
      <c r="IIT88"/>
      <c r="IIU88"/>
      <c r="IIV88"/>
      <c r="IIW88"/>
      <c r="IIX88"/>
      <c r="IIY88"/>
      <c r="IIZ88"/>
      <c r="IJA88"/>
      <c r="IJB88"/>
      <c r="IJC88"/>
      <c r="IJD88"/>
      <c r="IJE88"/>
      <c r="IJF88"/>
      <c r="IJG88"/>
      <c r="IJH88"/>
      <c r="IJI88"/>
      <c r="IJJ88"/>
      <c r="IJK88"/>
      <c r="IJL88"/>
      <c r="IJM88"/>
      <c r="IJN88"/>
      <c r="IJO88"/>
      <c r="IJP88"/>
      <c r="IJQ88"/>
      <c r="IJR88"/>
      <c r="IJS88"/>
      <c r="IJT88"/>
      <c r="IJU88"/>
      <c r="IJV88"/>
      <c r="IJW88"/>
      <c r="IJX88"/>
      <c r="IJY88"/>
      <c r="IJZ88"/>
      <c r="IKA88"/>
      <c r="IKB88"/>
      <c r="IKC88"/>
      <c r="IKD88"/>
      <c r="IKE88"/>
      <c r="IKF88"/>
      <c r="IKG88"/>
      <c r="IKH88"/>
      <c r="IKI88"/>
      <c r="IKJ88"/>
      <c r="IKK88"/>
      <c r="IKL88"/>
      <c r="IKM88"/>
      <c r="IKN88"/>
      <c r="IKO88"/>
      <c r="IKP88"/>
      <c r="IKQ88"/>
      <c r="IKR88"/>
      <c r="IKS88"/>
      <c r="IKT88"/>
      <c r="IKU88"/>
      <c r="IKV88"/>
      <c r="IKW88"/>
      <c r="IKX88"/>
      <c r="IKY88"/>
      <c r="IKZ88"/>
      <c r="ILA88"/>
      <c r="ILB88"/>
      <c r="ILC88"/>
      <c r="ILD88"/>
      <c r="ILE88"/>
      <c r="ILF88"/>
      <c r="ILG88"/>
      <c r="ILH88"/>
      <c r="ILI88"/>
      <c r="ILJ88"/>
      <c r="ILK88"/>
      <c r="ILL88"/>
      <c r="ILM88"/>
      <c r="ILN88"/>
      <c r="ILO88"/>
      <c r="ILP88"/>
      <c r="ILQ88"/>
      <c r="ILR88"/>
      <c r="ILS88"/>
      <c r="ILT88"/>
      <c r="ILU88"/>
      <c r="ILV88"/>
      <c r="ILW88"/>
      <c r="ILX88"/>
      <c r="ILY88"/>
      <c r="ILZ88"/>
      <c r="IMA88"/>
      <c r="IMB88"/>
      <c r="IMC88"/>
      <c r="IMD88"/>
      <c r="IME88"/>
      <c r="IMF88"/>
      <c r="IMG88"/>
      <c r="IMH88"/>
      <c r="IMI88"/>
      <c r="IMJ88"/>
      <c r="IMK88"/>
      <c r="IML88"/>
      <c r="IMM88"/>
      <c r="IMN88"/>
      <c r="IMO88"/>
      <c r="IMP88"/>
      <c r="IMQ88"/>
      <c r="IMR88"/>
      <c r="IMS88"/>
      <c r="IMT88"/>
      <c r="IMU88"/>
      <c r="IMV88"/>
      <c r="IMW88"/>
      <c r="IMX88"/>
      <c r="IMY88"/>
      <c r="IMZ88"/>
      <c r="INA88"/>
      <c r="INB88"/>
      <c r="INC88"/>
      <c r="IND88"/>
      <c r="INE88"/>
      <c r="INF88"/>
      <c r="ING88"/>
      <c r="INH88"/>
      <c r="INI88"/>
      <c r="INJ88"/>
      <c r="INK88"/>
      <c r="INL88"/>
      <c r="INM88"/>
      <c r="INN88"/>
      <c r="INO88"/>
      <c r="INP88"/>
      <c r="INQ88"/>
      <c r="INR88"/>
      <c r="INS88"/>
      <c r="INT88"/>
      <c r="INU88"/>
      <c r="INV88"/>
      <c r="INW88"/>
      <c r="INX88"/>
      <c r="INY88"/>
      <c r="INZ88"/>
      <c r="IOA88"/>
      <c r="IOB88"/>
      <c r="IOC88"/>
      <c r="IOD88"/>
      <c r="IOE88"/>
      <c r="IOF88"/>
      <c r="IOG88"/>
      <c r="IOH88"/>
      <c r="IOI88"/>
      <c r="IOJ88"/>
      <c r="IOK88"/>
      <c r="IOL88"/>
      <c r="IOM88"/>
      <c r="ION88"/>
      <c r="IOO88"/>
      <c r="IOP88"/>
      <c r="IOQ88"/>
      <c r="IOR88"/>
      <c r="IOS88"/>
      <c r="IOT88"/>
      <c r="IOU88"/>
      <c r="IOV88"/>
      <c r="IOW88"/>
      <c r="IOX88"/>
      <c r="IOY88"/>
      <c r="IOZ88"/>
      <c r="IPA88"/>
      <c r="IPB88"/>
      <c r="IPC88"/>
      <c r="IPD88"/>
      <c r="IPE88"/>
      <c r="IPF88"/>
      <c r="IPG88"/>
      <c r="IPH88"/>
      <c r="IPI88"/>
      <c r="IPJ88"/>
      <c r="IPK88"/>
      <c r="IPL88"/>
      <c r="IPM88"/>
      <c r="IPN88"/>
      <c r="IPO88"/>
      <c r="IPP88"/>
      <c r="IPQ88"/>
      <c r="IPR88"/>
      <c r="IPS88"/>
      <c r="IPT88"/>
      <c r="IPU88"/>
      <c r="IPV88"/>
      <c r="IPW88"/>
      <c r="IPX88"/>
      <c r="IPY88"/>
      <c r="IPZ88"/>
      <c r="IQA88"/>
      <c r="IQB88"/>
      <c r="IQC88"/>
      <c r="IQD88"/>
      <c r="IQE88"/>
      <c r="IQF88"/>
      <c r="IQG88"/>
      <c r="IQH88"/>
      <c r="IQI88"/>
      <c r="IQJ88"/>
      <c r="IQK88"/>
      <c r="IQL88"/>
      <c r="IQM88"/>
      <c r="IQN88"/>
      <c r="IQO88"/>
      <c r="IQP88"/>
      <c r="IQQ88"/>
      <c r="IQR88"/>
      <c r="IQS88"/>
      <c r="IQT88"/>
      <c r="IQU88"/>
      <c r="IQV88"/>
      <c r="IQW88"/>
      <c r="IQX88"/>
      <c r="IQY88"/>
      <c r="IQZ88"/>
      <c r="IRA88"/>
      <c r="IRB88"/>
      <c r="IRC88"/>
      <c r="IRD88"/>
      <c r="IRE88"/>
      <c r="IRF88"/>
      <c r="IRG88"/>
      <c r="IRH88"/>
      <c r="IRI88"/>
      <c r="IRJ88"/>
      <c r="IRK88"/>
      <c r="IRL88"/>
      <c r="IRM88"/>
      <c r="IRN88"/>
      <c r="IRO88"/>
      <c r="IRP88"/>
      <c r="IRQ88"/>
      <c r="IRR88"/>
      <c r="IRS88"/>
      <c r="IRT88"/>
      <c r="IRU88"/>
      <c r="IRV88"/>
      <c r="IRW88"/>
      <c r="IRX88"/>
      <c r="IRY88"/>
      <c r="IRZ88"/>
      <c r="ISA88"/>
      <c r="ISB88"/>
      <c r="ISC88"/>
      <c r="ISD88"/>
      <c r="ISE88"/>
      <c r="ISF88"/>
      <c r="ISG88"/>
      <c r="ISH88"/>
      <c r="ISI88"/>
      <c r="ISJ88"/>
      <c r="ISK88"/>
      <c r="ISL88"/>
      <c r="ISM88"/>
      <c r="ISN88"/>
      <c r="ISO88"/>
      <c r="ISP88"/>
      <c r="ISQ88"/>
      <c r="ISR88"/>
      <c r="ISS88"/>
      <c r="IST88"/>
      <c r="ISU88"/>
      <c r="ISV88"/>
      <c r="ISW88"/>
      <c r="ISX88"/>
      <c r="ISY88"/>
      <c r="ISZ88"/>
      <c r="ITA88"/>
      <c r="ITB88"/>
      <c r="ITC88"/>
      <c r="ITD88"/>
      <c r="ITE88"/>
      <c r="ITF88"/>
      <c r="ITG88"/>
      <c r="ITH88"/>
      <c r="ITI88"/>
      <c r="ITJ88"/>
      <c r="ITK88"/>
      <c r="ITL88"/>
      <c r="ITM88"/>
      <c r="ITN88"/>
      <c r="ITO88"/>
      <c r="ITP88"/>
      <c r="ITQ88"/>
      <c r="ITR88"/>
      <c r="ITS88"/>
      <c r="ITT88"/>
      <c r="ITU88"/>
      <c r="ITV88"/>
      <c r="ITW88"/>
      <c r="ITX88"/>
      <c r="ITY88"/>
      <c r="ITZ88"/>
      <c r="IUA88"/>
      <c r="IUB88"/>
      <c r="IUC88"/>
      <c r="IUD88"/>
      <c r="IUE88"/>
      <c r="IUF88"/>
      <c r="IUG88"/>
      <c r="IUH88"/>
      <c r="IUI88"/>
      <c r="IUJ88"/>
      <c r="IUK88"/>
      <c r="IUL88"/>
      <c r="IUM88"/>
      <c r="IUN88"/>
      <c r="IUO88"/>
      <c r="IUP88"/>
      <c r="IUQ88"/>
      <c r="IUR88"/>
      <c r="IUS88"/>
      <c r="IUT88"/>
      <c r="IUU88"/>
      <c r="IUV88"/>
      <c r="IUW88"/>
      <c r="IUX88"/>
      <c r="IUY88"/>
      <c r="IUZ88"/>
      <c r="IVA88"/>
      <c r="IVB88"/>
      <c r="IVC88"/>
      <c r="IVD88"/>
      <c r="IVE88"/>
      <c r="IVF88"/>
      <c r="IVG88"/>
      <c r="IVH88"/>
      <c r="IVI88"/>
      <c r="IVJ88"/>
      <c r="IVK88"/>
      <c r="IVL88"/>
      <c r="IVM88"/>
      <c r="IVN88"/>
      <c r="IVO88"/>
      <c r="IVP88"/>
      <c r="IVQ88"/>
      <c r="IVR88"/>
      <c r="IVS88"/>
      <c r="IVT88"/>
      <c r="IVU88"/>
      <c r="IVV88"/>
      <c r="IVW88"/>
      <c r="IVX88"/>
      <c r="IVY88"/>
      <c r="IVZ88"/>
      <c r="IWA88"/>
      <c r="IWB88"/>
      <c r="IWC88"/>
      <c r="IWD88"/>
      <c r="IWE88"/>
      <c r="IWF88"/>
      <c r="IWG88"/>
      <c r="IWH88"/>
      <c r="IWI88"/>
      <c r="IWJ88"/>
      <c r="IWK88"/>
      <c r="IWL88"/>
      <c r="IWM88"/>
      <c r="IWN88"/>
      <c r="IWO88"/>
      <c r="IWP88"/>
      <c r="IWQ88"/>
      <c r="IWR88"/>
      <c r="IWS88"/>
      <c r="IWT88"/>
      <c r="IWU88"/>
      <c r="IWV88"/>
      <c r="IWW88"/>
      <c r="IWX88"/>
      <c r="IWY88"/>
      <c r="IWZ88"/>
      <c r="IXA88"/>
      <c r="IXB88"/>
      <c r="IXC88"/>
      <c r="IXD88"/>
      <c r="IXE88"/>
      <c r="IXF88"/>
      <c r="IXG88"/>
      <c r="IXH88"/>
      <c r="IXI88"/>
      <c r="IXJ88"/>
      <c r="IXK88"/>
      <c r="IXL88"/>
      <c r="IXM88"/>
      <c r="IXN88"/>
      <c r="IXO88"/>
      <c r="IXP88"/>
      <c r="IXQ88"/>
      <c r="IXR88"/>
      <c r="IXS88"/>
      <c r="IXT88"/>
      <c r="IXU88"/>
      <c r="IXV88"/>
      <c r="IXW88"/>
      <c r="IXX88"/>
      <c r="IXY88"/>
      <c r="IXZ88"/>
      <c r="IYA88"/>
      <c r="IYB88"/>
      <c r="IYC88"/>
      <c r="IYD88"/>
      <c r="IYE88"/>
      <c r="IYF88"/>
      <c r="IYG88"/>
      <c r="IYH88"/>
      <c r="IYI88"/>
      <c r="IYJ88"/>
      <c r="IYK88"/>
      <c r="IYL88"/>
      <c r="IYM88"/>
      <c r="IYN88"/>
      <c r="IYO88"/>
      <c r="IYP88"/>
      <c r="IYQ88"/>
      <c r="IYR88"/>
      <c r="IYS88"/>
      <c r="IYT88"/>
      <c r="IYU88"/>
      <c r="IYV88"/>
      <c r="IYW88"/>
      <c r="IYX88"/>
      <c r="IYY88"/>
      <c r="IYZ88"/>
      <c r="IZA88"/>
      <c r="IZB88"/>
      <c r="IZC88"/>
      <c r="IZD88"/>
      <c r="IZE88"/>
      <c r="IZF88"/>
      <c r="IZG88"/>
      <c r="IZH88"/>
      <c r="IZI88"/>
      <c r="IZJ88"/>
      <c r="IZK88"/>
      <c r="IZL88"/>
      <c r="IZM88"/>
      <c r="IZN88"/>
      <c r="IZO88"/>
      <c r="IZP88"/>
      <c r="IZQ88"/>
      <c r="IZR88"/>
      <c r="IZS88"/>
      <c r="IZT88"/>
      <c r="IZU88"/>
      <c r="IZV88"/>
      <c r="IZW88"/>
      <c r="IZX88"/>
      <c r="IZY88"/>
      <c r="IZZ88"/>
      <c r="JAA88"/>
      <c r="JAB88"/>
      <c r="JAC88"/>
      <c r="JAD88"/>
      <c r="JAE88"/>
      <c r="JAF88"/>
      <c r="JAG88"/>
      <c r="JAH88"/>
      <c r="JAI88"/>
      <c r="JAJ88"/>
      <c r="JAK88"/>
      <c r="JAL88"/>
      <c r="JAM88"/>
      <c r="JAN88"/>
      <c r="JAO88"/>
      <c r="JAP88"/>
      <c r="JAQ88"/>
      <c r="JAR88"/>
      <c r="JAS88"/>
      <c r="JAT88"/>
      <c r="JAU88"/>
      <c r="JAV88"/>
      <c r="JAW88"/>
      <c r="JAX88"/>
      <c r="JAY88"/>
      <c r="JAZ88"/>
      <c r="JBA88"/>
      <c r="JBB88"/>
      <c r="JBC88"/>
      <c r="JBD88"/>
      <c r="JBE88"/>
      <c r="JBF88"/>
      <c r="JBG88"/>
      <c r="JBH88"/>
      <c r="JBI88"/>
      <c r="JBJ88"/>
      <c r="JBK88"/>
      <c r="JBL88"/>
      <c r="JBM88"/>
      <c r="JBN88"/>
      <c r="JBO88"/>
      <c r="JBP88"/>
      <c r="JBQ88"/>
      <c r="JBR88"/>
      <c r="JBS88"/>
      <c r="JBT88"/>
      <c r="JBU88"/>
      <c r="JBV88"/>
      <c r="JBW88"/>
      <c r="JBX88"/>
      <c r="JBY88"/>
      <c r="JBZ88"/>
      <c r="JCA88"/>
      <c r="JCB88"/>
      <c r="JCC88"/>
      <c r="JCD88"/>
      <c r="JCE88"/>
      <c r="JCF88"/>
      <c r="JCG88"/>
      <c r="JCH88"/>
      <c r="JCI88"/>
      <c r="JCJ88"/>
      <c r="JCK88"/>
      <c r="JCL88"/>
      <c r="JCM88"/>
      <c r="JCN88"/>
      <c r="JCO88"/>
      <c r="JCP88"/>
      <c r="JCQ88"/>
      <c r="JCR88"/>
      <c r="JCS88"/>
      <c r="JCT88"/>
      <c r="JCU88"/>
      <c r="JCV88"/>
      <c r="JCW88"/>
      <c r="JCX88"/>
      <c r="JCY88"/>
      <c r="JCZ88"/>
      <c r="JDA88"/>
      <c r="JDB88"/>
      <c r="JDC88"/>
      <c r="JDD88"/>
      <c r="JDE88"/>
      <c r="JDF88"/>
      <c r="JDG88"/>
      <c r="JDH88"/>
      <c r="JDI88"/>
      <c r="JDJ88"/>
      <c r="JDK88"/>
      <c r="JDL88"/>
      <c r="JDM88"/>
      <c r="JDN88"/>
      <c r="JDO88"/>
      <c r="JDP88"/>
      <c r="JDQ88"/>
      <c r="JDR88"/>
      <c r="JDS88"/>
      <c r="JDT88"/>
      <c r="JDU88"/>
      <c r="JDV88"/>
      <c r="JDW88"/>
      <c r="JDX88"/>
      <c r="JDY88"/>
      <c r="JDZ88"/>
      <c r="JEA88"/>
      <c r="JEB88"/>
      <c r="JEC88"/>
      <c r="JED88"/>
      <c r="JEE88"/>
      <c r="JEF88"/>
      <c r="JEG88"/>
      <c r="JEH88"/>
      <c r="JEI88"/>
      <c r="JEJ88"/>
      <c r="JEK88"/>
      <c r="JEL88"/>
      <c r="JEM88"/>
      <c r="JEN88"/>
      <c r="JEO88"/>
      <c r="JEP88"/>
      <c r="JEQ88"/>
      <c r="JER88"/>
      <c r="JES88"/>
      <c r="JET88"/>
      <c r="JEU88"/>
      <c r="JEV88"/>
      <c r="JEW88"/>
      <c r="JEX88"/>
      <c r="JEY88"/>
      <c r="JEZ88"/>
      <c r="JFA88"/>
      <c r="JFB88"/>
      <c r="JFC88"/>
      <c r="JFD88"/>
      <c r="JFE88"/>
      <c r="JFF88"/>
      <c r="JFG88"/>
      <c r="JFH88"/>
      <c r="JFI88"/>
      <c r="JFJ88"/>
      <c r="JFK88"/>
      <c r="JFL88"/>
      <c r="JFM88"/>
      <c r="JFN88"/>
      <c r="JFO88"/>
      <c r="JFP88"/>
      <c r="JFQ88"/>
      <c r="JFR88"/>
      <c r="JFS88"/>
      <c r="JFT88"/>
      <c r="JFU88"/>
      <c r="JFV88"/>
      <c r="JFW88"/>
      <c r="JFX88"/>
      <c r="JFY88"/>
      <c r="JFZ88"/>
      <c r="JGA88"/>
      <c r="JGB88"/>
      <c r="JGC88"/>
      <c r="JGD88"/>
      <c r="JGE88"/>
      <c r="JGF88"/>
      <c r="JGG88"/>
      <c r="JGH88"/>
      <c r="JGI88"/>
      <c r="JGJ88"/>
      <c r="JGK88"/>
      <c r="JGL88"/>
      <c r="JGM88"/>
      <c r="JGN88"/>
      <c r="JGO88"/>
      <c r="JGP88"/>
      <c r="JGQ88"/>
      <c r="JGR88"/>
      <c r="JGS88"/>
      <c r="JGT88"/>
      <c r="JGU88"/>
      <c r="JGV88"/>
      <c r="JGW88"/>
      <c r="JGX88"/>
      <c r="JGY88"/>
      <c r="JGZ88"/>
      <c r="JHA88"/>
      <c r="JHB88"/>
      <c r="JHC88"/>
      <c r="JHD88"/>
      <c r="JHE88"/>
      <c r="JHF88"/>
      <c r="JHG88"/>
      <c r="JHH88"/>
      <c r="JHI88"/>
      <c r="JHJ88"/>
      <c r="JHK88"/>
      <c r="JHL88"/>
      <c r="JHM88"/>
      <c r="JHN88"/>
      <c r="JHO88"/>
      <c r="JHP88"/>
      <c r="JHQ88"/>
      <c r="JHR88"/>
      <c r="JHS88"/>
      <c r="JHT88"/>
      <c r="JHU88"/>
      <c r="JHV88"/>
      <c r="JHW88"/>
      <c r="JHX88"/>
      <c r="JHY88"/>
      <c r="JHZ88"/>
      <c r="JIA88"/>
      <c r="JIB88"/>
      <c r="JIC88"/>
      <c r="JID88"/>
      <c r="JIE88"/>
      <c r="JIF88"/>
      <c r="JIG88"/>
      <c r="JIH88"/>
      <c r="JII88"/>
      <c r="JIJ88"/>
      <c r="JIK88"/>
      <c r="JIL88"/>
      <c r="JIM88"/>
      <c r="JIN88"/>
      <c r="JIO88"/>
      <c r="JIP88"/>
      <c r="JIQ88"/>
      <c r="JIR88"/>
      <c r="JIS88"/>
      <c r="JIT88"/>
      <c r="JIU88"/>
      <c r="JIV88"/>
      <c r="JIW88"/>
      <c r="JIX88"/>
      <c r="JIY88"/>
      <c r="JIZ88"/>
      <c r="JJA88"/>
      <c r="JJB88"/>
      <c r="JJC88"/>
      <c r="JJD88"/>
      <c r="JJE88"/>
      <c r="JJF88"/>
      <c r="JJG88"/>
      <c r="JJH88"/>
      <c r="JJI88"/>
      <c r="JJJ88"/>
      <c r="JJK88"/>
      <c r="JJL88"/>
      <c r="JJM88"/>
      <c r="JJN88"/>
      <c r="JJO88"/>
      <c r="JJP88"/>
      <c r="JJQ88"/>
      <c r="JJR88"/>
      <c r="JJS88"/>
      <c r="JJT88"/>
      <c r="JJU88"/>
      <c r="JJV88"/>
      <c r="JJW88"/>
      <c r="JJX88"/>
      <c r="JJY88"/>
      <c r="JJZ88"/>
      <c r="JKA88"/>
      <c r="JKB88"/>
      <c r="JKC88"/>
      <c r="JKD88"/>
      <c r="JKE88"/>
      <c r="JKF88"/>
      <c r="JKG88"/>
      <c r="JKH88"/>
      <c r="JKI88"/>
      <c r="JKJ88"/>
      <c r="JKK88"/>
      <c r="JKL88"/>
      <c r="JKM88"/>
      <c r="JKN88"/>
      <c r="JKO88"/>
      <c r="JKP88"/>
      <c r="JKQ88"/>
      <c r="JKR88"/>
      <c r="JKS88"/>
      <c r="JKT88"/>
      <c r="JKU88"/>
      <c r="JKV88"/>
      <c r="JKW88"/>
      <c r="JKX88"/>
      <c r="JKY88"/>
      <c r="JKZ88"/>
      <c r="JLA88"/>
      <c r="JLB88"/>
      <c r="JLC88"/>
      <c r="JLD88"/>
      <c r="JLE88"/>
      <c r="JLF88"/>
      <c r="JLG88"/>
      <c r="JLH88"/>
      <c r="JLI88"/>
      <c r="JLJ88"/>
      <c r="JLK88"/>
      <c r="JLL88"/>
      <c r="JLM88"/>
      <c r="JLN88"/>
      <c r="JLO88"/>
      <c r="JLP88"/>
      <c r="JLQ88"/>
      <c r="JLR88"/>
      <c r="JLS88"/>
      <c r="JLT88"/>
      <c r="JLU88"/>
      <c r="JLV88"/>
      <c r="JLW88"/>
      <c r="JLX88"/>
      <c r="JLY88"/>
      <c r="JLZ88"/>
      <c r="JMA88"/>
      <c r="JMB88"/>
      <c r="JMC88"/>
      <c r="JMD88"/>
      <c r="JME88"/>
      <c r="JMF88"/>
      <c r="JMG88"/>
      <c r="JMH88"/>
      <c r="JMI88"/>
      <c r="JMJ88"/>
      <c r="JMK88"/>
      <c r="JML88"/>
      <c r="JMM88"/>
      <c r="JMN88"/>
      <c r="JMO88"/>
      <c r="JMP88"/>
      <c r="JMQ88"/>
      <c r="JMR88"/>
      <c r="JMS88"/>
      <c r="JMT88"/>
      <c r="JMU88"/>
      <c r="JMV88"/>
      <c r="JMW88"/>
      <c r="JMX88"/>
      <c r="JMY88"/>
      <c r="JMZ88"/>
      <c r="JNA88"/>
      <c r="JNB88"/>
      <c r="JNC88"/>
      <c r="JND88"/>
      <c r="JNE88"/>
      <c r="JNF88"/>
      <c r="JNG88"/>
      <c r="JNH88"/>
      <c r="JNI88"/>
      <c r="JNJ88"/>
      <c r="JNK88"/>
      <c r="JNL88"/>
      <c r="JNM88"/>
      <c r="JNN88"/>
      <c r="JNO88"/>
      <c r="JNP88"/>
      <c r="JNQ88"/>
      <c r="JNR88"/>
      <c r="JNS88"/>
      <c r="JNT88"/>
      <c r="JNU88"/>
      <c r="JNV88"/>
      <c r="JNW88"/>
      <c r="JNX88"/>
      <c r="JNY88"/>
      <c r="JNZ88"/>
      <c r="JOA88"/>
      <c r="JOB88"/>
      <c r="JOC88"/>
      <c r="JOD88"/>
      <c r="JOE88"/>
      <c r="JOF88"/>
      <c r="JOG88"/>
      <c r="JOH88"/>
      <c r="JOI88"/>
      <c r="JOJ88"/>
      <c r="JOK88"/>
      <c r="JOL88"/>
      <c r="JOM88"/>
      <c r="JON88"/>
      <c r="JOO88"/>
      <c r="JOP88"/>
      <c r="JOQ88"/>
      <c r="JOR88"/>
      <c r="JOS88"/>
      <c r="JOT88"/>
      <c r="JOU88"/>
      <c r="JOV88"/>
      <c r="JOW88"/>
      <c r="JOX88"/>
      <c r="JOY88"/>
      <c r="JOZ88"/>
      <c r="JPA88"/>
      <c r="JPB88"/>
      <c r="JPC88"/>
      <c r="JPD88"/>
      <c r="JPE88"/>
      <c r="JPF88"/>
      <c r="JPG88"/>
      <c r="JPH88"/>
      <c r="JPI88"/>
      <c r="JPJ88"/>
      <c r="JPK88"/>
      <c r="JPL88"/>
      <c r="JPM88"/>
      <c r="JPN88"/>
      <c r="JPO88"/>
      <c r="JPP88"/>
      <c r="JPQ88"/>
      <c r="JPR88"/>
      <c r="JPS88"/>
      <c r="JPT88"/>
      <c r="JPU88"/>
      <c r="JPV88"/>
      <c r="JPW88"/>
      <c r="JPX88"/>
      <c r="JPY88"/>
      <c r="JPZ88"/>
      <c r="JQA88"/>
      <c r="JQB88"/>
      <c r="JQC88"/>
      <c r="JQD88"/>
      <c r="JQE88"/>
      <c r="JQF88"/>
      <c r="JQG88"/>
      <c r="JQH88"/>
      <c r="JQI88"/>
      <c r="JQJ88"/>
      <c r="JQK88"/>
      <c r="JQL88"/>
      <c r="JQM88"/>
      <c r="JQN88"/>
      <c r="JQO88"/>
      <c r="JQP88"/>
      <c r="JQQ88"/>
      <c r="JQR88"/>
      <c r="JQS88"/>
      <c r="JQT88"/>
      <c r="JQU88"/>
      <c r="JQV88"/>
      <c r="JQW88"/>
      <c r="JQX88"/>
      <c r="JQY88"/>
      <c r="JQZ88"/>
      <c r="JRA88"/>
      <c r="JRB88"/>
      <c r="JRC88"/>
      <c r="JRD88"/>
      <c r="JRE88"/>
      <c r="JRF88"/>
      <c r="JRG88"/>
      <c r="JRH88"/>
      <c r="JRI88"/>
      <c r="JRJ88"/>
      <c r="JRK88"/>
      <c r="JRL88"/>
      <c r="JRM88"/>
      <c r="JRN88"/>
      <c r="JRO88"/>
      <c r="JRP88"/>
      <c r="JRQ88"/>
      <c r="JRR88"/>
      <c r="JRS88"/>
      <c r="JRT88"/>
      <c r="JRU88"/>
      <c r="JRV88"/>
      <c r="JRW88"/>
      <c r="JRX88"/>
      <c r="JRY88"/>
      <c r="JRZ88"/>
      <c r="JSA88"/>
      <c r="JSB88"/>
      <c r="JSC88"/>
      <c r="JSD88"/>
      <c r="JSE88"/>
      <c r="JSF88"/>
      <c r="JSG88"/>
      <c r="JSH88"/>
      <c r="JSI88"/>
      <c r="JSJ88"/>
      <c r="JSK88"/>
      <c r="JSL88"/>
      <c r="JSM88"/>
      <c r="JSN88"/>
      <c r="JSO88"/>
      <c r="JSP88"/>
      <c r="JSQ88"/>
      <c r="JSR88"/>
      <c r="JSS88"/>
      <c r="JST88"/>
      <c r="JSU88"/>
      <c r="JSV88"/>
      <c r="JSW88"/>
      <c r="JSX88"/>
      <c r="JSY88"/>
      <c r="JSZ88"/>
      <c r="JTA88"/>
      <c r="JTB88"/>
      <c r="JTC88"/>
      <c r="JTD88"/>
      <c r="JTE88"/>
      <c r="JTF88"/>
      <c r="JTG88"/>
      <c r="JTH88"/>
      <c r="JTI88"/>
      <c r="JTJ88"/>
      <c r="JTK88"/>
      <c r="JTL88"/>
      <c r="JTM88"/>
      <c r="JTN88"/>
      <c r="JTO88"/>
      <c r="JTP88"/>
      <c r="JTQ88"/>
      <c r="JTR88"/>
      <c r="JTS88"/>
      <c r="JTT88"/>
      <c r="JTU88"/>
      <c r="JTV88"/>
      <c r="JTW88"/>
      <c r="JTX88"/>
      <c r="JTY88"/>
      <c r="JTZ88"/>
      <c r="JUA88"/>
      <c r="JUB88"/>
      <c r="JUC88"/>
      <c r="JUD88"/>
      <c r="JUE88"/>
      <c r="JUF88"/>
      <c r="JUG88"/>
      <c r="JUH88"/>
      <c r="JUI88"/>
      <c r="JUJ88"/>
      <c r="JUK88"/>
      <c r="JUL88"/>
      <c r="JUM88"/>
      <c r="JUN88"/>
      <c r="JUO88"/>
      <c r="JUP88"/>
      <c r="JUQ88"/>
      <c r="JUR88"/>
      <c r="JUS88"/>
      <c r="JUT88"/>
      <c r="JUU88"/>
      <c r="JUV88"/>
      <c r="JUW88"/>
      <c r="JUX88"/>
      <c r="JUY88"/>
      <c r="JUZ88"/>
      <c r="JVA88"/>
      <c r="JVB88"/>
      <c r="JVC88"/>
      <c r="JVD88"/>
      <c r="JVE88"/>
      <c r="JVF88"/>
      <c r="JVG88"/>
      <c r="JVH88"/>
      <c r="JVI88"/>
      <c r="JVJ88"/>
      <c r="JVK88"/>
      <c r="JVL88"/>
      <c r="JVM88"/>
      <c r="JVN88"/>
      <c r="JVO88"/>
      <c r="JVP88"/>
      <c r="JVQ88"/>
      <c r="JVR88"/>
      <c r="JVS88"/>
      <c r="JVT88"/>
      <c r="JVU88"/>
      <c r="JVV88"/>
      <c r="JVW88"/>
      <c r="JVX88"/>
      <c r="JVY88"/>
      <c r="JVZ88"/>
      <c r="JWA88"/>
      <c r="JWB88"/>
      <c r="JWC88"/>
      <c r="JWD88"/>
      <c r="JWE88"/>
      <c r="JWF88"/>
      <c r="JWG88"/>
      <c r="JWH88"/>
      <c r="JWI88"/>
      <c r="JWJ88"/>
      <c r="JWK88"/>
      <c r="JWL88"/>
      <c r="JWM88"/>
      <c r="JWN88"/>
      <c r="JWO88"/>
      <c r="JWP88"/>
      <c r="JWQ88"/>
      <c r="JWR88"/>
      <c r="JWS88"/>
      <c r="JWT88"/>
      <c r="JWU88"/>
      <c r="JWV88"/>
      <c r="JWW88"/>
      <c r="JWX88"/>
      <c r="JWY88"/>
      <c r="JWZ88"/>
      <c r="JXA88"/>
      <c r="JXB88"/>
      <c r="JXC88"/>
      <c r="JXD88"/>
      <c r="JXE88"/>
      <c r="JXF88"/>
      <c r="JXG88"/>
      <c r="JXH88"/>
      <c r="JXI88"/>
      <c r="JXJ88"/>
      <c r="JXK88"/>
      <c r="JXL88"/>
      <c r="JXM88"/>
      <c r="JXN88"/>
      <c r="JXO88"/>
      <c r="JXP88"/>
      <c r="JXQ88"/>
      <c r="JXR88"/>
      <c r="JXS88"/>
      <c r="JXT88"/>
      <c r="JXU88"/>
      <c r="JXV88"/>
      <c r="JXW88"/>
      <c r="JXX88"/>
      <c r="JXY88"/>
      <c r="JXZ88"/>
      <c r="JYA88"/>
      <c r="JYB88"/>
      <c r="JYC88"/>
      <c r="JYD88"/>
      <c r="JYE88"/>
      <c r="JYF88"/>
      <c r="JYG88"/>
      <c r="JYH88"/>
      <c r="JYI88"/>
      <c r="JYJ88"/>
      <c r="JYK88"/>
      <c r="JYL88"/>
      <c r="JYM88"/>
      <c r="JYN88"/>
      <c r="JYO88"/>
      <c r="JYP88"/>
      <c r="JYQ88"/>
      <c r="JYR88"/>
      <c r="JYS88"/>
      <c r="JYT88"/>
      <c r="JYU88"/>
      <c r="JYV88"/>
      <c r="JYW88"/>
      <c r="JYX88"/>
      <c r="JYY88"/>
      <c r="JYZ88"/>
      <c r="JZA88"/>
      <c r="JZB88"/>
      <c r="JZC88"/>
      <c r="JZD88"/>
      <c r="JZE88"/>
      <c r="JZF88"/>
      <c r="JZG88"/>
      <c r="JZH88"/>
      <c r="JZI88"/>
      <c r="JZJ88"/>
      <c r="JZK88"/>
      <c r="JZL88"/>
      <c r="JZM88"/>
      <c r="JZN88"/>
      <c r="JZO88"/>
      <c r="JZP88"/>
      <c r="JZQ88"/>
      <c r="JZR88"/>
      <c r="JZS88"/>
      <c r="JZT88"/>
      <c r="JZU88"/>
      <c r="JZV88"/>
      <c r="JZW88"/>
      <c r="JZX88"/>
      <c r="JZY88"/>
      <c r="JZZ88"/>
      <c r="KAA88"/>
      <c r="KAB88"/>
      <c r="KAC88"/>
      <c r="KAD88"/>
      <c r="KAE88"/>
      <c r="KAF88"/>
      <c r="KAG88"/>
      <c r="KAH88"/>
      <c r="KAI88"/>
      <c r="KAJ88"/>
      <c r="KAK88"/>
      <c r="KAL88"/>
      <c r="KAM88"/>
      <c r="KAN88"/>
      <c r="KAO88"/>
      <c r="KAP88"/>
      <c r="KAQ88"/>
      <c r="KAR88"/>
      <c r="KAS88"/>
      <c r="KAT88"/>
      <c r="KAU88"/>
      <c r="KAV88"/>
      <c r="KAW88"/>
      <c r="KAX88"/>
      <c r="KAY88"/>
      <c r="KAZ88"/>
      <c r="KBA88"/>
      <c r="KBB88"/>
      <c r="KBC88"/>
      <c r="KBD88"/>
      <c r="KBE88"/>
      <c r="KBF88"/>
      <c r="KBG88"/>
      <c r="KBH88"/>
      <c r="KBI88"/>
      <c r="KBJ88"/>
      <c r="KBK88"/>
      <c r="KBL88"/>
      <c r="KBM88"/>
      <c r="KBN88"/>
      <c r="KBO88"/>
      <c r="KBP88"/>
      <c r="KBQ88"/>
      <c r="KBR88"/>
      <c r="KBS88"/>
      <c r="KBT88"/>
      <c r="KBU88"/>
      <c r="KBV88"/>
      <c r="KBW88"/>
      <c r="KBX88"/>
      <c r="KBY88"/>
      <c r="KBZ88"/>
      <c r="KCA88"/>
      <c r="KCB88"/>
      <c r="KCC88"/>
      <c r="KCD88"/>
      <c r="KCE88"/>
      <c r="KCF88"/>
      <c r="KCG88"/>
      <c r="KCH88"/>
      <c r="KCI88"/>
      <c r="KCJ88"/>
      <c r="KCK88"/>
      <c r="KCL88"/>
      <c r="KCM88"/>
      <c r="KCN88"/>
      <c r="KCO88"/>
      <c r="KCP88"/>
      <c r="KCQ88"/>
      <c r="KCR88"/>
      <c r="KCS88"/>
      <c r="KCT88"/>
      <c r="KCU88"/>
      <c r="KCV88"/>
      <c r="KCW88"/>
      <c r="KCX88"/>
      <c r="KCY88"/>
      <c r="KCZ88"/>
      <c r="KDA88"/>
      <c r="KDB88"/>
      <c r="KDC88"/>
      <c r="KDD88"/>
      <c r="KDE88"/>
      <c r="KDF88"/>
      <c r="KDG88"/>
      <c r="KDH88"/>
      <c r="KDI88"/>
      <c r="KDJ88"/>
      <c r="KDK88"/>
      <c r="KDL88"/>
      <c r="KDM88"/>
      <c r="KDN88"/>
      <c r="KDO88"/>
      <c r="KDP88"/>
      <c r="KDQ88"/>
      <c r="KDR88"/>
      <c r="KDS88"/>
      <c r="KDT88"/>
      <c r="KDU88"/>
      <c r="KDV88"/>
      <c r="KDW88"/>
      <c r="KDX88"/>
      <c r="KDY88"/>
      <c r="KDZ88"/>
      <c r="KEA88"/>
      <c r="KEB88"/>
      <c r="KEC88"/>
      <c r="KED88"/>
      <c r="KEE88"/>
      <c r="KEF88"/>
      <c r="KEG88"/>
      <c r="KEH88"/>
      <c r="KEI88"/>
      <c r="KEJ88"/>
      <c r="KEK88"/>
      <c r="KEL88"/>
      <c r="KEM88"/>
      <c r="KEN88"/>
      <c r="KEO88"/>
      <c r="KEP88"/>
      <c r="KEQ88"/>
      <c r="KER88"/>
      <c r="KES88"/>
      <c r="KET88"/>
      <c r="KEU88"/>
      <c r="KEV88"/>
      <c r="KEW88"/>
      <c r="KEX88"/>
      <c r="KEY88"/>
      <c r="KEZ88"/>
      <c r="KFA88"/>
      <c r="KFB88"/>
      <c r="KFC88"/>
      <c r="KFD88"/>
      <c r="KFE88"/>
      <c r="KFF88"/>
      <c r="KFG88"/>
      <c r="KFH88"/>
      <c r="KFI88"/>
      <c r="KFJ88"/>
      <c r="KFK88"/>
      <c r="KFL88"/>
      <c r="KFM88"/>
      <c r="KFN88"/>
      <c r="KFO88"/>
      <c r="KFP88"/>
      <c r="KFQ88"/>
      <c r="KFR88"/>
      <c r="KFS88"/>
      <c r="KFT88"/>
      <c r="KFU88"/>
      <c r="KFV88"/>
      <c r="KFW88"/>
      <c r="KFX88"/>
      <c r="KFY88"/>
      <c r="KFZ88"/>
      <c r="KGA88"/>
      <c r="KGB88"/>
      <c r="KGC88"/>
      <c r="KGD88"/>
      <c r="KGE88"/>
      <c r="KGF88"/>
      <c r="KGG88"/>
      <c r="KGH88"/>
      <c r="KGI88"/>
      <c r="KGJ88"/>
      <c r="KGK88"/>
      <c r="KGL88"/>
      <c r="KGM88"/>
      <c r="KGN88"/>
      <c r="KGO88"/>
      <c r="KGP88"/>
      <c r="KGQ88"/>
      <c r="KGR88"/>
      <c r="KGS88"/>
      <c r="KGT88"/>
      <c r="KGU88"/>
      <c r="KGV88"/>
      <c r="KGW88"/>
      <c r="KGX88"/>
      <c r="KGY88"/>
      <c r="KGZ88"/>
      <c r="KHA88"/>
      <c r="KHB88"/>
      <c r="KHC88"/>
      <c r="KHD88"/>
      <c r="KHE88"/>
      <c r="KHF88"/>
      <c r="KHG88"/>
      <c r="KHH88"/>
      <c r="KHI88"/>
      <c r="KHJ88"/>
      <c r="KHK88"/>
      <c r="KHL88"/>
      <c r="KHM88"/>
      <c r="KHN88"/>
      <c r="KHO88"/>
      <c r="KHP88"/>
      <c r="KHQ88"/>
      <c r="KHR88"/>
      <c r="KHS88"/>
      <c r="KHT88"/>
      <c r="KHU88"/>
      <c r="KHV88"/>
      <c r="KHW88"/>
      <c r="KHX88"/>
      <c r="KHY88"/>
      <c r="KHZ88"/>
      <c r="KIA88"/>
      <c r="KIB88"/>
      <c r="KIC88"/>
      <c r="KID88"/>
      <c r="KIE88"/>
      <c r="KIF88"/>
      <c r="KIG88"/>
      <c r="KIH88"/>
      <c r="KII88"/>
      <c r="KIJ88"/>
      <c r="KIK88"/>
      <c r="KIL88"/>
      <c r="KIM88"/>
      <c r="KIN88"/>
      <c r="KIO88"/>
      <c r="KIP88"/>
      <c r="KIQ88"/>
      <c r="KIR88"/>
      <c r="KIS88"/>
      <c r="KIT88"/>
      <c r="KIU88"/>
      <c r="KIV88"/>
      <c r="KIW88"/>
      <c r="KIX88"/>
      <c r="KIY88"/>
      <c r="KIZ88"/>
      <c r="KJA88"/>
      <c r="KJB88"/>
      <c r="KJC88"/>
      <c r="KJD88"/>
      <c r="KJE88"/>
      <c r="KJF88"/>
      <c r="KJG88"/>
      <c r="KJH88"/>
      <c r="KJI88"/>
      <c r="KJJ88"/>
      <c r="KJK88"/>
      <c r="KJL88"/>
      <c r="KJM88"/>
      <c r="KJN88"/>
      <c r="KJO88"/>
      <c r="KJP88"/>
      <c r="KJQ88"/>
      <c r="KJR88"/>
      <c r="KJS88"/>
      <c r="KJT88"/>
      <c r="KJU88"/>
      <c r="KJV88"/>
      <c r="KJW88"/>
      <c r="KJX88"/>
      <c r="KJY88"/>
      <c r="KJZ88"/>
      <c r="KKA88"/>
      <c r="KKB88"/>
      <c r="KKC88"/>
      <c r="KKD88"/>
      <c r="KKE88"/>
      <c r="KKF88"/>
      <c r="KKG88"/>
      <c r="KKH88"/>
      <c r="KKI88"/>
      <c r="KKJ88"/>
      <c r="KKK88"/>
      <c r="KKL88"/>
      <c r="KKM88"/>
      <c r="KKN88"/>
      <c r="KKO88"/>
      <c r="KKP88"/>
      <c r="KKQ88"/>
      <c r="KKR88"/>
      <c r="KKS88"/>
      <c r="KKT88"/>
      <c r="KKU88"/>
      <c r="KKV88"/>
      <c r="KKW88"/>
      <c r="KKX88"/>
      <c r="KKY88"/>
      <c r="KKZ88"/>
      <c r="KLA88"/>
      <c r="KLB88"/>
      <c r="KLC88"/>
      <c r="KLD88"/>
      <c r="KLE88"/>
      <c r="KLF88"/>
      <c r="KLG88"/>
      <c r="KLH88"/>
      <c r="KLI88"/>
      <c r="KLJ88"/>
      <c r="KLK88"/>
      <c r="KLL88"/>
      <c r="KLM88"/>
      <c r="KLN88"/>
      <c r="KLO88"/>
      <c r="KLP88"/>
      <c r="KLQ88"/>
      <c r="KLR88"/>
      <c r="KLS88"/>
      <c r="KLT88"/>
      <c r="KLU88"/>
      <c r="KLV88"/>
      <c r="KLW88"/>
      <c r="KLX88"/>
      <c r="KLY88"/>
      <c r="KLZ88"/>
      <c r="KMA88"/>
      <c r="KMB88"/>
      <c r="KMC88"/>
      <c r="KMD88"/>
      <c r="KME88"/>
      <c r="KMF88"/>
      <c r="KMG88"/>
      <c r="KMH88"/>
      <c r="KMI88"/>
      <c r="KMJ88"/>
      <c r="KMK88"/>
      <c r="KML88"/>
      <c r="KMM88"/>
      <c r="KMN88"/>
      <c r="KMO88"/>
      <c r="KMP88"/>
      <c r="KMQ88"/>
      <c r="KMR88"/>
      <c r="KMS88"/>
      <c r="KMT88"/>
      <c r="KMU88"/>
      <c r="KMV88"/>
      <c r="KMW88"/>
      <c r="KMX88"/>
      <c r="KMY88"/>
      <c r="KMZ88"/>
      <c r="KNA88"/>
      <c r="KNB88"/>
      <c r="KNC88"/>
      <c r="KND88"/>
      <c r="KNE88"/>
      <c r="KNF88"/>
      <c r="KNG88"/>
      <c r="KNH88"/>
      <c r="KNI88"/>
      <c r="KNJ88"/>
      <c r="KNK88"/>
      <c r="KNL88"/>
      <c r="KNM88"/>
      <c r="KNN88"/>
      <c r="KNO88"/>
      <c r="KNP88"/>
      <c r="KNQ88"/>
      <c r="KNR88"/>
      <c r="KNS88"/>
      <c r="KNT88"/>
      <c r="KNU88"/>
      <c r="KNV88"/>
      <c r="KNW88"/>
      <c r="KNX88"/>
      <c r="KNY88"/>
      <c r="KNZ88"/>
      <c r="KOA88"/>
      <c r="KOB88"/>
      <c r="KOC88"/>
      <c r="KOD88"/>
      <c r="KOE88"/>
      <c r="KOF88"/>
      <c r="KOG88"/>
      <c r="KOH88"/>
      <c r="KOI88"/>
      <c r="KOJ88"/>
      <c r="KOK88"/>
      <c r="KOL88"/>
      <c r="KOM88"/>
      <c r="KON88"/>
      <c r="KOO88"/>
      <c r="KOP88"/>
      <c r="KOQ88"/>
      <c r="KOR88"/>
      <c r="KOS88"/>
      <c r="KOT88"/>
      <c r="KOU88"/>
      <c r="KOV88"/>
      <c r="KOW88"/>
      <c r="KOX88"/>
      <c r="KOY88"/>
      <c r="KOZ88"/>
      <c r="KPA88"/>
      <c r="KPB88"/>
      <c r="KPC88"/>
      <c r="KPD88"/>
      <c r="KPE88"/>
      <c r="KPF88"/>
      <c r="KPG88"/>
      <c r="KPH88"/>
      <c r="KPI88"/>
      <c r="KPJ88"/>
      <c r="KPK88"/>
      <c r="KPL88"/>
      <c r="KPM88"/>
      <c r="KPN88"/>
      <c r="KPO88"/>
      <c r="KPP88"/>
      <c r="KPQ88"/>
      <c r="KPR88"/>
      <c r="KPS88"/>
      <c r="KPT88"/>
      <c r="KPU88"/>
      <c r="KPV88"/>
      <c r="KPW88"/>
      <c r="KPX88"/>
      <c r="KPY88"/>
      <c r="KPZ88"/>
      <c r="KQA88"/>
      <c r="KQB88"/>
      <c r="KQC88"/>
      <c r="KQD88"/>
      <c r="KQE88"/>
      <c r="KQF88"/>
      <c r="KQG88"/>
      <c r="KQH88"/>
      <c r="KQI88"/>
      <c r="KQJ88"/>
      <c r="KQK88"/>
      <c r="KQL88"/>
      <c r="KQM88"/>
      <c r="KQN88"/>
      <c r="KQO88"/>
      <c r="KQP88"/>
      <c r="KQQ88"/>
      <c r="KQR88"/>
      <c r="KQS88"/>
      <c r="KQT88"/>
      <c r="KQU88"/>
      <c r="KQV88"/>
      <c r="KQW88"/>
      <c r="KQX88"/>
      <c r="KQY88"/>
      <c r="KQZ88"/>
      <c r="KRA88"/>
      <c r="KRB88"/>
      <c r="KRC88"/>
      <c r="KRD88"/>
      <c r="KRE88"/>
      <c r="KRF88"/>
      <c r="KRG88"/>
      <c r="KRH88"/>
      <c r="KRI88"/>
      <c r="KRJ88"/>
      <c r="KRK88"/>
      <c r="KRL88"/>
      <c r="KRM88"/>
      <c r="KRN88"/>
      <c r="KRO88"/>
      <c r="KRP88"/>
      <c r="KRQ88"/>
      <c r="KRR88"/>
      <c r="KRS88"/>
      <c r="KRT88"/>
      <c r="KRU88"/>
      <c r="KRV88"/>
      <c r="KRW88"/>
      <c r="KRX88"/>
      <c r="KRY88"/>
      <c r="KRZ88"/>
      <c r="KSA88"/>
      <c r="KSB88"/>
      <c r="KSC88"/>
      <c r="KSD88"/>
      <c r="KSE88"/>
      <c r="KSF88"/>
      <c r="KSG88"/>
      <c r="KSH88"/>
      <c r="KSI88"/>
      <c r="KSJ88"/>
      <c r="KSK88"/>
      <c r="KSL88"/>
      <c r="KSM88"/>
      <c r="KSN88"/>
      <c r="KSO88"/>
      <c r="KSP88"/>
      <c r="KSQ88"/>
      <c r="KSR88"/>
      <c r="KSS88"/>
      <c r="KST88"/>
      <c r="KSU88"/>
      <c r="KSV88"/>
      <c r="KSW88"/>
      <c r="KSX88"/>
      <c r="KSY88"/>
      <c r="KSZ88"/>
      <c r="KTA88"/>
      <c r="KTB88"/>
      <c r="KTC88"/>
      <c r="KTD88"/>
      <c r="KTE88"/>
      <c r="KTF88"/>
      <c r="KTG88"/>
      <c r="KTH88"/>
      <c r="KTI88"/>
      <c r="KTJ88"/>
      <c r="KTK88"/>
      <c r="KTL88"/>
      <c r="KTM88"/>
      <c r="KTN88"/>
      <c r="KTO88"/>
      <c r="KTP88"/>
      <c r="KTQ88"/>
      <c r="KTR88"/>
      <c r="KTS88"/>
      <c r="KTT88"/>
      <c r="KTU88"/>
      <c r="KTV88"/>
      <c r="KTW88"/>
      <c r="KTX88"/>
      <c r="KTY88"/>
      <c r="KTZ88"/>
      <c r="KUA88"/>
      <c r="KUB88"/>
      <c r="KUC88"/>
      <c r="KUD88"/>
      <c r="KUE88"/>
      <c r="KUF88"/>
      <c r="KUG88"/>
      <c r="KUH88"/>
      <c r="KUI88"/>
      <c r="KUJ88"/>
      <c r="KUK88"/>
      <c r="KUL88"/>
      <c r="KUM88"/>
      <c r="KUN88"/>
      <c r="KUO88"/>
      <c r="KUP88"/>
      <c r="KUQ88"/>
      <c r="KUR88"/>
      <c r="KUS88"/>
      <c r="KUT88"/>
      <c r="KUU88"/>
      <c r="KUV88"/>
      <c r="KUW88"/>
      <c r="KUX88"/>
      <c r="KUY88"/>
      <c r="KUZ88"/>
      <c r="KVA88"/>
      <c r="KVB88"/>
      <c r="KVC88"/>
      <c r="KVD88"/>
      <c r="KVE88"/>
      <c r="KVF88"/>
      <c r="KVG88"/>
      <c r="KVH88"/>
      <c r="KVI88"/>
      <c r="KVJ88"/>
      <c r="KVK88"/>
      <c r="KVL88"/>
      <c r="KVM88"/>
      <c r="KVN88"/>
      <c r="KVO88"/>
      <c r="KVP88"/>
      <c r="KVQ88"/>
      <c r="KVR88"/>
      <c r="KVS88"/>
      <c r="KVT88"/>
      <c r="KVU88"/>
      <c r="KVV88"/>
      <c r="KVW88"/>
      <c r="KVX88"/>
      <c r="KVY88"/>
      <c r="KVZ88"/>
      <c r="KWA88"/>
      <c r="KWB88"/>
      <c r="KWC88"/>
      <c r="KWD88"/>
      <c r="KWE88"/>
      <c r="KWF88"/>
      <c r="KWG88"/>
      <c r="KWH88"/>
      <c r="KWI88"/>
      <c r="KWJ88"/>
      <c r="KWK88"/>
      <c r="KWL88"/>
      <c r="KWM88"/>
      <c r="KWN88"/>
      <c r="KWO88"/>
      <c r="KWP88"/>
      <c r="KWQ88"/>
      <c r="KWR88"/>
      <c r="KWS88"/>
      <c r="KWT88"/>
      <c r="KWU88"/>
      <c r="KWV88"/>
      <c r="KWW88"/>
      <c r="KWX88"/>
      <c r="KWY88"/>
      <c r="KWZ88"/>
      <c r="KXA88"/>
      <c r="KXB88"/>
      <c r="KXC88"/>
      <c r="KXD88"/>
      <c r="KXE88"/>
      <c r="KXF88"/>
      <c r="KXG88"/>
      <c r="KXH88"/>
      <c r="KXI88"/>
      <c r="KXJ88"/>
      <c r="KXK88"/>
      <c r="KXL88"/>
      <c r="KXM88"/>
      <c r="KXN88"/>
      <c r="KXO88"/>
      <c r="KXP88"/>
      <c r="KXQ88"/>
      <c r="KXR88"/>
      <c r="KXS88"/>
      <c r="KXT88"/>
      <c r="KXU88"/>
      <c r="KXV88"/>
      <c r="KXW88"/>
      <c r="KXX88"/>
      <c r="KXY88"/>
      <c r="KXZ88"/>
      <c r="KYA88"/>
      <c r="KYB88"/>
      <c r="KYC88"/>
      <c r="KYD88"/>
      <c r="KYE88"/>
      <c r="KYF88"/>
      <c r="KYG88"/>
      <c r="KYH88"/>
      <c r="KYI88"/>
      <c r="KYJ88"/>
      <c r="KYK88"/>
      <c r="KYL88"/>
      <c r="KYM88"/>
      <c r="KYN88"/>
      <c r="KYO88"/>
      <c r="KYP88"/>
      <c r="KYQ88"/>
      <c r="KYR88"/>
      <c r="KYS88"/>
      <c r="KYT88"/>
      <c r="KYU88"/>
      <c r="KYV88"/>
      <c r="KYW88"/>
      <c r="KYX88"/>
      <c r="KYY88"/>
      <c r="KYZ88"/>
      <c r="KZA88"/>
      <c r="KZB88"/>
      <c r="KZC88"/>
      <c r="KZD88"/>
      <c r="KZE88"/>
      <c r="KZF88"/>
      <c r="KZG88"/>
      <c r="KZH88"/>
      <c r="KZI88"/>
      <c r="KZJ88"/>
      <c r="KZK88"/>
      <c r="KZL88"/>
      <c r="KZM88"/>
      <c r="KZN88"/>
      <c r="KZO88"/>
      <c r="KZP88"/>
      <c r="KZQ88"/>
      <c r="KZR88"/>
      <c r="KZS88"/>
      <c r="KZT88"/>
      <c r="KZU88"/>
      <c r="KZV88"/>
      <c r="KZW88"/>
      <c r="KZX88"/>
      <c r="KZY88"/>
      <c r="KZZ88"/>
      <c r="LAA88"/>
      <c r="LAB88"/>
      <c r="LAC88"/>
      <c r="LAD88"/>
      <c r="LAE88"/>
      <c r="LAF88"/>
      <c r="LAG88"/>
      <c r="LAH88"/>
      <c r="LAI88"/>
      <c r="LAJ88"/>
      <c r="LAK88"/>
      <c r="LAL88"/>
      <c r="LAM88"/>
      <c r="LAN88"/>
      <c r="LAO88"/>
      <c r="LAP88"/>
      <c r="LAQ88"/>
      <c r="LAR88"/>
      <c r="LAS88"/>
      <c r="LAT88"/>
      <c r="LAU88"/>
      <c r="LAV88"/>
      <c r="LAW88"/>
      <c r="LAX88"/>
      <c r="LAY88"/>
      <c r="LAZ88"/>
      <c r="LBA88"/>
      <c r="LBB88"/>
      <c r="LBC88"/>
      <c r="LBD88"/>
      <c r="LBE88"/>
      <c r="LBF88"/>
      <c r="LBG88"/>
      <c r="LBH88"/>
      <c r="LBI88"/>
      <c r="LBJ88"/>
      <c r="LBK88"/>
      <c r="LBL88"/>
      <c r="LBM88"/>
      <c r="LBN88"/>
      <c r="LBO88"/>
      <c r="LBP88"/>
      <c r="LBQ88"/>
      <c r="LBR88"/>
      <c r="LBS88"/>
      <c r="LBT88"/>
      <c r="LBU88"/>
      <c r="LBV88"/>
      <c r="LBW88"/>
      <c r="LBX88"/>
      <c r="LBY88"/>
      <c r="LBZ88"/>
      <c r="LCA88"/>
      <c r="LCB88"/>
      <c r="LCC88"/>
      <c r="LCD88"/>
      <c r="LCE88"/>
      <c r="LCF88"/>
      <c r="LCG88"/>
      <c r="LCH88"/>
      <c r="LCI88"/>
      <c r="LCJ88"/>
      <c r="LCK88"/>
      <c r="LCL88"/>
      <c r="LCM88"/>
      <c r="LCN88"/>
      <c r="LCO88"/>
      <c r="LCP88"/>
      <c r="LCQ88"/>
      <c r="LCR88"/>
      <c r="LCS88"/>
      <c r="LCT88"/>
      <c r="LCU88"/>
      <c r="LCV88"/>
      <c r="LCW88"/>
      <c r="LCX88"/>
      <c r="LCY88"/>
      <c r="LCZ88"/>
      <c r="LDA88"/>
      <c r="LDB88"/>
      <c r="LDC88"/>
      <c r="LDD88"/>
      <c r="LDE88"/>
      <c r="LDF88"/>
      <c r="LDG88"/>
      <c r="LDH88"/>
      <c r="LDI88"/>
      <c r="LDJ88"/>
      <c r="LDK88"/>
      <c r="LDL88"/>
      <c r="LDM88"/>
      <c r="LDN88"/>
      <c r="LDO88"/>
      <c r="LDP88"/>
      <c r="LDQ88"/>
      <c r="LDR88"/>
      <c r="LDS88"/>
      <c r="LDT88"/>
      <c r="LDU88"/>
      <c r="LDV88"/>
      <c r="LDW88"/>
      <c r="LDX88"/>
      <c r="LDY88"/>
      <c r="LDZ88"/>
      <c r="LEA88"/>
      <c r="LEB88"/>
      <c r="LEC88"/>
      <c r="LED88"/>
      <c r="LEE88"/>
      <c r="LEF88"/>
      <c r="LEG88"/>
      <c r="LEH88"/>
      <c r="LEI88"/>
      <c r="LEJ88"/>
      <c r="LEK88"/>
      <c r="LEL88"/>
      <c r="LEM88"/>
      <c r="LEN88"/>
      <c r="LEO88"/>
      <c r="LEP88"/>
      <c r="LEQ88"/>
      <c r="LER88"/>
      <c r="LES88"/>
      <c r="LET88"/>
      <c r="LEU88"/>
      <c r="LEV88"/>
      <c r="LEW88"/>
      <c r="LEX88"/>
      <c r="LEY88"/>
      <c r="LEZ88"/>
      <c r="LFA88"/>
      <c r="LFB88"/>
      <c r="LFC88"/>
      <c r="LFD88"/>
      <c r="LFE88"/>
      <c r="LFF88"/>
      <c r="LFG88"/>
      <c r="LFH88"/>
      <c r="LFI88"/>
      <c r="LFJ88"/>
      <c r="LFK88"/>
      <c r="LFL88"/>
      <c r="LFM88"/>
      <c r="LFN88"/>
      <c r="LFO88"/>
      <c r="LFP88"/>
      <c r="LFQ88"/>
      <c r="LFR88"/>
      <c r="LFS88"/>
      <c r="LFT88"/>
      <c r="LFU88"/>
      <c r="LFV88"/>
      <c r="LFW88"/>
      <c r="LFX88"/>
      <c r="LFY88"/>
      <c r="LFZ88"/>
      <c r="LGA88"/>
      <c r="LGB88"/>
      <c r="LGC88"/>
      <c r="LGD88"/>
      <c r="LGE88"/>
      <c r="LGF88"/>
      <c r="LGG88"/>
      <c r="LGH88"/>
      <c r="LGI88"/>
      <c r="LGJ88"/>
      <c r="LGK88"/>
      <c r="LGL88"/>
      <c r="LGM88"/>
      <c r="LGN88"/>
      <c r="LGO88"/>
      <c r="LGP88"/>
      <c r="LGQ88"/>
      <c r="LGR88"/>
      <c r="LGS88"/>
      <c r="LGT88"/>
      <c r="LGU88"/>
      <c r="LGV88"/>
      <c r="LGW88"/>
      <c r="LGX88"/>
      <c r="LGY88"/>
      <c r="LGZ88"/>
      <c r="LHA88"/>
      <c r="LHB88"/>
      <c r="LHC88"/>
      <c r="LHD88"/>
      <c r="LHE88"/>
      <c r="LHF88"/>
      <c r="LHG88"/>
      <c r="LHH88"/>
      <c r="LHI88"/>
      <c r="LHJ88"/>
      <c r="LHK88"/>
      <c r="LHL88"/>
      <c r="LHM88"/>
      <c r="LHN88"/>
      <c r="LHO88"/>
      <c r="LHP88"/>
      <c r="LHQ88"/>
      <c r="LHR88"/>
      <c r="LHS88"/>
      <c r="LHT88"/>
      <c r="LHU88"/>
      <c r="LHV88"/>
      <c r="LHW88"/>
      <c r="LHX88"/>
      <c r="LHY88"/>
      <c r="LHZ88"/>
      <c r="LIA88"/>
      <c r="LIB88"/>
      <c r="LIC88"/>
      <c r="LID88"/>
      <c r="LIE88"/>
      <c r="LIF88"/>
      <c r="LIG88"/>
      <c r="LIH88"/>
      <c r="LII88"/>
      <c r="LIJ88"/>
      <c r="LIK88"/>
      <c r="LIL88"/>
      <c r="LIM88"/>
      <c r="LIN88"/>
      <c r="LIO88"/>
      <c r="LIP88"/>
      <c r="LIQ88"/>
      <c r="LIR88"/>
      <c r="LIS88"/>
      <c r="LIT88"/>
      <c r="LIU88"/>
      <c r="LIV88"/>
      <c r="LIW88"/>
      <c r="LIX88"/>
      <c r="LIY88"/>
      <c r="LIZ88"/>
      <c r="LJA88"/>
      <c r="LJB88"/>
      <c r="LJC88"/>
      <c r="LJD88"/>
      <c r="LJE88"/>
      <c r="LJF88"/>
      <c r="LJG88"/>
      <c r="LJH88"/>
      <c r="LJI88"/>
      <c r="LJJ88"/>
      <c r="LJK88"/>
      <c r="LJL88"/>
      <c r="LJM88"/>
      <c r="LJN88"/>
      <c r="LJO88"/>
      <c r="LJP88"/>
      <c r="LJQ88"/>
      <c r="LJR88"/>
      <c r="LJS88"/>
      <c r="LJT88"/>
      <c r="LJU88"/>
      <c r="LJV88"/>
      <c r="LJW88"/>
      <c r="LJX88"/>
      <c r="LJY88"/>
      <c r="LJZ88"/>
      <c r="LKA88"/>
      <c r="LKB88"/>
      <c r="LKC88"/>
      <c r="LKD88"/>
      <c r="LKE88"/>
      <c r="LKF88"/>
      <c r="LKG88"/>
      <c r="LKH88"/>
      <c r="LKI88"/>
      <c r="LKJ88"/>
      <c r="LKK88"/>
      <c r="LKL88"/>
      <c r="LKM88"/>
      <c r="LKN88"/>
      <c r="LKO88"/>
      <c r="LKP88"/>
      <c r="LKQ88"/>
      <c r="LKR88"/>
      <c r="LKS88"/>
      <c r="LKT88"/>
      <c r="LKU88"/>
      <c r="LKV88"/>
      <c r="LKW88"/>
      <c r="LKX88"/>
      <c r="LKY88"/>
      <c r="LKZ88"/>
      <c r="LLA88"/>
      <c r="LLB88"/>
      <c r="LLC88"/>
      <c r="LLD88"/>
      <c r="LLE88"/>
      <c r="LLF88"/>
      <c r="LLG88"/>
      <c r="LLH88"/>
      <c r="LLI88"/>
      <c r="LLJ88"/>
      <c r="LLK88"/>
      <c r="LLL88"/>
      <c r="LLM88"/>
      <c r="LLN88"/>
      <c r="LLO88"/>
      <c r="LLP88"/>
      <c r="LLQ88"/>
      <c r="LLR88"/>
      <c r="LLS88"/>
      <c r="LLT88"/>
      <c r="LLU88"/>
      <c r="LLV88"/>
      <c r="LLW88"/>
      <c r="LLX88"/>
      <c r="LLY88"/>
      <c r="LLZ88"/>
      <c r="LMA88"/>
      <c r="LMB88"/>
      <c r="LMC88"/>
      <c r="LMD88"/>
      <c r="LME88"/>
      <c r="LMF88"/>
      <c r="LMG88"/>
      <c r="LMH88"/>
      <c r="LMI88"/>
      <c r="LMJ88"/>
      <c r="LMK88"/>
      <c r="LML88"/>
      <c r="LMM88"/>
      <c r="LMN88"/>
      <c r="LMO88"/>
      <c r="LMP88"/>
      <c r="LMQ88"/>
      <c r="LMR88"/>
      <c r="LMS88"/>
      <c r="LMT88"/>
      <c r="LMU88"/>
      <c r="LMV88"/>
      <c r="LMW88"/>
      <c r="LMX88"/>
      <c r="LMY88"/>
      <c r="LMZ88"/>
      <c r="LNA88"/>
      <c r="LNB88"/>
      <c r="LNC88"/>
      <c r="LND88"/>
      <c r="LNE88"/>
      <c r="LNF88"/>
      <c r="LNG88"/>
      <c r="LNH88"/>
      <c r="LNI88"/>
      <c r="LNJ88"/>
      <c r="LNK88"/>
      <c r="LNL88"/>
      <c r="LNM88"/>
      <c r="LNN88"/>
      <c r="LNO88"/>
      <c r="LNP88"/>
      <c r="LNQ88"/>
      <c r="LNR88"/>
      <c r="LNS88"/>
      <c r="LNT88"/>
      <c r="LNU88"/>
      <c r="LNV88"/>
      <c r="LNW88"/>
      <c r="LNX88"/>
      <c r="LNY88"/>
      <c r="LNZ88"/>
      <c r="LOA88"/>
      <c r="LOB88"/>
      <c r="LOC88"/>
      <c r="LOD88"/>
      <c r="LOE88"/>
      <c r="LOF88"/>
      <c r="LOG88"/>
      <c r="LOH88"/>
      <c r="LOI88"/>
      <c r="LOJ88"/>
      <c r="LOK88"/>
      <c r="LOL88"/>
      <c r="LOM88"/>
      <c r="LON88"/>
      <c r="LOO88"/>
      <c r="LOP88"/>
      <c r="LOQ88"/>
      <c r="LOR88"/>
      <c r="LOS88"/>
      <c r="LOT88"/>
      <c r="LOU88"/>
      <c r="LOV88"/>
      <c r="LOW88"/>
      <c r="LOX88"/>
      <c r="LOY88"/>
      <c r="LOZ88"/>
      <c r="LPA88"/>
      <c r="LPB88"/>
      <c r="LPC88"/>
      <c r="LPD88"/>
      <c r="LPE88"/>
      <c r="LPF88"/>
      <c r="LPG88"/>
      <c r="LPH88"/>
      <c r="LPI88"/>
      <c r="LPJ88"/>
      <c r="LPK88"/>
      <c r="LPL88"/>
      <c r="LPM88"/>
      <c r="LPN88"/>
      <c r="LPO88"/>
      <c r="LPP88"/>
      <c r="LPQ88"/>
      <c r="LPR88"/>
      <c r="LPS88"/>
      <c r="LPT88"/>
      <c r="LPU88"/>
      <c r="LPV88"/>
      <c r="LPW88"/>
      <c r="LPX88"/>
      <c r="LPY88"/>
      <c r="LPZ88"/>
      <c r="LQA88"/>
      <c r="LQB88"/>
      <c r="LQC88"/>
      <c r="LQD88"/>
      <c r="LQE88"/>
      <c r="LQF88"/>
      <c r="LQG88"/>
      <c r="LQH88"/>
      <c r="LQI88"/>
      <c r="LQJ88"/>
      <c r="LQK88"/>
      <c r="LQL88"/>
      <c r="LQM88"/>
      <c r="LQN88"/>
      <c r="LQO88"/>
      <c r="LQP88"/>
      <c r="LQQ88"/>
      <c r="LQR88"/>
      <c r="LQS88"/>
      <c r="LQT88"/>
      <c r="LQU88"/>
      <c r="LQV88"/>
      <c r="LQW88"/>
      <c r="LQX88"/>
      <c r="LQY88"/>
      <c r="LQZ88"/>
      <c r="LRA88"/>
      <c r="LRB88"/>
      <c r="LRC88"/>
      <c r="LRD88"/>
      <c r="LRE88"/>
      <c r="LRF88"/>
      <c r="LRG88"/>
      <c r="LRH88"/>
      <c r="LRI88"/>
      <c r="LRJ88"/>
      <c r="LRK88"/>
      <c r="LRL88"/>
      <c r="LRM88"/>
      <c r="LRN88"/>
      <c r="LRO88"/>
      <c r="LRP88"/>
      <c r="LRQ88"/>
      <c r="LRR88"/>
      <c r="LRS88"/>
      <c r="LRT88"/>
      <c r="LRU88"/>
      <c r="LRV88"/>
      <c r="LRW88"/>
      <c r="LRX88"/>
      <c r="LRY88"/>
      <c r="LRZ88"/>
      <c r="LSA88"/>
      <c r="LSB88"/>
      <c r="LSC88"/>
      <c r="LSD88"/>
      <c r="LSE88"/>
      <c r="LSF88"/>
      <c r="LSG88"/>
      <c r="LSH88"/>
      <c r="LSI88"/>
      <c r="LSJ88"/>
      <c r="LSK88"/>
      <c r="LSL88"/>
      <c r="LSM88"/>
      <c r="LSN88"/>
      <c r="LSO88"/>
      <c r="LSP88"/>
      <c r="LSQ88"/>
      <c r="LSR88"/>
      <c r="LSS88"/>
      <c r="LST88"/>
      <c r="LSU88"/>
      <c r="LSV88"/>
      <c r="LSW88"/>
      <c r="LSX88"/>
      <c r="LSY88"/>
      <c r="LSZ88"/>
      <c r="LTA88"/>
      <c r="LTB88"/>
      <c r="LTC88"/>
      <c r="LTD88"/>
      <c r="LTE88"/>
      <c r="LTF88"/>
      <c r="LTG88"/>
      <c r="LTH88"/>
      <c r="LTI88"/>
      <c r="LTJ88"/>
      <c r="LTK88"/>
      <c r="LTL88"/>
      <c r="LTM88"/>
      <c r="LTN88"/>
      <c r="LTO88"/>
      <c r="LTP88"/>
      <c r="LTQ88"/>
      <c r="LTR88"/>
      <c r="LTS88"/>
      <c r="LTT88"/>
      <c r="LTU88"/>
      <c r="LTV88"/>
      <c r="LTW88"/>
      <c r="LTX88"/>
      <c r="LTY88"/>
      <c r="LTZ88"/>
      <c r="LUA88"/>
      <c r="LUB88"/>
      <c r="LUC88"/>
      <c r="LUD88"/>
      <c r="LUE88"/>
      <c r="LUF88"/>
      <c r="LUG88"/>
      <c r="LUH88"/>
      <c r="LUI88"/>
      <c r="LUJ88"/>
      <c r="LUK88"/>
      <c r="LUL88"/>
      <c r="LUM88"/>
      <c r="LUN88"/>
      <c r="LUO88"/>
      <c r="LUP88"/>
      <c r="LUQ88"/>
      <c r="LUR88"/>
      <c r="LUS88"/>
      <c r="LUT88"/>
      <c r="LUU88"/>
      <c r="LUV88"/>
      <c r="LUW88"/>
      <c r="LUX88"/>
      <c r="LUY88"/>
      <c r="LUZ88"/>
      <c r="LVA88"/>
      <c r="LVB88"/>
      <c r="LVC88"/>
      <c r="LVD88"/>
      <c r="LVE88"/>
      <c r="LVF88"/>
      <c r="LVG88"/>
      <c r="LVH88"/>
      <c r="LVI88"/>
      <c r="LVJ88"/>
      <c r="LVK88"/>
      <c r="LVL88"/>
      <c r="LVM88"/>
      <c r="LVN88"/>
      <c r="LVO88"/>
      <c r="LVP88"/>
      <c r="LVQ88"/>
      <c r="LVR88"/>
      <c r="LVS88"/>
      <c r="LVT88"/>
      <c r="LVU88"/>
      <c r="LVV88"/>
      <c r="LVW88"/>
      <c r="LVX88"/>
      <c r="LVY88"/>
      <c r="LVZ88"/>
      <c r="LWA88"/>
      <c r="LWB88"/>
      <c r="LWC88"/>
      <c r="LWD88"/>
      <c r="LWE88"/>
      <c r="LWF88"/>
      <c r="LWG88"/>
      <c r="LWH88"/>
      <c r="LWI88"/>
      <c r="LWJ88"/>
      <c r="LWK88"/>
      <c r="LWL88"/>
      <c r="LWM88"/>
      <c r="LWN88"/>
      <c r="LWO88"/>
      <c r="LWP88"/>
      <c r="LWQ88"/>
      <c r="LWR88"/>
      <c r="LWS88"/>
      <c r="LWT88"/>
      <c r="LWU88"/>
      <c r="LWV88"/>
      <c r="LWW88"/>
      <c r="LWX88"/>
      <c r="LWY88"/>
      <c r="LWZ88"/>
      <c r="LXA88"/>
      <c r="LXB88"/>
      <c r="LXC88"/>
      <c r="LXD88"/>
      <c r="LXE88"/>
      <c r="LXF88"/>
      <c r="LXG88"/>
      <c r="LXH88"/>
      <c r="LXI88"/>
      <c r="LXJ88"/>
      <c r="LXK88"/>
      <c r="LXL88"/>
      <c r="LXM88"/>
      <c r="LXN88"/>
      <c r="LXO88"/>
      <c r="LXP88"/>
      <c r="LXQ88"/>
      <c r="LXR88"/>
      <c r="LXS88"/>
      <c r="LXT88"/>
      <c r="LXU88"/>
      <c r="LXV88"/>
      <c r="LXW88"/>
      <c r="LXX88"/>
      <c r="LXY88"/>
      <c r="LXZ88"/>
      <c r="LYA88"/>
      <c r="LYB88"/>
      <c r="LYC88"/>
      <c r="LYD88"/>
      <c r="LYE88"/>
      <c r="LYF88"/>
      <c r="LYG88"/>
      <c r="LYH88"/>
      <c r="LYI88"/>
      <c r="LYJ88"/>
      <c r="LYK88"/>
      <c r="LYL88"/>
      <c r="LYM88"/>
      <c r="LYN88"/>
      <c r="LYO88"/>
      <c r="LYP88"/>
      <c r="LYQ88"/>
      <c r="LYR88"/>
      <c r="LYS88"/>
      <c r="LYT88"/>
      <c r="LYU88"/>
      <c r="LYV88"/>
      <c r="LYW88"/>
      <c r="LYX88"/>
      <c r="LYY88"/>
      <c r="LYZ88"/>
      <c r="LZA88"/>
      <c r="LZB88"/>
      <c r="LZC88"/>
      <c r="LZD88"/>
      <c r="LZE88"/>
      <c r="LZF88"/>
      <c r="LZG88"/>
      <c r="LZH88"/>
      <c r="LZI88"/>
      <c r="LZJ88"/>
      <c r="LZK88"/>
      <c r="LZL88"/>
      <c r="LZM88"/>
      <c r="LZN88"/>
      <c r="LZO88"/>
      <c r="LZP88"/>
      <c r="LZQ88"/>
      <c r="LZR88"/>
      <c r="LZS88"/>
      <c r="LZT88"/>
      <c r="LZU88"/>
      <c r="LZV88"/>
      <c r="LZW88"/>
      <c r="LZX88"/>
      <c r="LZY88"/>
      <c r="LZZ88"/>
      <c r="MAA88"/>
      <c r="MAB88"/>
      <c r="MAC88"/>
      <c r="MAD88"/>
      <c r="MAE88"/>
      <c r="MAF88"/>
      <c r="MAG88"/>
      <c r="MAH88"/>
      <c r="MAI88"/>
      <c r="MAJ88"/>
      <c r="MAK88"/>
      <c r="MAL88"/>
      <c r="MAM88"/>
      <c r="MAN88"/>
      <c r="MAO88"/>
      <c r="MAP88"/>
      <c r="MAQ88"/>
      <c r="MAR88"/>
      <c r="MAS88"/>
      <c r="MAT88"/>
      <c r="MAU88"/>
      <c r="MAV88"/>
      <c r="MAW88"/>
      <c r="MAX88"/>
      <c r="MAY88"/>
      <c r="MAZ88"/>
      <c r="MBA88"/>
      <c r="MBB88"/>
      <c r="MBC88"/>
      <c r="MBD88"/>
      <c r="MBE88"/>
      <c r="MBF88"/>
      <c r="MBG88"/>
      <c r="MBH88"/>
      <c r="MBI88"/>
      <c r="MBJ88"/>
      <c r="MBK88"/>
      <c r="MBL88"/>
      <c r="MBM88"/>
      <c r="MBN88"/>
      <c r="MBO88"/>
      <c r="MBP88"/>
      <c r="MBQ88"/>
      <c r="MBR88"/>
      <c r="MBS88"/>
      <c r="MBT88"/>
      <c r="MBU88"/>
      <c r="MBV88"/>
      <c r="MBW88"/>
      <c r="MBX88"/>
      <c r="MBY88"/>
      <c r="MBZ88"/>
      <c r="MCA88"/>
      <c r="MCB88"/>
      <c r="MCC88"/>
      <c r="MCD88"/>
      <c r="MCE88"/>
      <c r="MCF88"/>
      <c r="MCG88"/>
      <c r="MCH88"/>
      <c r="MCI88"/>
      <c r="MCJ88"/>
      <c r="MCK88"/>
      <c r="MCL88"/>
      <c r="MCM88"/>
      <c r="MCN88"/>
      <c r="MCO88"/>
      <c r="MCP88"/>
      <c r="MCQ88"/>
      <c r="MCR88"/>
      <c r="MCS88"/>
      <c r="MCT88"/>
      <c r="MCU88"/>
      <c r="MCV88"/>
      <c r="MCW88"/>
      <c r="MCX88"/>
      <c r="MCY88"/>
      <c r="MCZ88"/>
      <c r="MDA88"/>
      <c r="MDB88"/>
      <c r="MDC88"/>
      <c r="MDD88"/>
      <c r="MDE88"/>
      <c r="MDF88"/>
      <c r="MDG88"/>
      <c r="MDH88"/>
      <c r="MDI88"/>
      <c r="MDJ88"/>
      <c r="MDK88"/>
      <c r="MDL88"/>
      <c r="MDM88"/>
      <c r="MDN88"/>
      <c r="MDO88"/>
      <c r="MDP88"/>
      <c r="MDQ88"/>
      <c r="MDR88"/>
      <c r="MDS88"/>
      <c r="MDT88"/>
      <c r="MDU88"/>
      <c r="MDV88"/>
      <c r="MDW88"/>
      <c r="MDX88"/>
      <c r="MDY88"/>
      <c r="MDZ88"/>
      <c r="MEA88"/>
      <c r="MEB88"/>
      <c r="MEC88"/>
      <c r="MED88"/>
      <c r="MEE88"/>
      <c r="MEF88"/>
      <c r="MEG88"/>
      <c r="MEH88"/>
      <c r="MEI88"/>
      <c r="MEJ88"/>
      <c r="MEK88"/>
      <c r="MEL88"/>
      <c r="MEM88"/>
      <c r="MEN88"/>
      <c r="MEO88"/>
      <c r="MEP88"/>
      <c r="MEQ88"/>
      <c r="MER88"/>
      <c r="MES88"/>
      <c r="MET88"/>
      <c r="MEU88"/>
      <c r="MEV88"/>
      <c r="MEW88"/>
      <c r="MEX88"/>
      <c r="MEY88"/>
      <c r="MEZ88"/>
      <c r="MFA88"/>
      <c r="MFB88"/>
      <c r="MFC88"/>
      <c r="MFD88"/>
      <c r="MFE88"/>
      <c r="MFF88"/>
      <c r="MFG88"/>
      <c r="MFH88"/>
      <c r="MFI88"/>
      <c r="MFJ88"/>
      <c r="MFK88"/>
      <c r="MFL88"/>
      <c r="MFM88"/>
      <c r="MFN88"/>
      <c r="MFO88"/>
      <c r="MFP88"/>
      <c r="MFQ88"/>
      <c r="MFR88"/>
      <c r="MFS88"/>
      <c r="MFT88"/>
      <c r="MFU88"/>
      <c r="MFV88"/>
      <c r="MFW88"/>
      <c r="MFX88"/>
      <c r="MFY88"/>
      <c r="MFZ88"/>
      <c r="MGA88"/>
      <c r="MGB88"/>
      <c r="MGC88"/>
      <c r="MGD88"/>
      <c r="MGE88"/>
      <c r="MGF88"/>
      <c r="MGG88"/>
      <c r="MGH88"/>
      <c r="MGI88"/>
      <c r="MGJ88"/>
      <c r="MGK88"/>
      <c r="MGL88"/>
      <c r="MGM88"/>
      <c r="MGN88"/>
      <c r="MGO88"/>
      <c r="MGP88"/>
      <c r="MGQ88"/>
      <c r="MGR88"/>
      <c r="MGS88"/>
      <c r="MGT88"/>
      <c r="MGU88"/>
      <c r="MGV88"/>
      <c r="MGW88"/>
      <c r="MGX88"/>
      <c r="MGY88"/>
      <c r="MGZ88"/>
      <c r="MHA88"/>
      <c r="MHB88"/>
      <c r="MHC88"/>
      <c r="MHD88"/>
      <c r="MHE88"/>
      <c r="MHF88"/>
      <c r="MHG88"/>
      <c r="MHH88"/>
      <c r="MHI88"/>
      <c r="MHJ88"/>
      <c r="MHK88"/>
      <c r="MHL88"/>
      <c r="MHM88"/>
      <c r="MHN88"/>
      <c r="MHO88"/>
      <c r="MHP88"/>
      <c r="MHQ88"/>
      <c r="MHR88"/>
      <c r="MHS88"/>
      <c r="MHT88"/>
      <c r="MHU88"/>
      <c r="MHV88"/>
      <c r="MHW88"/>
      <c r="MHX88"/>
      <c r="MHY88"/>
      <c r="MHZ88"/>
      <c r="MIA88"/>
      <c r="MIB88"/>
      <c r="MIC88"/>
      <c r="MID88"/>
      <c r="MIE88"/>
      <c r="MIF88"/>
      <c r="MIG88"/>
      <c r="MIH88"/>
      <c r="MII88"/>
      <c r="MIJ88"/>
      <c r="MIK88"/>
      <c r="MIL88"/>
      <c r="MIM88"/>
      <c r="MIN88"/>
      <c r="MIO88"/>
      <c r="MIP88"/>
      <c r="MIQ88"/>
      <c r="MIR88"/>
      <c r="MIS88"/>
      <c r="MIT88"/>
      <c r="MIU88"/>
      <c r="MIV88"/>
      <c r="MIW88"/>
      <c r="MIX88"/>
      <c r="MIY88"/>
      <c r="MIZ88"/>
      <c r="MJA88"/>
      <c r="MJB88"/>
      <c r="MJC88"/>
      <c r="MJD88"/>
      <c r="MJE88"/>
      <c r="MJF88"/>
      <c r="MJG88"/>
      <c r="MJH88"/>
      <c r="MJI88"/>
      <c r="MJJ88"/>
      <c r="MJK88"/>
      <c r="MJL88"/>
      <c r="MJM88"/>
      <c r="MJN88"/>
      <c r="MJO88"/>
      <c r="MJP88"/>
      <c r="MJQ88"/>
      <c r="MJR88"/>
      <c r="MJS88"/>
      <c r="MJT88"/>
      <c r="MJU88"/>
      <c r="MJV88"/>
      <c r="MJW88"/>
      <c r="MJX88"/>
      <c r="MJY88"/>
      <c r="MJZ88"/>
      <c r="MKA88"/>
      <c r="MKB88"/>
      <c r="MKC88"/>
      <c r="MKD88"/>
      <c r="MKE88"/>
      <c r="MKF88"/>
      <c r="MKG88"/>
      <c r="MKH88"/>
      <c r="MKI88"/>
      <c r="MKJ88"/>
      <c r="MKK88"/>
      <c r="MKL88"/>
      <c r="MKM88"/>
      <c r="MKN88"/>
      <c r="MKO88"/>
      <c r="MKP88"/>
      <c r="MKQ88"/>
      <c r="MKR88"/>
      <c r="MKS88"/>
      <c r="MKT88"/>
      <c r="MKU88"/>
      <c r="MKV88"/>
      <c r="MKW88"/>
      <c r="MKX88"/>
      <c r="MKY88"/>
      <c r="MKZ88"/>
      <c r="MLA88"/>
      <c r="MLB88"/>
      <c r="MLC88"/>
      <c r="MLD88"/>
      <c r="MLE88"/>
      <c r="MLF88"/>
      <c r="MLG88"/>
      <c r="MLH88"/>
      <c r="MLI88"/>
      <c r="MLJ88"/>
      <c r="MLK88"/>
      <c r="MLL88"/>
      <c r="MLM88"/>
      <c r="MLN88"/>
      <c r="MLO88"/>
      <c r="MLP88"/>
      <c r="MLQ88"/>
      <c r="MLR88"/>
      <c r="MLS88"/>
      <c r="MLT88"/>
      <c r="MLU88"/>
      <c r="MLV88"/>
      <c r="MLW88"/>
      <c r="MLX88"/>
      <c r="MLY88"/>
      <c r="MLZ88"/>
      <c r="MMA88"/>
      <c r="MMB88"/>
      <c r="MMC88"/>
      <c r="MMD88"/>
      <c r="MME88"/>
      <c r="MMF88"/>
      <c r="MMG88"/>
      <c r="MMH88"/>
      <c r="MMI88"/>
      <c r="MMJ88"/>
      <c r="MMK88"/>
      <c r="MML88"/>
      <c r="MMM88"/>
      <c r="MMN88"/>
      <c r="MMO88"/>
      <c r="MMP88"/>
      <c r="MMQ88"/>
      <c r="MMR88"/>
      <c r="MMS88"/>
      <c r="MMT88"/>
      <c r="MMU88"/>
      <c r="MMV88"/>
      <c r="MMW88"/>
      <c r="MMX88"/>
      <c r="MMY88"/>
      <c r="MMZ88"/>
      <c r="MNA88"/>
      <c r="MNB88"/>
      <c r="MNC88"/>
      <c r="MND88"/>
      <c r="MNE88"/>
      <c r="MNF88"/>
      <c r="MNG88"/>
      <c r="MNH88"/>
      <c r="MNI88"/>
      <c r="MNJ88"/>
      <c r="MNK88"/>
      <c r="MNL88"/>
      <c r="MNM88"/>
      <c r="MNN88"/>
      <c r="MNO88"/>
      <c r="MNP88"/>
      <c r="MNQ88"/>
      <c r="MNR88"/>
      <c r="MNS88"/>
      <c r="MNT88"/>
      <c r="MNU88"/>
      <c r="MNV88"/>
      <c r="MNW88"/>
      <c r="MNX88"/>
      <c r="MNY88"/>
      <c r="MNZ88"/>
      <c r="MOA88"/>
      <c r="MOB88"/>
      <c r="MOC88"/>
      <c r="MOD88"/>
      <c r="MOE88"/>
      <c r="MOF88"/>
      <c r="MOG88"/>
      <c r="MOH88"/>
      <c r="MOI88"/>
      <c r="MOJ88"/>
      <c r="MOK88"/>
      <c r="MOL88"/>
      <c r="MOM88"/>
      <c r="MON88"/>
      <c r="MOO88"/>
      <c r="MOP88"/>
      <c r="MOQ88"/>
      <c r="MOR88"/>
      <c r="MOS88"/>
      <c r="MOT88"/>
      <c r="MOU88"/>
      <c r="MOV88"/>
      <c r="MOW88"/>
      <c r="MOX88"/>
      <c r="MOY88"/>
      <c r="MOZ88"/>
      <c r="MPA88"/>
      <c r="MPB88"/>
      <c r="MPC88"/>
      <c r="MPD88"/>
      <c r="MPE88"/>
      <c r="MPF88"/>
      <c r="MPG88"/>
      <c r="MPH88"/>
      <c r="MPI88"/>
      <c r="MPJ88"/>
      <c r="MPK88"/>
      <c r="MPL88"/>
      <c r="MPM88"/>
      <c r="MPN88"/>
      <c r="MPO88"/>
      <c r="MPP88"/>
      <c r="MPQ88"/>
      <c r="MPR88"/>
      <c r="MPS88"/>
      <c r="MPT88"/>
      <c r="MPU88"/>
      <c r="MPV88"/>
      <c r="MPW88"/>
      <c r="MPX88"/>
      <c r="MPY88"/>
      <c r="MPZ88"/>
      <c r="MQA88"/>
      <c r="MQB88"/>
      <c r="MQC88"/>
      <c r="MQD88"/>
      <c r="MQE88"/>
      <c r="MQF88"/>
      <c r="MQG88"/>
      <c r="MQH88"/>
      <c r="MQI88"/>
      <c r="MQJ88"/>
      <c r="MQK88"/>
      <c r="MQL88"/>
      <c r="MQM88"/>
      <c r="MQN88"/>
      <c r="MQO88"/>
      <c r="MQP88"/>
      <c r="MQQ88"/>
      <c r="MQR88"/>
      <c r="MQS88"/>
      <c r="MQT88"/>
      <c r="MQU88"/>
      <c r="MQV88"/>
      <c r="MQW88"/>
      <c r="MQX88"/>
      <c r="MQY88"/>
      <c r="MQZ88"/>
      <c r="MRA88"/>
      <c r="MRB88"/>
      <c r="MRC88"/>
      <c r="MRD88"/>
      <c r="MRE88"/>
      <c r="MRF88"/>
      <c r="MRG88"/>
      <c r="MRH88"/>
      <c r="MRI88"/>
      <c r="MRJ88"/>
      <c r="MRK88"/>
      <c r="MRL88"/>
      <c r="MRM88"/>
      <c r="MRN88"/>
      <c r="MRO88"/>
      <c r="MRP88"/>
      <c r="MRQ88"/>
      <c r="MRR88"/>
      <c r="MRS88"/>
      <c r="MRT88"/>
      <c r="MRU88"/>
      <c r="MRV88"/>
      <c r="MRW88"/>
      <c r="MRX88"/>
      <c r="MRY88"/>
      <c r="MRZ88"/>
      <c r="MSA88"/>
      <c r="MSB88"/>
      <c r="MSC88"/>
      <c r="MSD88"/>
      <c r="MSE88"/>
      <c r="MSF88"/>
      <c r="MSG88"/>
      <c r="MSH88"/>
      <c r="MSI88"/>
      <c r="MSJ88"/>
      <c r="MSK88"/>
      <c r="MSL88"/>
      <c r="MSM88"/>
      <c r="MSN88"/>
      <c r="MSO88"/>
      <c r="MSP88"/>
      <c r="MSQ88"/>
      <c r="MSR88"/>
      <c r="MSS88"/>
      <c r="MST88"/>
      <c r="MSU88"/>
      <c r="MSV88"/>
      <c r="MSW88"/>
      <c r="MSX88"/>
      <c r="MSY88"/>
      <c r="MSZ88"/>
      <c r="MTA88"/>
      <c r="MTB88"/>
      <c r="MTC88"/>
      <c r="MTD88"/>
      <c r="MTE88"/>
      <c r="MTF88"/>
      <c r="MTG88"/>
      <c r="MTH88"/>
      <c r="MTI88"/>
      <c r="MTJ88"/>
      <c r="MTK88"/>
      <c r="MTL88"/>
      <c r="MTM88"/>
      <c r="MTN88"/>
      <c r="MTO88"/>
      <c r="MTP88"/>
      <c r="MTQ88"/>
      <c r="MTR88"/>
      <c r="MTS88"/>
      <c r="MTT88"/>
      <c r="MTU88"/>
      <c r="MTV88"/>
      <c r="MTW88"/>
      <c r="MTX88"/>
      <c r="MTY88"/>
      <c r="MTZ88"/>
      <c r="MUA88"/>
      <c r="MUB88"/>
      <c r="MUC88"/>
      <c r="MUD88"/>
      <c r="MUE88"/>
      <c r="MUF88"/>
      <c r="MUG88"/>
      <c r="MUH88"/>
      <c r="MUI88"/>
      <c r="MUJ88"/>
      <c r="MUK88"/>
      <c r="MUL88"/>
      <c r="MUM88"/>
      <c r="MUN88"/>
      <c r="MUO88"/>
      <c r="MUP88"/>
      <c r="MUQ88"/>
      <c r="MUR88"/>
      <c r="MUS88"/>
      <c r="MUT88"/>
      <c r="MUU88"/>
      <c r="MUV88"/>
      <c r="MUW88"/>
      <c r="MUX88"/>
      <c r="MUY88"/>
      <c r="MUZ88"/>
      <c r="MVA88"/>
      <c r="MVB88"/>
      <c r="MVC88"/>
      <c r="MVD88"/>
      <c r="MVE88"/>
      <c r="MVF88"/>
      <c r="MVG88"/>
      <c r="MVH88"/>
      <c r="MVI88"/>
      <c r="MVJ88"/>
      <c r="MVK88"/>
      <c r="MVL88"/>
      <c r="MVM88"/>
      <c r="MVN88"/>
      <c r="MVO88"/>
      <c r="MVP88"/>
      <c r="MVQ88"/>
      <c r="MVR88"/>
      <c r="MVS88"/>
      <c r="MVT88"/>
      <c r="MVU88"/>
      <c r="MVV88"/>
      <c r="MVW88"/>
      <c r="MVX88"/>
      <c r="MVY88"/>
      <c r="MVZ88"/>
      <c r="MWA88"/>
      <c r="MWB88"/>
      <c r="MWC88"/>
      <c r="MWD88"/>
      <c r="MWE88"/>
      <c r="MWF88"/>
      <c r="MWG88"/>
      <c r="MWH88"/>
      <c r="MWI88"/>
      <c r="MWJ88"/>
      <c r="MWK88"/>
      <c r="MWL88"/>
      <c r="MWM88"/>
      <c r="MWN88"/>
      <c r="MWO88"/>
      <c r="MWP88"/>
      <c r="MWQ88"/>
      <c r="MWR88"/>
      <c r="MWS88"/>
      <c r="MWT88"/>
      <c r="MWU88"/>
      <c r="MWV88"/>
      <c r="MWW88"/>
      <c r="MWX88"/>
      <c r="MWY88"/>
      <c r="MWZ88"/>
      <c r="MXA88"/>
      <c r="MXB88"/>
      <c r="MXC88"/>
      <c r="MXD88"/>
      <c r="MXE88"/>
      <c r="MXF88"/>
      <c r="MXG88"/>
      <c r="MXH88"/>
      <c r="MXI88"/>
      <c r="MXJ88"/>
      <c r="MXK88"/>
      <c r="MXL88"/>
      <c r="MXM88"/>
      <c r="MXN88"/>
      <c r="MXO88"/>
      <c r="MXP88"/>
      <c r="MXQ88"/>
      <c r="MXR88"/>
      <c r="MXS88"/>
      <c r="MXT88"/>
      <c r="MXU88"/>
      <c r="MXV88"/>
      <c r="MXW88"/>
      <c r="MXX88"/>
      <c r="MXY88"/>
      <c r="MXZ88"/>
      <c r="MYA88"/>
      <c r="MYB88"/>
      <c r="MYC88"/>
      <c r="MYD88"/>
      <c r="MYE88"/>
      <c r="MYF88"/>
      <c r="MYG88"/>
      <c r="MYH88"/>
      <c r="MYI88"/>
      <c r="MYJ88"/>
      <c r="MYK88"/>
      <c r="MYL88"/>
      <c r="MYM88"/>
      <c r="MYN88"/>
      <c r="MYO88"/>
      <c r="MYP88"/>
      <c r="MYQ88"/>
      <c r="MYR88"/>
      <c r="MYS88"/>
      <c r="MYT88"/>
      <c r="MYU88"/>
      <c r="MYV88"/>
      <c r="MYW88"/>
      <c r="MYX88"/>
      <c r="MYY88"/>
      <c r="MYZ88"/>
      <c r="MZA88"/>
      <c r="MZB88"/>
      <c r="MZC88"/>
      <c r="MZD88"/>
      <c r="MZE88"/>
      <c r="MZF88"/>
      <c r="MZG88"/>
      <c r="MZH88"/>
      <c r="MZI88"/>
      <c r="MZJ88"/>
      <c r="MZK88"/>
      <c r="MZL88"/>
      <c r="MZM88"/>
      <c r="MZN88"/>
      <c r="MZO88"/>
      <c r="MZP88"/>
      <c r="MZQ88"/>
      <c r="MZR88"/>
      <c r="MZS88"/>
      <c r="MZT88"/>
      <c r="MZU88"/>
      <c r="MZV88"/>
      <c r="MZW88"/>
      <c r="MZX88"/>
      <c r="MZY88"/>
      <c r="MZZ88"/>
      <c r="NAA88"/>
      <c r="NAB88"/>
      <c r="NAC88"/>
      <c r="NAD88"/>
      <c r="NAE88"/>
      <c r="NAF88"/>
      <c r="NAG88"/>
      <c r="NAH88"/>
      <c r="NAI88"/>
      <c r="NAJ88"/>
      <c r="NAK88"/>
      <c r="NAL88"/>
      <c r="NAM88"/>
      <c r="NAN88"/>
      <c r="NAO88"/>
      <c r="NAP88"/>
      <c r="NAQ88"/>
      <c r="NAR88"/>
      <c r="NAS88"/>
      <c r="NAT88"/>
      <c r="NAU88"/>
      <c r="NAV88"/>
      <c r="NAW88"/>
      <c r="NAX88"/>
      <c r="NAY88"/>
      <c r="NAZ88"/>
      <c r="NBA88"/>
      <c r="NBB88"/>
      <c r="NBC88"/>
      <c r="NBD88"/>
      <c r="NBE88"/>
      <c r="NBF88"/>
      <c r="NBG88"/>
      <c r="NBH88"/>
      <c r="NBI88"/>
      <c r="NBJ88"/>
      <c r="NBK88"/>
      <c r="NBL88"/>
      <c r="NBM88"/>
      <c r="NBN88"/>
      <c r="NBO88"/>
      <c r="NBP88"/>
      <c r="NBQ88"/>
      <c r="NBR88"/>
      <c r="NBS88"/>
      <c r="NBT88"/>
      <c r="NBU88"/>
      <c r="NBV88"/>
      <c r="NBW88"/>
      <c r="NBX88"/>
      <c r="NBY88"/>
      <c r="NBZ88"/>
      <c r="NCA88"/>
      <c r="NCB88"/>
      <c r="NCC88"/>
      <c r="NCD88"/>
      <c r="NCE88"/>
      <c r="NCF88"/>
      <c r="NCG88"/>
      <c r="NCH88"/>
      <c r="NCI88"/>
      <c r="NCJ88"/>
      <c r="NCK88"/>
      <c r="NCL88"/>
      <c r="NCM88"/>
      <c r="NCN88"/>
      <c r="NCO88"/>
      <c r="NCP88"/>
      <c r="NCQ88"/>
      <c r="NCR88"/>
      <c r="NCS88"/>
      <c r="NCT88"/>
      <c r="NCU88"/>
      <c r="NCV88"/>
      <c r="NCW88"/>
      <c r="NCX88"/>
      <c r="NCY88"/>
      <c r="NCZ88"/>
      <c r="NDA88"/>
      <c r="NDB88"/>
      <c r="NDC88"/>
      <c r="NDD88"/>
      <c r="NDE88"/>
      <c r="NDF88"/>
      <c r="NDG88"/>
      <c r="NDH88"/>
      <c r="NDI88"/>
      <c r="NDJ88"/>
      <c r="NDK88"/>
      <c r="NDL88"/>
      <c r="NDM88"/>
      <c r="NDN88"/>
      <c r="NDO88"/>
      <c r="NDP88"/>
      <c r="NDQ88"/>
      <c r="NDR88"/>
      <c r="NDS88"/>
      <c r="NDT88"/>
      <c r="NDU88"/>
      <c r="NDV88"/>
      <c r="NDW88"/>
      <c r="NDX88"/>
      <c r="NDY88"/>
      <c r="NDZ88"/>
      <c r="NEA88"/>
      <c r="NEB88"/>
      <c r="NEC88"/>
      <c r="NED88"/>
      <c r="NEE88"/>
      <c r="NEF88"/>
      <c r="NEG88"/>
      <c r="NEH88"/>
      <c r="NEI88"/>
      <c r="NEJ88"/>
      <c r="NEK88"/>
      <c r="NEL88"/>
      <c r="NEM88"/>
      <c r="NEN88"/>
      <c r="NEO88"/>
      <c r="NEP88"/>
      <c r="NEQ88"/>
      <c r="NER88"/>
      <c r="NES88"/>
      <c r="NET88"/>
      <c r="NEU88"/>
      <c r="NEV88"/>
      <c r="NEW88"/>
      <c r="NEX88"/>
      <c r="NEY88"/>
      <c r="NEZ88"/>
      <c r="NFA88"/>
      <c r="NFB88"/>
      <c r="NFC88"/>
      <c r="NFD88"/>
      <c r="NFE88"/>
      <c r="NFF88"/>
      <c r="NFG88"/>
      <c r="NFH88"/>
      <c r="NFI88"/>
      <c r="NFJ88"/>
      <c r="NFK88"/>
      <c r="NFL88"/>
      <c r="NFM88"/>
      <c r="NFN88"/>
      <c r="NFO88"/>
      <c r="NFP88"/>
      <c r="NFQ88"/>
      <c r="NFR88"/>
      <c r="NFS88"/>
      <c r="NFT88"/>
      <c r="NFU88"/>
      <c r="NFV88"/>
      <c r="NFW88"/>
      <c r="NFX88"/>
      <c r="NFY88"/>
      <c r="NFZ88"/>
      <c r="NGA88"/>
      <c r="NGB88"/>
      <c r="NGC88"/>
      <c r="NGD88"/>
      <c r="NGE88"/>
      <c r="NGF88"/>
      <c r="NGG88"/>
      <c r="NGH88"/>
      <c r="NGI88"/>
      <c r="NGJ88"/>
      <c r="NGK88"/>
      <c r="NGL88"/>
      <c r="NGM88"/>
      <c r="NGN88"/>
      <c r="NGO88"/>
      <c r="NGP88"/>
      <c r="NGQ88"/>
      <c r="NGR88"/>
      <c r="NGS88"/>
      <c r="NGT88"/>
      <c r="NGU88"/>
      <c r="NGV88"/>
      <c r="NGW88"/>
      <c r="NGX88"/>
      <c r="NGY88"/>
      <c r="NGZ88"/>
      <c r="NHA88"/>
      <c r="NHB88"/>
      <c r="NHC88"/>
      <c r="NHD88"/>
      <c r="NHE88"/>
      <c r="NHF88"/>
      <c r="NHG88"/>
      <c r="NHH88"/>
      <c r="NHI88"/>
      <c r="NHJ88"/>
      <c r="NHK88"/>
      <c r="NHL88"/>
      <c r="NHM88"/>
      <c r="NHN88"/>
      <c r="NHO88"/>
      <c r="NHP88"/>
      <c r="NHQ88"/>
      <c r="NHR88"/>
      <c r="NHS88"/>
      <c r="NHT88"/>
      <c r="NHU88"/>
      <c r="NHV88"/>
      <c r="NHW88"/>
      <c r="NHX88"/>
      <c r="NHY88"/>
      <c r="NHZ88"/>
      <c r="NIA88"/>
      <c r="NIB88"/>
      <c r="NIC88"/>
      <c r="NID88"/>
      <c r="NIE88"/>
      <c r="NIF88"/>
      <c r="NIG88"/>
      <c r="NIH88"/>
      <c r="NII88"/>
      <c r="NIJ88"/>
      <c r="NIK88"/>
      <c r="NIL88"/>
      <c r="NIM88"/>
      <c r="NIN88"/>
      <c r="NIO88"/>
      <c r="NIP88"/>
      <c r="NIQ88"/>
      <c r="NIR88"/>
      <c r="NIS88"/>
      <c r="NIT88"/>
      <c r="NIU88"/>
      <c r="NIV88"/>
      <c r="NIW88"/>
      <c r="NIX88"/>
      <c r="NIY88"/>
      <c r="NIZ88"/>
      <c r="NJA88"/>
      <c r="NJB88"/>
      <c r="NJC88"/>
      <c r="NJD88"/>
      <c r="NJE88"/>
      <c r="NJF88"/>
      <c r="NJG88"/>
      <c r="NJH88"/>
      <c r="NJI88"/>
      <c r="NJJ88"/>
      <c r="NJK88"/>
      <c r="NJL88"/>
      <c r="NJM88"/>
      <c r="NJN88"/>
      <c r="NJO88"/>
      <c r="NJP88"/>
      <c r="NJQ88"/>
      <c r="NJR88"/>
      <c r="NJS88"/>
      <c r="NJT88"/>
      <c r="NJU88"/>
      <c r="NJV88"/>
      <c r="NJW88"/>
      <c r="NJX88"/>
      <c r="NJY88"/>
      <c r="NJZ88"/>
      <c r="NKA88"/>
      <c r="NKB88"/>
      <c r="NKC88"/>
      <c r="NKD88"/>
      <c r="NKE88"/>
      <c r="NKF88"/>
      <c r="NKG88"/>
      <c r="NKH88"/>
      <c r="NKI88"/>
      <c r="NKJ88"/>
      <c r="NKK88"/>
      <c r="NKL88"/>
      <c r="NKM88"/>
      <c r="NKN88"/>
      <c r="NKO88"/>
      <c r="NKP88"/>
      <c r="NKQ88"/>
      <c r="NKR88"/>
      <c r="NKS88"/>
      <c r="NKT88"/>
      <c r="NKU88"/>
      <c r="NKV88"/>
      <c r="NKW88"/>
      <c r="NKX88"/>
      <c r="NKY88"/>
      <c r="NKZ88"/>
      <c r="NLA88"/>
      <c r="NLB88"/>
      <c r="NLC88"/>
      <c r="NLD88"/>
      <c r="NLE88"/>
      <c r="NLF88"/>
      <c r="NLG88"/>
      <c r="NLH88"/>
      <c r="NLI88"/>
      <c r="NLJ88"/>
      <c r="NLK88"/>
      <c r="NLL88"/>
      <c r="NLM88"/>
      <c r="NLN88"/>
      <c r="NLO88"/>
      <c r="NLP88"/>
      <c r="NLQ88"/>
      <c r="NLR88"/>
      <c r="NLS88"/>
      <c r="NLT88"/>
      <c r="NLU88"/>
      <c r="NLV88"/>
      <c r="NLW88"/>
      <c r="NLX88"/>
      <c r="NLY88"/>
      <c r="NLZ88"/>
      <c r="NMA88"/>
      <c r="NMB88"/>
      <c r="NMC88"/>
      <c r="NMD88"/>
      <c r="NME88"/>
      <c r="NMF88"/>
      <c r="NMG88"/>
      <c r="NMH88"/>
      <c r="NMI88"/>
      <c r="NMJ88"/>
      <c r="NMK88"/>
      <c r="NML88"/>
      <c r="NMM88"/>
      <c r="NMN88"/>
      <c r="NMO88"/>
      <c r="NMP88"/>
      <c r="NMQ88"/>
      <c r="NMR88"/>
      <c r="NMS88"/>
      <c r="NMT88"/>
      <c r="NMU88"/>
      <c r="NMV88"/>
      <c r="NMW88"/>
      <c r="NMX88"/>
      <c r="NMY88"/>
      <c r="NMZ88"/>
      <c r="NNA88"/>
      <c r="NNB88"/>
      <c r="NNC88"/>
      <c r="NND88"/>
      <c r="NNE88"/>
      <c r="NNF88"/>
      <c r="NNG88"/>
      <c r="NNH88"/>
      <c r="NNI88"/>
      <c r="NNJ88"/>
      <c r="NNK88"/>
      <c r="NNL88"/>
      <c r="NNM88"/>
      <c r="NNN88"/>
      <c r="NNO88"/>
      <c r="NNP88"/>
      <c r="NNQ88"/>
      <c r="NNR88"/>
      <c r="NNS88"/>
      <c r="NNT88"/>
      <c r="NNU88"/>
      <c r="NNV88"/>
      <c r="NNW88"/>
      <c r="NNX88"/>
      <c r="NNY88"/>
      <c r="NNZ88"/>
      <c r="NOA88"/>
      <c r="NOB88"/>
      <c r="NOC88"/>
      <c r="NOD88"/>
      <c r="NOE88"/>
      <c r="NOF88"/>
      <c r="NOG88"/>
      <c r="NOH88"/>
      <c r="NOI88"/>
      <c r="NOJ88"/>
      <c r="NOK88"/>
      <c r="NOL88"/>
      <c r="NOM88"/>
      <c r="NON88"/>
      <c r="NOO88"/>
      <c r="NOP88"/>
      <c r="NOQ88"/>
      <c r="NOR88"/>
      <c r="NOS88"/>
      <c r="NOT88"/>
      <c r="NOU88"/>
      <c r="NOV88"/>
      <c r="NOW88"/>
      <c r="NOX88"/>
      <c r="NOY88"/>
      <c r="NOZ88"/>
      <c r="NPA88"/>
      <c r="NPB88"/>
      <c r="NPC88"/>
      <c r="NPD88"/>
      <c r="NPE88"/>
      <c r="NPF88"/>
      <c r="NPG88"/>
      <c r="NPH88"/>
      <c r="NPI88"/>
      <c r="NPJ88"/>
      <c r="NPK88"/>
      <c r="NPL88"/>
      <c r="NPM88"/>
      <c r="NPN88"/>
      <c r="NPO88"/>
      <c r="NPP88"/>
      <c r="NPQ88"/>
      <c r="NPR88"/>
      <c r="NPS88"/>
      <c r="NPT88"/>
      <c r="NPU88"/>
      <c r="NPV88"/>
      <c r="NPW88"/>
      <c r="NPX88"/>
      <c r="NPY88"/>
      <c r="NPZ88"/>
      <c r="NQA88"/>
      <c r="NQB88"/>
      <c r="NQC88"/>
      <c r="NQD88"/>
      <c r="NQE88"/>
      <c r="NQF88"/>
      <c r="NQG88"/>
      <c r="NQH88"/>
      <c r="NQI88"/>
      <c r="NQJ88"/>
      <c r="NQK88"/>
      <c r="NQL88"/>
      <c r="NQM88"/>
      <c r="NQN88"/>
      <c r="NQO88"/>
      <c r="NQP88"/>
      <c r="NQQ88"/>
      <c r="NQR88"/>
      <c r="NQS88"/>
      <c r="NQT88"/>
      <c r="NQU88"/>
      <c r="NQV88"/>
      <c r="NQW88"/>
      <c r="NQX88"/>
      <c r="NQY88"/>
      <c r="NQZ88"/>
      <c r="NRA88"/>
      <c r="NRB88"/>
      <c r="NRC88"/>
      <c r="NRD88"/>
      <c r="NRE88"/>
      <c r="NRF88"/>
      <c r="NRG88"/>
      <c r="NRH88"/>
      <c r="NRI88"/>
      <c r="NRJ88"/>
      <c r="NRK88"/>
      <c r="NRL88"/>
      <c r="NRM88"/>
      <c r="NRN88"/>
      <c r="NRO88"/>
      <c r="NRP88"/>
      <c r="NRQ88"/>
      <c r="NRR88"/>
      <c r="NRS88"/>
      <c r="NRT88"/>
      <c r="NRU88"/>
      <c r="NRV88"/>
      <c r="NRW88"/>
      <c r="NRX88"/>
      <c r="NRY88"/>
      <c r="NRZ88"/>
      <c r="NSA88"/>
      <c r="NSB88"/>
      <c r="NSC88"/>
      <c r="NSD88"/>
      <c r="NSE88"/>
      <c r="NSF88"/>
      <c r="NSG88"/>
      <c r="NSH88"/>
      <c r="NSI88"/>
      <c r="NSJ88"/>
      <c r="NSK88"/>
      <c r="NSL88"/>
      <c r="NSM88"/>
      <c r="NSN88"/>
      <c r="NSO88"/>
      <c r="NSP88"/>
      <c r="NSQ88"/>
      <c r="NSR88"/>
      <c r="NSS88"/>
      <c r="NST88"/>
      <c r="NSU88"/>
      <c r="NSV88"/>
      <c r="NSW88"/>
      <c r="NSX88"/>
      <c r="NSY88"/>
      <c r="NSZ88"/>
      <c r="NTA88"/>
      <c r="NTB88"/>
      <c r="NTC88"/>
      <c r="NTD88"/>
      <c r="NTE88"/>
      <c r="NTF88"/>
      <c r="NTG88"/>
      <c r="NTH88"/>
      <c r="NTI88"/>
      <c r="NTJ88"/>
      <c r="NTK88"/>
      <c r="NTL88"/>
      <c r="NTM88"/>
      <c r="NTN88"/>
      <c r="NTO88"/>
      <c r="NTP88"/>
      <c r="NTQ88"/>
      <c r="NTR88"/>
      <c r="NTS88"/>
      <c r="NTT88"/>
      <c r="NTU88"/>
      <c r="NTV88"/>
      <c r="NTW88"/>
      <c r="NTX88"/>
      <c r="NTY88"/>
      <c r="NTZ88"/>
      <c r="NUA88"/>
      <c r="NUB88"/>
      <c r="NUC88"/>
      <c r="NUD88"/>
      <c r="NUE88"/>
      <c r="NUF88"/>
      <c r="NUG88"/>
      <c r="NUH88"/>
      <c r="NUI88"/>
      <c r="NUJ88"/>
      <c r="NUK88"/>
      <c r="NUL88"/>
      <c r="NUM88"/>
      <c r="NUN88"/>
      <c r="NUO88"/>
      <c r="NUP88"/>
      <c r="NUQ88"/>
      <c r="NUR88"/>
      <c r="NUS88"/>
      <c r="NUT88"/>
      <c r="NUU88"/>
      <c r="NUV88"/>
      <c r="NUW88"/>
      <c r="NUX88"/>
      <c r="NUY88"/>
      <c r="NUZ88"/>
      <c r="NVA88"/>
      <c r="NVB88"/>
      <c r="NVC88"/>
      <c r="NVD88"/>
      <c r="NVE88"/>
      <c r="NVF88"/>
      <c r="NVG88"/>
      <c r="NVH88"/>
      <c r="NVI88"/>
      <c r="NVJ88"/>
      <c r="NVK88"/>
      <c r="NVL88"/>
      <c r="NVM88"/>
      <c r="NVN88"/>
      <c r="NVO88"/>
      <c r="NVP88"/>
      <c r="NVQ88"/>
      <c r="NVR88"/>
      <c r="NVS88"/>
      <c r="NVT88"/>
      <c r="NVU88"/>
      <c r="NVV88"/>
      <c r="NVW88"/>
      <c r="NVX88"/>
      <c r="NVY88"/>
      <c r="NVZ88"/>
      <c r="NWA88"/>
      <c r="NWB88"/>
      <c r="NWC88"/>
      <c r="NWD88"/>
      <c r="NWE88"/>
      <c r="NWF88"/>
      <c r="NWG88"/>
      <c r="NWH88"/>
      <c r="NWI88"/>
      <c r="NWJ88"/>
      <c r="NWK88"/>
      <c r="NWL88"/>
      <c r="NWM88"/>
      <c r="NWN88"/>
      <c r="NWO88"/>
      <c r="NWP88"/>
      <c r="NWQ88"/>
      <c r="NWR88"/>
      <c r="NWS88"/>
      <c r="NWT88"/>
      <c r="NWU88"/>
      <c r="NWV88"/>
      <c r="NWW88"/>
      <c r="NWX88"/>
      <c r="NWY88"/>
      <c r="NWZ88"/>
      <c r="NXA88"/>
      <c r="NXB88"/>
      <c r="NXC88"/>
      <c r="NXD88"/>
      <c r="NXE88"/>
      <c r="NXF88"/>
      <c r="NXG88"/>
      <c r="NXH88"/>
      <c r="NXI88"/>
      <c r="NXJ88"/>
      <c r="NXK88"/>
      <c r="NXL88"/>
      <c r="NXM88"/>
      <c r="NXN88"/>
      <c r="NXO88"/>
      <c r="NXP88"/>
      <c r="NXQ88"/>
      <c r="NXR88"/>
      <c r="NXS88"/>
      <c r="NXT88"/>
      <c r="NXU88"/>
      <c r="NXV88"/>
      <c r="NXW88"/>
      <c r="NXX88"/>
      <c r="NXY88"/>
      <c r="NXZ88"/>
      <c r="NYA88"/>
      <c r="NYB88"/>
      <c r="NYC88"/>
      <c r="NYD88"/>
      <c r="NYE88"/>
      <c r="NYF88"/>
      <c r="NYG88"/>
      <c r="NYH88"/>
      <c r="NYI88"/>
      <c r="NYJ88"/>
      <c r="NYK88"/>
      <c r="NYL88"/>
      <c r="NYM88"/>
      <c r="NYN88"/>
      <c r="NYO88"/>
      <c r="NYP88"/>
      <c r="NYQ88"/>
      <c r="NYR88"/>
      <c r="NYS88"/>
      <c r="NYT88"/>
      <c r="NYU88"/>
      <c r="NYV88"/>
      <c r="NYW88"/>
      <c r="NYX88"/>
      <c r="NYY88"/>
      <c r="NYZ88"/>
      <c r="NZA88"/>
      <c r="NZB88"/>
      <c r="NZC88"/>
      <c r="NZD88"/>
      <c r="NZE88"/>
      <c r="NZF88"/>
      <c r="NZG88"/>
      <c r="NZH88"/>
      <c r="NZI88"/>
      <c r="NZJ88"/>
      <c r="NZK88"/>
      <c r="NZL88"/>
      <c r="NZM88"/>
      <c r="NZN88"/>
      <c r="NZO88"/>
      <c r="NZP88"/>
      <c r="NZQ88"/>
      <c r="NZR88"/>
      <c r="NZS88"/>
      <c r="NZT88"/>
      <c r="NZU88"/>
      <c r="NZV88"/>
      <c r="NZW88"/>
      <c r="NZX88"/>
      <c r="NZY88"/>
      <c r="NZZ88"/>
      <c r="OAA88"/>
      <c r="OAB88"/>
      <c r="OAC88"/>
      <c r="OAD88"/>
      <c r="OAE88"/>
      <c r="OAF88"/>
      <c r="OAG88"/>
      <c r="OAH88"/>
      <c r="OAI88"/>
      <c r="OAJ88"/>
      <c r="OAK88"/>
      <c r="OAL88"/>
      <c r="OAM88"/>
      <c r="OAN88"/>
      <c r="OAO88"/>
      <c r="OAP88"/>
      <c r="OAQ88"/>
      <c r="OAR88"/>
      <c r="OAS88"/>
      <c r="OAT88"/>
      <c r="OAU88"/>
      <c r="OAV88"/>
      <c r="OAW88"/>
      <c r="OAX88"/>
      <c r="OAY88"/>
      <c r="OAZ88"/>
      <c r="OBA88"/>
      <c r="OBB88"/>
      <c r="OBC88"/>
      <c r="OBD88"/>
      <c r="OBE88"/>
      <c r="OBF88"/>
      <c r="OBG88"/>
      <c r="OBH88"/>
      <c r="OBI88"/>
      <c r="OBJ88"/>
      <c r="OBK88"/>
      <c r="OBL88"/>
      <c r="OBM88"/>
      <c r="OBN88"/>
      <c r="OBO88"/>
      <c r="OBP88"/>
      <c r="OBQ88"/>
      <c r="OBR88"/>
      <c r="OBS88"/>
      <c r="OBT88"/>
      <c r="OBU88"/>
      <c r="OBV88"/>
      <c r="OBW88"/>
      <c r="OBX88"/>
      <c r="OBY88"/>
      <c r="OBZ88"/>
      <c r="OCA88"/>
      <c r="OCB88"/>
      <c r="OCC88"/>
      <c r="OCD88"/>
      <c r="OCE88"/>
      <c r="OCF88"/>
      <c r="OCG88"/>
      <c r="OCH88"/>
      <c r="OCI88"/>
      <c r="OCJ88"/>
      <c r="OCK88"/>
      <c r="OCL88"/>
      <c r="OCM88"/>
      <c r="OCN88"/>
      <c r="OCO88"/>
      <c r="OCP88"/>
      <c r="OCQ88"/>
      <c r="OCR88"/>
      <c r="OCS88"/>
      <c r="OCT88"/>
      <c r="OCU88"/>
      <c r="OCV88"/>
      <c r="OCW88"/>
      <c r="OCX88"/>
      <c r="OCY88"/>
      <c r="OCZ88"/>
      <c r="ODA88"/>
      <c r="ODB88"/>
      <c r="ODC88"/>
      <c r="ODD88"/>
      <c r="ODE88"/>
      <c r="ODF88"/>
      <c r="ODG88"/>
      <c r="ODH88"/>
      <c r="ODI88"/>
      <c r="ODJ88"/>
      <c r="ODK88"/>
      <c r="ODL88"/>
      <c r="ODM88"/>
      <c r="ODN88"/>
      <c r="ODO88"/>
      <c r="ODP88"/>
      <c r="ODQ88"/>
      <c r="ODR88"/>
      <c r="ODS88"/>
      <c r="ODT88"/>
      <c r="ODU88"/>
      <c r="ODV88"/>
      <c r="ODW88"/>
      <c r="ODX88"/>
      <c r="ODY88"/>
      <c r="ODZ88"/>
      <c r="OEA88"/>
      <c r="OEB88"/>
      <c r="OEC88"/>
      <c r="OED88"/>
      <c r="OEE88"/>
      <c r="OEF88"/>
      <c r="OEG88"/>
      <c r="OEH88"/>
      <c r="OEI88"/>
      <c r="OEJ88"/>
      <c r="OEK88"/>
      <c r="OEL88"/>
      <c r="OEM88"/>
      <c r="OEN88"/>
      <c r="OEO88"/>
      <c r="OEP88"/>
      <c r="OEQ88"/>
      <c r="OER88"/>
      <c r="OES88"/>
      <c r="OET88"/>
      <c r="OEU88"/>
      <c r="OEV88"/>
      <c r="OEW88"/>
      <c r="OEX88"/>
      <c r="OEY88"/>
      <c r="OEZ88"/>
      <c r="OFA88"/>
      <c r="OFB88"/>
      <c r="OFC88"/>
      <c r="OFD88"/>
      <c r="OFE88"/>
      <c r="OFF88"/>
      <c r="OFG88"/>
      <c r="OFH88"/>
      <c r="OFI88"/>
      <c r="OFJ88"/>
      <c r="OFK88"/>
      <c r="OFL88"/>
      <c r="OFM88"/>
      <c r="OFN88"/>
      <c r="OFO88"/>
      <c r="OFP88"/>
      <c r="OFQ88"/>
      <c r="OFR88"/>
      <c r="OFS88"/>
      <c r="OFT88"/>
      <c r="OFU88"/>
      <c r="OFV88"/>
      <c r="OFW88"/>
      <c r="OFX88"/>
      <c r="OFY88"/>
      <c r="OFZ88"/>
      <c r="OGA88"/>
      <c r="OGB88"/>
      <c r="OGC88"/>
      <c r="OGD88"/>
      <c r="OGE88"/>
      <c r="OGF88"/>
      <c r="OGG88"/>
      <c r="OGH88"/>
      <c r="OGI88"/>
      <c r="OGJ88"/>
      <c r="OGK88"/>
      <c r="OGL88"/>
      <c r="OGM88"/>
      <c r="OGN88"/>
      <c r="OGO88"/>
      <c r="OGP88"/>
      <c r="OGQ88"/>
      <c r="OGR88"/>
      <c r="OGS88"/>
      <c r="OGT88"/>
      <c r="OGU88"/>
      <c r="OGV88"/>
      <c r="OGW88"/>
      <c r="OGX88"/>
      <c r="OGY88"/>
      <c r="OGZ88"/>
      <c r="OHA88"/>
      <c r="OHB88"/>
      <c r="OHC88"/>
      <c r="OHD88"/>
      <c r="OHE88"/>
      <c r="OHF88"/>
      <c r="OHG88"/>
      <c r="OHH88"/>
      <c r="OHI88"/>
      <c r="OHJ88"/>
      <c r="OHK88"/>
      <c r="OHL88"/>
      <c r="OHM88"/>
      <c r="OHN88"/>
      <c r="OHO88"/>
      <c r="OHP88"/>
      <c r="OHQ88"/>
      <c r="OHR88"/>
      <c r="OHS88"/>
      <c r="OHT88"/>
      <c r="OHU88"/>
      <c r="OHV88"/>
      <c r="OHW88"/>
      <c r="OHX88"/>
      <c r="OHY88"/>
      <c r="OHZ88"/>
      <c r="OIA88"/>
      <c r="OIB88"/>
      <c r="OIC88"/>
      <c r="OID88"/>
      <c r="OIE88"/>
      <c r="OIF88"/>
      <c r="OIG88"/>
      <c r="OIH88"/>
      <c r="OII88"/>
      <c r="OIJ88"/>
      <c r="OIK88"/>
      <c r="OIL88"/>
      <c r="OIM88"/>
      <c r="OIN88"/>
      <c r="OIO88"/>
      <c r="OIP88"/>
      <c r="OIQ88"/>
      <c r="OIR88"/>
      <c r="OIS88"/>
      <c r="OIT88"/>
      <c r="OIU88"/>
      <c r="OIV88"/>
      <c r="OIW88"/>
      <c r="OIX88"/>
      <c r="OIY88"/>
      <c r="OIZ88"/>
      <c r="OJA88"/>
      <c r="OJB88"/>
      <c r="OJC88"/>
      <c r="OJD88"/>
      <c r="OJE88"/>
      <c r="OJF88"/>
      <c r="OJG88"/>
      <c r="OJH88"/>
      <c r="OJI88"/>
      <c r="OJJ88"/>
      <c r="OJK88"/>
      <c r="OJL88"/>
      <c r="OJM88"/>
      <c r="OJN88"/>
      <c r="OJO88"/>
      <c r="OJP88"/>
      <c r="OJQ88"/>
      <c r="OJR88"/>
      <c r="OJS88"/>
      <c r="OJT88"/>
      <c r="OJU88"/>
      <c r="OJV88"/>
      <c r="OJW88"/>
      <c r="OJX88"/>
      <c r="OJY88"/>
      <c r="OJZ88"/>
      <c r="OKA88"/>
      <c r="OKB88"/>
      <c r="OKC88"/>
      <c r="OKD88"/>
      <c r="OKE88"/>
      <c r="OKF88"/>
      <c r="OKG88"/>
      <c r="OKH88"/>
      <c r="OKI88"/>
      <c r="OKJ88"/>
      <c r="OKK88"/>
      <c r="OKL88"/>
      <c r="OKM88"/>
      <c r="OKN88"/>
      <c r="OKO88"/>
      <c r="OKP88"/>
      <c r="OKQ88"/>
      <c r="OKR88"/>
      <c r="OKS88"/>
      <c r="OKT88"/>
      <c r="OKU88"/>
      <c r="OKV88"/>
      <c r="OKW88"/>
      <c r="OKX88"/>
      <c r="OKY88"/>
      <c r="OKZ88"/>
      <c r="OLA88"/>
      <c r="OLB88"/>
      <c r="OLC88"/>
      <c r="OLD88"/>
      <c r="OLE88"/>
      <c r="OLF88"/>
      <c r="OLG88"/>
      <c r="OLH88"/>
      <c r="OLI88"/>
      <c r="OLJ88"/>
      <c r="OLK88"/>
      <c r="OLL88"/>
      <c r="OLM88"/>
      <c r="OLN88"/>
      <c r="OLO88"/>
      <c r="OLP88"/>
      <c r="OLQ88"/>
      <c r="OLR88"/>
      <c r="OLS88"/>
      <c r="OLT88"/>
      <c r="OLU88"/>
      <c r="OLV88"/>
      <c r="OLW88"/>
      <c r="OLX88"/>
      <c r="OLY88"/>
      <c r="OLZ88"/>
      <c r="OMA88"/>
      <c r="OMB88"/>
      <c r="OMC88"/>
      <c r="OMD88"/>
      <c r="OME88"/>
      <c r="OMF88"/>
      <c r="OMG88"/>
      <c r="OMH88"/>
      <c r="OMI88"/>
      <c r="OMJ88"/>
      <c r="OMK88"/>
      <c r="OML88"/>
      <c r="OMM88"/>
      <c r="OMN88"/>
      <c r="OMO88"/>
      <c r="OMP88"/>
      <c r="OMQ88"/>
      <c r="OMR88"/>
      <c r="OMS88"/>
      <c r="OMT88"/>
      <c r="OMU88"/>
      <c r="OMV88"/>
      <c r="OMW88"/>
      <c r="OMX88"/>
      <c r="OMY88"/>
      <c r="OMZ88"/>
      <c r="ONA88"/>
      <c r="ONB88"/>
      <c r="ONC88"/>
      <c r="OND88"/>
      <c r="ONE88"/>
      <c r="ONF88"/>
      <c r="ONG88"/>
      <c r="ONH88"/>
      <c r="ONI88"/>
      <c r="ONJ88"/>
      <c r="ONK88"/>
      <c r="ONL88"/>
      <c r="ONM88"/>
      <c r="ONN88"/>
      <c r="ONO88"/>
      <c r="ONP88"/>
      <c r="ONQ88"/>
      <c r="ONR88"/>
      <c r="ONS88"/>
      <c r="ONT88"/>
      <c r="ONU88"/>
      <c r="ONV88"/>
      <c r="ONW88"/>
      <c r="ONX88"/>
      <c r="ONY88"/>
      <c r="ONZ88"/>
      <c r="OOA88"/>
      <c r="OOB88"/>
      <c r="OOC88"/>
      <c r="OOD88"/>
      <c r="OOE88"/>
      <c r="OOF88"/>
      <c r="OOG88"/>
      <c r="OOH88"/>
      <c r="OOI88"/>
      <c r="OOJ88"/>
      <c r="OOK88"/>
      <c r="OOL88"/>
      <c r="OOM88"/>
      <c r="OON88"/>
      <c r="OOO88"/>
      <c r="OOP88"/>
      <c r="OOQ88"/>
      <c r="OOR88"/>
      <c r="OOS88"/>
      <c r="OOT88"/>
      <c r="OOU88"/>
      <c r="OOV88"/>
      <c r="OOW88"/>
      <c r="OOX88"/>
      <c r="OOY88"/>
      <c r="OOZ88"/>
      <c r="OPA88"/>
      <c r="OPB88"/>
      <c r="OPC88"/>
      <c r="OPD88"/>
      <c r="OPE88"/>
      <c r="OPF88"/>
      <c r="OPG88"/>
      <c r="OPH88"/>
      <c r="OPI88"/>
      <c r="OPJ88"/>
      <c r="OPK88"/>
      <c r="OPL88"/>
      <c r="OPM88"/>
      <c r="OPN88"/>
      <c r="OPO88"/>
      <c r="OPP88"/>
      <c r="OPQ88"/>
      <c r="OPR88"/>
      <c r="OPS88"/>
      <c r="OPT88"/>
      <c r="OPU88"/>
      <c r="OPV88"/>
      <c r="OPW88"/>
      <c r="OPX88"/>
      <c r="OPY88"/>
      <c r="OPZ88"/>
      <c r="OQA88"/>
      <c r="OQB88"/>
      <c r="OQC88"/>
      <c r="OQD88"/>
      <c r="OQE88"/>
      <c r="OQF88"/>
      <c r="OQG88"/>
      <c r="OQH88"/>
      <c r="OQI88"/>
      <c r="OQJ88"/>
      <c r="OQK88"/>
      <c r="OQL88"/>
      <c r="OQM88"/>
      <c r="OQN88"/>
      <c r="OQO88"/>
      <c r="OQP88"/>
      <c r="OQQ88"/>
      <c r="OQR88"/>
      <c r="OQS88"/>
      <c r="OQT88"/>
      <c r="OQU88"/>
      <c r="OQV88"/>
      <c r="OQW88"/>
      <c r="OQX88"/>
      <c r="OQY88"/>
      <c r="OQZ88"/>
      <c r="ORA88"/>
      <c r="ORB88"/>
      <c r="ORC88"/>
      <c r="ORD88"/>
      <c r="ORE88"/>
      <c r="ORF88"/>
      <c r="ORG88"/>
      <c r="ORH88"/>
      <c r="ORI88"/>
      <c r="ORJ88"/>
      <c r="ORK88"/>
      <c r="ORL88"/>
      <c r="ORM88"/>
      <c r="ORN88"/>
      <c r="ORO88"/>
      <c r="ORP88"/>
      <c r="ORQ88"/>
      <c r="ORR88"/>
      <c r="ORS88"/>
      <c r="ORT88"/>
      <c r="ORU88"/>
      <c r="ORV88"/>
      <c r="ORW88"/>
      <c r="ORX88"/>
      <c r="ORY88"/>
      <c r="ORZ88"/>
      <c r="OSA88"/>
      <c r="OSB88"/>
      <c r="OSC88"/>
      <c r="OSD88"/>
      <c r="OSE88"/>
      <c r="OSF88"/>
      <c r="OSG88"/>
      <c r="OSH88"/>
      <c r="OSI88"/>
      <c r="OSJ88"/>
      <c r="OSK88"/>
      <c r="OSL88"/>
      <c r="OSM88"/>
      <c r="OSN88"/>
      <c r="OSO88"/>
      <c r="OSP88"/>
      <c r="OSQ88"/>
      <c r="OSR88"/>
      <c r="OSS88"/>
      <c r="OST88"/>
      <c r="OSU88"/>
      <c r="OSV88"/>
      <c r="OSW88"/>
      <c r="OSX88"/>
      <c r="OSY88"/>
      <c r="OSZ88"/>
      <c r="OTA88"/>
      <c r="OTB88"/>
      <c r="OTC88"/>
      <c r="OTD88"/>
      <c r="OTE88"/>
      <c r="OTF88"/>
      <c r="OTG88"/>
      <c r="OTH88"/>
      <c r="OTI88"/>
      <c r="OTJ88"/>
      <c r="OTK88"/>
      <c r="OTL88"/>
      <c r="OTM88"/>
      <c r="OTN88"/>
      <c r="OTO88"/>
      <c r="OTP88"/>
      <c r="OTQ88"/>
      <c r="OTR88"/>
      <c r="OTS88"/>
      <c r="OTT88"/>
      <c r="OTU88"/>
      <c r="OTV88"/>
      <c r="OTW88"/>
      <c r="OTX88"/>
      <c r="OTY88"/>
      <c r="OTZ88"/>
      <c r="OUA88"/>
      <c r="OUB88"/>
      <c r="OUC88"/>
      <c r="OUD88"/>
      <c r="OUE88"/>
      <c r="OUF88"/>
      <c r="OUG88"/>
      <c r="OUH88"/>
      <c r="OUI88"/>
      <c r="OUJ88"/>
      <c r="OUK88"/>
      <c r="OUL88"/>
      <c r="OUM88"/>
      <c r="OUN88"/>
      <c r="OUO88"/>
      <c r="OUP88"/>
      <c r="OUQ88"/>
      <c r="OUR88"/>
      <c r="OUS88"/>
      <c r="OUT88"/>
      <c r="OUU88"/>
      <c r="OUV88"/>
      <c r="OUW88"/>
      <c r="OUX88"/>
      <c r="OUY88"/>
      <c r="OUZ88"/>
      <c r="OVA88"/>
      <c r="OVB88"/>
      <c r="OVC88"/>
      <c r="OVD88"/>
      <c r="OVE88"/>
      <c r="OVF88"/>
      <c r="OVG88"/>
      <c r="OVH88"/>
      <c r="OVI88"/>
      <c r="OVJ88"/>
      <c r="OVK88"/>
      <c r="OVL88"/>
      <c r="OVM88"/>
      <c r="OVN88"/>
      <c r="OVO88"/>
      <c r="OVP88"/>
      <c r="OVQ88"/>
      <c r="OVR88"/>
      <c r="OVS88"/>
      <c r="OVT88"/>
      <c r="OVU88"/>
      <c r="OVV88"/>
      <c r="OVW88"/>
      <c r="OVX88"/>
      <c r="OVY88"/>
      <c r="OVZ88"/>
      <c r="OWA88"/>
      <c r="OWB88"/>
      <c r="OWC88"/>
      <c r="OWD88"/>
      <c r="OWE88"/>
      <c r="OWF88"/>
      <c r="OWG88"/>
      <c r="OWH88"/>
      <c r="OWI88"/>
      <c r="OWJ88"/>
      <c r="OWK88"/>
      <c r="OWL88"/>
      <c r="OWM88"/>
      <c r="OWN88"/>
      <c r="OWO88"/>
      <c r="OWP88"/>
      <c r="OWQ88"/>
      <c r="OWR88"/>
      <c r="OWS88"/>
      <c r="OWT88"/>
      <c r="OWU88"/>
      <c r="OWV88"/>
      <c r="OWW88"/>
      <c r="OWX88"/>
      <c r="OWY88"/>
      <c r="OWZ88"/>
      <c r="OXA88"/>
      <c r="OXB88"/>
      <c r="OXC88"/>
      <c r="OXD88"/>
      <c r="OXE88"/>
      <c r="OXF88"/>
      <c r="OXG88"/>
      <c r="OXH88"/>
      <c r="OXI88"/>
      <c r="OXJ88"/>
      <c r="OXK88"/>
      <c r="OXL88"/>
      <c r="OXM88"/>
      <c r="OXN88"/>
      <c r="OXO88"/>
      <c r="OXP88"/>
      <c r="OXQ88"/>
      <c r="OXR88"/>
      <c r="OXS88"/>
      <c r="OXT88"/>
      <c r="OXU88"/>
      <c r="OXV88"/>
      <c r="OXW88"/>
      <c r="OXX88"/>
      <c r="OXY88"/>
      <c r="OXZ88"/>
      <c r="OYA88"/>
      <c r="OYB88"/>
      <c r="OYC88"/>
      <c r="OYD88"/>
      <c r="OYE88"/>
      <c r="OYF88"/>
      <c r="OYG88"/>
      <c r="OYH88"/>
      <c r="OYI88"/>
      <c r="OYJ88"/>
      <c r="OYK88"/>
      <c r="OYL88"/>
      <c r="OYM88"/>
      <c r="OYN88"/>
      <c r="OYO88"/>
      <c r="OYP88"/>
      <c r="OYQ88"/>
      <c r="OYR88"/>
      <c r="OYS88"/>
      <c r="OYT88"/>
      <c r="OYU88"/>
      <c r="OYV88"/>
      <c r="OYW88"/>
      <c r="OYX88"/>
      <c r="OYY88"/>
      <c r="OYZ88"/>
      <c r="OZA88"/>
      <c r="OZB88"/>
      <c r="OZC88"/>
      <c r="OZD88"/>
      <c r="OZE88"/>
      <c r="OZF88"/>
      <c r="OZG88"/>
      <c r="OZH88"/>
      <c r="OZI88"/>
      <c r="OZJ88"/>
      <c r="OZK88"/>
      <c r="OZL88"/>
      <c r="OZM88"/>
      <c r="OZN88"/>
      <c r="OZO88"/>
      <c r="OZP88"/>
      <c r="OZQ88"/>
      <c r="OZR88"/>
      <c r="OZS88"/>
      <c r="OZT88"/>
      <c r="OZU88"/>
      <c r="OZV88"/>
      <c r="OZW88"/>
      <c r="OZX88"/>
      <c r="OZY88"/>
      <c r="OZZ88"/>
      <c r="PAA88"/>
      <c r="PAB88"/>
      <c r="PAC88"/>
      <c r="PAD88"/>
      <c r="PAE88"/>
      <c r="PAF88"/>
      <c r="PAG88"/>
      <c r="PAH88"/>
      <c r="PAI88"/>
      <c r="PAJ88"/>
      <c r="PAK88"/>
      <c r="PAL88"/>
      <c r="PAM88"/>
      <c r="PAN88"/>
      <c r="PAO88"/>
      <c r="PAP88"/>
      <c r="PAQ88"/>
      <c r="PAR88"/>
      <c r="PAS88"/>
      <c r="PAT88"/>
      <c r="PAU88"/>
      <c r="PAV88"/>
      <c r="PAW88"/>
      <c r="PAX88"/>
      <c r="PAY88"/>
      <c r="PAZ88"/>
      <c r="PBA88"/>
      <c r="PBB88"/>
      <c r="PBC88"/>
      <c r="PBD88"/>
      <c r="PBE88"/>
      <c r="PBF88"/>
      <c r="PBG88"/>
      <c r="PBH88"/>
      <c r="PBI88"/>
      <c r="PBJ88"/>
      <c r="PBK88"/>
      <c r="PBL88"/>
      <c r="PBM88"/>
      <c r="PBN88"/>
      <c r="PBO88"/>
      <c r="PBP88"/>
      <c r="PBQ88"/>
      <c r="PBR88"/>
      <c r="PBS88"/>
      <c r="PBT88"/>
      <c r="PBU88"/>
      <c r="PBV88"/>
      <c r="PBW88"/>
      <c r="PBX88"/>
      <c r="PBY88"/>
      <c r="PBZ88"/>
      <c r="PCA88"/>
      <c r="PCB88"/>
      <c r="PCC88"/>
      <c r="PCD88"/>
      <c r="PCE88"/>
      <c r="PCF88"/>
      <c r="PCG88"/>
      <c r="PCH88"/>
      <c r="PCI88"/>
      <c r="PCJ88"/>
      <c r="PCK88"/>
      <c r="PCL88"/>
      <c r="PCM88"/>
      <c r="PCN88"/>
      <c r="PCO88"/>
      <c r="PCP88"/>
      <c r="PCQ88"/>
      <c r="PCR88"/>
      <c r="PCS88"/>
      <c r="PCT88"/>
      <c r="PCU88"/>
      <c r="PCV88"/>
      <c r="PCW88"/>
      <c r="PCX88"/>
      <c r="PCY88"/>
      <c r="PCZ88"/>
      <c r="PDA88"/>
      <c r="PDB88"/>
      <c r="PDC88"/>
      <c r="PDD88"/>
      <c r="PDE88"/>
      <c r="PDF88"/>
      <c r="PDG88"/>
      <c r="PDH88"/>
      <c r="PDI88"/>
      <c r="PDJ88"/>
      <c r="PDK88"/>
      <c r="PDL88"/>
      <c r="PDM88"/>
      <c r="PDN88"/>
      <c r="PDO88"/>
      <c r="PDP88"/>
      <c r="PDQ88"/>
      <c r="PDR88"/>
      <c r="PDS88"/>
      <c r="PDT88"/>
      <c r="PDU88"/>
      <c r="PDV88"/>
      <c r="PDW88"/>
      <c r="PDX88"/>
      <c r="PDY88"/>
      <c r="PDZ88"/>
      <c r="PEA88"/>
      <c r="PEB88"/>
      <c r="PEC88"/>
      <c r="PED88"/>
      <c r="PEE88"/>
      <c r="PEF88"/>
      <c r="PEG88"/>
      <c r="PEH88"/>
      <c r="PEI88"/>
      <c r="PEJ88"/>
      <c r="PEK88"/>
      <c r="PEL88"/>
      <c r="PEM88"/>
      <c r="PEN88"/>
      <c r="PEO88"/>
      <c r="PEP88"/>
      <c r="PEQ88"/>
      <c r="PER88"/>
      <c r="PES88"/>
      <c r="PET88"/>
      <c r="PEU88"/>
      <c r="PEV88"/>
      <c r="PEW88"/>
      <c r="PEX88"/>
      <c r="PEY88"/>
      <c r="PEZ88"/>
      <c r="PFA88"/>
      <c r="PFB88"/>
      <c r="PFC88"/>
      <c r="PFD88"/>
      <c r="PFE88"/>
      <c r="PFF88"/>
      <c r="PFG88"/>
      <c r="PFH88"/>
      <c r="PFI88"/>
      <c r="PFJ88"/>
      <c r="PFK88"/>
      <c r="PFL88"/>
      <c r="PFM88"/>
      <c r="PFN88"/>
      <c r="PFO88"/>
      <c r="PFP88"/>
      <c r="PFQ88"/>
      <c r="PFR88"/>
      <c r="PFS88"/>
      <c r="PFT88"/>
      <c r="PFU88"/>
      <c r="PFV88"/>
      <c r="PFW88"/>
      <c r="PFX88"/>
      <c r="PFY88"/>
      <c r="PFZ88"/>
      <c r="PGA88"/>
      <c r="PGB88"/>
      <c r="PGC88"/>
      <c r="PGD88"/>
      <c r="PGE88"/>
      <c r="PGF88"/>
      <c r="PGG88"/>
      <c r="PGH88"/>
      <c r="PGI88"/>
      <c r="PGJ88"/>
      <c r="PGK88"/>
      <c r="PGL88"/>
      <c r="PGM88"/>
      <c r="PGN88"/>
      <c r="PGO88"/>
      <c r="PGP88"/>
      <c r="PGQ88"/>
      <c r="PGR88"/>
      <c r="PGS88"/>
      <c r="PGT88"/>
      <c r="PGU88"/>
      <c r="PGV88"/>
      <c r="PGW88"/>
      <c r="PGX88"/>
      <c r="PGY88"/>
      <c r="PGZ88"/>
      <c r="PHA88"/>
      <c r="PHB88"/>
      <c r="PHC88"/>
      <c r="PHD88"/>
      <c r="PHE88"/>
      <c r="PHF88"/>
      <c r="PHG88"/>
      <c r="PHH88"/>
      <c r="PHI88"/>
      <c r="PHJ88"/>
      <c r="PHK88"/>
      <c r="PHL88"/>
      <c r="PHM88"/>
      <c r="PHN88"/>
      <c r="PHO88"/>
      <c r="PHP88"/>
      <c r="PHQ88"/>
      <c r="PHR88"/>
      <c r="PHS88"/>
      <c r="PHT88"/>
      <c r="PHU88"/>
      <c r="PHV88"/>
      <c r="PHW88"/>
      <c r="PHX88"/>
      <c r="PHY88"/>
      <c r="PHZ88"/>
      <c r="PIA88"/>
      <c r="PIB88"/>
      <c r="PIC88"/>
      <c r="PID88"/>
      <c r="PIE88"/>
      <c r="PIF88"/>
      <c r="PIG88"/>
      <c r="PIH88"/>
      <c r="PII88"/>
      <c r="PIJ88"/>
      <c r="PIK88"/>
      <c r="PIL88"/>
      <c r="PIM88"/>
      <c r="PIN88"/>
      <c r="PIO88"/>
      <c r="PIP88"/>
      <c r="PIQ88"/>
      <c r="PIR88"/>
      <c r="PIS88"/>
      <c r="PIT88"/>
      <c r="PIU88"/>
      <c r="PIV88"/>
      <c r="PIW88"/>
      <c r="PIX88"/>
      <c r="PIY88"/>
      <c r="PIZ88"/>
      <c r="PJA88"/>
      <c r="PJB88"/>
      <c r="PJC88"/>
      <c r="PJD88"/>
      <c r="PJE88"/>
      <c r="PJF88"/>
      <c r="PJG88"/>
      <c r="PJH88"/>
      <c r="PJI88"/>
      <c r="PJJ88"/>
      <c r="PJK88"/>
      <c r="PJL88"/>
      <c r="PJM88"/>
      <c r="PJN88"/>
      <c r="PJO88"/>
      <c r="PJP88"/>
      <c r="PJQ88"/>
      <c r="PJR88"/>
      <c r="PJS88"/>
      <c r="PJT88"/>
      <c r="PJU88"/>
      <c r="PJV88"/>
      <c r="PJW88"/>
      <c r="PJX88"/>
      <c r="PJY88"/>
      <c r="PJZ88"/>
      <c r="PKA88"/>
      <c r="PKB88"/>
      <c r="PKC88"/>
      <c r="PKD88"/>
      <c r="PKE88"/>
      <c r="PKF88"/>
      <c r="PKG88"/>
      <c r="PKH88"/>
      <c r="PKI88"/>
      <c r="PKJ88"/>
      <c r="PKK88"/>
      <c r="PKL88"/>
      <c r="PKM88"/>
      <c r="PKN88"/>
      <c r="PKO88"/>
      <c r="PKP88"/>
      <c r="PKQ88"/>
      <c r="PKR88"/>
      <c r="PKS88"/>
      <c r="PKT88"/>
      <c r="PKU88"/>
      <c r="PKV88"/>
      <c r="PKW88"/>
      <c r="PKX88"/>
      <c r="PKY88"/>
      <c r="PKZ88"/>
      <c r="PLA88"/>
      <c r="PLB88"/>
      <c r="PLC88"/>
      <c r="PLD88"/>
      <c r="PLE88"/>
      <c r="PLF88"/>
      <c r="PLG88"/>
      <c r="PLH88"/>
      <c r="PLI88"/>
      <c r="PLJ88"/>
      <c r="PLK88"/>
      <c r="PLL88"/>
      <c r="PLM88"/>
      <c r="PLN88"/>
      <c r="PLO88"/>
      <c r="PLP88"/>
      <c r="PLQ88"/>
      <c r="PLR88"/>
      <c r="PLS88"/>
      <c r="PLT88"/>
      <c r="PLU88"/>
      <c r="PLV88"/>
      <c r="PLW88"/>
      <c r="PLX88"/>
      <c r="PLY88"/>
      <c r="PLZ88"/>
      <c r="PMA88"/>
      <c r="PMB88"/>
      <c r="PMC88"/>
      <c r="PMD88"/>
      <c r="PME88"/>
      <c r="PMF88"/>
      <c r="PMG88"/>
      <c r="PMH88"/>
      <c r="PMI88"/>
      <c r="PMJ88"/>
      <c r="PMK88"/>
      <c r="PML88"/>
      <c r="PMM88"/>
      <c r="PMN88"/>
      <c r="PMO88"/>
      <c r="PMP88"/>
      <c r="PMQ88"/>
      <c r="PMR88"/>
      <c r="PMS88"/>
      <c r="PMT88"/>
      <c r="PMU88"/>
      <c r="PMV88"/>
      <c r="PMW88"/>
      <c r="PMX88"/>
      <c r="PMY88"/>
      <c r="PMZ88"/>
      <c r="PNA88"/>
      <c r="PNB88"/>
      <c r="PNC88"/>
      <c r="PND88"/>
      <c r="PNE88"/>
      <c r="PNF88"/>
      <c r="PNG88"/>
      <c r="PNH88"/>
      <c r="PNI88"/>
      <c r="PNJ88"/>
      <c r="PNK88"/>
      <c r="PNL88"/>
      <c r="PNM88"/>
      <c r="PNN88"/>
      <c r="PNO88"/>
      <c r="PNP88"/>
      <c r="PNQ88"/>
      <c r="PNR88"/>
      <c r="PNS88"/>
      <c r="PNT88"/>
      <c r="PNU88"/>
      <c r="PNV88"/>
      <c r="PNW88"/>
      <c r="PNX88"/>
      <c r="PNY88"/>
      <c r="PNZ88"/>
      <c r="POA88"/>
      <c r="POB88"/>
      <c r="POC88"/>
      <c r="POD88"/>
      <c r="POE88"/>
      <c r="POF88"/>
      <c r="POG88"/>
      <c r="POH88"/>
      <c r="POI88"/>
      <c r="POJ88"/>
      <c r="POK88"/>
      <c r="POL88"/>
      <c r="POM88"/>
      <c r="PON88"/>
      <c r="POO88"/>
      <c r="POP88"/>
      <c r="POQ88"/>
      <c r="POR88"/>
      <c r="POS88"/>
      <c r="POT88"/>
      <c r="POU88"/>
      <c r="POV88"/>
      <c r="POW88"/>
      <c r="POX88"/>
      <c r="POY88"/>
      <c r="POZ88"/>
      <c r="PPA88"/>
      <c r="PPB88"/>
      <c r="PPC88"/>
      <c r="PPD88"/>
      <c r="PPE88"/>
      <c r="PPF88"/>
      <c r="PPG88"/>
      <c r="PPH88"/>
      <c r="PPI88"/>
      <c r="PPJ88"/>
      <c r="PPK88"/>
      <c r="PPL88"/>
      <c r="PPM88"/>
      <c r="PPN88"/>
      <c r="PPO88"/>
      <c r="PPP88"/>
      <c r="PPQ88"/>
      <c r="PPR88"/>
      <c r="PPS88"/>
      <c r="PPT88"/>
      <c r="PPU88"/>
      <c r="PPV88"/>
      <c r="PPW88"/>
      <c r="PPX88"/>
      <c r="PPY88"/>
      <c r="PPZ88"/>
      <c r="PQA88"/>
      <c r="PQB88"/>
      <c r="PQC88"/>
      <c r="PQD88"/>
      <c r="PQE88"/>
      <c r="PQF88"/>
      <c r="PQG88"/>
      <c r="PQH88"/>
      <c r="PQI88"/>
      <c r="PQJ88"/>
      <c r="PQK88"/>
      <c r="PQL88"/>
      <c r="PQM88"/>
      <c r="PQN88"/>
      <c r="PQO88"/>
      <c r="PQP88"/>
      <c r="PQQ88"/>
      <c r="PQR88"/>
      <c r="PQS88"/>
      <c r="PQT88"/>
      <c r="PQU88"/>
      <c r="PQV88"/>
      <c r="PQW88"/>
      <c r="PQX88"/>
      <c r="PQY88"/>
      <c r="PQZ88"/>
      <c r="PRA88"/>
      <c r="PRB88"/>
      <c r="PRC88"/>
      <c r="PRD88"/>
      <c r="PRE88"/>
      <c r="PRF88"/>
      <c r="PRG88"/>
      <c r="PRH88"/>
      <c r="PRI88"/>
      <c r="PRJ88"/>
      <c r="PRK88"/>
      <c r="PRL88"/>
      <c r="PRM88"/>
      <c r="PRN88"/>
      <c r="PRO88"/>
      <c r="PRP88"/>
      <c r="PRQ88"/>
      <c r="PRR88"/>
      <c r="PRS88"/>
      <c r="PRT88"/>
      <c r="PRU88"/>
      <c r="PRV88"/>
      <c r="PRW88"/>
      <c r="PRX88"/>
      <c r="PRY88"/>
      <c r="PRZ88"/>
      <c r="PSA88"/>
      <c r="PSB88"/>
      <c r="PSC88"/>
      <c r="PSD88"/>
      <c r="PSE88"/>
      <c r="PSF88"/>
      <c r="PSG88"/>
      <c r="PSH88"/>
      <c r="PSI88"/>
      <c r="PSJ88"/>
      <c r="PSK88"/>
      <c r="PSL88"/>
      <c r="PSM88"/>
      <c r="PSN88"/>
      <c r="PSO88"/>
      <c r="PSP88"/>
      <c r="PSQ88"/>
      <c r="PSR88"/>
      <c r="PSS88"/>
      <c r="PST88"/>
      <c r="PSU88"/>
      <c r="PSV88"/>
      <c r="PSW88"/>
      <c r="PSX88"/>
      <c r="PSY88"/>
      <c r="PSZ88"/>
      <c r="PTA88"/>
      <c r="PTB88"/>
      <c r="PTC88"/>
      <c r="PTD88"/>
      <c r="PTE88"/>
      <c r="PTF88"/>
      <c r="PTG88"/>
      <c r="PTH88"/>
      <c r="PTI88"/>
      <c r="PTJ88"/>
      <c r="PTK88"/>
      <c r="PTL88"/>
      <c r="PTM88"/>
      <c r="PTN88"/>
      <c r="PTO88"/>
      <c r="PTP88"/>
      <c r="PTQ88"/>
      <c r="PTR88"/>
      <c r="PTS88"/>
      <c r="PTT88"/>
      <c r="PTU88"/>
      <c r="PTV88"/>
      <c r="PTW88"/>
      <c r="PTX88"/>
      <c r="PTY88"/>
      <c r="PTZ88"/>
      <c r="PUA88"/>
      <c r="PUB88"/>
      <c r="PUC88"/>
      <c r="PUD88"/>
      <c r="PUE88"/>
      <c r="PUF88"/>
      <c r="PUG88"/>
      <c r="PUH88"/>
      <c r="PUI88"/>
      <c r="PUJ88"/>
      <c r="PUK88"/>
      <c r="PUL88"/>
      <c r="PUM88"/>
      <c r="PUN88"/>
      <c r="PUO88"/>
      <c r="PUP88"/>
      <c r="PUQ88"/>
      <c r="PUR88"/>
      <c r="PUS88"/>
      <c r="PUT88"/>
      <c r="PUU88"/>
      <c r="PUV88"/>
      <c r="PUW88"/>
      <c r="PUX88"/>
      <c r="PUY88"/>
      <c r="PUZ88"/>
      <c r="PVA88"/>
      <c r="PVB88"/>
      <c r="PVC88"/>
      <c r="PVD88"/>
      <c r="PVE88"/>
      <c r="PVF88"/>
      <c r="PVG88"/>
      <c r="PVH88"/>
      <c r="PVI88"/>
      <c r="PVJ88"/>
      <c r="PVK88"/>
      <c r="PVL88"/>
      <c r="PVM88"/>
      <c r="PVN88"/>
      <c r="PVO88"/>
      <c r="PVP88"/>
      <c r="PVQ88"/>
      <c r="PVR88"/>
      <c r="PVS88"/>
      <c r="PVT88"/>
      <c r="PVU88"/>
      <c r="PVV88"/>
      <c r="PVW88"/>
      <c r="PVX88"/>
      <c r="PVY88"/>
      <c r="PVZ88"/>
      <c r="PWA88"/>
      <c r="PWB88"/>
      <c r="PWC88"/>
      <c r="PWD88"/>
      <c r="PWE88"/>
      <c r="PWF88"/>
      <c r="PWG88"/>
      <c r="PWH88"/>
      <c r="PWI88"/>
      <c r="PWJ88"/>
      <c r="PWK88"/>
      <c r="PWL88"/>
      <c r="PWM88"/>
      <c r="PWN88"/>
      <c r="PWO88"/>
      <c r="PWP88"/>
      <c r="PWQ88"/>
      <c r="PWR88"/>
      <c r="PWS88"/>
      <c r="PWT88"/>
      <c r="PWU88"/>
      <c r="PWV88"/>
      <c r="PWW88"/>
      <c r="PWX88"/>
      <c r="PWY88"/>
      <c r="PWZ88"/>
      <c r="PXA88"/>
      <c r="PXB88"/>
      <c r="PXC88"/>
      <c r="PXD88"/>
      <c r="PXE88"/>
      <c r="PXF88"/>
      <c r="PXG88"/>
      <c r="PXH88"/>
      <c r="PXI88"/>
      <c r="PXJ88"/>
      <c r="PXK88"/>
      <c r="PXL88"/>
      <c r="PXM88"/>
      <c r="PXN88"/>
      <c r="PXO88"/>
      <c r="PXP88"/>
      <c r="PXQ88"/>
      <c r="PXR88"/>
      <c r="PXS88"/>
      <c r="PXT88"/>
      <c r="PXU88"/>
      <c r="PXV88"/>
      <c r="PXW88"/>
      <c r="PXX88"/>
      <c r="PXY88"/>
      <c r="PXZ88"/>
      <c r="PYA88"/>
      <c r="PYB88"/>
      <c r="PYC88"/>
      <c r="PYD88"/>
      <c r="PYE88"/>
      <c r="PYF88"/>
      <c r="PYG88"/>
      <c r="PYH88"/>
      <c r="PYI88"/>
      <c r="PYJ88"/>
      <c r="PYK88"/>
      <c r="PYL88"/>
      <c r="PYM88"/>
      <c r="PYN88"/>
      <c r="PYO88"/>
      <c r="PYP88"/>
      <c r="PYQ88"/>
      <c r="PYR88"/>
      <c r="PYS88"/>
      <c r="PYT88"/>
      <c r="PYU88"/>
      <c r="PYV88"/>
      <c r="PYW88"/>
      <c r="PYX88"/>
      <c r="PYY88"/>
      <c r="PYZ88"/>
      <c r="PZA88"/>
      <c r="PZB88"/>
      <c r="PZC88"/>
      <c r="PZD88"/>
      <c r="PZE88"/>
      <c r="PZF88"/>
      <c r="PZG88"/>
      <c r="PZH88"/>
      <c r="PZI88"/>
      <c r="PZJ88"/>
      <c r="PZK88"/>
      <c r="PZL88"/>
      <c r="PZM88"/>
      <c r="PZN88"/>
      <c r="PZO88"/>
      <c r="PZP88"/>
      <c r="PZQ88"/>
      <c r="PZR88"/>
      <c r="PZS88"/>
      <c r="PZT88"/>
      <c r="PZU88"/>
      <c r="PZV88"/>
      <c r="PZW88"/>
      <c r="PZX88"/>
      <c r="PZY88"/>
      <c r="PZZ88"/>
      <c r="QAA88"/>
      <c r="QAB88"/>
      <c r="QAC88"/>
      <c r="QAD88"/>
      <c r="QAE88"/>
      <c r="QAF88"/>
      <c r="QAG88"/>
      <c r="QAH88"/>
      <c r="QAI88"/>
      <c r="QAJ88"/>
      <c r="QAK88"/>
      <c r="QAL88"/>
      <c r="QAM88"/>
      <c r="QAN88"/>
      <c r="QAO88"/>
      <c r="QAP88"/>
      <c r="QAQ88"/>
      <c r="QAR88"/>
      <c r="QAS88"/>
      <c r="QAT88"/>
      <c r="QAU88"/>
      <c r="QAV88"/>
      <c r="QAW88"/>
      <c r="QAX88"/>
      <c r="QAY88"/>
      <c r="QAZ88"/>
      <c r="QBA88"/>
      <c r="QBB88"/>
      <c r="QBC88"/>
      <c r="QBD88"/>
      <c r="QBE88"/>
      <c r="QBF88"/>
      <c r="QBG88"/>
      <c r="QBH88"/>
      <c r="QBI88"/>
      <c r="QBJ88"/>
      <c r="QBK88"/>
      <c r="QBL88"/>
      <c r="QBM88"/>
      <c r="QBN88"/>
      <c r="QBO88"/>
      <c r="QBP88"/>
      <c r="QBQ88"/>
      <c r="QBR88"/>
      <c r="QBS88"/>
      <c r="QBT88"/>
      <c r="QBU88"/>
      <c r="QBV88"/>
      <c r="QBW88"/>
      <c r="QBX88"/>
      <c r="QBY88"/>
      <c r="QBZ88"/>
      <c r="QCA88"/>
      <c r="QCB88"/>
      <c r="QCC88"/>
      <c r="QCD88"/>
      <c r="QCE88"/>
      <c r="QCF88"/>
      <c r="QCG88"/>
      <c r="QCH88"/>
      <c r="QCI88"/>
      <c r="QCJ88"/>
      <c r="QCK88"/>
      <c r="QCL88"/>
      <c r="QCM88"/>
      <c r="QCN88"/>
      <c r="QCO88"/>
      <c r="QCP88"/>
      <c r="QCQ88"/>
      <c r="QCR88"/>
      <c r="QCS88"/>
      <c r="QCT88"/>
      <c r="QCU88"/>
      <c r="QCV88"/>
      <c r="QCW88"/>
      <c r="QCX88"/>
      <c r="QCY88"/>
      <c r="QCZ88"/>
      <c r="QDA88"/>
      <c r="QDB88"/>
      <c r="QDC88"/>
      <c r="QDD88"/>
      <c r="QDE88"/>
      <c r="QDF88"/>
      <c r="QDG88"/>
      <c r="QDH88"/>
      <c r="QDI88"/>
      <c r="QDJ88"/>
      <c r="QDK88"/>
      <c r="QDL88"/>
      <c r="QDM88"/>
      <c r="QDN88"/>
      <c r="QDO88"/>
      <c r="QDP88"/>
      <c r="QDQ88"/>
      <c r="QDR88"/>
      <c r="QDS88"/>
      <c r="QDT88"/>
      <c r="QDU88"/>
      <c r="QDV88"/>
      <c r="QDW88"/>
      <c r="QDX88"/>
      <c r="QDY88"/>
      <c r="QDZ88"/>
      <c r="QEA88"/>
      <c r="QEB88"/>
      <c r="QEC88"/>
      <c r="QED88"/>
      <c r="QEE88"/>
      <c r="QEF88"/>
      <c r="QEG88"/>
      <c r="QEH88"/>
      <c r="QEI88"/>
      <c r="QEJ88"/>
      <c r="QEK88"/>
      <c r="QEL88"/>
      <c r="QEM88"/>
      <c r="QEN88"/>
      <c r="QEO88"/>
      <c r="QEP88"/>
      <c r="QEQ88"/>
      <c r="QER88"/>
      <c r="QES88"/>
      <c r="QET88"/>
      <c r="QEU88"/>
      <c r="QEV88"/>
      <c r="QEW88"/>
      <c r="QEX88"/>
      <c r="QEY88"/>
      <c r="QEZ88"/>
      <c r="QFA88"/>
      <c r="QFB88"/>
      <c r="QFC88"/>
      <c r="QFD88"/>
      <c r="QFE88"/>
      <c r="QFF88"/>
      <c r="QFG88"/>
      <c r="QFH88"/>
      <c r="QFI88"/>
      <c r="QFJ88"/>
      <c r="QFK88"/>
      <c r="QFL88"/>
      <c r="QFM88"/>
      <c r="QFN88"/>
      <c r="QFO88"/>
      <c r="QFP88"/>
      <c r="QFQ88"/>
      <c r="QFR88"/>
      <c r="QFS88"/>
      <c r="QFT88"/>
      <c r="QFU88"/>
      <c r="QFV88"/>
      <c r="QFW88"/>
      <c r="QFX88"/>
      <c r="QFY88"/>
      <c r="QFZ88"/>
      <c r="QGA88"/>
      <c r="QGB88"/>
      <c r="QGC88"/>
      <c r="QGD88"/>
      <c r="QGE88"/>
      <c r="QGF88"/>
      <c r="QGG88"/>
      <c r="QGH88"/>
      <c r="QGI88"/>
      <c r="QGJ88"/>
      <c r="QGK88"/>
      <c r="QGL88"/>
      <c r="QGM88"/>
      <c r="QGN88"/>
      <c r="QGO88"/>
      <c r="QGP88"/>
      <c r="QGQ88"/>
      <c r="QGR88"/>
      <c r="QGS88"/>
      <c r="QGT88"/>
      <c r="QGU88"/>
      <c r="QGV88"/>
      <c r="QGW88"/>
      <c r="QGX88"/>
      <c r="QGY88"/>
      <c r="QGZ88"/>
      <c r="QHA88"/>
      <c r="QHB88"/>
      <c r="QHC88"/>
      <c r="QHD88"/>
      <c r="QHE88"/>
      <c r="QHF88"/>
      <c r="QHG88"/>
      <c r="QHH88"/>
      <c r="QHI88"/>
      <c r="QHJ88"/>
      <c r="QHK88"/>
      <c r="QHL88"/>
      <c r="QHM88"/>
      <c r="QHN88"/>
      <c r="QHO88"/>
      <c r="QHP88"/>
      <c r="QHQ88"/>
      <c r="QHR88"/>
      <c r="QHS88"/>
      <c r="QHT88"/>
      <c r="QHU88"/>
      <c r="QHV88"/>
      <c r="QHW88"/>
      <c r="QHX88"/>
      <c r="QHY88"/>
      <c r="QHZ88"/>
      <c r="QIA88"/>
      <c r="QIB88"/>
      <c r="QIC88"/>
      <c r="QID88"/>
      <c r="QIE88"/>
      <c r="QIF88"/>
      <c r="QIG88"/>
      <c r="QIH88"/>
      <c r="QII88"/>
      <c r="QIJ88"/>
      <c r="QIK88"/>
      <c r="QIL88"/>
      <c r="QIM88"/>
      <c r="QIN88"/>
      <c r="QIO88"/>
      <c r="QIP88"/>
      <c r="QIQ88"/>
      <c r="QIR88"/>
      <c r="QIS88"/>
      <c r="QIT88"/>
      <c r="QIU88"/>
      <c r="QIV88"/>
      <c r="QIW88"/>
      <c r="QIX88"/>
      <c r="QIY88"/>
      <c r="QIZ88"/>
      <c r="QJA88"/>
      <c r="QJB88"/>
      <c r="QJC88"/>
      <c r="QJD88"/>
      <c r="QJE88"/>
      <c r="QJF88"/>
      <c r="QJG88"/>
      <c r="QJH88"/>
      <c r="QJI88"/>
      <c r="QJJ88"/>
      <c r="QJK88"/>
      <c r="QJL88"/>
      <c r="QJM88"/>
      <c r="QJN88"/>
      <c r="QJO88"/>
      <c r="QJP88"/>
      <c r="QJQ88"/>
      <c r="QJR88"/>
      <c r="QJS88"/>
      <c r="QJT88"/>
      <c r="QJU88"/>
      <c r="QJV88"/>
      <c r="QJW88"/>
      <c r="QJX88"/>
      <c r="QJY88"/>
      <c r="QJZ88"/>
      <c r="QKA88"/>
      <c r="QKB88"/>
      <c r="QKC88"/>
      <c r="QKD88"/>
      <c r="QKE88"/>
      <c r="QKF88"/>
      <c r="QKG88"/>
      <c r="QKH88"/>
      <c r="QKI88"/>
      <c r="QKJ88"/>
      <c r="QKK88"/>
      <c r="QKL88"/>
      <c r="QKM88"/>
      <c r="QKN88"/>
      <c r="QKO88"/>
      <c r="QKP88"/>
      <c r="QKQ88"/>
      <c r="QKR88"/>
      <c r="QKS88"/>
      <c r="QKT88"/>
      <c r="QKU88"/>
      <c r="QKV88"/>
      <c r="QKW88"/>
      <c r="QKX88"/>
      <c r="QKY88"/>
      <c r="QKZ88"/>
      <c r="QLA88"/>
      <c r="QLB88"/>
      <c r="QLC88"/>
      <c r="QLD88"/>
      <c r="QLE88"/>
      <c r="QLF88"/>
      <c r="QLG88"/>
      <c r="QLH88"/>
      <c r="QLI88"/>
      <c r="QLJ88"/>
      <c r="QLK88"/>
      <c r="QLL88"/>
      <c r="QLM88"/>
      <c r="QLN88"/>
      <c r="QLO88"/>
      <c r="QLP88"/>
      <c r="QLQ88"/>
      <c r="QLR88"/>
      <c r="QLS88"/>
      <c r="QLT88"/>
      <c r="QLU88"/>
      <c r="QLV88"/>
      <c r="QLW88"/>
      <c r="QLX88"/>
      <c r="QLY88"/>
      <c r="QLZ88"/>
      <c r="QMA88"/>
      <c r="QMB88"/>
      <c r="QMC88"/>
      <c r="QMD88"/>
      <c r="QME88"/>
      <c r="QMF88"/>
      <c r="QMG88"/>
      <c r="QMH88"/>
      <c r="QMI88"/>
      <c r="QMJ88"/>
      <c r="QMK88"/>
      <c r="QML88"/>
      <c r="QMM88"/>
      <c r="QMN88"/>
      <c r="QMO88"/>
      <c r="QMP88"/>
      <c r="QMQ88"/>
      <c r="QMR88"/>
      <c r="QMS88"/>
      <c r="QMT88"/>
      <c r="QMU88"/>
      <c r="QMV88"/>
      <c r="QMW88"/>
      <c r="QMX88"/>
      <c r="QMY88"/>
      <c r="QMZ88"/>
      <c r="QNA88"/>
      <c r="QNB88"/>
      <c r="QNC88"/>
      <c r="QND88"/>
      <c r="QNE88"/>
      <c r="QNF88"/>
      <c r="QNG88"/>
      <c r="QNH88"/>
      <c r="QNI88"/>
      <c r="QNJ88"/>
      <c r="QNK88"/>
      <c r="QNL88"/>
      <c r="QNM88"/>
      <c r="QNN88"/>
      <c r="QNO88"/>
      <c r="QNP88"/>
      <c r="QNQ88"/>
      <c r="QNR88"/>
      <c r="QNS88"/>
      <c r="QNT88"/>
      <c r="QNU88"/>
      <c r="QNV88"/>
      <c r="QNW88"/>
      <c r="QNX88"/>
      <c r="QNY88"/>
      <c r="QNZ88"/>
      <c r="QOA88"/>
      <c r="QOB88"/>
      <c r="QOC88"/>
      <c r="QOD88"/>
      <c r="QOE88"/>
      <c r="QOF88"/>
      <c r="QOG88"/>
      <c r="QOH88"/>
      <c r="QOI88"/>
      <c r="QOJ88"/>
      <c r="QOK88"/>
      <c r="QOL88"/>
      <c r="QOM88"/>
      <c r="QON88"/>
      <c r="QOO88"/>
      <c r="QOP88"/>
      <c r="QOQ88"/>
      <c r="QOR88"/>
      <c r="QOS88"/>
      <c r="QOT88"/>
      <c r="QOU88"/>
      <c r="QOV88"/>
      <c r="QOW88"/>
      <c r="QOX88"/>
      <c r="QOY88"/>
      <c r="QOZ88"/>
      <c r="QPA88"/>
      <c r="QPB88"/>
      <c r="QPC88"/>
      <c r="QPD88"/>
      <c r="QPE88"/>
      <c r="QPF88"/>
      <c r="QPG88"/>
      <c r="QPH88"/>
      <c r="QPI88"/>
      <c r="QPJ88"/>
      <c r="QPK88"/>
      <c r="QPL88"/>
      <c r="QPM88"/>
      <c r="QPN88"/>
      <c r="QPO88"/>
      <c r="QPP88"/>
      <c r="QPQ88"/>
      <c r="QPR88"/>
      <c r="QPS88"/>
      <c r="QPT88"/>
      <c r="QPU88"/>
      <c r="QPV88"/>
      <c r="QPW88"/>
      <c r="QPX88"/>
      <c r="QPY88"/>
      <c r="QPZ88"/>
      <c r="QQA88"/>
      <c r="QQB88"/>
      <c r="QQC88"/>
      <c r="QQD88"/>
      <c r="QQE88"/>
      <c r="QQF88"/>
      <c r="QQG88"/>
      <c r="QQH88"/>
      <c r="QQI88"/>
      <c r="QQJ88"/>
      <c r="QQK88"/>
      <c r="QQL88"/>
      <c r="QQM88"/>
      <c r="QQN88"/>
      <c r="QQO88"/>
      <c r="QQP88"/>
      <c r="QQQ88"/>
      <c r="QQR88"/>
      <c r="QQS88"/>
      <c r="QQT88"/>
      <c r="QQU88"/>
      <c r="QQV88"/>
      <c r="QQW88"/>
      <c r="QQX88"/>
      <c r="QQY88"/>
      <c r="QQZ88"/>
      <c r="QRA88"/>
      <c r="QRB88"/>
      <c r="QRC88"/>
      <c r="QRD88"/>
      <c r="QRE88"/>
      <c r="QRF88"/>
      <c r="QRG88"/>
      <c r="QRH88"/>
      <c r="QRI88"/>
      <c r="QRJ88"/>
      <c r="QRK88"/>
      <c r="QRL88"/>
      <c r="QRM88"/>
      <c r="QRN88"/>
      <c r="QRO88"/>
      <c r="QRP88"/>
      <c r="QRQ88"/>
      <c r="QRR88"/>
      <c r="QRS88"/>
      <c r="QRT88"/>
      <c r="QRU88"/>
      <c r="QRV88"/>
      <c r="QRW88"/>
      <c r="QRX88"/>
      <c r="QRY88"/>
      <c r="QRZ88"/>
      <c r="QSA88"/>
      <c r="QSB88"/>
      <c r="QSC88"/>
      <c r="QSD88"/>
      <c r="QSE88"/>
      <c r="QSF88"/>
      <c r="QSG88"/>
      <c r="QSH88"/>
      <c r="QSI88"/>
      <c r="QSJ88"/>
      <c r="QSK88"/>
      <c r="QSL88"/>
      <c r="QSM88"/>
      <c r="QSN88"/>
      <c r="QSO88"/>
      <c r="QSP88"/>
      <c r="QSQ88"/>
      <c r="QSR88"/>
      <c r="QSS88"/>
      <c r="QST88"/>
      <c r="QSU88"/>
      <c r="QSV88"/>
      <c r="QSW88"/>
      <c r="QSX88"/>
      <c r="QSY88"/>
      <c r="QSZ88"/>
      <c r="QTA88"/>
      <c r="QTB88"/>
      <c r="QTC88"/>
      <c r="QTD88"/>
      <c r="QTE88"/>
      <c r="QTF88"/>
      <c r="QTG88"/>
      <c r="QTH88"/>
      <c r="QTI88"/>
      <c r="QTJ88"/>
      <c r="QTK88"/>
      <c r="QTL88"/>
      <c r="QTM88"/>
      <c r="QTN88"/>
      <c r="QTO88"/>
      <c r="QTP88"/>
      <c r="QTQ88"/>
      <c r="QTR88"/>
      <c r="QTS88"/>
      <c r="QTT88"/>
      <c r="QTU88"/>
      <c r="QTV88"/>
      <c r="QTW88"/>
      <c r="QTX88"/>
      <c r="QTY88"/>
      <c r="QTZ88"/>
      <c r="QUA88"/>
      <c r="QUB88"/>
      <c r="QUC88"/>
      <c r="QUD88"/>
      <c r="QUE88"/>
      <c r="QUF88"/>
      <c r="QUG88"/>
      <c r="QUH88"/>
      <c r="QUI88"/>
      <c r="QUJ88"/>
      <c r="QUK88"/>
      <c r="QUL88"/>
      <c r="QUM88"/>
      <c r="QUN88"/>
      <c r="QUO88"/>
      <c r="QUP88"/>
      <c r="QUQ88"/>
      <c r="QUR88"/>
      <c r="QUS88"/>
      <c r="QUT88"/>
      <c r="QUU88"/>
      <c r="QUV88"/>
      <c r="QUW88"/>
      <c r="QUX88"/>
      <c r="QUY88"/>
      <c r="QUZ88"/>
      <c r="QVA88"/>
      <c r="QVB88"/>
      <c r="QVC88"/>
      <c r="QVD88"/>
      <c r="QVE88"/>
      <c r="QVF88"/>
      <c r="QVG88"/>
      <c r="QVH88"/>
      <c r="QVI88"/>
      <c r="QVJ88"/>
      <c r="QVK88"/>
      <c r="QVL88"/>
      <c r="QVM88"/>
      <c r="QVN88"/>
      <c r="QVO88"/>
      <c r="QVP88"/>
      <c r="QVQ88"/>
      <c r="QVR88"/>
      <c r="QVS88"/>
      <c r="QVT88"/>
      <c r="QVU88"/>
      <c r="QVV88"/>
      <c r="QVW88"/>
      <c r="QVX88"/>
      <c r="QVY88"/>
      <c r="QVZ88"/>
      <c r="QWA88"/>
      <c r="QWB88"/>
      <c r="QWC88"/>
      <c r="QWD88"/>
      <c r="QWE88"/>
      <c r="QWF88"/>
      <c r="QWG88"/>
      <c r="QWH88"/>
      <c r="QWI88"/>
      <c r="QWJ88"/>
      <c r="QWK88"/>
      <c r="QWL88"/>
      <c r="QWM88"/>
      <c r="QWN88"/>
      <c r="QWO88"/>
      <c r="QWP88"/>
      <c r="QWQ88"/>
      <c r="QWR88"/>
      <c r="QWS88"/>
      <c r="QWT88"/>
      <c r="QWU88"/>
      <c r="QWV88"/>
      <c r="QWW88"/>
      <c r="QWX88"/>
      <c r="QWY88"/>
      <c r="QWZ88"/>
      <c r="QXA88"/>
      <c r="QXB88"/>
      <c r="QXC88"/>
      <c r="QXD88"/>
      <c r="QXE88"/>
      <c r="QXF88"/>
      <c r="QXG88"/>
      <c r="QXH88"/>
      <c r="QXI88"/>
      <c r="QXJ88"/>
      <c r="QXK88"/>
      <c r="QXL88"/>
      <c r="QXM88"/>
      <c r="QXN88"/>
      <c r="QXO88"/>
      <c r="QXP88"/>
      <c r="QXQ88"/>
      <c r="QXR88"/>
      <c r="QXS88"/>
      <c r="QXT88"/>
      <c r="QXU88"/>
      <c r="QXV88"/>
      <c r="QXW88"/>
      <c r="QXX88"/>
      <c r="QXY88"/>
      <c r="QXZ88"/>
      <c r="QYA88"/>
      <c r="QYB88"/>
      <c r="QYC88"/>
      <c r="QYD88"/>
      <c r="QYE88"/>
      <c r="QYF88"/>
      <c r="QYG88"/>
      <c r="QYH88"/>
      <c r="QYI88"/>
      <c r="QYJ88"/>
      <c r="QYK88"/>
      <c r="QYL88"/>
      <c r="QYM88"/>
      <c r="QYN88"/>
      <c r="QYO88"/>
      <c r="QYP88"/>
      <c r="QYQ88"/>
      <c r="QYR88"/>
      <c r="QYS88"/>
      <c r="QYT88"/>
      <c r="QYU88"/>
      <c r="QYV88"/>
      <c r="QYW88"/>
      <c r="QYX88"/>
      <c r="QYY88"/>
      <c r="QYZ88"/>
      <c r="QZA88"/>
      <c r="QZB88"/>
      <c r="QZC88"/>
      <c r="QZD88"/>
      <c r="QZE88"/>
      <c r="QZF88"/>
      <c r="QZG88"/>
      <c r="QZH88"/>
      <c r="QZI88"/>
      <c r="QZJ88"/>
      <c r="QZK88"/>
      <c r="QZL88"/>
      <c r="QZM88"/>
      <c r="QZN88"/>
      <c r="QZO88"/>
      <c r="QZP88"/>
      <c r="QZQ88"/>
      <c r="QZR88"/>
      <c r="QZS88"/>
      <c r="QZT88"/>
      <c r="QZU88"/>
      <c r="QZV88"/>
      <c r="QZW88"/>
      <c r="QZX88"/>
      <c r="QZY88"/>
      <c r="QZZ88"/>
      <c r="RAA88"/>
      <c r="RAB88"/>
      <c r="RAC88"/>
      <c r="RAD88"/>
      <c r="RAE88"/>
      <c r="RAF88"/>
      <c r="RAG88"/>
      <c r="RAH88"/>
      <c r="RAI88"/>
      <c r="RAJ88"/>
      <c r="RAK88"/>
      <c r="RAL88"/>
      <c r="RAM88"/>
      <c r="RAN88"/>
      <c r="RAO88"/>
      <c r="RAP88"/>
      <c r="RAQ88"/>
      <c r="RAR88"/>
      <c r="RAS88"/>
      <c r="RAT88"/>
      <c r="RAU88"/>
      <c r="RAV88"/>
      <c r="RAW88"/>
      <c r="RAX88"/>
      <c r="RAY88"/>
      <c r="RAZ88"/>
      <c r="RBA88"/>
      <c r="RBB88"/>
      <c r="RBC88"/>
      <c r="RBD88"/>
      <c r="RBE88"/>
      <c r="RBF88"/>
      <c r="RBG88"/>
      <c r="RBH88"/>
      <c r="RBI88"/>
      <c r="RBJ88"/>
      <c r="RBK88"/>
      <c r="RBL88"/>
      <c r="RBM88"/>
      <c r="RBN88"/>
      <c r="RBO88"/>
      <c r="RBP88"/>
      <c r="RBQ88"/>
      <c r="RBR88"/>
      <c r="RBS88"/>
      <c r="RBT88"/>
      <c r="RBU88"/>
      <c r="RBV88"/>
      <c r="RBW88"/>
      <c r="RBX88"/>
      <c r="RBY88"/>
      <c r="RBZ88"/>
      <c r="RCA88"/>
      <c r="RCB88"/>
      <c r="RCC88"/>
      <c r="RCD88"/>
      <c r="RCE88"/>
      <c r="RCF88"/>
      <c r="RCG88"/>
      <c r="RCH88"/>
      <c r="RCI88"/>
      <c r="RCJ88"/>
      <c r="RCK88"/>
      <c r="RCL88"/>
      <c r="RCM88"/>
      <c r="RCN88"/>
      <c r="RCO88"/>
      <c r="RCP88"/>
      <c r="RCQ88"/>
      <c r="RCR88"/>
      <c r="RCS88"/>
      <c r="RCT88"/>
      <c r="RCU88"/>
      <c r="RCV88"/>
      <c r="RCW88"/>
      <c r="RCX88"/>
      <c r="RCY88"/>
      <c r="RCZ88"/>
      <c r="RDA88"/>
      <c r="RDB88"/>
      <c r="RDC88"/>
      <c r="RDD88"/>
      <c r="RDE88"/>
      <c r="RDF88"/>
      <c r="RDG88"/>
      <c r="RDH88"/>
      <c r="RDI88"/>
      <c r="RDJ88"/>
      <c r="RDK88"/>
      <c r="RDL88"/>
      <c r="RDM88"/>
      <c r="RDN88"/>
      <c r="RDO88"/>
      <c r="RDP88"/>
      <c r="RDQ88"/>
      <c r="RDR88"/>
      <c r="RDS88"/>
      <c r="RDT88"/>
      <c r="RDU88"/>
      <c r="RDV88"/>
      <c r="RDW88"/>
      <c r="RDX88"/>
      <c r="RDY88"/>
      <c r="RDZ88"/>
      <c r="REA88"/>
      <c r="REB88"/>
      <c r="REC88"/>
      <c r="RED88"/>
      <c r="REE88"/>
      <c r="REF88"/>
      <c r="REG88"/>
      <c r="REH88"/>
      <c r="REI88"/>
      <c r="REJ88"/>
      <c r="REK88"/>
      <c r="REL88"/>
      <c r="REM88"/>
      <c r="REN88"/>
      <c r="REO88"/>
      <c r="REP88"/>
      <c r="REQ88"/>
      <c r="RER88"/>
      <c r="RES88"/>
      <c r="RET88"/>
      <c r="REU88"/>
      <c r="REV88"/>
      <c r="REW88"/>
      <c r="REX88"/>
      <c r="REY88"/>
      <c r="REZ88"/>
      <c r="RFA88"/>
      <c r="RFB88"/>
      <c r="RFC88"/>
      <c r="RFD88"/>
      <c r="RFE88"/>
      <c r="RFF88"/>
      <c r="RFG88"/>
      <c r="RFH88"/>
      <c r="RFI88"/>
      <c r="RFJ88"/>
      <c r="RFK88"/>
      <c r="RFL88"/>
      <c r="RFM88"/>
      <c r="RFN88"/>
      <c r="RFO88"/>
      <c r="RFP88"/>
      <c r="RFQ88"/>
      <c r="RFR88"/>
      <c r="RFS88"/>
      <c r="RFT88"/>
      <c r="RFU88"/>
      <c r="RFV88"/>
      <c r="RFW88"/>
      <c r="RFX88"/>
      <c r="RFY88"/>
      <c r="RFZ88"/>
      <c r="RGA88"/>
      <c r="RGB88"/>
      <c r="RGC88"/>
      <c r="RGD88"/>
      <c r="RGE88"/>
      <c r="RGF88"/>
      <c r="RGG88"/>
      <c r="RGH88"/>
      <c r="RGI88"/>
      <c r="RGJ88"/>
      <c r="RGK88"/>
      <c r="RGL88"/>
      <c r="RGM88"/>
      <c r="RGN88"/>
      <c r="RGO88"/>
      <c r="RGP88"/>
      <c r="RGQ88"/>
      <c r="RGR88"/>
      <c r="RGS88"/>
      <c r="RGT88"/>
      <c r="RGU88"/>
      <c r="RGV88"/>
      <c r="RGW88"/>
      <c r="RGX88"/>
      <c r="RGY88"/>
      <c r="RGZ88"/>
      <c r="RHA88"/>
      <c r="RHB88"/>
      <c r="RHC88"/>
      <c r="RHD88"/>
      <c r="RHE88"/>
      <c r="RHF88"/>
      <c r="RHG88"/>
      <c r="RHH88"/>
      <c r="RHI88"/>
      <c r="RHJ88"/>
      <c r="RHK88"/>
      <c r="RHL88"/>
      <c r="RHM88"/>
      <c r="RHN88"/>
      <c r="RHO88"/>
      <c r="RHP88"/>
      <c r="RHQ88"/>
      <c r="RHR88"/>
      <c r="RHS88"/>
      <c r="RHT88"/>
      <c r="RHU88"/>
      <c r="RHV88"/>
      <c r="RHW88"/>
      <c r="RHX88"/>
      <c r="RHY88"/>
      <c r="RHZ88"/>
      <c r="RIA88"/>
      <c r="RIB88"/>
      <c r="RIC88"/>
      <c r="RID88"/>
      <c r="RIE88"/>
      <c r="RIF88"/>
      <c r="RIG88"/>
      <c r="RIH88"/>
      <c r="RII88"/>
      <c r="RIJ88"/>
      <c r="RIK88"/>
      <c r="RIL88"/>
      <c r="RIM88"/>
      <c r="RIN88"/>
      <c r="RIO88"/>
      <c r="RIP88"/>
      <c r="RIQ88"/>
      <c r="RIR88"/>
      <c r="RIS88"/>
      <c r="RIT88"/>
      <c r="RIU88"/>
      <c r="RIV88"/>
      <c r="RIW88"/>
      <c r="RIX88"/>
      <c r="RIY88"/>
      <c r="RIZ88"/>
      <c r="RJA88"/>
      <c r="RJB88"/>
      <c r="RJC88"/>
      <c r="RJD88"/>
      <c r="RJE88"/>
      <c r="RJF88"/>
      <c r="RJG88"/>
      <c r="RJH88"/>
      <c r="RJI88"/>
      <c r="RJJ88"/>
      <c r="RJK88"/>
      <c r="RJL88"/>
      <c r="RJM88"/>
      <c r="RJN88"/>
      <c r="RJO88"/>
      <c r="RJP88"/>
      <c r="RJQ88"/>
      <c r="RJR88"/>
      <c r="RJS88"/>
      <c r="RJT88"/>
      <c r="RJU88"/>
      <c r="RJV88"/>
      <c r="RJW88"/>
      <c r="RJX88"/>
      <c r="RJY88"/>
      <c r="RJZ88"/>
      <c r="RKA88"/>
      <c r="RKB88"/>
      <c r="RKC88"/>
      <c r="RKD88"/>
      <c r="RKE88"/>
      <c r="RKF88"/>
      <c r="RKG88"/>
      <c r="RKH88"/>
      <c r="RKI88"/>
      <c r="RKJ88"/>
      <c r="RKK88"/>
      <c r="RKL88"/>
      <c r="RKM88"/>
      <c r="RKN88"/>
      <c r="RKO88"/>
      <c r="RKP88"/>
      <c r="RKQ88"/>
      <c r="RKR88"/>
      <c r="RKS88"/>
      <c r="RKT88"/>
      <c r="RKU88"/>
      <c r="RKV88"/>
      <c r="RKW88"/>
      <c r="RKX88"/>
      <c r="RKY88"/>
      <c r="RKZ88"/>
      <c r="RLA88"/>
      <c r="RLB88"/>
      <c r="RLC88"/>
      <c r="RLD88"/>
      <c r="RLE88"/>
      <c r="RLF88"/>
      <c r="RLG88"/>
      <c r="RLH88"/>
      <c r="RLI88"/>
      <c r="RLJ88"/>
      <c r="RLK88"/>
      <c r="RLL88"/>
      <c r="RLM88"/>
      <c r="RLN88"/>
      <c r="RLO88"/>
      <c r="RLP88"/>
      <c r="RLQ88"/>
      <c r="RLR88"/>
      <c r="RLS88"/>
      <c r="RLT88"/>
      <c r="RLU88"/>
      <c r="RLV88"/>
      <c r="RLW88"/>
      <c r="RLX88"/>
      <c r="RLY88"/>
      <c r="RLZ88"/>
      <c r="RMA88"/>
      <c r="RMB88"/>
      <c r="RMC88"/>
      <c r="RMD88"/>
      <c r="RME88"/>
      <c r="RMF88"/>
      <c r="RMG88"/>
      <c r="RMH88"/>
      <c r="RMI88"/>
      <c r="RMJ88"/>
      <c r="RMK88"/>
      <c r="RML88"/>
      <c r="RMM88"/>
      <c r="RMN88"/>
      <c r="RMO88"/>
      <c r="RMP88"/>
      <c r="RMQ88"/>
      <c r="RMR88"/>
      <c r="RMS88"/>
      <c r="RMT88"/>
      <c r="RMU88"/>
      <c r="RMV88"/>
      <c r="RMW88"/>
      <c r="RMX88"/>
      <c r="RMY88"/>
      <c r="RMZ88"/>
      <c r="RNA88"/>
      <c r="RNB88"/>
      <c r="RNC88"/>
      <c r="RND88"/>
      <c r="RNE88"/>
      <c r="RNF88"/>
      <c r="RNG88"/>
      <c r="RNH88"/>
      <c r="RNI88"/>
      <c r="RNJ88"/>
      <c r="RNK88"/>
      <c r="RNL88"/>
      <c r="RNM88"/>
      <c r="RNN88"/>
      <c r="RNO88"/>
      <c r="RNP88"/>
      <c r="RNQ88"/>
      <c r="RNR88"/>
      <c r="RNS88"/>
      <c r="RNT88"/>
      <c r="RNU88"/>
      <c r="RNV88"/>
      <c r="RNW88"/>
      <c r="RNX88"/>
      <c r="RNY88"/>
      <c r="RNZ88"/>
      <c r="ROA88"/>
      <c r="ROB88"/>
      <c r="ROC88"/>
      <c r="ROD88"/>
      <c r="ROE88"/>
      <c r="ROF88"/>
      <c r="ROG88"/>
      <c r="ROH88"/>
      <c r="ROI88"/>
      <c r="ROJ88"/>
      <c r="ROK88"/>
      <c r="ROL88"/>
      <c r="ROM88"/>
      <c r="RON88"/>
      <c r="ROO88"/>
      <c r="ROP88"/>
      <c r="ROQ88"/>
      <c r="ROR88"/>
      <c r="ROS88"/>
      <c r="ROT88"/>
      <c r="ROU88"/>
      <c r="ROV88"/>
      <c r="ROW88"/>
      <c r="ROX88"/>
      <c r="ROY88"/>
      <c r="ROZ88"/>
      <c r="RPA88"/>
      <c r="RPB88"/>
      <c r="RPC88"/>
      <c r="RPD88"/>
      <c r="RPE88"/>
      <c r="RPF88"/>
      <c r="RPG88"/>
      <c r="RPH88"/>
      <c r="RPI88"/>
      <c r="RPJ88"/>
      <c r="RPK88"/>
      <c r="RPL88"/>
      <c r="RPM88"/>
      <c r="RPN88"/>
      <c r="RPO88"/>
      <c r="RPP88"/>
      <c r="RPQ88"/>
      <c r="RPR88"/>
      <c r="RPS88"/>
      <c r="RPT88"/>
      <c r="RPU88"/>
      <c r="RPV88"/>
      <c r="RPW88"/>
      <c r="RPX88"/>
      <c r="RPY88"/>
      <c r="RPZ88"/>
      <c r="RQA88"/>
      <c r="RQB88"/>
      <c r="RQC88"/>
      <c r="RQD88"/>
      <c r="RQE88"/>
      <c r="RQF88"/>
      <c r="RQG88"/>
      <c r="RQH88"/>
      <c r="RQI88"/>
      <c r="RQJ88"/>
      <c r="RQK88"/>
      <c r="RQL88"/>
      <c r="RQM88"/>
      <c r="RQN88"/>
      <c r="RQO88"/>
      <c r="RQP88"/>
      <c r="RQQ88"/>
      <c r="RQR88"/>
      <c r="RQS88"/>
      <c r="RQT88"/>
      <c r="RQU88"/>
      <c r="RQV88"/>
      <c r="RQW88"/>
      <c r="RQX88"/>
      <c r="RQY88"/>
      <c r="RQZ88"/>
      <c r="RRA88"/>
      <c r="RRB88"/>
      <c r="RRC88"/>
      <c r="RRD88"/>
      <c r="RRE88"/>
      <c r="RRF88"/>
      <c r="RRG88"/>
      <c r="RRH88"/>
      <c r="RRI88"/>
      <c r="RRJ88"/>
      <c r="RRK88"/>
      <c r="RRL88"/>
      <c r="RRM88"/>
      <c r="RRN88"/>
      <c r="RRO88"/>
      <c r="RRP88"/>
      <c r="RRQ88"/>
      <c r="RRR88"/>
      <c r="RRS88"/>
      <c r="RRT88"/>
      <c r="RRU88"/>
      <c r="RRV88"/>
      <c r="RRW88"/>
      <c r="RRX88"/>
      <c r="RRY88"/>
      <c r="RRZ88"/>
      <c r="RSA88"/>
      <c r="RSB88"/>
      <c r="RSC88"/>
      <c r="RSD88"/>
      <c r="RSE88"/>
      <c r="RSF88"/>
      <c r="RSG88"/>
      <c r="RSH88"/>
      <c r="RSI88"/>
      <c r="RSJ88"/>
      <c r="RSK88"/>
      <c r="RSL88"/>
      <c r="RSM88"/>
      <c r="RSN88"/>
      <c r="RSO88"/>
      <c r="RSP88"/>
      <c r="RSQ88"/>
      <c r="RSR88"/>
      <c r="RSS88"/>
      <c r="RST88"/>
      <c r="RSU88"/>
      <c r="RSV88"/>
      <c r="RSW88"/>
      <c r="RSX88"/>
      <c r="RSY88"/>
      <c r="RSZ88"/>
      <c r="RTA88"/>
      <c r="RTB88"/>
      <c r="RTC88"/>
      <c r="RTD88"/>
      <c r="RTE88"/>
      <c r="RTF88"/>
      <c r="RTG88"/>
      <c r="RTH88"/>
      <c r="RTI88"/>
      <c r="RTJ88"/>
      <c r="RTK88"/>
      <c r="RTL88"/>
      <c r="RTM88"/>
      <c r="RTN88"/>
      <c r="RTO88"/>
      <c r="RTP88"/>
      <c r="RTQ88"/>
      <c r="RTR88"/>
      <c r="RTS88"/>
      <c r="RTT88"/>
      <c r="RTU88"/>
      <c r="RTV88"/>
      <c r="RTW88"/>
      <c r="RTX88"/>
      <c r="RTY88"/>
      <c r="RTZ88"/>
      <c r="RUA88"/>
      <c r="RUB88"/>
      <c r="RUC88"/>
      <c r="RUD88"/>
      <c r="RUE88"/>
      <c r="RUF88"/>
      <c r="RUG88"/>
      <c r="RUH88"/>
      <c r="RUI88"/>
      <c r="RUJ88"/>
      <c r="RUK88"/>
      <c r="RUL88"/>
      <c r="RUM88"/>
      <c r="RUN88"/>
      <c r="RUO88"/>
      <c r="RUP88"/>
      <c r="RUQ88"/>
      <c r="RUR88"/>
      <c r="RUS88"/>
      <c r="RUT88"/>
      <c r="RUU88"/>
      <c r="RUV88"/>
      <c r="RUW88"/>
      <c r="RUX88"/>
      <c r="RUY88"/>
      <c r="RUZ88"/>
      <c r="RVA88"/>
      <c r="RVB88"/>
      <c r="RVC88"/>
      <c r="RVD88"/>
      <c r="RVE88"/>
      <c r="RVF88"/>
      <c r="RVG88"/>
      <c r="RVH88"/>
      <c r="RVI88"/>
      <c r="RVJ88"/>
      <c r="RVK88"/>
      <c r="RVL88"/>
      <c r="RVM88"/>
      <c r="RVN88"/>
      <c r="RVO88"/>
      <c r="RVP88"/>
      <c r="RVQ88"/>
      <c r="RVR88"/>
      <c r="RVS88"/>
      <c r="RVT88"/>
      <c r="RVU88"/>
      <c r="RVV88"/>
      <c r="RVW88"/>
      <c r="RVX88"/>
      <c r="RVY88"/>
      <c r="RVZ88"/>
      <c r="RWA88"/>
      <c r="RWB88"/>
      <c r="RWC88"/>
      <c r="RWD88"/>
      <c r="RWE88"/>
      <c r="RWF88"/>
      <c r="RWG88"/>
      <c r="RWH88"/>
      <c r="RWI88"/>
      <c r="RWJ88"/>
      <c r="RWK88"/>
      <c r="RWL88"/>
      <c r="RWM88"/>
      <c r="RWN88"/>
      <c r="RWO88"/>
      <c r="RWP88"/>
      <c r="RWQ88"/>
      <c r="RWR88"/>
      <c r="RWS88"/>
      <c r="RWT88"/>
      <c r="RWU88"/>
      <c r="RWV88"/>
      <c r="RWW88"/>
      <c r="RWX88"/>
      <c r="RWY88"/>
      <c r="RWZ88"/>
      <c r="RXA88"/>
      <c r="RXB88"/>
      <c r="RXC88"/>
      <c r="RXD88"/>
      <c r="RXE88"/>
      <c r="RXF88"/>
      <c r="RXG88"/>
      <c r="RXH88"/>
      <c r="RXI88"/>
      <c r="RXJ88"/>
      <c r="RXK88"/>
      <c r="RXL88"/>
      <c r="RXM88"/>
      <c r="RXN88"/>
      <c r="RXO88"/>
      <c r="RXP88"/>
      <c r="RXQ88"/>
      <c r="RXR88"/>
      <c r="RXS88"/>
      <c r="RXT88"/>
      <c r="RXU88"/>
      <c r="RXV88"/>
      <c r="RXW88"/>
      <c r="RXX88"/>
      <c r="RXY88"/>
      <c r="RXZ88"/>
      <c r="RYA88"/>
      <c r="RYB88"/>
      <c r="RYC88"/>
      <c r="RYD88"/>
      <c r="RYE88"/>
      <c r="RYF88"/>
      <c r="RYG88"/>
      <c r="RYH88"/>
      <c r="RYI88"/>
      <c r="RYJ88"/>
      <c r="RYK88"/>
      <c r="RYL88"/>
      <c r="RYM88"/>
      <c r="RYN88"/>
      <c r="RYO88"/>
      <c r="RYP88"/>
      <c r="RYQ88"/>
      <c r="RYR88"/>
      <c r="RYS88"/>
      <c r="RYT88"/>
      <c r="RYU88"/>
      <c r="RYV88"/>
      <c r="RYW88"/>
      <c r="RYX88"/>
      <c r="RYY88"/>
      <c r="RYZ88"/>
      <c r="RZA88"/>
      <c r="RZB88"/>
      <c r="RZC88"/>
      <c r="RZD88"/>
      <c r="RZE88"/>
      <c r="RZF88"/>
      <c r="RZG88"/>
      <c r="RZH88"/>
      <c r="RZI88"/>
      <c r="RZJ88"/>
      <c r="RZK88"/>
      <c r="RZL88"/>
      <c r="RZM88"/>
      <c r="RZN88"/>
      <c r="RZO88"/>
      <c r="RZP88"/>
      <c r="RZQ88"/>
      <c r="RZR88"/>
      <c r="RZS88"/>
      <c r="RZT88"/>
      <c r="RZU88"/>
      <c r="RZV88"/>
      <c r="RZW88"/>
      <c r="RZX88"/>
      <c r="RZY88"/>
      <c r="RZZ88"/>
      <c r="SAA88"/>
      <c r="SAB88"/>
      <c r="SAC88"/>
      <c r="SAD88"/>
      <c r="SAE88"/>
      <c r="SAF88"/>
      <c r="SAG88"/>
      <c r="SAH88"/>
      <c r="SAI88"/>
      <c r="SAJ88"/>
      <c r="SAK88"/>
      <c r="SAL88"/>
      <c r="SAM88"/>
      <c r="SAN88"/>
      <c r="SAO88"/>
      <c r="SAP88"/>
      <c r="SAQ88"/>
      <c r="SAR88"/>
      <c r="SAS88"/>
      <c r="SAT88"/>
      <c r="SAU88"/>
      <c r="SAV88"/>
      <c r="SAW88"/>
      <c r="SAX88"/>
      <c r="SAY88"/>
      <c r="SAZ88"/>
      <c r="SBA88"/>
      <c r="SBB88"/>
      <c r="SBC88"/>
      <c r="SBD88"/>
      <c r="SBE88"/>
      <c r="SBF88"/>
      <c r="SBG88"/>
      <c r="SBH88"/>
      <c r="SBI88"/>
      <c r="SBJ88"/>
      <c r="SBK88"/>
      <c r="SBL88"/>
      <c r="SBM88"/>
      <c r="SBN88"/>
      <c r="SBO88"/>
      <c r="SBP88"/>
      <c r="SBQ88"/>
      <c r="SBR88"/>
      <c r="SBS88"/>
      <c r="SBT88"/>
      <c r="SBU88"/>
      <c r="SBV88"/>
      <c r="SBW88"/>
      <c r="SBX88"/>
      <c r="SBY88"/>
      <c r="SBZ88"/>
      <c r="SCA88"/>
      <c r="SCB88"/>
      <c r="SCC88"/>
      <c r="SCD88"/>
      <c r="SCE88"/>
      <c r="SCF88"/>
      <c r="SCG88"/>
      <c r="SCH88"/>
      <c r="SCI88"/>
      <c r="SCJ88"/>
      <c r="SCK88"/>
      <c r="SCL88"/>
      <c r="SCM88"/>
      <c r="SCN88"/>
      <c r="SCO88"/>
      <c r="SCP88"/>
      <c r="SCQ88"/>
      <c r="SCR88"/>
      <c r="SCS88"/>
      <c r="SCT88"/>
      <c r="SCU88"/>
      <c r="SCV88"/>
      <c r="SCW88"/>
      <c r="SCX88"/>
      <c r="SCY88"/>
      <c r="SCZ88"/>
      <c r="SDA88"/>
      <c r="SDB88"/>
      <c r="SDC88"/>
      <c r="SDD88"/>
      <c r="SDE88"/>
      <c r="SDF88"/>
      <c r="SDG88"/>
      <c r="SDH88"/>
      <c r="SDI88"/>
      <c r="SDJ88"/>
      <c r="SDK88"/>
      <c r="SDL88"/>
      <c r="SDM88"/>
      <c r="SDN88"/>
      <c r="SDO88"/>
      <c r="SDP88"/>
      <c r="SDQ88"/>
      <c r="SDR88"/>
      <c r="SDS88"/>
      <c r="SDT88"/>
      <c r="SDU88"/>
      <c r="SDV88"/>
      <c r="SDW88"/>
      <c r="SDX88"/>
      <c r="SDY88"/>
      <c r="SDZ88"/>
      <c r="SEA88"/>
      <c r="SEB88"/>
      <c r="SEC88"/>
      <c r="SED88"/>
      <c r="SEE88"/>
      <c r="SEF88"/>
      <c r="SEG88"/>
      <c r="SEH88"/>
      <c r="SEI88"/>
      <c r="SEJ88"/>
      <c r="SEK88"/>
      <c r="SEL88"/>
      <c r="SEM88"/>
      <c r="SEN88"/>
      <c r="SEO88"/>
      <c r="SEP88"/>
      <c r="SEQ88"/>
      <c r="SER88"/>
      <c r="SES88"/>
      <c r="SET88"/>
      <c r="SEU88"/>
      <c r="SEV88"/>
      <c r="SEW88"/>
      <c r="SEX88"/>
      <c r="SEY88"/>
      <c r="SEZ88"/>
      <c r="SFA88"/>
      <c r="SFB88"/>
      <c r="SFC88"/>
      <c r="SFD88"/>
      <c r="SFE88"/>
      <c r="SFF88"/>
      <c r="SFG88"/>
      <c r="SFH88"/>
      <c r="SFI88"/>
      <c r="SFJ88"/>
      <c r="SFK88"/>
      <c r="SFL88"/>
      <c r="SFM88"/>
      <c r="SFN88"/>
      <c r="SFO88"/>
      <c r="SFP88"/>
      <c r="SFQ88"/>
      <c r="SFR88"/>
      <c r="SFS88"/>
      <c r="SFT88"/>
      <c r="SFU88"/>
      <c r="SFV88"/>
      <c r="SFW88"/>
      <c r="SFX88"/>
      <c r="SFY88"/>
      <c r="SFZ88"/>
      <c r="SGA88"/>
      <c r="SGB88"/>
      <c r="SGC88"/>
      <c r="SGD88"/>
      <c r="SGE88"/>
      <c r="SGF88"/>
      <c r="SGG88"/>
      <c r="SGH88"/>
      <c r="SGI88"/>
      <c r="SGJ88"/>
      <c r="SGK88"/>
      <c r="SGL88"/>
      <c r="SGM88"/>
      <c r="SGN88"/>
      <c r="SGO88"/>
      <c r="SGP88"/>
      <c r="SGQ88"/>
      <c r="SGR88"/>
      <c r="SGS88"/>
      <c r="SGT88"/>
      <c r="SGU88"/>
      <c r="SGV88"/>
      <c r="SGW88"/>
      <c r="SGX88"/>
      <c r="SGY88"/>
      <c r="SGZ88"/>
      <c r="SHA88"/>
      <c r="SHB88"/>
      <c r="SHC88"/>
      <c r="SHD88"/>
      <c r="SHE88"/>
      <c r="SHF88"/>
      <c r="SHG88"/>
      <c r="SHH88"/>
      <c r="SHI88"/>
      <c r="SHJ88"/>
      <c r="SHK88"/>
      <c r="SHL88"/>
      <c r="SHM88"/>
      <c r="SHN88"/>
      <c r="SHO88"/>
      <c r="SHP88"/>
      <c r="SHQ88"/>
      <c r="SHR88"/>
      <c r="SHS88"/>
      <c r="SHT88"/>
      <c r="SHU88"/>
      <c r="SHV88"/>
      <c r="SHW88"/>
      <c r="SHX88"/>
      <c r="SHY88"/>
      <c r="SHZ88"/>
      <c r="SIA88"/>
      <c r="SIB88"/>
      <c r="SIC88"/>
      <c r="SID88"/>
      <c r="SIE88"/>
      <c r="SIF88"/>
      <c r="SIG88"/>
      <c r="SIH88"/>
      <c r="SII88"/>
      <c r="SIJ88"/>
      <c r="SIK88"/>
      <c r="SIL88"/>
      <c r="SIM88"/>
      <c r="SIN88"/>
      <c r="SIO88"/>
      <c r="SIP88"/>
      <c r="SIQ88"/>
      <c r="SIR88"/>
      <c r="SIS88"/>
      <c r="SIT88"/>
      <c r="SIU88"/>
      <c r="SIV88"/>
      <c r="SIW88"/>
      <c r="SIX88"/>
      <c r="SIY88"/>
      <c r="SIZ88"/>
      <c r="SJA88"/>
      <c r="SJB88"/>
      <c r="SJC88"/>
      <c r="SJD88"/>
      <c r="SJE88"/>
      <c r="SJF88"/>
      <c r="SJG88"/>
      <c r="SJH88"/>
      <c r="SJI88"/>
      <c r="SJJ88"/>
      <c r="SJK88"/>
      <c r="SJL88"/>
      <c r="SJM88"/>
      <c r="SJN88"/>
      <c r="SJO88"/>
      <c r="SJP88"/>
      <c r="SJQ88"/>
      <c r="SJR88"/>
      <c r="SJS88"/>
      <c r="SJT88"/>
      <c r="SJU88"/>
      <c r="SJV88"/>
      <c r="SJW88"/>
      <c r="SJX88"/>
      <c r="SJY88"/>
      <c r="SJZ88"/>
      <c r="SKA88"/>
      <c r="SKB88"/>
      <c r="SKC88"/>
      <c r="SKD88"/>
      <c r="SKE88"/>
      <c r="SKF88"/>
      <c r="SKG88"/>
      <c r="SKH88"/>
      <c r="SKI88"/>
      <c r="SKJ88"/>
      <c r="SKK88"/>
      <c r="SKL88"/>
      <c r="SKM88"/>
      <c r="SKN88"/>
      <c r="SKO88"/>
      <c r="SKP88"/>
      <c r="SKQ88"/>
      <c r="SKR88"/>
      <c r="SKS88"/>
      <c r="SKT88"/>
      <c r="SKU88"/>
      <c r="SKV88"/>
      <c r="SKW88"/>
      <c r="SKX88"/>
      <c r="SKY88"/>
      <c r="SKZ88"/>
      <c r="SLA88"/>
      <c r="SLB88"/>
      <c r="SLC88"/>
      <c r="SLD88"/>
      <c r="SLE88"/>
      <c r="SLF88"/>
      <c r="SLG88"/>
      <c r="SLH88"/>
      <c r="SLI88"/>
      <c r="SLJ88"/>
      <c r="SLK88"/>
      <c r="SLL88"/>
      <c r="SLM88"/>
      <c r="SLN88"/>
      <c r="SLO88"/>
      <c r="SLP88"/>
      <c r="SLQ88"/>
      <c r="SLR88"/>
      <c r="SLS88"/>
      <c r="SLT88"/>
      <c r="SLU88"/>
      <c r="SLV88"/>
      <c r="SLW88"/>
      <c r="SLX88"/>
      <c r="SLY88"/>
      <c r="SLZ88"/>
      <c r="SMA88"/>
      <c r="SMB88"/>
      <c r="SMC88"/>
      <c r="SMD88"/>
      <c r="SME88"/>
      <c r="SMF88"/>
      <c r="SMG88"/>
      <c r="SMH88"/>
      <c r="SMI88"/>
      <c r="SMJ88"/>
      <c r="SMK88"/>
      <c r="SML88"/>
      <c r="SMM88"/>
      <c r="SMN88"/>
      <c r="SMO88"/>
      <c r="SMP88"/>
      <c r="SMQ88"/>
      <c r="SMR88"/>
      <c r="SMS88"/>
      <c r="SMT88"/>
      <c r="SMU88"/>
      <c r="SMV88"/>
      <c r="SMW88"/>
      <c r="SMX88"/>
      <c r="SMY88"/>
      <c r="SMZ88"/>
      <c r="SNA88"/>
      <c r="SNB88"/>
      <c r="SNC88"/>
      <c r="SND88"/>
      <c r="SNE88"/>
      <c r="SNF88"/>
      <c r="SNG88"/>
      <c r="SNH88"/>
      <c r="SNI88"/>
      <c r="SNJ88"/>
      <c r="SNK88"/>
      <c r="SNL88"/>
      <c r="SNM88"/>
      <c r="SNN88"/>
      <c r="SNO88"/>
      <c r="SNP88"/>
      <c r="SNQ88"/>
      <c r="SNR88"/>
      <c r="SNS88"/>
      <c r="SNT88"/>
      <c r="SNU88"/>
      <c r="SNV88"/>
      <c r="SNW88"/>
      <c r="SNX88"/>
      <c r="SNY88"/>
      <c r="SNZ88"/>
      <c r="SOA88"/>
      <c r="SOB88"/>
      <c r="SOC88"/>
      <c r="SOD88"/>
      <c r="SOE88"/>
      <c r="SOF88"/>
      <c r="SOG88"/>
      <c r="SOH88"/>
      <c r="SOI88"/>
      <c r="SOJ88"/>
      <c r="SOK88"/>
      <c r="SOL88"/>
      <c r="SOM88"/>
      <c r="SON88"/>
      <c r="SOO88"/>
      <c r="SOP88"/>
      <c r="SOQ88"/>
      <c r="SOR88"/>
      <c r="SOS88"/>
      <c r="SOT88"/>
      <c r="SOU88"/>
      <c r="SOV88"/>
      <c r="SOW88"/>
      <c r="SOX88"/>
      <c r="SOY88"/>
      <c r="SOZ88"/>
      <c r="SPA88"/>
      <c r="SPB88"/>
      <c r="SPC88"/>
      <c r="SPD88"/>
      <c r="SPE88"/>
      <c r="SPF88"/>
      <c r="SPG88"/>
      <c r="SPH88"/>
      <c r="SPI88"/>
      <c r="SPJ88"/>
      <c r="SPK88"/>
      <c r="SPL88"/>
      <c r="SPM88"/>
      <c r="SPN88"/>
      <c r="SPO88"/>
      <c r="SPP88"/>
      <c r="SPQ88"/>
      <c r="SPR88"/>
      <c r="SPS88"/>
      <c r="SPT88"/>
      <c r="SPU88"/>
      <c r="SPV88"/>
      <c r="SPW88"/>
      <c r="SPX88"/>
      <c r="SPY88"/>
      <c r="SPZ88"/>
      <c r="SQA88"/>
      <c r="SQB88"/>
      <c r="SQC88"/>
      <c r="SQD88"/>
      <c r="SQE88"/>
      <c r="SQF88"/>
      <c r="SQG88"/>
      <c r="SQH88"/>
      <c r="SQI88"/>
      <c r="SQJ88"/>
      <c r="SQK88"/>
      <c r="SQL88"/>
      <c r="SQM88"/>
      <c r="SQN88"/>
      <c r="SQO88"/>
      <c r="SQP88"/>
      <c r="SQQ88"/>
      <c r="SQR88"/>
      <c r="SQS88"/>
      <c r="SQT88"/>
      <c r="SQU88"/>
      <c r="SQV88"/>
      <c r="SQW88"/>
      <c r="SQX88"/>
      <c r="SQY88"/>
      <c r="SQZ88"/>
      <c r="SRA88"/>
      <c r="SRB88"/>
      <c r="SRC88"/>
      <c r="SRD88"/>
      <c r="SRE88"/>
      <c r="SRF88"/>
      <c r="SRG88"/>
      <c r="SRH88"/>
      <c r="SRI88"/>
      <c r="SRJ88"/>
      <c r="SRK88"/>
      <c r="SRL88"/>
      <c r="SRM88"/>
      <c r="SRN88"/>
      <c r="SRO88"/>
      <c r="SRP88"/>
      <c r="SRQ88"/>
      <c r="SRR88"/>
      <c r="SRS88"/>
      <c r="SRT88"/>
      <c r="SRU88"/>
      <c r="SRV88"/>
      <c r="SRW88"/>
      <c r="SRX88"/>
      <c r="SRY88"/>
      <c r="SRZ88"/>
      <c r="SSA88"/>
      <c r="SSB88"/>
      <c r="SSC88"/>
      <c r="SSD88"/>
      <c r="SSE88"/>
      <c r="SSF88"/>
      <c r="SSG88"/>
      <c r="SSH88"/>
      <c r="SSI88"/>
      <c r="SSJ88"/>
      <c r="SSK88"/>
      <c r="SSL88"/>
      <c r="SSM88"/>
      <c r="SSN88"/>
      <c r="SSO88"/>
      <c r="SSP88"/>
      <c r="SSQ88"/>
      <c r="SSR88"/>
      <c r="SSS88"/>
      <c r="SST88"/>
      <c r="SSU88"/>
      <c r="SSV88"/>
      <c r="SSW88"/>
      <c r="SSX88"/>
      <c r="SSY88"/>
      <c r="SSZ88"/>
      <c r="STA88"/>
      <c r="STB88"/>
      <c r="STC88"/>
      <c r="STD88"/>
      <c r="STE88"/>
      <c r="STF88"/>
      <c r="STG88"/>
      <c r="STH88"/>
      <c r="STI88"/>
      <c r="STJ88"/>
      <c r="STK88"/>
      <c r="STL88"/>
      <c r="STM88"/>
      <c r="STN88"/>
      <c r="STO88"/>
      <c r="STP88"/>
      <c r="STQ88"/>
      <c r="STR88"/>
      <c r="STS88"/>
      <c r="STT88"/>
      <c r="STU88"/>
      <c r="STV88"/>
      <c r="STW88"/>
      <c r="STX88"/>
      <c r="STY88"/>
      <c r="STZ88"/>
      <c r="SUA88"/>
      <c r="SUB88"/>
      <c r="SUC88"/>
      <c r="SUD88"/>
      <c r="SUE88"/>
      <c r="SUF88"/>
      <c r="SUG88"/>
      <c r="SUH88"/>
      <c r="SUI88"/>
      <c r="SUJ88"/>
      <c r="SUK88"/>
      <c r="SUL88"/>
      <c r="SUM88"/>
      <c r="SUN88"/>
      <c r="SUO88"/>
      <c r="SUP88"/>
      <c r="SUQ88"/>
      <c r="SUR88"/>
      <c r="SUS88"/>
      <c r="SUT88"/>
      <c r="SUU88"/>
      <c r="SUV88"/>
      <c r="SUW88"/>
      <c r="SUX88"/>
      <c r="SUY88"/>
      <c r="SUZ88"/>
      <c r="SVA88"/>
      <c r="SVB88"/>
      <c r="SVC88"/>
      <c r="SVD88"/>
      <c r="SVE88"/>
      <c r="SVF88"/>
      <c r="SVG88"/>
      <c r="SVH88"/>
      <c r="SVI88"/>
      <c r="SVJ88"/>
      <c r="SVK88"/>
      <c r="SVL88"/>
      <c r="SVM88"/>
      <c r="SVN88"/>
      <c r="SVO88"/>
      <c r="SVP88"/>
      <c r="SVQ88"/>
      <c r="SVR88"/>
      <c r="SVS88"/>
      <c r="SVT88"/>
      <c r="SVU88"/>
      <c r="SVV88"/>
      <c r="SVW88"/>
      <c r="SVX88"/>
      <c r="SVY88"/>
      <c r="SVZ88"/>
      <c r="SWA88"/>
      <c r="SWB88"/>
      <c r="SWC88"/>
      <c r="SWD88"/>
      <c r="SWE88"/>
      <c r="SWF88"/>
      <c r="SWG88"/>
      <c r="SWH88"/>
      <c r="SWI88"/>
      <c r="SWJ88"/>
      <c r="SWK88"/>
      <c r="SWL88"/>
      <c r="SWM88"/>
      <c r="SWN88"/>
      <c r="SWO88"/>
      <c r="SWP88"/>
      <c r="SWQ88"/>
      <c r="SWR88"/>
      <c r="SWS88"/>
      <c r="SWT88"/>
      <c r="SWU88"/>
      <c r="SWV88"/>
      <c r="SWW88"/>
      <c r="SWX88"/>
      <c r="SWY88"/>
      <c r="SWZ88"/>
      <c r="SXA88"/>
      <c r="SXB88"/>
      <c r="SXC88"/>
      <c r="SXD88"/>
      <c r="SXE88"/>
      <c r="SXF88"/>
      <c r="SXG88"/>
      <c r="SXH88"/>
      <c r="SXI88"/>
      <c r="SXJ88"/>
      <c r="SXK88"/>
      <c r="SXL88"/>
      <c r="SXM88"/>
      <c r="SXN88"/>
      <c r="SXO88"/>
      <c r="SXP88"/>
      <c r="SXQ88"/>
      <c r="SXR88"/>
      <c r="SXS88"/>
      <c r="SXT88"/>
      <c r="SXU88"/>
      <c r="SXV88"/>
      <c r="SXW88"/>
      <c r="SXX88"/>
      <c r="SXY88"/>
      <c r="SXZ88"/>
      <c r="SYA88"/>
      <c r="SYB88"/>
      <c r="SYC88"/>
      <c r="SYD88"/>
      <c r="SYE88"/>
      <c r="SYF88"/>
      <c r="SYG88"/>
      <c r="SYH88"/>
      <c r="SYI88"/>
      <c r="SYJ88"/>
      <c r="SYK88"/>
      <c r="SYL88"/>
      <c r="SYM88"/>
      <c r="SYN88"/>
      <c r="SYO88"/>
      <c r="SYP88"/>
      <c r="SYQ88"/>
      <c r="SYR88"/>
      <c r="SYS88"/>
      <c r="SYT88"/>
      <c r="SYU88"/>
      <c r="SYV88"/>
      <c r="SYW88"/>
      <c r="SYX88"/>
      <c r="SYY88"/>
      <c r="SYZ88"/>
      <c r="SZA88"/>
      <c r="SZB88"/>
      <c r="SZC88"/>
      <c r="SZD88"/>
      <c r="SZE88"/>
      <c r="SZF88"/>
      <c r="SZG88"/>
      <c r="SZH88"/>
      <c r="SZI88"/>
      <c r="SZJ88"/>
      <c r="SZK88"/>
      <c r="SZL88"/>
      <c r="SZM88"/>
      <c r="SZN88"/>
      <c r="SZO88"/>
      <c r="SZP88"/>
      <c r="SZQ88"/>
      <c r="SZR88"/>
      <c r="SZS88"/>
      <c r="SZT88"/>
      <c r="SZU88"/>
      <c r="SZV88"/>
      <c r="SZW88"/>
      <c r="SZX88"/>
      <c r="SZY88"/>
      <c r="SZZ88"/>
      <c r="TAA88"/>
      <c r="TAB88"/>
      <c r="TAC88"/>
      <c r="TAD88"/>
      <c r="TAE88"/>
      <c r="TAF88"/>
      <c r="TAG88"/>
      <c r="TAH88"/>
      <c r="TAI88"/>
      <c r="TAJ88"/>
      <c r="TAK88"/>
      <c r="TAL88"/>
      <c r="TAM88"/>
      <c r="TAN88"/>
      <c r="TAO88"/>
      <c r="TAP88"/>
      <c r="TAQ88"/>
      <c r="TAR88"/>
      <c r="TAS88"/>
      <c r="TAT88"/>
      <c r="TAU88"/>
      <c r="TAV88"/>
      <c r="TAW88"/>
      <c r="TAX88"/>
      <c r="TAY88"/>
      <c r="TAZ88"/>
      <c r="TBA88"/>
      <c r="TBB88"/>
      <c r="TBC88"/>
      <c r="TBD88"/>
      <c r="TBE88"/>
      <c r="TBF88"/>
      <c r="TBG88"/>
      <c r="TBH88"/>
      <c r="TBI88"/>
      <c r="TBJ88"/>
      <c r="TBK88"/>
      <c r="TBL88"/>
      <c r="TBM88"/>
      <c r="TBN88"/>
      <c r="TBO88"/>
      <c r="TBP88"/>
      <c r="TBQ88"/>
      <c r="TBR88"/>
      <c r="TBS88"/>
      <c r="TBT88"/>
      <c r="TBU88"/>
      <c r="TBV88"/>
      <c r="TBW88"/>
      <c r="TBX88"/>
      <c r="TBY88"/>
      <c r="TBZ88"/>
      <c r="TCA88"/>
      <c r="TCB88"/>
      <c r="TCC88"/>
      <c r="TCD88"/>
      <c r="TCE88"/>
      <c r="TCF88"/>
      <c r="TCG88"/>
      <c r="TCH88"/>
      <c r="TCI88"/>
      <c r="TCJ88"/>
      <c r="TCK88"/>
      <c r="TCL88"/>
      <c r="TCM88"/>
      <c r="TCN88"/>
      <c r="TCO88"/>
      <c r="TCP88"/>
      <c r="TCQ88"/>
      <c r="TCR88"/>
      <c r="TCS88"/>
      <c r="TCT88"/>
      <c r="TCU88"/>
      <c r="TCV88"/>
      <c r="TCW88"/>
      <c r="TCX88"/>
      <c r="TCY88"/>
      <c r="TCZ88"/>
      <c r="TDA88"/>
      <c r="TDB88"/>
      <c r="TDC88"/>
      <c r="TDD88"/>
      <c r="TDE88"/>
      <c r="TDF88"/>
      <c r="TDG88"/>
      <c r="TDH88"/>
      <c r="TDI88"/>
      <c r="TDJ88"/>
      <c r="TDK88"/>
      <c r="TDL88"/>
      <c r="TDM88"/>
      <c r="TDN88"/>
      <c r="TDO88"/>
      <c r="TDP88"/>
      <c r="TDQ88"/>
      <c r="TDR88"/>
      <c r="TDS88"/>
      <c r="TDT88"/>
      <c r="TDU88"/>
      <c r="TDV88"/>
      <c r="TDW88"/>
      <c r="TDX88"/>
      <c r="TDY88"/>
      <c r="TDZ88"/>
      <c r="TEA88"/>
      <c r="TEB88"/>
      <c r="TEC88"/>
      <c r="TED88"/>
      <c r="TEE88"/>
      <c r="TEF88"/>
      <c r="TEG88"/>
      <c r="TEH88"/>
      <c r="TEI88"/>
      <c r="TEJ88"/>
      <c r="TEK88"/>
      <c r="TEL88"/>
      <c r="TEM88"/>
      <c r="TEN88"/>
      <c r="TEO88"/>
      <c r="TEP88"/>
      <c r="TEQ88"/>
      <c r="TER88"/>
      <c r="TES88"/>
      <c r="TET88"/>
      <c r="TEU88"/>
      <c r="TEV88"/>
      <c r="TEW88"/>
      <c r="TEX88"/>
      <c r="TEY88"/>
      <c r="TEZ88"/>
      <c r="TFA88"/>
      <c r="TFB88"/>
      <c r="TFC88"/>
      <c r="TFD88"/>
      <c r="TFE88"/>
      <c r="TFF88"/>
      <c r="TFG88"/>
      <c r="TFH88"/>
      <c r="TFI88"/>
      <c r="TFJ88"/>
      <c r="TFK88"/>
      <c r="TFL88"/>
      <c r="TFM88"/>
      <c r="TFN88"/>
      <c r="TFO88"/>
      <c r="TFP88"/>
      <c r="TFQ88"/>
      <c r="TFR88"/>
      <c r="TFS88"/>
      <c r="TFT88"/>
      <c r="TFU88"/>
      <c r="TFV88"/>
      <c r="TFW88"/>
      <c r="TFX88"/>
      <c r="TFY88"/>
      <c r="TFZ88"/>
      <c r="TGA88"/>
      <c r="TGB88"/>
      <c r="TGC88"/>
      <c r="TGD88"/>
      <c r="TGE88"/>
      <c r="TGF88"/>
      <c r="TGG88"/>
      <c r="TGH88"/>
      <c r="TGI88"/>
      <c r="TGJ88"/>
      <c r="TGK88"/>
      <c r="TGL88"/>
      <c r="TGM88"/>
      <c r="TGN88"/>
      <c r="TGO88"/>
      <c r="TGP88"/>
      <c r="TGQ88"/>
      <c r="TGR88"/>
      <c r="TGS88"/>
      <c r="TGT88"/>
      <c r="TGU88"/>
      <c r="TGV88"/>
      <c r="TGW88"/>
      <c r="TGX88"/>
      <c r="TGY88"/>
      <c r="TGZ88"/>
      <c r="THA88"/>
      <c r="THB88"/>
      <c r="THC88"/>
      <c r="THD88"/>
      <c r="THE88"/>
      <c r="THF88"/>
      <c r="THG88"/>
      <c r="THH88"/>
      <c r="THI88"/>
      <c r="THJ88"/>
      <c r="THK88"/>
      <c r="THL88"/>
      <c r="THM88"/>
      <c r="THN88"/>
      <c r="THO88"/>
      <c r="THP88"/>
      <c r="THQ88"/>
      <c r="THR88"/>
      <c r="THS88"/>
      <c r="THT88"/>
      <c r="THU88"/>
      <c r="THV88"/>
      <c r="THW88"/>
      <c r="THX88"/>
      <c r="THY88"/>
      <c r="THZ88"/>
      <c r="TIA88"/>
      <c r="TIB88"/>
      <c r="TIC88"/>
      <c r="TID88"/>
      <c r="TIE88"/>
      <c r="TIF88"/>
      <c r="TIG88"/>
      <c r="TIH88"/>
      <c r="TII88"/>
      <c r="TIJ88"/>
      <c r="TIK88"/>
      <c r="TIL88"/>
      <c r="TIM88"/>
      <c r="TIN88"/>
      <c r="TIO88"/>
      <c r="TIP88"/>
      <c r="TIQ88"/>
      <c r="TIR88"/>
      <c r="TIS88"/>
      <c r="TIT88"/>
      <c r="TIU88"/>
      <c r="TIV88"/>
      <c r="TIW88"/>
      <c r="TIX88"/>
      <c r="TIY88"/>
      <c r="TIZ88"/>
      <c r="TJA88"/>
      <c r="TJB88"/>
      <c r="TJC88"/>
      <c r="TJD88"/>
      <c r="TJE88"/>
      <c r="TJF88"/>
      <c r="TJG88"/>
      <c r="TJH88"/>
      <c r="TJI88"/>
      <c r="TJJ88"/>
      <c r="TJK88"/>
      <c r="TJL88"/>
      <c r="TJM88"/>
      <c r="TJN88"/>
      <c r="TJO88"/>
      <c r="TJP88"/>
      <c r="TJQ88"/>
      <c r="TJR88"/>
      <c r="TJS88"/>
      <c r="TJT88"/>
      <c r="TJU88"/>
      <c r="TJV88"/>
      <c r="TJW88"/>
      <c r="TJX88"/>
      <c r="TJY88"/>
      <c r="TJZ88"/>
      <c r="TKA88"/>
      <c r="TKB88"/>
      <c r="TKC88"/>
      <c r="TKD88"/>
      <c r="TKE88"/>
      <c r="TKF88"/>
      <c r="TKG88"/>
      <c r="TKH88"/>
      <c r="TKI88"/>
      <c r="TKJ88"/>
      <c r="TKK88"/>
      <c r="TKL88"/>
      <c r="TKM88"/>
      <c r="TKN88"/>
      <c r="TKO88"/>
      <c r="TKP88"/>
      <c r="TKQ88"/>
      <c r="TKR88"/>
      <c r="TKS88"/>
      <c r="TKT88"/>
      <c r="TKU88"/>
      <c r="TKV88"/>
      <c r="TKW88"/>
      <c r="TKX88"/>
      <c r="TKY88"/>
      <c r="TKZ88"/>
      <c r="TLA88"/>
      <c r="TLB88"/>
      <c r="TLC88"/>
      <c r="TLD88"/>
      <c r="TLE88"/>
      <c r="TLF88"/>
      <c r="TLG88"/>
      <c r="TLH88"/>
      <c r="TLI88"/>
      <c r="TLJ88"/>
      <c r="TLK88"/>
      <c r="TLL88"/>
      <c r="TLM88"/>
      <c r="TLN88"/>
      <c r="TLO88"/>
      <c r="TLP88"/>
      <c r="TLQ88"/>
      <c r="TLR88"/>
      <c r="TLS88"/>
      <c r="TLT88"/>
      <c r="TLU88"/>
      <c r="TLV88"/>
      <c r="TLW88"/>
      <c r="TLX88"/>
      <c r="TLY88"/>
      <c r="TLZ88"/>
      <c r="TMA88"/>
      <c r="TMB88"/>
      <c r="TMC88"/>
      <c r="TMD88"/>
      <c r="TME88"/>
      <c r="TMF88"/>
      <c r="TMG88"/>
      <c r="TMH88"/>
      <c r="TMI88"/>
      <c r="TMJ88"/>
      <c r="TMK88"/>
      <c r="TML88"/>
      <c r="TMM88"/>
      <c r="TMN88"/>
      <c r="TMO88"/>
      <c r="TMP88"/>
      <c r="TMQ88"/>
      <c r="TMR88"/>
      <c r="TMS88"/>
      <c r="TMT88"/>
      <c r="TMU88"/>
      <c r="TMV88"/>
      <c r="TMW88"/>
      <c r="TMX88"/>
      <c r="TMY88"/>
      <c r="TMZ88"/>
      <c r="TNA88"/>
      <c r="TNB88"/>
      <c r="TNC88"/>
      <c r="TND88"/>
      <c r="TNE88"/>
      <c r="TNF88"/>
      <c r="TNG88"/>
      <c r="TNH88"/>
      <c r="TNI88"/>
      <c r="TNJ88"/>
      <c r="TNK88"/>
      <c r="TNL88"/>
      <c r="TNM88"/>
      <c r="TNN88"/>
      <c r="TNO88"/>
      <c r="TNP88"/>
      <c r="TNQ88"/>
      <c r="TNR88"/>
      <c r="TNS88"/>
      <c r="TNT88"/>
      <c r="TNU88"/>
      <c r="TNV88"/>
      <c r="TNW88"/>
      <c r="TNX88"/>
      <c r="TNY88"/>
      <c r="TNZ88"/>
      <c r="TOA88"/>
      <c r="TOB88"/>
      <c r="TOC88"/>
      <c r="TOD88"/>
      <c r="TOE88"/>
      <c r="TOF88"/>
      <c r="TOG88"/>
      <c r="TOH88"/>
      <c r="TOI88"/>
      <c r="TOJ88"/>
      <c r="TOK88"/>
      <c r="TOL88"/>
      <c r="TOM88"/>
      <c r="TON88"/>
      <c r="TOO88"/>
      <c r="TOP88"/>
      <c r="TOQ88"/>
      <c r="TOR88"/>
      <c r="TOS88"/>
      <c r="TOT88"/>
      <c r="TOU88"/>
      <c r="TOV88"/>
      <c r="TOW88"/>
      <c r="TOX88"/>
      <c r="TOY88"/>
      <c r="TOZ88"/>
      <c r="TPA88"/>
      <c r="TPB88"/>
      <c r="TPC88"/>
      <c r="TPD88"/>
      <c r="TPE88"/>
      <c r="TPF88"/>
      <c r="TPG88"/>
      <c r="TPH88"/>
      <c r="TPI88"/>
      <c r="TPJ88"/>
      <c r="TPK88"/>
      <c r="TPL88"/>
      <c r="TPM88"/>
      <c r="TPN88"/>
      <c r="TPO88"/>
      <c r="TPP88"/>
      <c r="TPQ88"/>
      <c r="TPR88"/>
      <c r="TPS88"/>
      <c r="TPT88"/>
      <c r="TPU88"/>
      <c r="TPV88"/>
      <c r="TPW88"/>
      <c r="TPX88"/>
      <c r="TPY88"/>
      <c r="TPZ88"/>
      <c r="TQA88"/>
      <c r="TQB88"/>
      <c r="TQC88"/>
      <c r="TQD88"/>
      <c r="TQE88"/>
      <c r="TQF88"/>
      <c r="TQG88"/>
      <c r="TQH88"/>
      <c r="TQI88"/>
      <c r="TQJ88"/>
      <c r="TQK88"/>
      <c r="TQL88"/>
      <c r="TQM88"/>
      <c r="TQN88"/>
      <c r="TQO88"/>
      <c r="TQP88"/>
      <c r="TQQ88"/>
      <c r="TQR88"/>
      <c r="TQS88"/>
      <c r="TQT88"/>
      <c r="TQU88"/>
      <c r="TQV88"/>
      <c r="TQW88"/>
      <c r="TQX88"/>
      <c r="TQY88"/>
      <c r="TQZ88"/>
      <c r="TRA88"/>
      <c r="TRB88"/>
      <c r="TRC88"/>
      <c r="TRD88"/>
      <c r="TRE88"/>
      <c r="TRF88"/>
      <c r="TRG88"/>
      <c r="TRH88"/>
      <c r="TRI88"/>
      <c r="TRJ88"/>
      <c r="TRK88"/>
      <c r="TRL88"/>
      <c r="TRM88"/>
      <c r="TRN88"/>
      <c r="TRO88"/>
      <c r="TRP88"/>
      <c r="TRQ88"/>
      <c r="TRR88"/>
      <c r="TRS88"/>
      <c r="TRT88"/>
      <c r="TRU88"/>
      <c r="TRV88"/>
      <c r="TRW88"/>
      <c r="TRX88"/>
      <c r="TRY88"/>
      <c r="TRZ88"/>
      <c r="TSA88"/>
      <c r="TSB88"/>
      <c r="TSC88"/>
      <c r="TSD88"/>
      <c r="TSE88"/>
      <c r="TSF88"/>
      <c r="TSG88"/>
      <c r="TSH88"/>
      <c r="TSI88"/>
      <c r="TSJ88"/>
      <c r="TSK88"/>
      <c r="TSL88"/>
      <c r="TSM88"/>
      <c r="TSN88"/>
      <c r="TSO88"/>
      <c r="TSP88"/>
      <c r="TSQ88"/>
      <c r="TSR88"/>
      <c r="TSS88"/>
      <c r="TST88"/>
      <c r="TSU88"/>
      <c r="TSV88"/>
      <c r="TSW88"/>
      <c r="TSX88"/>
      <c r="TSY88"/>
      <c r="TSZ88"/>
      <c r="TTA88"/>
      <c r="TTB88"/>
      <c r="TTC88"/>
      <c r="TTD88"/>
      <c r="TTE88"/>
      <c r="TTF88"/>
      <c r="TTG88"/>
      <c r="TTH88"/>
      <c r="TTI88"/>
      <c r="TTJ88"/>
      <c r="TTK88"/>
      <c r="TTL88"/>
      <c r="TTM88"/>
      <c r="TTN88"/>
      <c r="TTO88"/>
      <c r="TTP88"/>
      <c r="TTQ88"/>
      <c r="TTR88"/>
      <c r="TTS88"/>
      <c r="TTT88"/>
      <c r="TTU88"/>
      <c r="TTV88"/>
      <c r="TTW88"/>
      <c r="TTX88"/>
      <c r="TTY88"/>
      <c r="TTZ88"/>
      <c r="TUA88"/>
      <c r="TUB88"/>
      <c r="TUC88"/>
      <c r="TUD88"/>
      <c r="TUE88"/>
      <c r="TUF88"/>
      <c r="TUG88"/>
      <c r="TUH88"/>
      <c r="TUI88"/>
      <c r="TUJ88"/>
      <c r="TUK88"/>
      <c r="TUL88"/>
      <c r="TUM88"/>
      <c r="TUN88"/>
      <c r="TUO88"/>
      <c r="TUP88"/>
      <c r="TUQ88"/>
      <c r="TUR88"/>
      <c r="TUS88"/>
      <c r="TUT88"/>
      <c r="TUU88"/>
      <c r="TUV88"/>
      <c r="TUW88"/>
      <c r="TUX88"/>
      <c r="TUY88"/>
      <c r="TUZ88"/>
      <c r="TVA88"/>
      <c r="TVB88"/>
      <c r="TVC88"/>
      <c r="TVD88"/>
      <c r="TVE88"/>
      <c r="TVF88"/>
      <c r="TVG88"/>
      <c r="TVH88"/>
      <c r="TVI88"/>
      <c r="TVJ88"/>
      <c r="TVK88"/>
      <c r="TVL88"/>
      <c r="TVM88"/>
      <c r="TVN88"/>
      <c r="TVO88"/>
      <c r="TVP88"/>
      <c r="TVQ88"/>
      <c r="TVR88"/>
      <c r="TVS88"/>
      <c r="TVT88"/>
      <c r="TVU88"/>
      <c r="TVV88"/>
      <c r="TVW88"/>
      <c r="TVX88"/>
      <c r="TVY88"/>
      <c r="TVZ88"/>
      <c r="TWA88"/>
      <c r="TWB88"/>
      <c r="TWC88"/>
      <c r="TWD88"/>
      <c r="TWE88"/>
      <c r="TWF88"/>
      <c r="TWG88"/>
      <c r="TWH88"/>
      <c r="TWI88"/>
      <c r="TWJ88"/>
      <c r="TWK88"/>
      <c r="TWL88"/>
      <c r="TWM88"/>
      <c r="TWN88"/>
      <c r="TWO88"/>
      <c r="TWP88"/>
      <c r="TWQ88"/>
      <c r="TWR88"/>
      <c r="TWS88"/>
      <c r="TWT88"/>
      <c r="TWU88"/>
      <c r="TWV88"/>
      <c r="TWW88"/>
      <c r="TWX88"/>
      <c r="TWY88"/>
      <c r="TWZ88"/>
      <c r="TXA88"/>
      <c r="TXB88"/>
      <c r="TXC88"/>
      <c r="TXD88"/>
      <c r="TXE88"/>
      <c r="TXF88"/>
      <c r="TXG88"/>
      <c r="TXH88"/>
      <c r="TXI88"/>
      <c r="TXJ88"/>
      <c r="TXK88"/>
      <c r="TXL88"/>
      <c r="TXM88"/>
      <c r="TXN88"/>
      <c r="TXO88"/>
      <c r="TXP88"/>
      <c r="TXQ88"/>
      <c r="TXR88"/>
      <c r="TXS88"/>
      <c r="TXT88"/>
      <c r="TXU88"/>
      <c r="TXV88"/>
      <c r="TXW88"/>
      <c r="TXX88"/>
      <c r="TXY88"/>
      <c r="TXZ88"/>
      <c r="TYA88"/>
      <c r="TYB88"/>
      <c r="TYC88"/>
      <c r="TYD88"/>
      <c r="TYE88"/>
      <c r="TYF88"/>
      <c r="TYG88"/>
      <c r="TYH88"/>
      <c r="TYI88"/>
      <c r="TYJ88"/>
      <c r="TYK88"/>
      <c r="TYL88"/>
      <c r="TYM88"/>
      <c r="TYN88"/>
      <c r="TYO88"/>
      <c r="TYP88"/>
      <c r="TYQ88"/>
      <c r="TYR88"/>
      <c r="TYS88"/>
      <c r="TYT88"/>
      <c r="TYU88"/>
      <c r="TYV88"/>
      <c r="TYW88"/>
      <c r="TYX88"/>
      <c r="TYY88"/>
      <c r="TYZ88"/>
      <c r="TZA88"/>
      <c r="TZB88"/>
      <c r="TZC88"/>
      <c r="TZD88"/>
      <c r="TZE88"/>
      <c r="TZF88"/>
      <c r="TZG88"/>
      <c r="TZH88"/>
      <c r="TZI88"/>
      <c r="TZJ88"/>
      <c r="TZK88"/>
      <c r="TZL88"/>
      <c r="TZM88"/>
      <c r="TZN88"/>
      <c r="TZO88"/>
      <c r="TZP88"/>
      <c r="TZQ88"/>
      <c r="TZR88"/>
      <c r="TZS88"/>
      <c r="TZT88"/>
      <c r="TZU88"/>
      <c r="TZV88"/>
      <c r="TZW88"/>
      <c r="TZX88"/>
      <c r="TZY88"/>
      <c r="TZZ88"/>
      <c r="UAA88"/>
      <c r="UAB88"/>
      <c r="UAC88"/>
      <c r="UAD88"/>
      <c r="UAE88"/>
      <c r="UAF88"/>
      <c r="UAG88"/>
      <c r="UAH88"/>
      <c r="UAI88"/>
      <c r="UAJ88"/>
      <c r="UAK88"/>
      <c r="UAL88"/>
      <c r="UAM88"/>
      <c r="UAN88"/>
      <c r="UAO88"/>
      <c r="UAP88"/>
      <c r="UAQ88"/>
      <c r="UAR88"/>
      <c r="UAS88"/>
      <c r="UAT88"/>
      <c r="UAU88"/>
      <c r="UAV88"/>
      <c r="UAW88"/>
      <c r="UAX88"/>
      <c r="UAY88"/>
      <c r="UAZ88"/>
      <c r="UBA88"/>
      <c r="UBB88"/>
      <c r="UBC88"/>
      <c r="UBD88"/>
      <c r="UBE88"/>
      <c r="UBF88"/>
      <c r="UBG88"/>
      <c r="UBH88"/>
      <c r="UBI88"/>
      <c r="UBJ88"/>
      <c r="UBK88"/>
      <c r="UBL88"/>
      <c r="UBM88"/>
      <c r="UBN88"/>
      <c r="UBO88"/>
      <c r="UBP88"/>
      <c r="UBQ88"/>
      <c r="UBR88"/>
      <c r="UBS88"/>
      <c r="UBT88"/>
      <c r="UBU88"/>
      <c r="UBV88"/>
      <c r="UBW88"/>
      <c r="UBX88"/>
      <c r="UBY88"/>
      <c r="UBZ88"/>
      <c r="UCA88"/>
      <c r="UCB88"/>
      <c r="UCC88"/>
      <c r="UCD88"/>
      <c r="UCE88"/>
      <c r="UCF88"/>
      <c r="UCG88"/>
      <c r="UCH88"/>
      <c r="UCI88"/>
      <c r="UCJ88"/>
      <c r="UCK88"/>
      <c r="UCL88"/>
      <c r="UCM88"/>
      <c r="UCN88"/>
      <c r="UCO88"/>
      <c r="UCP88"/>
      <c r="UCQ88"/>
      <c r="UCR88"/>
      <c r="UCS88"/>
      <c r="UCT88"/>
      <c r="UCU88"/>
      <c r="UCV88"/>
      <c r="UCW88"/>
      <c r="UCX88"/>
      <c r="UCY88"/>
      <c r="UCZ88"/>
      <c r="UDA88"/>
      <c r="UDB88"/>
      <c r="UDC88"/>
      <c r="UDD88"/>
      <c r="UDE88"/>
      <c r="UDF88"/>
      <c r="UDG88"/>
      <c r="UDH88"/>
      <c r="UDI88"/>
      <c r="UDJ88"/>
      <c r="UDK88"/>
      <c r="UDL88"/>
      <c r="UDM88"/>
      <c r="UDN88"/>
      <c r="UDO88"/>
      <c r="UDP88"/>
      <c r="UDQ88"/>
      <c r="UDR88"/>
      <c r="UDS88"/>
      <c r="UDT88"/>
      <c r="UDU88"/>
      <c r="UDV88"/>
      <c r="UDW88"/>
      <c r="UDX88"/>
      <c r="UDY88"/>
      <c r="UDZ88"/>
      <c r="UEA88"/>
      <c r="UEB88"/>
      <c r="UEC88"/>
      <c r="UED88"/>
      <c r="UEE88"/>
      <c r="UEF88"/>
      <c r="UEG88"/>
      <c r="UEH88"/>
      <c r="UEI88"/>
      <c r="UEJ88"/>
      <c r="UEK88"/>
      <c r="UEL88"/>
      <c r="UEM88"/>
      <c r="UEN88"/>
      <c r="UEO88"/>
      <c r="UEP88"/>
      <c r="UEQ88"/>
      <c r="UER88"/>
      <c r="UES88"/>
      <c r="UET88"/>
      <c r="UEU88"/>
      <c r="UEV88"/>
      <c r="UEW88"/>
      <c r="UEX88"/>
      <c r="UEY88"/>
      <c r="UEZ88"/>
      <c r="UFA88"/>
      <c r="UFB88"/>
      <c r="UFC88"/>
      <c r="UFD88"/>
      <c r="UFE88"/>
      <c r="UFF88"/>
      <c r="UFG88"/>
      <c r="UFH88"/>
      <c r="UFI88"/>
      <c r="UFJ88"/>
      <c r="UFK88"/>
      <c r="UFL88"/>
      <c r="UFM88"/>
      <c r="UFN88"/>
      <c r="UFO88"/>
      <c r="UFP88"/>
      <c r="UFQ88"/>
      <c r="UFR88"/>
      <c r="UFS88"/>
      <c r="UFT88"/>
      <c r="UFU88"/>
      <c r="UFV88"/>
      <c r="UFW88"/>
      <c r="UFX88"/>
      <c r="UFY88"/>
      <c r="UFZ88"/>
      <c r="UGA88"/>
      <c r="UGB88"/>
      <c r="UGC88"/>
      <c r="UGD88"/>
      <c r="UGE88"/>
      <c r="UGF88"/>
      <c r="UGG88"/>
      <c r="UGH88"/>
      <c r="UGI88"/>
      <c r="UGJ88"/>
      <c r="UGK88"/>
      <c r="UGL88"/>
      <c r="UGM88"/>
      <c r="UGN88"/>
      <c r="UGO88"/>
      <c r="UGP88"/>
      <c r="UGQ88"/>
      <c r="UGR88"/>
      <c r="UGS88"/>
      <c r="UGT88"/>
      <c r="UGU88"/>
      <c r="UGV88"/>
      <c r="UGW88"/>
      <c r="UGX88"/>
      <c r="UGY88"/>
      <c r="UGZ88"/>
      <c r="UHA88"/>
      <c r="UHB88"/>
      <c r="UHC88"/>
      <c r="UHD88"/>
      <c r="UHE88"/>
      <c r="UHF88"/>
      <c r="UHG88"/>
      <c r="UHH88"/>
      <c r="UHI88"/>
      <c r="UHJ88"/>
      <c r="UHK88"/>
      <c r="UHL88"/>
      <c r="UHM88"/>
      <c r="UHN88"/>
      <c r="UHO88"/>
      <c r="UHP88"/>
      <c r="UHQ88"/>
      <c r="UHR88"/>
      <c r="UHS88"/>
      <c r="UHT88"/>
      <c r="UHU88"/>
      <c r="UHV88"/>
      <c r="UHW88"/>
      <c r="UHX88"/>
      <c r="UHY88"/>
      <c r="UHZ88"/>
      <c r="UIA88"/>
      <c r="UIB88"/>
      <c r="UIC88"/>
      <c r="UID88"/>
      <c r="UIE88"/>
      <c r="UIF88"/>
      <c r="UIG88"/>
      <c r="UIH88"/>
      <c r="UII88"/>
      <c r="UIJ88"/>
      <c r="UIK88"/>
      <c r="UIL88"/>
      <c r="UIM88"/>
      <c r="UIN88"/>
      <c r="UIO88"/>
      <c r="UIP88"/>
      <c r="UIQ88"/>
      <c r="UIR88"/>
      <c r="UIS88"/>
      <c r="UIT88"/>
      <c r="UIU88"/>
      <c r="UIV88"/>
      <c r="UIW88"/>
      <c r="UIX88"/>
      <c r="UIY88"/>
      <c r="UIZ88"/>
      <c r="UJA88"/>
      <c r="UJB88"/>
      <c r="UJC88"/>
      <c r="UJD88"/>
      <c r="UJE88"/>
      <c r="UJF88"/>
      <c r="UJG88"/>
      <c r="UJH88"/>
      <c r="UJI88"/>
      <c r="UJJ88"/>
      <c r="UJK88"/>
      <c r="UJL88"/>
      <c r="UJM88"/>
      <c r="UJN88"/>
      <c r="UJO88"/>
      <c r="UJP88"/>
      <c r="UJQ88"/>
      <c r="UJR88"/>
      <c r="UJS88"/>
      <c r="UJT88"/>
      <c r="UJU88"/>
      <c r="UJV88"/>
      <c r="UJW88"/>
      <c r="UJX88"/>
      <c r="UJY88"/>
      <c r="UJZ88"/>
      <c r="UKA88"/>
      <c r="UKB88"/>
      <c r="UKC88"/>
      <c r="UKD88"/>
      <c r="UKE88"/>
      <c r="UKF88"/>
      <c r="UKG88"/>
      <c r="UKH88"/>
      <c r="UKI88"/>
      <c r="UKJ88"/>
      <c r="UKK88"/>
      <c r="UKL88"/>
      <c r="UKM88"/>
      <c r="UKN88"/>
      <c r="UKO88"/>
      <c r="UKP88"/>
      <c r="UKQ88"/>
      <c r="UKR88"/>
      <c r="UKS88"/>
      <c r="UKT88"/>
      <c r="UKU88"/>
      <c r="UKV88"/>
      <c r="UKW88"/>
      <c r="UKX88"/>
      <c r="UKY88"/>
      <c r="UKZ88"/>
      <c r="ULA88"/>
      <c r="ULB88"/>
      <c r="ULC88"/>
      <c r="ULD88"/>
      <c r="ULE88"/>
      <c r="ULF88"/>
      <c r="ULG88"/>
      <c r="ULH88"/>
      <c r="ULI88"/>
      <c r="ULJ88"/>
      <c r="ULK88"/>
      <c r="ULL88"/>
      <c r="ULM88"/>
      <c r="ULN88"/>
      <c r="ULO88"/>
      <c r="ULP88"/>
      <c r="ULQ88"/>
      <c r="ULR88"/>
      <c r="ULS88"/>
      <c r="ULT88"/>
      <c r="ULU88"/>
      <c r="ULV88"/>
      <c r="ULW88"/>
      <c r="ULX88"/>
      <c r="ULY88"/>
      <c r="ULZ88"/>
      <c r="UMA88"/>
      <c r="UMB88"/>
      <c r="UMC88"/>
      <c r="UMD88"/>
      <c r="UME88"/>
      <c r="UMF88"/>
      <c r="UMG88"/>
      <c r="UMH88"/>
      <c r="UMI88"/>
      <c r="UMJ88"/>
      <c r="UMK88"/>
      <c r="UML88"/>
      <c r="UMM88"/>
      <c r="UMN88"/>
      <c r="UMO88"/>
      <c r="UMP88"/>
      <c r="UMQ88"/>
      <c r="UMR88"/>
      <c r="UMS88"/>
      <c r="UMT88"/>
      <c r="UMU88"/>
      <c r="UMV88"/>
      <c r="UMW88"/>
      <c r="UMX88"/>
      <c r="UMY88"/>
      <c r="UMZ88"/>
      <c r="UNA88"/>
      <c r="UNB88"/>
      <c r="UNC88"/>
      <c r="UND88"/>
      <c r="UNE88"/>
      <c r="UNF88"/>
      <c r="UNG88"/>
      <c r="UNH88"/>
      <c r="UNI88"/>
      <c r="UNJ88"/>
      <c r="UNK88"/>
      <c r="UNL88"/>
      <c r="UNM88"/>
      <c r="UNN88"/>
      <c r="UNO88"/>
      <c r="UNP88"/>
      <c r="UNQ88"/>
      <c r="UNR88"/>
      <c r="UNS88"/>
      <c r="UNT88"/>
      <c r="UNU88"/>
      <c r="UNV88"/>
      <c r="UNW88"/>
      <c r="UNX88"/>
      <c r="UNY88"/>
      <c r="UNZ88"/>
      <c r="UOA88"/>
      <c r="UOB88"/>
      <c r="UOC88"/>
      <c r="UOD88"/>
      <c r="UOE88"/>
      <c r="UOF88"/>
      <c r="UOG88"/>
      <c r="UOH88"/>
      <c r="UOI88"/>
      <c r="UOJ88"/>
      <c r="UOK88"/>
      <c r="UOL88"/>
      <c r="UOM88"/>
      <c r="UON88"/>
      <c r="UOO88"/>
      <c r="UOP88"/>
      <c r="UOQ88"/>
      <c r="UOR88"/>
      <c r="UOS88"/>
      <c r="UOT88"/>
      <c r="UOU88"/>
      <c r="UOV88"/>
      <c r="UOW88"/>
      <c r="UOX88"/>
      <c r="UOY88"/>
      <c r="UOZ88"/>
      <c r="UPA88"/>
      <c r="UPB88"/>
      <c r="UPC88"/>
      <c r="UPD88"/>
      <c r="UPE88"/>
      <c r="UPF88"/>
      <c r="UPG88"/>
      <c r="UPH88"/>
      <c r="UPI88"/>
      <c r="UPJ88"/>
      <c r="UPK88"/>
      <c r="UPL88"/>
      <c r="UPM88"/>
      <c r="UPN88"/>
      <c r="UPO88"/>
      <c r="UPP88"/>
      <c r="UPQ88"/>
      <c r="UPR88"/>
      <c r="UPS88"/>
      <c r="UPT88"/>
      <c r="UPU88"/>
      <c r="UPV88"/>
      <c r="UPW88"/>
      <c r="UPX88"/>
      <c r="UPY88"/>
      <c r="UPZ88"/>
      <c r="UQA88"/>
      <c r="UQB88"/>
      <c r="UQC88"/>
      <c r="UQD88"/>
      <c r="UQE88"/>
      <c r="UQF88"/>
      <c r="UQG88"/>
      <c r="UQH88"/>
      <c r="UQI88"/>
      <c r="UQJ88"/>
      <c r="UQK88"/>
      <c r="UQL88"/>
      <c r="UQM88"/>
      <c r="UQN88"/>
      <c r="UQO88"/>
      <c r="UQP88"/>
      <c r="UQQ88"/>
      <c r="UQR88"/>
      <c r="UQS88"/>
      <c r="UQT88"/>
      <c r="UQU88"/>
      <c r="UQV88"/>
      <c r="UQW88"/>
      <c r="UQX88"/>
      <c r="UQY88"/>
      <c r="UQZ88"/>
      <c r="URA88"/>
      <c r="URB88"/>
      <c r="URC88"/>
      <c r="URD88"/>
      <c r="URE88"/>
      <c r="URF88"/>
      <c r="URG88"/>
      <c r="URH88"/>
      <c r="URI88"/>
      <c r="URJ88"/>
      <c r="URK88"/>
      <c r="URL88"/>
      <c r="URM88"/>
      <c r="URN88"/>
      <c r="URO88"/>
      <c r="URP88"/>
      <c r="URQ88"/>
      <c r="URR88"/>
      <c r="URS88"/>
      <c r="URT88"/>
      <c r="URU88"/>
      <c r="URV88"/>
      <c r="URW88"/>
      <c r="URX88"/>
      <c r="URY88"/>
      <c r="URZ88"/>
      <c r="USA88"/>
      <c r="USB88"/>
      <c r="USC88"/>
      <c r="USD88"/>
      <c r="USE88"/>
      <c r="USF88"/>
      <c r="USG88"/>
      <c r="USH88"/>
      <c r="USI88"/>
      <c r="USJ88"/>
      <c r="USK88"/>
      <c r="USL88"/>
      <c r="USM88"/>
      <c r="USN88"/>
      <c r="USO88"/>
      <c r="USP88"/>
      <c r="USQ88"/>
      <c r="USR88"/>
      <c r="USS88"/>
      <c r="UST88"/>
      <c r="USU88"/>
      <c r="USV88"/>
      <c r="USW88"/>
      <c r="USX88"/>
      <c r="USY88"/>
      <c r="USZ88"/>
      <c r="UTA88"/>
      <c r="UTB88"/>
      <c r="UTC88"/>
      <c r="UTD88"/>
      <c r="UTE88"/>
      <c r="UTF88"/>
      <c r="UTG88"/>
      <c r="UTH88"/>
      <c r="UTI88"/>
      <c r="UTJ88"/>
      <c r="UTK88"/>
      <c r="UTL88"/>
      <c r="UTM88"/>
      <c r="UTN88"/>
      <c r="UTO88"/>
      <c r="UTP88"/>
      <c r="UTQ88"/>
      <c r="UTR88"/>
      <c r="UTS88"/>
      <c r="UTT88"/>
      <c r="UTU88"/>
      <c r="UTV88"/>
      <c r="UTW88"/>
      <c r="UTX88"/>
      <c r="UTY88"/>
      <c r="UTZ88"/>
      <c r="UUA88"/>
      <c r="UUB88"/>
      <c r="UUC88"/>
      <c r="UUD88"/>
      <c r="UUE88"/>
      <c r="UUF88"/>
      <c r="UUG88"/>
      <c r="UUH88"/>
      <c r="UUI88"/>
      <c r="UUJ88"/>
      <c r="UUK88"/>
      <c r="UUL88"/>
      <c r="UUM88"/>
      <c r="UUN88"/>
      <c r="UUO88"/>
      <c r="UUP88"/>
      <c r="UUQ88"/>
      <c r="UUR88"/>
      <c r="UUS88"/>
      <c r="UUT88"/>
      <c r="UUU88"/>
      <c r="UUV88"/>
      <c r="UUW88"/>
      <c r="UUX88"/>
      <c r="UUY88"/>
      <c r="UUZ88"/>
      <c r="UVA88"/>
      <c r="UVB88"/>
      <c r="UVC88"/>
      <c r="UVD88"/>
      <c r="UVE88"/>
      <c r="UVF88"/>
      <c r="UVG88"/>
      <c r="UVH88"/>
      <c r="UVI88"/>
      <c r="UVJ88"/>
      <c r="UVK88"/>
      <c r="UVL88"/>
      <c r="UVM88"/>
      <c r="UVN88"/>
      <c r="UVO88"/>
      <c r="UVP88"/>
      <c r="UVQ88"/>
      <c r="UVR88"/>
      <c r="UVS88"/>
      <c r="UVT88"/>
      <c r="UVU88"/>
      <c r="UVV88"/>
      <c r="UVW88"/>
      <c r="UVX88"/>
      <c r="UVY88"/>
      <c r="UVZ88"/>
      <c r="UWA88"/>
      <c r="UWB88"/>
      <c r="UWC88"/>
      <c r="UWD88"/>
      <c r="UWE88"/>
      <c r="UWF88"/>
      <c r="UWG88"/>
      <c r="UWH88"/>
      <c r="UWI88"/>
      <c r="UWJ88"/>
      <c r="UWK88"/>
      <c r="UWL88"/>
      <c r="UWM88"/>
      <c r="UWN88"/>
      <c r="UWO88"/>
      <c r="UWP88"/>
      <c r="UWQ88"/>
      <c r="UWR88"/>
      <c r="UWS88"/>
      <c r="UWT88"/>
      <c r="UWU88"/>
      <c r="UWV88"/>
      <c r="UWW88"/>
      <c r="UWX88"/>
      <c r="UWY88"/>
      <c r="UWZ88"/>
      <c r="UXA88"/>
      <c r="UXB88"/>
      <c r="UXC88"/>
      <c r="UXD88"/>
      <c r="UXE88"/>
      <c r="UXF88"/>
      <c r="UXG88"/>
      <c r="UXH88"/>
      <c r="UXI88"/>
      <c r="UXJ88"/>
      <c r="UXK88"/>
      <c r="UXL88"/>
      <c r="UXM88"/>
      <c r="UXN88"/>
      <c r="UXO88"/>
      <c r="UXP88"/>
      <c r="UXQ88"/>
      <c r="UXR88"/>
      <c r="UXS88"/>
      <c r="UXT88"/>
      <c r="UXU88"/>
      <c r="UXV88"/>
      <c r="UXW88"/>
      <c r="UXX88"/>
      <c r="UXY88"/>
      <c r="UXZ88"/>
      <c r="UYA88"/>
      <c r="UYB88"/>
      <c r="UYC88"/>
      <c r="UYD88"/>
      <c r="UYE88"/>
      <c r="UYF88"/>
      <c r="UYG88"/>
      <c r="UYH88"/>
      <c r="UYI88"/>
      <c r="UYJ88"/>
      <c r="UYK88"/>
      <c r="UYL88"/>
      <c r="UYM88"/>
      <c r="UYN88"/>
      <c r="UYO88"/>
      <c r="UYP88"/>
      <c r="UYQ88"/>
      <c r="UYR88"/>
      <c r="UYS88"/>
      <c r="UYT88"/>
      <c r="UYU88"/>
      <c r="UYV88"/>
      <c r="UYW88"/>
      <c r="UYX88"/>
      <c r="UYY88"/>
      <c r="UYZ88"/>
      <c r="UZA88"/>
      <c r="UZB88"/>
      <c r="UZC88"/>
      <c r="UZD88"/>
      <c r="UZE88"/>
      <c r="UZF88"/>
      <c r="UZG88"/>
      <c r="UZH88"/>
      <c r="UZI88"/>
      <c r="UZJ88"/>
      <c r="UZK88"/>
      <c r="UZL88"/>
      <c r="UZM88"/>
      <c r="UZN88"/>
      <c r="UZO88"/>
      <c r="UZP88"/>
      <c r="UZQ88"/>
      <c r="UZR88"/>
      <c r="UZS88"/>
      <c r="UZT88"/>
      <c r="UZU88"/>
      <c r="UZV88"/>
      <c r="UZW88"/>
      <c r="UZX88"/>
      <c r="UZY88"/>
      <c r="UZZ88"/>
      <c r="VAA88"/>
      <c r="VAB88"/>
      <c r="VAC88"/>
      <c r="VAD88"/>
      <c r="VAE88"/>
      <c r="VAF88"/>
      <c r="VAG88"/>
      <c r="VAH88"/>
      <c r="VAI88"/>
      <c r="VAJ88"/>
      <c r="VAK88"/>
      <c r="VAL88"/>
      <c r="VAM88"/>
      <c r="VAN88"/>
      <c r="VAO88"/>
      <c r="VAP88"/>
      <c r="VAQ88"/>
      <c r="VAR88"/>
      <c r="VAS88"/>
      <c r="VAT88"/>
      <c r="VAU88"/>
      <c r="VAV88"/>
      <c r="VAW88"/>
      <c r="VAX88"/>
      <c r="VAY88"/>
      <c r="VAZ88"/>
      <c r="VBA88"/>
      <c r="VBB88"/>
      <c r="VBC88"/>
      <c r="VBD88"/>
      <c r="VBE88"/>
      <c r="VBF88"/>
      <c r="VBG88"/>
      <c r="VBH88"/>
      <c r="VBI88"/>
      <c r="VBJ88"/>
      <c r="VBK88"/>
      <c r="VBL88"/>
      <c r="VBM88"/>
      <c r="VBN88"/>
      <c r="VBO88"/>
      <c r="VBP88"/>
      <c r="VBQ88"/>
      <c r="VBR88"/>
      <c r="VBS88"/>
      <c r="VBT88"/>
      <c r="VBU88"/>
      <c r="VBV88"/>
      <c r="VBW88"/>
      <c r="VBX88"/>
      <c r="VBY88"/>
      <c r="VBZ88"/>
      <c r="VCA88"/>
      <c r="VCB88"/>
      <c r="VCC88"/>
      <c r="VCD88"/>
      <c r="VCE88"/>
      <c r="VCF88"/>
      <c r="VCG88"/>
      <c r="VCH88"/>
      <c r="VCI88"/>
      <c r="VCJ88"/>
      <c r="VCK88"/>
      <c r="VCL88"/>
      <c r="VCM88"/>
      <c r="VCN88"/>
      <c r="VCO88"/>
      <c r="VCP88"/>
      <c r="VCQ88"/>
      <c r="VCR88"/>
      <c r="VCS88"/>
      <c r="VCT88"/>
      <c r="VCU88"/>
      <c r="VCV88"/>
      <c r="VCW88"/>
      <c r="VCX88"/>
      <c r="VCY88"/>
      <c r="VCZ88"/>
      <c r="VDA88"/>
      <c r="VDB88"/>
      <c r="VDC88"/>
      <c r="VDD88"/>
      <c r="VDE88"/>
      <c r="VDF88"/>
      <c r="VDG88"/>
      <c r="VDH88"/>
      <c r="VDI88"/>
      <c r="VDJ88"/>
      <c r="VDK88"/>
      <c r="VDL88"/>
      <c r="VDM88"/>
      <c r="VDN88"/>
      <c r="VDO88"/>
      <c r="VDP88"/>
      <c r="VDQ88"/>
      <c r="VDR88"/>
      <c r="VDS88"/>
      <c r="VDT88"/>
      <c r="VDU88"/>
      <c r="VDV88"/>
      <c r="VDW88"/>
      <c r="VDX88"/>
      <c r="VDY88"/>
      <c r="VDZ88"/>
      <c r="VEA88"/>
      <c r="VEB88"/>
      <c r="VEC88"/>
      <c r="VED88"/>
      <c r="VEE88"/>
      <c r="VEF88"/>
      <c r="VEG88"/>
      <c r="VEH88"/>
      <c r="VEI88"/>
      <c r="VEJ88"/>
      <c r="VEK88"/>
      <c r="VEL88"/>
      <c r="VEM88"/>
      <c r="VEN88"/>
      <c r="VEO88"/>
      <c r="VEP88"/>
      <c r="VEQ88"/>
      <c r="VER88"/>
      <c r="VES88"/>
      <c r="VET88"/>
      <c r="VEU88"/>
      <c r="VEV88"/>
      <c r="VEW88"/>
      <c r="VEX88"/>
      <c r="VEY88"/>
      <c r="VEZ88"/>
      <c r="VFA88"/>
      <c r="VFB88"/>
      <c r="VFC88"/>
      <c r="VFD88"/>
      <c r="VFE88"/>
      <c r="VFF88"/>
      <c r="VFG88"/>
      <c r="VFH88"/>
      <c r="VFI88"/>
      <c r="VFJ88"/>
      <c r="VFK88"/>
      <c r="VFL88"/>
      <c r="VFM88"/>
      <c r="VFN88"/>
      <c r="VFO88"/>
      <c r="VFP88"/>
      <c r="VFQ88"/>
      <c r="VFR88"/>
      <c r="VFS88"/>
      <c r="VFT88"/>
      <c r="VFU88"/>
      <c r="VFV88"/>
      <c r="VFW88"/>
      <c r="VFX88"/>
      <c r="VFY88"/>
      <c r="VFZ88"/>
      <c r="VGA88"/>
      <c r="VGB88"/>
      <c r="VGC88"/>
      <c r="VGD88"/>
      <c r="VGE88"/>
      <c r="VGF88"/>
      <c r="VGG88"/>
      <c r="VGH88"/>
      <c r="VGI88"/>
      <c r="VGJ88"/>
      <c r="VGK88"/>
      <c r="VGL88"/>
      <c r="VGM88"/>
      <c r="VGN88"/>
      <c r="VGO88"/>
      <c r="VGP88"/>
      <c r="VGQ88"/>
      <c r="VGR88"/>
      <c r="VGS88"/>
      <c r="VGT88"/>
      <c r="VGU88"/>
      <c r="VGV88"/>
      <c r="VGW88"/>
      <c r="VGX88"/>
      <c r="VGY88"/>
      <c r="VGZ88"/>
      <c r="VHA88"/>
      <c r="VHB88"/>
      <c r="VHC88"/>
      <c r="VHD88"/>
      <c r="VHE88"/>
      <c r="VHF88"/>
      <c r="VHG88"/>
      <c r="VHH88"/>
      <c r="VHI88"/>
      <c r="VHJ88"/>
      <c r="VHK88"/>
      <c r="VHL88"/>
      <c r="VHM88"/>
      <c r="VHN88"/>
      <c r="VHO88"/>
      <c r="VHP88"/>
      <c r="VHQ88"/>
      <c r="VHR88"/>
      <c r="VHS88"/>
      <c r="VHT88"/>
      <c r="VHU88"/>
      <c r="VHV88"/>
      <c r="VHW88"/>
      <c r="VHX88"/>
      <c r="VHY88"/>
      <c r="VHZ88"/>
      <c r="VIA88"/>
      <c r="VIB88"/>
      <c r="VIC88"/>
      <c r="VID88"/>
      <c r="VIE88"/>
      <c r="VIF88"/>
      <c r="VIG88"/>
      <c r="VIH88"/>
      <c r="VII88"/>
      <c r="VIJ88"/>
      <c r="VIK88"/>
      <c r="VIL88"/>
      <c r="VIM88"/>
      <c r="VIN88"/>
      <c r="VIO88"/>
      <c r="VIP88"/>
      <c r="VIQ88"/>
      <c r="VIR88"/>
      <c r="VIS88"/>
      <c r="VIT88"/>
      <c r="VIU88"/>
      <c r="VIV88"/>
      <c r="VIW88"/>
      <c r="VIX88"/>
      <c r="VIY88"/>
      <c r="VIZ88"/>
      <c r="VJA88"/>
      <c r="VJB88"/>
      <c r="VJC88"/>
      <c r="VJD88"/>
      <c r="VJE88"/>
      <c r="VJF88"/>
      <c r="VJG88"/>
      <c r="VJH88"/>
      <c r="VJI88"/>
      <c r="VJJ88"/>
      <c r="VJK88"/>
      <c r="VJL88"/>
      <c r="VJM88"/>
      <c r="VJN88"/>
      <c r="VJO88"/>
      <c r="VJP88"/>
      <c r="VJQ88"/>
      <c r="VJR88"/>
      <c r="VJS88"/>
      <c r="VJT88"/>
      <c r="VJU88"/>
      <c r="VJV88"/>
      <c r="VJW88"/>
      <c r="VJX88"/>
      <c r="VJY88"/>
      <c r="VJZ88"/>
      <c r="VKA88"/>
      <c r="VKB88"/>
      <c r="VKC88"/>
      <c r="VKD88"/>
      <c r="VKE88"/>
      <c r="VKF88"/>
      <c r="VKG88"/>
      <c r="VKH88"/>
      <c r="VKI88"/>
      <c r="VKJ88"/>
      <c r="VKK88"/>
      <c r="VKL88"/>
      <c r="VKM88"/>
      <c r="VKN88"/>
      <c r="VKO88"/>
      <c r="VKP88"/>
      <c r="VKQ88"/>
      <c r="VKR88"/>
      <c r="VKS88"/>
      <c r="VKT88"/>
      <c r="VKU88"/>
      <c r="VKV88"/>
      <c r="VKW88"/>
      <c r="VKX88"/>
      <c r="VKY88"/>
      <c r="VKZ88"/>
      <c r="VLA88"/>
      <c r="VLB88"/>
      <c r="VLC88"/>
      <c r="VLD88"/>
      <c r="VLE88"/>
      <c r="VLF88"/>
      <c r="VLG88"/>
      <c r="VLH88"/>
      <c r="VLI88"/>
      <c r="VLJ88"/>
      <c r="VLK88"/>
      <c r="VLL88"/>
      <c r="VLM88"/>
      <c r="VLN88"/>
      <c r="VLO88"/>
      <c r="VLP88"/>
      <c r="VLQ88"/>
      <c r="VLR88"/>
      <c r="VLS88"/>
      <c r="VLT88"/>
      <c r="VLU88"/>
      <c r="VLV88"/>
      <c r="VLW88"/>
      <c r="VLX88"/>
      <c r="VLY88"/>
      <c r="VLZ88"/>
      <c r="VMA88"/>
      <c r="VMB88"/>
      <c r="VMC88"/>
      <c r="VMD88"/>
      <c r="VME88"/>
      <c r="VMF88"/>
      <c r="VMG88"/>
      <c r="VMH88"/>
      <c r="VMI88"/>
      <c r="VMJ88"/>
      <c r="VMK88"/>
      <c r="VML88"/>
      <c r="VMM88"/>
      <c r="VMN88"/>
      <c r="VMO88"/>
      <c r="VMP88"/>
      <c r="VMQ88"/>
      <c r="VMR88"/>
      <c r="VMS88"/>
      <c r="VMT88"/>
      <c r="VMU88"/>
      <c r="VMV88"/>
      <c r="VMW88"/>
      <c r="VMX88"/>
      <c r="VMY88"/>
      <c r="VMZ88"/>
      <c r="VNA88"/>
      <c r="VNB88"/>
      <c r="VNC88"/>
      <c r="VND88"/>
      <c r="VNE88"/>
      <c r="VNF88"/>
      <c r="VNG88"/>
      <c r="VNH88"/>
      <c r="VNI88"/>
      <c r="VNJ88"/>
      <c r="VNK88"/>
      <c r="VNL88"/>
      <c r="VNM88"/>
      <c r="VNN88"/>
      <c r="VNO88"/>
      <c r="VNP88"/>
      <c r="VNQ88"/>
      <c r="VNR88"/>
      <c r="VNS88"/>
      <c r="VNT88"/>
      <c r="VNU88"/>
      <c r="VNV88"/>
      <c r="VNW88"/>
      <c r="VNX88"/>
      <c r="VNY88"/>
      <c r="VNZ88"/>
      <c r="VOA88"/>
      <c r="VOB88"/>
      <c r="VOC88"/>
      <c r="VOD88"/>
      <c r="VOE88"/>
      <c r="VOF88"/>
      <c r="VOG88"/>
      <c r="VOH88"/>
      <c r="VOI88"/>
      <c r="VOJ88"/>
      <c r="VOK88"/>
      <c r="VOL88"/>
      <c r="VOM88"/>
      <c r="VON88"/>
      <c r="VOO88"/>
      <c r="VOP88"/>
      <c r="VOQ88"/>
      <c r="VOR88"/>
      <c r="VOS88"/>
      <c r="VOT88"/>
      <c r="VOU88"/>
      <c r="VOV88"/>
      <c r="VOW88"/>
      <c r="VOX88"/>
      <c r="VOY88"/>
      <c r="VOZ88"/>
      <c r="VPA88"/>
      <c r="VPB88"/>
      <c r="VPC88"/>
      <c r="VPD88"/>
      <c r="VPE88"/>
      <c r="VPF88"/>
      <c r="VPG88"/>
      <c r="VPH88"/>
      <c r="VPI88"/>
      <c r="VPJ88"/>
      <c r="VPK88"/>
      <c r="VPL88"/>
      <c r="VPM88"/>
      <c r="VPN88"/>
      <c r="VPO88"/>
      <c r="VPP88"/>
      <c r="VPQ88"/>
      <c r="VPR88"/>
      <c r="VPS88"/>
      <c r="VPT88"/>
      <c r="VPU88"/>
      <c r="VPV88"/>
      <c r="VPW88"/>
      <c r="VPX88"/>
      <c r="VPY88"/>
      <c r="VPZ88"/>
      <c r="VQA88"/>
      <c r="VQB88"/>
      <c r="VQC88"/>
      <c r="VQD88"/>
      <c r="VQE88"/>
      <c r="VQF88"/>
      <c r="VQG88"/>
      <c r="VQH88"/>
      <c r="VQI88"/>
      <c r="VQJ88"/>
      <c r="VQK88"/>
      <c r="VQL88"/>
      <c r="VQM88"/>
      <c r="VQN88"/>
      <c r="VQO88"/>
      <c r="VQP88"/>
      <c r="VQQ88"/>
      <c r="VQR88"/>
      <c r="VQS88"/>
      <c r="VQT88"/>
      <c r="VQU88"/>
      <c r="VQV88"/>
      <c r="VQW88"/>
      <c r="VQX88"/>
      <c r="VQY88"/>
      <c r="VQZ88"/>
      <c r="VRA88"/>
      <c r="VRB88"/>
      <c r="VRC88"/>
      <c r="VRD88"/>
      <c r="VRE88"/>
      <c r="VRF88"/>
      <c r="VRG88"/>
      <c r="VRH88"/>
      <c r="VRI88"/>
      <c r="VRJ88"/>
      <c r="VRK88"/>
      <c r="VRL88"/>
      <c r="VRM88"/>
      <c r="VRN88"/>
      <c r="VRO88"/>
      <c r="VRP88"/>
      <c r="VRQ88"/>
      <c r="VRR88"/>
      <c r="VRS88"/>
      <c r="VRT88"/>
      <c r="VRU88"/>
      <c r="VRV88"/>
      <c r="VRW88"/>
      <c r="VRX88"/>
      <c r="VRY88"/>
      <c r="VRZ88"/>
      <c r="VSA88"/>
      <c r="VSB88"/>
      <c r="VSC88"/>
      <c r="VSD88"/>
      <c r="VSE88"/>
      <c r="VSF88"/>
      <c r="VSG88"/>
      <c r="VSH88"/>
      <c r="VSI88"/>
      <c r="VSJ88"/>
      <c r="VSK88"/>
      <c r="VSL88"/>
      <c r="VSM88"/>
      <c r="VSN88"/>
      <c r="VSO88"/>
      <c r="VSP88"/>
      <c r="VSQ88"/>
      <c r="VSR88"/>
      <c r="VSS88"/>
      <c r="VST88"/>
      <c r="VSU88"/>
      <c r="VSV88"/>
      <c r="VSW88"/>
      <c r="VSX88"/>
      <c r="VSY88"/>
      <c r="VSZ88"/>
      <c r="VTA88"/>
      <c r="VTB88"/>
      <c r="VTC88"/>
      <c r="VTD88"/>
      <c r="VTE88"/>
      <c r="VTF88"/>
      <c r="VTG88"/>
      <c r="VTH88"/>
      <c r="VTI88"/>
      <c r="VTJ88"/>
      <c r="VTK88"/>
      <c r="VTL88"/>
      <c r="VTM88"/>
      <c r="VTN88"/>
      <c r="VTO88"/>
      <c r="VTP88"/>
      <c r="VTQ88"/>
      <c r="VTR88"/>
      <c r="VTS88"/>
      <c r="VTT88"/>
      <c r="VTU88"/>
      <c r="VTV88"/>
      <c r="VTW88"/>
      <c r="VTX88"/>
      <c r="VTY88"/>
      <c r="VTZ88"/>
      <c r="VUA88"/>
      <c r="VUB88"/>
      <c r="VUC88"/>
      <c r="VUD88"/>
      <c r="VUE88"/>
      <c r="VUF88"/>
      <c r="VUG88"/>
      <c r="VUH88"/>
      <c r="VUI88"/>
      <c r="VUJ88"/>
      <c r="VUK88"/>
      <c r="VUL88"/>
      <c r="VUM88"/>
      <c r="VUN88"/>
      <c r="VUO88"/>
      <c r="VUP88"/>
      <c r="VUQ88"/>
      <c r="VUR88"/>
      <c r="VUS88"/>
      <c r="VUT88"/>
      <c r="VUU88"/>
      <c r="VUV88"/>
      <c r="VUW88"/>
      <c r="VUX88"/>
      <c r="VUY88"/>
      <c r="VUZ88"/>
      <c r="VVA88"/>
      <c r="VVB88"/>
      <c r="VVC88"/>
      <c r="VVD88"/>
      <c r="VVE88"/>
      <c r="VVF88"/>
      <c r="VVG88"/>
      <c r="VVH88"/>
      <c r="VVI88"/>
      <c r="VVJ88"/>
      <c r="VVK88"/>
      <c r="VVL88"/>
      <c r="VVM88"/>
      <c r="VVN88"/>
      <c r="VVO88"/>
      <c r="VVP88"/>
      <c r="VVQ88"/>
      <c r="VVR88"/>
      <c r="VVS88"/>
      <c r="VVT88"/>
      <c r="VVU88"/>
      <c r="VVV88"/>
      <c r="VVW88"/>
      <c r="VVX88"/>
      <c r="VVY88"/>
      <c r="VVZ88"/>
      <c r="VWA88"/>
      <c r="VWB88"/>
      <c r="VWC88"/>
      <c r="VWD88"/>
      <c r="VWE88"/>
      <c r="VWF88"/>
      <c r="VWG88"/>
      <c r="VWH88"/>
      <c r="VWI88"/>
      <c r="VWJ88"/>
      <c r="VWK88"/>
      <c r="VWL88"/>
      <c r="VWM88"/>
      <c r="VWN88"/>
      <c r="VWO88"/>
      <c r="VWP88"/>
      <c r="VWQ88"/>
      <c r="VWR88"/>
      <c r="VWS88"/>
      <c r="VWT88"/>
      <c r="VWU88"/>
      <c r="VWV88"/>
      <c r="VWW88"/>
      <c r="VWX88"/>
      <c r="VWY88"/>
      <c r="VWZ88"/>
      <c r="VXA88"/>
      <c r="VXB88"/>
      <c r="VXC88"/>
      <c r="VXD88"/>
      <c r="VXE88"/>
      <c r="VXF88"/>
      <c r="VXG88"/>
      <c r="VXH88"/>
      <c r="VXI88"/>
      <c r="VXJ88"/>
      <c r="VXK88"/>
      <c r="VXL88"/>
      <c r="VXM88"/>
      <c r="VXN88"/>
      <c r="VXO88"/>
      <c r="VXP88"/>
      <c r="VXQ88"/>
      <c r="VXR88"/>
      <c r="VXS88"/>
      <c r="VXT88"/>
      <c r="VXU88"/>
      <c r="VXV88"/>
      <c r="VXW88"/>
      <c r="VXX88"/>
      <c r="VXY88"/>
      <c r="VXZ88"/>
      <c r="VYA88"/>
      <c r="VYB88"/>
      <c r="VYC88"/>
      <c r="VYD88"/>
      <c r="VYE88"/>
      <c r="VYF88"/>
      <c r="VYG88"/>
      <c r="VYH88"/>
      <c r="VYI88"/>
      <c r="VYJ88"/>
      <c r="VYK88"/>
      <c r="VYL88"/>
      <c r="VYM88"/>
      <c r="VYN88"/>
      <c r="VYO88"/>
      <c r="VYP88"/>
      <c r="VYQ88"/>
      <c r="VYR88"/>
      <c r="VYS88"/>
      <c r="VYT88"/>
      <c r="VYU88"/>
      <c r="VYV88"/>
      <c r="VYW88"/>
      <c r="VYX88"/>
      <c r="VYY88"/>
      <c r="VYZ88"/>
      <c r="VZA88"/>
      <c r="VZB88"/>
      <c r="VZC88"/>
      <c r="VZD88"/>
      <c r="VZE88"/>
      <c r="VZF88"/>
      <c r="VZG88"/>
      <c r="VZH88"/>
      <c r="VZI88"/>
      <c r="VZJ88"/>
      <c r="VZK88"/>
      <c r="VZL88"/>
      <c r="VZM88"/>
      <c r="VZN88"/>
      <c r="VZO88"/>
      <c r="VZP88"/>
      <c r="VZQ88"/>
      <c r="VZR88"/>
      <c r="VZS88"/>
      <c r="VZT88"/>
      <c r="VZU88"/>
      <c r="VZV88"/>
      <c r="VZW88"/>
      <c r="VZX88"/>
      <c r="VZY88"/>
      <c r="VZZ88"/>
      <c r="WAA88"/>
      <c r="WAB88"/>
      <c r="WAC88"/>
      <c r="WAD88"/>
      <c r="WAE88"/>
      <c r="WAF88"/>
      <c r="WAG88"/>
      <c r="WAH88"/>
      <c r="WAI88"/>
      <c r="WAJ88"/>
      <c r="WAK88"/>
      <c r="WAL88"/>
      <c r="WAM88"/>
      <c r="WAN88"/>
      <c r="WAO88"/>
      <c r="WAP88"/>
      <c r="WAQ88"/>
      <c r="WAR88"/>
      <c r="WAS88"/>
      <c r="WAT88"/>
      <c r="WAU88"/>
      <c r="WAV88"/>
      <c r="WAW88"/>
      <c r="WAX88"/>
      <c r="WAY88"/>
      <c r="WAZ88"/>
      <c r="WBA88"/>
      <c r="WBB88"/>
      <c r="WBC88"/>
      <c r="WBD88"/>
      <c r="WBE88"/>
      <c r="WBF88"/>
      <c r="WBG88"/>
      <c r="WBH88"/>
      <c r="WBI88"/>
      <c r="WBJ88"/>
      <c r="WBK88"/>
      <c r="WBL88"/>
      <c r="WBM88"/>
      <c r="WBN88"/>
      <c r="WBO88"/>
      <c r="WBP88"/>
      <c r="WBQ88"/>
      <c r="WBR88"/>
      <c r="WBS88"/>
      <c r="WBT88"/>
      <c r="WBU88"/>
      <c r="WBV88"/>
      <c r="WBW88"/>
      <c r="WBX88"/>
      <c r="WBY88"/>
      <c r="WBZ88"/>
      <c r="WCA88"/>
      <c r="WCB88"/>
      <c r="WCC88"/>
      <c r="WCD88"/>
      <c r="WCE88"/>
      <c r="WCF88"/>
      <c r="WCG88"/>
      <c r="WCH88"/>
      <c r="WCI88"/>
      <c r="WCJ88"/>
      <c r="WCK88"/>
      <c r="WCL88"/>
      <c r="WCM88"/>
      <c r="WCN88"/>
      <c r="WCO88"/>
      <c r="WCP88"/>
      <c r="WCQ88"/>
      <c r="WCR88"/>
      <c r="WCS88"/>
      <c r="WCT88"/>
      <c r="WCU88"/>
      <c r="WCV88"/>
      <c r="WCW88"/>
      <c r="WCX88"/>
      <c r="WCY88"/>
      <c r="WCZ88"/>
      <c r="WDA88"/>
      <c r="WDB88"/>
      <c r="WDC88"/>
      <c r="WDD88"/>
      <c r="WDE88"/>
      <c r="WDF88"/>
      <c r="WDG88"/>
      <c r="WDH88"/>
      <c r="WDI88"/>
      <c r="WDJ88"/>
      <c r="WDK88"/>
      <c r="WDL88"/>
      <c r="WDM88"/>
      <c r="WDN88"/>
      <c r="WDO88"/>
      <c r="WDP88"/>
      <c r="WDQ88"/>
      <c r="WDR88"/>
      <c r="WDS88"/>
      <c r="WDT88"/>
      <c r="WDU88"/>
      <c r="WDV88"/>
      <c r="WDW88"/>
      <c r="WDX88"/>
      <c r="WDY88"/>
      <c r="WDZ88"/>
      <c r="WEA88"/>
      <c r="WEB88"/>
      <c r="WEC88"/>
      <c r="WED88"/>
      <c r="WEE88"/>
      <c r="WEF88"/>
      <c r="WEG88"/>
      <c r="WEH88"/>
      <c r="WEI88"/>
      <c r="WEJ88"/>
      <c r="WEK88"/>
      <c r="WEL88"/>
      <c r="WEM88"/>
      <c r="WEN88"/>
      <c r="WEO88"/>
      <c r="WEP88"/>
      <c r="WEQ88"/>
      <c r="WER88"/>
      <c r="WES88"/>
      <c r="WET88"/>
      <c r="WEU88"/>
      <c r="WEV88"/>
      <c r="WEW88"/>
      <c r="WEX88"/>
      <c r="WEY88"/>
      <c r="WEZ88"/>
      <c r="WFA88"/>
      <c r="WFB88"/>
      <c r="WFC88"/>
      <c r="WFD88"/>
      <c r="WFE88"/>
      <c r="WFF88"/>
      <c r="WFG88"/>
      <c r="WFH88"/>
      <c r="WFI88"/>
      <c r="WFJ88"/>
      <c r="WFK88"/>
      <c r="WFL88"/>
      <c r="WFM88"/>
      <c r="WFN88"/>
      <c r="WFO88"/>
      <c r="WFP88"/>
      <c r="WFQ88"/>
      <c r="WFR88"/>
      <c r="WFS88"/>
      <c r="WFT88"/>
      <c r="WFU88"/>
      <c r="WFV88"/>
      <c r="WFW88"/>
      <c r="WFX88"/>
      <c r="WFY88"/>
      <c r="WFZ88"/>
      <c r="WGA88"/>
      <c r="WGB88"/>
      <c r="WGC88"/>
      <c r="WGD88"/>
      <c r="WGE88"/>
      <c r="WGF88"/>
      <c r="WGG88"/>
      <c r="WGH88"/>
      <c r="WGI88"/>
      <c r="WGJ88"/>
      <c r="WGK88"/>
      <c r="WGL88"/>
      <c r="WGM88"/>
      <c r="WGN88"/>
      <c r="WGO88"/>
      <c r="WGP88"/>
      <c r="WGQ88"/>
      <c r="WGR88"/>
      <c r="WGS88"/>
      <c r="WGT88"/>
      <c r="WGU88"/>
      <c r="WGV88"/>
      <c r="WGW88"/>
      <c r="WGX88"/>
      <c r="WGY88"/>
      <c r="WGZ88"/>
      <c r="WHA88"/>
      <c r="WHB88"/>
      <c r="WHC88"/>
      <c r="WHD88"/>
      <c r="WHE88"/>
      <c r="WHF88"/>
      <c r="WHG88"/>
      <c r="WHH88"/>
      <c r="WHI88"/>
      <c r="WHJ88"/>
      <c r="WHK88"/>
      <c r="WHL88"/>
      <c r="WHM88"/>
      <c r="WHN88"/>
      <c r="WHO88"/>
      <c r="WHP88"/>
      <c r="WHQ88"/>
      <c r="WHR88"/>
      <c r="WHS88"/>
      <c r="WHT88"/>
      <c r="WHU88"/>
      <c r="WHV88"/>
      <c r="WHW88"/>
      <c r="WHX88"/>
      <c r="WHY88"/>
      <c r="WHZ88"/>
      <c r="WIA88"/>
      <c r="WIB88"/>
      <c r="WIC88"/>
      <c r="WID88"/>
      <c r="WIE88"/>
      <c r="WIF88"/>
      <c r="WIG88"/>
      <c r="WIH88"/>
      <c r="WII88"/>
      <c r="WIJ88"/>
      <c r="WIK88"/>
      <c r="WIL88"/>
      <c r="WIM88"/>
      <c r="WIN88"/>
      <c r="WIO88"/>
      <c r="WIP88"/>
      <c r="WIQ88"/>
      <c r="WIR88"/>
      <c r="WIS88"/>
      <c r="WIT88"/>
      <c r="WIU88"/>
      <c r="WIV88"/>
      <c r="WIW88"/>
      <c r="WIX88"/>
      <c r="WIY88"/>
      <c r="WIZ88"/>
      <c r="WJA88"/>
      <c r="WJB88"/>
      <c r="WJC88"/>
      <c r="WJD88"/>
      <c r="WJE88"/>
      <c r="WJF88"/>
      <c r="WJG88"/>
      <c r="WJH88"/>
      <c r="WJI88"/>
      <c r="WJJ88"/>
      <c r="WJK88"/>
      <c r="WJL88"/>
      <c r="WJM88"/>
      <c r="WJN88"/>
      <c r="WJO88"/>
      <c r="WJP88"/>
      <c r="WJQ88"/>
      <c r="WJR88"/>
      <c r="WJS88"/>
      <c r="WJT88"/>
      <c r="WJU88"/>
      <c r="WJV88"/>
      <c r="WJW88"/>
      <c r="WJX88"/>
      <c r="WJY88"/>
      <c r="WJZ88"/>
      <c r="WKA88"/>
      <c r="WKB88"/>
      <c r="WKC88"/>
      <c r="WKD88"/>
      <c r="WKE88"/>
      <c r="WKF88"/>
      <c r="WKG88"/>
      <c r="WKH88"/>
      <c r="WKI88"/>
      <c r="WKJ88"/>
      <c r="WKK88"/>
      <c r="WKL88"/>
      <c r="WKM88"/>
      <c r="WKN88"/>
      <c r="WKO88"/>
      <c r="WKP88"/>
      <c r="WKQ88"/>
      <c r="WKR88"/>
      <c r="WKS88"/>
      <c r="WKT88"/>
      <c r="WKU88"/>
      <c r="WKV88"/>
      <c r="WKW88"/>
      <c r="WKX88"/>
      <c r="WKY88"/>
      <c r="WKZ88"/>
      <c r="WLA88"/>
      <c r="WLB88"/>
      <c r="WLC88"/>
      <c r="WLD88"/>
      <c r="WLE88"/>
      <c r="WLF88"/>
      <c r="WLG88"/>
      <c r="WLH88"/>
      <c r="WLI88"/>
      <c r="WLJ88"/>
      <c r="WLK88"/>
      <c r="WLL88"/>
      <c r="WLM88"/>
      <c r="WLN88"/>
      <c r="WLO88"/>
      <c r="WLP88"/>
      <c r="WLQ88"/>
      <c r="WLR88"/>
      <c r="WLS88"/>
      <c r="WLT88"/>
      <c r="WLU88"/>
      <c r="WLV88"/>
      <c r="WLW88"/>
      <c r="WLX88"/>
      <c r="WLY88"/>
      <c r="WLZ88"/>
      <c r="WMA88"/>
      <c r="WMB88"/>
      <c r="WMC88"/>
      <c r="WMD88"/>
      <c r="WME88"/>
      <c r="WMF88"/>
      <c r="WMG88"/>
      <c r="WMH88"/>
      <c r="WMI88"/>
      <c r="WMJ88"/>
      <c r="WMK88"/>
      <c r="WML88"/>
      <c r="WMM88"/>
      <c r="WMN88"/>
      <c r="WMO88"/>
      <c r="WMP88"/>
      <c r="WMQ88"/>
      <c r="WMR88"/>
      <c r="WMS88"/>
      <c r="WMT88"/>
      <c r="WMU88"/>
      <c r="WMV88"/>
      <c r="WMW88"/>
      <c r="WMX88"/>
      <c r="WMY88"/>
      <c r="WMZ88"/>
      <c r="WNA88"/>
      <c r="WNB88"/>
      <c r="WNC88"/>
      <c r="WND88"/>
      <c r="WNE88"/>
      <c r="WNF88"/>
      <c r="WNG88"/>
      <c r="WNH88"/>
      <c r="WNI88"/>
      <c r="WNJ88"/>
      <c r="WNK88"/>
      <c r="WNL88"/>
      <c r="WNM88"/>
      <c r="WNN88"/>
      <c r="WNO88"/>
      <c r="WNP88"/>
      <c r="WNQ88"/>
      <c r="WNR88"/>
      <c r="WNS88"/>
      <c r="WNT88"/>
      <c r="WNU88"/>
      <c r="WNV88"/>
      <c r="WNW88"/>
      <c r="WNX88"/>
      <c r="WNY88"/>
      <c r="WNZ88"/>
      <c r="WOA88"/>
      <c r="WOB88"/>
      <c r="WOC88"/>
      <c r="WOD88"/>
      <c r="WOE88"/>
      <c r="WOF88"/>
      <c r="WOG88"/>
      <c r="WOH88"/>
      <c r="WOI88"/>
      <c r="WOJ88"/>
      <c r="WOK88"/>
      <c r="WOL88"/>
      <c r="WOM88"/>
      <c r="WON88"/>
      <c r="WOO88"/>
      <c r="WOP88"/>
      <c r="WOQ88"/>
      <c r="WOR88"/>
      <c r="WOS88"/>
      <c r="WOT88"/>
      <c r="WOU88"/>
      <c r="WOV88"/>
      <c r="WOW88"/>
      <c r="WOX88"/>
      <c r="WOY88"/>
      <c r="WOZ88"/>
      <c r="WPA88"/>
      <c r="WPB88"/>
      <c r="WPC88"/>
      <c r="WPD88"/>
      <c r="WPE88"/>
      <c r="WPF88"/>
      <c r="WPG88"/>
      <c r="WPH88"/>
      <c r="WPI88"/>
      <c r="WPJ88"/>
      <c r="WPK88"/>
      <c r="WPL88"/>
      <c r="WPM88"/>
      <c r="WPN88"/>
      <c r="WPO88"/>
      <c r="WPP88"/>
      <c r="WPQ88"/>
      <c r="WPR88"/>
      <c r="WPS88"/>
      <c r="WPT88"/>
      <c r="WPU88"/>
      <c r="WPV88"/>
      <c r="WPW88"/>
      <c r="WPX88"/>
      <c r="WPY88"/>
      <c r="WPZ88"/>
      <c r="WQA88"/>
      <c r="WQB88"/>
      <c r="WQC88"/>
      <c r="WQD88"/>
      <c r="WQE88"/>
      <c r="WQF88"/>
      <c r="WQG88"/>
      <c r="WQH88"/>
      <c r="WQI88"/>
      <c r="WQJ88"/>
      <c r="WQK88"/>
      <c r="WQL88"/>
      <c r="WQM88"/>
      <c r="WQN88"/>
      <c r="WQO88"/>
      <c r="WQP88"/>
      <c r="WQQ88"/>
      <c r="WQR88"/>
      <c r="WQS88"/>
      <c r="WQT88"/>
      <c r="WQU88"/>
      <c r="WQV88"/>
      <c r="WQW88"/>
      <c r="WQX88"/>
      <c r="WQY88"/>
      <c r="WQZ88"/>
      <c r="WRA88"/>
      <c r="WRB88"/>
      <c r="WRC88"/>
      <c r="WRD88"/>
      <c r="WRE88"/>
      <c r="WRF88"/>
      <c r="WRG88"/>
      <c r="WRH88"/>
      <c r="WRI88"/>
      <c r="WRJ88"/>
      <c r="WRK88"/>
      <c r="WRL88"/>
      <c r="WRM88"/>
      <c r="WRN88"/>
      <c r="WRO88"/>
      <c r="WRP88"/>
      <c r="WRQ88"/>
      <c r="WRR88"/>
      <c r="WRS88"/>
      <c r="WRT88"/>
      <c r="WRU88"/>
      <c r="WRV88"/>
      <c r="WRW88"/>
      <c r="WRX88"/>
      <c r="WRY88"/>
      <c r="WRZ88"/>
      <c r="WSA88"/>
      <c r="WSB88"/>
      <c r="WSC88"/>
      <c r="WSD88"/>
      <c r="WSE88"/>
      <c r="WSF88"/>
      <c r="WSG88"/>
      <c r="WSH88"/>
      <c r="WSI88"/>
      <c r="WSJ88"/>
      <c r="WSK88"/>
      <c r="WSL88"/>
      <c r="WSM88"/>
      <c r="WSN88"/>
      <c r="WSO88"/>
      <c r="WSP88"/>
      <c r="WSQ88"/>
      <c r="WSR88"/>
      <c r="WSS88"/>
      <c r="WST88"/>
      <c r="WSU88"/>
      <c r="WSV88"/>
      <c r="WSW88"/>
      <c r="WSX88"/>
      <c r="WSY88"/>
      <c r="WSZ88"/>
      <c r="WTA88"/>
      <c r="WTB88"/>
      <c r="WTC88"/>
      <c r="WTD88"/>
      <c r="WTE88"/>
      <c r="WTF88"/>
      <c r="WTG88"/>
      <c r="WTH88"/>
      <c r="WTI88"/>
      <c r="WTJ88"/>
      <c r="WTK88"/>
      <c r="WTL88"/>
      <c r="WTM88"/>
      <c r="WTN88"/>
      <c r="WTO88"/>
      <c r="WTP88"/>
      <c r="WTQ88"/>
      <c r="WTR88"/>
      <c r="WTS88"/>
      <c r="WTT88"/>
      <c r="WTU88"/>
      <c r="WTV88"/>
      <c r="WTW88"/>
      <c r="WTX88"/>
      <c r="WTY88"/>
      <c r="WTZ88"/>
      <c r="WUA88"/>
      <c r="WUB88"/>
      <c r="WUC88"/>
      <c r="WUD88"/>
      <c r="WUE88"/>
      <c r="WUF88"/>
      <c r="WUG88"/>
      <c r="WUH88"/>
      <c r="WUI88"/>
      <c r="WUJ88"/>
      <c r="WUK88"/>
      <c r="WUL88"/>
      <c r="WUM88"/>
      <c r="WUN88"/>
      <c r="WUO88"/>
      <c r="WUP88"/>
      <c r="WUQ88"/>
      <c r="WUR88"/>
      <c r="WUS88"/>
      <c r="WUT88"/>
      <c r="WUU88"/>
      <c r="WUV88"/>
      <c r="WUW88"/>
      <c r="WUX88"/>
      <c r="WUY88"/>
      <c r="WUZ88"/>
      <c r="WVA88"/>
      <c r="WVB88"/>
      <c r="WVC88"/>
      <c r="WVD88"/>
      <c r="WVE88"/>
      <c r="WVF88"/>
      <c r="WVG88"/>
      <c r="WVH88"/>
      <c r="WVI88"/>
      <c r="WVJ88"/>
      <c r="WVK88"/>
      <c r="WVL88"/>
      <c r="WVM88"/>
      <c r="WVN88"/>
      <c r="WVO88"/>
      <c r="WVP88"/>
      <c r="WVQ88"/>
      <c r="WVR88"/>
      <c r="WVS88"/>
      <c r="WVT88"/>
      <c r="WVU88"/>
      <c r="WVV88"/>
      <c r="WVW88"/>
      <c r="WVX88"/>
      <c r="WVY88"/>
      <c r="WVZ88"/>
      <c r="WWA88"/>
      <c r="WWB88"/>
      <c r="WWC88"/>
      <c r="WWD88"/>
      <c r="WWE88"/>
      <c r="WWF88"/>
      <c r="WWG88"/>
      <c r="WWH88"/>
      <c r="WWI88"/>
      <c r="WWJ88"/>
      <c r="WWK88"/>
      <c r="WWL88"/>
      <c r="WWM88"/>
      <c r="WWN88"/>
      <c r="WWO88"/>
      <c r="WWP88"/>
      <c r="WWQ88"/>
      <c r="WWR88"/>
      <c r="WWS88"/>
      <c r="WWT88"/>
      <c r="WWU88"/>
      <c r="WWV88"/>
      <c r="WWW88"/>
      <c r="WWX88"/>
      <c r="WWY88"/>
      <c r="WWZ88"/>
      <c r="WXA88"/>
      <c r="WXB88"/>
      <c r="WXC88"/>
      <c r="WXD88"/>
      <c r="WXE88"/>
      <c r="WXF88"/>
      <c r="WXG88"/>
      <c r="WXH88"/>
      <c r="WXI88"/>
      <c r="WXJ88"/>
      <c r="WXK88"/>
      <c r="WXL88"/>
      <c r="WXM88"/>
      <c r="WXN88"/>
      <c r="WXO88"/>
      <c r="WXP88"/>
      <c r="WXQ88"/>
      <c r="WXR88"/>
      <c r="WXS88"/>
      <c r="WXT88"/>
      <c r="WXU88"/>
      <c r="WXV88"/>
      <c r="WXW88"/>
      <c r="WXX88"/>
      <c r="WXY88"/>
      <c r="WXZ88"/>
      <c r="WYA88"/>
      <c r="WYB88"/>
      <c r="WYC88"/>
      <c r="WYD88"/>
      <c r="WYE88"/>
      <c r="WYF88"/>
      <c r="WYG88"/>
      <c r="WYH88"/>
      <c r="WYI88"/>
      <c r="WYJ88"/>
      <c r="WYK88"/>
      <c r="WYL88"/>
      <c r="WYM88"/>
      <c r="WYN88"/>
      <c r="WYO88"/>
      <c r="WYP88"/>
      <c r="WYQ88"/>
      <c r="WYR88"/>
      <c r="WYS88"/>
      <c r="WYT88"/>
      <c r="WYU88"/>
      <c r="WYV88"/>
      <c r="WYW88"/>
      <c r="WYX88"/>
      <c r="WYY88"/>
      <c r="WYZ88"/>
      <c r="WZA88"/>
      <c r="WZB88"/>
      <c r="WZC88"/>
      <c r="WZD88"/>
      <c r="WZE88"/>
      <c r="WZF88"/>
      <c r="WZG88"/>
      <c r="WZH88"/>
      <c r="WZI88"/>
      <c r="WZJ88"/>
      <c r="WZK88"/>
      <c r="WZL88"/>
      <c r="WZM88"/>
      <c r="WZN88"/>
      <c r="WZO88"/>
      <c r="WZP88"/>
      <c r="WZQ88"/>
      <c r="WZR88"/>
      <c r="WZS88"/>
      <c r="WZT88"/>
      <c r="WZU88"/>
      <c r="WZV88"/>
      <c r="WZW88"/>
      <c r="WZX88"/>
      <c r="WZY88"/>
      <c r="WZZ88"/>
      <c r="XAA88"/>
      <c r="XAB88"/>
      <c r="XAC88"/>
      <c r="XAD88"/>
      <c r="XAE88"/>
      <c r="XAF88"/>
      <c r="XAG88"/>
      <c r="XAH88"/>
      <c r="XAI88"/>
      <c r="XAJ88"/>
      <c r="XAK88"/>
      <c r="XAL88"/>
      <c r="XAM88"/>
      <c r="XAN88"/>
      <c r="XAO88"/>
      <c r="XAP88"/>
      <c r="XAQ88"/>
      <c r="XAR88"/>
      <c r="XAS88"/>
      <c r="XAT88"/>
      <c r="XAU88"/>
      <c r="XAV88"/>
      <c r="XAW88"/>
      <c r="XAX88"/>
      <c r="XAY88"/>
      <c r="XAZ88"/>
      <c r="XBA88"/>
      <c r="XBB88"/>
      <c r="XBC88"/>
      <c r="XBD88"/>
      <c r="XBE88"/>
      <c r="XBF88"/>
      <c r="XBG88"/>
      <c r="XBH88"/>
      <c r="XBI88"/>
      <c r="XBJ88"/>
      <c r="XBK88"/>
      <c r="XBL88"/>
      <c r="XBM88"/>
      <c r="XBN88"/>
      <c r="XBO88"/>
      <c r="XBP88"/>
      <c r="XBQ88"/>
      <c r="XBR88"/>
      <c r="XBS88"/>
      <c r="XBT88"/>
      <c r="XBU88"/>
      <c r="XBV88"/>
      <c r="XBW88"/>
      <c r="XBX88"/>
      <c r="XBY88"/>
      <c r="XBZ88"/>
      <c r="XCA88"/>
      <c r="XCB88"/>
      <c r="XCC88"/>
      <c r="XCD88"/>
      <c r="XCE88"/>
      <c r="XCF88"/>
      <c r="XCG88"/>
      <c r="XCH88"/>
      <c r="XCI88"/>
      <c r="XCJ88"/>
      <c r="XCK88"/>
      <c r="XCL88"/>
      <c r="XCM88"/>
      <c r="XCN88"/>
      <c r="XCO88"/>
      <c r="XCP88"/>
      <c r="XCQ88"/>
      <c r="XCR88"/>
      <c r="XCS88"/>
      <c r="XCT88"/>
      <c r="XCU88"/>
      <c r="XCV88"/>
      <c r="XCW88"/>
      <c r="XCX88"/>
      <c r="XCY88"/>
      <c r="XCZ88"/>
      <c r="XDA88"/>
      <c r="XDB88"/>
      <c r="XDC88"/>
      <c r="XDD88"/>
      <c r="XDE88"/>
      <c r="XDF88"/>
      <c r="XDG88"/>
      <c r="XDH88"/>
      <c r="XDI88"/>
      <c r="XDJ88"/>
      <c r="XDK88"/>
      <c r="XDL88"/>
      <c r="XDM88"/>
      <c r="XDN88"/>
      <c r="XDO88"/>
      <c r="XDP88"/>
      <c r="XDQ88"/>
      <c r="XDR88"/>
      <c r="XDS88"/>
      <c r="XDT88"/>
      <c r="XDU88"/>
      <c r="XDV88"/>
      <c r="XDW88"/>
      <c r="XDX88"/>
      <c r="XDY88"/>
      <c r="XDZ88"/>
      <c r="XEA88"/>
      <c r="XEB88"/>
      <c r="XEC88"/>
      <c r="XED88"/>
      <c r="XEE88"/>
      <c r="XEF88"/>
      <c r="XEG88"/>
      <c r="XEH88"/>
      <c r="XEI88"/>
      <c r="XEJ88"/>
      <c r="XEK88"/>
      <c r="XEL88"/>
      <c r="XEM88"/>
      <c r="XEN88"/>
      <c r="XEO88"/>
      <c r="XEP88"/>
      <c r="XEQ88"/>
      <c r="XER88"/>
      <c r="XES88"/>
      <c r="XET88"/>
      <c r="XEU88"/>
      <c r="XEV88"/>
      <c r="XEW88"/>
      <c r="XEX88"/>
      <c r="XEY88"/>
      <c r="XEZ88"/>
      <c r="XFA88"/>
      <c r="XFB88"/>
      <c r="XFC88"/>
    </row>
    <row r="89" spans="1:16383" ht="60" customHeight="1">
      <c r="A89" s="18">
        <v>88</v>
      </c>
      <c r="B89" s="18" t="s">
        <v>15814</v>
      </c>
      <c r="C89" s="18" t="s">
        <v>17579</v>
      </c>
      <c r="D89" s="20">
        <f>COUNTIFS(调查表!C:C,年代!C89,调查表!H:H,"不详")</f>
        <v>0</v>
      </c>
      <c r="E89" s="47">
        <f>COUNTIFS(调查表!C:C,年代!C89,调查表!H:H,"夏")</f>
        <v>0</v>
      </c>
      <c r="F89" s="20">
        <f>COUNTIFS(调查表!C:C,年代!C89,调查表!H:H,"商")</f>
        <v>0</v>
      </c>
      <c r="G89" s="20">
        <f>COUNTIFS(调查表!C:C,年代!C89,调查表!H:H,"周（春秋战国）")</f>
        <v>0</v>
      </c>
      <c r="H89" s="20">
        <f>COUNTIFS(调查表!C:C,年代!C89,调查表!H:H,"秦朝")</f>
        <v>0</v>
      </c>
      <c r="I89" s="20">
        <f>COUNTIFS(调查表!C:C,年代!C89,调查表!H:H,"西汉")</f>
        <v>0</v>
      </c>
      <c r="J89" s="20">
        <f>COUNTIFS(调查表!C:C,年代!C89,调查表!H:H,"新朝")</f>
        <v>0</v>
      </c>
      <c r="K89" s="20">
        <f>COUNTIFS(调查表!C:C,年代!C89,调查表!H:H,"东汉")</f>
        <v>0</v>
      </c>
      <c r="L89" s="20">
        <f>COUNTIFS(调查表!C:C,年代!C89,调查表!H:H,"三国")</f>
        <v>0</v>
      </c>
      <c r="M89" s="20">
        <f>COUNTIFS(调查表!C:C,年代!C89,调查表!H:H,"晋")</f>
        <v>0</v>
      </c>
      <c r="N89" s="20">
        <f>COUNTIFS(调查表!C:C,年代!C89,调查表!H:H,"南北朝")</f>
        <v>0</v>
      </c>
      <c r="O89" s="20">
        <f>COUNTIFS(调查表!C:C,年代!C89,调查表!H:H,"隋朝")</f>
        <v>0</v>
      </c>
      <c r="P89" s="20">
        <f>COUNTIFS(调查表!C:C,年代!C89,调查表!H:H,"唐朝")</f>
        <v>0</v>
      </c>
      <c r="Q89" s="20">
        <f>COUNTIFS(调查表!C:C,年代!C89,调查表!H:H,"五代十国")</f>
        <v>0</v>
      </c>
      <c r="R89" s="20">
        <f>COUNTIFS(调查表!C:C,年代!C89,调查表!H:H,"宋")</f>
        <v>0</v>
      </c>
      <c r="S89" s="20">
        <f>COUNTIFS(调查表!C:C,年代!C89,调查表!H:H,"元")</f>
        <v>0</v>
      </c>
      <c r="T89" s="20">
        <f>COUNTIFS(调查表!C:C,年代!C89,调查表!H:H,"明")</f>
        <v>1</v>
      </c>
      <c r="U89" s="20">
        <f>COUNTIFS(调查表!C:C,年代!C89,调查表!H:H,"清")</f>
        <v>0</v>
      </c>
      <c r="V89" s="20">
        <f>COUNTIFS(调查表!C:C,年代!C89,调查表!H:H,"中华民国")</f>
        <v>0</v>
      </c>
      <c r="W89" s="20">
        <f>COUNTIFS(调查表!C:C,年代!C89,调查表!H:H,"50年代")</f>
        <v>0</v>
      </c>
      <c r="X89" s="20">
        <f>COUNTIFS(调查表!C:C,年代!C89,调查表!H:H,"60年代")</f>
        <v>0</v>
      </c>
      <c r="Y89" s="20">
        <f>COUNTIFS(调查表!C:C,年代!C89,调查表!H:H,"70年代")</f>
        <v>0</v>
      </c>
      <c r="Z89" s="20">
        <f>COUNTIFS(调查表!C:C,年代!C89,调查表!H:H,"80年代")</f>
        <v>0</v>
      </c>
      <c r="AA89" s="20">
        <f>COUNTIFS(调查表!C:C,年代!C89,调查表!H:H,"现代")</f>
        <v>0</v>
      </c>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c r="AMK89"/>
      <c r="AML89"/>
      <c r="AMM89"/>
      <c r="AMN89"/>
      <c r="AMO89"/>
      <c r="AMP89"/>
      <c r="AMQ89"/>
      <c r="AMR89"/>
      <c r="AMS89"/>
      <c r="AMT89"/>
      <c r="AMU89"/>
      <c r="AMV89"/>
      <c r="AMW89"/>
      <c r="AMX89"/>
      <c r="AMY89"/>
      <c r="AMZ89"/>
      <c r="ANA89"/>
      <c r="ANB89"/>
      <c r="ANC89"/>
      <c r="AND89"/>
      <c r="ANE89"/>
      <c r="ANF89"/>
      <c r="ANG89"/>
      <c r="ANH89"/>
      <c r="ANI89"/>
      <c r="ANJ89"/>
      <c r="ANK89"/>
      <c r="ANL89"/>
      <c r="ANM89"/>
      <c r="ANN89"/>
      <c r="ANO89"/>
      <c r="ANP89"/>
      <c r="ANQ89"/>
      <c r="ANR89"/>
      <c r="ANS89"/>
      <c r="ANT89"/>
      <c r="ANU89"/>
      <c r="ANV89"/>
      <c r="ANW89"/>
      <c r="ANX89"/>
      <c r="ANY89"/>
      <c r="ANZ89"/>
      <c r="AOA89"/>
      <c r="AOB89"/>
      <c r="AOC89"/>
      <c r="AOD89"/>
      <c r="AOE89"/>
      <c r="AOF89"/>
      <c r="AOG89"/>
      <c r="AOH89"/>
      <c r="AOI89"/>
      <c r="AOJ89"/>
      <c r="AOK89"/>
      <c r="AOL89"/>
      <c r="AOM89"/>
      <c r="AON89"/>
      <c r="AOO89"/>
      <c r="AOP89"/>
      <c r="AOQ89"/>
      <c r="AOR89"/>
      <c r="AOS89"/>
      <c r="AOT89"/>
      <c r="AOU89"/>
      <c r="AOV89"/>
      <c r="AOW89"/>
      <c r="AOX89"/>
      <c r="AOY89"/>
      <c r="AOZ89"/>
      <c r="APA89"/>
      <c r="APB89"/>
      <c r="APC89"/>
      <c r="APD89"/>
      <c r="APE89"/>
      <c r="APF89"/>
      <c r="APG89"/>
      <c r="APH89"/>
      <c r="API89"/>
      <c r="APJ89"/>
      <c r="APK89"/>
      <c r="APL89"/>
      <c r="APM89"/>
      <c r="APN89"/>
      <c r="APO89"/>
      <c r="APP89"/>
      <c r="APQ89"/>
      <c r="APR89"/>
      <c r="APS89"/>
      <c r="APT89"/>
      <c r="APU89"/>
      <c r="APV89"/>
      <c r="APW89"/>
      <c r="APX89"/>
      <c r="APY89"/>
      <c r="APZ89"/>
      <c r="AQA89"/>
      <c r="AQB89"/>
      <c r="AQC89"/>
      <c r="AQD89"/>
      <c r="AQE89"/>
      <c r="AQF89"/>
      <c r="AQG89"/>
      <c r="AQH89"/>
      <c r="AQI89"/>
      <c r="AQJ89"/>
      <c r="AQK89"/>
      <c r="AQL89"/>
      <c r="AQM89"/>
      <c r="AQN89"/>
      <c r="AQO89"/>
      <c r="AQP89"/>
      <c r="AQQ89"/>
      <c r="AQR89"/>
      <c r="AQS89"/>
      <c r="AQT89"/>
      <c r="AQU89"/>
      <c r="AQV89"/>
      <c r="AQW89"/>
      <c r="AQX89"/>
      <c r="AQY89"/>
      <c r="AQZ89"/>
      <c r="ARA89"/>
      <c r="ARB89"/>
      <c r="ARC89"/>
      <c r="ARD89"/>
      <c r="ARE89"/>
      <c r="ARF89"/>
      <c r="ARG89"/>
      <c r="ARH89"/>
      <c r="ARI89"/>
      <c r="ARJ89"/>
      <c r="ARK89"/>
      <c r="ARL89"/>
      <c r="ARM89"/>
      <c r="ARN89"/>
      <c r="ARO89"/>
      <c r="ARP89"/>
      <c r="ARQ89"/>
      <c r="ARR89"/>
      <c r="ARS89"/>
      <c r="ART89"/>
      <c r="ARU89"/>
      <c r="ARV89"/>
      <c r="ARW89"/>
      <c r="ARX89"/>
      <c r="ARY89"/>
      <c r="ARZ89"/>
      <c r="ASA89"/>
      <c r="ASB89"/>
      <c r="ASC89"/>
      <c r="ASD89"/>
      <c r="ASE89"/>
      <c r="ASF89"/>
      <c r="ASG89"/>
      <c r="ASH89"/>
      <c r="ASI89"/>
      <c r="ASJ89"/>
      <c r="ASK89"/>
      <c r="ASL89"/>
      <c r="ASM89"/>
      <c r="ASN89"/>
      <c r="ASO89"/>
      <c r="ASP89"/>
      <c r="ASQ89"/>
      <c r="ASR89"/>
      <c r="ASS89"/>
      <c r="AST89"/>
      <c r="ASU89"/>
      <c r="ASV89"/>
      <c r="ASW89"/>
      <c r="ASX89"/>
      <c r="ASY89"/>
      <c r="ASZ89"/>
      <c r="ATA89"/>
      <c r="ATB89"/>
      <c r="ATC89"/>
      <c r="ATD89"/>
      <c r="ATE89"/>
      <c r="ATF89"/>
      <c r="ATG89"/>
      <c r="ATH89"/>
      <c r="ATI89"/>
      <c r="ATJ89"/>
      <c r="ATK89"/>
      <c r="ATL89"/>
      <c r="ATM89"/>
      <c r="ATN89"/>
      <c r="ATO89"/>
      <c r="ATP89"/>
      <c r="ATQ89"/>
      <c r="ATR89"/>
      <c r="ATS89"/>
      <c r="ATT89"/>
      <c r="ATU89"/>
      <c r="ATV89"/>
      <c r="ATW89"/>
      <c r="ATX89"/>
      <c r="ATY89"/>
      <c r="ATZ89"/>
      <c r="AUA89"/>
      <c r="AUB89"/>
      <c r="AUC89"/>
      <c r="AUD89"/>
      <c r="AUE89"/>
      <c r="AUF89"/>
      <c r="AUG89"/>
      <c r="AUH89"/>
      <c r="AUI89"/>
      <c r="AUJ89"/>
      <c r="AUK89"/>
      <c r="AUL89"/>
      <c r="AUM89"/>
      <c r="AUN89"/>
      <c r="AUO89"/>
      <c r="AUP89"/>
      <c r="AUQ89"/>
      <c r="AUR89"/>
      <c r="AUS89"/>
      <c r="AUT89"/>
      <c r="AUU89"/>
      <c r="AUV89"/>
      <c r="AUW89"/>
      <c r="AUX89"/>
      <c r="AUY89"/>
      <c r="AUZ89"/>
      <c r="AVA89"/>
      <c r="AVB89"/>
      <c r="AVC89"/>
      <c r="AVD89"/>
      <c r="AVE89"/>
      <c r="AVF89"/>
      <c r="AVG89"/>
      <c r="AVH89"/>
      <c r="AVI89"/>
      <c r="AVJ89"/>
      <c r="AVK89"/>
      <c r="AVL89"/>
      <c r="AVM89"/>
      <c r="AVN89"/>
      <c r="AVO89"/>
      <c r="AVP89"/>
      <c r="AVQ89"/>
      <c r="AVR89"/>
      <c r="AVS89"/>
      <c r="AVT89"/>
      <c r="AVU89"/>
      <c r="AVV89"/>
      <c r="AVW89"/>
      <c r="AVX89"/>
      <c r="AVY89"/>
      <c r="AVZ89"/>
      <c r="AWA89"/>
      <c r="AWB89"/>
      <c r="AWC89"/>
      <c r="AWD89"/>
      <c r="AWE89"/>
      <c r="AWF89"/>
      <c r="AWG89"/>
      <c r="AWH89"/>
      <c r="AWI89"/>
      <c r="AWJ89"/>
      <c r="AWK89"/>
      <c r="AWL89"/>
      <c r="AWM89"/>
      <c r="AWN89"/>
      <c r="AWO89"/>
      <c r="AWP89"/>
      <c r="AWQ89"/>
      <c r="AWR89"/>
      <c r="AWS89"/>
      <c r="AWT89"/>
      <c r="AWU89"/>
      <c r="AWV89"/>
      <c r="AWW89"/>
      <c r="AWX89"/>
      <c r="AWY89"/>
      <c r="AWZ89"/>
      <c r="AXA89"/>
      <c r="AXB89"/>
      <c r="AXC89"/>
      <c r="AXD89"/>
      <c r="AXE89"/>
      <c r="AXF89"/>
      <c r="AXG89"/>
      <c r="AXH89"/>
      <c r="AXI89"/>
      <c r="AXJ89"/>
      <c r="AXK89"/>
      <c r="AXL89"/>
      <c r="AXM89"/>
      <c r="AXN89"/>
      <c r="AXO89"/>
      <c r="AXP89"/>
      <c r="AXQ89"/>
      <c r="AXR89"/>
      <c r="AXS89"/>
      <c r="AXT89"/>
      <c r="AXU89"/>
      <c r="AXV89"/>
      <c r="AXW89"/>
      <c r="AXX89"/>
      <c r="AXY89"/>
      <c r="AXZ89"/>
      <c r="AYA89"/>
      <c r="AYB89"/>
      <c r="AYC89"/>
      <c r="AYD89"/>
      <c r="AYE89"/>
      <c r="AYF89"/>
      <c r="AYG89"/>
      <c r="AYH89"/>
      <c r="AYI89"/>
      <c r="AYJ89"/>
      <c r="AYK89"/>
      <c r="AYL89"/>
      <c r="AYM89"/>
      <c r="AYN89"/>
      <c r="AYO89"/>
      <c r="AYP89"/>
      <c r="AYQ89"/>
      <c r="AYR89"/>
      <c r="AYS89"/>
      <c r="AYT89"/>
      <c r="AYU89"/>
      <c r="AYV89"/>
      <c r="AYW89"/>
      <c r="AYX89"/>
      <c r="AYY89"/>
      <c r="AYZ89"/>
      <c r="AZA89"/>
      <c r="AZB89"/>
      <c r="AZC89"/>
      <c r="AZD89"/>
      <c r="AZE89"/>
      <c r="AZF89"/>
      <c r="AZG89"/>
      <c r="AZH89"/>
      <c r="AZI89"/>
      <c r="AZJ89"/>
      <c r="AZK89"/>
      <c r="AZL89"/>
      <c r="AZM89"/>
      <c r="AZN89"/>
      <c r="AZO89"/>
      <c r="AZP89"/>
      <c r="AZQ89"/>
      <c r="AZR89"/>
      <c r="AZS89"/>
      <c r="AZT89"/>
      <c r="AZU89"/>
      <c r="AZV89"/>
      <c r="AZW89"/>
      <c r="AZX89"/>
      <c r="AZY89"/>
      <c r="AZZ89"/>
      <c r="BAA89"/>
      <c r="BAB89"/>
      <c r="BAC89"/>
      <c r="BAD89"/>
      <c r="BAE89"/>
      <c r="BAF89"/>
      <c r="BAG89"/>
      <c r="BAH89"/>
      <c r="BAI89"/>
      <c r="BAJ89"/>
      <c r="BAK89"/>
      <c r="BAL89"/>
      <c r="BAM89"/>
      <c r="BAN89"/>
      <c r="BAO89"/>
      <c r="BAP89"/>
      <c r="BAQ89"/>
      <c r="BAR89"/>
      <c r="BAS89"/>
      <c r="BAT89"/>
      <c r="BAU89"/>
      <c r="BAV89"/>
      <c r="BAW89"/>
      <c r="BAX89"/>
      <c r="BAY89"/>
      <c r="BAZ89"/>
      <c r="BBA89"/>
      <c r="BBB89"/>
      <c r="BBC89"/>
      <c r="BBD89"/>
      <c r="BBE89"/>
      <c r="BBF89"/>
      <c r="BBG89"/>
      <c r="BBH89"/>
      <c r="BBI89"/>
      <c r="BBJ89"/>
      <c r="BBK89"/>
      <c r="BBL89"/>
      <c r="BBM89"/>
      <c r="BBN89"/>
      <c r="BBO89"/>
      <c r="BBP89"/>
      <c r="BBQ89"/>
      <c r="BBR89"/>
      <c r="BBS89"/>
      <c r="BBT89"/>
      <c r="BBU89"/>
      <c r="BBV89"/>
      <c r="BBW89"/>
      <c r="BBX89"/>
      <c r="BBY89"/>
      <c r="BBZ89"/>
      <c r="BCA89"/>
      <c r="BCB89"/>
      <c r="BCC89"/>
      <c r="BCD89"/>
      <c r="BCE89"/>
      <c r="BCF89"/>
      <c r="BCG89"/>
      <c r="BCH89"/>
      <c r="BCI89"/>
      <c r="BCJ89"/>
      <c r="BCK89"/>
      <c r="BCL89"/>
      <c r="BCM89"/>
      <c r="BCN89"/>
      <c r="BCO89"/>
      <c r="BCP89"/>
      <c r="BCQ89"/>
      <c r="BCR89"/>
      <c r="BCS89"/>
      <c r="BCT89"/>
      <c r="BCU89"/>
      <c r="BCV89"/>
      <c r="BCW89"/>
      <c r="BCX89"/>
      <c r="BCY89"/>
      <c r="BCZ89"/>
      <c r="BDA89"/>
      <c r="BDB89"/>
      <c r="BDC89"/>
      <c r="BDD89"/>
      <c r="BDE89"/>
      <c r="BDF89"/>
      <c r="BDG89"/>
      <c r="BDH89"/>
      <c r="BDI89"/>
      <c r="BDJ89"/>
      <c r="BDK89"/>
      <c r="BDL89"/>
      <c r="BDM89"/>
      <c r="BDN89"/>
      <c r="BDO89"/>
      <c r="BDP89"/>
      <c r="BDQ89"/>
      <c r="BDR89"/>
      <c r="BDS89"/>
      <c r="BDT89"/>
      <c r="BDU89"/>
      <c r="BDV89"/>
      <c r="BDW89"/>
      <c r="BDX89"/>
      <c r="BDY89"/>
      <c r="BDZ89"/>
      <c r="BEA89"/>
      <c r="BEB89"/>
      <c r="BEC89"/>
      <c r="BED89"/>
      <c r="BEE89"/>
      <c r="BEF89"/>
      <c r="BEG89"/>
      <c r="BEH89"/>
      <c r="BEI89"/>
      <c r="BEJ89"/>
      <c r="BEK89"/>
      <c r="BEL89"/>
      <c r="BEM89"/>
      <c r="BEN89"/>
      <c r="BEO89"/>
      <c r="BEP89"/>
      <c r="BEQ89"/>
      <c r="BER89"/>
      <c r="BES89"/>
      <c r="BET89"/>
      <c r="BEU89"/>
      <c r="BEV89"/>
      <c r="BEW89"/>
      <c r="BEX89"/>
      <c r="BEY89"/>
      <c r="BEZ89"/>
      <c r="BFA89"/>
      <c r="BFB89"/>
      <c r="BFC89"/>
      <c r="BFD89"/>
      <c r="BFE89"/>
      <c r="BFF89"/>
      <c r="BFG89"/>
      <c r="BFH89"/>
      <c r="BFI89"/>
      <c r="BFJ89"/>
      <c r="BFK89"/>
      <c r="BFL89"/>
      <c r="BFM89"/>
      <c r="BFN89"/>
      <c r="BFO89"/>
      <c r="BFP89"/>
      <c r="BFQ89"/>
      <c r="BFR89"/>
      <c r="BFS89"/>
      <c r="BFT89"/>
      <c r="BFU89"/>
      <c r="BFV89"/>
      <c r="BFW89"/>
      <c r="BFX89"/>
      <c r="BFY89"/>
      <c r="BFZ89"/>
      <c r="BGA89"/>
      <c r="BGB89"/>
      <c r="BGC89"/>
      <c r="BGD89"/>
      <c r="BGE89"/>
      <c r="BGF89"/>
      <c r="BGG89"/>
      <c r="BGH89"/>
      <c r="BGI89"/>
      <c r="BGJ89"/>
      <c r="BGK89"/>
      <c r="BGL89"/>
      <c r="BGM89"/>
      <c r="BGN89"/>
      <c r="BGO89"/>
      <c r="BGP89"/>
      <c r="BGQ89"/>
      <c r="BGR89"/>
      <c r="BGS89"/>
      <c r="BGT89"/>
      <c r="BGU89"/>
      <c r="BGV89"/>
      <c r="BGW89"/>
      <c r="BGX89"/>
      <c r="BGY89"/>
      <c r="BGZ89"/>
      <c r="BHA89"/>
      <c r="BHB89"/>
      <c r="BHC89"/>
      <c r="BHD89"/>
      <c r="BHE89"/>
      <c r="BHF89"/>
      <c r="BHG89"/>
      <c r="BHH89"/>
      <c r="BHI89"/>
      <c r="BHJ89"/>
      <c r="BHK89"/>
      <c r="BHL89"/>
      <c r="BHM89"/>
      <c r="BHN89"/>
      <c r="BHO89"/>
      <c r="BHP89"/>
      <c r="BHQ89"/>
      <c r="BHR89"/>
      <c r="BHS89"/>
      <c r="BHT89"/>
      <c r="BHU89"/>
      <c r="BHV89"/>
      <c r="BHW89"/>
      <c r="BHX89"/>
      <c r="BHY89"/>
      <c r="BHZ89"/>
      <c r="BIA89"/>
      <c r="BIB89"/>
      <c r="BIC89"/>
      <c r="BID89"/>
      <c r="BIE89"/>
      <c r="BIF89"/>
      <c r="BIG89"/>
      <c r="BIH89"/>
      <c r="BII89"/>
      <c r="BIJ89"/>
      <c r="BIK89"/>
      <c r="BIL89"/>
      <c r="BIM89"/>
      <c r="BIN89"/>
      <c r="BIO89"/>
      <c r="BIP89"/>
      <c r="BIQ89"/>
      <c r="BIR89"/>
      <c r="BIS89"/>
      <c r="BIT89"/>
      <c r="BIU89"/>
      <c r="BIV89"/>
      <c r="BIW89"/>
      <c r="BIX89"/>
      <c r="BIY89"/>
      <c r="BIZ89"/>
      <c r="BJA89"/>
      <c r="BJB89"/>
      <c r="BJC89"/>
      <c r="BJD89"/>
      <c r="BJE89"/>
      <c r="BJF89"/>
      <c r="BJG89"/>
      <c r="BJH89"/>
      <c r="BJI89"/>
      <c r="BJJ89"/>
      <c r="BJK89"/>
      <c r="BJL89"/>
      <c r="BJM89"/>
      <c r="BJN89"/>
      <c r="BJO89"/>
      <c r="BJP89"/>
      <c r="BJQ89"/>
      <c r="BJR89"/>
      <c r="BJS89"/>
      <c r="BJT89"/>
      <c r="BJU89"/>
      <c r="BJV89"/>
      <c r="BJW89"/>
      <c r="BJX89"/>
      <c r="BJY89"/>
      <c r="BJZ89"/>
      <c r="BKA89"/>
      <c r="BKB89"/>
      <c r="BKC89"/>
      <c r="BKD89"/>
      <c r="BKE89"/>
      <c r="BKF89"/>
      <c r="BKG89"/>
      <c r="BKH89"/>
      <c r="BKI89"/>
      <c r="BKJ89"/>
      <c r="BKK89"/>
      <c r="BKL89"/>
      <c r="BKM89"/>
      <c r="BKN89"/>
      <c r="BKO89"/>
      <c r="BKP89"/>
      <c r="BKQ89"/>
      <c r="BKR89"/>
      <c r="BKS89"/>
      <c r="BKT89"/>
      <c r="BKU89"/>
      <c r="BKV89"/>
      <c r="BKW89"/>
      <c r="BKX89"/>
      <c r="BKY89"/>
      <c r="BKZ89"/>
      <c r="BLA89"/>
      <c r="BLB89"/>
      <c r="BLC89"/>
      <c r="BLD89"/>
      <c r="BLE89"/>
      <c r="BLF89"/>
      <c r="BLG89"/>
      <c r="BLH89"/>
      <c r="BLI89"/>
      <c r="BLJ89"/>
      <c r="BLK89"/>
      <c r="BLL89"/>
      <c r="BLM89"/>
      <c r="BLN89"/>
      <c r="BLO89"/>
      <c r="BLP89"/>
      <c r="BLQ89"/>
      <c r="BLR89"/>
      <c r="BLS89"/>
      <c r="BLT89"/>
      <c r="BLU89"/>
      <c r="BLV89"/>
      <c r="BLW89"/>
      <c r="BLX89"/>
      <c r="BLY89"/>
      <c r="BLZ89"/>
      <c r="BMA89"/>
      <c r="BMB89"/>
      <c r="BMC89"/>
      <c r="BMD89"/>
      <c r="BME89"/>
      <c r="BMF89"/>
      <c r="BMG89"/>
      <c r="BMH89"/>
      <c r="BMI89"/>
      <c r="BMJ89"/>
      <c r="BMK89"/>
      <c r="BML89"/>
      <c r="BMM89"/>
      <c r="BMN89"/>
      <c r="BMO89"/>
      <c r="BMP89"/>
      <c r="BMQ89"/>
      <c r="BMR89"/>
      <c r="BMS89"/>
      <c r="BMT89"/>
      <c r="BMU89"/>
      <c r="BMV89"/>
      <c r="BMW89"/>
      <c r="BMX89"/>
      <c r="BMY89"/>
      <c r="BMZ89"/>
      <c r="BNA89"/>
      <c r="BNB89"/>
      <c r="BNC89"/>
      <c r="BND89"/>
      <c r="BNE89"/>
      <c r="BNF89"/>
      <c r="BNG89"/>
      <c r="BNH89"/>
      <c r="BNI89"/>
      <c r="BNJ89"/>
      <c r="BNK89"/>
      <c r="BNL89"/>
      <c r="BNM89"/>
      <c r="BNN89"/>
      <c r="BNO89"/>
      <c r="BNP89"/>
      <c r="BNQ89"/>
      <c r="BNR89"/>
      <c r="BNS89"/>
      <c r="BNT89"/>
      <c r="BNU89"/>
      <c r="BNV89"/>
      <c r="BNW89"/>
      <c r="BNX89"/>
      <c r="BNY89"/>
      <c r="BNZ89"/>
      <c r="BOA89"/>
      <c r="BOB89"/>
      <c r="BOC89"/>
      <c r="BOD89"/>
      <c r="BOE89"/>
      <c r="BOF89"/>
      <c r="BOG89"/>
      <c r="BOH89"/>
      <c r="BOI89"/>
      <c r="BOJ89"/>
      <c r="BOK89"/>
      <c r="BOL89"/>
      <c r="BOM89"/>
      <c r="BON89"/>
      <c r="BOO89"/>
      <c r="BOP89"/>
      <c r="BOQ89"/>
      <c r="BOR89"/>
      <c r="BOS89"/>
      <c r="BOT89"/>
      <c r="BOU89"/>
      <c r="BOV89"/>
      <c r="BOW89"/>
      <c r="BOX89"/>
      <c r="BOY89"/>
      <c r="BOZ89"/>
      <c r="BPA89"/>
      <c r="BPB89"/>
      <c r="BPC89"/>
      <c r="BPD89"/>
      <c r="BPE89"/>
      <c r="BPF89"/>
      <c r="BPG89"/>
      <c r="BPH89"/>
      <c r="BPI89"/>
      <c r="BPJ89"/>
      <c r="BPK89"/>
      <c r="BPL89"/>
      <c r="BPM89"/>
      <c r="BPN89"/>
      <c r="BPO89"/>
      <c r="BPP89"/>
      <c r="BPQ89"/>
      <c r="BPR89"/>
      <c r="BPS89"/>
      <c r="BPT89"/>
      <c r="BPU89"/>
      <c r="BPV89"/>
      <c r="BPW89"/>
      <c r="BPX89"/>
      <c r="BPY89"/>
      <c r="BPZ89"/>
      <c r="BQA89"/>
      <c r="BQB89"/>
      <c r="BQC89"/>
      <c r="BQD89"/>
      <c r="BQE89"/>
      <c r="BQF89"/>
      <c r="BQG89"/>
      <c r="BQH89"/>
      <c r="BQI89"/>
      <c r="BQJ89"/>
      <c r="BQK89"/>
      <c r="BQL89"/>
      <c r="BQM89"/>
      <c r="BQN89"/>
      <c r="BQO89"/>
      <c r="BQP89"/>
      <c r="BQQ89"/>
      <c r="BQR89"/>
      <c r="BQS89"/>
      <c r="BQT89"/>
      <c r="BQU89"/>
      <c r="BQV89"/>
      <c r="BQW89"/>
      <c r="BQX89"/>
      <c r="BQY89"/>
      <c r="BQZ89"/>
      <c r="BRA89"/>
      <c r="BRB89"/>
      <c r="BRC89"/>
      <c r="BRD89"/>
      <c r="BRE89"/>
      <c r="BRF89"/>
      <c r="BRG89"/>
      <c r="BRH89"/>
      <c r="BRI89"/>
      <c r="BRJ89"/>
      <c r="BRK89"/>
      <c r="BRL89"/>
      <c r="BRM89"/>
      <c r="BRN89"/>
      <c r="BRO89"/>
      <c r="BRP89"/>
      <c r="BRQ89"/>
      <c r="BRR89"/>
      <c r="BRS89"/>
      <c r="BRT89"/>
      <c r="BRU89"/>
      <c r="BRV89"/>
      <c r="BRW89"/>
      <c r="BRX89"/>
      <c r="BRY89"/>
      <c r="BRZ89"/>
      <c r="BSA89"/>
      <c r="BSB89"/>
      <c r="BSC89"/>
      <c r="BSD89"/>
      <c r="BSE89"/>
      <c r="BSF89"/>
      <c r="BSG89"/>
      <c r="BSH89"/>
      <c r="BSI89"/>
      <c r="BSJ89"/>
      <c r="BSK89"/>
      <c r="BSL89"/>
      <c r="BSM89"/>
      <c r="BSN89"/>
      <c r="BSO89"/>
      <c r="BSP89"/>
      <c r="BSQ89"/>
      <c r="BSR89"/>
      <c r="BSS89"/>
      <c r="BST89"/>
      <c r="BSU89"/>
      <c r="BSV89"/>
      <c r="BSW89"/>
      <c r="BSX89"/>
      <c r="BSY89"/>
      <c r="BSZ89"/>
      <c r="BTA89"/>
      <c r="BTB89"/>
      <c r="BTC89"/>
      <c r="BTD89"/>
      <c r="BTE89"/>
      <c r="BTF89"/>
      <c r="BTG89"/>
      <c r="BTH89"/>
      <c r="BTI89"/>
      <c r="BTJ89"/>
      <c r="BTK89"/>
      <c r="BTL89"/>
      <c r="BTM89"/>
      <c r="BTN89"/>
      <c r="BTO89"/>
      <c r="BTP89"/>
      <c r="BTQ89"/>
      <c r="BTR89"/>
      <c r="BTS89"/>
      <c r="BTT89"/>
      <c r="BTU89"/>
      <c r="BTV89"/>
      <c r="BTW89"/>
      <c r="BTX89"/>
      <c r="BTY89"/>
      <c r="BTZ89"/>
      <c r="BUA89"/>
      <c r="BUB89"/>
      <c r="BUC89"/>
      <c r="BUD89"/>
      <c r="BUE89"/>
      <c r="BUF89"/>
      <c r="BUG89"/>
      <c r="BUH89"/>
      <c r="BUI89"/>
      <c r="BUJ89"/>
      <c r="BUK89"/>
      <c r="BUL89"/>
      <c r="BUM89"/>
      <c r="BUN89"/>
      <c r="BUO89"/>
      <c r="BUP89"/>
      <c r="BUQ89"/>
      <c r="BUR89"/>
      <c r="BUS89"/>
      <c r="BUT89"/>
      <c r="BUU89"/>
      <c r="BUV89"/>
      <c r="BUW89"/>
      <c r="BUX89"/>
      <c r="BUY89"/>
      <c r="BUZ89"/>
      <c r="BVA89"/>
      <c r="BVB89"/>
      <c r="BVC89"/>
      <c r="BVD89"/>
      <c r="BVE89"/>
      <c r="BVF89"/>
      <c r="BVG89"/>
      <c r="BVH89"/>
      <c r="BVI89"/>
      <c r="BVJ89"/>
      <c r="BVK89"/>
      <c r="BVL89"/>
      <c r="BVM89"/>
      <c r="BVN89"/>
      <c r="BVO89"/>
      <c r="BVP89"/>
      <c r="BVQ89"/>
      <c r="BVR89"/>
      <c r="BVS89"/>
      <c r="BVT89"/>
      <c r="BVU89"/>
      <c r="BVV89"/>
      <c r="BVW89"/>
      <c r="BVX89"/>
      <c r="BVY89"/>
      <c r="BVZ89"/>
      <c r="BWA89"/>
      <c r="BWB89"/>
      <c r="BWC89"/>
      <c r="BWD89"/>
      <c r="BWE89"/>
      <c r="BWF89"/>
      <c r="BWG89"/>
      <c r="BWH89"/>
      <c r="BWI89"/>
      <c r="BWJ89"/>
      <c r="BWK89"/>
      <c r="BWL89"/>
      <c r="BWM89"/>
      <c r="BWN89"/>
      <c r="BWO89"/>
      <c r="BWP89"/>
      <c r="BWQ89"/>
      <c r="BWR89"/>
      <c r="BWS89"/>
      <c r="BWT89"/>
      <c r="BWU89"/>
      <c r="BWV89"/>
      <c r="BWW89"/>
      <c r="BWX89"/>
      <c r="BWY89"/>
      <c r="BWZ89"/>
      <c r="BXA89"/>
      <c r="BXB89"/>
      <c r="BXC89"/>
      <c r="BXD89"/>
      <c r="BXE89"/>
      <c r="BXF89"/>
      <c r="BXG89"/>
      <c r="BXH89"/>
      <c r="BXI89"/>
      <c r="BXJ89"/>
      <c r="BXK89"/>
      <c r="BXL89"/>
      <c r="BXM89"/>
      <c r="BXN89"/>
      <c r="BXO89"/>
      <c r="BXP89"/>
      <c r="BXQ89"/>
      <c r="BXR89"/>
      <c r="BXS89"/>
      <c r="BXT89"/>
      <c r="BXU89"/>
      <c r="BXV89"/>
      <c r="BXW89"/>
      <c r="BXX89"/>
      <c r="BXY89"/>
      <c r="BXZ89"/>
      <c r="BYA89"/>
      <c r="BYB89"/>
      <c r="BYC89"/>
      <c r="BYD89"/>
      <c r="BYE89"/>
      <c r="BYF89"/>
      <c r="BYG89"/>
      <c r="BYH89"/>
      <c r="BYI89"/>
      <c r="BYJ89"/>
      <c r="BYK89"/>
      <c r="BYL89"/>
      <c r="BYM89"/>
      <c r="BYN89"/>
      <c r="BYO89"/>
      <c r="BYP89"/>
      <c r="BYQ89"/>
      <c r="BYR89"/>
      <c r="BYS89"/>
      <c r="BYT89"/>
      <c r="BYU89"/>
      <c r="BYV89"/>
      <c r="BYW89"/>
      <c r="BYX89"/>
      <c r="BYY89"/>
      <c r="BYZ89"/>
      <c r="BZA89"/>
      <c r="BZB89"/>
      <c r="BZC89"/>
      <c r="BZD89"/>
      <c r="BZE89"/>
      <c r="BZF89"/>
      <c r="BZG89"/>
      <c r="BZH89"/>
      <c r="BZI89"/>
      <c r="BZJ89"/>
      <c r="BZK89"/>
      <c r="BZL89"/>
      <c r="BZM89"/>
      <c r="BZN89"/>
      <c r="BZO89"/>
      <c r="BZP89"/>
      <c r="BZQ89"/>
      <c r="BZR89"/>
      <c r="BZS89"/>
      <c r="BZT89"/>
      <c r="BZU89"/>
      <c r="BZV89"/>
      <c r="BZW89"/>
      <c r="BZX89"/>
      <c r="BZY89"/>
      <c r="BZZ89"/>
      <c r="CAA89"/>
      <c r="CAB89"/>
      <c r="CAC89"/>
      <c r="CAD89"/>
      <c r="CAE89"/>
      <c r="CAF89"/>
      <c r="CAG89"/>
      <c r="CAH89"/>
      <c r="CAI89"/>
      <c r="CAJ89"/>
      <c r="CAK89"/>
      <c r="CAL89"/>
      <c r="CAM89"/>
      <c r="CAN89"/>
      <c r="CAO89"/>
      <c r="CAP89"/>
      <c r="CAQ89"/>
      <c r="CAR89"/>
      <c r="CAS89"/>
      <c r="CAT89"/>
      <c r="CAU89"/>
      <c r="CAV89"/>
      <c r="CAW89"/>
      <c r="CAX89"/>
      <c r="CAY89"/>
      <c r="CAZ89"/>
      <c r="CBA89"/>
      <c r="CBB89"/>
      <c r="CBC89"/>
      <c r="CBD89"/>
      <c r="CBE89"/>
      <c r="CBF89"/>
      <c r="CBG89"/>
      <c r="CBH89"/>
      <c r="CBI89"/>
      <c r="CBJ89"/>
      <c r="CBK89"/>
      <c r="CBL89"/>
      <c r="CBM89"/>
      <c r="CBN89"/>
      <c r="CBO89"/>
      <c r="CBP89"/>
      <c r="CBQ89"/>
      <c r="CBR89"/>
      <c r="CBS89"/>
      <c r="CBT89"/>
      <c r="CBU89"/>
      <c r="CBV89"/>
      <c r="CBW89"/>
      <c r="CBX89"/>
      <c r="CBY89"/>
      <c r="CBZ89"/>
      <c r="CCA89"/>
      <c r="CCB89"/>
      <c r="CCC89"/>
      <c r="CCD89"/>
      <c r="CCE89"/>
      <c r="CCF89"/>
      <c r="CCG89"/>
      <c r="CCH89"/>
      <c r="CCI89"/>
      <c r="CCJ89"/>
      <c r="CCK89"/>
      <c r="CCL89"/>
      <c r="CCM89"/>
      <c r="CCN89"/>
      <c r="CCO89"/>
      <c r="CCP89"/>
      <c r="CCQ89"/>
      <c r="CCR89"/>
      <c r="CCS89"/>
      <c r="CCT89"/>
      <c r="CCU89"/>
      <c r="CCV89"/>
      <c r="CCW89"/>
      <c r="CCX89"/>
      <c r="CCY89"/>
      <c r="CCZ89"/>
      <c r="CDA89"/>
      <c r="CDB89"/>
      <c r="CDC89"/>
      <c r="CDD89"/>
      <c r="CDE89"/>
      <c r="CDF89"/>
      <c r="CDG89"/>
      <c r="CDH89"/>
      <c r="CDI89"/>
      <c r="CDJ89"/>
      <c r="CDK89"/>
      <c r="CDL89"/>
      <c r="CDM89"/>
      <c r="CDN89"/>
      <c r="CDO89"/>
      <c r="CDP89"/>
      <c r="CDQ89"/>
      <c r="CDR89"/>
      <c r="CDS89"/>
      <c r="CDT89"/>
      <c r="CDU89"/>
      <c r="CDV89"/>
      <c r="CDW89"/>
      <c r="CDX89"/>
      <c r="CDY89"/>
      <c r="CDZ89"/>
      <c r="CEA89"/>
      <c r="CEB89"/>
      <c r="CEC89"/>
      <c r="CED89"/>
      <c r="CEE89"/>
      <c r="CEF89"/>
      <c r="CEG89"/>
      <c r="CEH89"/>
      <c r="CEI89"/>
      <c r="CEJ89"/>
      <c r="CEK89"/>
      <c r="CEL89"/>
      <c r="CEM89"/>
      <c r="CEN89"/>
      <c r="CEO89"/>
      <c r="CEP89"/>
      <c r="CEQ89"/>
      <c r="CER89"/>
      <c r="CES89"/>
      <c r="CET89"/>
      <c r="CEU89"/>
      <c r="CEV89"/>
      <c r="CEW89"/>
      <c r="CEX89"/>
      <c r="CEY89"/>
      <c r="CEZ89"/>
      <c r="CFA89"/>
      <c r="CFB89"/>
      <c r="CFC89"/>
      <c r="CFD89"/>
      <c r="CFE89"/>
      <c r="CFF89"/>
      <c r="CFG89"/>
      <c r="CFH89"/>
      <c r="CFI89"/>
      <c r="CFJ89"/>
      <c r="CFK89"/>
      <c r="CFL89"/>
      <c r="CFM89"/>
      <c r="CFN89"/>
      <c r="CFO89"/>
      <c r="CFP89"/>
      <c r="CFQ89"/>
      <c r="CFR89"/>
      <c r="CFS89"/>
      <c r="CFT89"/>
      <c r="CFU89"/>
      <c r="CFV89"/>
      <c r="CFW89"/>
      <c r="CFX89"/>
      <c r="CFY89"/>
      <c r="CFZ89"/>
      <c r="CGA89"/>
      <c r="CGB89"/>
      <c r="CGC89"/>
      <c r="CGD89"/>
      <c r="CGE89"/>
      <c r="CGF89"/>
      <c r="CGG89"/>
      <c r="CGH89"/>
      <c r="CGI89"/>
      <c r="CGJ89"/>
      <c r="CGK89"/>
      <c r="CGL89"/>
      <c r="CGM89"/>
      <c r="CGN89"/>
      <c r="CGO89"/>
      <c r="CGP89"/>
      <c r="CGQ89"/>
      <c r="CGR89"/>
      <c r="CGS89"/>
      <c r="CGT89"/>
      <c r="CGU89"/>
      <c r="CGV89"/>
      <c r="CGW89"/>
      <c r="CGX89"/>
      <c r="CGY89"/>
      <c r="CGZ89"/>
      <c r="CHA89"/>
      <c r="CHB89"/>
      <c r="CHC89"/>
      <c r="CHD89"/>
      <c r="CHE89"/>
      <c r="CHF89"/>
      <c r="CHG89"/>
      <c r="CHH89"/>
      <c r="CHI89"/>
      <c r="CHJ89"/>
      <c r="CHK89"/>
      <c r="CHL89"/>
      <c r="CHM89"/>
      <c r="CHN89"/>
      <c r="CHO89"/>
      <c r="CHP89"/>
      <c r="CHQ89"/>
      <c r="CHR89"/>
      <c r="CHS89"/>
      <c r="CHT89"/>
      <c r="CHU89"/>
      <c r="CHV89"/>
      <c r="CHW89"/>
      <c r="CHX89"/>
      <c r="CHY89"/>
      <c r="CHZ89"/>
      <c r="CIA89"/>
      <c r="CIB89"/>
      <c r="CIC89"/>
      <c r="CID89"/>
      <c r="CIE89"/>
      <c r="CIF89"/>
      <c r="CIG89"/>
      <c r="CIH89"/>
      <c r="CII89"/>
      <c r="CIJ89"/>
      <c r="CIK89"/>
      <c r="CIL89"/>
      <c r="CIM89"/>
      <c r="CIN89"/>
      <c r="CIO89"/>
      <c r="CIP89"/>
      <c r="CIQ89"/>
      <c r="CIR89"/>
      <c r="CIS89"/>
      <c r="CIT89"/>
      <c r="CIU89"/>
      <c r="CIV89"/>
      <c r="CIW89"/>
      <c r="CIX89"/>
      <c r="CIY89"/>
      <c r="CIZ89"/>
      <c r="CJA89"/>
      <c r="CJB89"/>
      <c r="CJC89"/>
      <c r="CJD89"/>
      <c r="CJE89"/>
      <c r="CJF89"/>
      <c r="CJG89"/>
      <c r="CJH89"/>
      <c r="CJI89"/>
      <c r="CJJ89"/>
      <c r="CJK89"/>
      <c r="CJL89"/>
      <c r="CJM89"/>
      <c r="CJN89"/>
      <c r="CJO89"/>
      <c r="CJP89"/>
      <c r="CJQ89"/>
      <c r="CJR89"/>
      <c r="CJS89"/>
      <c r="CJT89"/>
      <c r="CJU89"/>
      <c r="CJV89"/>
      <c r="CJW89"/>
      <c r="CJX89"/>
      <c r="CJY89"/>
      <c r="CJZ89"/>
      <c r="CKA89"/>
      <c r="CKB89"/>
      <c r="CKC89"/>
      <c r="CKD89"/>
      <c r="CKE89"/>
      <c r="CKF89"/>
      <c r="CKG89"/>
      <c r="CKH89"/>
      <c r="CKI89"/>
      <c r="CKJ89"/>
      <c r="CKK89"/>
      <c r="CKL89"/>
      <c r="CKM89"/>
      <c r="CKN89"/>
      <c r="CKO89"/>
      <c r="CKP89"/>
      <c r="CKQ89"/>
      <c r="CKR89"/>
      <c r="CKS89"/>
      <c r="CKT89"/>
      <c r="CKU89"/>
      <c r="CKV89"/>
      <c r="CKW89"/>
      <c r="CKX89"/>
      <c r="CKY89"/>
      <c r="CKZ89"/>
      <c r="CLA89"/>
      <c r="CLB89"/>
      <c r="CLC89"/>
      <c r="CLD89"/>
      <c r="CLE89"/>
      <c r="CLF89"/>
      <c r="CLG89"/>
      <c r="CLH89"/>
      <c r="CLI89"/>
      <c r="CLJ89"/>
      <c r="CLK89"/>
      <c r="CLL89"/>
      <c r="CLM89"/>
      <c r="CLN89"/>
      <c r="CLO89"/>
      <c r="CLP89"/>
      <c r="CLQ89"/>
      <c r="CLR89"/>
      <c r="CLS89"/>
      <c r="CLT89"/>
      <c r="CLU89"/>
      <c r="CLV89"/>
      <c r="CLW89"/>
      <c r="CLX89"/>
      <c r="CLY89"/>
      <c r="CLZ89"/>
      <c r="CMA89"/>
      <c r="CMB89"/>
      <c r="CMC89"/>
      <c r="CMD89"/>
      <c r="CME89"/>
      <c r="CMF89"/>
      <c r="CMG89"/>
      <c r="CMH89"/>
      <c r="CMI89"/>
      <c r="CMJ89"/>
      <c r="CMK89"/>
      <c r="CML89"/>
      <c r="CMM89"/>
      <c r="CMN89"/>
      <c r="CMO89"/>
      <c r="CMP89"/>
      <c r="CMQ89"/>
      <c r="CMR89"/>
      <c r="CMS89"/>
      <c r="CMT89"/>
      <c r="CMU89"/>
      <c r="CMV89"/>
      <c r="CMW89"/>
      <c r="CMX89"/>
      <c r="CMY89"/>
      <c r="CMZ89"/>
      <c r="CNA89"/>
      <c r="CNB89"/>
      <c r="CNC89"/>
      <c r="CND89"/>
      <c r="CNE89"/>
      <c r="CNF89"/>
      <c r="CNG89"/>
      <c r="CNH89"/>
      <c r="CNI89"/>
      <c r="CNJ89"/>
      <c r="CNK89"/>
      <c r="CNL89"/>
      <c r="CNM89"/>
      <c r="CNN89"/>
      <c r="CNO89"/>
      <c r="CNP89"/>
      <c r="CNQ89"/>
      <c r="CNR89"/>
      <c r="CNS89"/>
      <c r="CNT89"/>
      <c r="CNU89"/>
      <c r="CNV89"/>
      <c r="CNW89"/>
      <c r="CNX89"/>
      <c r="CNY89"/>
      <c r="CNZ89"/>
      <c r="COA89"/>
      <c r="COB89"/>
      <c r="COC89"/>
      <c r="COD89"/>
      <c r="COE89"/>
      <c r="COF89"/>
      <c r="COG89"/>
      <c r="COH89"/>
      <c r="COI89"/>
      <c r="COJ89"/>
      <c r="COK89"/>
      <c r="COL89"/>
      <c r="COM89"/>
      <c r="CON89"/>
      <c r="COO89"/>
      <c r="COP89"/>
      <c r="COQ89"/>
      <c r="COR89"/>
      <c r="COS89"/>
      <c r="COT89"/>
      <c r="COU89"/>
      <c r="COV89"/>
      <c r="COW89"/>
      <c r="COX89"/>
      <c r="COY89"/>
      <c r="COZ89"/>
      <c r="CPA89"/>
      <c r="CPB89"/>
      <c r="CPC89"/>
      <c r="CPD89"/>
      <c r="CPE89"/>
      <c r="CPF89"/>
      <c r="CPG89"/>
      <c r="CPH89"/>
      <c r="CPI89"/>
      <c r="CPJ89"/>
      <c r="CPK89"/>
      <c r="CPL89"/>
      <c r="CPM89"/>
      <c r="CPN89"/>
      <c r="CPO89"/>
      <c r="CPP89"/>
      <c r="CPQ89"/>
      <c r="CPR89"/>
      <c r="CPS89"/>
      <c r="CPT89"/>
      <c r="CPU89"/>
      <c r="CPV89"/>
      <c r="CPW89"/>
      <c r="CPX89"/>
      <c r="CPY89"/>
      <c r="CPZ89"/>
      <c r="CQA89"/>
      <c r="CQB89"/>
      <c r="CQC89"/>
      <c r="CQD89"/>
      <c r="CQE89"/>
      <c r="CQF89"/>
      <c r="CQG89"/>
      <c r="CQH89"/>
      <c r="CQI89"/>
      <c r="CQJ89"/>
      <c r="CQK89"/>
      <c r="CQL89"/>
      <c r="CQM89"/>
      <c r="CQN89"/>
      <c r="CQO89"/>
      <c r="CQP89"/>
      <c r="CQQ89"/>
      <c r="CQR89"/>
      <c r="CQS89"/>
      <c r="CQT89"/>
      <c r="CQU89"/>
      <c r="CQV89"/>
      <c r="CQW89"/>
      <c r="CQX89"/>
      <c r="CQY89"/>
      <c r="CQZ89"/>
      <c r="CRA89"/>
      <c r="CRB89"/>
      <c r="CRC89"/>
      <c r="CRD89"/>
      <c r="CRE89"/>
      <c r="CRF89"/>
      <c r="CRG89"/>
      <c r="CRH89"/>
      <c r="CRI89"/>
      <c r="CRJ89"/>
      <c r="CRK89"/>
      <c r="CRL89"/>
      <c r="CRM89"/>
      <c r="CRN89"/>
      <c r="CRO89"/>
      <c r="CRP89"/>
      <c r="CRQ89"/>
      <c r="CRR89"/>
      <c r="CRS89"/>
      <c r="CRT89"/>
      <c r="CRU89"/>
      <c r="CRV89"/>
      <c r="CRW89"/>
      <c r="CRX89"/>
      <c r="CRY89"/>
      <c r="CRZ89"/>
      <c r="CSA89"/>
      <c r="CSB89"/>
      <c r="CSC89"/>
      <c r="CSD89"/>
      <c r="CSE89"/>
      <c r="CSF89"/>
      <c r="CSG89"/>
      <c r="CSH89"/>
      <c r="CSI89"/>
      <c r="CSJ89"/>
      <c r="CSK89"/>
      <c r="CSL89"/>
      <c r="CSM89"/>
      <c r="CSN89"/>
      <c r="CSO89"/>
      <c r="CSP89"/>
      <c r="CSQ89"/>
      <c r="CSR89"/>
      <c r="CSS89"/>
      <c r="CST89"/>
      <c r="CSU89"/>
      <c r="CSV89"/>
      <c r="CSW89"/>
      <c r="CSX89"/>
      <c r="CSY89"/>
      <c r="CSZ89"/>
      <c r="CTA89"/>
      <c r="CTB89"/>
      <c r="CTC89"/>
      <c r="CTD89"/>
      <c r="CTE89"/>
      <c r="CTF89"/>
      <c r="CTG89"/>
      <c r="CTH89"/>
      <c r="CTI89"/>
      <c r="CTJ89"/>
      <c r="CTK89"/>
      <c r="CTL89"/>
      <c r="CTM89"/>
      <c r="CTN89"/>
      <c r="CTO89"/>
      <c r="CTP89"/>
      <c r="CTQ89"/>
      <c r="CTR89"/>
      <c r="CTS89"/>
      <c r="CTT89"/>
      <c r="CTU89"/>
      <c r="CTV89"/>
      <c r="CTW89"/>
      <c r="CTX89"/>
      <c r="CTY89"/>
      <c r="CTZ89"/>
      <c r="CUA89"/>
      <c r="CUB89"/>
      <c r="CUC89"/>
      <c r="CUD89"/>
      <c r="CUE89"/>
      <c r="CUF89"/>
      <c r="CUG89"/>
      <c r="CUH89"/>
      <c r="CUI89"/>
      <c r="CUJ89"/>
      <c r="CUK89"/>
      <c r="CUL89"/>
      <c r="CUM89"/>
      <c r="CUN89"/>
      <c r="CUO89"/>
      <c r="CUP89"/>
      <c r="CUQ89"/>
      <c r="CUR89"/>
      <c r="CUS89"/>
      <c r="CUT89"/>
      <c r="CUU89"/>
      <c r="CUV89"/>
      <c r="CUW89"/>
      <c r="CUX89"/>
      <c r="CUY89"/>
      <c r="CUZ89"/>
      <c r="CVA89"/>
      <c r="CVB89"/>
      <c r="CVC89"/>
      <c r="CVD89"/>
      <c r="CVE89"/>
      <c r="CVF89"/>
      <c r="CVG89"/>
      <c r="CVH89"/>
      <c r="CVI89"/>
      <c r="CVJ89"/>
      <c r="CVK89"/>
      <c r="CVL89"/>
      <c r="CVM89"/>
      <c r="CVN89"/>
      <c r="CVO89"/>
      <c r="CVP89"/>
      <c r="CVQ89"/>
      <c r="CVR89"/>
      <c r="CVS89"/>
      <c r="CVT89"/>
      <c r="CVU89"/>
      <c r="CVV89"/>
      <c r="CVW89"/>
      <c r="CVX89"/>
      <c r="CVY89"/>
      <c r="CVZ89"/>
      <c r="CWA89"/>
      <c r="CWB89"/>
      <c r="CWC89"/>
      <c r="CWD89"/>
      <c r="CWE89"/>
      <c r="CWF89"/>
      <c r="CWG89"/>
      <c r="CWH89"/>
      <c r="CWI89"/>
      <c r="CWJ89"/>
      <c r="CWK89"/>
      <c r="CWL89"/>
      <c r="CWM89"/>
      <c r="CWN89"/>
      <c r="CWO89"/>
      <c r="CWP89"/>
      <c r="CWQ89"/>
      <c r="CWR89"/>
      <c r="CWS89"/>
      <c r="CWT89"/>
      <c r="CWU89"/>
      <c r="CWV89"/>
      <c r="CWW89"/>
      <c r="CWX89"/>
      <c r="CWY89"/>
      <c r="CWZ89"/>
      <c r="CXA89"/>
      <c r="CXB89"/>
      <c r="CXC89"/>
      <c r="CXD89"/>
      <c r="CXE89"/>
      <c r="CXF89"/>
      <c r="CXG89"/>
      <c r="CXH89"/>
      <c r="CXI89"/>
      <c r="CXJ89"/>
      <c r="CXK89"/>
      <c r="CXL89"/>
      <c r="CXM89"/>
      <c r="CXN89"/>
      <c r="CXO89"/>
      <c r="CXP89"/>
      <c r="CXQ89"/>
      <c r="CXR89"/>
      <c r="CXS89"/>
      <c r="CXT89"/>
      <c r="CXU89"/>
      <c r="CXV89"/>
      <c r="CXW89"/>
      <c r="CXX89"/>
      <c r="CXY89"/>
      <c r="CXZ89"/>
      <c r="CYA89"/>
      <c r="CYB89"/>
      <c r="CYC89"/>
      <c r="CYD89"/>
      <c r="CYE89"/>
      <c r="CYF89"/>
      <c r="CYG89"/>
      <c r="CYH89"/>
      <c r="CYI89"/>
      <c r="CYJ89"/>
      <c r="CYK89"/>
      <c r="CYL89"/>
      <c r="CYM89"/>
      <c r="CYN89"/>
      <c r="CYO89"/>
      <c r="CYP89"/>
      <c r="CYQ89"/>
      <c r="CYR89"/>
      <c r="CYS89"/>
      <c r="CYT89"/>
      <c r="CYU89"/>
      <c r="CYV89"/>
      <c r="CYW89"/>
      <c r="CYX89"/>
      <c r="CYY89"/>
      <c r="CYZ89"/>
      <c r="CZA89"/>
      <c r="CZB89"/>
      <c r="CZC89"/>
      <c r="CZD89"/>
      <c r="CZE89"/>
      <c r="CZF89"/>
      <c r="CZG89"/>
      <c r="CZH89"/>
      <c r="CZI89"/>
      <c r="CZJ89"/>
      <c r="CZK89"/>
      <c r="CZL89"/>
      <c r="CZM89"/>
      <c r="CZN89"/>
      <c r="CZO89"/>
      <c r="CZP89"/>
      <c r="CZQ89"/>
      <c r="CZR89"/>
      <c r="CZS89"/>
      <c r="CZT89"/>
      <c r="CZU89"/>
      <c r="CZV89"/>
      <c r="CZW89"/>
      <c r="CZX89"/>
      <c r="CZY89"/>
      <c r="CZZ89"/>
      <c r="DAA89"/>
      <c r="DAB89"/>
      <c r="DAC89"/>
      <c r="DAD89"/>
      <c r="DAE89"/>
      <c r="DAF89"/>
      <c r="DAG89"/>
      <c r="DAH89"/>
      <c r="DAI89"/>
      <c r="DAJ89"/>
      <c r="DAK89"/>
      <c r="DAL89"/>
      <c r="DAM89"/>
      <c r="DAN89"/>
      <c r="DAO89"/>
      <c r="DAP89"/>
      <c r="DAQ89"/>
      <c r="DAR89"/>
      <c r="DAS89"/>
      <c r="DAT89"/>
      <c r="DAU89"/>
      <c r="DAV89"/>
      <c r="DAW89"/>
      <c r="DAX89"/>
      <c r="DAY89"/>
      <c r="DAZ89"/>
      <c r="DBA89"/>
      <c r="DBB89"/>
      <c r="DBC89"/>
      <c r="DBD89"/>
      <c r="DBE89"/>
      <c r="DBF89"/>
      <c r="DBG89"/>
      <c r="DBH89"/>
      <c r="DBI89"/>
      <c r="DBJ89"/>
      <c r="DBK89"/>
      <c r="DBL89"/>
      <c r="DBM89"/>
      <c r="DBN89"/>
      <c r="DBO89"/>
      <c r="DBP89"/>
      <c r="DBQ89"/>
      <c r="DBR89"/>
      <c r="DBS89"/>
      <c r="DBT89"/>
      <c r="DBU89"/>
      <c r="DBV89"/>
      <c r="DBW89"/>
      <c r="DBX89"/>
      <c r="DBY89"/>
      <c r="DBZ89"/>
      <c r="DCA89"/>
      <c r="DCB89"/>
      <c r="DCC89"/>
      <c r="DCD89"/>
      <c r="DCE89"/>
      <c r="DCF89"/>
      <c r="DCG89"/>
      <c r="DCH89"/>
      <c r="DCI89"/>
      <c r="DCJ89"/>
      <c r="DCK89"/>
      <c r="DCL89"/>
      <c r="DCM89"/>
      <c r="DCN89"/>
      <c r="DCO89"/>
      <c r="DCP89"/>
      <c r="DCQ89"/>
      <c r="DCR89"/>
      <c r="DCS89"/>
      <c r="DCT89"/>
      <c r="DCU89"/>
      <c r="DCV89"/>
      <c r="DCW89"/>
      <c r="DCX89"/>
      <c r="DCY89"/>
      <c r="DCZ89"/>
      <c r="DDA89"/>
      <c r="DDB89"/>
      <c r="DDC89"/>
      <c r="DDD89"/>
      <c r="DDE89"/>
      <c r="DDF89"/>
      <c r="DDG89"/>
      <c r="DDH89"/>
      <c r="DDI89"/>
      <c r="DDJ89"/>
      <c r="DDK89"/>
      <c r="DDL89"/>
      <c r="DDM89"/>
      <c r="DDN89"/>
      <c r="DDO89"/>
      <c r="DDP89"/>
      <c r="DDQ89"/>
      <c r="DDR89"/>
      <c r="DDS89"/>
      <c r="DDT89"/>
      <c r="DDU89"/>
      <c r="DDV89"/>
      <c r="DDW89"/>
      <c r="DDX89"/>
      <c r="DDY89"/>
      <c r="DDZ89"/>
      <c r="DEA89"/>
      <c r="DEB89"/>
      <c r="DEC89"/>
      <c r="DED89"/>
      <c r="DEE89"/>
      <c r="DEF89"/>
      <c r="DEG89"/>
      <c r="DEH89"/>
      <c r="DEI89"/>
      <c r="DEJ89"/>
      <c r="DEK89"/>
      <c r="DEL89"/>
      <c r="DEM89"/>
      <c r="DEN89"/>
      <c r="DEO89"/>
      <c r="DEP89"/>
      <c r="DEQ89"/>
      <c r="DER89"/>
      <c r="DES89"/>
      <c r="DET89"/>
      <c r="DEU89"/>
      <c r="DEV89"/>
      <c r="DEW89"/>
      <c r="DEX89"/>
      <c r="DEY89"/>
      <c r="DEZ89"/>
      <c r="DFA89"/>
      <c r="DFB89"/>
      <c r="DFC89"/>
      <c r="DFD89"/>
      <c r="DFE89"/>
      <c r="DFF89"/>
      <c r="DFG89"/>
      <c r="DFH89"/>
      <c r="DFI89"/>
      <c r="DFJ89"/>
      <c r="DFK89"/>
      <c r="DFL89"/>
      <c r="DFM89"/>
      <c r="DFN89"/>
      <c r="DFO89"/>
      <c r="DFP89"/>
      <c r="DFQ89"/>
      <c r="DFR89"/>
      <c r="DFS89"/>
      <c r="DFT89"/>
      <c r="DFU89"/>
      <c r="DFV89"/>
      <c r="DFW89"/>
      <c r="DFX89"/>
      <c r="DFY89"/>
      <c r="DFZ89"/>
      <c r="DGA89"/>
      <c r="DGB89"/>
      <c r="DGC89"/>
      <c r="DGD89"/>
      <c r="DGE89"/>
      <c r="DGF89"/>
      <c r="DGG89"/>
      <c r="DGH89"/>
      <c r="DGI89"/>
      <c r="DGJ89"/>
      <c r="DGK89"/>
      <c r="DGL89"/>
      <c r="DGM89"/>
      <c r="DGN89"/>
      <c r="DGO89"/>
      <c r="DGP89"/>
      <c r="DGQ89"/>
      <c r="DGR89"/>
      <c r="DGS89"/>
      <c r="DGT89"/>
      <c r="DGU89"/>
      <c r="DGV89"/>
      <c r="DGW89"/>
      <c r="DGX89"/>
      <c r="DGY89"/>
      <c r="DGZ89"/>
      <c r="DHA89"/>
      <c r="DHB89"/>
      <c r="DHC89"/>
      <c r="DHD89"/>
      <c r="DHE89"/>
      <c r="DHF89"/>
      <c r="DHG89"/>
      <c r="DHH89"/>
      <c r="DHI89"/>
      <c r="DHJ89"/>
      <c r="DHK89"/>
      <c r="DHL89"/>
      <c r="DHM89"/>
      <c r="DHN89"/>
      <c r="DHO89"/>
      <c r="DHP89"/>
      <c r="DHQ89"/>
      <c r="DHR89"/>
      <c r="DHS89"/>
      <c r="DHT89"/>
      <c r="DHU89"/>
      <c r="DHV89"/>
      <c r="DHW89"/>
      <c r="DHX89"/>
      <c r="DHY89"/>
      <c r="DHZ89"/>
      <c r="DIA89"/>
      <c r="DIB89"/>
      <c r="DIC89"/>
      <c r="DID89"/>
      <c r="DIE89"/>
      <c r="DIF89"/>
      <c r="DIG89"/>
      <c r="DIH89"/>
      <c r="DII89"/>
      <c r="DIJ89"/>
      <c r="DIK89"/>
      <c r="DIL89"/>
      <c r="DIM89"/>
      <c r="DIN89"/>
      <c r="DIO89"/>
      <c r="DIP89"/>
      <c r="DIQ89"/>
      <c r="DIR89"/>
      <c r="DIS89"/>
      <c r="DIT89"/>
      <c r="DIU89"/>
      <c r="DIV89"/>
      <c r="DIW89"/>
      <c r="DIX89"/>
      <c r="DIY89"/>
      <c r="DIZ89"/>
      <c r="DJA89"/>
      <c r="DJB89"/>
      <c r="DJC89"/>
      <c r="DJD89"/>
      <c r="DJE89"/>
      <c r="DJF89"/>
      <c r="DJG89"/>
      <c r="DJH89"/>
      <c r="DJI89"/>
      <c r="DJJ89"/>
      <c r="DJK89"/>
      <c r="DJL89"/>
      <c r="DJM89"/>
      <c r="DJN89"/>
      <c r="DJO89"/>
      <c r="DJP89"/>
      <c r="DJQ89"/>
      <c r="DJR89"/>
      <c r="DJS89"/>
      <c r="DJT89"/>
      <c r="DJU89"/>
      <c r="DJV89"/>
      <c r="DJW89"/>
      <c r="DJX89"/>
      <c r="DJY89"/>
      <c r="DJZ89"/>
      <c r="DKA89"/>
      <c r="DKB89"/>
      <c r="DKC89"/>
      <c r="DKD89"/>
      <c r="DKE89"/>
      <c r="DKF89"/>
      <c r="DKG89"/>
      <c r="DKH89"/>
      <c r="DKI89"/>
      <c r="DKJ89"/>
      <c r="DKK89"/>
      <c r="DKL89"/>
      <c r="DKM89"/>
      <c r="DKN89"/>
      <c r="DKO89"/>
      <c r="DKP89"/>
      <c r="DKQ89"/>
      <c r="DKR89"/>
      <c r="DKS89"/>
      <c r="DKT89"/>
      <c r="DKU89"/>
      <c r="DKV89"/>
      <c r="DKW89"/>
      <c r="DKX89"/>
      <c r="DKY89"/>
      <c r="DKZ89"/>
      <c r="DLA89"/>
      <c r="DLB89"/>
      <c r="DLC89"/>
      <c r="DLD89"/>
      <c r="DLE89"/>
      <c r="DLF89"/>
      <c r="DLG89"/>
      <c r="DLH89"/>
      <c r="DLI89"/>
      <c r="DLJ89"/>
      <c r="DLK89"/>
      <c r="DLL89"/>
      <c r="DLM89"/>
      <c r="DLN89"/>
      <c r="DLO89"/>
      <c r="DLP89"/>
      <c r="DLQ89"/>
      <c r="DLR89"/>
      <c r="DLS89"/>
      <c r="DLT89"/>
      <c r="DLU89"/>
      <c r="DLV89"/>
      <c r="DLW89"/>
      <c r="DLX89"/>
      <c r="DLY89"/>
      <c r="DLZ89"/>
      <c r="DMA89"/>
      <c r="DMB89"/>
      <c r="DMC89"/>
      <c r="DMD89"/>
      <c r="DME89"/>
      <c r="DMF89"/>
      <c r="DMG89"/>
      <c r="DMH89"/>
      <c r="DMI89"/>
      <c r="DMJ89"/>
      <c r="DMK89"/>
      <c r="DML89"/>
      <c r="DMM89"/>
      <c r="DMN89"/>
      <c r="DMO89"/>
      <c r="DMP89"/>
      <c r="DMQ89"/>
      <c r="DMR89"/>
      <c r="DMS89"/>
      <c r="DMT89"/>
      <c r="DMU89"/>
      <c r="DMV89"/>
      <c r="DMW89"/>
      <c r="DMX89"/>
      <c r="DMY89"/>
      <c r="DMZ89"/>
      <c r="DNA89"/>
      <c r="DNB89"/>
      <c r="DNC89"/>
      <c r="DND89"/>
      <c r="DNE89"/>
      <c r="DNF89"/>
      <c r="DNG89"/>
      <c r="DNH89"/>
      <c r="DNI89"/>
      <c r="DNJ89"/>
      <c r="DNK89"/>
      <c r="DNL89"/>
      <c r="DNM89"/>
      <c r="DNN89"/>
      <c r="DNO89"/>
      <c r="DNP89"/>
      <c r="DNQ89"/>
      <c r="DNR89"/>
      <c r="DNS89"/>
      <c r="DNT89"/>
      <c r="DNU89"/>
      <c r="DNV89"/>
      <c r="DNW89"/>
      <c r="DNX89"/>
      <c r="DNY89"/>
      <c r="DNZ89"/>
      <c r="DOA89"/>
      <c r="DOB89"/>
      <c r="DOC89"/>
      <c r="DOD89"/>
      <c r="DOE89"/>
      <c r="DOF89"/>
      <c r="DOG89"/>
      <c r="DOH89"/>
      <c r="DOI89"/>
      <c r="DOJ89"/>
      <c r="DOK89"/>
      <c r="DOL89"/>
      <c r="DOM89"/>
      <c r="DON89"/>
      <c r="DOO89"/>
      <c r="DOP89"/>
      <c r="DOQ89"/>
      <c r="DOR89"/>
      <c r="DOS89"/>
      <c r="DOT89"/>
      <c r="DOU89"/>
      <c r="DOV89"/>
      <c r="DOW89"/>
      <c r="DOX89"/>
      <c r="DOY89"/>
      <c r="DOZ89"/>
      <c r="DPA89"/>
      <c r="DPB89"/>
      <c r="DPC89"/>
      <c r="DPD89"/>
      <c r="DPE89"/>
      <c r="DPF89"/>
      <c r="DPG89"/>
      <c r="DPH89"/>
      <c r="DPI89"/>
      <c r="DPJ89"/>
      <c r="DPK89"/>
      <c r="DPL89"/>
      <c r="DPM89"/>
      <c r="DPN89"/>
      <c r="DPO89"/>
      <c r="DPP89"/>
      <c r="DPQ89"/>
      <c r="DPR89"/>
      <c r="DPS89"/>
      <c r="DPT89"/>
      <c r="DPU89"/>
      <c r="DPV89"/>
      <c r="DPW89"/>
      <c r="DPX89"/>
      <c r="DPY89"/>
      <c r="DPZ89"/>
      <c r="DQA89"/>
      <c r="DQB89"/>
      <c r="DQC89"/>
      <c r="DQD89"/>
      <c r="DQE89"/>
      <c r="DQF89"/>
      <c r="DQG89"/>
      <c r="DQH89"/>
      <c r="DQI89"/>
      <c r="DQJ89"/>
      <c r="DQK89"/>
      <c r="DQL89"/>
      <c r="DQM89"/>
      <c r="DQN89"/>
      <c r="DQO89"/>
      <c r="DQP89"/>
      <c r="DQQ89"/>
      <c r="DQR89"/>
      <c r="DQS89"/>
      <c r="DQT89"/>
      <c r="DQU89"/>
      <c r="DQV89"/>
      <c r="DQW89"/>
      <c r="DQX89"/>
      <c r="DQY89"/>
      <c r="DQZ89"/>
      <c r="DRA89"/>
      <c r="DRB89"/>
      <c r="DRC89"/>
      <c r="DRD89"/>
      <c r="DRE89"/>
      <c r="DRF89"/>
      <c r="DRG89"/>
      <c r="DRH89"/>
      <c r="DRI89"/>
      <c r="DRJ89"/>
      <c r="DRK89"/>
      <c r="DRL89"/>
      <c r="DRM89"/>
      <c r="DRN89"/>
      <c r="DRO89"/>
      <c r="DRP89"/>
      <c r="DRQ89"/>
      <c r="DRR89"/>
      <c r="DRS89"/>
      <c r="DRT89"/>
      <c r="DRU89"/>
      <c r="DRV89"/>
      <c r="DRW89"/>
      <c r="DRX89"/>
      <c r="DRY89"/>
      <c r="DRZ89"/>
      <c r="DSA89"/>
      <c r="DSB89"/>
      <c r="DSC89"/>
      <c r="DSD89"/>
      <c r="DSE89"/>
      <c r="DSF89"/>
      <c r="DSG89"/>
      <c r="DSH89"/>
      <c r="DSI89"/>
      <c r="DSJ89"/>
      <c r="DSK89"/>
      <c r="DSL89"/>
      <c r="DSM89"/>
      <c r="DSN89"/>
      <c r="DSO89"/>
      <c r="DSP89"/>
      <c r="DSQ89"/>
      <c r="DSR89"/>
      <c r="DSS89"/>
      <c r="DST89"/>
      <c r="DSU89"/>
      <c r="DSV89"/>
      <c r="DSW89"/>
      <c r="DSX89"/>
      <c r="DSY89"/>
      <c r="DSZ89"/>
      <c r="DTA89"/>
      <c r="DTB89"/>
      <c r="DTC89"/>
      <c r="DTD89"/>
      <c r="DTE89"/>
      <c r="DTF89"/>
      <c r="DTG89"/>
      <c r="DTH89"/>
      <c r="DTI89"/>
      <c r="DTJ89"/>
      <c r="DTK89"/>
      <c r="DTL89"/>
      <c r="DTM89"/>
      <c r="DTN89"/>
      <c r="DTO89"/>
      <c r="DTP89"/>
      <c r="DTQ89"/>
      <c r="DTR89"/>
      <c r="DTS89"/>
      <c r="DTT89"/>
      <c r="DTU89"/>
      <c r="DTV89"/>
      <c r="DTW89"/>
      <c r="DTX89"/>
      <c r="DTY89"/>
      <c r="DTZ89"/>
      <c r="DUA89"/>
      <c r="DUB89"/>
      <c r="DUC89"/>
      <c r="DUD89"/>
      <c r="DUE89"/>
      <c r="DUF89"/>
      <c r="DUG89"/>
      <c r="DUH89"/>
      <c r="DUI89"/>
      <c r="DUJ89"/>
      <c r="DUK89"/>
      <c r="DUL89"/>
      <c r="DUM89"/>
      <c r="DUN89"/>
      <c r="DUO89"/>
      <c r="DUP89"/>
      <c r="DUQ89"/>
      <c r="DUR89"/>
      <c r="DUS89"/>
      <c r="DUT89"/>
      <c r="DUU89"/>
      <c r="DUV89"/>
      <c r="DUW89"/>
      <c r="DUX89"/>
      <c r="DUY89"/>
      <c r="DUZ89"/>
      <c r="DVA89"/>
      <c r="DVB89"/>
      <c r="DVC89"/>
      <c r="DVD89"/>
      <c r="DVE89"/>
      <c r="DVF89"/>
      <c r="DVG89"/>
      <c r="DVH89"/>
      <c r="DVI89"/>
      <c r="DVJ89"/>
      <c r="DVK89"/>
      <c r="DVL89"/>
      <c r="DVM89"/>
      <c r="DVN89"/>
      <c r="DVO89"/>
      <c r="DVP89"/>
      <c r="DVQ89"/>
      <c r="DVR89"/>
      <c r="DVS89"/>
      <c r="DVT89"/>
      <c r="DVU89"/>
      <c r="DVV89"/>
      <c r="DVW89"/>
      <c r="DVX89"/>
      <c r="DVY89"/>
      <c r="DVZ89"/>
      <c r="DWA89"/>
      <c r="DWB89"/>
      <c r="DWC89"/>
      <c r="DWD89"/>
      <c r="DWE89"/>
      <c r="DWF89"/>
      <c r="DWG89"/>
      <c r="DWH89"/>
      <c r="DWI89"/>
      <c r="DWJ89"/>
      <c r="DWK89"/>
      <c r="DWL89"/>
      <c r="DWM89"/>
      <c r="DWN89"/>
      <c r="DWO89"/>
      <c r="DWP89"/>
      <c r="DWQ89"/>
      <c r="DWR89"/>
      <c r="DWS89"/>
      <c r="DWT89"/>
      <c r="DWU89"/>
      <c r="DWV89"/>
      <c r="DWW89"/>
      <c r="DWX89"/>
      <c r="DWY89"/>
      <c r="DWZ89"/>
      <c r="DXA89"/>
      <c r="DXB89"/>
      <c r="DXC89"/>
      <c r="DXD89"/>
      <c r="DXE89"/>
      <c r="DXF89"/>
      <c r="DXG89"/>
      <c r="DXH89"/>
      <c r="DXI89"/>
      <c r="DXJ89"/>
      <c r="DXK89"/>
      <c r="DXL89"/>
      <c r="DXM89"/>
      <c r="DXN89"/>
      <c r="DXO89"/>
      <c r="DXP89"/>
      <c r="DXQ89"/>
      <c r="DXR89"/>
      <c r="DXS89"/>
      <c r="DXT89"/>
      <c r="DXU89"/>
      <c r="DXV89"/>
      <c r="DXW89"/>
      <c r="DXX89"/>
      <c r="DXY89"/>
      <c r="DXZ89"/>
      <c r="DYA89"/>
      <c r="DYB89"/>
      <c r="DYC89"/>
      <c r="DYD89"/>
      <c r="DYE89"/>
      <c r="DYF89"/>
      <c r="DYG89"/>
      <c r="DYH89"/>
      <c r="DYI89"/>
      <c r="DYJ89"/>
      <c r="DYK89"/>
      <c r="DYL89"/>
      <c r="DYM89"/>
      <c r="DYN89"/>
      <c r="DYO89"/>
      <c r="DYP89"/>
      <c r="DYQ89"/>
      <c r="DYR89"/>
      <c r="DYS89"/>
      <c r="DYT89"/>
      <c r="DYU89"/>
      <c r="DYV89"/>
      <c r="DYW89"/>
      <c r="DYX89"/>
      <c r="DYY89"/>
      <c r="DYZ89"/>
      <c r="DZA89"/>
      <c r="DZB89"/>
      <c r="DZC89"/>
      <c r="DZD89"/>
      <c r="DZE89"/>
      <c r="DZF89"/>
      <c r="DZG89"/>
      <c r="DZH89"/>
      <c r="DZI89"/>
      <c r="DZJ89"/>
      <c r="DZK89"/>
      <c r="DZL89"/>
      <c r="DZM89"/>
      <c r="DZN89"/>
      <c r="DZO89"/>
      <c r="DZP89"/>
      <c r="DZQ89"/>
      <c r="DZR89"/>
      <c r="DZS89"/>
      <c r="DZT89"/>
      <c r="DZU89"/>
      <c r="DZV89"/>
      <c r="DZW89"/>
      <c r="DZX89"/>
      <c r="DZY89"/>
      <c r="DZZ89"/>
      <c r="EAA89"/>
      <c r="EAB89"/>
      <c r="EAC89"/>
      <c r="EAD89"/>
      <c r="EAE89"/>
      <c r="EAF89"/>
      <c r="EAG89"/>
      <c r="EAH89"/>
      <c r="EAI89"/>
      <c r="EAJ89"/>
      <c r="EAK89"/>
      <c r="EAL89"/>
      <c r="EAM89"/>
      <c r="EAN89"/>
      <c r="EAO89"/>
      <c r="EAP89"/>
      <c r="EAQ89"/>
      <c r="EAR89"/>
      <c r="EAS89"/>
      <c r="EAT89"/>
      <c r="EAU89"/>
      <c r="EAV89"/>
      <c r="EAW89"/>
      <c r="EAX89"/>
      <c r="EAY89"/>
      <c r="EAZ89"/>
      <c r="EBA89"/>
      <c r="EBB89"/>
      <c r="EBC89"/>
      <c r="EBD89"/>
      <c r="EBE89"/>
      <c r="EBF89"/>
      <c r="EBG89"/>
      <c r="EBH89"/>
      <c r="EBI89"/>
      <c r="EBJ89"/>
      <c r="EBK89"/>
      <c r="EBL89"/>
      <c r="EBM89"/>
      <c r="EBN89"/>
      <c r="EBO89"/>
      <c r="EBP89"/>
      <c r="EBQ89"/>
      <c r="EBR89"/>
      <c r="EBS89"/>
      <c r="EBT89"/>
      <c r="EBU89"/>
      <c r="EBV89"/>
      <c r="EBW89"/>
      <c r="EBX89"/>
      <c r="EBY89"/>
      <c r="EBZ89"/>
      <c r="ECA89"/>
      <c r="ECB89"/>
      <c r="ECC89"/>
      <c r="ECD89"/>
      <c r="ECE89"/>
      <c r="ECF89"/>
      <c r="ECG89"/>
      <c r="ECH89"/>
      <c r="ECI89"/>
      <c r="ECJ89"/>
      <c r="ECK89"/>
      <c r="ECL89"/>
      <c r="ECM89"/>
      <c r="ECN89"/>
      <c r="ECO89"/>
      <c r="ECP89"/>
      <c r="ECQ89"/>
      <c r="ECR89"/>
      <c r="ECS89"/>
      <c r="ECT89"/>
      <c r="ECU89"/>
      <c r="ECV89"/>
      <c r="ECW89"/>
      <c r="ECX89"/>
      <c r="ECY89"/>
      <c r="ECZ89"/>
      <c r="EDA89"/>
      <c r="EDB89"/>
      <c r="EDC89"/>
      <c r="EDD89"/>
      <c r="EDE89"/>
      <c r="EDF89"/>
      <c r="EDG89"/>
      <c r="EDH89"/>
      <c r="EDI89"/>
      <c r="EDJ89"/>
      <c r="EDK89"/>
      <c r="EDL89"/>
      <c r="EDM89"/>
      <c r="EDN89"/>
      <c r="EDO89"/>
      <c r="EDP89"/>
      <c r="EDQ89"/>
      <c r="EDR89"/>
      <c r="EDS89"/>
      <c r="EDT89"/>
      <c r="EDU89"/>
      <c r="EDV89"/>
      <c r="EDW89"/>
      <c r="EDX89"/>
      <c r="EDY89"/>
      <c r="EDZ89"/>
      <c r="EEA89"/>
      <c r="EEB89"/>
      <c r="EEC89"/>
      <c r="EED89"/>
      <c r="EEE89"/>
      <c r="EEF89"/>
      <c r="EEG89"/>
      <c r="EEH89"/>
      <c r="EEI89"/>
      <c r="EEJ89"/>
      <c r="EEK89"/>
      <c r="EEL89"/>
      <c r="EEM89"/>
      <c r="EEN89"/>
      <c r="EEO89"/>
      <c r="EEP89"/>
      <c r="EEQ89"/>
      <c r="EER89"/>
      <c r="EES89"/>
      <c r="EET89"/>
      <c r="EEU89"/>
      <c r="EEV89"/>
      <c r="EEW89"/>
      <c r="EEX89"/>
      <c r="EEY89"/>
      <c r="EEZ89"/>
      <c r="EFA89"/>
      <c r="EFB89"/>
      <c r="EFC89"/>
      <c r="EFD89"/>
      <c r="EFE89"/>
      <c r="EFF89"/>
      <c r="EFG89"/>
      <c r="EFH89"/>
      <c r="EFI89"/>
      <c r="EFJ89"/>
      <c r="EFK89"/>
      <c r="EFL89"/>
      <c r="EFM89"/>
      <c r="EFN89"/>
      <c r="EFO89"/>
      <c r="EFP89"/>
      <c r="EFQ89"/>
      <c r="EFR89"/>
      <c r="EFS89"/>
      <c r="EFT89"/>
      <c r="EFU89"/>
      <c r="EFV89"/>
      <c r="EFW89"/>
      <c r="EFX89"/>
      <c r="EFY89"/>
      <c r="EFZ89"/>
      <c r="EGA89"/>
      <c r="EGB89"/>
      <c r="EGC89"/>
      <c r="EGD89"/>
      <c r="EGE89"/>
      <c r="EGF89"/>
      <c r="EGG89"/>
      <c r="EGH89"/>
      <c r="EGI89"/>
      <c r="EGJ89"/>
      <c r="EGK89"/>
      <c r="EGL89"/>
      <c r="EGM89"/>
      <c r="EGN89"/>
      <c r="EGO89"/>
      <c r="EGP89"/>
      <c r="EGQ89"/>
      <c r="EGR89"/>
      <c r="EGS89"/>
      <c r="EGT89"/>
      <c r="EGU89"/>
      <c r="EGV89"/>
      <c r="EGW89"/>
      <c r="EGX89"/>
      <c r="EGY89"/>
      <c r="EGZ89"/>
      <c r="EHA89"/>
      <c r="EHB89"/>
      <c r="EHC89"/>
      <c r="EHD89"/>
      <c r="EHE89"/>
      <c r="EHF89"/>
      <c r="EHG89"/>
      <c r="EHH89"/>
      <c r="EHI89"/>
      <c r="EHJ89"/>
      <c r="EHK89"/>
      <c r="EHL89"/>
      <c r="EHM89"/>
      <c r="EHN89"/>
      <c r="EHO89"/>
      <c r="EHP89"/>
      <c r="EHQ89"/>
      <c r="EHR89"/>
      <c r="EHS89"/>
      <c r="EHT89"/>
      <c r="EHU89"/>
      <c r="EHV89"/>
      <c r="EHW89"/>
      <c r="EHX89"/>
      <c r="EHY89"/>
      <c r="EHZ89"/>
      <c r="EIA89"/>
      <c r="EIB89"/>
      <c r="EIC89"/>
      <c r="EID89"/>
      <c r="EIE89"/>
      <c r="EIF89"/>
      <c r="EIG89"/>
      <c r="EIH89"/>
      <c r="EII89"/>
      <c r="EIJ89"/>
      <c r="EIK89"/>
      <c r="EIL89"/>
      <c r="EIM89"/>
      <c r="EIN89"/>
      <c r="EIO89"/>
      <c r="EIP89"/>
      <c r="EIQ89"/>
      <c r="EIR89"/>
      <c r="EIS89"/>
      <c r="EIT89"/>
      <c r="EIU89"/>
      <c r="EIV89"/>
      <c r="EIW89"/>
      <c r="EIX89"/>
      <c r="EIY89"/>
      <c r="EIZ89"/>
      <c r="EJA89"/>
      <c r="EJB89"/>
      <c r="EJC89"/>
      <c r="EJD89"/>
      <c r="EJE89"/>
      <c r="EJF89"/>
      <c r="EJG89"/>
      <c r="EJH89"/>
      <c r="EJI89"/>
      <c r="EJJ89"/>
      <c r="EJK89"/>
      <c r="EJL89"/>
      <c r="EJM89"/>
      <c r="EJN89"/>
      <c r="EJO89"/>
      <c r="EJP89"/>
      <c r="EJQ89"/>
      <c r="EJR89"/>
      <c r="EJS89"/>
      <c r="EJT89"/>
      <c r="EJU89"/>
      <c r="EJV89"/>
      <c r="EJW89"/>
      <c r="EJX89"/>
      <c r="EJY89"/>
      <c r="EJZ89"/>
      <c r="EKA89"/>
      <c r="EKB89"/>
      <c r="EKC89"/>
      <c r="EKD89"/>
      <c r="EKE89"/>
      <c r="EKF89"/>
      <c r="EKG89"/>
      <c r="EKH89"/>
      <c r="EKI89"/>
      <c r="EKJ89"/>
      <c r="EKK89"/>
      <c r="EKL89"/>
      <c r="EKM89"/>
      <c r="EKN89"/>
      <c r="EKO89"/>
      <c r="EKP89"/>
      <c r="EKQ89"/>
      <c r="EKR89"/>
      <c r="EKS89"/>
      <c r="EKT89"/>
      <c r="EKU89"/>
      <c r="EKV89"/>
      <c r="EKW89"/>
      <c r="EKX89"/>
      <c r="EKY89"/>
      <c r="EKZ89"/>
      <c r="ELA89"/>
      <c r="ELB89"/>
      <c r="ELC89"/>
      <c r="ELD89"/>
      <c r="ELE89"/>
      <c r="ELF89"/>
      <c r="ELG89"/>
      <c r="ELH89"/>
      <c r="ELI89"/>
      <c r="ELJ89"/>
      <c r="ELK89"/>
      <c r="ELL89"/>
      <c r="ELM89"/>
      <c r="ELN89"/>
      <c r="ELO89"/>
      <c r="ELP89"/>
      <c r="ELQ89"/>
      <c r="ELR89"/>
      <c r="ELS89"/>
      <c r="ELT89"/>
      <c r="ELU89"/>
      <c r="ELV89"/>
      <c r="ELW89"/>
      <c r="ELX89"/>
      <c r="ELY89"/>
      <c r="ELZ89"/>
      <c r="EMA89"/>
      <c r="EMB89"/>
      <c r="EMC89"/>
      <c r="EMD89"/>
      <c r="EME89"/>
      <c r="EMF89"/>
      <c r="EMG89"/>
      <c r="EMH89"/>
      <c r="EMI89"/>
      <c r="EMJ89"/>
      <c r="EMK89"/>
      <c r="EML89"/>
      <c r="EMM89"/>
      <c r="EMN89"/>
      <c r="EMO89"/>
      <c r="EMP89"/>
      <c r="EMQ89"/>
      <c r="EMR89"/>
      <c r="EMS89"/>
      <c r="EMT89"/>
      <c r="EMU89"/>
      <c r="EMV89"/>
      <c r="EMW89"/>
      <c r="EMX89"/>
      <c r="EMY89"/>
      <c r="EMZ89"/>
      <c r="ENA89"/>
      <c r="ENB89"/>
      <c r="ENC89"/>
      <c r="END89"/>
      <c r="ENE89"/>
      <c r="ENF89"/>
      <c r="ENG89"/>
      <c r="ENH89"/>
      <c r="ENI89"/>
      <c r="ENJ89"/>
      <c r="ENK89"/>
      <c r="ENL89"/>
      <c r="ENM89"/>
      <c r="ENN89"/>
      <c r="ENO89"/>
      <c r="ENP89"/>
      <c r="ENQ89"/>
      <c r="ENR89"/>
      <c r="ENS89"/>
      <c r="ENT89"/>
      <c r="ENU89"/>
      <c r="ENV89"/>
      <c r="ENW89"/>
      <c r="ENX89"/>
      <c r="ENY89"/>
      <c r="ENZ89"/>
      <c r="EOA89"/>
      <c r="EOB89"/>
      <c r="EOC89"/>
      <c r="EOD89"/>
      <c r="EOE89"/>
      <c r="EOF89"/>
      <c r="EOG89"/>
      <c r="EOH89"/>
      <c r="EOI89"/>
      <c r="EOJ89"/>
      <c r="EOK89"/>
      <c r="EOL89"/>
      <c r="EOM89"/>
      <c r="EON89"/>
      <c r="EOO89"/>
      <c r="EOP89"/>
      <c r="EOQ89"/>
      <c r="EOR89"/>
      <c r="EOS89"/>
      <c r="EOT89"/>
      <c r="EOU89"/>
      <c r="EOV89"/>
      <c r="EOW89"/>
      <c r="EOX89"/>
      <c r="EOY89"/>
      <c r="EOZ89"/>
      <c r="EPA89"/>
      <c r="EPB89"/>
      <c r="EPC89"/>
      <c r="EPD89"/>
      <c r="EPE89"/>
      <c r="EPF89"/>
      <c r="EPG89"/>
      <c r="EPH89"/>
      <c r="EPI89"/>
      <c r="EPJ89"/>
      <c r="EPK89"/>
      <c r="EPL89"/>
      <c r="EPM89"/>
      <c r="EPN89"/>
      <c r="EPO89"/>
      <c r="EPP89"/>
      <c r="EPQ89"/>
      <c r="EPR89"/>
      <c r="EPS89"/>
      <c r="EPT89"/>
      <c r="EPU89"/>
      <c r="EPV89"/>
      <c r="EPW89"/>
      <c r="EPX89"/>
      <c r="EPY89"/>
      <c r="EPZ89"/>
      <c r="EQA89"/>
      <c r="EQB89"/>
      <c r="EQC89"/>
      <c r="EQD89"/>
      <c r="EQE89"/>
      <c r="EQF89"/>
      <c r="EQG89"/>
      <c r="EQH89"/>
      <c r="EQI89"/>
      <c r="EQJ89"/>
      <c r="EQK89"/>
      <c r="EQL89"/>
      <c r="EQM89"/>
      <c r="EQN89"/>
      <c r="EQO89"/>
      <c r="EQP89"/>
      <c r="EQQ89"/>
      <c r="EQR89"/>
      <c r="EQS89"/>
      <c r="EQT89"/>
      <c r="EQU89"/>
      <c r="EQV89"/>
      <c r="EQW89"/>
      <c r="EQX89"/>
      <c r="EQY89"/>
      <c r="EQZ89"/>
      <c r="ERA89"/>
      <c r="ERB89"/>
      <c r="ERC89"/>
      <c r="ERD89"/>
      <c r="ERE89"/>
      <c r="ERF89"/>
      <c r="ERG89"/>
      <c r="ERH89"/>
      <c r="ERI89"/>
      <c r="ERJ89"/>
      <c r="ERK89"/>
      <c r="ERL89"/>
      <c r="ERM89"/>
      <c r="ERN89"/>
      <c r="ERO89"/>
      <c r="ERP89"/>
      <c r="ERQ89"/>
      <c r="ERR89"/>
      <c r="ERS89"/>
      <c r="ERT89"/>
      <c r="ERU89"/>
      <c r="ERV89"/>
      <c r="ERW89"/>
      <c r="ERX89"/>
      <c r="ERY89"/>
      <c r="ERZ89"/>
      <c r="ESA89"/>
      <c r="ESB89"/>
      <c r="ESC89"/>
      <c r="ESD89"/>
      <c r="ESE89"/>
      <c r="ESF89"/>
      <c r="ESG89"/>
      <c r="ESH89"/>
      <c r="ESI89"/>
      <c r="ESJ89"/>
      <c r="ESK89"/>
      <c r="ESL89"/>
      <c r="ESM89"/>
      <c r="ESN89"/>
      <c r="ESO89"/>
      <c r="ESP89"/>
      <c r="ESQ89"/>
      <c r="ESR89"/>
      <c r="ESS89"/>
      <c r="EST89"/>
      <c r="ESU89"/>
      <c r="ESV89"/>
      <c r="ESW89"/>
      <c r="ESX89"/>
      <c r="ESY89"/>
      <c r="ESZ89"/>
      <c r="ETA89"/>
      <c r="ETB89"/>
      <c r="ETC89"/>
      <c r="ETD89"/>
      <c r="ETE89"/>
      <c r="ETF89"/>
      <c r="ETG89"/>
      <c r="ETH89"/>
      <c r="ETI89"/>
      <c r="ETJ89"/>
      <c r="ETK89"/>
      <c r="ETL89"/>
      <c r="ETM89"/>
      <c r="ETN89"/>
      <c r="ETO89"/>
      <c r="ETP89"/>
      <c r="ETQ89"/>
      <c r="ETR89"/>
      <c r="ETS89"/>
      <c r="ETT89"/>
      <c r="ETU89"/>
      <c r="ETV89"/>
      <c r="ETW89"/>
      <c r="ETX89"/>
      <c r="ETY89"/>
      <c r="ETZ89"/>
      <c r="EUA89"/>
      <c r="EUB89"/>
      <c r="EUC89"/>
      <c r="EUD89"/>
      <c r="EUE89"/>
      <c r="EUF89"/>
      <c r="EUG89"/>
      <c r="EUH89"/>
      <c r="EUI89"/>
      <c r="EUJ89"/>
      <c r="EUK89"/>
      <c r="EUL89"/>
      <c r="EUM89"/>
      <c r="EUN89"/>
      <c r="EUO89"/>
      <c r="EUP89"/>
      <c r="EUQ89"/>
      <c r="EUR89"/>
      <c r="EUS89"/>
      <c r="EUT89"/>
      <c r="EUU89"/>
      <c r="EUV89"/>
      <c r="EUW89"/>
      <c r="EUX89"/>
      <c r="EUY89"/>
      <c r="EUZ89"/>
      <c r="EVA89"/>
      <c r="EVB89"/>
      <c r="EVC89"/>
      <c r="EVD89"/>
      <c r="EVE89"/>
      <c r="EVF89"/>
      <c r="EVG89"/>
      <c r="EVH89"/>
      <c r="EVI89"/>
      <c r="EVJ89"/>
      <c r="EVK89"/>
      <c r="EVL89"/>
      <c r="EVM89"/>
      <c r="EVN89"/>
      <c r="EVO89"/>
      <c r="EVP89"/>
      <c r="EVQ89"/>
      <c r="EVR89"/>
      <c r="EVS89"/>
      <c r="EVT89"/>
      <c r="EVU89"/>
      <c r="EVV89"/>
      <c r="EVW89"/>
      <c r="EVX89"/>
      <c r="EVY89"/>
      <c r="EVZ89"/>
      <c r="EWA89"/>
      <c r="EWB89"/>
      <c r="EWC89"/>
      <c r="EWD89"/>
      <c r="EWE89"/>
      <c r="EWF89"/>
      <c r="EWG89"/>
      <c r="EWH89"/>
      <c r="EWI89"/>
      <c r="EWJ89"/>
      <c r="EWK89"/>
      <c r="EWL89"/>
      <c r="EWM89"/>
      <c r="EWN89"/>
      <c r="EWO89"/>
      <c r="EWP89"/>
      <c r="EWQ89"/>
      <c r="EWR89"/>
      <c r="EWS89"/>
      <c r="EWT89"/>
      <c r="EWU89"/>
      <c r="EWV89"/>
      <c r="EWW89"/>
      <c r="EWX89"/>
      <c r="EWY89"/>
      <c r="EWZ89"/>
      <c r="EXA89"/>
      <c r="EXB89"/>
      <c r="EXC89"/>
      <c r="EXD89"/>
      <c r="EXE89"/>
      <c r="EXF89"/>
      <c r="EXG89"/>
      <c r="EXH89"/>
      <c r="EXI89"/>
      <c r="EXJ89"/>
      <c r="EXK89"/>
      <c r="EXL89"/>
      <c r="EXM89"/>
      <c r="EXN89"/>
      <c r="EXO89"/>
      <c r="EXP89"/>
      <c r="EXQ89"/>
      <c r="EXR89"/>
      <c r="EXS89"/>
      <c r="EXT89"/>
      <c r="EXU89"/>
      <c r="EXV89"/>
      <c r="EXW89"/>
      <c r="EXX89"/>
      <c r="EXY89"/>
      <c r="EXZ89"/>
      <c r="EYA89"/>
      <c r="EYB89"/>
      <c r="EYC89"/>
      <c r="EYD89"/>
      <c r="EYE89"/>
      <c r="EYF89"/>
      <c r="EYG89"/>
      <c r="EYH89"/>
      <c r="EYI89"/>
      <c r="EYJ89"/>
      <c r="EYK89"/>
      <c r="EYL89"/>
      <c r="EYM89"/>
      <c r="EYN89"/>
      <c r="EYO89"/>
      <c r="EYP89"/>
      <c r="EYQ89"/>
      <c r="EYR89"/>
      <c r="EYS89"/>
      <c r="EYT89"/>
      <c r="EYU89"/>
      <c r="EYV89"/>
      <c r="EYW89"/>
      <c r="EYX89"/>
      <c r="EYY89"/>
      <c r="EYZ89"/>
      <c r="EZA89"/>
      <c r="EZB89"/>
      <c r="EZC89"/>
      <c r="EZD89"/>
      <c r="EZE89"/>
      <c r="EZF89"/>
      <c r="EZG89"/>
      <c r="EZH89"/>
      <c r="EZI89"/>
      <c r="EZJ89"/>
      <c r="EZK89"/>
      <c r="EZL89"/>
      <c r="EZM89"/>
      <c r="EZN89"/>
      <c r="EZO89"/>
      <c r="EZP89"/>
      <c r="EZQ89"/>
      <c r="EZR89"/>
      <c r="EZS89"/>
      <c r="EZT89"/>
      <c r="EZU89"/>
      <c r="EZV89"/>
      <c r="EZW89"/>
      <c r="EZX89"/>
      <c r="EZY89"/>
      <c r="EZZ89"/>
      <c r="FAA89"/>
      <c r="FAB89"/>
      <c r="FAC89"/>
      <c r="FAD89"/>
      <c r="FAE89"/>
      <c r="FAF89"/>
      <c r="FAG89"/>
      <c r="FAH89"/>
      <c r="FAI89"/>
      <c r="FAJ89"/>
      <c r="FAK89"/>
      <c r="FAL89"/>
      <c r="FAM89"/>
      <c r="FAN89"/>
      <c r="FAO89"/>
      <c r="FAP89"/>
      <c r="FAQ89"/>
      <c r="FAR89"/>
      <c r="FAS89"/>
      <c r="FAT89"/>
      <c r="FAU89"/>
      <c r="FAV89"/>
      <c r="FAW89"/>
      <c r="FAX89"/>
      <c r="FAY89"/>
      <c r="FAZ89"/>
      <c r="FBA89"/>
      <c r="FBB89"/>
      <c r="FBC89"/>
      <c r="FBD89"/>
      <c r="FBE89"/>
      <c r="FBF89"/>
      <c r="FBG89"/>
      <c r="FBH89"/>
      <c r="FBI89"/>
      <c r="FBJ89"/>
      <c r="FBK89"/>
      <c r="FBL89"/>
      <c r="FBM89"/>
      <c r="FBN89"/>
      <c r="FBO89"/>
      <c r="FBP89"/>
      <c r="FBQ89"/>
      <c r="FBR89"/>
      <c r="FBS89"/>
      <c r="FBT89"/>
      <c r="FBU89"/>
      <c r="FBV89"/>
      <c r="FBW89"/>
      <c r="FBX89"/>
      <c r="FBY89"/>
      <c r="FBZ89"/>
      <c r="FCA89"/>
      <c r="FCB89"/>
      <c r="FCC89"/>
      <c r="FCD89"/>
      <c r="FCE89"/>
      <c r="FCF89"/>
      <c r="FCG89"/>
      <c r="FCH89"/>
      <c r="FCI89"/>
      <c r="FCJ89"/>
      <c r="FCK89"/>
      <c r="FCL89"/>
      <c r="FCM89"/>
      <c r="FCN89"/>
      <c r="FCO89"/>
      <c r="FCP89"/>
      <c r="FCQ89"/>
      <c r="FCR89"/>
      <c r="FCS89"/>
      <c r="FCT89"/>
      <c r="FCU89"/>
      <c r="FCV89"/>
      <c r="FCW89"/>
      <c r="FCX89"/>
      <c r="FCY89"/>
      <c r="FCZ89"/>
      <c r="FDA89"/>
      <c r="FDB89"/>
      <c r="FDC89"/>
      <c r="FDD89"/>
      <c r="FDE89"/>
      <c r="FDF89"/>
      <c r="FDG89"/>
      <c r="FDH89"/>
      <c r="FDI89"/>
      <c r="FDJ89"/>
      <c r="FDK89"/>
      <c r="FDL89"/>
      <c r="FDM89"/>
      <c r="FDN89"/>
      <c r="FDO89"/>
      <c r="FDP89"/>
      <c r="FDQ89"/>
      <c r="FDR89"/>
      <c r="FDS89"/>
      <c r="FDT89"/>
      <c r="FDU89"/>
      <c r="FDV89"/>
      <c r="FDW89"/>
      <c r="FDX89"/>
      <c r="FDY89"/>
      <c r="FDZ89"/>
      <c r="FEA89"/>
      <c r="FEB89"/>
      <c r="FEC89"/>
      <c r="FED89"/>
      <c r="FEE89"/>
      <c r="FEF89"/>
      <c r="FEG89"/>
      <c r="FEH89"/>
      <c r="FEI89"/>
      <c r="FEJ89"/>
      <c r="FEK89"/>
      <c r="FEL89"/>
      <c r="FEM89"/>
      <c r="FEN89"/>
      <c r="FEO89"/>
      <c r="FEP89"/>
      <c r="FEQ89"/>
      <c r="FER89"/>
      <c r="FES89"/>
      <c r="FET89"/>
      <c r="FEU89"/>
      <c r="FEV89"/>
      <c r="FEW89"/>
      <c r="FEX89"/>
      <c r="FEY89"/>
      <c r="FEZ89"/>
      <c r="FFA89"/>
      <c r="FFB89"/>
      <c r="FFC89"/>
      <c r="FFD89"/>
      <c r="FFE89"/>
      <c r="FFF89"/>
      <c r="FFG89"/>
      <c r="FFH89"/>
      <c r="FFI89"/>
      <c r="FFJ89"/>
      <c r="FFK89"/>
      <c r="FFL89"/>
      <c r="FFM89"/>
      <c r="FFN89"/>
      <c r="FFO89"/>
      <c r="FFP89"/>
      <c r="FFQ89"/>
      <c r="FFR89"/>
      <c r="FFS89"/>
      <c r="FFT89"/>
      <c r="FFU89"/>
      <c r="FFV89"/>
      <c r="FFW89"/>
      <c r="FFX89"/>
      <c r="FFY89"/>
      <c r="FFZ89"/>
      <c r="FGA89"/>
      <c r="FGB89"/>
      <c r="FGC89"/>
      <c r="FGD89"/>
      <c r="FGE89"/>
      <c r="FGF89"/>
      <c r="FGG89"/>
      <c r="FGH89"/>
      <c r="FGI89"/>
      <c r="FGJ89"/>
      <c r="FGK89"/>
      <c r="FGL89"/>
      <c r="FGM89"/>
      <c r="FGN89"/>
      <c r="FGO89"/>
      <c r="FGP89"/>
      <c r="FGQ89"/>
      <c r="FGR89"/>
      <c r="FGS89"/>
      <c r="FGT89"/>
      <c r="FGU89"/>
      <c r="FGV89"/>
      <c r="FGW89"/>
      <c r="FGX89"/>
      <c r="FGY89"/>
      <c r="FGZ89"/>
      <c r="FHA89"/>
      <c r="FHB89"/>
      <c r="FHC89"/>
      <c r="FHD89"/>
      <c r="FHE89"/>
      <c r="FHF89"/>
      <c r="FHG89"/>
      <c r="FHH89"/>
      <c r="FHI89"/>
      <c r="FHJ89"/>
      <c r="FHK89"/>
      <c r="FHL89"/>
      <c r="FHM89"/>
      <c r="FHN89"/>
      <c r="FHO89"/>
      <c r="FHP89"/>
      <c r="FHQ89"/>
      <c r="FHR89"/>
      <c r="FHS89"/>
      <c r="FHT89"/>
      <c r="FHU89"/>
      <c r="FHV89"/>
      <c r="FHW89"/>
      <c r="FHX89"/>
      <c r="FHY89"/>
      <c r="FHZ89"/>
      <c r="FIA89"/>
      <c r="FIB89"/>
      <c r="FIC89"/>
      <c r="FID89"/>
      <c r="FIE89"/>
      <c r="FIF89"/>
      <c r="FIG89"/>
      <c r="FIH89"/>
      <c r="FII89"/>
      <c r="FIJ89"/>
      <c r="FIK89"/>
      <c r="FIL89"/>
      <c r="FIM89"/>
      <c r="FIN89"/>
      <c r="FIO89"/>
      <c r="FIP89"/>
      <c r="FIQ89"/>
      <c r="FIR89"/>
      <c r="FIS89"/>
      <c r="FIT89"/>
      <c r="FIU89"/>
      <c r="FIV89"/>
      <c r="FIW89"/>
      <c r="FIX89"/>
      <c r="FIY89"/>
      <c r="FIZ89"/>
      <c r="FJA89"/>
      <c r="FJB89"/>
      <c r="FJC89"/>
      <c r="FJD89"/>
      <c r="FJE89"/>
      <c r="FJF89"/>
      <c r="FJG89"/>
      <c r="FJH89"/>
      <c r="FJI89"/>
      <c r="FJJ89"/>
      <c r="FJK89"/>
      <c r="FJL89"/>
      <c r="FJM89"/>
      <c r="FJN89"/>
      <c r="FJO89"/>
      <c r="FJP89"/>
      <c r="FJQ89"/>
      <c r="FJR89"/>
      <c r="FJS89"/>
      <c r="FJT89"/>
      <c r="FJU89"/>
      <c r="FJV89"/>
      <c r="FJW89"/>
      <c r="FJX89"/>
      <c r="FJY89"/>
      <c r="FJZ89"/>
      <c r="FKA89"/>
      <c r="FKB89"/>
      <c r="FKC89"/>
      <c r="FKD89"/>
      <c r="FKE89"/>
      <c r="FKF89"/>
      <c r="FKG89"/>
      <c r="FKH89"/>
      <c r="FKI89"/>
      <c r="FKJ89"/>
      <c r="FKK89"/>
      <c r="FKL89"/>
      <c r="FKM89"/>
      <c r="FKN89"/>
      <c r="FKO89"/>
      <c r="FKP89"/>
      <c r="FKQ89"/>
      <c r="FKR89"/>
      <c r="FKS89"/>
      <c r="FKT89"/>
      <c r="FKU89"/>
      <c r="FKV89"/>
      <c r="FKW89"/>
      <c r="FKX89"/>
      <c r="FKY89"/>
      <c r="FKZ89"/>
      <c r="FLA89"/>
      <c r="FLB89"/>
      <c r="FLC89"/>
      <c r="FLD89"/>
      <c r="FLE89"/>
      <c r="FLF89"/>
      <c r="FLG89"/>
      <c r="FLH89"/>
      <c r="FLI89"/>
      <c r="FLJ89"/>
      <c r="FLK89"/>
      <c r="FLL89"/>
      <c r="FLM89"/>
      <c r="FLN89"/>
      <c r="FLO89"/>
      <c r="FLP89"/>
      <c r="FLQ89"/>
      <c r="FLR89"/>
      <c r="FLS89"/>
      <c r="FLT89"/>
      <c r="FLU89"/>
      <c r="FLV89"/>
      <c r="FLW89"/>
      <c r="FLX89"/>
      <c r="FLY89"/>
      <c r="FLZ89"/>
      <c r="FMA89"/>
      <c r="FMB89"/>
      <c r="FMC89"/>
      <c r="FMD89"/>
      <c r="FME89"/>
      <c r="FMF89"/>
      <c r="FMG89"/>
      <c r="FMH89"/>
      <c r="FMI89"/>
      <c r="FMJ89"/>
      <c r="FMK89"/>
      <c r="FML89"/>
      <c r="FMM89"/>
      <c r="FMN89"/>
      <c r="FMO89"/>
      <c r="FMP89"/>
      <c r="FMQ89"/>
      <c r="FMR89"/>
      <c r="FMS89"/>
      <c r="FMT89"/>
      <c r="FMU89"/>
      <c r="FMV89"/>
      <c r="FMW89"/>
      <c r="FMX89"/>
      <c r="FMY89"/>
      <c r="FMZ89"/>
      <c r="FNA89"/>
      <c r="FNB89"/>
      <c r="FNC89"/>
      <c r="FND89"/>
      <c r="FNE89"/>
      <c r="FNF89"/>
      <c r="FNG89"/>
      <c r="FNH89"/>
      <c r="FNI89"/>
      <c r="FNJ89"/>
      <c r="FNK89"/>
      <c r="FNL89"/>
      <c r="FNM89"/>
      <c r="FNN89"/>
      <c r="FNO89"/>
      <c r="FNP89"/>
      <c r="FNQ89"/>
      <c r="FNR89"/>
      <c r="FNS89"/>
      <c r="FNT89"/>
      <c r="FNU89"/>
      <c r="FNV89"/>
      <c r="FNW89"/>
      <c r="FNX89"/>
      <c r="FNY89"/>
      <c r="FNZ89"/>
      <c r="FOA89"/>
      <c r="FOB89"/>
      <c r="FOC89"/>
      <c r="FOD89"/>
      <c r="FOE89"/>
      <c r="FOF89"/>
      <c r="FOG89"/>
      <c r="FOH89"/>
      <c r="FOI89"/>
      <c r="FOJ89"/>
      <c r="FOK89"/>
      <c r="FOL89"/>
      <c r="FOM89"/>
      <c r="FON89"/>
      <c r="FOO89"/>
      <c r="FOP89"/>
      <c r="FOQ89"/>
      <c r="FOR89"/>
      <c r="FOS89"/>
      <c r="FOT89"/>
      <c r="FOU89"/>
      <c r="FOV89"/>
      <c r="FOW89"/>
      <c r="FOX89"/>
      <c r="FOY89"/>
      <c r="FOZ89"/>
      <c r="FPA89"/>
      <c r="FPB89"/>
      <c r="FPC89"/>
      <c r="FPD89"/>
      <c r="FPE89"/>
      <c r="FPF89"/>
      <c r="FPG89"/>
      <c r="FPH89"/>
      <c r="FPI89"/>
      <c r="FPJ89"/>
      <c r="FPK89"/>
      <c r="FPL89"/>
      <c r="FPM89"/>
      <c r="FPN89"/>
      <c r="FPO89"/>
      <c r="FPP89"/>
      <c r="FPQ89"/>
      <c r="FPR89"/>
      <c r="FPS89"/>
      <c r="FPT89"/>
      <c r="FPU89"/>
      <c r="FPV89"/>
      <c r="FPW89"/>
      <c r="FPX89"/>
      <c r="FPY89"/>
      <c r="FPZ89"/>
      <c r="FQA89"/>
      <c r="FQB89"/>
      <c r="FQC89"/>
      <c r="FQD89"/>
      <c r="FQE89"/>
      <c r="FQF89"/>
      <c r="FQG89"/>
      <c r="FQH89"/>
      <c r="FQI89"/>
      <c r="FQJ89"/>
      <c r="FQK89"/>
      <c r="FQL89"/>
      <c r="FQM89"/>
      <c r="FQN89"/>
      <c r="FQO89"/>
      <c r="FQP89"/>
      <c r="FQQ89"/>
      <c r="FQR89"/>
      <c r="FQS89"/>
      <c r="FQT89"/>
      <c r="FQU89"/>
      <c r="FQV89"/>
      <c r="FQW89"/>
      <c r="FQX89"/>
      <c r="FQY89"/>
      <c r="FQZ89"/>
      <c r="FRA89"/>
      <c r="FRB89"/>
      <c r="FRC89"/>
      <c r="FRD89"/>
      <c r="FRE89"/>
      <c r="FRF89"/>
      <c r="FRG89"/>
      <c r="FRH89"/>
      <c r="FRI89"/>
      <c r="FRJ89"/>
      <c r="FRK89"/>
      <c r="FRL89"/>
      <c r="FRM89"/>
      <c r="FRN89"/>
      <c r="FRO89"/>
      <c r="FRP89"/>
      <c r="FRQ89"/>
      <c r="FRR89"/>
      <c r="FRS89"/>
      <c r="FRT89"/>
      <c r="FRU89"/>
      <c r="FRV89"/>
      <c r="FRW89"/>
      <c r="FRX89"/>
      <c r="FRY89"/>
      <c r="FRZ89"/>
      <c r="FSA89"/>
      <c r="FSB89"/>
      <c r="FSC89"/>
      <c r="FSD89"/>
      <c r="FSE89"/>
      <c r="FSF89"/>
      <c r="FSG89"/>
      <c r="FSH89"/>
      <c r="FSI89"/>
      <c r="FSJ89"/>
      <c r="FSK89"/>
      <c r="FSL89"/>
      <c r="FSM89"/>
      <c r="FSN89"/>
      <c r="FSO89"/>
      <c r="FSP89"/>
      <c r="FSQ89"/>
      <c r="FSR89"/>
      <c r="FSS89"/>
      <c r="FST89"/>
      <c r="FSU89"/>
      <c r="FSV89"/>
      <c r="FSW89"/>
      <c r="FSX89"/>
      <c r="FSY89"/>
      <c r="FSZ89"/>
      <c r="FTA89"/>
      <c r="FTB89"/>
      <c r="FTC89"/>
      <c r="FTD89"/>
      <c r="FTE89"/>
      <c r="FTF89"/>
      <c r="FTG89"/>
      <c r="FTH89"/>
      <c r="FTI89"/>
      <c r="FTJ89"/>
      <c r="FTK89"/>
      <c r="FTL89"/>
      <c r="FTM89"/>
      <c r="FTN89"/>
      <c r="FTO89"/>
      <c r="FTP89"/>
      <c r="FTQ89"/>
      <c r="FTR89"/>
      <c r="FTS89"/>
      <c r="FTT89"/>
      <c r="FTU89"/>
      <c r="FTV89"/>
      <c r="FTW89"/>
      <c r="FTX89"/>
      <c r="FTY89"/>
      <c r="FTZ89"/>
      <c r="FUA89"/>
      <c r="FUB89"/>
      <c r="FUC89"/>
      <c r="FUD89"/>
      <c r="FUE89"/>
      <c r="FUF89"/>
      <c r="FUG89"/>
      <c r="FUH89"/>
      <c r="FUI89"/>
      <c r="FUJ89"/>
      <c r="FUK89"/>
      <c r="FUL89"/>
      <c r="FUM89"/>
      <c r="FUN89"/>
      <c r="FUO89"/>
      <c r="FUP89"/>
      <c r="FUQ89"/>
      <c r="FUR89"/>
      <c r="FUS89"/>
      <c r="FUT89"/>
      <c r="FUU89"/>
      <c r="FUV89"/>
      <c r="FUW89"/>
      <c r="FUX89"/>
      <c r="FUY89"/>
      <c r="FUZ89"/>
      <c r="FVA89"/>
      <c r="FVB89"/>
      <c r="FVC89"/>
      <c r="FVD89"/>
      <c r="FVE89"/>
      <c r="FVF89"/>
      <c r="FVG89"/>
      <c r="FVH89"/>
      <c r="FVI89"/>
      <c r="FVJ89"/>
      <c r="FVK89"/>
      <c r="FVL89"/>
      <c r="FVM89"/>
      <c r="FVN89"/>
      <c r="FVO89"/>
      <c r="FVP89"/>
      <c r="FVQ89"/>
      <c r="FVR89"/>
      <c r="FVS89"/>
      <c r="FVT89"/>
      <c r="FVU89"/>
      <c r="FVV89"/>
      <c r="FVW89"/>
      <c r="FVX89"/>
      <c r="FVY89"/>
      <c r="FVZ89"/>
      <c r="FWA89"/>
      <c r="FWB89"/>
      <c r="FWC89"/>
      <c r="FWD89"/>
      <c r="FWE89"/>
      <c r="FWF89"/>
      <c r="FWG89"/>
      <c r="FWH89"/>
      <c r="FWI89"/>
      <c r="FWJ89"/>
      <c r="FWK89"/>
      <c r="FWL89"/>
      <c r="FWM89"/>
      <c r="FWN89"/>
      <c r="FWO89"/>
      <c r="FWP89"/>
      <c r="FWQ89"/>
      <c r="FWR89"/>
      <c r="FWS89"/>
      <c r="FWT89"/>
      <c r="FWU89"/>
      <c r="FWV89"/>
      <c r="FWW89"/>
      <c r="FWX89"/>
      <c r="FWY89"/>
      <c r="FWZ89"/>
      <c r="FXA89"/>
      <c r="FXB89"/>
      <c r="FXC89"/>
      <c r="FXD89"/>
      <c r="FXE89"/>
      <c r="FXF89"/>
      <c r="FXG89"/>
      <c r="FXH89"/>
      <c r="FXI89"/>
      <c r="FXJ89"/>
      <c r="FXK89"/>
      <c r="FXL89"/>
      <c r="FXM89"/>
      <c r="FXN89"/>
      <c r="FXO89"/>
      <c r="FXP89"/>
      <c r="FXQ89"/>
      <c r="FXR89"/>
      <c r="FXS89"/>
      <c r="FXT89"/>
      <c r="FXU89"/>
      <c r="FXV89"/>
      <c r="FXW89"/>
      <c r="FXX89"/>
      <c r="FXY89"/>
      <c r="FXZ89"/>
      <c r="FYA89"/>
      <c r="FYB89"/>
      <c r="FYC89"/>
      <c r="FYD89"/>
      <c r="FYE89"/>
      <c r="FYF89"/>
      <c r="FYG89"/>
      <c r="FYH89"/>
      <c r="FYI89"/>
      <c r="FYJ89"/>
      <c r="FYK89"/>
      <c r="FYL89"/>
      <c r="FYM89"/>
      <c r="FYN89"/>
      <c r="FYO89"/>
      <c r="FYP89"/>
      <c r="FYQ89"/>
      <c r="FYR89"/>
      <c r="FYS89"/>
      <c r="FYT89"/>
      <c r="FYU89"/>
      <c r="FYV89"/>
      <c r="FYW89"/>
      <c r="FYX89"/>
      <c r="FYY89"/>
      <c r="FYZ89"/>
      <c r="FZA89"/>
      <c r="FZB89"/>
      <c r="FZC89"/>
      <c r="FZD89"/>
      <c r="FZE89"/>
      <c r="FZF89"/>
      <c r="FZG89"/>
      <c r="FZH89"/>
      <c r="FZI89"/>
      <c r="FZJ89"/>
      <c r="FZK89"/>
      <c r="FZL89"/>
      <c r="FZM89"/>
      <c r="FZN89"/>
      <c r="FZO89"/>
      <c r="FZP89"/>
      <c r="FZQ89"/>
      <c r="FZR89"/>
      <c r="FZS89"/>
      <c r="FZT89"/>
      <c r="FZU89"/>
      <c r="FZV89"/>
      <c r="FZW89"/>
      <c r="FZX89"/>
      <c r="FZY89"/>
      <c r="FZZ89"/>
      <c r="GAA89"/>
      <c r="GAB89"/>
      <c r="GAC89"/>
      <c r="GAD89"/>
      <c r="GAE89"/>
      <c r="GAF89"/>
      <c r="GAG89"/>
      <c r="GAH89"/>
      <c r="GAI89"/>
      <c r="GAJ89"/>
      <c r="GAK89"/>
      <c r="GAL89"/>
      <c r="GAM89"/>
      <c r="GAN89"/>
      <c r="GAO89"/>
      <c r="GAP89"/>
      <c r="GAQ89"/>
      <c r="GAR89"/>
      <c r="GAS89"/>
      <c r="GAT89"/>
      <c r="GAU89"/>
      <c r="GAV89"/>
      <c r="GAW89"/>
      <c r="GAX89"/>
      <c r="GAY89"/>
      <c r="GAZ89"/>
      <c r="GBA89"/>
      <c r="GBB89"/>
      <c r="GBC89"/>
      <c r="GBD89"/>
      <c r="GBE89"/>
      <c r="GBF89"/>
      <c r="GBG89"/>
      <c r="GBH89"/>
      <c r="GBI89"/>
      <c r="GBJ89"/>
      <c r="GBK89"/>
      <c r="GBL89"/>
      <c r="GBM89"/>
      <c r="GBN89"/>
      <c r="GBO89"/>
      <c r="GBP89"/>
      <c r="GBQ89"/>
      <c r="GBR89"/>
      <c r="GBS89"/>
      <c r="GBT89"/>
      <c r="GBU89"/>
      <c r="GBV89"/>
      <c r="GBW89"/>
      <c r="GBX89"/>
      <c r="GBY89"/>
      <c r="GBZ89"/>
      <c r="GCA89"/>
      <c r="GCB89"/>
      <c r="GCC89"/>
      <c r="GCD89"/>
      <c r="GCE89"/>
      <c r="GCF89"/>
      <c r="GCG89"/>
      <c r="GCH89"/>
      <c r="GCI89"/>
      <c r="GCJ89"/>
      <c r="GCK89"/>
      <c r="GCL89"/>
      <c r="GCM89"/>
      <c r="GCN89"/>
      <c r="GCO89"/>
      <c r="GCP89"/>
      <c r="GCQ89"/>
      <c r="GCR89"/>
      <c r="GCS89"/>
      <c r="GCT89"/>
      <c r="GCU89"/>
      <c r="GCV89"/>
      <c r="GCW89"/>
      <c r="GCX89"/>
      <c r="GCY89"/>
      <c r="GCZ89"/>
      <c r="GDA89"/>
      <c r="GDB89"/>
      <c r="GDC89"/>
      <c r="GDD89"/>
      <c r="GDE89"/>
      <c r="GDF89"/>
      <c r="GDG89"/>
      <c r="GDH89"/>
      <c r="GDI89"/>
      <c r="GDJ89"/>
      <c r="GDK89"/>
      <c r="GDL89"/>
      <c r="GDM89"/>
      <c r="GDN89"/>
      <c r="GDO89"/>
      <c r="GDP89"/>
      <c r="GDQ89"/>
      <c r="GDR89"/>
      <c r="GDS89"/>
      <c r="GDT89"/>
      <c r="GDU89"/>
      <c r="GDV89"/>
      <c r="GDW89"/>
      <c r="GDX89"/>
      <c r="GDY89"/>
      <c r="GDZ89"/>
      <c r="GEA89"/>
      <c r="GEB89"/>
      <c r="GEC89"/>
      <c r="GED89"/>
      <c r="GEE89"/>
      <c r="GEF89"/>
      <c r="GEG89"/>
      <c r="GEH89"/>
      <c r="GEI89"/>
      <c r="GEJ89"/>
      <c r="GEK89"/>
      <c r="GEL89"/>
      <c r="GEM89"/>
      <c r="GEN89"/>
      <c r="GEO89"/>
      <c r="GEP89"/>
      <c r="GEQ89"/>
      <c r="GER89"/>
      <c r="GES89"/>
      <c r="GET89"/>
      <c r="GEU89"/>
      <c r="GEV89"/>
      <c r="GEW89"/>
      <c r="GEX89"/>
      <c r="GEY89"/>
      <c r="GEZ89"/>
      <c r="GFA89"/>
      <c r="GFB89"/>
      <c r="GFC89"/>
      <c r="GFD89"/>
      <c r="GFE89"/>
      <c r="GFF89"/>
      <c r="GFG89"/>
      <c r="GFH89"/>
      <c r="GFI89"/>
      <c r="GFJ89"/>
      <c r="GFK89"/>
      <c r="GFL89"/>
      <c r="GFM89"/>
      <c r="GFN89"/>
      <c r="GFO89"/>
      <c r="GFP89"/>
      <c r="GFQ89"/>
      <c r="GFR89"/>
      <c r="GFS89"/>
      <c r="GFT89"/>
      <c r="GFU89"/>
      <c r="GFV89"/>
      <c r="GFW89"/>
      <c r="GFX89"/>
      <c r="GFY89"/>
      <c r="GFZ89"/>
      <c r="GGA89"/>
      <c r="GGB89"/>
      <c r="GGC89"/>
      <c r="GGD89"/>
      <c r="GGE89"/>
      <c r="GGF89"/>
      <c r="GGG89"/>
      <c r="GGH89"/>
      <c r="GGI89"/>
      <c r="GGJ89"/>
      <c r="GGK89"/>
      <c r="GGL89"/>
      <c r="GGM89"/>
      <c r="GGN89"/>
      <c r="GGO89"/>
      <c r="GGP89"/>
      <c r="GGQ89"/>
      <c r="GGR89"/>
      <c r="GGS89"/>
      <c r="GGT89"/>
      <c r="GGU89"/>
      <c r="GGV89"/>
      <c r="GGW89"/>
      <c r="GGX89"/>
      <c r="GGY89"/>
      <c r="GGZ89"/>
      <c r="GHA89"/>
      <c r="GHB89"/>
      <c r="GHC89"/>
      <c r="GHD89"/>
      <c r="GHE89"/>
      <c r="GHF89"/>
      <c r="GHG89"/>
      <c r="GHH89"/>
      <c r="GHI89"/>
      <c r="GHJ89"/>
      <c r="GHK89"/>
      <c r="GHL89"/>
      <c r="GHM89"/>
      <c r="GHN89"/>
      <c r="GHO89"/>
      <c r="GHP89"/>
      <c r="GHQ89"/>
      <c r="GHR89"/>
      <c r="GHS89"/>
      <c r="GHT89"/>
      <c r="GHU89"/>
      <c r="GHV89"/>
      <c r="GHW89"/>
      <c r="GHX89"/>
      <c r="GHY89"/>
      <c r="GHZ89"/>
      <c r="GIA89"/>
      <c r="GIB89"/>
      <c r="GIC89"/>
      <c r="GID89"/>
      <c r="GIE89"/>
      <c r="GIF89"/>
      <c r="GIG89"/>
      <c r="GIH89"/>
      <c r="GII89"/>
      <c r="GIJ89"/>
      <c r="GIK89"/>
      <c r="GIL89"/>
      <c r="GIM89"/>
      <c r="GIN89"/>
      <c r="GIO89"/>
      <c r="GIP89"/>
      <c r="GIQ89"/>
      <c r="GIR89"/>
      <c r="GIS89"/>
      <c r="GIT89"/>
      <c r="GIU89"/>
      <c r="GIV89"/>
      <c r="GIW89"/>
      <c r="GIX89"/>
      <c r="GIY89"/>
      <c r="GIZ89"/>
      <c r="GJA89"/>
      <c r="GJB89"/>
      <c r="GJC89"/>
      <c r="GJD89"/>
      <c r="GJE89"/>
      <c r="GJF89"/>
      <c r="GJG89"/>
      <c r="GJH89"/>
      <c r="GJI89"/>
      <c r="GJJ89"/>
      <c r="GJK89"/>
      <c r="GJL89"/>
      <c r="GJM89"/>
      <c r="GJN89"/>
      <c r="GJO89"/>
      <c r="GJP89"/>
      <c r="GJQ89"/>
      <c r="GJR89"/>
      <c r="GJS89"/>
      <c r="GJT89"/>
      <c r="GJU89"/>
      <c r="GJV89"/>
      <c r="GJW89"/>
      <c r="GJX89"/>
      <c r="GJY89"/>
      <c r="GJZ89"/>
      <c r="GKA89"/>
      <c r="GKB89"/>
      <c r="GKC89"/>
      <c r="GKD89"/>
      <c r="GKE89"/>
      <c r="GKF89"/>
      <c r="GKG89"/>
      <c r="GKH89"/>
      <c r="GKI89"/>
      <c r="GKJ89"/>
      <c r="GKK89"/>
      <c r="GKL89"/>
      <c r="GKM89"/>
      <c r="GKN89"/>
      <c r="GKO89"/>
      <c r="GKP89"/>
      <c r="GKQ89"/>
      <c r="GKR89"/>
      <c r="GKS89"/>
      <c r="GKT89"/>
      <c r="GKU89"/>
      <c r="GKV89"/>
      <c r="GKW89"/>
      <c r="GKX89"/>
      <c r="GKY89"/>
      <c r="GKZ89"/>
      <c r="GLA89"/>
      <c r="GLB89"/>
      <c r="GLC89"/>
      <c r="GLD89"/>
      <c r="GLE89"/>
      <c r="GLF89"/>
      <c r="GLG89"/>
      <c r="GLH89"/>
      <c r="GLI89"/>
      <c r="GLJ89"/>
      <c r="GLK89"/>
      <c r="GLL89"/>
      <c r="GLM89"/>
      <c r="GLN89"/>
      <c r="GLO89"/>
      <c r="GLP89"/>
      <c r="GLQ89"/>
      <c r="GLR89"/>
      <c r="GLS89"/>
      <c r="GLT89"/>
      <c r="GLU89"/>
      <c r="GLV89"/>
      <c r="GLW89"/>
      <c r="GLX89"/>
      <c r="GLY89"/>
      <c r="GLZ89"/>
      <c r="GMA89"/>
      <c r="GMB89"/>
      <c r="GMC89"/>
      <c r="GMD89"/>
      <c r="GME89"/>
      <c r="GMF89"/>
      <c r="GMG89"/>
      <c r="GMH89"/>
      <c r="GMI89"/>
      <c r="GMJ89"/>
      <c r="GMK89"/>
      <c r="GML89"/>
      <c r="GMM89"/>
      <c r="GMN89"/>
      <c r="GMO89"/>
      <c r="GMP89"/>
      <c r="GMQ89"/>
      <c r="GMR89"/>
      <c r="GMS89"/>
      <c r="GMT89"/>
      <c r="GMU89"/>
      <c r="GMV89"/>
      <c r="GMW89"/>
      <c r="GMX89"/>
      <c r="GMY89"/>
      <c r="GMZ89"/>
      <c r="GNA89"/>
      <c r="GNB89"/>
      <c r="GNC89"/>
      <c r="GND89"/>
      <c r="GNE89"/>
      <c r="GNF89"/>
      <c r="GNG89"/>
      <c r="GNH89"/>
      <c r="GNI89"/>
      <c r="GNJ89"/>
      <c r="GNK89"/>
      <c r="GNL89"/>
      <c r="GNM89"/>
      <c r="GNN89"/>
      <c r="GNO89"/>
      <c r="GNP89"/>
      <c r="GNQ89"/>
      <c r="GNR89"/>
      <c r="GNS89"/>
      <c r="GNT89"/>
      <c r="GNU89"/>
      <c r="GNV89"/>
      <c r="GNW89"/>
      <c r="GNX89"/>
      <c r="GNY89"/>
      <c r="GNZ89"/>
      <c r="GOA89"/>
      <c r="GOB89"/>
      <c r="GOC89"/>
      <c r="GOD89"/>
      <c r="GOE89"/>
      <c r="GOF89"/>
      <c r="GOG89"/>
      <c r="GOH89"/>
      <c r="GOI89"/>
      <c r="GOJ89"/>
      <c r="GOK89"/>
      <c r="GOL89"/>
      <c r="GOM89"/>
      <c r="GON89"/>
      <c r="GOO89"/>
      <c r="GOP89"/>
      <c r="GOQ89"/>
      <c r="GOR89"/>
      <c r="GOS89"/>
      <c r="GOT89"/>
      <c r="GOU89"/>
      <c r="GOV89"/>
      <c r="GOW89"/>
      <c r="GOX89"/>
      <c r="GOY89"/>
      <c r="GOZ89"/>
      <c r="GPA89"/>
      <c r="GPB89"/>
      <c r="GPC89"/>
      <c r="GPD89"/>
      <c r="GPE89"/>
      <c r="GPF89"/>
      <c r="GPG89"/>
      <c r="GPH89"/>
      <c r="GPI89"/>
      <c r="GPJ89"/>
      <c r="GPK89"/>
      <c r="GPL89"/>
      <c r="GPM89"/>
      <c r="GPN89"/>
      <c r="GPO89"/>
      <c r="GPP89"/>
      <c r="GPQ89"/>
      <c r="GPR89"/>
      <c r="GPS89"/>
      <c r="GPT89"/>
      <c r="GPU89"/>
      <c r="GPV89"/>
      <c r="GPW89"/>
      <c r="GPX89"/>
      <c r="GPY89"/>
      <c r="GPZ89"/>
      <c r="GQA89"/>
      <c r="GQB89"/>
      <c r="GQC89"/>
      <c r="GQD89"/>
      <c r="GQE89"/>
      <c r="GQF89"/>
      <c r="GQG89"/>
      <c r="GQH89"/>
      <c r="GQI89"/>
      <c r="GQJ89"/>
      <c r="GQK89"/>
      <c r="GQL89"/>
      <c r="GQM89"/>
      <c r="GQN89"/>
      <c r="GQO89"/>
      <c r="GQP89"/>
      <c r="GQQ89"/>
      <c r="GQR89"/>
      <c r="GQS89"/>
      <c r="GQT89"/>
      <c r="GQU89"/>
      <c r="GQV89"/>
      <c r="GQW89"/>
      <c r="GQX89"/>
      <c r="GQY89"/>
      <c r="GQZ89"/>
      <c r="GRA89"/>
      <c r="GRB89"/>
      <c r="GRC89"/>
      <c r="GRD89"/>
      <c r="GRE89"/>
      <c r="GRF89"/>
      <c r="GRG89"/>
      <c r="GRH89"/>
      <c r="GRI89"/>
      <c r="GRJ89"/>
      <c r="GRK89"/>
      <c r="GRL89"/>
      <c r="GRM89"/>
      <c r="GRN89"/>
      <c r="GRO89"/>
      <c r="GRP89"/>
      <c r="GRQ89"/>
      <c r="GRR89"/>
      <c r="GRS89"/>
      <c r="GRT89"/>
      <c r="GRU89"/>
      <c r="GRV89"/>
      <c r="GRW89"/>
      <c r="GRX89"/>
      <c r="GRY89"/>
      <c r="GRZ89"/>
      <c r="GSA89"/>
      <c r="GSB89"/>
      <c r="GSC89"/>
      <c r="GSD89"/>
      <c r="GSE89"/>
      <c r="GSF89"/>
      <c r="GSG89"/>
      <c r="GSH89"/>
      <c r="GSI89"/>
      <c r="GSJ89"/>
      <c r="GSK89"/>
      <c r="GSL89"/>
      <c r="GSM89"/>
      <c r="GSN89"/>
      <c r="GSO89"/>
      <c r="GSP89"/>
      <c r="GSQ89"/>
      <c r="GSR89"/>
      <c r="GSS89"/>
      <c r="GST89"/>
      <c r="GSU89"/>
      <c r="GSV89"/>
      <c r="GSW89"/>
      <c r="GSX89"/>
      <c r="GSY89"/>
      <c r="GSZ89"/>
      <c r="GTA89"/>
      <c r="GTB89"/>
      <c r="GTC89"/>
      <c r="GTD89"/>
      <c r="GTE89"/>
      <c r="GTF89"/>
      <c r="GTG89"/>
      <c r="GTH89"/>
      <c r="GTI89"/>
      <c r="GTJ89"/>
      <c r="GTK89"/>
      <c r="GTL89"/>
      <c r="GTM89"/>
      <c r="GTN89"/>
      <c r="GTO89"/>
      <c r="GTP89"/>
      <c r="GTQ89"/>
      <c r="GTR89"/>
      <c r="GTS89"/>
      <c r="GTT89"/>
      <c r="GTU89"/>
      <c r="GTV89"/>
      <c r="GTW89"/>
      <c r="GTX89"/>
      <c r="GTY89"/>
      <c r="GTZ89"/>
      <c r="GUA89"/>
      <c r="GUB89"/>
      <c r="GUC89"/>
      <c r="GUD89"/>
      <c r="GUE89"/>
      <c r="GUF89"/>
      <c r="GUG89"/>
      <c r="GUH89"/>
      <c r="GUI89"/>
      <c r="GUJ89"/>
      <c r="GUK89"/>
      <c r="GUL89"/>
      <c r="GUM89"/>
      <c r="GUN89"/>
      <c r="GUO89"/>
      <c r="GUP89"/>
      <c r="GUQ89"/>
      <c r="GUR89"/>
      <c r="GUS89"/>
      <c r="GUT89"/>
      <c r="GUU89"/>
      <c r="GUV89"/>
      <c r="GUW89"/>
      <c r="GUX89"/>
      <c r="GUY89"/>
      <c r="GUZ89"/>
      <c r="GVA89"/>
      <c r="GVB89"/>
      <c r="GVC89"/>
      <c r="GVD89"/>
      <c r="GVE89"/>
      <c r="GVF89"/>
      <c r="GVG89"/>
      <c r="GVH89"/>
      <c r="GVI89"/>
      <c r="GVJ89"/>
      <c r="GVK89"/>
      <c r="GVL89"/>
      <c r="GVM89"/>
      <c r="GVN89"/>
      <c r="GVO89"/>
      <c r="GVP89"/>
      <c r="GVQ89"/>
      <c r="GVR89"/>
      <c r="GVS89"/>
      <c r="GVT89"/>
      <c r="GVU89"/>
      <c r="GVV89"/>
      <c r="GVW89"/>
      <c r="GVX89"/>
      <c r="GVY89"/>
      <c r="GVZ89"/>
      <c r="GWA89"/>
      <c r="GWB89"/>
      <c r="GWC89"/>
      <c r="GWD89"/>
      <c r="GWE89"/>
      <c r="GWF89"/>
      <c r="GWG89"/>
      <c r="GWH89"/>
      <c r="GWI89"/>
      <c r="GWJ89"/>
      <c r="GWK89"/>
      <c r="GWL89"/>
      <c r="GWM89"/>
      <c r="GWN89"/>
      <c r="GWO89"/>
      <c r="GWP89"/>
      <c r="GWQ89"/>
      <c r="GWR89"/>
      <c r="GWS89"/>
      <c r="GWT89"/>
      <c r="GWU89"/>
      <c r="GWV89"/>
      <c r="GWW89"/>
      <c r="GWX89"/>
      <c r="GWY89"/>
      <c r="GWZ89"/>
      <c r="GXA89"/>
      <c r="GXB89"/>
      <c r="GXC89"/>
      <c r="GXD89"/>
      <c r="GXE89"/>
      <c r="GXF89"/>
      <c r="GXG89"/>
      <c r="GXH89"/>
      <c r="GXI89"/>
      <c r="GXJ89"/>
      <c r="GXK89"/>
      <c r="GXL89"/>
      <c r="GXM89"/>
      <c r="GXN89"/>
      <c r="GXO89"/>
      <c r="GXP89"/>
      <c r="GXQ89"/>
      <c r="GXR89"/>
      <c r="GXS89"/>
      <c r="GXT89"/>
      <c r="GXU89"/>
      <c r="GXV89"/>
      <c r="GXW89"/>
      <c r="GXX89"/>
      <c r="GXY89"/>
      <c r="GXZ89"/>
      <c r="GYA89"/>
      <c r="GYB89"/>
      <c r="GYC89"/>
      <c r="GYD89"/>
      <c r="GYE89"/>
      <c r="GYF89"/>
      <c r="GYG89"/>
      <c r="GYH89"/>
      <c r="GYI89"/>
      <c r="GYJ89"/>
      <c r="GYK89"/>
      <c r="GYL89"/>
      <c r="GYM89"/>
      <c r="GYN89"/>
      <c r="GYO89"/>
      <c r="GYP89"/>
      <c r="GYQ89"/>
      <c r="GYR89"/>
      <c r="GYS89"/>
      <c r="GYT89"/>
      <c r="GYU89"/>
      <c r="GYV89"/>
      <c r="GYW89"/>
      <c r="GYX89"/>
      <c r="GYY89"/>
      <c r="GYZ89"/>
      <c r="GZA89"/>
      <c r="GZB89"/>
      <c r="GZC89"/>
      <c r="GZD89"/>
      <c r="GZE89"/>
      <c r="GZF89"/>
      <c r="GZG89"/>
      <c r="GZH89"/>
      <c r="GZI89"/>
      <c r="GZJ89"/>
      <c r="GZK89"/>
      <c r="GZL89"/>
      <c r="GZM89"/>
      <c r="GZN89"/>
      <c r="GZO89"/>
      <c r="GZP89"/>
      <c r="GZQ89"/>
      <c r="GZR89"/>
      <c r="GZS89"/>
      <c r="GZT89"/>
      <c r="GZU89"/>
      <c r="GZV89"/>
      <c r="GZW89"/>
      <c r="GZX89"/>
      <c r="GZY89"/>
      <c r="GZZ89"/>
      <c r="HAA89"/>
      <c r="HAB89"/>
      <c r="HAC89"/>
      <c r="HAD89"/>
      <c r="HAE89"/>
      <c r="HAF89"/>
      <c r="HAG89"/>
      <c r="HAH89"/>
      <c r="HAI89"/>
      <c r="HAJ89"/>
      <c r="HAK89"/>
      <c r="HAL89"/>
      <c r="HAM89"/>
      <c r="HAN89"/>
      <c r="HAO89"/>
      <c r="HAP89"/>
      <c r="HAQ89"/>
      <c r="HAR89"/>
      <c r="HAS89"/>
      <c r="HAT89"/>
      <c r="HAU89"/>
      <c r="HAV89"/>
      <c r="HAW89"/>
      <c r="HAX89"/>
      <c r="HAY89"/>
      <c r="HAZ89"/>
      <c r="HBA89"/>
      <c r="HBB89"/>
      <c r="HBC89"/>
      <c r="HBD89"/>
      <c r="HBE89"/>
      <c r="HBF89"/>
      <c r="HBG89"/>
      <c r="HBH89"/>
      <c r="HBI89"/>
      <c r="HBJ89"/>
      <c r="HBK89"/>
      <c r="HBL89"/>
      <c r="HBM89"/>
      <c r="HBN89"/>
      <c r="HBO89"/>
      <c r="HBP89"/>
      <c r="HBQ89"/>
      <c r="HBR89"/>
      <c r="HBS89"/>
      <c r="HBT89"/>
      <c r="HBU89"/>
      <c r="HBV89"/>
      <c r="HBW89"/>
      <c r="HBX89"/>
      <c r="HBY89"/>
      <c r="HBZ89"/>
      <c r="HCA89"/>
      <c r="HCB89"/>
      <c r="HCC89"/>
      <c r="HCD89"/>
      <c r="HCE89"/>
      <c r="HCF89"/>
      <c r="HCG89"/>
      <c r="HCH89"/>
      <c r="HCI89"/>
      <c r="HCJ89"/>
      <c r="HCK89"/>
      <c r="HCL89"/>
      <c r="HCM89"/>
      <c r="HCN89"/>
      <c r="HCO89"/>
      <c r="HCP89"/>
      <c r="HCQ89"/>
      <c r="HCR89"/>
      <c r="HCS89"/>
      <c r="HCT89"/>
      <c r="HCU89"/>
      <c r="HCV89"/>
      <c r="HCW89"/>
      <c r="HCX89"/>
      <c r="HCY89"/>
      <c r="HCZ89"/>
      <c r="HDA89"/>
      <c r="HDB89"/>
      <c r="HDC89"/>
      <c r="HDD89"/>
      <c r="HDE89"/>
      <c r="HDF89"/>
      <c r="HDG89"/>
      <c r="HDH89"/>
      <c r="HDI89"/>
      <c r="HDJ89"/>
      <c r="HDK89"/>
      <c r="HDL89"/>
      <c r="HDM89"/>
      <c r="HDN89"/>
      <c r="HDO89"/>
      <c r="HDP89"/>
      <c r="HDQ89"/>
      <c r="HDR89"/>
      <c r="HDS89"/>
      <c r="HDT89"/>
      <c r="HDU89"/>
      <c r="HDV89"/>
      <c r="HDW89"/>
      <c r="HDX89"/>
      <c r="HDY89"/>
      <c r="HDZ89"/>
      <c r="HEA89"/>
      <c r="HEB89"/>
      <c r="HEC89"/>
      <c r="HED89"/>
      <c r="HEE89"/>
      <c r="HEF89"/>
      <c r="HEG89"/>
      <c r="HEH89"/>
      <c r="HEI89"/>
      <c r="HEJ89"/>
      <c r="HEK89"/>
      <c r="HEL89"/>
      <c r="HEM89"/>
      <c r="HEN89"/>
      <c r="HEO89"/>
      <c r="HEP89"/>
      <c r="HEQ89"/>
      <c r="HER89"/>
      <c r="HES89"/>
      <c r="HET89"/>
      <c r="HEU89"/>
      <c r="HEV89"/>
      <c r="HEW89"/>
      <c r="HEX89"/>
      <c r="HEY89"/>
      <c r="HEZ89"/>
      <c r="HFA89"/>
      <c r="HFB89"/>
      <c r="HFC89"/>
      <c r="HFD89"/>
      <c r="HFE89"/>
      <c r="HFF89"/>
      <c r="HFG89"/>
      <c r="HFH89"/>
      <c r="HFI89"/>
      <c r="HFJ89"/>
      <c r="HFK89"/>
      <c r="HFL89"/>
      <c r="HFM89"/>
      <c r="HFN89"/>
      <c r="HFO89"/>
      <c r="HFP89"/>
      <c r="HFQ89"/>
      <c r="HFR89"/>
      <c r="HFS89"/>
      <c r="HFT89"/>
      <c r="HFU89"/>
      <c r="HFV89"/>
      <c r="HFW89"/>
      <c r="HFX89"/>
      <c r="HFY89"/>
      <c r="HFZ89"/>
      <c r="HGA89"/>
      <c r="HGB89"/>
      <c r="HGC89"/>
      <c r="HGD89"/>
      <c r="HGE89"/>
      <c r="HGF89"/>
      <c r="HGG89"/>
      <c r="HGH89"/>
      <c r="HGI89"/>
      <c r="HGJ89"/>
      <c r="HGK89"/>
      <c r="HGL89"/>
      <c r="HGM89"/>
      <c r="HGN89"/>
      <c r="HGO89"/>
      <c r="HGP89"/>
      <c r="HGQ89"/>
      <c r="HGR89"/>
      <c r="HGS89"/>
      <c r="HGT89"/>
      <c r="HGU89"/>
      <c r="HGV89"/>
      <c r="HGW89"/>
      <c r="HGX89"/>
      <c r="HGY89"/>
      <c r="HGZ89"/>
      <c r="HHA89"/>
      <c r="HHB89"/>
      <c r="HHC89"/>
      <c r="HHD89"/>
      <c r="HHE89"/>
      <c r="HHF89"/>
      <c r="HHG89"/>
      <c r="HHH89"/>
      <c r="HHI89"/>
      <c r="HHJ89"/>
      <c r="HHK89"/>
      <c r="HHL89"/>
      <c r="HHM89"/>
      <c r="HHN89"/>
      <c r="HHO89"/>
      <c r="HHP89"/>
      <c r="HHQ89"/>
      <c r="HHR89"/>
      <c r="HHS89"/>
      <c r="HHT89"/>
      <c r="HHU89"/>
      <c r="HHV89"/>
      <c r="HHW89"/>
      <c r="HHX89"/>
      <c r="HHY89"/>
      <c r="HHZ89"/>
      <c r="HIA89"/>
      <c r="HIB89"/>
      <c r="HIC89"/>
      <c r="HID89"/>
      <c r="HIE89"/>
      <c r="HIF89"/>
      <c r="HIG89"/>
      <c r="HIH89"/>
      <c r="HII89"/>
      <c r="HIJ89"/>
      <c r="HIK89"/>
      <c r="HIL89"/>
      <c r="HIM89"/>
      <c r="HIN89"/>
      <c r="HIO89"/>
      <c r="HIP89"/>
      <c r="HIQ89"/>
      <c r="HIR89"/>
      <c r="HIS89"/>
      <c r="HIT89"/>
      <c r="HIU89"/>
      <c r="HIV89"/>
      <c r="HIW89"/>
      <c r="HIX89"/>
      <c r="HIY89"/>
      <c r="HIZ89"/>
      <c r="HJA89"/>
      <c r="HJB89"/>
      <c r="HJC89"/>
      <c r="HJD89"/>
      <c r="HJE89"/>
      <c r="HJF89"/>
      <c r="HJG89"/>
      <c r="HJH89"/>
      <c r="HJI89"/>
      <c r="HJJ89"/>
      <c r="HJK89"/>
      <c r="HJL89"/>
      <c r="HJM89"/>
      <c r="HJN89"/>
      <c r="HJO89"/>
      <c r="HJP89"/>
      <c r="HJQ89"/>
      <c r="HJR89"/>
      <c r="HJS89"/>
      <c r="HJT89"/>
      <c r="HJU89"/>
      <c r="HJV89"/>
      <c r="HJW89"/>
      <c r="HJX89"/>
      <c r="HJY89"/>
      <c r="HJZ89"/>
      <c r="HKA89"/>
      <c r="HKB89"/>
      <c r="HKC89"/>
      <c r="HKD89"/>
      <c r="HKE89"/>
      <c r="HKF89"/>
      <c r="HKG89"/>
      <c r="HKH89"/>
      <c r="HKI89"/>
      <c r="HKJ89"/>
      <c r="HKK89"/>
      <c r="HKL89"/>
      <c r="HKM89"/>
      <c r="HKN89"/>
      <c r="HKO89"/>
      <c r="HKP89"/>
      <c r="HKQ89"/>
      <c r="HKR89"/>
      <c r="HKS89"/>
      <c r="HKT89"/>
      <c r="HKU89"/>
      <c r="HKV89"/>
      <c r="HKW89"/>
      <c r="HKX89"/>
      <c r="HKY89"/>
      <c r="HKZ89"/>
      <c r="HLA89"/>
      <c r="HLB89"/>
      <c r="HLC89"/>
      <c r="HLD89"/>
      <c r="HLE89"/>
      <c r="HLF89"/>
      <c r="HLG89"/>
      <c r="HLH89"/>
      <c r="HLI89"/>
      <c r="HLJ89"/>
      <c r="HLK89"/>
      <c r="HLL89"/>
      <c r="HLM89"/>
      <c r="HLN89"/>
      <c r="HLO89"/>
      <c r="HLP89"/>
      <c r="HLQ89"/>
      <c r="HLR89"/>
      <c r="HLS89"/>
      <c r="HLT89"/>
      <c r="HLU89"/>
      <c r="HLV89"/>
      <c r="HLW89"/>
      <c r="HLX89"/>
      <c r="HLY89"/>
      <c r="HLZ89"/>
      <c r="HMA89"/>
      <c r="HMB89"/>
      <c r="HMC89"/>
      <c r="HMD89"/>
      <c r="HME89"/>
      <c r="HMF89"/>
      <c r="HMG89"/>
      <c r="HMH89"/>
      <c r="HMI89"/>
      <c r="HMJ89"/>
      <c r="HMK89"/>
      <c r="HML89"/>
      <c r="HMM89"/>
      <c r="HMN89"/>
      <c r="HMO89"/>
      <c r="HMP89"/>
      <c r="HMQ89"/>
      <c r="HMR89"/>
      <c r="HMS89"/>
      <c r="HMT89"/>
      <c r="HMU89"/>
      <c r="HMV89"/>
      <c r="HMW89"/>
      <c r="HMX89"/>
      <c r="HMY89"/>
      <c r="HMZ89"/>
      <c r="HNA89"/>
      <c r="HNB89"/>
      <c r="HNC89"/>
      <c r="HND89"/>
      <c r="HNE89"/>
      <c r="HNF89"/>
      <c r="HNG89"/>
      <c r="HNH89"/>
      <c r="HNI89"/>
      <c r="HNJ89"/>
      <c r="HNK89"/>
      <c r="HNL89"/>
      <c r="HNM89"/>
      <c r="HNN89"/>
      <c r="HNO89"/>
      <c r="HNP89"/>
      <c r="HNQ89"/>
      <c r="HNR89"/>
      <c r="HNS89"/>
      <c r="HNT89"/>
      <c r="HNU89"/>
      <c r="HNV89"/>
      <c r="HNW89"/>
      <c r="HNX89"/>
      <c r="HNY89"/>
      <c r="HNZ89"/>
      <c r="HOA89"/>
      <c r="HOB89"/>
      <c r="HOC89"/>
      <c r="HOD89"/>
      <c r="HOE89"/>
      <c r="HOF89"/>
      <c r="HOG89"/>
      <c r="HOH89"/>
      <c r="HOI89"/>
      <c r="HOJ89"/>
      <c r="HOK89"/>
      <c r="HOL89"/>
      <c r="HOM89"/>
      <c r="HON89"/>
      <c r="HOO89"/>
      <c r="HOP89"/>
      <c r="HOQ89"/>
      <c r="HOR89"/>
      <c r="HOS89"/>
      <c r="HOT89"/>
      <c r="HOU89"/>
      <c r="HOV89"/>
      <c r="HOW89"/>
      <c r="HOX89"/>
      <c r="HOY89"/>
      <c r="HOZ89"/>
      <c r="HPA89"/>
      <c r="HPB89"/>
      <c r="HPC89"/>
      <c r="HPD89"/>
      <c r="HPE89"/>
      <c r="HPF89"/>
      <c r="HPG89"/>
      <c r="HPH89"/>
      <c r="HPI89"/>
      <c r="HPJ89"/>
      <c r="HPK89"/>
      <c r="HPL89"/>
      <c r="HPM89"/>
      <c r="HPN89"/>
      <c r="HPO89"/>
      <c r="HPP89"/>
      <c r="HPQ89"/>
      <c r="HPR89"/>
      <c r="HPS89"/>
      <c r="HPT89"/>
      <c r="HPU89"/>
      <c r="HPV89"/>
      <c r="HPW89"/>
      <c r="HPX89"/>
      <c r="HPY89"/>
      <c r="HPZ89"/>
      <c r="HQA89"/>
      <c r="HQB89"/>
      <c r="HQC89"/>
      <c r="HQD89"/>
      <c r="HQE89"/>
      <c r="HQF89"/>
      <c r="HQG89"/>
      <c r="HQH89"/>
      <c r="HQI89"/>
      <c r="HQJ89"/>
      <c r="HQK89"/>
      <c r="HQL89"/>
      <c r="HQM89"/>
      <c r="HQN89"/>
      <c r="HQO89"/>
      <c r="HQP89"/>
      <c r="HQQ89"/>
      <c r="HQR89"/>
      <c r="HQS89"/>
      <c r="HQT89"/>
      <c r="HQU89"/>
      <c r="HQV89"/>
      <c r="HQW89"/>
      <c r="HQX89"/>
      <c r="HQY89"/>
      <c r="HQZ89"/>
      <c r="HRA89"/>
      <c r="HRB89"/>
      <c r="HRC89"/>
      <c r="HRD89"/>
      <c r="HRE89"/>
      <c r="HRF89"/>
      <c r="HRG89"/>
      <c r="HRH89"/>
      <c r="HRI89"/>
      <c r="HRJ89"/>
      <c r="HRK89"/>
      <c r="HRL89"/>
      <c r="HRM89"/>
      <c r="HRN89"/>
      <c r="HRO89"/>
      <c r="HRP89"/>
      <c r="HRQ89"/>
      <c r="HRR89"/>
      <c r="HRS89"/>
      <c r="HRT89"/>
      <c r="HRU89"/>
      <c r="HRV89"/>
      <c r="HRW89"/>
      <c r="HRX89"/>
      <c r="HRY89"/>
      <c r="HRZ89"/>
      <c r="HSA89"/>
      <c r="HSB89"/>
      <c r="HSC89"/>
      <c r="HSD89"/>
      <c r="HSE89"/>
      <c r="HSF89"/>
      <c r="HSG89"/>
      <c r="HSH89"/>
      <c r="HSI89"/>
      <c r="HSJ89"/>
      <c r="HSK89"/>
      <c r="HSL89"/>
      <c r="HSM89"/>
      <c r="HSN89"/>
      <c r="HSO89"/>
      <c r="HSP89"/>
      <c r="HSQ89"/>
      <c r="HSR89"/>
      <c r="HSS89"/>
      <c r="HST89"/>
      <c r="HSU89"/>
      <c r="HSV89"/>
      <c r="HSW89"/>
      <c r="HSX89"/>
      <c r="HSY89"/>
      <c r="HSZ89"/>
      <c r="HTA89"/>
      <c r="HTB89"/>
      <c r="HTC89"/>
      <c r="HTD89"/>
      <c r="HTE89"/>
      <c r="HTF89"/>
      <c r="HTG89"/>
      <c r="HTH89"/>
      <c r="HTI89"/>
      <c r="HTJ89"/>
      <c r="HTK89"/>
      <c r="HTL89"/>
      <c r="HTM89"/>
      <c r="HTN89"/>
      <c r="HTO89"/>
      <c r="HTP89"/>
      <c r="HTQ89"/>
      <c r="HTR89"/>
      <c r="HTS89"/>
      <c r="HTT89"/>
      <c r="HTU89"/>
      <c r="HTV89"/>
      <c r="HTW89"/>
      <c r="HTX89"/>
      <c r="HTY89"/>
      <c r="HTZ89"/>
      <c r="HUA89"/>
      <c r="HUB89"/>
      <c r="HUC89"/>
      <c r="HUD89"/>
      <c r="HUE89"/>
      <c r="HUF89"/>
      <c r="HUG89"/>
      <c r="HUH89"/>
      <c r="HUI89"/>
      <c r="HUJ89"/>
      <c r="HUK89"/>
      <c r="HUL89"/>
      <c r="HUM89"/>
      <c r="HUN89"/>
      <c r="HUO89"/>
      <c r="HUP89"/>
      <c r="HUQ89"/>
      <c r="HUR89"/>
      <c r="HUS89"/>
      <c r="HUT89"/>
      <c r="HUU89"/>
      <c r="HUV89"/>
      <c r="HUW89"/>
      <c r="HUX89"/>
      <c r="HUY89"/>
      <c r="HUZ89"/>
      <c r="HVA89"/>
      <c r="HVB89"/>
      <c r="HVC89"/>
      <c r="HVD89"/>
      <c r="HVE89"/>
      <c r="HVF89"/>
      <c r="HVG89"/>
      <c r="HVH89"/>
      <c r="HVI89"/>
      <c r="HVJ89"/>
      <c r="HVK89"/>
      <c r="HVL89"/>
      <c r="HVM89"/>
      <c r="HVN89"/>
      <c r="HVO89"/>
      <c r="HVP89"/>
      <c r="HVQ89"/>
      <c r="HVR89"/>
      <c r="HVS89"/>
      <c r="HVT89"/>
      <c r="HVU89"/>
      <c r="HVV89"/>
      <c r="HVW89"/>
      <c r="HVX89"/>
      <c r="HVY89"/>
      <c r="HVZ89"/>
      <c r="HWA89"/>
      <c r="HWB89"/>
      <c r="HWC89"/>
      <c r="HWD89"/>
      <c r="HWE89"/>
      <c r="HWF89"/>
      <c r="HWG89"/>
      <c r="HWH89"/>
      <c r="HWI89"/>
      <c r="HWJ89"/>
      <c r="HWK89"/>
      <c r="HWL89"/>
      <c r="HWM89"/>
      <c r="HWN89"/>
      <c r="HWO89"/>
      <c r="HWP89"/>
      <c r="HWQ89"/>
      <c r="HWR89"/>
      <c r="HWS89"/>
      <c r="HWT89"/>
      <c r="HWU89"/>
      <c r="HWV89"/>
      <c r="HWW89"/>
      <c r="HWX89"/>
      <c r="HWY89"/>
      <c r="HWZ89"/>
      <c r="HXA89"/>
      <c r="HXB89"/>
      <c r="HXC89"/>
      <c r="HXD89"/>
      <c r="HXE89"/>
      <c r="HXF89"/>
      <c r="HXG89"/>
      <c r="HXH89"/>
      <c r="HXI89"/>
      <c r="HXJ89"/>
      <c r="HXK89"/>
      <c r="HXL89"/>
      <c r="HXM89"/>
      <c r="HXN89"/>
      <c r="HXO89"/>
      <c r="HXP89"/>
      <c r="HXQ89"/>
      <c r="HXR89"/>
      <c r="HXS89"/>
      <c r="HXT89"/>
      <c r="HXU89"/>
      <c r="HXV89"/>
      <c r="HXW89"/>
      <c r="HXX89"/>
      <c r="HXY89"/>
      <c r="HXZ89"/>
      <c r="HYA89"/>
      <c r="HYB89"/>
      <c r="HYC89"/>
      <c r="HYD89"/>
      <c r="HYE89"/>
      <c r="HYF89"/>
      <c r="HYG89"/>
      <c r="HYH89"/>
      <c r="HYI89"/>
      <c r="HYJ89"/>
      <c r="HYK89"/>
      <c r="HYL89"/>
      <c r="HYM89"/>
      <c r="HYN89"/>
      <c r="HYO89"/>
      <c r="HYP89"/>
      <c r="HYQ89"/>
      <c r="HYR89"/>
      <c r="HYS89"/>
      <c r="HYT89"/>
      <c r="HYU89"/>
      <c r="HYV89"/>
      <c r="HYW89"/>
      <c r="HYX89"/>
      <c r="HYY89"/>
      <c r="HYZ89"/>
      <c r="HZA89"/>
      <c r="HZB89"/>
      <c r="HZC89"/>
      <c r="HZD89"/>
      <c r="HZE89"/>
      <c r="HZF89"/>
      <c r="HZG89"/>
      <c r="HZH89"/>
      <c r="HZI89"/>
      <c r="HZJ89"/>
      <c r="HZK89"/>
      <c r="HZL89"/>
      <c r="HZM89"/>
      <c r="HZN89"/>
      <c r="HZO89"/>
      <c r="HZP89"/>
      <c r="HZQ89"/>
      <c r="HZR89"/>
      <c r="HZS89"/>
      <c r="HZT89"/>
      <c r="HZU89"/>
      <c r="HZV89"/>
      <c r="HZW89"/>
      <c r="HZX89"/>
      <c r="HZY89"/>
      <c r="HZZ89"/>
      <c r="IAA89"/>
      <c r="IAB89"/>
      <c r="IAC89"/>
      <c r="IAD89"/>
      <c r="IAE89"/>
      <c r="IAF89"/>
      <c r="IAG89"/>
      <c r="IAH89"/>
      <c r="IAI89"/>
      <c r="IAJ89"/>
      <c r="IAK89"/>
      <c r="IAL89"/>
      <c r="IAM89"/>
      <c r="IAN89"/>
      <c r="IAO89"/>
      <c r="IAP89"/>
      <c r="IAQ89"/>
      <c r="IAR89"/>
      <c r="IAS89"/>
      <c r="IAT89"/>
      <c r="IAU89"/>
      <c r="IAV89"/>
      <c r="IAW89"/>
      <c r="IAX89"/>
      <c r="IAY89"/>
      <c r="IAZ89"/>
      <c r="IBA89"/>
      <c r="IBB89"/>
      <c r="IBC89"/>
      <c r="IBD89"/>
      <c r="IBE89"/>
      <c r="IBF89"/>
      <c r="IBG89"/>
      <c r="IBH89"/>
      <c r="IBI89"/>
      <c r="IBJ89"/>
      <c r="IBK89"/>
      <c r="IBL89"/>
      <c r="IBM89"/>
      <c r="IBN89"/>
      <c r="IBO89"/>
      <c r="IBP89"/>
      <c r="IBQ89"/>
      <c r="IBR89"/>
      <c r="IBS89"/>
      <c r="IBT89"/>
      <c r="IBU89"/>
      <c r="IBV89"/>
      <c r="IBW89"/>
      <c r="IBX89"/>
      <c r="IBY89"/>
      <c r="IBZ89"/>
      <c r="ICA89"/>
      <c r="ICB89"/>
      <c r="ICC89"/>
      <c r="ICD89"/>
      <c r="ICE89"/>
      <c r="ICF89"/>
      <c r="ICG89"/>
      <c r="ICH89"/>
      <c r="ICI89"/>
      <c r="ICJ89"/>
      <c r="ICK89"/>
      <c r="ICL89"/>
      <c r="ICM89"/>
      <c r="ICN89"/>
      <c r="ICO89"/>
      <c r="ICP89"/>
      <c r="ICQ89"/>
      <c r="ICR89"/>
      <c r="ICS89"/>
      <c r="ICT89"/>
      <c r="ICU89"/>
      <c r="ICV89"/>
      <c r="ICW89"/>
      <c r="ICX89"/>
      <c r="ICY89"/>
      <c r="ICZ89"/>
      <c r="IDA89"/>
      <c r="IDB89"/>
      <c r="IDC89"/>
      <c r="IDD89"/>
      <c r="IDE89"/>
      <c r="IDF89"/>
      <c r="IDG89"/>
      <c r="IDH89"/>
      <c r="IDI89"/>
      <c r="IDJ89"/>
      <c r="IDK89"/>
      <c r="IDL89"/>
      <c r="IDM89"/>
      <c r="IDN89"/>
      <c r="IDO89"/>
      <c r="IDP89"/>
      <c r="IDQ89"/>
      <c r="IDR89"/>
      <c r="IDS89"/>
      <c r="IDT89"/>
      <c r="IDU89"/>
      <c r="IDV89"/>
      <c r="IDW89"/>
      <c r="IDX89"/>
      <c r="IDY89"/>
      <c r="IDZ89"/>
      <c r="IEA89"/>
      <c r="IEB89"/>
      <c r="IEC89"/>
      <c r="IED89"/>
      <c r="IEE89"/>
      <c r="IEF89"/>
      <c r="IEG89"/>
      <c r="IEH89"/>
      <c r="IEI89"/>
      <c r="IEJ89"/>
      <c r="IEK89"/>
      <c r="IEL89"/>
      <c r="IEM89"/>
      <c r="IEN89"/>
      <c r="IEO89"/>
      <c r="IEP89"/>
      <c r="IEQ89"/>
      <c r="IER89"/>
      <c r="IES89"/>
      <c r="IET89"/>
      <c r="IEU89"/>
      <c r="IEV89"/>
      <c r="IEW89"/>
      <c r="IEX89"/>
      <c r="IEY89"/>
      <c r="IEZ89"/>
      <c r="IFA89"/>
      <c r="IFB89"/>
      <c r="IFC89"/>
      <c r="IFD89"/>
      <c r="IFE89"/>
      <c r="IFF89"/>
      <c r="IFG89"/>
      <c r="IFH89"/>
      <c r="IFI89"/>
      <c r="IFJ89"/>
      <c r="IFK89"/>
      <c r="IFL89"/>
      <c r="IFM89"/>
      <c r="IFN89"/>
      <c r="IFO89"/>
      <c r="IFP89"/>
      <c r="IFQ89"/>
      <c r="IFR89"/>
      <c r="IFS89"/>
      <c r="IFT89"/>
      <c r="IFU89"/>
      <c r="IFV89"/>
      <c r="IFW89"/>
      <c r="IFX89"/>
      <c r="IFY89"/>
      <c r="IFZ89"/>
      <c r="IGA89"/>
      <c r="IGB89"/>
      <c r="IGC89"/>
      <c r="IGD89"/>
      <c r="IGE89"/>
      <c r="IGF89"/>
      <c r="IGG89"/>
      <c r="IGH89"/>
      <c r="IGI89"/>
      <c r="IGJ89"/>
      <c r="IGK89"/>
      <c r="IGL89"/>
      <c r="IGM89"/>
      <c r="IGN89"/>
      <c r="IGO89"/>
      <c r="IGP89"/>
      <c r="IGQ89"/>
      <c r="IGR89"/>
      <c r="IGS89"/>
      <c r="IGT89"/>
      <c r="IGU89"/>
      <c r="IGV89"/>
      <c r="IGW89"/>
      <c r="IGX89"/>
      <c r="IGY89"/>
      <c r="IGZ89"/>
      <c r="IHA89"/>
      <c r="IHB89"/>
      <c r="IHC89"/>
      <c r="IHD89"/>
      <c r="IHE89"/>
      <c r="IHF89"/>
      <c r="IHG89"/>
      <c r="IHH89"/>
      <c r="IHI89"/>
      <c r="IHJ89"/>
      <c r="IHK89"/>
      <c r="IHL89"/>
      <c r="IHM89"/>
      <c r="IHN89"/>
      <c r="IHO89"/>
      <c r="IHP89"/>
      <c r="IHQ89"/>
      <c r="IHR89"/>
      <c r="IHS89"/>
      <c r="IHT89"/>
      <c r="IHU89"/>
      <c r="IHV89"/>
      <c r="IHW89"/>
      <c r="IHX89"/>
      <c r="IHY89"/>
      <c r="IHZ89"/>
      <c r="IIA89"/>
      <c r="IIB89"/>
      <c r="IIC89"/>
      <c r="IID89"/>
      <c r="IIE89"/>
      <c r="IIF89"/>
      <c r="IIG89"/>
      <c r="IIH89"/>
      <c r="III89"/>
      <c r="IIJ89"/>
      <c r="IIK89"/>
      <c r="IIL89"/>
      <c r="IIM89"/>
      <c r="IIN89"/>
      <c r="IIO89"/>
      <c r="IIP89"/>
      <c r="IIQ89"/>
      <c r="IIR89"/>
      <c r="IIS89"/>
      <c r="IIT89"/>
      <c r="IIU89"/>
      <c r="IIV89"/>
      <c r="IIW89"/>
      <c r="IIX89"/>
      <c r="IIY89"/>
      <c r="IIZ89"/>
      <c r="IJA89"/>
      <c r="IJB89"/>
      <c r="IJC89"/>
      <c r="IJD89"/>
      <c r="IJE89"/>
      <c r="IJF89"/>
      <c r="IJG89"/>
      <c r="IJH89"/>
      <c r="IJI89"/>
      <c r="IJJ89"/>
      <c r="IJK89"/>
      <c r="IJL89"/>
      <c r="IJM89"/>
      <c r="IJN89"/>
      <c r="IJO89"/>
      <c r="IJP89"/>
      <c r="IJQ89"/>
      <c r="IJR89"/>
      <c r="IJS89"/>
      <c r="IJT89"/>
      <c r="IJU89"/>
      <c r="IJV89"/>
      <c r="IJW89"/>
      <c r="IJX89"/>
      <c r="IJY89"/>
      <c r="IJZ89"/>
      <c r="IKA89"/>
      <c r="IKB89"/>
      <c r="IKC89"/>
      <c r="IKD89"/>
      <c r="IKE89"/>
      <c r="IKF89"/>
      <c r="IKG89"/>
      <c r="IKH89"/>
      <c r="IKI89"/>
      <c r="IKJ89"/>
      <c r="IKK89"/>
      <c r="IKL89"/>
      <c r="IKM89"/>
      <c r="IKN89"/>
      <c r="IKO89"/>
      <c r="IKP89"/>
      <c r="IKQ89"/>
      <c r="IKR89"/>
      <c r="IKS89"/>
      <c r="IKT89"/>
      <c r="IKU89"/>
      <c r="IKV89"/>
      <c r="IKW89"/>
      <c r="IKX89"/>
      <c r="IKY89"/>
      <c r="IKZ89"/>
      <c r="ILA89"/>
      <c r="ILB89"/>
      <c r="ILC89"/>
      <c r="ILD89"/>
      <c r="ILE89"/>
      <c r="ILF89"/>
      <c r="ILG89"/>
      <c r="ILH89"/>
      <c r="ILI89"/>
      <c r="ILJ89"/>
      <c r="ILK89"/>
      <c r="ILL89"/>
      <c r="ILM89"/>
      <c r="ILN89"/>
      <c r="ILO89"/>
      <c r="ILP89"/>
      <c r="ILQ89"/>
      <c r="ILR89"/>
      <c r="ILS89"/>
      <c r="ILT89"/>
      <c r="ILU89"/>
      <c r="ILV89"/>
      <c r="ILW89"/>
      <c r="ILX89"/>
      <c r="ILY89"/>
      <c r="ILZ89"/>
      <c r="IMA89"/>
      <c r="IMB89"/>
      <c r="IMC89"/>
      <c r="IMD89"/>
      <c r="IME89"/>
      <c r="IMF89"/>
      <c r="IMG89"/>
      <c r="IMH89"/>
      <c r="IMI89"/>
      <c r="IMJ89"/>
      <c r="IMK89"/>
      <c r="IML89"/>
      <c r="IMM89"/>
      <c r="IMN89"/>
      <c r="IMO89"/>
      <c r="IMP89"/>
      <c r="IMQ89"/>
      <c r="IMR89"/>
      <c r="IMS89"/>
      <c r="IMT89"/>
      <c r="IMU89"/>
      <c r="IMV89"/>
      <c r="IMW89"/>
      <c r="IMX89"/>
      <c r="IMY89"/>
      <c r="IMZ89"/>
      <c r="INA89"/>
      <c r="INB89"/>
      <c r="INC89"/>
      <c r="IND89"/>
      <c r="INE89"/>
      <c r="INF89"/>
      <c r="ING89"/>
      <c r="INH89"/>
      <c r="INI89"/>
      <c r="INJ89"/>
      <c r="INK89"/>
      <c r="INL89"/>
      <c r="INM89"/>
      <c r="INN89"/>
      <c r="INO89"/>
      <c r="INP89"/>
      <c r="INQ89"/>
      <c r="INR89"/>
      <c r="INS89"/>
      <c r="INT89"/>
      <c r="INU89"/>
      <c r="INV89"/>
      <c r="INW89"/>
      <c r="INX89"/>
      <c r="INY89"/>
      <c r="INZ89"/>
      <c r="IOA89"/>
      <c r="IOB89"/>
      <c r="IOC89"/>
      <c r="IOD89"/>
      <c r="IOE89"/>
      <c r="IOF89"/>
      <c r="IOG89"/>
      <c r="IOH89"/>
      <c r="IOI89"/>
      <c r="IOJ89"/>
      <c r="IOK89"/>
      <c r="IOL89"/>
      <c r="IOM89"/>
      <c r="ION89"/>
      <c r="IOO89"/>
      <c r="IOP89"/>
      <c r="IOQ89"/>
      <c r="IOR89"/>
      <c r="IOS89"/>
      <c r="IOT89"/>
      <c r="IOU89"/>
      <c r="IOV89"/>
      <c r="IOW89"/>
      <c r="IOX89"/>
      <c r="IOY89"/>
      <c r="IOZ89"/>
      <c r="IPA89"/>
      <c r="IPB89"/>
      <c r="IPC89"/>
      <c r="IPD89"/>
      <c r="IPE89"/>
      <c r="IPF89"/>
      <c r="IPG89"/>
      <c r="IPH89"/>
      <c r="IPI89"/>
      <c r="IPJ89"/>
      <c r="IPK89"/>
      <c r="IPL89"/>
      <c r="IPM89"/>
      <c r="IPN89"/>
      <c r="IPO89"/>
      <c r="IPP89"/>
      <c r="IPQ89"/>
      <c r="IPR89"/>
      <c r="IPS89"/>
      <c r="IPT89"/>
      <c r="IPU89"/>
      <c r="IPV89"/>
      <c r="IPW89"/>
      <c r="IPX89"/>
      <c r="IPY89"/>
      <c r="IPZ89"/>
      <c r="IQA89"/>
      <c r="IQB89"/>
      <c r="IQC89"/>
      <c r="IQD89"/>
      <c r="IQE89"/>
      <c r="IQF89"/>
      <c r="IQG89"/>
      <c r="IQH89"/>
      <c r="IQI89"/>
      <c r="IQJ89"/>
      <c r="IQK89"/>
      <c r="IQL89"/>
      <c r="IQM89"/>
      <c r="IQN89"/>
      <c r="IQO89"/>
      <c r="IQP89"/>
      <c r="IQQ89"/>
      <c r="IQR89"/>
      <c r="IQS89"/>
      <c r="IQT89"/>
      <c r="IQU89"/>
      <c r="IQV89"/>
      <c r="IQW89"/>
      <c r="IQX89"/>
      <c r="IQY89"/>
      <c r="IQZ89"/>
      <c r="IRA89"/>
      <c r="IRB89"/>
      <c r="IRC89"/>
      <c r="IRD89"/>
      <c r="IRE89"/>
      <c r="IRF89"/>
      <c r="IRG89"/>
      <c r="IRH89"/>
      <c r="IRI89"/>
      <c r="IRJ89"/>
      <c r="IRK89"/>
      <c r="IRL89"/>
      <c r="IRM89"/>
      <c r="IRN89"/>
      <c r="IRO89"/>
      <c r="IRP89"/>
      <c r="IRQ89"/>
      <c r="IRR89"/>
      <c r="IRS89"/>
      <c r="IRT89"/>
      <c r="IRU89"/>
      <c r="IRV89"/>
      <c r="IRW89"/>
      <c r="IRX89"/>
      <c r="IRY89"/>
      <c r="IRZ89"/>
      <c r="ISA89"/>
      <c r="ISB89"/>
      <c r="ISC89"/>
      <c r="ISD89"/>
      <c r="ISE89"/>
      <c r="ISF89"/>
      <c r="ISG89"/>
      <c r="ISH89"/>
      <c r="ISI89"/>
      <c r="ISJ89"/>
      <c r="ISK89"/>
      <c r="ISL89"/>
      <c r="ISM89"/>
      <c r="ISN89"/>
      <c r="ISO89"/>
      <c r="ISP89"/>
      <c r="ISQ89"/>
      <c r="ISR89"/>
      <c r="ISS89"/>
      <c r="IST89"/>
      <c r="ISU89"/>
      <c r="ISV89"/>
      <c r="ISW89"/>
      <c r="ISX89"/>
      <c r="ISY89"/>
      <c r="ISZ89"/>
      <c r="ITA89"/>
      <c r="ITB89"/>
      <c r="ITC89"/>
      <c r="ITD89"/>
      <c r="ITE89"/>
      <c r="ITF89"/>
      <c r="ITG89"/>
      <c r="ITH89"/>
      <c r="ITI89"/>
      <c r="ITJ89"/>
      <c r="ITK89"/>
      <c r="ITL89"/>
      <c r="ITM89"/>
      <c r="ITN89"/>
      <c r="ITO89"/>
      <c r="ITP89"/>
      <c r="ITQ89"/>
      <c r="ITR89"/>
      <c r="ITS89"/>
      <c r="ITT89"/>
      <c r="ITU89"/>
      <c r="ITV89"/>
      <c r="ITW89"/>
      <c r="ITX89"/>
      <c r="ITY89"/>
      <c r="ITZ89"/>
      <c r="IUA89"/>
      <c r="IUB89"/>
      <c r="IUC89"/>
      <c r="IUD89"/>
      <c r="IUE89"/>
      <c r="IUF89"/>
      <c r="IUG89"/>
      <c r="IUH89"/>
      <c r="IUI89"/>
      <c r="IUJ89"/>
      <c r="IUK89"/>
      <c r="IUL89"/>
      <c r="IUM89"/>
      <c r="IUN89"/>
      <c r="IUO89"/>
      <c r="IUP89"/>
      <c r="IUQ89"/>
      <c r="IUR89"/>
      <c r="IUS89"/>
      <c r="IUT89"/>
      <c r="IUU89"/>
      <c r="IUV89"/>
      <c r="IUW89"/>
      <c r="IUX89"/>
      <c r="IUY89"/>
      <c r="IUZ89"/>
      <c r="IVA89"/>
      <c r="IVB89"/>
      <c r="IVC89"/>
      <c r="IVD89"/>
      <c r="IVE89"/>
      <c r="IVF89"/>
      <c r="IVG89"/>
      <c r="IVH89"/>
      <c r="IVI89"/>
      <c r="IVJ89"/>
      <c r="IVK89"/>
      <c r="IVL89"/>
      <c r="IVM89"/>
      <c r="IVN89"/>
      <c r="IVO89"/>
      <c r="IVP89"/>
      <c r="IVQ89"/>
      <c r="IVR89"/>
      <c r="IVS89"/>
      <c r="IVT89"/>
      <c r="IVU89"/>
      <c r="IVV89"/>
      <c r="IVW89"/>
      <c r="IVX89"/>
      <c r="IVY89"/>
      <c r="IVZ89"/>
      <c r="IWA89"/>
      <c r="IWB89"/>
      <c r="IWC89"/>
      <c r="IWD89"/>
      <c r="IWE89"/>
      <c r="IWF89"/>
      <c r="IWG89"/>
      <c r="IWH89"/>
      <c r="IWI89"/>
      <c r="IWJ89"/>
      <c r="IWK89"/>
      <c r="IWL89"/>
      <c r="IWM89"/>
      <c r="IWN89"/>
      <c r="IWO89"/>
      <c r="IWP89"/>
      <c r="IWQ89"/>
      <c r="IWR89"/>
      <c r="IWS89"/>
      <c r="IWT89"/>
      <c r="IWU89"/>
      <c r="IWV89"/>
      <c r="IWW89"/>
      <c r="IWX89"/>
      <c r="IWY89"/>
      <c r="IWZ89"/>
      <c r="IXA89"/>
      <c r="IXB89"/>
      <c r="IXC89"/>
      <c r="IXD89"/>
      <c r="IXE89"/>
      <c r="IXF89"/>
      <c r="IXG89"/>
      <c r="IXH89"/>
      <c r="IXI89"/>
      <c r="IXJ89"/>
      <c r="IXK89"/>
      <c r="IXL89"/>
      <c r="IXM89"/>
      <c r="IXN89"/>
      <c r="IXO89"/>
      <c r="IXP89"/>
      <c r="IXQ89"/>
      <c r="IXR89"/>
      <c r="IXS89"/>
      <c r="IXT89"/>
      <c r="IXU89"/>
      <c r="IXV89"/>
      <c r="IXW89"/>
      <c r="IXX89"/>
      <c r="IXY89"/>
      <c r="IXZ89"/>
      <c r="IYA89"/>
      <c r="IYB89"/>
      <c r="IYC89"/>
      <c r="IYD89"/>
      <c r="IYE89"/>
      <c r="IYF89"/>
      <c r="IYG89"/>
      <c r="IYH89"/>
      <c r="IYI89"/>
      <c r="IYJ89"/>
      <c r="IYK89"/>
      <c r="IYL89"/>
      <c r="IYM89"/>
      <c r="IYN89"/>
      <c r="IYO89"/>
      <c r="IYP89"/>
      <c r="IYQ89"/>
      <c r="IYR89"/>
      <c r="IYS89"/>
      <c r="IYT89"/>
      <c r="IYU89"/>
      <c r="IYV89"/>
      <c r="IYW89"/>
      <c r="IYX89"/>
      <c r="IYY89"/>
      <c r="IYZ89"/>
      <c r="IZA89"/>
      <c r="IZB89"/>
      <c r="IZC89"/>
      <c r="IZD89"/>
      <c r="IZE89"/>
      <c r="IZF89"/>
      <c r="IZG89"/>
      <c r="IZH89"/>
      <c r="IZI89"/>
      <c r="IZJ89"/>
      <c r="IZK89"/>
      <c r="IZL89"/>
      <c r="IZM89"/>
      <c r="IZN89"/>
      <c r="IZO89"/>
      <c r="IZP89"/>
      <c r="IZQ89"/>
      <c r="IZR89"/>
      <c r="IZS89"/>
      <c r="IZT89"/>
      <c r="IZU89"/>
      <c r="IZV89"/>
      <c r="IZW89"/>
      <c r="IZX89"/>
      <c r="IZY89"/>
      <c r="IZZ89"/>
      <c r="JAA89"/>
      <c r="JAB89"/>
      <c r="JAC89"/>
      <c r="JAD89"/>
      <c r="JAE89"/>
      <c r="JAF89"/>
      <c r="JAG89"/>
      <c r="JAH89"/>
      <c r="JAI89"/>
      <c r="JAJ89"/>
      <c r="JAK89"/>
      <c r="JAL89"/>
      <c r="JAM89"/>
      <c r="JAN89"/>
      <c r="JAO89"/>
      <c r="JAP89"/>
      <c r="JAQ89"/>
      <c r="JAR89"/>
      <c r="JAS89"/>
      <c r="JAT89"/>
      <c r="JAU89"/>
      <c r="JAV89"/>
      <c r="JAW89"/>
      <c r="JAX89"/>
      <c r="JAY89"/>
      <c r="JAZ89"/>
      <c r="JBA89"/>
      <c r="JBB89"/>
      <c r="JBC89"/>
      <c r="JBD89"/>
      <c r="JBE89"/>
      <c r="JBF89"/>
      <c r="JBG89"/>
      <c r="JBH89"/>
      <c r="JBI89"/>
      <c r="JBJ89"/>
      <c r="JBK89"/>
      <c r="JBL89"/>
      <c r="JBM89"/>
      <c r="JBN89"/>
      <c r="JBO89"/>
      <c r="JBP89"/>
      <c r="JBQ89"/>
      <c r="JBR89"/>
      <c r="JBS89"/>
      <c r="JBT89"/>
      <c r="JBU89"/>
      <c r="JBV89"/>
      <c r="JBW89"/>
      <c r="JBX89"/>
      <c r="JBY89"/>
      <c r="JBZ89"/>
      <c r="JCA89"/>
      <c r="JCB89"/>
      <c r="JCC89"/>
      <c r="JCD89"/>
      <c r="JCE89"/>
      <c r="JCF89"/>
      <c r="JCG89"/>
      <c r="JCH89"/>
      <c r="JCI89"/>
      <c r="JCJ89"/>
      <c r="JCK89"/>
      <c r="JCL89"/>
      <c r="JCM89"/>
      <c r="JCN89"/>
      <c r="JCO89"/>
      <c r="JCP89"/>
      <c r="JCQ89"/>
      <c r="JCR89"/>
      <c r="JCS89"/>
      <c r="JCT89"/>
      <c r="JCU89"/>
      <c r="JCV89"/>
      <c r="JCW89"/>
      <c r="JCX89"/>
      <c r="JCY89"/>
      <c r="JCZ89"/>
      <c r="JDA89"/>
      <c r="JDB89"/>
      <c r="JDC89"/>
      <c r="JDD89"/>
      <c r="JDE89"/>
      <c r="JDF89"/>
      <c r="JDG89"/>
      <c r="JDH89"/>
      <c r="JDI89"/>
      <c r="JDJ89"/>
      <c r="JDK89"/>
      <c r="JDL89"/>
      <c r="JDM89"/>
      <c r="JDN89"/>
      <c r="JDO89"/>
      <c r="JDP89"/>
      <c r="JDQ89"/>
      <c r="JDR89"/>
      <c r="JDS89"/>
      <c r="JDT89"/>
      <c r="JDU89"/>
      <c r="JDV89"/>
      <c r="JDW89"/>
      <c r="JDX89"/>
      <c r="JDY89"/>
      <c r="JDZ89"/>
      <c r="JEA89"/>
      <c r="JEB89"/>
      <c r="JEC89"/>
      <c r="JED89"/>
      <c r="JEE89"/>
      <c r="JEF89"/>
      <c r="JEG89"/>
      <c r="JEH89"/>
      <c r="JEI89"/>
      <c r="JEJ89"/>
      <c r="JEK89"/>
      <c r="JEL89"/>
      <c r="JEM89"/>
      <c r="JEN89"/>
      <c r="JEO89"/>
      <c r="JEP89"/>
      <c r="JEQ89"/>
      <c r="JER89"/>
      <c r="JES89"/>
      <c r="JET89"/>
      <c r="JEU89"/>
      <c r="JEV89"/>
      <c r="JEW89"/>
      <c r="JEX89"/>
      <c r="JEY89"/>
      <c r="JEZ89"/>
      <c r="JFA89"/>
      <c r="JFB89"/>
      <c r="JFC89"/>
      <c r="JFD89"/>
      <c r="JFE89"/>
      <c r="JFF89"/>
      <c r="JFG89"/>
      <c r="JFH89"/>
      <c r="JFI89"/>
      <c r="JFJ89"/>
      <c r="JFK89"/>
      <c r="JFL89"/>
      <c r="JFM89"/>
      <c r="JFN89"/>
      <c r="JFO89"/>
      <c r="JFP89"/>
      <c r="JFQ89"/>
      <c r="JFR89"/>
      <c r="JFS89"/>
      <c r="JFT89"/>
      <c r="JFU89"/>
      <c r="JFV89"/>
      <c r="JFW89"/>
      <c r="JFX89"/>
      <c r="JFY89"/>
      <c r="JFZ89"/>
      <c r="JGA89"/>
      <c r="JGB89"/>
      <c r="JGC89"/>
      <c r="JGD89"/>
      <c r="JGE89"/>
      <c r="JGF89"/>
      <c r="JGG89"/>
      <c r="JGH89"/>
      <c r="JGI89"/>
      <c r="JGJ89"/>
      <c r="JGK89"/>
      <c r="JGL89"/>
      <c r="JGM89"/>
      <c r="JGN89"/>
      <c r="JGO89"/>
      <c r="JGP89"/>
      <c r="JGQ89"/>
      <c r="JGR89"/>
      <c r="JGS89"/>
      <c r="JGT89"/>
      <c r="JGU89"/>
      <c r="JGV89"/>
      <c r="JGW89"/>
      <c r="JGX89"/>
      <c r="JGY89"/>
      <c r="JGZ89"/>
      <c r="JHA89"/>
      <c r="JHB89"/>
      <c r="JHC89"/>
      <c r="JHD89"/>
      <c r="JHE89"/>
      <c r="JHF89"/>
      <c r="JHG89"/>
      <c r="JHH89"/>
      <c r="JHI89"/>
      <c r="JHJ89"/>
      <c r="JHK89"/>
      <c r="JHL89"/>
      <c r="JHM89"/>
      <c r="JHN89"/>
      <c r="JHO89"/>
      <c r="JHP89"/>
      <c r="JHQ89"/>
      <c r="JHR89"/>
      <c r="JHS89"/>
      <c r="JHT89"/>
      <c r="JHU89"/>
      <c r="JHV89"/>
      <c r="JHW89"/>
      <c r="JHX89"/>
      <c r="JHY89"/>
      <c r="JHZ89"/>
      <c r="JIA89"/>
      <c r="JIB89"/>
      <c r="JIC89"/>
      <c r="JID89"/>
      <c r="JIE89"/>
      <c r="JIF89"/>
      <c r="JIG89"/>
      <c r="JIH89"/>
      <c r="JII89"/>
      <c r="JIJ89"/>
      <c r="JIK89"/>
      <c r="JIL89"/>
      <c r="JIM89"/>
      <c r="JIN89"/>
      <c r="JIO89"/>
      <c r="JIP89"/>
      <c r="JIQ89"/>
      <c r="JIR89"/>
      <c r="JIS89"/>
      <c r="JIT89"/>
      <c r="JIU89"/>
      <c r="JIV89"/>
      <c r="JIW89"/>
      <c r="JIX89"/>
      <c r="JIY89"/>
      <c r="JIZ89"/>
      <c r="JJA89"/>
      <c r="JJB89"/>
      <c r="JJC89"/>
      <c r="JJD89"/>
      <c r="JJE89"/>
      <c r="JJF89"/>
      <c r="JJG89"/>
      <c r="JJH89"/>
      <c r="JJI89"/>
      <c r="JJJ89"/>
      <c r="JJK89"/>
      <c r="JJL89"/>
      <c r="JJM89"/>
      <c r="JJN89"/>
      <c r="JJO89"/>
      <c r="JJP89"/>
      <c r="JJQ89"/>
      <c r="JJR89"/>
      <c r="JJS89"/>
      <c r="JJT89"/>
      <c r="JJU89"/>
      <c r="JJV89"/>
      <c r="JJW89"/>
      <c r="JJX89"/>
      <c r="JJY89"/>
      <c r="JJZ89"/>
      <c r="JKA89"/>
      <c r="JKB89"/>
      <c r="JKC89"/>
      <c r="JKD89"/>
      <c r="JKE89"/>
      <c r="JKF89"/>
      <c r="JKG89"/>
      <c r="JKH89"/>
      <c r="JKI89"/>
      <c r="JKJ89"/>
      <c r="JKK89"/>
      <c r="JKL89"/>
      <c r="JKM89"/>
      <c r="JKN89"/>
      <c r="JKO89"/>
      <c r="JKP89"/>
      <c r="JKQ89"/>
      <c r="JKR89"/>
      <c r="JKS89"/>
      <c r="JKT89"/>
      <c r="JKU89"/>
      <c r="JKV89"/>
      <c r="JKW89"/>
      <c r="JKX89"/>
      <c r="JKY89"/>
      <c r="JKZ89"/>
      <c r="JLA89"/>
      <c r="JLB89"/>
      <c r="JLC89"/>
      <c r="JLD89"/>
      <c r="JLE89"/>
      <c r="JLF89"/>
      <c r="JLG89"/>
      <c r="JLH89"/>
      <c r="JLI89"/>
      <c r="JLJ89"/>
      <c r="JLK89"/>
      <c r="JLL89"/>
      <c r="JLM89"/>
      <c r="JLN89"/>
      <c r="JLO89"/>
      <c r="JLP89"/>
      <c r="JLQ89"/>
      <c r="JLR89"/>
      <c r="JLS89"/>
      <c r="JLT89"/>
      <c r="JLU89"/>
      <c r="JLV89"/>
      <c r="JLW89"/>
      <c r="JLX89"/>
      <c r="JLY89"/>
      <c r="JLZ89"/>
      <c r="JMA89"/>
      <c r="JMB89"/>
      <c r="JMC89"/>
      <c r="JMD89"/>
      <c r="JME89"/>
      <c r="JMF89"/>
      <c r="JMG89"/>
      <c r="JMH89"/>
      <c r="JMI89"/>
      <c r="JMJ89"/>
      <c r="JMK89"/>
      <c r="JML89"/>
      <c r="JMM89"/>
      <c r="JMN89"/>
      <c r="JMO89"/>
      <c r="JMP89"/>
      <c r="JMQ89"/>
      <c r="JMR89"/>
      <c r="JMS89"/>
      <c r="JMT89"/>
      <c r="JMU89"/>
      <c r="JMV89"/>
      <c r="JMW89"/>
      <c r="JMX89"/>
      <c r="JMY89"/>
      <c r="JMZ89"/>
      <c r="JNA89"/>
      <c r="JNB89"/>
      <c r="JNC89"/>
      <c r="JND89"/>
      <c r="JNE89"/>
      <c r="JNF89"/>
      <c r="JNG89"/>
      <c r="JNH89"/>
      <c r="JNI89"/>
      <c r="JNJ89"/>
      <c r="JNK89"/>
      <c r="JNL89"/>
      <c r="JNM89"/>
      <c r="JNN89"/>
      <c r="JNO89"/>
      <c r="JNP89"/>
      <c r="JNQ89"/>
      <c r="JNR89"/>
      <c r="JNS89"/>
      <c r="JNT89"/>
      <c r="JNU89"/>
      <c r="JNV89"/>
      <c r="JNW89"/>
      <c r="JNX89"/>
      <c r="JNY89"/>
      <c r="JNZ89"/>
      <c r="JOA89"/>
      <c r="JOB89"/>
      <c r="JOC89"/>
      <c r="JOD89"/>
      <c r="JOE89"/>
      <c r="JOF89"/>
      <c r="JOG89"/>
      <c r="JOH89"/>
      <c r="JOI89"/>
      <c r="JOJ89"/>
      <c r="JOK89"/>
      <c r="JOL89"/>
      <c r="JOM89"/>
      <c r="JON89"/>
      <c r="JOO89"/>
      <c r="JOP89"/>
      <c r="JOQ89"/>
      <c r="JOR89"/>
      <c r="JOS89"/>
      <c r="JOT89"/>
      <c r="JOU89"/>
      <c r="JOV89"/>
      <c r="JOW89"/>
      <c r="JOX89"/>
      <c r="JOY89"/>
      <c r="JOZ89"/>
      <c r="JPA89"/>
      <c r="JPB89"/>
      <c r="JPC89"/>
      <c r="JPD89"/>
      <c r="JPE89"/>
      <c r="JPF89"/>
      <c r="JPG89"/>
      <c r="JPH89"/>
      <c r="JPI89"/>
      <c r="JPJ89"/>
      <c r="JPK89"/>
      <c r="JPL89"/>
      <c r="JPM89"/>
      <c r="JPN89"/>
      <c r="JPO89"/>
      <c r="JPP89"/>
      <c r="JPQ89"/>
      <c r="JPR89"/>
      <c r="JPS89"/>
      <c r="JPT89"/>
      <c r="JPU89"/>
      <c r="JPV89"/>
      <c r="JPW89"/>
      <c r="JPX89"/>
      <c r="JPY89"/>
      <c r="JPZ89"/>
      <c r="JQA89"/>
      <c r="JQB89"/>
      <c r="JQC89"/>
      <c r="JQD89"/>
      <c r="JQE89"/>
      <c r="JQF89"/>
      <c r="JQG89"/>
      <c r="JQH89"/>
      <c r="JQI89"/>
      <c r="JQJ89"/>
      <c r="JQK89"/>
      <c r="JQL89"/>
      <c r="JQM89"/>
      <c r="JQN89"/>
      <c r="JQO89"/>
      <c r="JQP89"/>
      <c r="JQQ89"/>
      <c r="JQR89"/>
      <c r="JQS89"/>
      <c r="JQT89"/>
      <c r="JQU89"/>
      <c r="JQV89"/>
      <c r="JQW89"/>
      <c r="JQX89"/>
      <c r="JQY89"/>
      <c r="JQZ89"/>
      <c r="JRA89"/>
      <c r="JRB89"/>
      <c r="JRC89"/>
      <c r="JRD89"/>
      <c r="JRE89"/>
      <c r="JRF89"/>
      <c r="JRG89"/>
      <c r="JRH89"/>
      <c r="JRI89"/>
      <c r="JRJ89"/>
      <c r="JRK89"/>
      <c r="JRL89"/>
      <c r="JRM89"/>
      <c r="JRN89"/>
      <c r="JRO89"/>
      <c r="JRP89"/>
      <c r="JRQ89"/>
      <c r="JRR89"/>
      <c r="JRS89"/>
      <c r="JRT89"/>
      <c r="JRU89"/>
      <c r="JRV89"/>
      <c r="JRW89"/>
      <c r="JRX89"/>
      <c r="JRY89"/>
      <c r="JRZ89"/>
      <c r="JSA89"/>
      <c r="JSB89"/>
      <c r="JSC89"/>
      <c r="JSD89"/>
      <c r="JSE89"/>
      <c r="JSF89"/>
      <c r="JSG89"/>
      <c r="JSH89"/>
      <c r="JSI89"/>
      <c r="JSJ89"/>
      <c r="JSK89"/>
      <c r="JSL89"/>
      <c r="JSM89"/>
      <c r="JSN89"/>
      <c r="JSO89"/>
      <c r="JSP89"/>
      <c r="JSQ89"/>
      <c r="JSR89"/>
      <c r="JSS89"/>
      <c r="JST89"/>
      <c r="JSU89"/>
      <c r="JSV89"/>
      <c r="JSW89"/>
      <c r="JSX89"/>
      <c r="JSY89"/>
      <c r="JSZ89"/>
      <c r="JTA89"/>
      <c r="JTB89"/>
      <c r="JTC89"/>
      <c r="JTD89"/>
      <c r="JTE89"/>
      <c r="JTF89"/>
      <c r="JTG89"/>
      <c r="JTH89"/>
      <c r="JTI89"/>
      <c r="JTJ89"/>
      <c r="JTK89"/>
      <c r="JTL89"/>
      <c r="JTM89"/>
      <c r="JTN89"/>
      <c r="JTO89"/>
      <c r="JTP89"/>
      <c r="JTQ89"/>
      <c r="JTR89"/>
      <c r="JTS89"/>
      <c r="JTT89"/>
      <c r="JTU89"/>
      <c r="JTV89"/>
      <c r="JTW89"/>
      <c r="JTX89"/>
      <c r="JTY89"/>
      <c r="JTZ89"/>
      <c r="JUA89"/>
      <c r="JUB89"/>
      <c r="JUC89"/>
      <c r="JUD89"/>
      <c r="JUE89"/>
      <c r="JUF89"/>
      <c r="JUG89"/>
      <c r="JUH89"/>
      <c r="JUI89"/>
      <c r="JUJ89"/>
      <c r="JUK89"/>
      <c r="JUL89"/>
      <c r="JUM89"/>
      <c r="JUN89"/>
      <c r="JUO89"/>
      <c r="JUP89"/>
      <c r="JUQ89"/>
      <c r="JUR89"/>
      <c r="JUS89"/>
      <c r="JUT89"/>
      <c r="JUU89"/>
      <c r="JUV89"/>
      <c r="JUW89"/>
      <c r="JUX89"/>
      <c r="JUY89"/>
      <c r="JUZ89"/>
      <c r="JVA89"/>
      <c r="JVB89"/>
      <c r="JVC89"/>
      <c r="JVD89"/>
      <c r="JVE89"/>
      <c r="JVF89"/>
      <c r="JVG89"/>
      <c r="JVH89"/>
      <c r="JVI89"/>
      <c r="JVJ89"/>
      <c r="JVK89"/>
      <c r="JVL89"/>
      <c r="JVM89"/>
      <c r="JVN89"/>
      <c r="JVO89"/>
      <c r="JVP89"/>
      <c r="JVQ89"/>
      <c r="JVR89"/>
      <c r="JVS89"/>
      <c r="JVT89"/>
      <c r="JVU89"/>
      <c r="JVV89"/>
      <c r="JVW89"/>
      <c r="JVX89"/>
      <c r="JVY89"/>
      <c r="JVZ89"/>
      <c r="JWA89"/>
      <c r="JWB89"/>
      <c r="JWC89"/>
      <c r="JWD89"/>
      <c r="JWE89"/>
      <c r="JWF89"/>
      <c r="JWG89"/>
      <c r="JWH89"/>
      <c r="JWI89"/>
      <c r="JWJ89"/>
      <c r="JWK89"/>
      <c r="JWL89"/>
      <c r="JWM89"/>
      <c r="JWN89"/>
      <c r="JWO89"/>
      <c r="JWP89"/>
      <c r="JWQ89"/>
      <c r="JWR89"/>
      <c r="JWS89"/>
      <c r="JWT89"/>
      <c r="JWU89"/>
      <c r="JWV89"/>
      <c r="JWW89"/>
      <c r="JWX89"/>
      <c r="JWY89"/>
      <c r="JWZ89"/>
      <c r="JXA89"/>
      <c r="JXB89"/>
      <c r="JXC89"/>
      <c r="JXD89"/>
      <c r="JXE89"/>
      <c r="JXF89"/>
      <c r="JXG89"/>
      <c r="JXH89"/>
      <c r="JXI89"/>
      <c r="JXJ89"/>
      <c r="JXK89"/>
      <c r="JXL89"/>
      <c r="JXM89"/>
      <c r="JXN89"/>
      <c r="JXO89"/>
      <c r="JXP89"/>
      <c r="JXQ89"/>
      <c r="JXR89"/>
      <c r="JXS89"/>
      <c r="JXT89"/>
      <c r="JXU89"/>
      <c r="JXV89"/>
      <c r="JXW89"/>
      <c r="JXX89"/>
      <c r="JXY89"/>
      <c r="JXZ89"/>
      <c r="JYA89"/>
      <c r="JYB89"/>
      <c r="JYC89"/>
      <c r="JYD89"/>
      <c r="JYE89"/>
      <c r="JYF89"/>
      <c r="JYG89"/>
      <c r="JYH89"/>
      <c r="JYI89"/>
      <c r="JYJ89"/>
      <c r="JYK89"/>
      <c r="JYL89"/>
      <c r="JYM89"/>
      <c r="JYN89"/>
      <c r="JYO89"/>
      <c r="JYP89"/>
      <c r="JYQ89"/>
      <c r="JYR89"/>
      <c r="JYS89"/>
      <c r="JYT89"/>
      <c r="JYU89"/>
      <c r="JYV89"/>
      <c r="JYW89"/>
      <c r="JYX89"/>
      <c r="JYY89"/>
      <c r="JYZ89"/>
      <c r="JZA89"/>
      <c r="JZB89"/>
      <c r="JZC89"/>
      <c r="JZD89"/>
      <c r="JZE89"/>
      <c r="JZF89"/>
      <c r="JZG89"/>
      <c r="JZH89"/>
      <c r="JZI89"/>
      <c r="JZJ89"/>
      <c r="JZK89"/>
      <c r="JZL89"/>
      <c r="JZM89"/>
      <c r="JZN89"/>
      <c r="JZO89"/>
      <c r="JZP89"/>
      <c r="JZQ89"/>
      <c r="JZR89"/>
      <c r="JZS89"/>
      <c r="JZT89"/>
      <c r="JZU89"/>
      <c r="JZV89"/>
      <c r="JZW89"/>
      <c r="JZX89"/>
      <c r="JZY89"/>
      <c r="JZZ89"/>
      <c r="KAA89"/>
      <c r="KAB89"/>
      <c r="KAC89"/>
      <c r="KAD89"/>
      <c r="KAE89"/>
      <c r="KAF89"/>
      <c r="KAG89"/>
      <c r="KAH89"/>
      <c r="KAI89"/>
      <c r="KAJ89"/>
      <c r="KAK89"/>
      <c r="KAL89"/>
      <c r="KAM89"/>
      <c r="KAN89"/>
      <c r="KAO89"/>
      <c r="KAP89"/>
      <c r="KAQ89"/>
      <c r="KAR89"/>
      <c r="KAS89"/>
      <c r="KAT89"/>
      <c r="KAU89"/>
      <c r="KAV89"/>
      <c r="KAW89"/>
      <c r="KAX89"/>
      <c r="KAY89"/>
      <c r="KAZ89"/>
      <c r="KBA89"/>
      <c r="KBB89"/>
      <c r="KBC89"/>
      <c r="KBD89"/>
      <c r="KBE89"/>
      <c r="KBF89"/>
      <c r="KBG89"/>
      <c r="KBH89"/>
      <c r="KBI89"/>
      <c r="KBJ89"/>
      <c r="KBK89"/>
      <c r="KBL89"/>
      <c r="KBM89"/>
      <c r="KBN89"/>
      <c r="KBO89"/>
      <c r="KBP89"/>
      <c r="KBQ89"/>
      <c r="KBR89"/>
      <c r="KBS89"/>
      <c r="KBT89"/>
      <c r="KBU89"/>
      <c r="KBV89"/>
      <c r="KBW89"/>
      <c r="KBX89"/>
      <c r="KBY89"/>
      <c r="KBZ89"/>
      <c r="KCA89"/>
      <c r="KCB89"/>
      <c r="KCC89"/>
      <c r="KCD89"/>
      <c r="KCE89"/>
      <c r="KCF89"/>
      <c r="KCG89"/>
      <c r="KCH89"/>
      <c r="KCI89"/>
      <c r="KCJ89"/>
      <c r="KCK89"/>
      <c r="KCL89"/>
      <c r="KCM89"/>
      <c r="KCN89"/>
      <c r="KCO89"/>
      <c r="KCP89"/>
      <c r="KCQ89"/>
      <c r="KCR89"/>
      <c r="KCS89"/>
      <c r="KCT89"/>
      <c r="KCU89"/>
      <c r="KCV89"/>
      <c r="KCW89"/>
      <c r="KCX89"/>
      <c r="KCY89"/>
      <c r="KCZ89"/>
      <c r="KDA89"/>
      <c r="KDB89"/>
      <c r="KDC89"/>
      <c r="KDD89"/>
      <c r="KDE89"/>
      <c r="KDF89"/>
      <c r="KDG89"/>
      <c r="KDH89"/>
      <c r="KDI89"/>
      <c r="KDJ89"/>
      <c r="KDK89"/>
      <c r="KDL89"/>
      <c r="KDM89"/>
      <c r="KDN89"/>
      <c r="KDO89"/>
      <c r="KDP89"/>
      <c r="KDQ89"/>
      <c r="KDR89"/>
      <c r="KDS89"/>
      <c r="KDT89"/>
      <c r="KDU89"/>
      <c r="KDV89"/>
      <c r="KDW89"/>
      <c r="KDX89"/>
      <c r="KDY89"/>
      <c r="KDZ89"/>
      <c r="KEA89"/>
      <c r="KEB89"/>
      <c r="KEC89"/>
      <c r="KED89"/>
      <c r="KEE89"/>
      <c r="KEF89"/>
      <c r="KEG89"/>
      <c r="KEH89"/>
      <c r="KEI89"/>
      <c r="KEJ89"/>
      <c r="KEK89"/>
      <c r="KEL89"/>
      <c r="KEM89"/>
      <c r="KEN89"/>
      <c r="KEO89"/>
      <c r="KEP89"/>
      <c r="KEQ89"/>
      <c r="KER89"/>
      <c r="KES89"/>
      <c r="KET89"/>
      <c r="KEU89"/>
      <c r="KEV89"/>
      <c r="KEW89"/>
      <c r="KEX89"/>
      <c r="KEY89"/>
      <c r="KEZ89"/>
      <c r="KFA89"/>
      <c r="KFB89"/>
      <c r="KFC89"/>
      <c r="KFD89"/>
      <c r="KFE89"/>
      <c r="KFF89"/>
      <c r="KFG89"/>
      <c r="KFH89"/>
      <c r="KFI89"/>
      <c r="KFJ89"/>
      <c r="KFK89"/>
      <c r="KFL89"/>
      <c r="KFM89"/>
      <c r="KFN89"/>
      <c r="KFO89"/>
      <c r="KFP89"/>
      <c r="KFQ89"/>
      <c r="KFR89"/>
      <c r="KFS89"/>
      <c r="KFT89"/>
      <c r="KFU89"/>
      <c r="KFV89"/>
      <c r="KFW89"/>
      <c r="KFX89"/>
      <c r="KFY89"/>
      <c r="KFZ89"/>
      <c r="KGA89"/>
      <c r="KGB89"/>
      <c r="KGC89"/>
      <c r="KGD89"/>
      <c r="KGE89"/>
      <c r="KGF89"/>
      <c r="KGG89"/>
      <c r="KGH89"/>
      <c r="KGI89"/>
      <c r="KGJ89"/>
      <c r="KGK89"/>
      <c r="KGL89"/>
      <c r="KGM89"/>
      <c r="KGN89"/>
      <c r="KGO89"/>
      <c r="KGP89"/>
      <c r="KGQ89"/>
      <c r="KGR89"/>
      <c r="KGS89"/>
      <c r="KGT89"/>
      <c r="KGU89"/>
      <c r="KGV89"/>
      <c r="KGW89"/>
      <c r="KGX89"/>
      <c r="KGY89"/>
      <c r="KGZ89"/>
      <c r="KHA89"/>
      <c r="KHB89"/>
      <c r="KHC89"/>
      <c r="KHD89"/>
      <c r="KHE89"/>
      <c r="KHF89"/>
      <c r="KHG89"/>
      <c r="KHH89"/>
      <c r="KHI89"/>
      <c r="KHJ89"/>
      <c r="KHK89"/>
      <c r="KHL89"/>
      <c r="KHM89"/>
      <c r="KHN89"/>
      <c r="KHO89"/>
      <c r="KHP89"/>
      <c r="KHQ89"/>
      <c r="KHR89"/>
      <c r="KHS89"/>
      <c r="KHT89"/>
      <c r="KHU89"/>
      <c r="KHV89"/>
      <c r="KHW89"/>
      <c r="KHX89"/>
      <c r="KHY89"/>
      <c r="KHZ89"/>
      <c r="KIA89"/>
      <c r="KIB89"/>
      <c r="KIC89"/>
      <c r="KID89"/>
      <c r="KIE89"/>
      <c r="KIF89"/>
      <c r="KIG89"/>
      <c r="KIH89"/>
      <c r="KII89"/>
      <c r="KIJ89"/>
      <c r="KIK89"/>
      <c r="KIL89"/>
      <c r="KIM89"/>
      <c r="KIN89"/>
      <c r="KIO89"/>
      <c r="KIP89"/>
      <c r="KIQ89"/>
      <c r="KIR89"/>
      <c r="KIS89"/>
      <c r="KIT89"/>
      <c r="KIU89"/>
      <c r="KIV89"/>
      <c r="KIW89"/>
      <c r="KIX89"/>
      <c r="KIY89"/>
      <c r="KIZ89"/>
      <c r="KJA89"/>
      <c r="KJB89"/>
      <c r="KJC89"/>
      <c r="KJD89"/>
      <c r="KJE89"/>
      <c r="KJF89"/>
      <c r="KJG89"/>
      <c r="KJH89"/>
      <c r="KJI89"/>
      <c r="KJJ89"/>
      <c r="KJK89"/>
      <c r="KJL89"/>
      <c r="KJM89"/>
      <c r="KJN89"/>
      <c r="KJO89"/>
      <c r="KJP89"/>
      <c r="KJQ89"/>
      <c r="KJR89"/>
      <c r="KJS89"/>
      <c r="KJT89"/>
      <c r="KJU89"/>
      <c r="KJV89"/>
      <c r="KJW89"/>
      <c r="KJX89"/>
      <c r="KJY89"/>
      <c r="KJZ89"/>
      <c r="KKA89"/>
      <c r="KKB89"/>
      <c r="KKC89"/>
      <c r="KKD89"/>
      <c r="KKE89"/>
      <c r="KKF89"/>
      <c r="KKG89"/>
      <c r="KKH89"/>
      <c r="KKI89"/>
      <c r="KKJ89"/>
      <c r="KKK89"/>
      <c r="KKL89"/>
      <c r="KKM89"/>
      <c r="KKN89"/>
      <c r="KKO89"/>
      <c r="KKP89"/>
      <c r="KKQ89"/>
      <c r="KKR89"/>
      <c r="KKS89"/>
      <c r="KKT89"/>
      <c r="KKU89"/>
      <c r="KKV89"/>
      <c r="KKW89"/>
      <c r="KKX89"/>
      <c r="KKY89"/>
      <c r="KKZ89"/>
      <c r="KLA89"/>
      <c r="KLB89"/>
      <c r="KLC89"/>
      <c r="KLD89"/>
      <c r="KLE89"/>
      <c r="KLF89"/>
      <c r="KLG89"/>
      <c r="KLH89"/>
      <c r="KLI89"/>
      <c r="KLJ89"/>
      <c r="KLK89"/>
      <c r="KLL89"/>
      <c r="KLM89"/>
      <c r="KLN89"/>
      <c r="KLO89"/>
      <c r="KLP89"/>
      <c r="KLQ89"/>
      <c r="KLR89"/>
      <c r="KLS89"/>
      <c r="KLT89"/>
      <c r="KLU89"/>
      <c r="KLV89"/>
      <c r="KLW89"/>
      <c r="KLX89"/>
      <c r="KLY89"/>
      <c r="KLZ89"/>
      <c r="KMA89"/>
      <c r="KMB89"/>
      <c r="KMC89"/>
      <c r="KMD89"/>
      <c r="KME89"/>
      <c r="KMF89"/>
      <c r="KMG89"/>
      <c r="KMH89"/>
      <c r="KMI89"/>
      <c r="KMJ89"/>
      <c r="KMK89"/>
      <c r="KML89"/>
      <c r="KMM89"/>
      <c r="KMN89"/>
      <c r="KMO89"/>
      <c r="KMP89"/>
      <c r="KMQ89"/>
      <c r="KMR89"/>
      <c r="KMS89"/>
      <c r="KMT89"/>
      <c r="KMU89"/>
      <c r="KMV89"/>
      <c r="KMW89"/>
      <c r="KMX89"/>
      <c r="KMY89"/>
      <c r="KMZ89"/>
      <c r="KNA89"/>
      <c r="KNB89"/>
      <c r="KNC89"/>
      <c r="KND89"/>
      <c r="KNE89"/>
      <c r="KNF89"/>
      <c r="KNG89"/>
      <c r="KNH89"/>
      <c r="KNI89"/>
      <c r="KNJ89"/>
      <c r="KNK89"/>
      <c r="KNL89"/>
      <c r="KNM89"/>
      <c r="KNN89"/>
      <c r="KNO89"/>
      <c r="KNP89"/>
      <c r="KNQ89"/>
      <c r="KNR89"/>
      <c r="KNS89"/>
      <c r="KNT89"/>
      <c r="KNU89"/>
      <c r="KNV89"/>
      <c r="KNW89"/>
      <c r="KNX89"/>
      <c r="KNY89"/>
      <c r="KNZ89"/>
      <c r="KOA89"/>
      <c r="KOB89"/>
      <c r="KOC89"/>
      <c r="KOD89"/>
      <c r="KOE89"/>
      <c r="KOF89"/>
      <c r="KOG89"/>
      <c r="KOH89"/>
      <c r="KOI89"/>
      <c r="KOJ89"/>
      <c r="KOK89"/>
      <c r="KOL89"/>
      <c r="KOM89"/>
      <c r="KON89"/>
      <c r="KOO89"/>
      <c r="KOP89"/>
      <c r="KOQ89"/>
      <c r="KOR89"/>
      <c r="KOS89"/>
      <c r="KOT89"/>
      <c r="KOU89"/>
      <c r="KOV89"/>
      <c r="KOW89"/>
      <c r="KOX89"/>
      <c r="KOY89"/>
      <c r="KOZ89"/>
      <c r="KPA89"/>
      <c r="KPB89"/>
      <c r="KPC89"/>
      <c r="KPD89"/>
      <c r="KPE89"/>
      <c r="KPF89"/>
      <c r="KPG89"/>
      <c r="KPH89"/>
      <c r="KPI89"/>
      <c r="KPJ89"/>
      <c r="KPK89"/>
      <c r="KPL89"/>
      <c r="KPM89"/>
      <c r="KPN89"/>
      <c r="KPO89"/>
      <c r="KPP89"/>
      <c r="KPQ89"/>
      <c r="KPR89"/>
      <c r="KPS89"/>
      <c r="KPT89"/>
      <c r="KPU89"/>
      <c r="KPV89"/>
      <c r="KPW89"/>
      <c r="KPX89"/>
      <c r="KPY89"/>
      <c r="KPZ89"/>
      <c r="KQA89"/>
      <c r="KQB89"/>
      <c r="KQC89"/>
      <c r="KQD89"/>
      <c r="KQE89"/>
      <c r="KQF89"/>
      <c r="KQG89"/>
      <c r="KQH89"/>
      <c r="KQI89"/>
      <c r="KQJ89"/>
      <c r="KQK89"/>
      <c r="KQL89"/>
      <c r="KQM89"/>
      <c r="KQN89"/>
      <c r="KQO89"/>
      <c r="KQP89"/>
      <c r="KQQ89"/>
      <c r="KQR89"/>
      <c r="KQS89"/>
      <c r="KQT89"/>
      <c r="KQU89"/>
      <c r="KQV89"/>
      <c r="KQW89"/>
      <c r="KQX89"/>
      <c r="KQY89"/>
      <c r="KQZ89"/>
      <c r="KRA89"/>
      <c r="KRB89"/>
      <c r="KRC89"/>
      <c r="KRD89"/>
      <c r="KRE89"/>
      <c r="KRF89"/>
      <c r="KRG89"/>
      <c r="KRH89"/>
      <c r="KRI89"/>
      <c r="KRJ89"/>
      <c r="KRK89"/>
      <c r="KRL89"/>
      <c r="KRM89"/>
      <c r="KRN89"/>
      <c r="KRO89"/>
      <c r="KRP89"/>
      <c r="KRQ89"/>
      <c r="KRR89"/>
      <c r="KRS89"/>
      <c r="KRT89"/>
      <c r="KRU89"/>
      <c r="KRV89"/>
      <c r="KRW89"/>
      <c r="KRX89"/>
      <c r="KRY89"/>
      <c r="KRZ89"/>
      <c r="KSA89"/>
      <c r="KSB89"/>
      <c r="KSC89"/>
      <c r="KSD89"/>
      <c r="KSE89"/>
      <c r="KSF89"/>
      <c r="KSG89"/>
      <c r="KSH89"/>
      <c r="KSI89"/>
      <c r="KSJ89"/>
      <c r="KSK89"/>
      <c r="KSL89"/>
      <c r="KSM89"/>
      <c r="KSN89"/>
      <c r="KSO89"/>
      <c r="KSP89"/>
      <c r="KSQ89"/>
      <c r="KSR89"/>
      <c r="KSS89"/>
      <c r="KST89"/>
      <c r="KSU89"/>
      <c r="KSV89"/>
      <c r="KSW89"/>
      <c r="KSX89"/>
      <c r="KSY89"/>
      <c r="KSZ89"/>
      <c r="KTA89"/>
      <c r="KTB89"/>
      <c r="KTC89"/>
      <c r="KTD89"/>
      <c r="KTE89"/>
      <c r="KTF89"/>
      <c r="KTG89"/>
      <c r="KTH89"/>
      <c r="KTI89"/>
      <c r="KTJ89"/>
      <c r="KTK89"/>
      <c r="KTL89"/>
      <c r="KTM89"/>
      <c r="KTN89"/>
      <c r="KTO89"/>
      <c r="KTP89"/>
      <c r="KTQ89"/>
      <c r="KTR89"/>
      <c r="KTS89"/>
      <c r="KTT89"/>
      <c r="KTU89"/>
      <c r="KTV89"/>
      <c r="KTW89"/>
      <c r="KTX89"/>
      <c r="KTY89"/>
      <c r="KTZ89"/>
      <c r="KUA89"/>
      <c r="KUB89"/>
      <c r="KUC89"/>
      <c r="KUD89"/>
      <c r="KUE89"/>
      <c r="KUF89"/>
      <c r="KUG89"/>
      <c r="KUH89"/>
      <c r="KUI89"/>
      <c r="KUJ89"/>
      <c r="KUK89"/>
      <c r="KUL89"/>
      <c r="KUM89"/>
      <c r="KUN89"/>
      <c r="KUO89"/>
      <c r="KUP89"/>
      <c r="KUQ89"/>
      <c r="KUR89"/>
      <c r="KUS89"/>
      <c r="KUT89"/>
      <c r="KUU89"/>
      <c r="KUV89"/>
      <c r="KUW89"/>
      <c r="KUX89"/>
      <c r="KUY89"/>
      <c r="KUZ89"/>
      <c r="KVA89"/>
      <c r="KVB89"/>
      <c r="KVC89"/>
      <c r="KVD89"/>
      <c r="KVE89"/>
      <c r="KVF89"/>
      <c r="KVG89"/>
      <c r="KVH89"/>
      <c r="KVI89"/>
      <c r="KVJ89"/>
      <c r="KVK89"/>
      <c r="KVL89"/>
      <c r="KVM89"/>
      <c r="KVN89"/>
      <c r="KVO89"/>
      <c r="KVP89"/>
      <c r="KVQ89"/>
      <c r="KVR89"/>
      <c r="KVS89"/>
      <c r="KVT89"/>
      <c r="KVU89"/>
      <c r="KVV89"/>
      <c r="KVW89"/>
      <c r="KVX89"/>
      <c r="KVY89"/>
      <c r="KVZ89"/>
      <c r="KWA89"/>
      <c r="KWB89"/>
      <c r="KWC89"/>
      <c r="KWD89"/>
      <c r="KWE89"/>
      <c r="KWF89"/>
      <c r="KWG89"/>
      <c r="KWH89"/>
      <c r="KWI89"/>
      <c r="KWJ89"/>
      <c r="KWK89"/>
      <c r="KWL89"/>
      <c r="KWM89"/>
      <c r="KWN89"/>
      <c r="KWO89"/>
      <c r="KWP89"/>
      <c r="KWQ89"/>
      <c r="KWR89"/>
      <c r="KWS89"/>
      <c r="KWT89"/>
      <c r="KWU89"/>
      <c r="KWV89"/>
      <c r="KWW89"/>
      <c r="KWX89"/>
      <c r="KWY89"/>
      <c r="KWZ89"/>
      <c r="KXA89"/>
      <c r="KXB89"/>
      <c r="KXC89"/>
      <c r="KXD89"/>
      <c r="KXE89"/>
      <c r="KXF89"/>
      <c r="KXG89"/>
      <c r="KXH89"/>
      <c r="KXI89"/>
      <c r="KXJ89"/>
      <c r="KXK89"/>
      <c r="KXL89"/>
      <c r="KXM89"/>
      <c r="KXN89"/>
      <c r="KXO89"/>
      <c r="KXP89"/>
      <c r="KXQ89"/>
      <c r="KXR89"/>
      <c r="KXS89"/>
      <c r="KXT89"/>
      <c r="KXU89"/>
      <c r="KXV89"/>
      <c r="KXW89"/>
      <c r="KXX89"/>
      <c r="KXY89"/>
      <c r="KXZ89"/>
      <c r="KYA89"/>
      <c r="KYB89"/>
      <c r="KYC89"/>
      <c r="KYD89"/>
      <c r="KYE89"/>
      <c r="KYF89"/>
      <c r="KYG89"/>
      <c r="KYH89"/>
      <c r="KYI89"/>
      <c r="KYJ89"/>
      <c r="KYK89"/>
      <c r="KYL89"/>
      <c r="KYM89"/>
      <c r="KYN89"/>
      <c r="KYO89"/>
      <c r="KYP89"/>
      <c r="KYQ89"/>
      <c r="KYR89"/>
      <c r="KYS89"/>
      <c r="KYT89"/>
      <c r="KYU89"/>
      <c r="KYV89"/>
      <c r="KYW89"/>
      <c r="KYX89"/>
      <c r="KYY89"/>
      <c r="KYZ89"/>
      <c r="KZA89"/>
      <c r="KZB89"/>
      <c r="KZC89"/>
      <c r="KZD89"/>
      <c r="KZE89"/>
      <c r="KZF89"/>
      <c r="KZG89"/>
      <c r="KZH89"/>
      <c r="KZI89"/>
      <c r="KZJ89"/>
      <c r="KZK89"/>
      <c r="KZL89"/>
      <c r="KZM89"/>
      <c r="KZN89"/>
      <c r="KZO89"/>
      <c r="KZP89"/>
      <c r="KZQ89"/>
      <c r="KZR89"/>
      <c r="KZS89"/>
      <c r="KZT89"/>
      <c r="KZU89"/>
      <c r="KZV89"/>
      <c r="KZW89"/>
      <c r="KZX89"/>
      <c r="KZY89"/>
      <c r="KZZ89"/>
      <c r="LAA89"/>
      <c r="LAB89"/>
      <c r="LAC89"/>
      <c r="LAD89"/>
      <c r="LAE89"/>
      <c r="LAF89"/>
      <c r="LAG89"/>
      <c r="LAH89"/>
      <c r="LAI89"/>
      <c r="LAJ89"/>
      <c r="LAK89"/>
      <c r="LAL89"/>
      <c r="LAM89"/>
      <c r="LAN89"/>
      <c r="LAO89"/>
      <c r="LAP89"/>
      <c r="LAQ89"/>
      <c r="LAR89"/>
      <c r="LAS89"/>
      <c r="LAT89"/>
      <c r="LAU89"/>
      <c r="LAV89"/>
      <c r="LAW89"/>
      <c r="LAX89"/>
      <c r="LAY89"/>
      <c r="LAZ89"/>
      <c r="LBA89"/>
      <c r="LBB89"/>
      <c r="LBC89"/>
      <c r="LBD89"/>
      <c r="LBE89"/>
      <c r="LBF89"/>
      <c r="LBG89"/>
      <c r="LBH89"/>
      <c r="LBI89"/>
      <c r="LBJ89"/>
      <c r="LBK89"/>
      <c r="LBL89"/>
      <c r="LBM89"/>
      <c r="LBN89"/>
      <c r="LBO89"/>
      <c r="LBP89"/>
      <c r="LBQ89"/>
      <c r="LBR89"/>
      <c r="LBS89"/>
      <c r="LBT89"/>
      <c r="LBU89"/>
      <c r="LBV89"/>
      <c r="LBW89"/>
      <c r="LBX89"/>
      <c r="LBY89"/>
      <c r="LBZ89"/>
      <c r="LCA89"/>
      <c r="LCB89"/>
      <c r="LCC89"/>
      <c r="LCD89"/>
      <c r="LCE89"/>
      <c r="LCF89"/>
      <c r="LCG89"/>
      <c r="LCH89"/>
      <c r="LCI89"/>
      <c r="LCJ89"/>
      <c r="LCK89"/>
      <c r="LCL89"/>
      <c r="LCM89"/>
      <c r="LCN89"/>
      <c r="LCO89"/>
      <c r="LCP89"/>
      <c r="LCQ89"/>
      <c r="LCR89"/>
      <c r="LCS89"/>
      <c r="LCT89"/>
      <c r="LCU89"/>
      <c r="LCV89"/>
      <c r="LCW89"/>
      <c r="LCX89"/>
      <c r="LCY89"/>
      <c r="LCZ89"/>
      <c r="LDA89"/>
      <c r="LDB89"/>
      <c r="LDC89"/>
      <c r="LDD89"/>
      <c r="LDE89"/>
      <c r="LDF89"/>
      <c r="LDG89"/>
      <c r="LDH89"/>
      <c r="LDI89"/>
      <c r="LDJ89"/>
      <c r="LDK89"/>
      <c r="LDL89"/>
      <c r="LDM89"/>
      <c r="LDN89"/>
      <c r="LDO89"/>
      <c r="LDP89"/>
      <c r="LDQ89"/>
      <c r="LDR89"/>
      <c r="LDS89"/>
      <c r="LDT89"/>
      <c r="LDU89"/>
      <c r="LDV89"/>
      <c r="LDW89"/>
      <c r="LDX89"/>
      <c r="LDY89"/>
      <c r="LDZ89"/>
      <c r="LEA89"/>
      <c r="LEB89"/>
      <c r="LEC89"/>
      <c r="LED89"/>
      <c r="LEE89"/>
      <c r="LEF89"/>
      <c r="LEG89"/>
      <c r="LEH89"/>
      <c r="LEI89"/>
      <c r="LEJ89"/>
      <c r="LEK89"/>
      <c r="LEL89"/>
      <c r="LEM89"/>
      <c r="LEN89"/>
      <c r="LEO89"/>
      <c r="LEP89"/>
      <c r="LEQ89"/>
      <c r="LER89"/>
      <c r="LES89"/>
      <c r="LET89"/>
      <c r="LEU89"/>
      <c r="LEV89"/>
      <c r="LEW89"/>
      <c r="LEX89"/>
      <c r="LEY89"/>
      <c r="LEZ89"/>
      <c r="LFA89"/>
      <c r="LFB89"/>
      <c r="LFC89"/>
      <c r="LFD89"/>
      <c r="LFE89"/>
      <c r="LFF89"/>
      <c r="LFG89"/>
      <c r="LFH89"/>
      <c r="LFI89"/>
      <c r="LFJ89"/>
      <c r="LFK89"/>
      <c r="LFL89"/>
      <c r="LFM89"/>
      <c r="LFN89"/>
      <c r="LFO89"/>
      <c r="LFP89"/>
      <c r="LFQ89"/>
      <c r="LFR89"/>
      <c r="LFS89"/>
      <c r="LFT89"/>
      <c r="LFU89"/>
      <c r="LFV89"/>
      <c r="LFW89"/>
      <c r="LFX89"/>
      <c r="LFY89"/>
      <c r="LFZ89"/>
      <c r="LGA89"/>
      <c r="LGB89"/>
      <c r="LGC89"/>
      <c r="LGD89"/>
      <c r="LGE89"/>
      <c r="LGF89"/>
      <c r="LGG89"/>
      <c r="LGH89"/>
      <c r="LGI89"/>
      <c r="LGJ89"/>
      <c r="LGK89"/>
      <c r="LGL89"/>
      <c r="LGM89"/>
      <c r="LGN89"/>
      <c r="LGO89"/>
      <c r="LGP89"/>
      <c r="LGQ89"/>
      <c r="LGR89"/>
      <c r="LGS89"/>
      <c r="LGT89"/>
      <c r="LGU89"/>
      <c r="LGV89"/>
      <c r="LGW89"/>
      <c r="LGX89"/>
      <c r="LGY89"/>
      <c r="LGZ89"/>
      <c r="LHA89"/>
      <c r="LHB89"/>
      <c r="LHC89"/>
      <c r="LHD89"/>
      <c r="LHE89"/>
      <c r="LHF89"/>
      <c r="LHG89"/>
      <c r="LHH89"/>
      <c r="LHI89"/>
      <c r="LHJ89"/>
      <c r="LHK89"/>
      <c r="LHL89"/>
      <c r="LHM89"/>
      <c r="LHN89"/>
      <c r="LHO89"/>
      <c r="LHP89"/>
      <c r="LHQ89"/>
      <c r="LHR89"/>
      <c r="LHS89"/>
      <c r="LHT89"/>
      <c r="LHU89"/>
      <c r="LHV89"/>
      <c r="LHW89"/>
      <c r="LHX89"/>
      <c r="LHY89"/>
      <c r="LHZ89"/>
      <c r="LIA89"/>
      <c r="LIB89"/>
      <c r="LIC89"/>
      <c r="LID89"/>
      <c r="LIE89"/>
      <c r="LIF89"/>
      <c r="LIG89"/>
      <c r="LIH89"/>
      <c r="LII89"/>
      <c r="LIJ89"/>
      <c r="LIK89"/>
      <c r="LIL89"/>
      <c r="LIM89"/>
      <c r="LIN89"/>
      <c r="LIO89"/>
      <c r="LIP89"/>
      <c r="LIQ89"/>
      <c r="LIR89"/>
      <c r="LIS89"/>
      <c r="LIT89"/>
      <c r="LIU89"/>
      <c r="LIV89"/>
      <c r="LIW89"/>
      <c r="LIX89"/>
      <c r="LIY89"/>
      <c r="LIZ89"/>
      <c r="LJA89"/>
      <c r="LJB89"/>
      <c r="LJC89"/>
      <c r="LJD89"/>
      <c r="LJE89"/>
      <c r="LJF89"/>
      <c r="LJG89"/>
      <c r="LJH89"/>
      <c r="LJI89"/>
      <c r="LJJ89"/>
      <c r="LJK89"/>
      <c r="LJL89"/>
      <c r="LJM89"/>
      <c r="LJN89"/>
      <c r="LJO89"/>
      <c r="LJP89"/>
      <c r="LJQ89"/>
      <c r="LJR89"/>
      <c r="LJS89"/>
      <c r="LJT89"/>
      <c r="LJU89"/>
      <c r="LJV89"/>
      <c r="LJW89"/>
      <c r="LJX89"/>
      <c r="LJY89"/>
      <c r="LJZ89"/>
      <c r="LKA89"/>
      <c r="LKB89"/>
      <c r="LKC89"/>
      <c r="LKD89"/>
      <c r="LKE89"/>
      <c r="LKF89"/>
      <c r="LKG89"/>
      <c r="LKH89"/>
      <c r="LKI89"/>
      <c r="LKJ89"/>
      <c r="LKK89"/>
      <c r="LKL89"/>
      <c r="LKM89"/>
      <c r="LKN89"/>
      <c r="LKO89"/>
      <c r="LKP89"/>
      <c r="LKQ89"/>
      <c r="LKR89"/>
      <c r="LKS89"/>
      <c r="LKT89"/>
      <c r="LKU89"/>
      <c r="LKV89"/>
      <c r="LKW89"/>
      <c r="LKX89"/>
      <c r="LKY89"/>
      <c r="LKZ89"/>
      <c r="LLA89"/>
      <c r="LLB89"/>
      <c r="LLC89"/>
      <c r="LLD89"/>
      <c r="LLE89"/>
      <c r="LLF89"/>
      <c r="LLG89"/>
      <c r="LLH89"/>
      <c r="LLI89"/>
      <c r="LLJ89"/>
      <c r="LLK89"/>
      <c r="LLL89"/>
      <c r="LLM89"/>
      <c r="LLN89"/>
      <c r="LLO89"/>
      <c r="LLP89"/>
      <c r="LLQ89"/>
      <c r="LLR89"/>
      <c r="LLS89"/>
      <c r="LLT89"/>
      <c r="LLU89"/>
      <c r="LLV89"/>
      <c r="LLW89"/>
      <c r="LLX89"/>
      <c r="LLY89"/>
      <c r="LLZ89"/>
      <c r="LMA89"/>
      <c r="LMB89"/>
      <c r="LMC89"/>
      <c r="LMD89"/>
      <c r="LME89"/>
      <c r="LMF89"/>
      <c r="LMG89"/>
      <c r="LMH89"/>
      <c r="LMI89"/>
      <c r="LMJ89"/>
      <c r="LMK89"/>
      <c r="LML89"/>
      <c r="LMM89"/>
      <c r="LMN89"/>
      <c r="LMO89"/>
      <c r="LMP89"/>
      <c r="LMQ89"/>
      <c r="LMR89"/>
      <c r="LMS89"/>
      <c r="LMT89"/>
      <c r="LMU89"/>
      <c r="LMV89"/>
      <c r="LMW89"/>
      <c r="LMX89"/>
      <c r="LMY89"/>
      <c r="LMZ89"/>
      <c r="LNA89"/>
      <c r="LNB89"/>
      <c r="LNC89"/>
      <c r="LND89"/>
      <c r="LNE89"/>
      <c r="LNF89"/>
      <c r="LNG89"/>
      <c r="LNH89"/>
      <c r="LNI89"/>
      <c r="LNJ89"/>
      <c r="LNK89"/>
      <c r="LNL89"/>
      <c r="LNM89"/>
      <c r="LNN89"/>
      <c r="LNO89"/>
      <c r="LNP89"/>
      <c r="LNQ89"/>
      <c r="LNR89"/>
      <c r="LNS89"/>
      <c r="LNT89"/>
      <c r="LNU89"/>
      <c r="LNV89"/>
      <c r="LNW89"/>
      <c r="LNX89"/>
      <c r="LNY89"/>
      <c r="LNZ89"/>
      <c r="LOA89"/>
      <c r="LOB89"/>
      <c r="LOC89"/>
      <c r="LOD89"/>
      <c r="LOE89"/>
      <c r="LOF89"/>
      <c r="LOG89"/>
      <c r="LOH89"/>
      <c r="LOI89"/>
      <c r="LOJ89"/>
      <c r="LOK89"/>
      <c r="LOL89"/>
      <c r="LOM89"/>
      <c r="LON89"/>
      <c r="LOO89"/>
      <c r="LOP89"/>
      <c r="LOQ89"/>
      <c r="LOR89"/>
      <c r="LOS89"/>
      <c r="LOT89"/>
      <c r="LOU89"/>
      <c r="LOV89"/>
      <c r="LOW89"/>
      <c r="LOX89"/>
      <c r="LOY89"/>
      <c r="LOZ89"/>
      <c r="LPA89"/>
      <c r="LPB89"/>
      <c r="LPC89"/>
      <c r="LPD89"/>
      <c r="LPE89"/>
      <c r="LPF89"/>
      <c r="LPG89"/>
      <c r="LPH89"/>
      <c r="LPI89"/>
      <c r="LPJ89"/>
      <c r="LPK89"/>
      <c r="LPL89"/>
      <c r="LPM89"/>
      <c r="LPN89"/>
      <c r="LPO89"/>
      <c r="LPP89"/>
      <c r="LPQ89"/>
      <c r="LPR89"/>
      <c r="LPS89"/>
      <c r="LPT89"/>
      <c r="LPU89"/>
      <c r="LPV89"/>
      <c r="LPW89"/>
      <c r="LPX89"/>
      <c r="LPY89"/>
      <c r="LPZ89"/>
      <c r="LQA89"/>
      <c r="LQB89"/>
      <c r="LQC89"/>
      <c r="LQD89"/>
      <c r="LQE89"/>
      <c r="LQF89"/>
      <c r="LQG89"/>
      <c r="LQH89"/>
      <c r="LQI89"/>
      <c r="LQJ89"/>
      <c r="LQK89"/>
      <c r="LQL89"/>
      <c r="LQM89"/>
      <c r="LQN89"/>
      <c r="LQO89"/>
      <c r="LQP89"/>
      <c r="LQQ89"/>
      <c r="LQR89"/>
      <c r="LQS89"/>
      <c r="LQT89"/>
      <c r="LQU89"/>
      <c r="LQV89"/>
      <c r="LQW89"/>
      <c r="LQX89"/>
      <c r="LQY89"/>
      <c r="LQZ89"/>
      <c r="LRA89"/>
      <c r="LRB89"/>
      <c r="LRC89"/>
      <c r="LRD89"/>
      <c r="LRE89"/>
      <c r="LRF89"/>
      <c r="LRG89"/>
      <c r="LRH89"/>
      <c r="LRI89"/>
      <c r="LRJ89"/>
      <c r="LRK89"/>
      <c r="LRL89"/>
      <c r="LRM89"/>
      <c r="LRN89"/>
      <c r="LRO89"/>
      <c r="LRP89"/>
      <c r="LRQ89"/>
      <c r="LRR89"/>
      <c r="LRS89"/>
      <c r="LRT89"/>
      <c r="LRU89"/>
      <c r="LRV89"/>
      <c r="LRW89"/>
      <c r="LRX89"/>
      <c r="LRY89"/>
      <c r="LRZ89"/>
      <c r="LSA89"/>
      <c r="LSB89"/>
      <c r="LSC89"/>
      <c r="LSD89"/>
      <c r="LSE89"/>
      <c r="LSF89"/>
      <c r="LSG89"/>
      <c r="LSH89"/>
      <c r="LSI89"/>
      <c r="LSJ89"/>
      <c r="LSK89"/>
      <c r="LSL89"/>
      <c r="LSM89"/>
      <c r="LSN89"/>
      <c r="LSO89"/>
      <c r="LSP89"/>
      <c r="LSQ89"/>
      <c r="LSR89"/>
      <c r="LSS89"/>
      <c r="LST89"/>
      <c r="LSU89"/>
      <c r="LSV89"/>
      <c r="LSW89"/>
      <c r="LSX89"/>
      <c r="LSY89"/>
      <c r="LSZ89"/>
      <c r="LTA89"/>
      <c r="LTB89"/>
      <c r="LTC89"/>
      <c r="LTD89"/>
      <c r="LTE89"/>
      <c r="LTF89"/>
      <c r="LTG89"/>
      <c r="LTH89"/>
      <c r="LTI89"/>
      <c r="LTJ89"/>
      <c r="LTK89"/>
      <c r="LTL89"/>
      <c r="LTM89"/>
      <c r="LTN89"/>
      <c r="LTO89"/>
      <c r="LTP89"/>
      <c r="LTQ89"/>
      <c r="LTR89"/>
      <c r="LTS89"/>
      <c r="LTT89"/>
      <c r="LTU89"/>
      <c r="LTV89"/>
      <c r="LTW89"/>
      <c r="LTX89"/>
      <c r="LTY89"/>
      <c r="LTZ89"/>
      <c r="LUA89"/>
      <c r="LUB89"/>
      <c r="LUC89"/>
      <c r="LUD89"/>
      <c r="LUE89"/>
      <c r="LUF89"/>
      <c r="LUG89"/>
      <c r="LUH89"/>
      <c r="LUI89"/>
      <c r="LUJ89"/>
      <c r="LUK89"/>
      <c r="LUL89"/>
      <c r="LUM89"/>
      <c r="LUN89"/>
      <c r="LUO89"/>
      <c r="LUP89"/>
      <c r="LUQ89"/>
      <c r="LUR89"/>
      <c r="LUS89"/>
      <c r="LUT89"/>
      <c r="LUU89"/>
      <c r="LUV89"/>
      <c r="LUW89"/>
      <c r="LUX89"/>
      <c r="LUY89"/>
      <c r="LUZ89"/>
      <c r="LVA89"/>
      <c r="LVB89"/>
      <c r="LVC89"/>
      <c r="LVD89"/>
      <c r="LVE89"/>
      <c r="LVF89"/>
      <c r="LVG89"/>
      <c r="LVH89"/>
      <c r="LVI89"/>
      <c r="LVJ89"/>
      <c r="LVK89"/>
      <c r="LVL89"/>
      <c r="LVM89"/>
      <c r="LVN89"/>
      <c r="LVO89"/>
      <c r="LVP89"/>
      <c r="LVQ89"/>
      <c r="LVR89"/>
      <c r="LVS89"/>
      <c r="LVT89"/>
      <c r="LVU89"/>
      <c r="LVV89"/>
      <c r="LVW89"/>
      <c r="LVX89"/>
      <c r="LVY89"/>
      <c r="LVZ89"/>
      <c r="LWA89"/>
      <c r="LWB89"/>
      <c r="LWC89"/>
      <c r="LWD89"/>
      <c r="LWE89"/>
      <c r="LWF89"/>
      <c r="LWG89"/>
      <c r="LWH89"/>
      <c r="LWI89"/>
      <c r="LWJ89"/>
      <c r="LWK89"/>
      <c r="LWL89"/>
      <c r="LWM89"/>
      <c r="LWN89"/>
      <c r="LWO89"/>
      <c r="LWP89"/>
      <c r="LWQ89"/>
      <c r="LWR89"/>
      <c r="LWS89"/>
      <c r="LWT89"/>
      <c r="LWU89"/>
      <c r="LWV89"/>
      <c r="LWW89"/>
      <c r="LWX89"/>
      <c r="LWY89"/>
      <c r="LWZ89"/>
      <c r="LXA89"/>
      <c r="LXB89"/>
      <c r="LXC89"/>
      <c r="LXD89"/>
      <c r="LXE89"/>
      <c r="LXF89"/>
      <c r="LXG89"/>
      <c r="LXH89"/>
      <c r="LXI89"/>
      <c r="LXJ89"/>
      <c r="LXK89"/>
      <c r="LXL89"/>
      <c r="LXM89"/>
      <c r="LXN89"/>
      <c r="LXO89"/>
      <c r="LXP89"/>
      <c r="LXQ89"/>
      <c r="LXR89"/>
      <c r="LXS89"/>
      <c r="LXT89"/>
      <c r="LXU89"/>
      <c r="LXV89"/>
      <c r="LXW89"/>
      <c r="LXX89"/>
      <c r="LXY89"/>
      <c r="LXZ89"/>
      <c r="LYA89"/>
      <c r="LYB89"/>
      <c r="LYC89"/>
      <c r="LYD89"/>
      <c r="LYE89"/>
      <c r="LYF89"/>
      <c r="LYG89"/>
      <c r="LYH89"/>
      <c r="LYI89"/>
      <c r="LYJ89"/>
      <c r="LYK89"/>
      <c r="LYL89"/>
      <c r="LYM89"/>
      <c r="LYN89"/>
      <c r="LYO89"/>
      <c r="LYP89"/>
      <c r="LYQ89"/>
      <c r="LYR89"/>
      <c r="LYS89"/>
      <c r="LYT89"/>
      <c r="LYU89"/>
      <c r="LYV89"/>
      <c r="LYW89"/>
      <c r="LYX89"/>
      <c r="LYY89"/>
      <c r="LYZ89"/>
      <c r="LZA89"/>
      <c r="LZB89"/>
      <c r="LZC89"/>
      <c r="LZD89"/>
      <c r="LZE89"/>
      <c r="LZF89"/>
      <c r="LZG89"/>
      <c r="LZH89"/>
      <c r="LZI89"/>
      <c r="LZJ89"/>
      <c r="LZK89"/>
      <c r="LZL89"/>
      <c r="LZM89"/>
      <c r="LZN89"/>
      <c r="LZO89"/>
      <c r="LZP89"/>
      <c r="LZQ89"/>
      <c r="LZR89"/>
      <c r="LZS89"/>
      <c r="LZT89"/>
      <c r="LZU89"/>
      <c r="LZV89"/>
      <c r="LZW89"/>
      <c r="LZX89"/>
      <c r="LZY89"/>
      <c r="LZZ89"/>
      <c r="MAA89"/>
      <c r="MAB89"/>
      <c r="MAC89"/>
      <c r="MAD89"/>
      <c r="MAE89"/>
      <c r="MAF89"/>
      <c r="MAG89"/>
      <c r="MAH89"/>
      <c r="MAI89"/>
      <c r="MAJ89"/>
      <c r="MAK89"/>
      <c r="MAL89"/>
      <c r="MAM89"/>
      <c r="MAN89"/>
      <c r="MAO89"/>
      <c r="MAP89"/>
      <c r="MAQ89"/>
      <c r="MAR89"/>
      <c r="MAS89"/>
      <c r="MAT89"/>
      <c r="MAU89"/>
      <c r="MAV89"/>
      <c r="MAW89"/>
      <c r="MAX89"/>
      <c r="MAY89"/>
      <c r="MAZ89"/>
      <c r="MBA89"/>
      <c r="MBB89"/>
      <c r="MBC89"/>
      <c r="MBD89"/>
      <c r="MBE89"/>
      <c r="MBF89"/>
      <c r="MBG89"/>
      <c r="MBH89"/>
      <c r="MBI89"/>
      <c r="MBJ89"/>
      <c r="MBK89"/>
      <c r="MBL89"/>
      <c r="MBM89"/>
      <c r="MBN89"/>
      <c r="MBO89"/>
      <c r="MBP89"/>
      <c r="MBQ89"/>
      <c r="MBR89"/>
      <c r="MBS89"/>
      <c r="MBT89"/>
      <c r="MBU89"/>
      <c r="MBV89"/>
      <c r="MBW89"/>
      <c r="MBX89"/>
      <c r="MBY89"/>
      <c r="MBZ89"/>
      <c r="MCA89"/>
      <c r="MCB89"/>
      <c r="MCC89"/>
      <c r="MCD89"/>
      <c r="MCE89"/>
      <c r="MCF89"/>
      <c r="MCG89"/>
      <c r="MCH89"/>
      <c r="MCI89"/>
      <c r="MCJ89"/>
      <c r="MCK89"/>
      <c r="MCL89"/>
      <c r="MCM89"/>
      <c r="MCN89"/>
      <c r="MCO89"/>
      <c r="MCP89"/>
      <c r="MCQ89"/>
      <c r="MCR89"/>
      <c r="MCS89"/>
      <c r="MCT89"/>
      <c r="MCU89"/>
      <c r="MCV89"/>
      <c r="MCW89"/>
      <c r="MCX89"/>
      <c r="MCY89"/>
      <c r="MCZ89"/>
      <c r="MDA89"/>
      <c r="MDB89"/>
      <c r="MDC89"/>
      <c r="MDD89"/>
      <c r="MDE89"/>
      <c r="MDF89"/>
      <c r="MDG89"/>
      <c r="MDH89"/>
      <c r="MDI89"/>
      <c r="MDJ89"/>
      <c r="MDK89"/>
      <c r="MDL89"/>
      <c r="MDM89"/>
      <c r="MDN89"/>
      <c r="MDO89"/>
      <c r="MDP89"/>
      <c r="MDQ89"/>
      <c r="MDR89"/>
      <c r="MDS89"/>
      <c r="MDT89"/>
      <c r="MDU89"/>
      <c r="MDV89"/>
      <c r="MDW89"/>
      <c r="MDX89"/>
      <c r="MDY89"/>
      <c r="MDZ89"/>
      <c r="MEA89"/>
      <c r="MEB89"/>
      <c r="MEC89"/>
      <c r="MED89"/>
      <c r="MEE89"/>
      <c r="MEF89"/>
      <c r="MEG89"/>
      <c r="MEH89"/>
      <c r="MEI89"/>
      <c r="MEJ89"/>
      <c r="MEK89"/>
      <c r="MEL89"/>
      <c r="MEM89"/>
      <c r="MEN89"/>
      <c r="MEO89"/>
      <c r="MEP89"/>
      <c r="MEQ89"/>
      <c r="MER89"/>
      <c r="MES89"/>
      <c r="MET89"/>
      <c r="MEU89"/>
      <c r="MEV89"/>
      <c r="MEW89"/>
      <c r="MEX89"/>
      <c r="MEY89"/>
      <c r="MEZ89"/>
      <c r="MFA89"/>
      <c r="MFB89"/>
      <c r="MFC89"/>
      <c r="MFD89"/>
      <c r="MFE89"/>
      <c r="MFF89"/>
      <c r="MFG89"/>
      <c r="MFH89"/>
      <c r="MFI89"/>
      <c r="MFJ89"/>
      <c r="MFK89"/>
      <c r="MFL89"/>
      <c r="MFM89"/>
      <c r="MFN89"/>
      <c r="MFO89"/>
      <c r="MFP89"/>
      <c r="MFQ89"/>
      <c r="MFR89"/>
      <c r="MFS89"/>
      <c r="MFT89"/>
      <c r="MFU89"/>
      <c r="MFV89"/>
      <c r="MFW89"/>
      <c r="MFX89"/>
      <c r="MFY89"/>
      <c r="MFZ89"/>
      <c r="MGA89"/>
      <c r="MGB89"/>
      <c r="MGC89"/>
      <c r="MGD89"/>
      <c r="MGE89"/>
      <c r="MGF89"/>
      <c r="MGG89"/>
      <c r="MGH89"/>
      <c r="MGI89"/>
      <c r="MGJ89"/>
      <c r="MGK89"/>
      <c r="MGL89"/>
      <c r="MGM89"/>
      <c r="MGN89"/>
      <c r="MGO89"/>
      <c r="MGP89"/>
      <c r="MGQ89"/>
      <c r="MGR89"/>
      <c r="MGS89"/>
      <c r="MGT89"/>
      <c r="MGU89"/>
      <c r="MGV89"/>
      <c r="MGW89"/>
      <c r="MGX89"/>
      <c r="MGY89"/>
      <c r="MGZ89"/>
      <c r="MHA89"/>
      <c r="MHB89"/>
      <c r="MHC89"/>
      <c r="MHD89"/>
      <c r="MHE89"/>
      <c r="MHF89"/>
      <c r="MHG89"/>
      <c r="MHH89"/>
      <c r="MHI89"/>
      <c r="MHJ89"/>
      <c r="MHK89"/>
      <c r="MHL89"/>
      <c r="MHM89"/>
      <c r="MHN89"/>
      <c r="MHO89"/>
      <c r="MHP89"/>
      <c r="MHQ89"/>
      <c r="MHR89"/>
      <c r="MHS89"/>
      <c r="MHT89"/>
      <c r="MHU89"/>
      <c r="MHV89"/>
      <c r="MHW89"/>
      <c r="MHX89"/>
      <c r="MHY89"/>
      <c r="MHZ89"/>
      <c r="MIA89"/>
      <c r="MIB89"/>
      <c r="MIC89"/>
      <c r="MID89"/>
      <c r="MIE89"/>
      <c r="MIF89"/>
      <c r="MIG89"/>
      <c r="MIH89"/>
      <c r="MII89"/>
      <c r="MIJ89"/>
      <c r="MIK89"/>
      <c r="MIL89"/>
      <c r="MIM89"/>
      <c r="MIN89"/>
      <c r="MIO89"/>
      <c r="MIP89"/>
      <c r="MIQ89"/>
      <c r="MIR89"/>
      <c r="MIS89"/>
      <c r="MIT89"/>
      <c r="MIU89"/>
      <c r="MIV89"/>
      <c r="MIW89"/>
      <c r="MIX89"/>
      <c r="MIY89"/>
      <c r="MIZ89"/>
      <c r="MJA89"/>
      <c r="MJB89"/>
      <c r="MJC89"/>
      <c r="MJD89"/>
      <c r="MJE89"/>
      <c r="MJF89"/>
      <c r="MJG89"/>
      <c r="MJH89"/>
      <c r="MJI89"/>
      <c r="MJJ89"/>
      <c r="MJK89"/>
      <c r="MJL89"/>
      <c r="MJM89"/>
      <c r="MJN89"/>
      <c r="MJO89"/>
      <c r="MJP89"/>
      <c r="MJQ89"/>
      <c r="MJR89"/>
      <c r="MJS89"/>
      <c r="MJT89"/>
      <c r="MJU89"/>
      <c r="MJV89"/>
      <c r="MJW89"/>
      <c r="MJX89"/>
      <c r="MJY89"/>
      <c r="MJZ89"/>
      <c r="MKA89"/>
      <c r="MKB89"/>
      <c r="MKC89"/>
      <c r="MKD89"/>
      <c r="MKE89"/>
      <c r="MKF89"/>
      <c r="MKG89"/>
      <c r="MKH89"/>
      <c r="MKI89"/>
      <c r="MKJ89"/>
      <c r="MKK89"/>
      <c r="MKL89"/>
      <c r="MKM89"/>
      <c r="MKN89"/>
      <c r="MKO89"/>
      <c r="MKP89"/>
      <c r="MKQ89"/>
      <c r="MKR89"/>
      <c r="MKS89"/>
      <c r="MKT89"/>
      <c r="MKU89"/>
      <c r="MKV89"/>
      <c r="MKW89"/>
      <c r="MKX89"/>
      <c r="MKY89"/>
      <c r="MKZ89"/>
      <c r="MLA89"/>
      <c r="MLB89"/>
      <c r="MLC89"/>
      <c r="MLD89"/>
      <c r="MLE89"/>
      <c r="MLF89"/>
      <c r="MLG89"/>
      <c r="MLH89"/>
      <c r="MLI89"/>
      <c r="MLJ89"/>
      <c r="MLK89"/>
      <c r="MLL89"/>
      <c r="MLM89"/>
      <c r="MLN89"/>
      <c r="MLO89"/>
      <c r="MLP89"/>
      <c r="MLQ89"/>
      <c r="MLR89"/>
      <c r="MLS89"/>
      <c r="MLT89"/>
      <c r="MLU89"/>
      <c r="MLV89"/>
      <c r="MLW89"/>
      <c r="MLX89"/>
      <c r="MLY89"/>
      <c r="MLZ89"/>
      <c r="MMA89"/>
      <c r="MMB89"/>
      <c r="MMC89"/>
      <c r="MMD89"/>
      <c r="MME89"/>
      <c r="MMF89"/>
      <c r="MMG89"/>
      <c r="MMH89"/>
      <c r="MMI89"/>
      <c r="MMJ89"/>
      <c r="MMK89"/>
      <c r="MML89"/>
      <c r="MMM89"/>
      <c r="MMN89"/>
      <c r="MMO89"/>
      <c r="MMP89"/>
      <c r="MMQ89"/>
      <c r="MMR89"/>
      <c r="MMS89"/>
      <c r="MMT89"/>
      <c r="MMU89"/>
      <c r="MMV89"/>
      <c r="MMW89"/>
      <c r="MMX89"/>
      <c r="MMY89"/>
      <c r="MMZ89"/>
      <c r="MNA89"/>
      <c r="MNB89"/>
      <c r="MNC89"/>
      <c r="MND89"/>
      <c r="MNE89"/>
      <c r="MNF89"/>
      <c r="MNG89"/>
      <c r="MNH89"/>
      <c r="MNI89"/>
      <c r="MNJ89"/>
      <c r="MNK89"/>
      <c r="MNL89"/>
      <c r="MNM89"/>
      <c r="MNN89"/>
      <c r="MNO89"/>
      <c r="MNP89"/>
      <c r="MNQ89"/>
      <c r="MNR89"/>
      <c r="MNS89"/>
      <c r="MNT89"/>
      <c r="MNU89"/>
      <c r="MNV89"/>
      <c r="MNW89"/>
      <c r="MNX89"/>
      <c r="MNY89"/>
      <c r="MNZ89"/>
      <c r="MOA89"/>
      <c r="MOB89"/>
      <c r="MOC89"/>
      <c r="MOD89"/>
      <c r="MOE89"/>
      <c r="MOF89"/>
      <c r="MOG89"/>
      <c r="MOH89"/>
      <c r="MOI89"/>
      <c r="MOJ89"/>
      <c r="MOK89"/>
      <c r="MOL89"/>
      <c r="MOM89"/>
      <c r="MON89"/>
      <c r="MOO89"/>
      <c r="MOP89"/>
      <c r="MOQ89"/>
      <c r="MOR89"/>
      <c r="MOS89"/>
      <c r="MOT89"/>
      <c r="MOU89"/>
      <c r="MOV89"/>
      <c r="MOW89"/>
      <c r="MOX89"/>
      <c r="MOY89"/>
      <c r="MOZ89"/>
      <c r="MPA89"/>
      <c r="MPB89"/>
      <c r="MPC89"/>
      <c r="MPD89"/>
      <c r="MPE89"/>
      <c r="MPF89"/>
      <c r="MPG89"/>
      <c r="MPH89"/>
      <c r="MPI89"/>
      <c r="MPJ89"/>
      <c r="MPK89"/>
      <c r="MPL89"/>
      <c r="MPM89"/>
      <c r="MPN89"/>
      <c r="MPO89"/>
      <c r="MPP89"/>
      <c r="MPQ89"/>
      <c r="MPR89"/>
      <c r="MPS89"/>
      <c r="MPT89"/>
      <c r="MPU89"/>
      <c r="MPV89"/>
      <c r="MPW89"/>
      <c r="MPX89"/>
      <c r="MPY89"/>
      <c r="MPZ89"/>
      <c r="MQA89"/>
      <c r="MQB89"/>
      <c r="MQC89"/>
      <c r="MQD89"/>
      <c r="MQE89"/>
      <c r="MQF89"/>
      <c r="MQG89"/>
      <c r="MQH89"/>
      <c r="MQI89"/>
      <c r="MQJ89"/>
      <c r="MQK89"/>
      <c r="MQL89"/>
      <c r="MQM89"/>
      <c r="MQN89"/>
      <c r="MQO89"/>
      <c r="MQP89"/>
      <c r="MQQ89"/>
      <c r="MQR89"/>
      <c r="MQS89"/>
      <c r="MQT89"/>
      <c r="MQU89"/>
      <c r="MQV89"/>
      <c r="MQW89"/>
      <c r="MQX89"/>
      <c r="MQY89"/>
      <c r="MQZ89"/>
      <c r="MRA89"/>
      <c r="MRB89"/>
      <c r="MRC89"/>
      <c r="MRD89"/>
      <c r="MRE89"/>
      <c r="MRF89"/>
      <c r="MRG89"/>
      <c r="MRH89"/>
      <c r="MRI89"/>
      <c r="MRJ89"/>
      <c r="MRK89"/>
      <c r="MRL89"/>
      <c r="MRM89"/>
      <c r="MRN89"/>
      <c r="MRO89"/>
      <c r="MRP89"/>
      <c r="MRQ89"/>
      <c r="MRR89"/>
      <c r="MRS89"/>
      <c r="MRT89"/>
      <c r="MRU89"/>
      <c r="MRV89"/>
      <c r="MRW89"/>
      <c r="MRX89"/>
      <c r="MRY89"/>
      <c r="MRZ89"/>
      <c r="MSA89"/>
      <c r="MSB89"/>
      <c r="MSC89"/>
      <c r="MSD89"/>
      <c r="MSE89"/>
      <c r="MSF89"/>
      <c r="MSG89"/>
      <c r="MSH89"/>
      <c r="MSI89"/>
      <c r="MSJ89"/>
      <c r="MSK89"/>
      <c r="MSL89"/>
      <c r="MSM89"/>
      <c r="MSN89"/>
      <c r="MSO89"/>
      <c r="MSP89"/>
      <c r="MSQ89"/>
      <c r="MSR89"/>
      <c r="MSS89"/>
      <c r="MST89"/>
      <c r="MSU89"/>
      <c r="MSV89"/>
      <c r="MSW89"/>
      <c r="MSX89"/>
      <c r="MSY89"/>
      <c r="MSZ89"/>
      <c r="MTA89"/>
      <c r="MTB89"/>
      <c r="MTC89"/>
      <c r="MTD89"/>
      <c r="MTE89"/>
      <c r="MTF89"/>
      <c r="MTG89"/>
      <c r="MTH89"/>
      <c r="MTI89"/>
      <c r="MTJ89"/>
      <c r="MTK89"/>
      <c r="MTL89"/>
      <c r="MTM89"/>
      <c r="MTN89"/>
      <c r="MTO89"/>
      <c r="MTP89"/>
      <c r="MTQ89"/>
      <c r="MTR89"/>
      <c r="MTS89"/>
      <c r="MTT89"/>
      <c r="MTU89"/>
      <c r="MTV89"/>
      <c r="MTW89"/>
      <c r="MTX89"/>
      <c r="MTY89"/>
      <c r="MTZ89"/>
      <c r="MUA89"/>
      <c r="MUB89"/>
      <c r="MUC89"/>
      <c r="MUD89"/>
      <c r="MUE89"/>
      <c r="MUF89"/>
      <c r="MUG89"/>
      <c r="MUH89"/>
      <c r="MUI89"/>
      <c r="MUJ89"/>
      <c r="MUK89"/>
      <c r="MUL89"/>
      <c r="MUM89"/>
      <c r="MUN89"/>
      <c r="MUO89"/>
      <c r="MUP89"/>
      <c r="MUQ89"/>
      <c r="MUR89"/>
      <c r="MUS89"/>
      <c r="MUT89"/>
      <c r="MUU89"/>
      <c r="MUV89"/>
      <c r="MUW89"/>
      <c r="MUX89"/>
      <c r="MUY89"/>
      <c r="MUZ89"/>
      <c r="MVA89"/>
      <c r="MVB89"/>
      <c r="MVC89"/>
      <c r="MVD89"/>
      <c r="MVE89"/>
      <c r="MVF89"/>
      <c r="MVG89"/>
      <c r="MVH89"/>
      <c r="MVI89"/>
      <c r="MVJ89"/>
      <c r="MVK89"/>
      <c r="MVL89"/>
      <c r="MVM89"/>
      <c r="MVN89"/>
      <c r="MVO89"/>
      <c r="MVP89"/>
      <c r="MVQ89"/>
      <c r="MVR89"/>
      <c r="MVS89"/>
      <c r="MVT89"/>
      <c r="MVU89"/>
      <c r="MVV89"/>
      <c r="MVW89"/>
      <c r="MVX89"/>
      <c r="MVY89"/>
      <c r="MVZ89"/>
      <c r="MWA89"/>
      <c r="MWB89"/>
      <c r="MWC89"/>
      <c r="MWD89"/>
      <c r="MWE89"/>
      <c r="MWF89"/>
      <c r="MWG89"/>
      <c r="MWH89"/>
      <c r="MWI89"/>
      <c r="MWJ89"/>
      <c r="MWK89"/>
      <c r="MWL89"/>
      <c r="MWM89"/>
      <c r="MWN89"/>
      <c r="MWO89"/>
      <c r="MWP89"/>
      <c r="MWQ89"/>
      <c r="MWR89"/>
      <c r="MWS89"/>
      <c r="MWT89"/>
      <c r="MWU89"/>
      <c r="MWV89"/>
      <c r="MWW89"/>
      <c r="MWX89"/>
      <c r="MWY89"/>
      <c r="MWZ89"/>
      <c r="MXA89"/>
      <c r="MXB89"/>
      <c r="MXC89"/>
      <c r="MXD89"/>
      <c r="MXE89"/>
      <c r="MXF89"/>
      <c r="MXG89"/>
      <c r="MXH89"/>
      <c r="MXI89"/>
      <c r="MXJ89"/>
      <c r="MXK89"/>
      <c r="MXL89"/>
      <c r="MXM89"/>
      <c r="MXN89"/>
      <c r="MXO89"/>
      <c r="MXP89"/>
      <c r="MXQ89"/>
      <c r="MXR89"/>
      <c r="MXS89"/>
      <c r="MXT89"/>
      <c r="MXU89"/>
      <c r="MXV89"/>
      <c r="MXW89"/>
      <c r="MXX89"/>
      <c r="MXY89"/>
      <c r="MXZ89"/>
      <c r="MYA89"/>
      <c r="MYB89"/>
      <c r="MYC89"/>
      <c r="MYD89"/>
      <c r="MYE89"/>
      <c r="MYF89"/>
      <c r="MYG89"/>
      <c r="MYH89"/>
      <c r="MYI89"/>
      <c r="MYJ89"/>
      <c r="MYK89"/>
      <c r="MYL89"/>
      <c r="MYM89"/>
      <c r="MYN89"/>
      <c r="MYO89"/>
      <c r="MYP89"/>
      <c r="MYQ89"/>
      <c r="MYR89"/>
      <c r="MYS89"/>
      <c r="MYT89"/>
      <c r="MYU89"/>
      <c r="MYV89"/>
      <c r="MYW89"/>
      <c r="MYX89"/>
      <c r="MYY89"/>
      <c r="MYZ89"/>
      <c r="MZA89"/>
      <c r="MZB89"/>
      <c r="MZC89"/>
      <c r="MZD89"/>
      <c r="MZE89"/>
      <c r="MZF89"/>
      <c r="MZG89"/>
      <c r="MZH89"/>
      <c r="MZI89"/>
      <c r="MZJ89"/>
      <c r="MZK89"/>
      <c r="MZL89"/>
      <c r="MZM89"/>
      <c r="MZN89"/>
      <c r="MZO89"/>
      <c r="MZP89"/>
      <c r="MZQ89"/>
      <c r="MZR89"/>
      <c r="MZS89"/>
      <c r="MZT89"/>
      <c r="MZU89"/>
      <c r="MZV89"/>
      <c r="MZW89"/>
      <c r="MZX89"/>
      <c r="MZY89"/>
      <c r="MZZ89"/>
      <c r="NAA89"/>
      <c r="NAB89"/>
      <c r="NAC89"/>
      <c r="NAD89"/>
      <c r="NAE89"/>
      <c r="NAF89"/>
      <c r="NAG89"/>
      <c r="NAH89"/>
      <c r="NAI89"/>
      <c r="NAJ89"/>
      <c r="NAK89"/>
      <c r="NAL89"/>
      <c r="NAM89"/>
      <c r="NAN89"/>
      <c r="NAO89"/>
      <c r="NAP89"/>
      <c r="NAQ89"/>
      <c r="NAR89"/>
      <c r="NAS89"/>
      <c r="NAT89"/>
      <c r="NAU89"/>
      <c r="NAV89"/>
      <c r="NAW89"/>
      <c r="NAX89"/>
      <c r="NAY89"/>
      <c r="NAZ89"/>
      <c r="NBA89"/>
      <c r="NBB89"/>
      <c r="NBC89"/>
      <c r="NBD89"/>
      <c r="NBE89"/>
      <c r="NBF89"/>
      <c r="NBG89"/>
      <c r="NBH89"/>
      <c r="NBI89"/>
      <c r="NBJ89"/>
      <c r="NBK89"/>
      <c r="NBL89"/>
      <c r="NBM89"/>
      <c r="NBN89"/>
      <c r="NBO89"/>
      <c r="NBP89"/>
      <c r="NBQ89"/>
      <c r="NBR89"/>
      <c r="NBS89"/>
      <c r="NBT89"/>
      <c r="NBU89"/>
      <c r="NBV89"/>
      <c r="NBW89"/>
      <c r="NBX89"/>
      <c r="NBY89"/>
      <c r="NBZ89"/>
      <c r="NCA89"/>
      <c r="NCB89"/>
      <c r="NCC89"/>
      <c r="NCD89"/>
      <c r="NCE89"/>
      <c r="NCF89"/>
      <c r="NCG89"/>
      <c r="NCH89"/>
      <c r="NCI89"/>
      <c r="NCJ89"/>
      <c r="NCK89"/>
      <c r="NCL89"/>
      <c r="NCM89"/>
      <c r="NCN89"/>
      <c r="NCO89"/>
      <c r="NCP89"/>
      <c r="NCQ89"/>
      <c r="NCR89"/>
      <c r="NCS89"/>
      <c r="NCT89"/>
      <c r="NCU89"/>
      <c r="NCV89"/>
      <c r="NCW89"/>
      <c r="NCX89"/>
      <c r="NCY89"/>
      <c r="NCZ89"/>
      <c r="NDA89"/>
      <c r="NDB89"/>
      <c r="NDC89"/>
      <c r="NDD89"/>
      <c r="NDE89"/>
      <c r="NDF89"/>
      <c r="NDG89"/>
      <c r="NDH89"/>
      <c r="NDI89"/>
      <c r="NDJ89"/>
      <c r="NDK89"/>
      <c r="NDL89"/>
      <c r="NDM89"/>
      <c r="NDN89"/>
      <c r="NDO89"/>
      <c r="NDP89"/>
      <c r="NDQ89"/>
      <c r="NDR89"/>
      <c r="NDS89"/>
      <c r="NDT89"/>
      <c r="NDU89"/>
      <c r="NDV89"/>
      <c r="NDW89"/>
      <c r="NDX89"/>
      <c r="NDY89"/>
      <c r="NDZ89"/>
      <c r="NEA89"/>
      <c r="NEB89"/>
      <c r="NEC89"/>
      <c r="NED89"/>
      <c r="NEE89"/>
      <c r="NEF89"/>
      <c r="NEG89"/>
      <c r="NEH89"/>
      <c r="NEI89"/>
      <c r="NEJ89"/>
      <c r="NEK89"/>
      <c r="NEL89"/>
      <c r="NEM89"/>
      <c r="NEN89"/>
      <c r="NEO89"/>
      <c r="NEP89"/>
      <c r="NEQ89"/>
      <c r="NER89"/>
      <c r="NES89"/>
      <c r="NET89"/>
      <c r="NEU89"/>
      <c r="NEV89"/>
      <c r="NEW89"/>
      <c r="NEX89"/>
      <c r="NEY89"/>
      <c r="NEZ89"/>
      <c r="NFA89"/>
      <c r="NFB89"/>
      <c r="NFC89"/>
      <c r="NFD89"/>
      <c r="NFE89"/>
      <c r="NFF89"/>
      <c r="NFG89"/>
      <c r="NFH89"/>
      <c r="NFI89"/>
      <c r="NFJ89"/>
      <c r="NFK89"/>
      <c r="NFL89"/>
      <c r="NFM89"/>
      <c r="NFN89"/>
      <c r="NFO89"/>
      <c r="NFP89"/>
      <c r="NFQ89"/>
      <c r="NFR89"/>
      <c r="NFS89"/>
      <c r="NFT89"/>
      <c r="NFU89"/>
      <c r="NFV89"/>
      <c r="NFW89"/>
      <c r="NFX89"/>
      <c r="NFY89"/>
      <c r="NFZ89"/>
      <c r="NGA89"/>
      <c r="NGB89"/>
      <c r="NGC89"/>
      <c r="NGD89"/>
      <c r="NGE89"/>
      <c r="NGF89"/>
      <c r="NGG89"/>
      <c r="NGH89"/>
      <c r="NGI89"/>
      <c r="NGJ89"/>
      <c r="NGK89"/>
      <c r="NGL89"/>
      <c r="NGM89"/>
      <c r="NGN89"/>
      <c r="NGO89"/>
      <c r="NGP89"/>
      <c r="NGQ89"/>
      <c r="NGR89"/>
      <c r="NGS89"/>
      <c r="NGT89"/>
      <c r="NGU89"/>
      <c r="NGV89"/>
      <c r="NGW89"/>
      <c r="NGX89"/>
      <c r="NGY89"/>
      <c r="NGZ89"/>
      <c r="NHA89"/>
      <c r="NHB89"/>
      <c r="NHC89"/>
      <c r="NHD89"/>
      <c r="NHE89"/>
      <c r="NHF89"/>
      <c r="NHG89"/>
      <c r="NHH89"/>
      <c r="NHI89"/>
      <c r="NHJ89"/>
      <c r="NHK89"/>
      <c r="NHL89"/>
      <c r="NHM89"/>
      <c r="NHN89"/>
      <c r="NHO89"/>
      <c r="NHP89"/>
      <c r="NHQ89"/>
      <c r="NHR89"/>
      <c r="NHS89"/>
      <c r="NHT89"/>
      <c r="NHU89"/>
      <c r="NHV89"/>
      <c r="NHW89"/>
      <c r="NHX89"/>
      <c r="NHY89"/>
      <c r="NHZ89"/>
      <c r="NIA89"/>
      <c r="NIB89"/>
      <c r="NIC89"/>
      <c r="NID89"/>
      <c r="NIE89"/>
      <c r="NIF89"/>
      <c r="NIG89"/>
      <c r="NIH89"/>
      <c r="NII89"/>
      <c r="NIJ89"/>
      <c r="NIK89"/>
      <c r="NIL89"/>
      <c r="NIM89"/>
      <c r="NIN89"/>
      <c r="NIO89"/>
      <c r="NIP89"/>
      <c r="NIQ89"/>
      <c r="NIR89"/>
      <c r="NIS89"/>
      <c r="NIT89"/>
      <c r="NIU89"/>
      <c r="NIV89"/>
      <c r="NIW89"/>
      <c r="NIX89"/>
      <c r="NIY89"/>
      <c r="NIZ89"/>
      <c r="NJA89"/>
      <c r="NJB89"/>
      <c r="NJC89"/>
      <c r="NJD89"/>
      <c r="NJE89"/>
      <c r="NJF89"/>
      <c r="NJG89"/>
      <c r="NJH89"/>
      <c r="NJI89"/>
      <c r="NJJ89"/>
      <c r="NJK89"/>
      <c r="NJL89"/>
      <c r="NJM89"/>
      <c r="NJN89"/>
      <c r="NJO89"/>
      <c r="NJP89"/>
      <c r="NJQ89"/>
      <c r="NJR89"/>
      <c r="NJS89"/>
      <c r="NJT89"/>
      <c r="NJU89"/>
      <c r="NJV89"/>
      <c r="NJW89"/>
      <c r="NJX89"/>
      <c r="NJY89"/>
      <c r="NJZ89"/>
      <c r="NKA89"/>
      <c r="NKB89"/>
      <c r="NKC89"/>
      <c r="NKD89"/>
      <c r="NKE89"/>
      <c r="NKF89"/>
      <c r="NKG89"/>
      <c r="NKH89"/>
      <c r="NKI89"/>
      <c r="NKJ89"/>
      <c r="NKK89"/>
      <c r="NKL89"/>
      <c r="NKM89"/>
      <c r="NKN89"/>
      <c r="NKO89"/>
      <c r="NKP89"/>
      <c r="NKQ89"/>
      <c r="NKR89"/>
      <c r="NKS89"/>
      <c r="NKT89"/>
      <c r="NKU89"/>
      <c r="NKV89"/>
      <c r="NKW89"/>
      <c r="NKX89"/>
      <c r="NKY89"/>
      <c r="NKZ89"/>
      <c r="NLA89"/>
      <c r="NLB89"/>
      <c r="NLC89"/>
      <c r="NLD89"/>
      <c r="NLE89"/>
      <c r="NLF89"/>
      <c r="NLG89"/>
      <c r="NLH89"/>
      <c r="NLI89"/>
      <c r="NLJ89"/>
      <c r="NLK89"/>
      <c r="NLL89"/>
      <c r="NLM89"/>
      <c r="NLN89"/>
      <c r="NLO89"/>
      <c r="NLP89"/>
      <c r="NLQ89"/>
      <c r="NLR89"/>
      <c r="NLS89"/>
      <c r="NLT89"/>
      <c r="NLU89"/>
      <c r="NLV89"/>
      <c r="NLW89"/>
      <c r="NLX89"/>
      <c r="NLY89"/>
      <c r="NLZ89"/>
      <c r="NMA89"/>
      <c r="NMB89"/>
      <c r="NMC89"/>
      <c r="NMD89"/>
      <c r="NME89"/>
      <c r="NMF89"/>
      <c r="NMG89"/>
      <c r="NMH89"/>
      <c r="NMI89"/>
      <c r="NMJ89"/>
      <c r="NMK89"/>
      <c r="NML89"/>
      <c r="NMM89"/>
      <c r="NMN89"/>
      <c r="NMO89"/>
      <c r="NMP89"/>
      <c r="NMQ89"/>
      <c r="NMR89"/>
      <c r="NMS89"/>
      <c r="NMT89"/>
      <c r="NMU89"/>
      <c r="NMV89"/>
      <c r="NMW89"/>
      <c r="NMX89"/>
      <c r="NMY89"/>
      <c r="NMZ89"/>
      <c r="NNA89"/>
      <c r="NNB89"/>
      <c r="NNC89"/>
      <c r="NND89"/>
      <c r="NNE89"/>
      <c r="NNF89"/>
      <c r="NNG89"/>
      <c r="NNH89"/>
      <c r="NNI89"/>
      <c r="NNJ89"/>
      <c r="NNK89"/>
      <c r="NNL89"/>
      <c r="NNM89"/>
      <c r="NNN89"/>
      <c r="NNO89"/>
      <c r="NNP89"/>
      <c r="NNQ89"/>
      <c r="NNR89"/>
      <c r="NNS89"/>
      <c r="NNT89"/>
      <c r="NNU89"/>
      <c r="NNV89"/>
      <c r="NNW89"/>
      <c r="NNX89"/>
      <c r="NNY89"/>
      <c r="NNZ89"/>
      <c r="NOA89"/>
      <c r="NOB89"/>
      <c r="NOC89"/>
      <c r="NOD89"/>
      <c r="NOE89"/>
      <c r="NOF89"/>
      <c r="NOG89"/>
      <c r="NOH89"/>
      <c r="NOI89"/>
      <c r="NOJ89"/>
      <c r="NOK89"/>
      <c r="NOL89"/>
      <c r="NOM89"/>
      <c r="NON89"/>
      <c r="NOO89"/>
      <c r="NOP89"/>
      <c r="NOQ89"/>
      <c r="NOR89"/>
      <c r="NOS89"/>
      <c r="NOT89"/>
      <c r="NOU89"/>
      <c r="NOV89"/>
      <c r="NOW89"/>
      <c r="NOX89"/>
      <c r="NOY89"/>
      <c r="NOZ89"/>
      <c r="NPA89"/>
      <c r="NPB89"/>
      <c r="NPC89"/>
      <c r="NPD89"/>
      <c r="NPE89"/>
      <c r="NPF89"/>
      <c r="NPG89"/>
      <c r="NPH89"/>
      <c r="NPI89"/>
      <c r="NPJ89"/>
      <c r="NPK89"/>
      <c r="NPL89"/>
      <c r="NPM89"/>
      <c r="NPN89"/>
      <c r="NPO89"/>
      <c r="NPP89"/>
      <c r="NPQ89"/>
      <c r="NPR89"/>
      <c r="NPS89"/>
      <c r="NPT89"/>
      <c r="NPU89"/>
      <c r="NPV89"/>
      <c r="NPW89"/>
      <c r="NPX89"/>
      <c r="NPY89"/>
      <c r="NPZ89"/>
      <c r="NQA89"/>
      <c r="NQB89"/>
      <c r="NQC89"/>
      <c r="NQD89"/>
      <c r="NQE89"/>
      <c r="NQF89"/>
      <c r="NQG89"/>
      <c r="NQH89"/>
      <c r="NQI89"/>
      <c r="NQJ89"/>
      <c r="NQK89"/>
      <c r="NQL89"/>
      <c r="NQM89"/>
      <c r="NQN89"/>
      <c r="NQO89"/>
      <c r="NQP89"/>
      <c r="NQQ89"/>
      <c r="NQR89"/>
      <c r="NQS89"/>
      <c r="NQT89"/>
      <c r="NQU89"/>
      <c r="NQV89"/>
      <c r="NQW89"/>
      <c r="NQX89"/>
      <c r="NQY89"/>
      <c r="NQZ89"/>
      <c r="NRA89"/>
      <c r="NRB89"/>
      <c r="NRC89"/>
      <c r="NRD89"/>
      <c r="NRE89"/>
      <c r="NRF89"/>
      <c r="NRG89"/>
      <c r="NRH89"/>
      <c r="NRI89"/>
      <c r="NRJ89"/>
      <c r="NRK89"/>
      <c r="NRL89"/>
      <c r="NRM89"/>
      <c r="NRN89"/>
      <c r="NRO89"/>
      <c r="NRP89"/>
      <c r="NRQ89"/>
      <c r="NRR89"/>
      <c r="NRS89"/>
      <c r="NRT89"/>
      <c r="NRU89"/>
      <c r="NRV89"/>
      <c r="NRW89"/>
      <c r="NRX89"/>
      <c r="NRY89"/>
      <c r="NRZ89"/>
      <c r="NSA89"/>
      <c r="NSB89"/>
      <c r="NSC89"/>
      <c r="NSD89"/>
      <c r="NSE89"/>
      <c r="NSF89"/>
      <c r="NSG89"/>
      <c r="NSH89"/>
      <c r="NSI89"/>
      <c r="NSJ89"/>
      <c r="NSK89"/>
      <c r="NSL89"/>
      <c r="NSM89"/>
      <c r="NSN89"/>
      <c r="NSO89"/>
      <c r="NSP89"/>
      <c r="NSQ89"/>
      <c r="NSR89"/>
      <c r="NSS89"/>
      <c r="NST89"/>
      <c r="NSU89"/>
      <c r="NSV89"/>
      <c r="NSW89"/>
      <c r="NSX89"/>
      <c r="NSY89"/>
      <c r="NSZ89"/>
      <c r="NTA89"/>
      <c r="NTB89"/>
      <c r="NTC89"/>
      <c r="NTD89"/>
      <c r="NTE89"/>
      <c r="NTF89"/>
      <c r="NTG89"/>
      <c r="NTH89"/>
      <c r="NTI89"/>
      <c r="NTJ89"/>
      <c r="NTK89"/>
      <c r="NTL89"/>
      <c r="NTM89"/>
      <c r="NTN89"/>
      <c r="NTO89"/>
      <c r="NTP89"/>
      <c r="NTQ89"/>
      <c r="NTR89"/>
      <c r="NTS89"/>
      <c r="NTT89"/>
      <c r="NTU89"/>
      <c r="NTV89"/>
      <c r="NTW89"/>
      <c r="NTX89"/>
      <c r="NTY89"/>
      <c r="NTZ89"/>
      <c r="NUA89"/>
      <c r="NUB89"/>
      <c r="NUC89"/>
      <c r="NUD89"/>
      <c r="NUE89"/>
      <c r="NUF89"/>
      <c r="NUG89"/>
      <c r="NUH89"/>
      <c r="NUI89"/>
      <c r="NUJ89"/>
      <c r="NUK89"/>
      <c r="NUL89"/>
      <c r="NUM89"/>
      <c r="NUN89"/>
      <c r="NUO89"/>
      <c r="NUP89"/>
      <c r="NUQ89"/>
      <c r="NUR89"/>
      <c r="NUS89"/>
      <c r="NUT89"/>
      <c r="NUU89"/>
      <c r="NUV89"/>
      <c r="NUW89"/>
      <c r="NUX89"/>
      <c r="NUY89"/>
      <c r="NUZ89"/>
      <c r="NVA89"/>
      <c r="NVB89"/>
      <c r="NVC89"/>
      <c r="NVD89"/>
      <c r="NVE89"/>
      <c r="NVF89"/>
      <c r="NVG89"/>
      <c r="NVH89"/>
      <c r="NVI89"/>
      <c r="NVJ89"/>
      <c r="NVK89"/>
      <c r="NVL89"/>
      <c r="NVM89"/>
      <c r="NVN89"/>
      <c r="NVO89"/>
      <c r="NVP89"/>
      <c r="NVQ89"/>
      <c r="NVR89"/>
      <c r="NVS89"/>
      <c r="NVT89"/>
      <c r="NVU89"/>
      <c r="NVV89"/>
      <c r="NVW89"/>
      <c r="NVX89"/>
      <c r="NVY89"/>
      <c r="NVZ89"/>
      <c r="NWA89"/>
      <c r="NWB89"/>
      <c r="NWC89"/>
      <c r="NWD89"/>
      <c r="NWE89"/>
      <c r="NWF89"/>
      <c r="NWG89"/>
      <c r="NWH89"/>
      <c r="NWI89"/>
      <c r="NWJ89"/>
      <c r="NWK89"/>
      <c r="NWL89"/>
      <c r="NWM89"/>
      <c r="NWN89"/>
      <c r="NWO89"/>
      <c r="NWP89"/>
      <c r="NWQ89"/>
      <c r="NWR89"/>
      <c r="NWS89"/>
      <c r="NWT89"/>
      <c r="NWU89"/>
      <c r="NWV89"/>
      <c r="NWW89"/>
      <c r="NWX89"/>
      <c r="NWY89"/>
      <c r="NWZ89"/>
      <c r="NXA89"/>
      <c r="NXB89"/>
      <c r="NXC89"/>
      <c r="NXD89"/>
      <c r="NXE89"/>
      <c r="NXF89"/>
      <c r="NXG89"/>
      <c r="NXH89"/>
      <c r="NXI89"/>
      <c r="NXJ89"/>
      <c r="NXK89"/>
      <c r="NXL89"/>
      <c r="NXM89"/>
      <c r="NXN89"/>
      <c r="NXO89"/>
      <c r="NXP89"/>
      <c r="NXQ89"/>
      <c r="NXR89"/>
      <c r="NXS89"/>
      <c r="NXT89"/>
      <c r="NXU89"/>
      <c r="NXV89"/>
      <c r="NXW89"/>
      <c r="NXX89"/>
      <c r="NXY89"/>
      <c r="NXZ89"/>
      <c r="NYA89"/>
      <c r="NYB89"/>
      <c r="NYC89"/>
      <c r="NYD89"/>
      <c r="NYE89"/>
      <c r="NYF89"/>
      <c r="NYG89"/>
      <c r="NYH89"/>
      <c r="NYI89"/>
      <c r="NYJ89"/>
      <c r="NYK89"/>
      <c r="NYL89"/>
      <c r="NYM89"/>
      <c r="NYN89"/>
      <c r="NYO89"/>
      <c r="NYP89"/>
      <c r="NYQ89"/>
      <c r="NYR89"/>
      <c r="NYS89"/>
      <c r="NYT89"/>
      <c r="NYU89"/>
      <c r="NYV89"/>
      <c r="NYW89"/>
      <c r="NYX89"/>
      <c r="NYY89"/>
      <c r="NYZ89"/>
      <c r="NZA89"/>
      <c r="NZB89"/>
      <c r="NZC89"/>
      <c r="NZD89"/>
      <c r="NZE89"/>
      <c r="NZF89"/>
      <c r="NZG89"/>
      <c r="NZH89"/>
      <c r="NZI89"/>
      <c r="NZJ89"/>
      <c r="NZK89"/>
      <c r="NZL89"/>
      <c r="NZM89"/>
      <c r="NZN89"/>
      <c r="NZO89"/>
      <c r="NZP89"/>
      <c r="NZQ89"/>
      <c r="NZR89"/>
      <c r="NZS89"/>
      <c r="NZT89"/>
      <c r="NZU89"/>
      <c r="NZV89"/>
      <c r="NZW89"/>
      <c r="NZX89"/>
      <c r="NZY89"/>
      <c r="NZZ89"/>
      <c r="OAA89"/>
      <c r="OAB89"/>
      <c r="OAC89"/>
      <c r="OAD89"/>
      <c r="OAE89"/>
      <c r="OAF89"/>
      <c r="OAG89"/>
      <c r="OAH89"/>
      <c r="OAI89"/>
      <c r="OAJ89"/>
      <c r="OAK89"/>
      <c r="OAL89"/>
      <c r="OAM89"/>
      <c r="OAN89"/>
      <c r="OAO89"/>
      <c r="OAP89"/>
      <c r="OAQ89"/>
      <c r="OAR89"/>
      <c r="OAS89"/>
      <c r="OAT89"/>
      <c r="OAU89"/>
      <c r="OAV89"/>
      <c r="OAW89"/>
      <c r="OAX89"/>
      <c r="OAY89"/>
      <c r="OAZ89"/>
      <c r="OBA89"/>
      <c r="OBB89"/>
      <c r="OBC89"/>
      <c r="OBD89"/>
      <c r="OBE89"/>
      <c r="OBF89"/>
      <c r="OBG89"/>
      <c r="OBH89"/>
      <c r="OBI89"/>
      <c r="OBJ89"/>
      <c r="OBK89"/>
      <c r="OBL89"/>
      <c r="OBM89"/>
      <c r="OBN89"/>
      <c r="OBO89"/>
      <c r="OBP89"/>
      <c r="OBQ89"/>
      <c r="OBR89"/>
      <c r="OBS89"/>
      <c r="OBT89"/>
      <c r="OBU89"/>
      <c r="OBV89"/>
      <c r="OBW89"/>
      <c r="OBX89"/>
      <c r="OBY89"/>
      <c r="OBZ89"/>
      <c r="OCA89"/>
      <c r="OCB89"/>
      <c r="OCC89"/>
      <c r="OCD89"/>
      <c r="OCE89"/>
      <c r="OCF89"/>
      <c r="OCG89"/>
      <c r="OCH89"/>
      <c r="OCI89"/>
      <c r="OCJ89"/>
      <c r="OCK89"/>
      <c r="OCL89"/>
      <c r="OCM89"/>
      <c r="OCN89"/>
      <c r="OCO89"/>
      <c r="OCP89"/>
      <c r="OCQ89"/>
      <c r="OCR89"/>
      <c r="OCS89"/>
      <c r="OCT89"/>
      <c r="OCU89"/>
      <c r="OCV89"/>
      <c r="OCW89"/>
      <c r="OCX89"/>
      <c r="OCY89"/>
      <c r="OCZ89"/>
      <c r="ODA89"/>
      <c r="ODB89"/>
      <c r="ODC89"/>
      <c r="ODD89"/>
      <c r="ODE89"/>
      <c r="ODF89"/>
      <c r="ODG89"/>
      <c r="ODH89"/>
      <c r="ODI89"/>
      <c r="ODJ89"/>
      <c r="ODK89"/>
      <c r="ODL89"/>
      <c r="ODM89"/>
      <c r="ODN89"/>
      <c r="ODO89"/>
      <c r="ODP89"/>
      <c r="ODQ89"/>
      <c r="ODR89"/>
      <c r="ODS89"/>
      <c r="ODT89"/>
      <c r="ODU89"/>
      <c r="ODV89"/>
      <c r="ODW89"/>
      <c r="ODX89"/>
      <c r="ODY89"/>
      <c r="ODZ89"/>
      <c r="OEA89"/>
      <c r="OEB89"/>
      <c r="OEC89"/>
      <c r="OED89"/>
      <c r="OEE89"/>
      <c r="OEF89"/>
      <c r="OEG89"/>
      <c r="OEH89"/>
      <c r="OEI89"/>
      <c r="OEJ89"/>
      <c r="OEK89"/>
      <c r="OEL89"/>
      <c r="OEM89"/>
      <c r="OEN89"/>
      <c r="OEO89"/>
      <c r="OEP89"/>
      <c r="OEQ89"/>
      <c r="OER89"/>
      <c r="OES89"/>
      <c r="OET89"/>
      <c r="OEU89"/>
      <c r="OEV89"/>
      <c r="OEW89"/>
      <c r="OEX89"/>
      <c r="OEY89"/>
      <c r="OEZ89"/>
      <c r="OFA89"/>
      <c r="OFB89"/>
      <c r="OFC89"/>
      <c r="OFD89"/>
      <c r="OFE89"/>
      <c r="OFF89"/>
      <c r="OFG89"/>
      <c r="OFH89"/>
      <c r="OFI89"/>
      <c r="OFJ89"/>
      <c r="OFK89"/>
      <c r="OFL89"/>
      <c r="OFM89"/>
      <c r="OFN89"/>
      <c r="OFO89"/>
      <c r="OFP89"/>
      <c r="OFQ89"/>
      <c r="OFR89"/>
      <c r="OFS89"/>
      <c r="OFT89"/>
      <c r="OFU89"/>
      <c r="OFV89"/>
      <c r="OFW89"/>
      <c r="OFX89"/>
      <c r="OFY89"/>
      <c r="OFZ89"/>
      <c r="OGA89"/>
      <c r="OGB89"/>
      <c r="OGC89"/>
      <c r="OGD89"/>
      <c r="OGE89"/>
      <c r="OGF89"/>
      <c r="OGG89"/>
      <c r="OGH89"/>
      <c r="OGI89"/>
      <c r="OGJ89"/>
      <c r="OGK89"/>
      <c r="OGL89"/>
      <c r="OGM89"/>
      <c r="OGN89"/>
      <c r="OGO89"/>
      <c r="OGP89"/>
      <c r="OGQ89"/>
      <c r="OGR89"/>
      <c r="OGS89"/>
      <c r="OGT89"/>
      <c r="OGU89"/>
      <c r="OGV89"/>
      <c r="OGW89"/>
      <c r="OGX89"/>
      <c r="OGY89"/>
      <c r="OGZ89"/>
      <c r="OHA89"/>
      <c r="OHB89"/>
      <c r="OHC89"/>
      <c r="OHD89"/>
      <c r="OHE89"/>
      <c r="OHF89"/>
      <c r="OHG89"/>
      <c r="OHH89"/>
      <c r="OHI89"/>
      <c r="OHJ89"/>
      <c r="OHK89"/>
      <c r="OHL89"/>
      <c r="OHM89"/>
      <c r="OHN89"/>
      <c r="OHO89"/>
      <c r="OHP89"/>
      <c r="OHQ89"/>
      <c r="OHR89"/>
      <c r="OHS89"/>
      <c r="OHT89"/>
      <c r="OHU89"/>
      <c r="OHV89"/>
      <c r="OHW89"/>
      <c r="OHX89"/>
      <c r="OHY89"/>
      <c r="OHZ89"/>
      <c r="OIA89"/>
      <c r="OIB89"/>
      <c r="OIC89"/>
      <c r="OID89"/>
      <c r="OIE89"/>
      <c r="OIF89"/>
      <c r="OIG89"/>
      <c r="OIH89"/>
      <c r="OII89"/>
      <c r="OIJ89"/>
      <c r="OIK89"/>
      <c r="OIL89"/>
      <c r="OIM89"/>
      <c r="OIN89"/>
      <c r="OIO89"/>
      <c r="OIP89"/>
      <c r="OIQ89"/>
      <c r="OIR89"/>
      <c r="OIS89"/>
      <c r="OIT89"/>
      <c r="OIU89"/>
      <c r="OIV89"/>
      <c r="OIW89"/>
      <c r="OIX89"/>
      <c r="OIY89"/>
      <c r="OIZ89"/>
      <c r="OJA89"/>
      <c r="OJB89"/>
      <c r="OJC89"/>
      <c r="OJD89"/>
      <c r="OJE89"/>
      <c r="OJF89"/>
      <c r="OJG89"/>
      <c r="OJH89"/>
      <c r="OJI89"/>
      <c r="OJJ89"/>
      <c r="OJK89"/>
      <c r="OJL89"/>
      <c r="OJM89"/>
      <c r="OJN89"/>
      <c r="OJO89"/>
      <c r="OJP89"/>
      <c r="OJQ89"/>
      <c r="OJR89"/>
      <c r="OJS89"/>
      <c r="OJT89"/>
      <c r="OJU89"/>
      <c r="OJV89"/>
      <c r="OJW89"/>
      <c r="OJX89"/>
      <c r="OJY89"/>
      <c r="OJZ89"/>
      <c r="OKA89"/>
      <c r="OKB89"/>
      <c r="OKC89"/>
      <c r="OKD89"/>
      <c r="OKE89"/>
      <c r="OKF89"/>
      <c r="OKG89"/>
      <c r="OKH89"/>
      <c r="OKI89"/>
      <c r="OKJ89"/>
      <c r="OKK89"/>
      <c r="OKL89"/>
      <c r="OKM89"/>
      <c r="OKN89"/>
      <c r="OKO89"/>
      <c r="OKP89"/>
      <c r="OKQ89"/>
      <c r="OKR89"/>
      <c r="OKS89"/>
      <c r="OKT89"/>
      <c r="OKU89"/>
      <c r="OKV89"/>
      <c r="OKW89"/>
      <c r="OKX89"/>
      <c r="OKY89"/>
      <c r="OKZ89"/>
      <c r="OLA89"/>
      <c r="OLB89"/>
      <c r="OLC89"/>
      <c r="OLD89"/>
      <c r="OLE89"/>
      <c r="OLF89"/>
      <c r="OLG89"/>
      <c r="OLH89"/>
      <c r="OLI89"/>
      <c r="OLJ89"/>
      <c r="OLK89"/>
      <c r="OLL89"/>
      <c r="OLM89"/>
      <c r="OLN89"/>
      <c r="OLO89"/>
      <c r="OLP89"/>
      <c r="OLQ89"/>
      <c r="OLR89"/>
      <c r="OLS89"/>
      <c r="OLT89"/>
      <c r="OLU89"/>
      <c r="OLV89"/>
      <c r="OLW89"/>
      <c r="OLX89"/>
      <c r="OLY89"/>
      <c r="OLZ89"/>
      <c r="OMA89"/>
      <c r="OMB89"/>
      <c r="OMC89"/>
      <c r="OMD89"/>
      <c r="OME89"/>
      <c r="OMF89"/>
      <c r="OMG89"/>
      <c r="OMH89"/>
      <c r="OMI89"/>
      <c r="OMJ89"/>
      <c r="OMK89"/>
      <c r="OML89"/>
      <c r="OMM89"/>
      <c r="OMN89"/>
      <c r="OMO89"/>
      <c r="OMP89"/>
      <c r="OMQ89"/>
      <c r="OMR89"/>
      <c r="OMS89"/>
      <c r="OMT89"/>
      <c r="OMU89"/>
      <c r="OMV89"/>
      <c r="OMW89"/>
      <c r="OMX89"/>
      <c r="OMY89"/>
      <c r="OMZ89"/>
      <c r="ONA89"/>
      <c r="ONB89"/>
      <c r="ONC89"/>
      <c r="OND89"/>
      <c r="ONE89"/>
      <c r="ONF89"/>
      <c r="ONG89"/>
      <c r="ONH89"/>
      <c r="ONI89"/>
      <c r="ONJ89"/>
      <c r="ONK89"/>
      <c r="ONL89"/>
      <c r="ONM89"/>
      <c r="ONN89"/>
      <c r="ONO89"/>
      <c r="ONP89"/>
      <c r="ONQ89"/>
      <c r="ONR89"/>
      <c r="ONS89"/>
      <c r="ONT89"/>
      <c r="ONU89"/>
      <c r="ONV89"/>
      <c r="ONW89"/>
      <c r="ONX89"/>
      <c r="ONY89"/>
      <c r="ONZ89"/>
      <c r="OOA89"/>
      <c r="OOB89"/>
      <c r="OOC89"/>
      <c r="OOD89"/>
      <c r="OOE89"/>
      <c r="OOF89"/>
      <c r="OOG89"/>
      <c r="OOH89"/>
      <c r="OOI89"/>
      <c r="OOJ89"/>
      <c r="OOK89"/>
      <c r="OOL89"/>
      <c r="OOM89"/>
      <c r="OON89"/>
      <c r="OOO89"/>
      <c r="OOP89"/>
      <c r="OOQ89"/>
      <c r="OOR89"/>
      <c r="OOS89"/>
      <c r="OOT89"/>
      <c r="OOU89"/>
      <c r="OOV89"/>
      <c r="OOW89"/>
      <c r="OOX89"/>
      <c r="OOY89"/>
      <c r="OOZ89"/>
      <c r="OPA89"/>
      <c r="OPB89"/>
      <c r="OPC89"/>
      <c r="OPD89"/>
      <c r="OPE89"/>
      <c r="OPF89"/>
      <c r="OPG89"/>
      <c r="OPH89"/>
      <c r="OPI89"/>
      <c r="OPJ89"/>
      <c r="OPK89"/>
      <c r="OPL89"/>
      <c r="OPM89"/>
      <c r="OPN89"/>
      <c r="OPO89"/>
      <c r="OPP89"/>
      <c r="OPQ89"/>
      <c r="OPR89"/>
      <c r="OPS89"/>
      <c r="OPT89"/>
      <c r="OPU89"/>
      <c r="OPV89"/>
      <c r="OPW89"/>
      <c r="OPX89"/>
      <c r="OPY89"/>
      <c r="OPZ89"/>
      <c r="OQA89"/>
      <c r="OQB89"/>
      <c r="OQC89"/>
      <c r="OQD89"/>
      <c r="OQE89"/>
      <c r="OQF89"/>
      <c r="OQG89"/>
      <c r="OQH89"/>
      <c r="OQI89"/>
      <c r="OQJ89"/>
      <c r="OQK89"/>
      <c r="OQL89"/>
      <c r="OQM89"/>
      <c r="OQN89"/>
      <c r="OQO89"/>
      <c r="OQP89"/>
      <c r="OQQ89"/>
      <c r="OQR89"/>
      <c r="OQS89"/>
      <c r="OQT89"/>
      <c r="OQU89"/>
      <c r="OQV89"/>
      <c r="OQW89"/>
      <c r="OQX89"/>
      <c r="OQY89"/>
      <c r="OQZ89"/>
      <c r="ORA89"/>
      <c r="ORB89"/>
      <c r="ORC89"/>
      <c r="ORD89"/>
      <c r="ORE89"/>
      <c r="ORF89"/>
      <c r="ORG89"/>
      <c r="ORH89"/>
      <c r="ORI89"/>
      <c r="ORJ89"/>
      <c r="ORK89"/>
      <c r="ORL89"/>
      <c r="ORM89"/>
      <c r="ORN89"/>
      <c r="ORO89"/>
      <c r="ORP89"/>
      <c r="ORQ89"/>
      <c r="ORR89"/>
      <c r="ORS89"/>
      <c r="ORT89"/>
      <c r="ORU89"/>
      <c r="ORV89"/>
      <c r="ORW89"/>
      <c r="ORX89"/>
      <c r="ORY89"/>
      <c r="ORZ89"/>
      <c r="OSA89"/>
      <c r="OSB89"/>
      <c r="OSC89"/>
      <c r="OSD89"/>
      <c r="OSE89"/>
      <c r="OSF89"/>
      <c r="OSG89"/>
      <c r="OSH89"/>
      <c r="OSI89"/>
      <c r="OSJ89"/>
      <c r="OSK89"/>
      <c r="OSL89"/>
      <c r="OSM89"/>
      <c r="OSN89"/>
      <c r="OSO89"/>
      <c r="OSP89"/>
      <c r="OSQ89"/>
      <c r="OSR89"/>
      <c r="OSS89"/>
      <c r="OST89"/>
      <c r="OSU89"/>
      <c r="OSV89"/>
      <c r="OSW89"/>
      <c r="OSX89"/>
      <c r="OSY89"/>
      <c r="OSZ89"/>
      <c r="OTA89"/>
      <c r="OTB89"/>
      <c r="OTC89"/>
      <c r="OTD89"/>
      <c r="OTE89"/>
      <c r="OTF89"/>
      <c r="OTG89"/>
      <c r="OTH89"/>
      <c r="OTI89"/>
      <c r="OTJ89"/>
      <c r="OTK89"/>
      <c r="OTL89"/>
      <c r="OTM89"/>
      <c r="OTN89"/>
      <c r="OTO89"/>
      <c r="OTP89"/>
      <c r="OTQ89"/>
      <c r="OTR89"/>
      <c r="OTS89"/>
      <c r="OTT89"/>
      <c r="OTU89"/>
      <c r="OTV89"/>
      <c r="OTW89"/>
      <c r="OTX89"/>
      <c r="OTY89"/>
      <c r="OTZ89"/>
      <c r="OUA89"/>
      <c r="OUB89"/>
      <c r="OUC89"/>
      <c r="OUD89"/>
      <c r="OUE89"/>
      <c r="OUF89"/>
      <c r="OUG89"/>
      <c r="OUH89"/>
      <c r="OUI89"/>
      <c r="OUJ89"/>
      <c r="OUK89"/>
      <c r="OUL89"/>
      <c r="OUM89"/>
      <c r="OUN89"/>
      <c r="OUO89"/>
      <c r="OUP89"/>
      <c r="OUQ89"/>
      <c r="OUR89"/>
      <c r="OUS89"/>
      <c r="OUT89"/>
      <c r="OUU89"/>
      <c r="OUV89"/>
      <c r="OUW89"/>
      <c r="OUX89"/>
      <c r="OUY89"/>
      <c r="OUZ89"/>
      <c r="OVA89"/>
      <c r="OVB89"/>
      <c r="OVC89"/>
      <c r="OVD89"/>
      <c r="OVE89"/>
      <c r="OVF89"/>
      <c r="OVG89"/>
      <c r="OVH89"/>
      <c r="OVI89"/>
      <c r="OVJ89"/>
      <c r="OVK89"/>
      <c r="OVL89"/>
      <c r="OVM89"/>
      <c r="OVN89"/>
      <c r="OVO89"/>
      <c r="OVP89"/>
      <c r="OVQ89"/>
      <c r="OVR89"/>
      <c r="OVS89"/>
      <c r="OVT89"/>
      <c r="OVU89"/>
      <c r="OVV89"/>
      <c r="OVW89"/>
      <c r="OVX89"/>
      <c r="OVY89"/>
      <c r="OVZ89"/>
      <c r="OWA89"/>
      <c r="OWB89"/>
      <c r="OWC89"/>
      <c r="OWD89"/>
      <c r="OWE89"/>
      <c r="OWF89"/>
      <c r="OWG89"/>
      <c r="OWH89"/>
      <c r="OWI89"/>
      <c r="OWJ89"/>
      <c r="OWK89"/>
      <c r="OWL89"/>
      <c r="OWM89"/>
      <c r="OWN89"/>
      <c r="OWO89"/>
      <c r="OWP89"/>
      <c r="OWQ89"/>
      <c r="OWR89"/>
      <c r="OWS89"/>
      <c r="OWT89"/>
      <c r="OWU89"/>
      <c r="OWV89"/>
      <c r="OWW89"/>
      <c r="OWX89"/>
      <c r="OWY89"/>
      <c r="OWZ89"/>
      <c r="OXA89"/>
      <c r="OXB89"/>
      <c r="OXC89"/>
      <c r="OXD89"/>
      <c r="OXE89"/>
      <c r="OXF89"/>
      <c r="OXG89"/>
      <c r="OXH89"/>
      <c r="OXI89"/>
      <c r="OXJ89"/>
      <c r="OXK89"/>
      <c r="OXL89"/>
      <c r="OXM89"/>
      <c r="OXN89"/>
      <c r="OXO89"/>
      <c r="OXP89"/>
      <c r="OXQ89"/>
      <c r="OXR89"/>
      <c r="OXS89"/>
      <c r="OXT89"/>
      <c r="OXU89"/>
      <c r="OXV89"/>
      <c r="OXW89"/>
      <c r="OXX89"/>
      <c r="OXY89"/>
      <c r="OXZ89"/>
      <c r="OYA89"/>
      <c r="OYB89"/>
      <c r="OYC89"/>
      <c r="OYD89"/>
      <c r="OYE89"/>
      <c r="OYF89"/>
      <c r="OYG89"/>
      <c r="OYH89"/>
      <c r="OYI89"/>
      <c r="OYJ89"/>
      <c r="OYK89"/>
      <c r="OYL89"/>
      <c r="OYM89"/>
      <c r="OYN89"/>
      <c r="OYO89"/>
      <c r="OYP89"/>
      <c r="OYQ89"/>
      <c r="OYR89"/>
      <c r="OYS89"/>
      <c r="OYT89"/>
      <c r="OYU89"/>
      <c r="OYV89"/>
      <c r="OYW89"/>
      <c r="OYX89"/>
      <c r="OYY89"/>
      <c r="OYZ89"/>
      <c r="OZA89"/>
      <c r="OZB89"/>
      <c r="OZC89"/>
      <c r="OZD89"/>
      <c r="OZE89"/>
      <c r="OZF89"/>
      <c r="OZG89"/>
      <c r="OZH89"/>
      <c r="OZI89"/>
      <c r="OZJ89"/>
      <c r="OZK89"/>
      <c r="OZL89"/>
      <c r="OZM89"/>
      <c r="OZN89"/>
      <c r="OZO89"/>
      <c r="OZP89"/>
      <c r="OZQ89"/>
      <c r="OZR89"/>
      <c r="OZS89"/>
      <c r="OZT89"/>
      <c r="OZU89"/>
      <c r="OZV89"/>
      <c r="OZW89"/>
      <c r="OZX89"/>
      <c r="OZY89"/>
      <c r="OZZ89"/>
      <c r="PAA89"/>
      <c r="PAB89"/>
      <c r="PAC89"/>
      <c r="PAD89"/>
      <c r="PAE89"/>
      <c r="PAF89"/>
      <c r="PAG89"/>
      <c r="PAH89"/>
      <c r="PAI89"/>
      <c r="PAJ89"/>
      <c r="PAK89"/>
      <c r="PAL89"/>
      <c r="PAM89"/>
      <c r="PAN89"/>
      <c r="PAO89"/>
      <c r="PAP89"/>
      <c r="PAQ89"/>
      <c r="PAR89"/>
      <c r="PAS89"/>
      <c r="PAT89"/>
      <c r="PAU89"/>
      <c r="PAV89"/>
      <c r="PAW89"/>
      <c r="PAX89"/>
      <c r="PAY89"/>
      <c r="PAZ89"/>
      <c r="PBA89"/>
      <c r="PBB89"/>
      <c r="PBC89"/>
      <c r="PBD89"/>
      <c r="PBE89"/>
      <c r="PBF89"/>
      <c r="PBG89"/>
      <c r="PBH89"/>
      <c r="PBI89"/>
      <c r="PBJ89"/>
      <c r="PBK89"/>
      <c r="PBL89"/>
      <c r="PBM89"/>
      <c r="PBN89"/>
      <c r="PBO89"/>
      <c r="PBP89"/>
      <c r="PBQ89"/>
      <c r="PBR89"/>
      <c r="PBS89"/>
      <c r="PBT89"/>
      <c r="PBU89"/>
      <c r="PBV89"/>
      <c r="PBW89"/>
      <c r="PBX89"/>
      <c r="PBY89"/>
      <c r="PBZ89"/>
      <c r="PCA89"/>
      <c r="PCB89"/>
      <c r="PCC89"/>
      <c r="PCD89"/>
      <c r="PCE89"/>
      <c r="PCF89"/>
      <c r="PCG89"/>
      <c r="PCH89"/>
      <c r="PCI89"/>
      <c r="PCJ89"/>
      <c r="PCK89"/>
      <c r="PCL89"/>
      <c r="PCM89"/>
      <c r="PCN89"/>
      <c r="PCO89"/>
      <c r="PCP89"/>
      <c r="PCQ89"/>
      <c r="PCR89"/>
      <c r="PCS89"/>
      <c r="PCT89"/>
      <c r="PCU89"/>
      <c r="PCV89"/>
      <c r="PCW89"/>
      <c r="PCX89"/>
      <c r="PCY89"/>
      <c r="PCZ89"/>
      <c r="PDA89"/>
      <c r="PDB89"/>
      <c r="PDC89"/>
      <c r="PDD89"/>
      <c r="PDE89"/>
      <c r="PDF89"/>
      <c r="PDG89"/>
      <c r="PDH89"/>
      <c r="PDI89"/>
      <c r="PDJ89"/>
      <c r="PDK89"/>
      <c r="PDL89"/>
      <c r="PDM89"/>
      <c r="PDN89"/>
      <c r="PDO89"/>
      <c r="PDP89"/>
      <c r="PDQ89"/>
      <c r="PDR89"/>
      <c r="PDS89"/>
      <c r="PDT89"/>
      <c r="PDU89"/>
      <c r="PDV89"/>
      <c r="PDW89"/>
      <c r="PDX89"/>
      <c r="PDY89"/>
      <c r="PDZ89"/>
      <c r="PEA89"/>
      <c r="PEB89"/>
      <c r="PEC89"/>
      <c r="PED89"/>
      <c r="PEE89"/>
      <c r="PEF89"/>
      <c r="PEG89"/>
      <c r="PEH89"/>
      <c r="PEI89"/>
      <c r="PEJ89"/>
      <c r="PEK89"/>
      <c r="PEL89"/>
      <c r="PEM89"/>
      <c r="PEN89"/>
      <c r="PEO89"/>
      <c r="PEP89"/>
      <c r="PEQ89"/>
      <c r="PER89"/>
      <c r="PES89"/>
      <c r="PET89"/>
      <c r="PEU89"/>
      <c r="PEV89"/>
      <c r="PEW89"/>
      <c r="PEX89"/>
      <c r="PEY89"/>
      <c r="PEZ89"/>
      <c r="PFA89"/>
      <c r="PFB89"/>
      <c r="PFC89"/>
      <c r="PFD89"/>
      <c r="PFE89"/>
      <c r="PFF89"/>
      <c r="PFG89"/>
      <c r="PFH89"/>
      <c r="PFI89"/>
      <c r="PFJ89"/>
      <c r="PFK89"/>
      <c r="PFL89"/>
      <c r="PFM89"/>
      <c r="PFN89"/>
      <c r="PFO89"/>
      <c r="PFP89"/>
      <c r="PFQ89"/>
      <c r="PFR89"/>
      <c r="PFS89"/>
      <c r="PFT89"/>
      <c r="PFU89"/>
      <c r="PFV89"/>
      <c r="PFW89"/>
      <c r="PFX89"/>
      <c r="PFY89"/>
      <c r="PFZ89"/>
      <c r="PGA89"/>
      <c r="PGB89"/>
      <c r="PGC89"/>
      <c r="PGD89"/>
      <c r="PGE89"/>
      <c r="PGF89"/>
      <c r="PGG89"/>
      <c r="PGH89"/>
      <c r="PGI89"/>
      <c r="PGJ89"/>
      <c r="PGK89"/>
      <c r="PGL89"/>
      <c r="PGM89"/>
      <c r="PGN89"/>
      <c r="PGO89"/>
      <c r="PGP89"/>
      <c r="PGQ89"/>
      <c r="PGR89"/>
      <c r="PGS89"/>
      <c r="PGT89"/>
      <c r="PGU89"/>
      <c r="PGV89"/>
      <c r="PGW89"/>
      <c r="PGX89"/>
      <c r="PGY89"/>
      <c r="PGZ89"/>
      <c r="PHA89"/>
      <c r="PHB89"/>
      <c r="PHC89"/>
      <c r="PHD89"/>
      <c r="PHE89"/>
      <c r="PHF89"/>
      <c r="PHG89"/>
      <c r="PHH89"/>
      <c r="PHI89"/>
      <c r="PHJ89"/>
      <c r="PHK89"/>
      <c r="PHL89"/>
      <c r="PHM89"/>
      <c r="PHN89"/>
      <c r="PHO89"/>
      <c r="PHP89"/>
      <c r="PHQ89"/>
      <c r="PHR89"/>
      <c r="PHS89"/>
      <c r="PHT89"/>
      <c r="PHU89"/>
      <c r="PHV89"/>
      <c r="PHW89"/>
      <c r="PHX89"/>
      <c r="PHY89"/>
      <c r="PHZ89"/>
      <c r="PIA89"/>
      <c r="PIB89"/>
      <c r="PIC89"/>
      <c r="PID89"/>
      <c r="PIE89"/>
      <c r="PIF89"/>
      <c r="PIG89"/>
      <c r="PIH89"/>
      <c r="PII89"/>
      <c r="PIJ89"/>
      <c r="PIK89"/>
      <c r="PIL89"/>
      <c r="PIM89"/>
      <c r="PIN89"/>
      <c r="PIO89"/>
      <c r="PIP89"/>
      <c r="PIQ89"/>
      <c r="PIR89"/>
      <c r="PIS89"/>
      <c r="PIT89"/>
      <c r="PIU89"/>
      <c r="PIV89"/>
      <c r="PIW89"/>
      <c r="PIX89"/>
      <c r="PIY89"/>
      <c r="PIZ89"/>
      <c r="PJA89"/>
      <c r="PJB89"/>
      <c r="PJC89"/>
      <c r="PJD89"/>
      <c r="PJE89"/>
      <c r="PJF89"/>
      <c r="PJG89"/>
      <c r="PJH89"/>
      <c r="PJI89"/>
      <c r="PJJ89"/>
      <c r="PJK89"/>
      <c r="PJL89"/>
      <c r="PJM89"/>
      <c r="PJN89"/>
      <c r="PJO89"/>
      <c r="PJP89"/>
      <c r="PJQ89"/>
      <c r="PJR89"/>
      <c r="PJS89"/>
      <c r="PJT89"/>
      <c r="PJU89"/>
      <c r="PJV89"/>
      <c r="PJW89"/>
      <c r="PJX89"/>
      <c r="PJY89"/>
      <c r="PJZ89"/>
      <c r="PKA89"/>
      <c r="PKB89"/>
      <c r="PKC89"/>
      <c r="PKD89"/>
      <c r="PKE89"/>
      <c r="PKF89"/>
      <c r="PKG89"/>
      <c r="PKH89"/>
      <c r="PKI89"/>
      <c r="PKJ89"/>
      <c r="PKK89"/>
      <c r="PKL89"/>
      <c r="PKM89"/>
      <c r="PKN89"/>
      <c r="PKO89"/>
      <c r="PKP89"/>
      <c r="PKQ89"/>
      <c r="PKR89"/>
      <c r="PKS89"/>
      <c r="PKT89"/>
      <c r="PKU89"/>
      <c r="PKV89"/>
      <c r="PKW89"/>
      <c r="PKX89"/>
      <c r="PKY89"/>
      <c r="PKZ89"/>
      <c r="PLA89"/>
      <c r="PLB89"/>
      <c r="PLC89"/>
      <c r="PLD89"/>
      <c r="PLE89"/>
      <c r="PLF89"/>
      <c r="PLG89"/>
      <c r="PLH89"/>
      <c r="PLI89"/>
      <c r="PLJ89"/>
      <c r="PLK89"/>
      <c r="PLL89"/>
      <c r="PLM89"/>
      <c r="PLN89"/>
      <c r="PLO89"/>
      <c r="PLP89"/>
      <c r="PLQ89"/>
      <c r="PLR89"/>
      <c r="PLS89"/>
      <c r="PLT89"/>
      <c r="PLU89"/>
      <c r="PLV89"/>
      <c r="PLW89"/>
      <c r="PLX89"/>
      <c r="PLY89"/>
      <c r="PLZ89"/>
      <c r="PMA89"/>
      <c r="PMB89"/>
      <c r="PMC89"/>
      <c r="PMD89"/>
      <c r="PME89"/>
      <c r="PMF89"/>
      <c r="PMG89"/>
      <c r="PMH89"/>
      <c r="PMI89"/>
      <c r="PMJ89"/>
      <c r="PMK89"/>
      <c r="PML89"/>
      <c r="PMM89"/>
      <c r="PMN89"/>
      <c r="PMO89"/>
      <c r="PMP89"/>
      <c r="PMQ89"/>
      <c r="PMR89"/>
      <c r="PMS89"/>
      <c r="PMT89"/>
      <c r="PMU89"/>
      <c r="PMV89"/>
      <c r="PMW89"/>
      <c r="PMX89"/>
      <c r="PMY89"/>
      <c r="PMZ89"/>
      <c r="PNA89"/>
      <c r="PNB89"/>
      <c r="PNC89"/>
      <c r="PND89"/>
      <c r="PNE89"/>
      <c r="PNF89"/>
      <c r="PNG89"/>
      <c r="PNH89"/>
      <c r="PNI89"/>
      <c r="PNJ89"/>
      <c r="PNK89"/>
      <c r="PNL89"/>
      <c r="PNM89"/>
      <c r="PNN89"/>
      <c r="PNO89"/>
      <c r="PNP89"/>
      <c r="PNQ89"/>
      <c r="PNR89"/>
      <c r="PNS89"/>
      <c r="PNT89"/>
      <c r="PNU89"/>
      <c r="PNV89"/>
      <c r="PNW89"/>
      <c r="PNX89"/>
      <c r="PNY89"/>
      <c r="PNZ89"/>
      <c r="POA89"/>
      <c r="POB89"/>
      <c r="POC89"/>
      <c r="POD89"/>
      <c r="POE89"/>
      <c r="POF89"/>
      <c r="POG89"/>
      <c r="POH89"/>
      <c r="POI89"/>
      <c r="POJ89"/>
      <c r="POK89"/>
      <c r="POL89"/>
      <c r="POM89"/>
      <c r="PON89"/>
      <c r="POO89"/>
      <c r="POP89"/>
      <c r="POQ89"/>
      <c r="POR89"/>
      <c r="POS89"/>
      <c r="POT89"/>
      <c r="POU89"/>
      <c r="POV89"/>
      <c r="POW89"/>
      <c r="POX89"/>
      <c r="POY89"/>
      <c r="POZ89"/>
      <c r="PPA89"/>
      <c r="PPB89"/>
      <c r="PPC89"/>
      <c r="PPD89"/>
      <c r="PPE89"/>
      <c r="PPF89"/>
      <c r="PPG89"/>
      <c r="PPH89"/>
      <c r="PPI89"/>
      <c r="PPJ89"/>
      <c r="PPK89"/>
      <c r="PPL89"/>
      <c r="PPM89"/>
      <c r="PPN89"/>
      <c r="PPO89"/>
      <c r="PPP89"/>
      <c r="PPQ89"/>
      <c r="PPR89"/>
      <c r="PPS89"/>
      <c r="PPT89"/>
      <c r="PPU89"/>
      <c r="PPV89"/>
      <c r="PPW89"/>
      <c r="PPX89"/>
      <c r="PPY89"/>
      <c r="PPZ89"/>
      <c r="PQA89"/>
      <c r="PQB89"/>
      <c r="PQC89"/>
      <c r="PQD89"/>
      <c r="PQE89"/>
      <c r="PQF89"/>
      <c r="PQG89"/>
      <c r="PQH89"/>
      <c r="PQI89"/>
      <c r="PQJ89"/>
      <c r="PQK89"/>
      <c r="PQL89"/>
      <c r="PQM89"/>
      <c r="PQN89"/>
      <c r="PQO89"/>
      <c r="PQP89"/>
      <c r="PQQ89"/>
      <c r="PQR89"/>
      <c r="PQS89"/>
      <c r="PQT89"/>
      <c r="PQU89"/>
      <c r="PQV89"/>
      <c r="PQW89"/>
      <c r="PQX89"/>
      <c r="PQY89"/>
      <c r="PQZ89"/>
      <c r="PRA89"/>
      <c r="PRB89"/>
      <c r="PRC89"/>
      <c r="PRD89"/>
      <c r="PRE89"/>
      <c r="PRF89"/>
      <c r="PRG89"/>
      <c r="PRH89"/>
      <c r="PRI89"/>
      <c r="PRJ89"/>
      <c r="PRK89"/>
      <c r="PRL89"/>
      <c r="PRM89"/>
      <c r="PRN89"/>
      <c r="PRO89"/>
      <c r="PRP89"/>
      <c r="PRQ89"/>
      <c r="PRR89"/>
      <c r="PRS89"/>
      <c r="PRT89"/>
      <c r="PRU89"/>
      <c r="PRV89"/>
      <c r="PRW89"/>
      <c r="PRX89"/>
      <c r="PRY89"/>
      <c r="PRZ89"/>
      <c r="PSA89"/>
      <c r="PSB89"/>
      <c r="PSC89"/>
      <c r="PSD89"/>
      <c r="PSE89"/>
      <c r="PSF89"/>
      <c r="PSG89"/>
      <c r="PSH89"/>
      <c r="PSI89"/>
      <c r="PSJ89"/>
      <c r="PSK89"/>
      <c r="PSL89"/>
      <c r="PSM89"/>
      <c r="PSN89"/>
      <c r="PSO89"/>
      <c r="PSP89"/>
      <c r="PSQ89"/>
      <c r="PSR89"/>
      <c r="PSS89"/>
      <c r="PST89"/>
      <c r="PSU89"/>
      <c r="PSV89"/>
      <c r="PSW89"/>
      <c r="PSX89"/>
      <c r="PSY89"/>
      <c r="PSZ89"/>
      <c r="PTA89"/>
      <c r="PTB89"/>
      <c r="PTC89"/>
      <c r="PTD89"/>
      <c r="PTE89"/>
      <c r="PTF89"/>
      <c r="PTG89"/>
      <c r="PTH89"/>
      <c r="PTI89"/>
      <c r="PTJ89"/>
      <c r="PTK89"/>
      <c r="PTL89"/>
      <c r="PTM89"/>
      <c r="PTN89"/>
      <c r="PTO89"/>
      <c r="PTP89"/>
      <c r="PTQ89"/>
      <c r="PTR89"/>
      <c r="PTS89"/>
      <c r="PTT89"/>
      <c r="PTU89"/>
      <c r="PTV89"/>
      <c r="PTW89"/>
      <c r="PTX89"/>
      <c r="PTY89"/>
      <c r="PTZ89"/>
      <c r="PUA89"/>
      <c r="PUB89"/>
      <c r="PUC89"/>
      <c r="PUD89"/>
      <c r="PUE89"/>
      <c r="PUF89"/>
      <c r="PUG89"/>
      <c r="PUH89"/>
      <c r="PUI89"/>
      <c r="PUJ89"/>
      <c r="PUK89"/>
      <c r="PUL89"/>
      <c r="PUM89"/>
      <c r="PUN89"/>
      <c r="PUO89"/>
      <c r="PUP89"/>
      <c r="PUQ89"/>
      <c r="PUR89"/>
      <c r="PUS89"/>
      <c r="PUT89"/>
      <c r="PUU89"/>
      <c r="PUV89"/>
      <c r="PUW89"/>
      <c r="PUX89"/>
      <c r="PUY89"/>
      <c r="PUZ89"/>
      <c r="PVA89"/>
      <c r="PVB89"/>
      <c r="PVC89"/>
      <c r="PVD89"/>
      <c r="PVE89"/>
      <c r="PVF89"/>
      <c r="PVG89"/>
      <c r="PVH89"/>
      <c r="PVI89"/>
      <c r="PVJ89"/>
      <c r="PVK89"/>
      <c r="PVL89"/>
      <c r="PVM89"/>
      <c r="PVN89"/>
      <c r="PVO89"/>
      <c r="PVP89"/>
      <c r="PVQ89"/>
      <c r="PVR89"/>
      <c r="PVS89"/>
      <c r="PVT89"/>
      <c r="PVU89"/>
      <c r="PVV89"/>
      <c r="PVW89"/>
      <c r="PVX89"/>
      <c r="PVY89"/>
      <c r="PVZ89"/>
      <c r="PWA89"/>
      <c r="PWB89"/>
      <c r="PWC89"/>
      <c r="PWD89"/>
      <c r="PWE89"/>
      <c r="PWF89"/>
      <c r="PWG89"/>
      <c r="PWH89"/>
      <c r="PWI89"/>
      <c r="PWJ89"/>
      <c r="PWK89"/>
      <c r="PWL89"/>
      <c r="PWM89"/>
      <c r="PWN89"/>
      <c r="PWO89"/>
      <c r="PWP89"/>
      <c r="PWQ89"/>
      <c r="PWR89"/>
      <c r="PWS89"/>
      <c r="PWT89"/>
      <c r="PWU89"/>
      <c r="PWV89"/>
      <c r="PWW89"/>
      <c r="PWX89"/>
      <c r="PWY89"/>
      <c r="PWZ89"/>
      <c r="PXA89"/>
      <c r="PXB89"/>
      <c r="PXC89"/>
      <c r="PXD89"/>
      <c r="PXE89"/>
      <c r="PXF89"/>
      <c r="PXG89"/>
      <c r="PXH89"/>
      <c r="PXI89"/>
      <c r="PXJ89"/>
      <c r="PXK89"/>
      <c r="PXL89"/>
      <c r="PXM89"/>
      <c r="PXN89"/>
      <c r="PXO89"/>
      <c r="PXP89"/>
      <c r="PXQ89"/>
      <c r="PXR89"/>
      <c r="PXS89"/>
      <c r="PXT89"/>
      <c r="PXU89"/>
      <c r="PXV89"/>
      <c r="PXW89"/>
      <c r="PXX89"/>
      <c r="PXY89"/>
      <c r="PXZ89"/>
      <c r="PYA89"/>
      <c r="PYB89"/>
      <c r="PYC89"/>
      <c r="PYD89"/>
      <c r="PYE89"/>
      <c r="PYF89"/>
      <c r="PYG89"/>
      <c r="PYH89"/>
      <c r="PYI89"/>
      <c r="PYJ89"/>
      <c r="PYK89"/>
      <c r="PYL89"/>
      <c r="PYM89"/>
      <c r="PYN89"/>
      <c r="PYO89"/>
      <c r="PYP89"/>
      <c r="PYQ89"/>
      <c r="PYR89"/>
      <c r="PYS89"/>
      <c r="PYT89"/>
      <c r="PYU89"/>
      <c r="PYV89"/>
      <c r="PYW89"/>
      <c r="PYX89"/>
      <c r="PYY89"/>
      <c r="PYZ89"/>
      <c r="PZA89"/>
      <c r="PZB89"/>
      <c r="PZC89"/>
      <c r="PZD89"/>
      <c r="PZE89"/>
      <c r="PZF89"/>
      <c r="PZG89"/>
      <c r="PZH89"/>
      <c r="PZI89"/>
      <c r="PZJ89"/>
      <c r="PZK89"/>
      <c r="PZL89"/>
      <c r="PZM89"/>
      <c r="PZN89"/>
      <c r="PZO89"/>
      <c r="PZP89"/>
      <c r="PZQ89"/>
      <c r="PZR89"/>
      <c r="PZS89"/>
      <c r="PZT89"/>
      <c r="PZU89"/>
      <c r="PZV89"/>
      <c r="PZW89"/>
      <c r="PZX89"/>
      <c r="PZY89"/>
      <c r="PZZ89"/>
      <c r="QAA89"/>
      <c r="QAB89"/>
      <c r="QAC89"/>
      <c r="QAD89"/>
      <c r="QAE89"/>
      <c r="QAF89"/>
      <c r="QAG89"/>
      <c r="QAH89"/>
      <c r="QAI89"/>
      <c r="QAJ89"/>
      <c r="QAK89"/>
      <c r="QAL89"/>
      <c r="QAM89"/>
      <c r="QAN89"/>
      <c r="QAO89"/>
      <c r="QAP89"/>
      <c r="QAQ89"/>
      <c r="QAR89"/>
      <c r="QAS89"/>
      <c r="QAT89"/>
      <c r="QAU89"/>
      <c r="QAV89"/>
      <c r="QAW89"/>
      <c r="QAX89"/>
      <c r="QAY89"/>
      <c r="QAZ89"/>
      <c r="QBA89"/>
      <c r="QBB89"/>
      <c r="QBC89"/>
      <c r="QBD89"/>
      <c r="QBE89"/>
      <c r="QBF89"/>
      <c r="QBG89"/>
      <c r="QBH89"/>
      <c r="QBI89"/>
      <c r="QBJ89"/>
      <c r="QBK89"/>
      <c r="QBL89"/>
      <c r="QBM89"/>
      <c r="QBN89"/>
      <c r="QBO89"/>
      <c r="QBP89"/>
      <c r="QBQ89"/>
      <c r="QBR89"/>
      <c r="QBS89"/>
      <c r="QBT89"/>
      <c r="QBU89"/>
      <c r="QBV89"/>
      <c r="QBW89"/>
      <c r="QBX89"/>
      <c r="QBY89"/>
      <c r="QBZ89"/>
      <c r="QCA89"/>
      <c r="QCB89"/>
      <c r="QCC89"/>
      <c r="QCD89"/>
      <c r="QCE89"/>
      <c r="QCF89"/>
      <c r="QCG89"/>
      <c r="QCH89"/>
      <c r="QCI89"/>
      <c r="QCJ89"/>
      <c r="QCK89"/>
      <c r="QCL89"/>
      <c r="QCM89"/>
      <c r="QCN89"/>
      <c r="QCO89"/>
      <c r="QCP89"/>
      <c r="QCQ89"/>
      <c r="QCR89"/>
      <c r="QCS89"/>
      <c r="QCT89"/>
      <c r="QCU89"/>
      <c r="QCV89"/>
      <c r="QCW89"/>
      <c r="QCX89"/>
      <c r="QCY89"/>
      <c r="QCZ89"/>
      <c r="QDA89"/>
      <c r="QDB89"/>
      <c r="QDC89"/>
      <c r="QDD89"/>
      <c r="QDE89"/>
      <c r="QDF89"/>
      <c r="QDG89"/>
      <c r="QDH89"/>
      <c r="QDI89"/>
      <c r="QDJ89"/>
      <c r="QDK89"/>
      <c r="QDL89"/>
      <c r="QDM89"/>
      <c r="QDN89"/>
      <c r="QDO89"/>
      <c r="QDP89"/>
      <c r="QDQ89"/>
      <c r="QDR89"/>
      <c r="QDS89"/>
      <c r="QDT89"/>
      <c r="QDU89"/>
      <c r="QDV89"/>
      <c r="QDW89"/>
      <c r="QDX89"/>
      <c r="QDY89"/>
      <c r="QDZ89"/>
      <c r="QEA89"/>
      <c r="QEB89"/>
      <c r="QEC89"/>
      <c r="QED89"/>
      <c r="QEE89"/>
      <c r="QEF89"/>
      <c r="QEG89"/>
      <c r="QEH89"/>
      <c r="QEI89"/>
      <c r="QEJ89"/>
      <c r="QEK89"/>
      <c r="QEL89"/>
      <c r="QEM89"/>
      <c r="QEN89"/>
      <c r="QEO89"/>
      <c r="QEP89"/>
      <c r="QEQ89"/>
      <c r="QER89"/>
      <c r="QES89"/>
      <c r="QET89"/>
      <c r="QEU89"/>
      <c r="QEV89"/>
      <c r="QEW89"/>
      <c r="QEX89"/>
      <c r="QEY89"/>
      <c r="QEZ89"/>
      <c r="QFA89"/>
      <c r="QFB89"/>
      <c r="QFC89"/>
      <c r="QFD89"/>
      <c r="QFE89"/>
      <c r="QFF89"/>
      <c r="QFG89"/>
      <c r="QFH89"/>
      <c r="QFI89"/>
      <c r="QFJ89"/>
      <c r="QFK89"/>
      <c r="QFL89"/>
      <c r="QFM89"/>
      <c r="QFN89"/>
      <c r="QFO89"/>
      <c r="QFP89"/>
      <c r="QFQ89"/>
      <c r="QFR89"/>
      <c r="QFS89"/>
      <c r="QFT89"/>
      <c r="QFU89"/>
      <c r="QFV89"/>
      <c r="QFW89"/>
      <c r="QFX89"/>
      <c r="QFY89"/>
      <c r="QFZ89"/>
      <c r="QGA89"/>
      <c r="QGB89"/>
      <c r="QGC89"/>
      <c r="QGD89"/>
      <c r="QGE89"/>
      <c r="QGF89"/>
      <c r="QGG89"/>
      <c r="QGH89"/>
      <c r="QGI89"/>
      <c r="QGJ89"/>
      <c r="QGK89"/>
      <c r="QGL89"/>
      <c r="QGM89"/>
      <c r="QGN89"/>
      <c r="QGO89"/>
      <c r="QGP89"/>
      <c r="QGQ89"/>
      <c r="QGR89"/>
      <c r="QGS89"/>
      <c r="QGT89"/>
      <c r="QGU89"/>
      <c r="QGV89"/>
      <c r="QGW89"/>
      <c r="QGX89"/>
      <c r="QGY89"/>
      <c r="QGZ89"/>
      <c r="QHA89"/>
      <c r="QHB89"/>
      <c r="QHC89"/>
      <c r="QHD89"/>
      <c r="QHE89"/>
      <c r="QHF89"/>
      <c r="QHG89"/>
      <c r="QHH89"/>
      <c r="QHI89"/>
      <c r="QHJ89"/>
      <c r="QHK89"/>
      <c r="QHL89"/>
      <c r="QHM89"/>
      <c r="QHN89"/>
      <c r="QHO89"/>
      <c r="QHP89"/>
      <c r="QHQ89"/>
      <c r="QHR89"/>
      <c r="QHS89"/>
      <c r="QHT89"/>
      <c r="QHU89"/>
      <c r="QHV89"/>
      <c r="QHW89"/>
      <c r="QHX89"/>
      <c r="QHY89"/>
      <c r="QHZ89"/>
      <c r="QIA89"/>
      <c r="QIB89"/>
      <c r="QIC89"/>
      <c r="QID89"/>
      <c r="QIE89"/>
      <c r="QIF89"/>
      <c r="QIG89"/>
      <c r="QIH89"/>
      <c r="QII89"/>
      <c r="QIJ89"/>
      <c r="QIK89"/>
      <c r="QIL89"/>
      <c r="QIM89"/>
      <c r="QIN89"/>
      <c r="QIO89"/>
      <c r="QIP89"/>
      <c r="QIQ89"/>
      <c r="QIR89"/>
      <c r="QIS89"/>
      <c r="QIT89"/>
      <c r="QIU89"/>
      <c r="QIV89"/>
      <c r="QIW89"/>
      <c r="QIX89"/>
      <c r="QIY89"/>
      <c r="QIZ89"/>
      <c r="QJA89"/>
      <c r="QJB89"/>
      <c r="QJC89"/>
      <c r="QJD89"/>
      <c r="QJE89"/>
      <c r="QJF89"/>
      <c r="QJG89"/>
      <c r="QJH89"/>
      <c r="QJI89"/>
      <c r="QJJ89"/>
      <c r="QJK89"/>
      <c r="QJL89"/>
      <c r="QJM89"/>
      <c r="QJN89"/>
      <c r="QJO89"/>
      <c r="QJP89"/>
      <c r="QJQ89"/>
      <c r="QJR89"/>
      <c r="QJS89"/>
      <c r="QJT89"/>
      <c r="QJU89"/>
      <c r="QJV89"/>
      <c r="QJW89"/>
      <c r="QJX89"/>
      <c r="QJY89"/>
      <c r="QJZ89"/>
      <c r="QKA89"/>
      <c r="QKB89"/>
      <c r="QKC89"/>
      <c r="QKD89"/>
      <c r="QKE89"/>
      <c r="QKF89"/>
      <c r="QKG89"/>
      <c r="QKH89"/>
      <c r="QKI89"/>
      <c r="QKJ89"/>
      <c r="QKK89"/>
      <c r="QKL89"/>
      <c r="QKM89"/>
      <c r="QKN89"/>
      <c r="QKO89"/>
      <c r="QKP89"/>
      <c r="QKQ89"/>
      <c r="QKR89"/>
      <c r="QKS89"/>
      <c r="QKT89"/>
      <c r="QKU89"/>
      <c r="QKV89"/>
      <c r="QKW89"/>
      <c r="QKX89"/>
      <c r="QKY89"/>
      <c r="QKZ89"/>
      <c r="QLA89"/>
      <c r="QLB89"/>
      <c r="QLC89"/>
      <c r="QLD89"/>
      <c r="QLE89"/>
      <c r="QLF89"/>
      <c r="QLG89"/>
      <c r="QLH89"/>
      <c r="QLI89"/>
      <c r="QLJ89"/>
      <c r="QLK89"/>
      <c r="QLL89"/>
      <c r="QLM89"/>
      <c r="QLN89"/>
      <c r="QLO89"/>
      <c r="QLP89"/>
      <c r="QLQ89"/>
      <c r="QLR89"/>
      <c r="QLS89"/>
      <c r="QLT89"/>
      <c r="QLU89"/>
      <c r="QLV89"/>
      <c r="QLW89"/>
      <c r="QLX89"/>
      <c r="QLY89"/>
      <c r="QLZ89"/>
      <c r="QMA89"/>
      <c r="QMB89"/>
      <c r="QMC89"/>
      <c r="QMD89"/>
      <c r="QME89"/>
      <c r="QMF89"/>
      <c r="QMG89"/>
      <c r="QMH89"/>
      <c r="QMI89"/>
      <c r="QMJ89"/>
      <c r="QMK89"/>
      <c r="QML89"/>
      <c r="QMM89"/>
      <c r="QMN89"/>
      <c r="QMO89"/>
      <c r="QMP89"/>
      <c r="QMQ89"/>
      <c r="QMR89"/>
      <c r="QMS89"/>
      <c r="QMT89"/>
      <c r="QMU89"/>
      <c r="QMV89"/>
      <c r="QMW89"/>
      <c r="QMX89"/>
      <c r="QMY89"/>
      <c r="QMZ89"/>
      <c r="QNA89"/>
      <c r="QNB89"/>
      <c r="QNC89"/>
      <c r="QND89"/>
      <c r="QNE89"/>
      <c r="QNF89"/>
      <c r="QNG89"/>
      <c r="QNH89"/>
      <c r="QNI89"/>
      <c r="QNJ89"/>
      <c r="QNK89"/>
      <c r="QNL89"/>
      <c r="QNM89"/>
      <c r="QNN89"/>
      <c r="QNO89"/>
      <c r="QNP89"/>
      <c r="QNQ89"/>
      <c r="QNR89"/>
      <c r="QNS89"/>
      <c r="QNT89"/>
      <c r="QNU89"/>
      <c r="QNV89"/>
      <c r="QNW89"/>
      <c r="QNX89"/>
      <c r="QNY89"/>
      <c r="QNZ89"/>
      <c r="QOA89"/>
      <c r="QOB89"/>
      <c r="QOC89"/>
      <c r="QOD89"/>
      <c r="QOE89"/>
      <c r="QOF89"/>
      <c r="QOG89"/>
      <c r="QOH89"/>
      <c r="QOI89"/>
      <c r="QOJ89"/>
      <c r="QOK89"/>
      <c r="QOL89"/>
      <c r="QOM89"/>
      <c r="QON89"/>
      <c r="QOO89"/>
      <c r="QOP89"/>
      <c r="QOQ89"/>
      <c r="QOR89"/>
      <c r="QOS89"/>
      <c r="QOT89"/>
      <c r="QOU89"/>
      <c r="QOV89"/>
      <c r="QOW89"/>
      <c r="QOX89"/>
      <c r="QOY89"/>
      <c r="QOZ89"/>
      <c r="QPA89"/>
      <c r="QPB89"/>
      <c r="QPC89"/>
      <c r="QPD89"/>
      <c r="QPE89"/>
      <c r="QPF89"/>
      <c r="QPG89"/>
      <c r="QPH89"/>
      <c r="QPI89"/>
      <c r="QPJ89"/>
      <c r="QPK89"/>
      <c r="QPL89"/>
      <c r="QPM89"/>
      <c r="QPN89"/>
      <c r="QPO89"/>
      <c r="QPP89"/>
      <c r="QPQ89"/>
      <c r="QPR89"/>
      <c r="QPS89"/>
      <c r="QPT89"/>
      <c r="QPU89"/>
      <c r="QPV89"/>
      <c r="QPW89"/>
      <c r="QPX89"/>
      <c r="QPY89"/>
      <c r="QPZ89"/>
      <c r="QQA89"/>
      <c r="QQB89"/>
      <c r="QQC89"/>
      <c r="QQD89"/>
      <c r="QQE89"/>
      <c r="QQF89"/>
      <c r="QQG89"/>
      <c r="QQH89"/>
      <c r="QQI89"/>
      <c r="QQJ89"/>
      <c r="QQK89"/>
      <c r="QQL89"/>
      <c r="QQM89"/>
      <c r="QQN89"/>
      <c r="QQO89"/>
      <c r="QQP89"/>
      <c r="QQQ89"/>
      <c r="QQR89"/>
      <c r="QQS89"/>
      <c r="QQT89"/>
      <c r="QQU89"/>
      <c r="QQV89"/>
      <c r="QQW89"/>
      <c r="QQX89"/>
      <c r="QQY89"/>
      <c r="QQZ89"/>
      <c r="QRA89"/>
      <c r="QRB89"/>
      <c r="QRC89"/>
      <c r="QRD89"/>
      <c r="QRE89"/>
      <c r="QRF89"/>
      <c r="QRG89"/>
      <c r="QRH89"/>
      <c r="QRI89"/>
      <c r="QRJ89"/>
      <c r="QRK89"/>
      <c r="QRL89"/>
      <c r="QRM89"/>
      <c r="QRN89"/>
      <c r="QRO89"/>
      <c r="QRP89"/>
      <c r="QRQ89"/>
      <c r="QRR89"/>
      <c r="QRS89"/>
      <c r="QRT89"/>
      <c r="QRU89"/>
      <c r="QRV89"/>
      <c r="QRW89"/>
      <c r="QRX89"/>
      <c r="QRY89"/>
      <c r="QRZ89"/>
      <c r="QSA89"/>
      <c r="QSB89"/>
      <c r="QSC89"/>
      <c r="QSD89"/>
      <c r="QSE89"/>
      <c r="QSF89"/>
      <c r="QSG89"/>
      <c r="QSH89"/>
      <c r="QSI89"/>
      <c r="QSJ89"/>
      <c r="QSK89"/>
      <c r="QSL89"/>
      <c r="QSM89"/>
      <c r="QSN89"/>
      <c r="QSO89"/>
      <c r="QSP89"/>
      <c r="QSQ89"/>
      <c r="QSR89"/>
      <c r="QSS89"/>
      <c r="QST89"/>
      <c r="QSU89"/>
      <c r="QSV89"/>
      <c r="QSW89"/>
      <c r="QSX89"/>
      <c r="QSY89"/>
      <c r="QSZ89"/>
      <c r="QTA89"/>
      <c r="QTB89"/>
      <c r="QTC89"/>
      <c r="QTD89"/>
      <c r="QTE89"/>
      <c r="QTF89"/>
      <c r="QTG89"/>
      <c r="QTH89"/>
      <c r="QTI89"/>
      <c r="QTJ89"/>
      <c r="QTK89"/>
      <c r="QTL89"/>
      <c r="QTM89"/>
      <c r="QTN89"/>
      <c r="QTO89"/>
      <c r="QTP89"/>
      <c r="QTQ89"/>
      <c r="QTR89"/>
      <c r="QTS89"/>
      <c r="QTT89"/>
      <c r="QTU89"/>
      <c r="QTV89"/>
      <c r="QTW89"/>
      <c r="QTX89"/>
      <c r="QTY89"/>
      <c r="QTZ89"/>
      <c r="QUA89"/>
      <c r="QUB89"/>
      <c r="QUC89"/>
      <c r="QUD89"/>
      <c r="QUE89"/>
      <c r="QUF89"/>
      <c r="QUG89"/>
      <c r="QUH89"/>
      <c r="QUI89"/>
      <c r="QUJ89"/>
      <c r="QUK89"/>
      <c r="QUL89"/>
      <c r="QUM89"/>
      <c r="QUN89"/>
      <c r="QUO89"/>
      <c r="QUP89"/>
      <c r="QUQ89"/>
      <c r="QUR89"/>
      <c r="QUS89"/>
      <c r="QUT89"/>
      <c r="QUU89"/>
      <c r="QUV89"/>
      <c r="QUW89"/>
      <c r="QUX89"/>
      <c r="QUY89"/>
      <c r="QUZ89"/>
      <c r="QVA89"/>
      <c r="QVB89"/>
      <c r="QVC89"/>
      <c r="QVD89"/>
      <c r="QVE89"/>
      <c r="QVF89"/>
      <c r="QVG89"/>
      <c r="QVH89"/>
      <c r="QVI89"/>
      <c r="QVJ89"/>
      <c r="QVK89"/>
      <c r="QVL89"/>
      <c r="QVM89"/>
      <c r="QVN89"/>
      <c r="QVO89"/>
      <c r="QVP89"/>
      <c r="QVQ89"/>
      <c r="QVR89"/>
      <c r="QVS89"/>
      <c r="QVT89"/>
      <c r="QVU89"/>
      <c r="QVV89"/>
      <c r="QVW89"/>
      <c r="QVX89"/>
      <c r="QVY89"/>
      <c r="QVZ89"/>
      <c r="QWA89"/>
      <c r="QWB89"/>
      <c r="QWC89"/>
      <c r="QWD89"/>
      <c r="QWE89"/>
      <c r="QWF89"/>
      <c r="QWG89"/>
      <c r="QWH89"/>
      <c r="QWI89"/>
      <c r="QWJ89"/>
      <c r="QWK89"/>
      <c r="QWL89"/>
      <c r="QWM89"/>
      <c r="QWN89"/>
      <c r="QWO89"/>
      <c r="QWP89"/>
      <c r="QWQ89"/>
      <c r="QWR89"/>
      <c r="QWS89"/>
      <c r="QWT89"/>
      <c r="QWU89"/>
      <c r="QWV89"/>
      <c r="QWW89"/>
      <c r="QWX89"/>
      <c r="QWY89"/>
      <c r="QWZ89"/>
      <c r="QXA89"/>
      <c r="QXB89"/>
      <c r="QXC89"/>
      <c r="QXD89"/>
      <c r="QXE89"/>
      <c r="QXF89"/>
      <c r="QXG89"/>
      <c r="QXH89"/>
      <c r="QXI89"/>
      <c r="QXJ89"/>
      <c r="QXK89"/>
      <c r="QXL89"/>
      <c r="QXM89"/>
      <c r="QXN89"/>
      <c r="QXO89"/>
      <c r="QXP89"/>
      <c r="QXQ89"/>
      <c r="QXR89"/>
      <c r="QXS89"/>
      <c r="QXT89"/>
      <c r="QXU89"/>
      <c r="QXV89"/>
      <c r="QXW89"/>
      <c r="QXX89"/>
      <c r="QXY89"/>
      <c r="QXZ89"/>
      <c r="QYA89"/>
      <c r="QYB89"/>
      <c r="QYC89"/>
      <c r="QYD89"/>
      <c r="QYE89"/>
      <c r="QYF89"/>
      <c r="QYG89"/>
      <c r="QYH89"/>
      <c r="QYI89"/>
      <c r="QYJ89"/>
      <c r="QYK89"/>
      <c r="QYL89"/>
      <c r="QYM89"/>
      <c r="QYN89"/>
      <c r="QYO89"/>
      <c r="QYP89"/>
      <c r="QYQ89"/>
      <c r="QYR89"/>
      <c r="QYS89"/>
      <c r="QYT89"/>
      <c r="QYU89"/>
      <c r="QYV89"/>
      <c r="QYW89"/>
      <c r="QYX89"/>
      <c r="QYY89"/>
      <c r="QYZ89"/>
      <c r="QZA89"/>
      <c r="QZB89"/>
      <c r="QZC89"/>
      <c r="QZD89"/>
      <c r="QZE89"/>
      <c r="QZF89"/>
      <c r="QZG89"/>
      <c r="QZH89"/>
      <c r="QZI89"/>
      <c r="QZJ89"/>
      <c r="QZK89"/>
      <c r="QZL89"/>
      <c r="QZM89"/>
      <c r="QZN89"/>
      <c r="QZO89"/>
      <c r="QZP89"/>
      <c r="QZQ89"/>
      <c r="QZR89"/>
      <c r="QZS89"/>
      <c r="QZT89"/>
      <c r="QZU89"/>
      <c r="QZV89"/>
      <c r="QZW89"/>
      <c r="QZX89"/>
      <c r="QZY89"/>
      <c r="QZZ89"/>
      <c r="RAA89"/>
      <c r="RAB89"/>
      <c r="RAC89"/>
      <c r="RAD89"/>
      <c r="RAE89"/>
      <c r="RAF89"/>
      <c r="RAG89"/>
      <c r="RAH89"/>
      <c r="RAI89"/>
      <c r="RAJ89"/>
      <c r="RAK89"/>
      <c r="RAL89"/>
      <c r="RAM89"/>
      <c r="RAN89"/>
      <c r="RAO89"/>
      <c r="RAP89"/>
      <c r="RAQ89"/>
      <c r="RAR89"/>
      <c r="RAS89"/>
      <c r="RAT89"/>
      <c r="RAU89"/>
      <c r="RAV89"/>
      <c r="RAW89"/>
      <c r="RAX89"/>
      <c r="RAY89"/>
      <c r="RAZ89"/>
      <c r="RBA89"/>
      <c r="RBB89"/>
      <c r="RBC89"/>
      <c r="RBD89"/>
      <c r="RBE89"/>
      <c r="RBF89"/>
      <c r="RBG89"/>
      <c r="RBH89"/>
      <c r="RBI89"/>
      <c r="RBJ89"/>
      <c r="RBK89"/>
      <c r="RBL89"/>
      <c r="RBM89"/>
      <c r="RBN89"/>
      <c r="RBO89"/>
      <c r="RBP89"/>
      <c r="RBQ89"/>
      <c r="RBR89"/>
      <c r="RBS89"/>
      <c r="RBT89"/>
      <c r="RBU89"/>
      <c r="RBV89"/>
      <c r="RBW89"/>
      <c r="RBX89"/>
      <c r="RBY89"/>
      <c r="RBZ89"/>
      <c r="RCA89"/>
      <c r="RCB89"/>
      <c r="RCC89"/>
      <c r="RCD89"/>
      <c r="RCE89"/>
      <c r="RCF89"/>
      <c r="RCG89"/>
      <c r="RCH89"/>
      <c r="RCI89"/>
      <c r="RCJ89"/>
      <c r="RCK89"/>
      <c r="RCL89"/>
      <c r="RCM89"/>
      <c r="RCN89"/>
      <c r="RCO89"/>
      <c r="RCP89"/>
      <c r="RCQ89"/>
      <c r="RCR89"/>
      <c r="RCS89"/>
      <c r="RCT89"/>
      <c r="RCU89"/>
      <c r="RCV89"/>
      <c r="RCW89"/>
      <c r="RCX89"/>
      <c r="RCY89"/>
      <c r="RCZ89"/>
      <c r="RDA89"/>
      <c r="RDB89"/>
      <c r="RDC89"/>
      <c r="RDD89"/>
      <c r="RDE89"/>
      <c r="RDF89"/>
      <c r="RDG89"/>
      <c r="RDH89"/>
      <c r="RDI89"/>
      <c r="RDJ89"/>
      <c r="RDK89"/>
      <c r="RDL89"/>
      <c r="RDM89"/>
      <c r="RDN89"/>
      <c r="RDO89"/>
      <c r="RDP89"/>
      <c r="RDQ89"/>
      <c r="RDR89"/>
      <c r="RDS89"/>
      <c r="RDT89"/>
      <c r="RDU89"/>
      <c r="RDV89"/>
      <c r="RDW89"/>
      <c r="RDX89"/>
      <c r="RDY89"/>
      <c r="RDZ89"/>
      <c r="REA89"/>
      <c r="REB89"/>
      <c r="REC89"/>
      <c r="RED89"/>
      <c r="REE89"/>
      <c r="REF89"/>
      <c r="REG89"/>
      <c r="REH89"/>
      <c r="REI89"/>
      <c r="REJ89"/>
      <c r="REK89"/>
      <c r="REL89"/>
      <c r="REM89"/>
      <c r="REN89"/>
      <c r="REO89"/>
      <c r="REP89"/>
      <c r="REQ89"/>
      <c r="RER89"/>
      <c r="RES89"/>
      <c r="RET89"/>
      <c r="REU89"/>
      <c r="REV89"/>
      <c r="REW89"/>
      <c r="REX89"/>
      <c r="REY89"/>
      <c r="REZ89"/>
      <c r="RFA89"/>
      <c r="RFB89"/>
      <c r="RFC89"/>
      <c r="RFD89"/>
      <c r="RFE89"/>
      <c r="RFF89"/>
      <c r="RFG89"/>
      <c r="RFH89"/>
      <c r="RFI89"/>
      <c r="RFJ89"/>
      <c r="RFK89"/>
      <c r="RFL89"/>
      <c r="RFM89"/>
      <c r="RFN89"/>
      <c r="RFO89"/>
      <c r="RFP89"/>
      <c r="RFQ89"/>
      <c r="RFR89"/>
      <c r="RFS89"/>
      <c r="RFT89"/>
      <c r="RFU89"/>
      <c r="RFV89"/>
      <c r="RFW89"/>
      <c r="RFX89"/>
      <c r="RFY89"/>
      <c r="RFZ89"/>
      <c r="RGA89"/>
      <c r="RGB89"/>
      <c r="RGC89"/>
      <c r="RGD89"/>
      <c r="RGE89"/>
      <c r="RGF89"/>
      <c r="RGG89"/>
      <c r="RGH89"/>
      <c r="RGI89"/>
      <c r="RGJ89"/>
      <c r="RGK89"/>
      <c r="RGL89"/>
      <c r="RGM89"/>
      <c r="RGN89"/>
      <c r="RGO89"/>
      <c r="RGP89"/>
      <c r="RGQ89"/>
      <c r="RGR89"/>
      <c r="RGS89"/>
      <c r="RGT89"/>
      <c r="RGU89"/>
      <c r="RGV89"/>
      <c r="RGW89"/>
      <c r="RGX89"/>
      <c r="RGY89"/>
      <c r="RGZ89"/>
      <c r="RHA89"/>
      <c r="RHB89"/>
      <c r="RHC89"/>
      <c r="RHD89"/>
      <c r="RHE89"/>
      <c r="RHF89"/>
      <c r="RHG89"/>
      <c r="RHH89"/>
      <c r="RHI89"/>
      <c r="RHJ89"/>
      <c r="RHK89"/>
      <c r="RHL89"/>
      <c r="RHM89"/>
      <c r="RHN89"/>
      <c r="RHO89"/>
      <c r="RHP89"/>
      <c r="RHQ89"/>
      <c r="RHR89"/>
      <c r="RHS89"/>
      <c r="RHT89"/>
      <c r="RHU89"/>
      <c r="RHV89"/>
      <c r="RHW89"/>
      <c r="RHX89"/>
      <c r="RHY89"/>
      <c r="RHZ89"/>
      <c r="RIA89"/>
      <c r="RIB89"/>
      <c r="RIC89"/>
      <c r="RID89"/>
      <c r="RIE89"/>
      <c r="RIF89"/>
      <c r="RIG89"/>
      <c r="RIH89"/>
      <c r="RII89"/>
      <c r="RIJ89"/>
      <c r="RIK89"/>
      <c r="RIL89"/>
      <c r="RIM89"/>
      <c r="RIN89"/>
      <c r="RIO89"/>
      <c r="RIP89"/>
      <c r="RIQ89"/>
      <c r="RIR89"/>
      <c r="RIS89"/>
      <c r="RIT89"/>
      <c r="RIU89"/>
      <c r="RIV89"/>
      <c r="RIW89"/>
      <c r="RIX89"/>
      <c r="RIY89"/>
      <c r="RIZ89"/>
      <c r="RJA89"/>
      <c r="RJB89"/>
      <c r="RJC89"/>
      <c r="RJD89"/>
      <c r="RJE89"/>
      <c r="RJF89"/>
      <c r="RJG89"/>
      <c r="RJH89"/>
      <c r="RJI89"/>
      <c r="RJJ89"/>
      <c r="RJK89"/>
      <c r="RJL89"/>
      <c r="RJM89"/>
      <c r="RJN89"/>
      <c r="RJO89"/>
      <c r="RJP89"/>
      <c r="RJQ89"/>
      <c r="RJR89"/>
      <c r="RJS89"/>
      <c r="RJT89"/>
      <c r="RJU89"/>
      <c r="RJV89"/>
      <c r="RJW89"/>
      <c r="RJX89"/>
      <c r="RJY89"/>
      <c r="RJZ89"/>
      <c r="RKA89"/>
      <c r="RKB89"/>
      <c r="RKC89"/>
      <c r="RKD89"/>
      <c r="RKE89"/>
      <c r="RKF89"/>
      <c r="RKG89"/>
      <c r="RKH89"/>
      <c r="RKI89"/>
      <c r="RKJ89"/>
      <c r="RKK89"/>
      <c r="RKL89"/>
      <c r="RKM89"/>
      <c r="RKN89"/>
      <c r="RKO89"/>
      <c r="RKP89"/>
      <c r="RKQ89"/>
      <c r="RKR89"/>
      <c r="RKS89"/>
      <c r="RKT89"/>
      <c r="RKU89"/>
      <c r="RKV89"/>
      <c r="RKW89"/>
      <c r="RKX89"/>
      <c r="RKY89"/>
      <c r="RKZ89"/>
      <c r="RLA89"/>
      <c r="RLB89"/>
      <c r="RLC89"/>
      <c r="RLD89"/>
      <c r="RLE89"/>
      <c r="RLF89"/>
      <c r="RLG89"/>
      <c r="RLH89"/>
      <c r="RLI89"/>
      <c r="RLJ89"/>
      <c r="RLK89"/>
      <c r="RLL89"/>
      <c r="RLM89"/>
      <c r="RLN89"/>
      <c r="RLO89"/>
      <c r="RLP89"/>
      <c r="RLQ89"/>
      <c r="RLR89"/>
      <c r="RLS89"/>
      <c r="RLT89"/>
      <c r="RLU89"/>
      <c r="RLV89"/>
      <c r="RLW89"/>
      <c r="RLX89"/>
      <c r="RLY89"/>
      <c r="RLZ89"/>
      <c r="RMA89"/>
      <c r="RMB89"/>
      <c r="RMC89"/>
      <c r="RMD89"/>
      <c r="RME89"/>
      <c r="RMF89"/>
      <c r="RMG89"/>
      <c r="RMH89"/>
      <c r="RMI89"/>
      <c r="RMJ89"/>
      <c r="RMK89"/>
      <c r="RML89"/>
      <c r="RMM89"/>
      <c r="RMN89"/>
      <c r="RMO89"/>
      <c r="RMP89"/>
      <c r="RMQ89"/>
      <c r="RMR89"/>
      <c r="RMS89"/>
      <c r="RMT89"/>
      <c r="RMU89"/>
      <c r="RMV89"/>
      <c r="RMW89"/>
      <c r="RMX89"/>
      <c r="RMY89"/>
      <c r="RMZ89"/>
      <c r="RNA89"/>
      <c r="RNB89"/>
      <c r="RNC89"/>
      <c r="RND89"/>
      <c r="RNE89"/>
      <c r="RNF89"/>
      <c r="RNG89"/>
      <c r="RNH89"/>
      <c r="RNI89"/>
      <c r="RNJ89"/>
      <c r="RNK89"/>
      <c r="RNL89"/>
      <c r="RNM89"/>
      <c r="RNN89"/>
      <c r="RNO89"/>
      <c r="RNP89"/>
      <c r="RNQ89"/>
      <c r="RNR89"/>
      <c r="RNS89"/>
      <c r="RNT89"/>
      <c r="RNU89"/>
      <c r="RNV89"/>
      <c r="RNW89"/>
      <c r="RNX89"/>
      <c r="RNY89"/>
      <c r="RNZ89"/>
      <c r="ROA89"/>
      <c r="ROB89"/>
      <c r="ROC89"/>
      <c r="ROD89"/>
      <c r="ROE89"/>
      <c r="ROF89"/>
      <c r="ROG89"/>
      <c r="ROH89"/>
      <c r="ROI89"/>
      <c r="ROJ89"/>
      <c r="ROK89"/>
      <c r="ROL89"/>
      <c r="ROM89"/>
      <c r="RON89"/>
      <c r="ROO89"/>
      <c r="ROP89"/>
      <c r="ROQ89"/>
      <c r="ROR89"/>
      <c r="ROS89"/>
      <c r="ROT89"/>
      <c r="ROU89"/>
      <c r="ROV89"/>
      <c r="ROW89"/>
      <c r="ROX89"/>
      <c r="ROY89"/>
      <c r="ROZ89"/>
      <c r="RPA89"/>
      <c r="RPB89"/>
      <c r="RPC89"/>
      <c r="RPD89"/>
      <c r="RPE89"/>
      <c r="RPF89"/>
      <c r="RPG89"/>
      <c r="RPH89"/>
      <c r="RPI89"/>
      <c r="RPJ89"/>
      <c r="RPK89"/>
      <c r="RPL89"/>
      <c r="RPM89"/>
      <c r="RPN89"/>
      <c r="RPO89"/>
      <c r="RPP89"/>
      <c r="RPQ89"/>
      <c r="RPR89"/>
      <c r="RPS89"/>
      <c r="RPT89"/>
      <c r="RPU89"/>
      <c r="RPV89"/>
      <c r="RPW89"/>
      <c r="RPX89"/>
      <c r="RPY89"/>
      <c r="RPZ89"/>
      <c r="RQA89"/>
      <c r="RQB89"/>
      <c r="RQC89"/>
      <c r="RQD89"/>
      <c r="RQE89"/>
      <c r="RQF89"/>
      <c r="RQG89"/>
      <c r="RQH89"/>
      <c r="RQI89"/>
      <c r="RQJ89"/>
      <c r="RQK89"/>
      <c r="RQL89"/>
      <c r="RQM89"/>
      <c r="RQN89"/>
      <c r="RQO89"/>
      <c r="RQP89"/>
      <c r="RQQ89"/>
      <c r="RQR89"/>
      <c r="RQS89"/>
      <c r="RQT89"/>
      <c r="RQU89"/>
      <c r="RQV89"/>
      <c r="RQW89"/>
      <c r="RQX89"/>
      <c r="RQY89"/>
      <c r="RQZ89"/>
      <c r="RRA89"/>
      <c r="RRB89"/>
      <c r="RRC89"/>
      <c r="RRD89"/>
      <c r="RRE89"/>
      <c r="RRF89"/>
      <c r="RRG89"/>
      <c r="RRH89"/>
      <c r="RRI89"/>
      <c r="RRJ89"/>
      <c r="RRK89"/>
      <c r="RRL89"/>
      <c r="RRM89"/>
      <c r="RRN89"/>
      <c r="RRO89"/>
      <c r="RRP89"/>
      <c r="RRQ89"/>
      <c r="RRR89"/>
      <c r="RRS89"/>
      <c r="RRT89"/>
      <c r="RRU89"/>
      <c r="RRV89"/>
      <c r="RRW89"/>
      <c r="RRX89"/>
      <c r="RRY89"/>
      <c r="RRZ89"/>
      <c r="RSA89"/>
      <c r="RSB89"/>
      <c r="RSC89"/>
      <c r="RSD89"/>
      <c r="RSE89"/>
      <c r="RSF89"/>
      <c r="RSG89"/>
      <c r="RSH89"/>
      <c r="RSI89"/>
      <c r="RSJ89"/>
      <c r="RSK89"/>
      <c r="RSL89"/>
      <c r="RSM89"/>
      <c r="RSN89"/>
      <c r="RSO89"/>
      <c r="RSP89"/>
      <c r="RSQ89"/>
      <c r="RSR89"/>
      <c r="RSS89"/>
      <c r="RST89"/>
      <c r="RSU89"/>
      <c r="RSV89"/>
      <c r="RSW89"/>
      <c r="RSX89"/>
      <c r="RSY89"/>
      <c r="RSZ89"/>
      <c r="RTA89"/>
      <c r="RTB89"/>
      <c r="RTC89"/>
      <c r="RTD89"/>
      <c r="RTE89"/>
      <c r="RTF89"/>
      <c r="RTG89"/>
      <c r="RTH89"/>
      <c r="RTI89"/>
      <c r="RTJ89"/>
      <c r="RTK89"/>
      <c r="RTL89"/>
      <c r="RTM89"/>
      <c r="RTN89"/>
      <c r="RTO89"/>
      <c r="RTP89"/>
      <c r="RTQ89"/>
      <c r="RTR89"/>
      <c r="RTS89"/>
      <c r="RTT89"/>
      <c r="RTU89"/>
      <c r="RTV89"/>
      <c r="RTW89"/>
      <c r="RTX89"/>
      <c r="RTY89"/>
      <c r="RTZ89"/>
      <c r="RUA89"/>
      <c r="RUB89"/>
      <c r="RUC89"/>
      <c r="RUD89"/>
      <c r="RUE89"/>
      <c r="RUF89"/>
      <c r="RUG89"/>
      <c r="RUH89"/>
      <c r="RUI89"/>
      <c r="RUJ89"/>
      <c r="RUK89"/>
      <c r="RUL89"/>
      <c r="RUM89"/>
      <c r="RUN89"/>
      <c r="RUO89"/>
      <c r="RUP89"/>
      <c r="RUQ89"/>
      <c r="RUR89"/>
      <c r="RUS89"/>
      <c r="RUT89"/>
      <c r="RUU89"/>
      <c r="RUV89"/>
      <c r="RUW89"/>
      <c r="RUX89"/>
      <c r="RUY89"/>
      <c r="RUZ89"/>
      <c r="RVA89"/>
      <c r="RVB89"/>
      <c r="RVC89"/>
      <c r="RVD89"/>
      <c r="RVE89"/>
      <c r="RVF89"/>
      <c r="RVG89"/>
      <c r="RVH89"/>
      <c r="RVI89"/>
      <c r="RVJ89"/>
      <c r="RVK89"/>
      <c r="RVL89"/>
      <c r="RVM89"/>
      <c r="RVN89"/>
      <c r="RVO89"/>
      <c r="RVP89"/>
      <c r="RVQ89"/>
      <c r="RVR89"/>
      <c r="RVS89"/>
      <c r="RVT89"/>
      <c r="RVU89"/>
      <c r="RVV89"/>
      <c r="RVW89"/>
      <c r="RVX89"/>
      <c r="RVY89"/>
      <c r="RVZ89"/>
      <c r="RWA89"/>
      <c r="RWB89"/>
      <c r="RWC89"/>
      <c r="RWD89"/>
      <c r="RWE89"/>
      <c r="RWF89"/>
      <c r="RWG89"/>
      <c r="RWH89"/>
      <c r="RWI89"/>
      <c r="RWJ89"/>
      <c r="RWK89"/>
      <c r="RWL89"/>
      <c r="RWM89"/>
      <c r="RWN89"/>
      <c r="RWO89"/>
      <c r="RWP89"/>
      <c r="RWQ89"/>
      <c r="RWR89"/>
      <c r="RWS89"/>
      <c r="RWT89"/>
      <c r="RWU89"/>
      <c r="RWV89"/>
      <c r="RWW89"/>
      <c r="RWX89"/>
      <c r="RWY89"/>
      <c r="RWZ89"/>
      <c r="RXA89"/>
      <c r="RXB89"/>
      <c r="RXC89"/>
      <c r="RXD89"/>
      <c r="RXE89"/>
      <c r="RXF89"/>
      <c r="RXG89"/>
      <c r="RXH89"/>
      <c r="RXI89"/>
      <c r="RXJ89"/>
      <c r="RXK89"/>
      <c r="RXL89"/>
      <c r="RXM89"/>
      <c r="RXN89"/>
      <c r="RXO89"/>
      <c r="RXP89"/>
      <c r="RXQ89"/>
      <c r="RXR89"/>
      <c r="RXS89"/>
      <c r="RXT89"/>
      <c r="RXU89"/>
      <c r="RXV89"/>
      <c r="RXW89"/>
      <c r="RXX89"/>
      <c r="RXY89"/>
      <c r="RXZ89"/>
      <c r="RYA89"/>
      <c r="RYB89"/>
      <c r="RYC89"/>
      <c r="RYD89"/>
      <c r="RYE89"/>
      <c r="RYF89"/>
      <c r="RYG89"/>
      <c r="RYH89"/>
      <c r="RYI89"/>
      <c r="RYJ89"/>
      <c r="RYK89"/>
      <c r="RYL89"/>
      <c r="RYM89"/>
      <c r="RYN89"/>
      <c r="RYO89"/>
      <c r="RYP89"/>
      <c r="RYQ89"/>
      <c r="RYR89"/>
      <c r="RYS89"/>
      <c r="RYT89"/>
      <c r="RYU89"/>
      <c r="RYV89"/>
      <c r="RYW89"/>
      <c r="RYX89"/>
      <c r="RYY89"/>
      <c r="RYZ89"/>
      <c r="RZA89"/>
      <c r="RZB89"/>
      <c r="RZC89"/>
      <c r="RZD89"/>
      <c r="RZE89"/>
      <c r="RZF89"/>
      <c r="RZG89"/>
      <c r="RZH89"/>
      <c r="RZI89"/>
      <c r="RZJ89"/>
      <c r="RZK89"/>
      <c r="RZL89"/>
      <c r="RZM89"/>
      <c r="RZN89"/>
      <c r="RZO89"/>
      <c r="RZP89"/>
      <c r="RZQ89"/>
      <c r="RZR89"/>
      <c r="RZS89"/>
      <c r="RZT89"/>
      <c r="RZU89"/>
      <c r="RZV89"/>
      <c r="RZW89"/>
      <c r="RZX89"/>
      <c r="RZY89"/>
      <c r="RZZ89"/>
      <c r="SAA89"/>
      <c r="SAB89"/>
      <c r="SAC89"/>
      <c r="SAD89"/>
      <c r="SAE89"/>
      <c r="SAF89"/>
      <c r="SAG89"/>
      <c r="SAH89"/>
      <c r="SAI89"/>
      <c r="SAJ89"/>
      <c r="SAK89"/>
      <c r="SAL89"/>
      <c r="SAM89"/>
      <c r="SAN89"/>
      <c r="SAO89"/>
      <c r="SAP89"/>
      <c r="SAQ89"/>
      <c r="SAR89"/>
      <c r="SAS89"/>
      <c r="SAT89"/>
      <c r="SAU89"/>
      <c r="SAV89"/>
      <c r="SAW89"/>
      <c r="SAX89"/>
      <c r="SAY89"/>
      <c r="SAZ89"/>
      <c r="SBA89"/>
      <c r="SBB89"/>
      <c r="SBC89"/>
      <c r="SBD89"/>
      <c r="SBE89"/>
      <c r="SBF89"/>
      <c r="SBG89"/>
      <c r="SBH89"/>
      <c r="SBI89"/>
      <c r="SBJ89"/>
      <c r="SBK89"/>
      <c r="SBL89"/>
      <c r="SBM89"/>
      <c r="SBN89"/>
      <c r="SBO89"/>
      <c r="SBP89"/>
      <c r="SBQ89"/>
      <c r="SBR89"/>
      <c r="SBS89"/>
      <c r="SBT89"/>
      <c r="SBU89"/>
      <c r="SBV89"/>
      <c r="SBW89"/>
      <c r="SBX89"/>
      <c r="SBY89"/>
      <c r="SBZ89"/>
      <c r="SCA89"/>
      <c r="SCB89"/>
      <c r="SCC89"/>
      <c r="SCD89"/>
      <c r="SCE89"/>
      <c r="SCF89"/>
      <c r="SCG89"/>
      <c r="SCH89"/>
      <c r="SCI89"/>
      <c r="SCJ89"/>
      <c r="SCK89"/>
      <c r="SCL89"/>
      <c r="SCM89"/>
      <c r="SCN89"/>
      <c r="SCO89"/>
      <c r="SCP89"/>
      <c r="SCQ89"/>
      <c r="SCR89"/>
      <c r="SCS89"/>
      <c r="SCT89"/>
      <c r="SCU89"/>
      <c r="SCV89"/>
      <c r="SCW89"/>
      <c r="SCX89"/>
      <c r="SCY89"/>
      <c r="SCZ89"/>
      <c r="SDA89"/>
      <c r="SDB89"/>
      <c r="SDC89"/>
      <c r="SDD89"/>
      <c r="SDE89"/>
      <c r="SDF89"/>
      <c r="SDG89"/>
      <c r="SDH89"/>
      <c r="SDI89"/>
      <c r="SDJ89"/>
      <c r="SDK89"/>
      <c r="SDL89"/>
      <c r="SDM89"/>
      <c r="SDN89"/>
      <c r="SDO89"/>
      <c r="SDP89"/>
      <c r="SDQ89"/>
      <c r="SDR89"/>
      <c r="SDS89"/>
      <c r="SDT89"/>
      <c r="SDU89"/>
      <c r="SDV89"/>
      <c r="SDW89"/>
      <c r="SDX89"/>
      <c r="SDY89"/>
      <c r="SDZ89"/>
      <c r="SEA89"/>
      <c r="SEB89"/>
      <c r="SEC89"/>
      <c r="SED89"/>
      <c r="SEE89"/>
      <c r="SEF89"/>
      <c r="SEG89"/>
      <c r="SEH89"/>
      <c r="SEI89"/>
      <c r="SEJ89"/>
      <c r="SEK89"/>
      <c r="SEL89"/>
      <c r="SEM89"/>
      <c r="SEN89"/>
      <c r="SEO89"/>
      <c r="SEP89"/>
      <c r="SEQ89"/>
      <c r="SER89"/>
      <c r="SES89"/>
      <c r="SET89"/>
      <c r="SEU89"/>
      <c r="SEV89"/>
      <c r="SEW89"/>
      <c r="SEX89"/>
      <c r="SEY89"/>
      <c r="SEZ89"/>
      <c r="SFA89"/>
      <c r="SFB89"/>
      <c r="SFC89"/>
      <c r="SFD89"/>
      <c r="SFE89"/>
      <c r="SFF89"/>
      <c r="SFG89"/>
      <c r="SFH89"/>
      <c r="SFI89"/>
      <c r="SFJ89"/>
      <c r="SFK89"/>
      <c r="SFL89"/>
      <c r="SFM89"/>
      <c r="SFN89"/>
      <c r="SFO89"/>
      <c r="SFP89"/>
      <c r="SFQ89"/>
      <c r="SFR89"/>
      <c r="SFS89"/>
      <c r="SFT89"/>
      <c r="SFU89"/>
      <c r="SFV89"/>
      <c r="SFW89"/>
      <c r="SFX89"/>
      <c r="SFY89"/>
      <c r="SFZ89"/>
      <c r="SGA89"/>
      <c r="SGB89"/>
      <c r="SGC89"/>
      <c r="SGD89"/>
      <c r="SGE89"/>
      <c r="SGF89"/>
      <c r="SGG89"/>
      <c r="SGH89"/>
      <c r="SGI89"/>
      <c r="SGJ89"/>
      <c r="SGK89"/>
      <c r="SGL89"/>
      <c r="SGM89"/>
      <c r="SGN89"/>
      <c r="SGO89"/>
      <c r="SGP89"/>
      <c r="SGQ89"/>
      <c r="SGR89"/>
      <c r="SGS89"/>
      <c r="SGT89"/>
      <c r="SGU89"/>
      <c r="SGV89"/>
      <c r="SGW89"/>
      <c r="SGX89"/>
      <c r="SGY89"/>
      <c r="SGZ89"/>
      <c r="SHA89"/>
      <c r="SHB89"/>
      <c r="SHC89"/>
      <c r="SHD89"/>
      <c r="SHE89"/>
      <c r="SHF89"/>
      <c r="SHG89"/>
      <c r="SHH89"/>
      <c r="SHI89"/>
      <c r="SHJ89"/>
      <c r="SHK89"/>
      <c r="SHL89"/>
      <c r="SHM89"/>
      <c r="SHN89"/>
      <c r="SHO89"/>
      <c r="SHP89"/>
      <c r="SHQ89"/>
      <c r="SHR89"/>
      <c r="SHS89"/>
      <c r="SHT89"/>
      <c r="SHU89"/>
      <c r="SHV89"/>
      <c r="SHW89"/>
      <c r="SHX89"/>
      <c r="SHY89"/>
      <c r="SHZ89"/>
      <c r="SIA89"/>
      <c r="SIB89"/>
      <c r="SIC89"/>
      <c r="SID89"/>
      <c r="SIE89"/>
      <c r="SIF89"/>
      <c r="SIG89"/>
      <c r="SIH89"/>
      <c r="SII89"/>
      <c r="SIJ89"/>
      <c r="SIK89"/>
      <c r="SIL89"/>
      <c r="SIM89"/>
      <c r="SIN89"/>
      <c r="SIO89"/>
      <c r="SIP89"/>
      <c r="SIQ89"/>
      <c r="SIR89"/>
      <c r="SIS89"/>
      <c r="SIT89"/>
      <c r="SIU89"/>
      <c r="SIV89"/>
      <c r="SIW89"/>
      <c r="SIX89"/>
      <c r="SIY89"/>
      <c r="SIZ89"/>
      <c r="SJA89"/>
      <c r="SJB89"/>
      <c r="SJC89"/>
      <c r="SJD89"/>
      <c r="SJE89"/>
      <c r="SJF89"/>
      <c r="SJG89"/>
      <c r="SJH89"/>
      <c r="SJI89"/>
      <c r="SJJ89"/>
      <c r="SJK89"/>
      <c r="SJL89"/>
      <c r="SJM89"/>
      <c r="SJN89"/>
      <c r="SJO89"/>
      <c r="SJP89"/>
      <c r="SJQ89"/>
      <c r="SJR89"/>
      <c r="SJS89"/>
      <c r="SJT89"/>
      <c r="SJU89"/>
      <c r="SJV89"/>
      <c r="SJW89"/>
      <c r="SJX89"/>
      <c r="SJY89"/>
      <c r="SJZ89"/>
      <c r="SKA89"/>
      <c r="SKB89"/>
      <c r="SKC89"/>
      <c r="SKD89"/>
      <c r="SKE89"/>
      <c r="SKF89"/>
      <c r="SKG89"/>
      <c r="SKH89"/>
      <c r="SKI89"/>
      <c r="SKJ89"/>
      <c r="SKK89"/>
      <c r="SKL89"/>
      <c r="SKM89"/>
      <c r="SKN89"/>
      <c r="SKO89"/>
      <c r="SKP89"/>
      <c r="SKQ89"/>
      <c r="SKR89"/>
      <c r="SKS89"/>
      <c r="SKT89"/>
      <c r="SKU89"/>
      <c r="SKV89"/>
      <c r="SKW89"/>
      <c r="SKX89"/>
      <c r="SKY89"/>
      <c r="SKZ89"/>
      <c r="SLA89"/>
      <c r="SLB89"/>
      <c r="SLC89"/>
      <c r="SLD89"/>
      <c r="SLE89"/>
      <c r="SLF89"/>
      <c r="SLG89"/>
      <c r="SLH89"/>
      <c r="SLI89"/>
      <c r="SLJ89"/>
      <c r="SLK89"/>
      <c r="SLL89"/>
      <c r="SLM89"/>
      <c r="SLN89"/>
      <c r="SLO89"/>
      <c r="SLP89"/>
      <c r="SLQ89"/>
      <c r="SLR89"/>
      <c r="SLS89"/>
      <c r="SLT89"/>
      <c r="SLU89"/>
      <c r="SLV89"/>
      <c r="SLW89"/>
      <c r="SLX89"/>
      <c r="SLY89"/>
      <c r="SLZ89"/>
      <c r="SMA89"/>
      <c r="SMB89"/>
      <c r="SMC89"/>
      <c r="SMD89"/>
      <c r="SME89"/>
      <c r="SMF89"/>
      <c r="SMG89"/>
      <c r="SMH89"/>
      <c r="SMI89"/>
      <c r="SMJ89"/>
      <c r="SMK89"/>
      <c r="SML89"/>
      <c r="SMM89"/>
      <c r="SMN89"/>
      <c r="SMO89"/>
      <c r="SMP89"/>
      <c r="SMQ89"/>
      <c r="SMR89"/>
      <c r="SMS89"/>
      <c r="SMT89"/>
      <c r="SMU89"/>
      <c r="SMV89"/>
      <c r="SMW89"/>
      <c r="SMX89"/>
      <c r="SMY89"/>
      <c r="SMZ89"/>
      <c r="SNA89"/>
      <c r="SNB89"/>
      <c r="SNC89"/>
      <c r="SND89"/>
      <c r="SNE89"/>
      <c r="SNF89"/>
      <c r="SNG89"/>
      <c r="SNH89"/>
      <c r="SNI89"/>
      <c r="SNJ89"/>
      <c r="SNK89"/>
      <c r="SNL89"/>
      <c r="SNM89"/>
      <c r="SNN89"/>
      <c r="SNO89"/>
      <c r="SNP89"/>
      <c r="SNQ89"/>
      <c r="SNR89"/>
      <c r="SNS89"/>
      <c r="SNT89"/>
      <c r="SNU89"/>
      <c r="SNV89"/>
      <c r="SNW89"/>
      <c r="SNX89"/>
      <c r="SNY89"/>
      <c r="SNZ89"/>
      <c r="SOA89"/>
      <c r="SOB89"/>
      <c r="SOC89"/>
      <c r="SOD89"/>
      <c r="SOE89"/>
      <c r="SOF89"/>
      <c r="SOG89"/>
      <c r="SOH89"/>
      <c r="SOI89"/>
      <c r="SOJ89"/>
      <c r="SOK89"/>
      <c r="SOL89"/>
      <c r="SOM89"/>
      <c r="SON89"/>
      <c r="SOO89"/>
      <c r="SOP89"/>
      <c r="SOQ89"/>
      <c r="SOR89"/>
      <c r="SOS89"/>
      <c r="SOT89"/>
      <c r="SOU89"/>
      <c r="SOV89"/>
      <c r="SOW89"/>
      <c r="SOX89"/>
      <c r="SOY89"/>
      <c r="SOZ89"/>
      <c r="SPA89"/>
      <c r="SPB89"/>
      <c r="SPC89"/>
      <c r="SPD89"/>
      <c r="SPE89"/>
      <c r="SPF89"/>
      <c r="SPG89"/>
      <c r="SPH89"/>
      <c r="SPI89"/>
      <c r="SPJ89"/>
      <c r="SPK89"/>
      <c r="SPL89"/>
      <c r="SPM89"/>
      <c r="SPN89"/>
      <c r="SPO89"/>
      <c r="SPP89"/>
      <c r="SPQ89"/>
      <c r="SPR89"/>
      <c r="SPS89"/>
      <c r="SPT89"/>
      <c r="SPU89"/>
      <c r="SPV89"/>
      <c r="SPW89"/>
      <c r="SPX89"/>
      <c r="SPY89"/>
      <c r="SPZ89"/>
      <c r="SQA89"/>
      <c r="SQB89"/>
      <c r="SQC89"/>
      <c r="SQD89"/>
      <c r="SQE89"/>
      <c r="SQF89"/>
      <c r="SQG89"/>
      <c r="SQH89"/>
      <c r="SQI89"/>
      <c r="SQJ89"/>
      <c r="SQK89"/>
      <c r="SQL89"/>
      <c r="SQM89"/>
      <c r="SQN89"/>
      <c r="SQO89"/>
      <c r="SQP89"/>
      <c r="SQQ89"/>
      <c r="SQR89"/>
      <c r="SQS89"/>
      <c r="SQT89"/>
      <c r="SQU89"/>
      <c r="SQV89"/>
      <c r="SQW89"/>
      <c r="SQX89"/>
      <c r="SQY89"/>
      <c r="SQZ89"/>
      <c r="SRA89"/>
      <c r="SRB89"/>
      <c r="SRC89"/>
      <c r="SRD89"/>
      <c r="SRE89"/>
      <c r="SRF89"/>
      <c r="SRG89"/>
      <c r="SRH89"/>
      <c r="SRI89"/>
      <c r="SRJ89"/>
      <c r="SRK89"/>
      <c r="SRL89"/>
      <c r="SRM89"/>
      <c r="SRN89"/>
      <c r="SRO89"/>
      <c r="SRP89"/>
      <c r="SRQ89"/>
      <c r="SRR89"/>
      <c r="SRS89"/>
      <c r="SRT89"/>
      <c r="SRU89"/>
      <c r="SRV89"/>
      <c r="SRW89"/>
      <c r="SRX89"/>
      <c r="SRY89"/>
      <c r="SRZ89"/>
      <c r="SSA89"/>
      <c r="SSB89"/>
      <c r="SSC89"/>
      <c r="SSD89"/>
      <c r="SSE89"/>
      <c r="SSF89"/>
      <c r="SSG89"/>
      <c r="SSH89"/>
      <c r="SSI89"/>
      <c r="SSJ89"/>
      <c r="SSK89"/>
      <c r="SSL89"/>
      <c r="SSM89"/>
      <c r="SSN89"/>
      <c r="SSO89"/>
      <c r="SSP89"/>
      <c r="SSQ89"/>
      <c r="SSR89"/>
      <c r="SSS89"/>
      <c r="SST89"/>
      <c r="SSU89"/>
      <c r="SSV89"/>
      <c r="SSW89"/>
      <c r="SSX89"/>
      <c r="SSY89"/>
      <c r="SSZ89"/>
      <c r="STA89"/>
      <c r="STB89"/>
      <c r="STC89"/>
      <c r="STD89"/>
      <c r="STE89"/>
      <c r="STF89"/>
      <c r="STG89"/>
      <c r="STH89"/>
      <c r="STI89"/>
      <c r="STJ89"/>
      <c r="STK89"/>
      <c r="STL89"/>
      <c r="STM89"/>
      <c r="STN89"/>
      <c r="STO89"/>
      <c r="STP89"/>
      <c r="STQ89"/>
      <c r="STR89"/>
      <c r="STS89"/>
      <c r="STT89"/>
      <c r="STU89"/>
      <c r="STV89"/>
      <c r="STW89"/>
      <c r="STX89"/>
      <c r="STY89"/>
      <c r="STZ89"/>
      <c r="SUA89"/>
      <c r="SUB89"/>
      <c r="SUC89"/>
      <c r="SUD89"/>
      <c r="SUE89"/>
      <c r="SUF89"/>
      <c r="SUG89"/>
      <c r="SUH89"/>
      <c r="SUI89"/>
      <c r="SUJ89"/>
      <c r="SUK89"/>
      <c r="SUL89"/>
      <c r="SUM89"/>
      <c r="SUN89"/>
      <c r="SUO89"/>
      <c r="SUP89"/>
      <c r="SUQ89"/>
      <c r="SUR89"/>
      <c r="SUS89"/>
      <c r="SUT89"/>
      <c r="SUU89"/>
      <c r="SUV89"/>
      <c r="SUW89"/>
      <c r="SUX89"/>
      <c r="SUY89"/>
      <c r="SUZ89"/>
      <c r="SVA89"/>
      <c r="SVB89"/>
      <c r="SVC89"/>
      <c r="SVD89"/>
      <c r="SVE89"/>
      <c r="SVF89"/>
      <c r="SVG89"/>
      <c r="SVH89"/>
      <c r="SVI89"/>
      <c r="SVJ89"/>
      <c r="SVK89"/>
      <c r="SVL89"/>
      <c r="SVM89"/>
      <c r="SVN89"/>
      <c r="SVO89"/>
      <c r="SVP89"/>
      <c r="SVQ89"/>
      <c r="SVR89"/>
      <c r="SVS89"/>
      <c r="SVT89"/>
      <c r="SVU89"/>
      <c r="SVV89"/>
      <c r="SVW89"/>
      <c r="SVX89"/>
      <c r="SVY89"/>
      <c r="SVZ89"/>
      <c r="SWA89"/>
      <c r="SWB89"/>
      <c r="SWC89"/>
      <c r="SWD89"/>
      <c r="SWE89"/>
      <c r="SWF89"/>
      <c r="SWG89"/>
      <c r="SWH89"/>
      <c r="SWI89"/>
      <c r="SWJ89"/>
      <c r="SWK89"/>
      <c r="SWL89"/>
      <c r="SWM89"/>
      <c r="SWN89"/>
      <c r="SWO89"/>
      <c r="SWP89"/>
      <c r="SWQ89"/>
      <c r="SWR89"/>
      <c r="SWS89"/>
      <c r="SWT89"/>
      <c r="SWU89"/>
      <c r="SWV89"/>
      <c r="SWW89"/>
      <c r="SWX89"/>
      <c r="SWY89"/>
      <c r="SWZ89"/>
      <c r="SXA89"/>
      <c r="SXB89"/>
      <c r="SXC89"/>
      <c r="SXD89"/>
      <c r="SXE89"/>
      <c r="SXF89"/>
      <c r="SXG89"/>
      <c r="SXH89"/>
      <c r="SXI89"/>
      <c r="SXJ89"/>
      <c r="SXK89"/>
      <c r="SXL89"/>
      <c r="SXM89"/>
      <c r="SXN89"/>
      <c r="SXO89"/>
      <c r="SXP89"/>
      <c r="SXQ89"/>
      <c r="SXR89"/>
      <c r="SXS89"/>
      <c r="SXT89"/>
      <c r="SXU89"/>
      <c r="SXV89"/>
      <c r="SXW89"/>
      <c r="SXX89"/>
      <c r="SXY89"/>
      <c r="SXZ89"/>
      <c r="SYA89"/>
      <c r="SYB89"/>
      <c r="SYC89"/>
      <c r="SYD89"/>
      <c r="SYE89"/>
      <c r="SYF89"/>
      <c r="SYG89"/>
      <c r="SYH89"/>
      <c r="SYI89"/>
      <c r="SYJ89"/>
      <c r="SYK89"/>
      <c r="SYL89"/>
      <c r="SYM89"/>
      <c r="SYN89"/>
      <c r="SYO89"/>
      <c r="SYP89"/>
      <c r="SYQ89"/>
      <c r="SYR89"/>
      <c r="SYS89"/>
      <c r="SYT89"/>
      <c r="SYU89"/>
      <c r="SYV89"/>
      <c r="SYW89"/>
      <c r="SYX89"/>
      <c r="SYY89"/>
      <c r="SYZ89"/>
      <c r="SZA89"/>
      <c r="SZB89"/>
      <c r="SZC89"/>
      <c r="SZD89"/>
      <c r="SZE89"/>
      <c r="SZF89"/>
      <c r="SZG89"/>
      <c r="SZH89"/>
      <c r="SZI89"/>
      <c r="SZJ89"/>
      <c r="SZK89"/>
      <c r="SZL89"/>
      <c r="SZM89"/>
      <c r="SZN89"/>
      <c r="SZO89"/>
      <c r="SZP89"/>
      <c r="SZQ89"/>
      <c r="SZR89"/>
      <c r="SZS89"/>
      <c r="SZT89"/>
      <c r="SZU89"/>
      <c r="SZV89"/>
      <c r="SZW89"/>
      <c r="SZX89"/>
      <c r="SZY89"/>
      <c r="SZZ89"/>
      <c r="TAA89"/>
      <c r="TAB89"/>
      <c r="TAC89"/>
      <c r="TAD89"/>
      <c r="TAE89"/>
      <c r="TAF89"/>
      <c r="TAG89"/>
      <c r="TAH89"/>
      <c r="TAI89"/>
      <c r="TAJ89"/>
      <c r="TAK89"/>
      <c r="TAL89"/>
      <c r="TAM89"/>
      <c r="TAN89"/>
      <c r="TAO89"/>
      <c r="TAP89"/>
      <c r="TAQ89"/>
      <c r="TAR89"/>
      <c r="TAS89"/>
      <c r="TAT89"/>
      <c r="TAU89"/>
      <c r="TAV89"/>
      <c r="TAW89"/>
      <c r="TAX89"/>
      <c r="TAY89"/>
      <c r="TAZ89"/>
      <c r="TBA89"/>
      <c r="TBB89"/>
      <c r="TBC89"/>
      <c r="TBD89"/>
      <c r="TBE89"/>
      <c r="TBF89"/>
      <c r="TBG89"/>
      <c r="TBH89"/>
      <c r="TBI89"/>
      <c r="TBJ89"/>
      <c r="TBK89"/>
      <c r="TBL89"/>
      <c r="TBM89"/>
      <c r="TBN89"/>
      <c r="TBO89"/>
      <c r="TBP89"/>
      <c r="TBQ89"/>
      <c r="TBR89"/>
      <c r="TBS89"/>
      <c r="TBT89"/>
      <c r="TBU89"/>
      <c r="TBV89"/>
      <c r="TBW89"/>
      <c r="TBX89"/>
      <c r="TBY89"/>
      <c r="TBZ89"/>
      <c r="TCA89"/>
      <c r="TCB89"/>
      <c r="TCC89"/>
      <c r="TCD89"/>
      <c r="TCE89"/>
      <c r="TCF89"/>
      <c r="TCG89"/>
      <c r="TCH89"/>
      <c r="TCI89"/>
      <c r="TCJ89"/>
      <c r="TCK89"/>
      <c r="TCL89"/>
      <c r="TCM89"/>
      <c r="TCN89"/>
      <c r="TCO89"/>
      <c r="TCP89"/>
      <c r="TCQ89"/>
      <c r="TCR89"/>
      <c r="TCS89"/>
      <c r="TCT89"/>
      <c r="TCU89"/>
      <c r="TCV89"/>
      <c r="TCW89"/>
      <c r="TCX89"/>
      <c r="TCY89"/>
      <c r="TCZ89"/>
      <c r="TDA89"/>
      <c r="TDB89"/>
      <c r="TDC89"/>
      <c r="TDD89"/>
      <c r="TDE89"/>
      <c r="TDF89"/>
      <c r="TDG89"/>
      <c r="TDH89"/>
      <c r="TDI89"/>
      <c r="TDJ89"/>
      <c r="TDK89"/>
      <c r="TDL89"/>
      <c r="TDM89"/>
      <c r="TDN89"/>
      <c r="TDO89"/>
      <c r="TDP89"/>
      <c r="TDQ89"/>
      <c r="TDR89"/>
      <c r="TDS89"/>
      <c r="TDT89"/>
      <c r="TDU89"/>
      <c r="TDV89"/>
      <c r="TDW89"/>
      <c r="TDX89"/>
      <c r="TDY89"/>
      <c r="TDZ89"/>
      <c r="TEA89"/>
      <c r="TEB89"/>
      <c r="TEC89"/>
      <c r="TED89"/>
      <c r="TEE89"/>
      <c r="TEF89"/>
      <c r="TEG89"/>
      <c r="TEH89"/>
      <c r="TEI89"/>
      <c r="TEJ89"/>
      <c r="TEK89"/>
      <c r="TEL89"/>
      <c r="TEM89"/>
      <c r="TEN89"/>
      <c r="TEO89"/>
      <c r="TEP89"/>
      <c r="TEQ89"/>
      <c r="TER89"/>
      <c r="TES89"/>
      <c r="TET89"/>
      <c r="TEU89"/>
      <c r="TEV89"/>
      <c r="TEW89"/>
      <c r="TEX89"/>
      <c r="TEY89"/>
      <c r="TEZ89"/>
      <c r="TFA89"/>
      <c r="TFB89"/>
      <c r="TFC89"/>
      <c r="TFD89"/>
      <c r="TFE89"/>
      <c r="TFF89"/>
      <c r="TFG89"/>
      <c r="TFH89"/>
      <c r="TFI89"/>
      <c r="TFJ89"/>
      <c r="TFK89"/>
      <c r="TFL89"/>
      <c r="TFM89"/>
      <c r="TFN89"/>
      <c r="TFO89"/>
      <c r="TFP89"/>
      <c r="TFQ89"/>
      <c r="TFR89"/>
      <c r="TFS89"/>
      <c r="TFT89"/>
      <c r="TFU89"/>
      <c r="TFV89"/>
      <c r="TFW89"/>
      <c r="TFX89"/>
      <c r="TFY89"/>
      <c r="TFZ89"/>
      <c r="TGA89"/>
      <c r="TGB89"/>
      <c r="TGC89"/>
      <c r="TGD89"/>
      <c r="TGE89"/>
      <c r="TGF89"/>
      <c r="TGG89"/>
      <c r="TGH89"/>
      <c r="TGI89"/>
      <c r="TGJ89"/>
      <c r="TGK89"/>
      <c r="TGL89"/>
      <c r="TGM89"/>
      <c r="TGN89"/>
      <c r="TGO89"/>
      <c r="TGP89"/>
      <c r="TGQ89"/>
      <c r="TGR89"/>
      <c r="TGS89"/>
      <c r="TGT89"/>
      <c r="TGU89"/>
      <c r="TGV89"/>
      <c r="TGW89"/>
      <c r="TGX89"/>
      <c r="TGY89"/>
      <c r="TGZ89"/>
      <c r="THA89"/>
      <c r="THB89"/>
      <c r="THC89"/>
      <c r="THD89"/>
      <c r="THE89"/>
      <c r="THF89"/>
      <c r="THG89"/>
      <c r="THH89"/>
      <c r="THI89"/>
      <c r="THJ89"/>
      <c r="THK89"/>
      <c r="THL89"/>
      <c r="THM89"/>
      <c r="THN89"/>
      <c r="THO89"/>
      <c r="THP89"/>
      <c r="THQ89"/>
      <c r="THR89"/>
      <c r="THS89"/>
      <c r="THT89"/>
      <c r="THU89"/>
      <c r="THV89"/>
      <c r="THW89"/>
      <c r="THX89"/>
      <c r="THY89"/>
      <c r="THZ89"/>
      <c r="TIA89"/>
      <c r="TIB89"/>
      <c r="TIC89"/>
      <c r="TID89"/>
      <c r="TIE89"/>
      <c r="TIF89"/>
      <c r="TIG89"/>
      <c r="TIH89"/>
      <c r="TII89"/>
      <c r="TIJ89"/>
      <c r="TIK89"/>
      <c r="TIL89"/>
      <c r="TIM89"/>
      <c r="TIN89"/>
      <c r="TIO89"/>
      <c r="TIP89"/>
      <c r="TIQ89"/>
      <c r="TIR89"/>
      <c r="TIS89"/>
      <c r="TIT89"/>
      <c r="TIU89"/>
      <c r="TIV89"/>
      <c r="TIW89"/>
      <c r="TIX89"/>
      <c r="TIY89"/>
      <c r="TIZ89"/>
      <c r="TJA89"/>
      <c r="TJB89"/>
      <c r="TJC89"/>
      <c r="TJD89"/>
      <c r="TJE89"/>
      <c r="TJF89"/>
      <c r="TJG89"/>
      <c r="TJH89"/>
      <c r="TJI89"/>
      <c r="TJJ89"/>
      <c r="TJK89"/>
      <c r="TJL89"/>
      <c r="TJM89"/>
      <c r="TJN89"/>
      <c r="TJO89"/>
      <c r="TJP89"/>
      <c r="TJQ89"/>
      <c r="TJR89"/>
      <c r="TJS89"/>
      <c r="TJT89"/>
      <c r="TJU89"/>
      <c r="TJV89"/>
      <c r="TJW89"/>
      <c r="TJX89"/>
      <c r="TJY89"/>
      <c r="TJZ89"/>
      <c r="TKA89"/>
      <c r="TKB89"/>
      <c r="TKC89"/>
      <c r="TKD89"/>
      <c r="TKE89"/>
      <c r="TKF89"/>
      <c r="TKG89"/>
      <c r="TKH89"/>
      <c r="TKI89"/>
      <c r="TKJ89"/>
      <c r="TKK89"/>
      <c r="TKL89"/>
      <c r="TKM89"/>
      <c r="TKN89"/>
      <c r="TKO89"/>
      <c r="TKP89"/>
      <c r="TKQ89"/>
      <c r="TKR89"/>
      <c r="TKS89"/>
      <c r="TKT89"/>
      <c r="TKU89"/>
      <c r="TKV89"/>
      <c r="TKW89"/>
      <c r="TKX89"/>
      <c r="TKY89"/>
      <c r="TKZ89"/>
      <c r="TLA89"/>
      <c r="TLB89"/>
      <c r="TLC89"/>
      <c r="TLD89"/>
      <c r="TLE89"/>
      <c r="TLF89"/>
      <c r="TLG89"/>
      <c r="TLH89"/>
      <c r="TLI89"/>
      <c r="TLJ89"/>
      <c r="TLK89"/>
      <c r="TLL89"/>
      <c r="TLM89"/>
      <c r="TLN89"/>
      <c r="TLO89"/>
      <c r="TLP89"/>
      <c r="TLQ89"/>
      <c r="TLR89"/>
      <c r="TLS89"/>
      <c r="TLT89"/>
      <c r="TLU89"/>
      <c r="TLV89"/>
      <c r="TLW89"/>
      <c r="TLX89"/>
      <c r="TLY89"/>
      <c r="TLZ89"/>
      <c r="TMA89"/>
      <c r="TMB89"/>
      <c r="TMC89"/>
      <c r="TMD89"/>
      <c r="TME89"/>
      <c r="TMF89"/>
      <c r="TMG89"/>
      <c r="TMH89"/>
      <c r="TMI89"/>
      <c r="TMJ89"/>
      <c r="TMK89"/>
      <c r="TML89"/>
      <c r="TMM89"/>
      <c r="TMN89"/>
      <c r="TMO89"/>
      <c r="TMP89"/>
      <c r="TMQ89"/>
      <c r="TMR89"/>
      <c r="TMS89"/>
      <c r="TMT89"/>
      <c r="TMU89"/>
      <c r="TMV89"/>
      <c r="TMW89"/>
      <c r="TMX89"/>
      <c r="TMY89"/>
      <c r="TMZ89"/>
      <c r="TNA89"/>
      <c r="TNB89"/>
      <c r="TNC89"/>
      <c r="TND89"/>
      <c r="TNE89"/>
      <c r="TNF89"/>
      <c r="TNG89"/>
      <c r="TNH89"/>
      <c r="TNI89"/>
      <c r="TNJ89"/>
      <c r="TNK89"/>
      <c r="TNL89"/>
      <c r="TNM89"/>
      <c r="TNN89"/>
      <c r="TNO89"/>
      <c r="TNP89"/>
      <c r="TNQ89"/>
      <c r="TNR89"/>
      <c r="TNS89"/>
      <c r="TNT89"/>
      <c r="TNU89"/>
      <c r="TNV89"/>
      <c r="TNW89"/>
      <c r="TNX89"/>
      <c r="TNY89"/>
      <c r="TNZ89"/>
      <c r="TOA89"/>
      <c r="TOB89"/>
      <c r="TOC89"/>
      <c r="TOD89"/>
      <c r="TOE89"/>
      <c r="TOF89"/>
      <c r="TOG89"/>
      <c r="TOH89"/>
      <c r="TOI89"/>
      <c r="TOJ89"/>
      <c r="TOK89"/>
      <c r="TOL89"/>
      <c r="TOM89"/>
      <c r="TON89"/>
      <c r="TOO89"/>
      <c r="TOP89"/>
      <c r="TOQ89"/>
      <c r="TOR89"/>
      <c r="TOS89"/>
      <c r="TOT89"/>
      <c r="TOU89"/>
      <c r="TOV89"/>
      <c r="TOW89"/>
      <c r="TOX89"/>
      <c r="TOY89"/>
      <c r="TOZ89"/>
      <c r="TPA89"/>
      <c r="TPB89"/>
      <c r="TPC89"/>
      <c r="TPD89"/>
      <c r="TPE89"/>
      <c r="TPF89"/>
      <c r="TPG89"/>
      <c r="TPH89"/>
      <c r="TPI89"/>
      <c r="TPJ89"/>
      <c r="TPK89"/>
      <c r="TPL89"/>
      <c r="TPM89"/>
      <c r="TPN89"/>
      <c r="TPO89"/>
      <c r="TPP89"/>
      <c r="TPQ89"/>
      <c r="TPR89"/>
      <c r="TPS89"/>
      <c r="TPT89"/>
      <c r="TPU89"/>
      <c r="TPV89"/>
      <c r="TPW89"/>
      <c r="TPX89"/>
      <c r="TPY89"/>
      <c r="TPZ89"/>
      <c r="TQA89"/>
      <c r="TQB89"/>
      <c r="TQC89"/>
      <c r="TQD89"/>
      <c r="TQE89"/>
      <c r="TQF89"/>
      <c r="TQG89"/>
      <c r="TQH89"/>
      <c r="TQI89"/>
      <c r="TQJ89"/>
      <c r="TQK89"/>
      <c r="TQL89"/>
      <c r="TQM89"/>
      <c r="TQN89"/>
      <c r="TQO89"/>
      <c r="TQP89"/>
      <c r="TQQ89"/>
      <c r="TQR89"/>
      <c r="TQS89"/>
      <c r="TQT89"/>
      <c r="TQU89"/>
      <c r="TQV89"/>
      <c r="TQW89"/>
      <c r="TQX89"/>
      <c r="TQY89"/>
      <c r="TQZ89"/>
      <c r="TRA89"/>
      <c r="TRB89"/>
      <c r="TRC89"/>
      <c r="TRD89"/>
      <c r="TRE89"/>
      <c r="TRF89"/>
      <c r="TRG89"/>
      <c r="TRH89"/>
      <c r="TRI89"/>
      <c r="TRJ89"/>
      <c r="TRK89"/>
      <c r="TRL89"/>
      <c r="TRM89"/>
      <c r="TRN89"/>
      <c r="TRO89"/>
      <c r="TRP89"/>
      <c r="TRQ89"/>
      <c r="TRR89"/>
      <c r="TRS89"/>
      <c r="TRT89"/>
      <c r="TRU89"/>
      <c r="TRV89"/>
      <c r="TRW89"/>
      <c r="TRX89"/>
      <c r="TRY89"/>
      <c r="TRZ89"/>
      <c r="TSA89"/>
      <c r="TSB89"/>
      <c r="TSC89"/>
      <c r="TSD89"/>
      <c r="TSE89"/>
      <c r="TSF89"/>
      <c r="TSG89"/>
      <c r="TSH89"/>
      <c r="TSI89"/>
      <c r="TSJ89"/>
      <c r="TSK89"/>
      <c r="TSL89"/>
      <c r="TSM89"/>
      <c r="TSN89"/>
      <c r="TSO89"/>
      <c r="TSP89"/>
      <c r="TSQ89"/>
      <c r="TSR89"/>
      <c r="TSS89"/>
      <c r="TST89"/>
      <c r="TSU89"/>
      <c r="TSV89"/>
      <c r="TSW89"/>
      <c r="TSX89"/>
      <c r="TSY89"/>
      <c r="TSZ89"/>
      <c r="TTA89"/>
      <c r="TTB89"/>
      <c r="TTC89"/>
      <c r="TTD89"/>
      <c r="TTE89"/>
      <c r="TTF89"/>
      <c r="TTG89"/>
      <c r="TTH89"/>
      <c r="TTI89"/>
      <c r="TTJ89"/>
      <c r="TTK89"/>
      <c r="TTL89"/>
      <c r="TTM89"/>
      <c r="TTN89"/>
      <c r="TTO89"/>
      <c r="TTP89"/>
      <c r="TTQ89"/>
      <c r="TTR89"/>
      <c r="TTS89"/>
      <c r="TTT89"/>
      <c r="TTU89"/>
      <c r="TTV89"/>
      <c r="TTW89"/>
      <c r="TTX89"/>
      <c r="TTY89"/>
      <c r="TTZ89"/>
      <c r="TUA89"/>
      <c r="TUB89"/>
      <c r="TUC89"/>
      <c r="TUD89"/>
      <c r="TUE89"/>
      <c r="TUF89"/>
      <c r="TUG89"/>
      <c r="TUH89"/>
      <c r="TUI89"/>
      <c r="TUJ89"/>
      <c r="TUK89"/>
      <c r="TUL89"/>
      <c r="TUM89"/>
      <c r="TUN89"/>
      <c r="TUO89"/>
      <c r="TUP89"/>
      <c r="TUQ89"/>
      <c r="TUR89"/>
      <c r="TUS89"/>
      <c r="TUT89"/>
      <c r="TUU89"/>
      <c r="TUV89"/>
      <c r="TUW89"/>
      <c r="TUX89"/>
      <c r="TUY89"/>
      <c r="TUZ89"/>
      <c r="TVA89"/>
      <c r="TVB89"/>
      <c r="TVC89"/>
      <c r="TVD89"/>
      <c r="TVE89"/>
      <c r="TVF89"/>
      <c r="TVG89"/>
      <c r="TVH89"/>
      <c r="TVI89"/>
      <c r="TVJ89"/>
      <c r="TVK89"/>
      <c r="TVL89"/>
      <c r="TVM89"/>
      <c r="TVN89"/>
      <c r="TVO89"/>
      <c r="TVP89"/>
      <c r="TVQ89"/>
      <c r="TVR89"/>
      <c r="TVS89"/>
      <c r="TVT89"/>
      <c r="TVU89"/>
      <c r="TVV89"/>
      <c r="TVW89"/>
      <c r="TVX89"/>
      <c r="TVY89"/>
      <c r="TVZ89"/>
      <c r="TWA89"/>
      <c r="TWB89"/>
      <c r="TWC89"/>
      <c r="TWD89"/>
      <c r="TWE89"/>
      <c r="TWF89"/>
      <c r="TWG89"/>
      <c r="TWH89"/>
      <c r="TWI89"/>
      <c r="TWJ89"/>
      <c r="TWK89"/>
      <c r="TWL89"/>
      <c r="TWM89"/>
      <c r="TWN89"/>
      <c r="TWO89"/>
      <c r="TWP89"/>
      <c r="TWQ89"/>
      <c r="TWR89"/>
      <c r="TWS89"/>
      <c r="TWT89"/>
      <c r="TWU89"/>
      <c r="TWV89"/>
      <c r="TWW89"/>
      <c r="TWX89"/>
      <c r="TWY89"/>
      <c r="TWZ89"/>
      <c r="TXA89"/>
      <c r="TXB89"/>
      <c r="TXC89"/>
      <c r="TXD89"/>
      <c r="TXE89"/>
      <c r="TXF89"/>
      <c r="TXG89"/>
      <c r="TXH89"/>
      <c r="TXI89"/>
      <c r="TXJ89"/>
      <c r="TXK89"/>
      <c r="TXL89"/>
      <c r="TXM89"/>
      <c r="TXN89"/>
      <c r="TXO89"/>
      <c r="TXP89"/>
      <c r="TXQ89"/>
      <c r="TXR89"/>
      <c r="TXS89"/>
      <c r="TXT89"/>
      <c r="TXU89"/>
      <c r="TXV89"/>
      <c r="TXW89"/>
      <c r="TXX89"/>
      <c r="TXY89"/>
      <c r="TXZ89"/>
      <c r="TYA89"/>
      <c r="TYB89"/>
      <c r="TYC89"/>
      <c r="TYD89"/>
      <c r="TYE89"/>
      <c r="TYF89"/>
      <c r="TYG89"/>
      <c r="TYH89"/>
      <c r="TYI89"/>
      <c r="TYJ89"/>
      <c r="TYK89"/>
      <c r="TYL89"/>
      <c r="TYM89"/>
      <c r="TYN89"/>
      <c r="TYO89"/>
      <c r="TYP89"/>
      <c r="TYQ89"/>
      <c r="TYR89"/>
      <c r="TYS89"/>
      <c r="TYT89"/>
      <c r="TYU89"/>
      <c r="TYV89"/>
      <c r="TYW89"/>
      <c r="TYX89"/>
      <c r="TYY89"/>
      <c r="TYZ89"/>
      <c r="TZA89"/>
      <c r="TZB89"/>
      <c r="TZC89"/>
      <c r="TZD89"/>
      <c r="TZE89"/>
      <c r="TZF89"/>
      <c r="TZG89"/>
      <c r="TZH89"/>
      <c r="TZI89"/>
      <c r="TZJ89"/>
      <c r="TZK89"/>
      <c r="TZL89"/>
      <c r="TZM89"/>
      <c r="TZN89"/>
      <c r="TZO89"/>
      <c r="TZP89"/>
      <c r="TZQ89"/>
      <c r="TZR89"/>
      <c r="TZS89"/>
      <c r="TZT89"/>
      <c r="TZU89"/>
      <c r="TZV89"/>
      <c r="TZW89"/>
      <c r="TZX89"/>
      <c r="TZY89"/>
      <c r="TZZ89"/>
      <c r="UAA89"/>
      <c r="UAB89"/>
      <c r="UAC89"/>
      <c r="UAD89"/>
      <c r="UAE89"/>
      <c r="UAF89"/>
      <c r="UAG89"/>
      <c r="UAH89"/>
      <c r="UAI89"/>
      <c r="UAJ89"/>
      <c r="UAK89"/>
      <c r="UAL89"/>
      <c r="UAM89"/>
      <c r="UAN89"/>
      <c r="UAO89"/>
      <c r="UAP89"/>
      <c r="UAQ89"/>
      <c r="UAR89"/>
      <c r="UAS89"/>
      <c r="UAT89"/>
      <c r="UAU89"/>
      <c r="UAV89"/>
      <c r="UAW89"/>
      <c r="UAX89"/>
      <c r="UAY89"/>
      <c r="UAZ89"/>
      <c r="UBA89"/>
      <c r="UBB89"/>
      <c r="UBC89"/>
      <c r="UBD89"/>
      <c r="UBE89"/>
      <c r="UBF89"/>
      <c r="UBG89"/>
      <c r="UBH89"/>
      <c r="UBI89"/>
      <c r="UBJ89"/>
      <c r="UBK89"/>
      <c r="UBL89"/>
      <c r="UBM89"/>
      <c r="UBN89"/>
      <c r="UBO89"/>
      <c r="UBP89"/>
      <c r="UBQ89"/>
      <c r="UBR89"/>
      <c r="UBS89"/>
      <c r="UBT89"/>
      <c r="UBU89"/>
      <c r="UBV89"/>
      <c r="UBW89"/>
      <c r="UBX89"/>
      <c r="UBY89"/>
      <c r="UBZ89"/>
      <c r="UCA89"/>
      <c r="UCB89"/>
      <c r="UCC89"/>
      <c r="UCD89"/>
      <c r="UCE89"/>
      <c r="UCF89"/>
      <c r="UCG89"/>
      <c r="UCH89"/>
      <c r="UCI89"/>
      <c r="UCJ89"/>
      <c r="UCK89"/>
      <c r="UCL89"/>
      <c r="UCM89"/>
      <c r="UCN89"/>
      <c r="UCO89"/>
      <c r="UCP89"/>
      <c r="UCQ89"/>
      <c r="UCR89"/>
      <c r="UCS89"/>
      <c r="UCT89"/>
      <c r="UCU89"/>
      <c r="UCV89"/>
      <c r="UCW89"/>
      <c r="UCX89"/>
      <c r="UCY89"/>
      <c r="UCZ89"/>
      <c r="UDA89"/>
      <c r="UDB89"/>
      <c r="UDC89"/>
      <c r="UDD89"/>
      <c r="UDE89"/>
      <c r="UDF89"/>
      <c r="UDG89"/>
      <c r="UDH89"/>
      <c r="UDI89"/>
      <c r="UDJ89"/>
      <c r="UDK89"/>
      <c r="UDL89"/>
      <c r="UDM89"/>
      <c r="UDN89"/>
      <c r="UDO89"/>
      <c r="UDP89"/>
      <c r="UDQ89"/>
      <c r="UDR89"/>
      <c r="UDS89"/>
      <c r="UDT89"/>
      <c r="UDU89"/>
      <c r="UDV89"/>
      <c r="UDW89"/>
      <c r="UDX89"/>
      <c r="UDY89"/>
      <c r="UDZ89"/>
      <c r="UEA89"/>
      <c r="UEB89"/>
      <c r="UEC89"/>
      <c r="UED89"/>
      <c r="UEE89"/>
      <c r="UEF89"/>
      <c r="UEG89"/>
      <c r="UEH89"/>
      <c r="UEI89"/>
      <c r="UEJ89"/>
      <c r="UEK89"/>
      <c r="UEL89"/>
      <c r="UEM89"/>
      <c r="UEN89"/>
      <c r="UEO89"/>
      <c r="UEP89"/>
      <c r="UEQ89"/>
      <c r="UER89"/>
      <c r="UES89"/>
      <c r="UET89"/>
      <c r="UEU89"/>
      <c r="UEV89"/>
      <c r="UEW89"/>
      <c r="UEX89"/>
      <c r="UEY89"/>
      <c r="UEZ89"/>
      <c r="UFA89"/>
      <c r="UFB89"/>
      <c r="UFC89"/>
      <c r="UFD89"/>
      <c r="UFE89"/>
      <c r="UFF89"/>
      <c r="UFG89"/>
      <c r="UFH89"/>
      <c r="UFI89"/>
      <c r="UFJ89"/>
      <c r="UFK89"/>
      <c r="UFL89"/>
      <c r="UFM89"/>
      <c r="UFN89"/>
      <c r="UFO89"/>
      <c r="UFP89"/>
      <c r="UFQ89"/>
      <c r="UFR89"/>
      <c r="UFS89"/>
      <c r="UFT89"/>
      <c r="UFU89"/>
      <c r="UFV89"/>
      <c r="UFW89"/>
      <c r="UFX89"/>
      <c r="UFY89"/>
      <c r="UFZ89"/>
      <c r="UGA89"/>
      <c r="UGB89"/>
      <c r="UGC89"/>
      <c r="UGD89"/>
      <c r="UGE89"/>
      <c r="UGF89"/>
      <c r="UGG89"/>
      <c r="UGH89"/>
      <c r="UGI89"/>
      <c r="UGJ89"/>
      <c r="UGK89"/>
      <c r="UGL89"/>
      <c r="UGM89"/>
      <c r="UGN89"/>
      <c r="UGO89"/>
      <c r="UGP89"/>
      <c r="UGQ89"/>
      <c r="UGR89"/>
      <c r="UGS89"/>
      <c r="UGT89"/>
      <c r="UGU89"/>
      <c r="UGV89"/>
      <c r="UGW89"/>
      <c r="UGX89"/>
      <c r="UGY89"/>
      <c r="UGZ89"/>
      <c r="UHA89"/>
      <c r="UHB89"/>
      <c r="UHC89"/>
      <c r="UHD89"/>
      <c r="UHE89"/>
      <c r="UHF89"/>
      <c r="UHG89"/>
      <c r="UHH89"/>
      <c r="UHI89"/>
      <c r="UHJ89"/>
      <c r="UHK89"/>
      <c r="UHL89"/>
      <c r="UHM89"/>
      <c r="UHN89"/>
      <c r="UHO89"/>
      <c r="UHP89"/>
      <c r="UHQ89"/>
      <c r="UHR89"/>
      <c r="UHS89"/>
      <c r="UHT89"/>
      <c r="UHU89"/>
      <c r="UHV89"/>
      <c r="UHW89"/>
      <c r="UHX89"/>
      <c r="UHY89"/>
      <c r="UHZ89"/>
      <c r="UIA89"/>
      <c r="UIB89"/>
      <c r="UIC89"/>
      <c r="UID89"/>
      <c r="UIE89"/>
      <c r="UIF89"/>
      <c r="UIG89"/>
      <c r="UIH89"/>
      <c r="UII89"/>
      <c r="UIJ89"/>
      <c r="UIK89"/>
      <c r="UIL89"/>
      <c r="UIM89"/>
      <c r="UIN89"/>
      <c r="UIO89"/>
      <c r="UIP89"/>
      <c r="UIQ89"/>
      <c r="UIR89"/>
      <c r="UIS89"/>
      <c r="UIT89"/>
      <c r="UIU89"/>
      <c r="UIV89"/>
      <c r="UIW89"/>
      <c r="UIX89"/>
      <c r="UIY89"/>
      <c r="UIZ89"/>
      <c r="UJA89"/>
      <c r="UJB89"/>
      <c r="UJC89"/>
      <c r="UJD89"/>
      <c r="UJE89"/>
      <c r="UJF89"/>
      <c r="UJG89"/>
      <c r="UJH89"/>
      <c r="UJI89"/>
      <c r="UJJ89"/>
      <c r="UJK89"/>
      <c r="UJL89"/>
      <c r="UJM89"/>
      <c r="UJN89"/>
      <c r="UJO89"/>
      <c r="UJP89"/>
      <c r="UJQ89"/>
      <c r="UJR89"/>
      <c r="UJS89"/>
      <c r="UJT89"/>
      <c r="UJU89"/>
      <c r="UJV89"/>
      <c r="UJW89"/>
      <c r="UJX89"/>
      <c r="UJY89"/>
      <c r="UJZ89"/>
      <c r="UKA89"/>
      <c r="UKB89"/>
      <c r="UKC89"/>
      <c r="UKD89"/>
      <c r="UKE89"/>
      <c r="UKF89"/>
      <c r="UKG89"/>
      <c r="UKH89"/>
      <c r="UKI89"/>
      <c r="UKJ89"/>
      <c r="UKK89"/>
      <c r="UKL89"/>
      <c r="UKM89"/>
      <c r="UKN89"/>
      <c r="UKO89"/>
      <c r="UKP89"/>
      <c r="UKQ89"/>
      <c r="UKR89"/>
      <c r="UKS89"/>
      <c r="UKT89"/>
      <c r="UKU89"/>
      <c r="UKV89"/>
      <c r="UKW89"/>
      <c r="UKX89"/>
      <c r="UKY89"/>
      <c r="UKZ89"/>
      <c r="ULA89"/>
      <c r="ULB89"/>
      <c r="ULC89"/>
      <c r="ULD89"/>
      <c r="ULE89"/>
      <c r="ULF89"/>
      <c r="ULG89"/>
      <c r="ULH89"/>
      <c r="ULI89"/>
      <c r="ULJ89"/>
      <c r="ULK89"/>
      <c r="ULL89"/>
      <c r="ULM89"/>
      <c r="ULN89"/>
      <c r="ULO89"/>
      <c r="ULP89"/>
      <c r="ULQ89"/>
      <c r="ULR89"/>
      <c r="ULS89"/>
      <c r="ULT89"/>
      <c r="ULU89"/>
      <c r="ULV89"/>
      <c r="ULW89"/>
      <c r="ULX89"/>
      <c r="ULY89"/>
      <c r="ULZ89"/>
      <c r="UMA89"/>
      <c r="UMB89"/>
      <c r="UMC89"/>
      <c r="UMD89"/>
      <c r="UME89"/>
      <c r="UMF89"/>
      <c r="UMG89"/>
      <c r="UMH89"/>
      <c r="UMI89"/>
      <c r="UMJ89"/>
      <c r="UMK89"/>
      <c r="UML89"/>
      <c r="UMM89"/>
      <c r="UMN89"/>
      <c r="UMO89"/>
      <c r="UMP89"/>
      <c r="UMQ89"/>
      <c r="UMR89"/>
      <c r="UMS89"/>
      <c r="UMT89"/>
      <c r="UMU89"/>
      <c r="UMV89"/>
      <c r="UMW89"/>
      <c r="UMX89"/>
      <c r="UMY89"/>
      <c r="UMZ89"/>
      <c r="UNA89"/>
      <c r="UNB89"/>
      <c r="UNC89"/>
      <c r="UND89"/>
      <c r="UNE89"/>
      <c r="UNF89"/>
      <c r="UNG89"/>
      <c r="UNH89"/>
      <c r="UNI89"/>
      <c r="UNJ89"/>
      <c r="UNK89"/>
      <c r="UNL89"/>
      <c r="UNM89"/>
      <c r="UNN89"/>
      <c r="UNO89"/>
      <c r="UNP89"/>
      <c r="UNQ89"/>
      <c r="UNR89"/>
      <c r="UNS89"/>
      <c r="UNT89"/>
      <c r="UNU89"/>
      <c r="UNV89"/>
      <c r="UNW89"/>
      <c r="UNX89"/>
      <c r="UNY89"/>
      <c r="UNZ89"/>
      <c r="UOA89"/>
      <c r="UOB89"/>
      <c r="UOC89"/>
      <c r="UOD89"/>
      <c r="UOE89"/>
      <c r="UOF89"/>
      <c r="UOG89"/>
      <c r="UOH89"/>
      <c r="UOI89"/>
      <c r="UOJ89"/>
      <c r="UOK89"/>
      <c r="UOL89"/>
      <c r="UOM89"/>
      <c r="UON89"/>
      <c r="UOO89"/>
      <c r="UOP89"/>
      <c r="UOQ89"/>
      <c r="UOR89"/>
      <c r="UOS89"/>
      <c r="UOT89"/>
      <c r="UOU89"/>
      <c r="UOV89"/>
      <c r="UOW89"/>
      <c r="UOX89"/>
      <c r="UOY89"/>
      <c r="UOZ89"/>
      <c r="UPA89"/>
      <c r="UPB89"/>
      <c r="UPC89"/>
      <c r="UPD89"/>
      <c r="UPE89"/>
      <c r="UPF89"/>
      <c r="UPG89"/>
      <c r="UPH89"/>
      <c r="UPI89"/>
      <c r="UPJ89"/>
      <c r="UPK89"/>
      <c r="UPL89"/>
      <c r="UPM89"/>
      <c r="UPN89"/>
      <c r="UPO89"/>
      <c r="UPP89"/>
      <c r="UPQ89"/>
      <c r="UPR89"/>
      <c r="UPS89"/>
      <c r="UPT89"/>
      <c r="UPU89"/>
      <c r="UPV89"/>
      <c r="UPW89"/>
      <c r="UPX89"/>
      <c r="UPY89"/>
      <c r="UPZ89"/>
      <c r="UQA89"/>
      <c r="UQB89"/>
      <c r="UQC89"/>
      <c r="UQD89"/>
      <c r="UQE89"/>
      <c r="UQF89"/>
      <c r="UQG89"/>
      <c r="UQH89"/>
      <c r="UQI89"/>
      <c r="UQJ89"/>
      <c r="UQK89"/>
      <c r="UQL89"/>
      <c r="UQM89"/>
      <c r="UQN89"/>
      <c r="UQO89"/>
      <c r="UQP89"/>
      <c r="UQQ89"/>
      <c r="UQR89"/>
      <c r="UQS89"/>
      <c r="UQT89"/>
      <c r="UQU89"/>
      <c r="UQV89"/>
      <c r="UQW89"/>
      <c r="UQX89"/>
      <c r="UQY89"/>
      <c r="UQZ89"/>
      <c r="URA89"/>
      <c r="URB89"/>
      <c r="URC89"/>
      <c r="URD89"/>
      <c r="URE89"/>
      <c r="URF89"/>
      <c r="URG89"/>
      <c r="URH89"/>
      <c r="URI89"/>
      <c r="URJ89"/>
      <c r="URK89"/>
      <c r="URL89"/>
      <c r="URM89"/>
      <c r="URN89"/>
      <c r="URO89"/>
      <c r="URP89"/>
      <c r="URQ89"/>
      <c r="URR89"/>
      <c r="URS89"/>
      <c r="URT89"/>
      <c r="URU89"/>
      <c r="URV89"/>
      <c r="URW89"/>
      <c r="URX89"/>
      <c r="URY89"/>
      <c r="URZ89"/>
      <c r="USA89"/>
      <c r="USB89"/>
      <c r="USC89"/>
      <c r="USD89"/>
      <c r="USE89"/>
      <c r="USF89"/>
      <c r="USG89"/>
      <c r="USH89"/>
      <c r="USI89"/>
      <c r="USJ89"/>
      <c r="USK89"/>
      <c r="USL89"/>
      <c r="USM89"/>
      <c r="USN89"/>
      <c r="USO89"/>
      <c r="USP89"/>
      <c r="USQ89"/>
      <c r="USR89"/>
      <c r="USS89"/>
      <c r="UST89"/>
      <c r="USU89"/>
      <c r="USV89"/>
      <c r="USW89"/>
      <c r="USX89"/>
      <c r="USY89"/>
      <c r="USZ89"/>
      <c r="UTA89"/>
      <c r="UTB89"/>
      <c r="UTC89"/>
      <c r="UTD89"/>
      <c r="UTE89"/>
      <c r="UTF89"/>
      <c r="UTG89"/>
      <c r="UTH89"/>
      <c r="UTI89"/>
      <c r="UTJ89"/>
      <c r="UTK89"/>
      <c r="UTL89"/>
      <c r="UTM89"/>
      <c r="UTN89"/>
      <c r="UTO89"/>
      <c r="UTP89"/>
      <c r="UTQ89"/>
      <c r="UTR89"/>
      <c r="UTS89"/>
      <c r="UTT89"/>
      <c r="UTU89"/>
      <c r="UTV89"/>
      <c r="UTW89"/>
      <c r="UTX89"/>
      <c r="UTY89"/>
      <c r="UTZ89"/>
      <c r="UUA89"/>
      <c r="UUB89"/>
      <c r="UUC89"/>
      <c r="UUD89"/>
      <c r="UUE89"/>
      <c r="UUF89"/>
      <c r="UUG89"/>
      <c r="UUH89"/>
      <c r="UUI89"/>
      <c r="UUJ89"/>
      <c r="UUK89"/>
      <c r="UUL89"/>
      <c r="UUM89"/>
      <c r="UUN89"/>
      <c r="UUO89"/>
      <c r="UUP89"/>
      <c r="UUQ89"/>
      <c r="UUR89"/>
      <c r="UUS89"/>
      <c r="UUT89"/>
      <c r="UUU89"/>
      <c r="UUV89"/>
      <c r="UUW89"/>
      <c r="UUX89"/>
      <c r="UUY89"/>
      <c r="UUZ89"/>
      <c r="UVA89"/>
      <c r="UVB89"/>
      <c r="UVC89"/>
      <c r="UVD89"/>
      <c r="UVE89"/>
      <c r="UVF89"/>
      <c r="UVG89"/>
      <c r="UVH89"/>
      <c r="UVI89"/>
      <c r="UVJ89"/>
      <c r="UVK89"/>
      <c r="UVL89"/>
      <c r="UVM89"/>
      <c r="UVN89"/>
      <c r="UVO89"/>
      <c r="UVP89"/>
      <c r="UVQ89"/>
      <c r="UVR89"/>
      <c r="UVS89"/>
      <c r="UVT89"/>
      <c r="UVU89"/>
      <c r="UVV89"/>
      <c r="UVW89"/>
      <c r="UVX89"/>
      <c r="UVY89"/>
      <c r="UVZ89"/>
      <c r="UWA89"/>
      <c r="UWB89"/>
      <c r="UWC89"/>
      <c r="UWD89"/>
      <c r="UWE89"/>
      <c r="UWF89"/>
      <c r="UWG89"/>
      <c r="UWH89"/>
      <c r="UWI89"/>
      <c r="UWJ89"/>
      <c r="UWK89"/>
      <c r="UWL89"/>
      <c r="UWM89"/>
      <c r="UWN89"/>
      <c r="UWO89"/>
      <c r="UWP89"/>
      <c r="UWQ89"/>
      <c r="UWR89"/>
      <c r="UWS89"/>
      <c r="UWT89"/>
      <c r="UWU89"/>
      <c r="UWV89"/>
      <c r="UWW89"/>
      <c r="UWX89"/>
      <c r="UWY89"/>
      <c r="UWZ89"/>
      <c r="UXA89"/>
      <c r="UXB89"/>
      <c r="UXC89"/>
      <c r="UXD89"/>
      <c r="UXE89"/>
      <c r="UXF89"/>
      <c r="UXG89"/>
      <c r="UXH89"/>
      <c r="UXI89"/>
      <c r="UXJ89"/>
      <c r="UXK89"/>
      <c r="UXL89"/>
      <c r="UXM89"/>
      <c r="UXN89"/>
      <c r="UXO89"/>
      <c r="UXP89"/>
      <c r="UXQ89"/>
      <c r="UXR89"/>
      <c r="UXS89"/>
      <c r="UXT89"/>
      <c r="UXU89"/>
      <c r="UXV89"/>
      <c r="UXW89"/>
      <c r="UXX89"/>
      <c r="UXY89"/>
      <c r="UXZ89"/>
      <c r="UYA89"/>
      <c r="UYB89"/>
      <c r="UYC89"/>
      <c r="UYD89"/>
      <c r="UYE89"/>
      <c r="UYF89"/>
      <c r="UYG89"/>
      <c r="UYH89"/>
      <c r="UYI89"/>
      <c r="UYJ89"/>
      <c r="UYK89"/>
      <c r="UYL89"/>
      <c r="UYM89"/>
      <c r="UYN89"/>
      <c r="UYO89"/>
      <c r="UYP89"/>
      <c r="UYQ89"/>
      <c r="UYR89"/>
      <c r="UYS89"/>
      <c r="UYT89"/>
      <c r="UYU89"/>
      <c r="UYV89"/>
      <c r="UYW89"/>
      <c r="UYX89"/>
      <c r="UYY89"/>
      <c r="UYZ89"/>
      <c r="UZA89"/>
      <c r="UZB89"/>
      <c r="UZC89"/>
      <c r="UZD89"/>
      <c r="UZE89"/>
      <c r="UZF89"/>
      <c r="UZG89"/>
      <c r="UZH89"/>
      <c r="UZI89"/>
      <c r="UZJ89"/>
      <c r="UZK89"/>
      <c r="UZL89"/>
      <c r="UZM89"/>
      <c r="UZN89"/>
      <c r="UZO89"/>
      <c r="UZP89"/>
      <c r="UZQ89"/>
      <c r="UZR89"/>
      <c r="UZS89"/>
      <c r="UZT89"/>
      <c r="UZU89"/>
      <c r="UZV89"/>
      <c r="UZW89"/>
      <c r="UZX89"/>
      <c r="UZY89"/>
      <c r="UZZ89"/>
      <c r="VAA89"/>
      <c r="VAB89"/>
      <c r="VAC89"/>
      <c r="VAD89"/>
      <c r="VAE89"/>
      <c r="VAF89"/>
      <c r="VAG89"/>
      <c r="VAH89"/>
      <c r="VAI89"/>
      <c r="VAJ89"/>
      <c r="VAK89"/>
      <c r="VAL89"/>
      <c r="VAM89"/>
      <c r="VAN89"/>
      <c r="VAO89"/>
      <c r="VAP89"/>
      <c r="VAQ89"/>
      <c r="VAR89"/>
      <c r="VAS89"/>
      <c r="VAT89"/>
      <c r="VAU89"/>
      <c r="VAV89"/>
      <c r="VAW89"/>
      <c r="VAX89"/>
      <c r="VAY89"/>
      <c r="VAZ89"/>
      <c r="VBA89"/>
      <c r="VBB89"/>
      <c r="VBC89"/>
      <c r="VBD89"/>
      <c r="VBE89"/>
      <c r="VBF89"/>
      <c r="VBG89"/>
      <c r="VBH89"/>
      <c r="VBI89"/>
      <c r="VBJ89"/>
      <c r="VBK89"/>
      <c r="VBL89"/>
      <c r="VBM89"/>
      <c r="VBN89"/>
      <c r="VBO89"/>
      <c r="VBP89"/>
      <c r="VBQ89"/>
      <c r="VBR89"/>
      <c r="VBS89"/>
      <c r="VBT89"/>
      <c r="VBU89"/>
      <c r="VBV89"/>
      <c r="VBW89"/>
      <c r="VBX89"/>
      <c r="VBY89"/>
      <c r="VBZ89"/>
      <c r="VCA89"/>
      <c r="VCB89"/>
      <c r="VCC89"/>
      <c r="VCD89"/>
      <c r="VCE89"/>
      <c r="VCF89"/>
      <c r="VCG89"/>
      <c r="VCH89"/>
      <c r="VCI89"/>
      <c r="VCJ89"/>
      <c r="VCK89"/>
      <c r="VCL89"/>
      <c r="VCM89"/>
      <c r="VCN89"/>
      <c r="VCO89"/>
      <c r="VCP89"/>
      <c r="VCQ89"/>
      <c r="VCR89"/>
      <c r="VCS89"/>
      <c r="VCT89"/>
      <c r="VCU89"/>
      <c r="VCV89"/>
      <c r="VCW89"/>
      <c r="VCX89"/>
      <c r="VCY89"/>
      <c r="VCZ89"/>
      <c r="VDA89"/>
      <c r="VDB89"/>
      <c r="VDC89"/>
      <c r="VDD89"/>
      <c r="VDE89"/>
      <c r="VDF89"/>
      <c r="VDG89"/>
      <c r="VDH89"/>
      <c r="VDI89"/>
      <c r="VDJ89"/>
      <c r="VDK89"/>
      <c r="VDL89"/>
      <c r="VDM89"/>
      <c r="VDN89"/>
      <c r="VDO89"/>
      <c r="VDP89"/>
      <c r="VDQ89"/>
      <c r="VDR89"/>
      <c r="VDS89"/>
      <c r="VDT89"/>
      <c r="VDU89"/>
      <c r="VDV89"/>
      <c r="VDW89"/>
      <c r="VDX89"/>
      <c r="VDY89"/>
      <c r="VDZ89"/>
      <c r="VEA89"/>
      <c r="VEB89"/>
      <c r="VEC89"/>
      <c r="VED89"/>
      <c r="VEE89"/>
      <c r="VEF89"/>
      <c r="VEG89"/>
      <c r="VEH89"/>
      <c r="VEI89"/>
      <c r="VEJ89"/>
      <c r="VEK89"/>
      <c r="VEL89"/>
      <c r="VEM89"/>
      <c r="VEN89"/>
      <c r="VEO89"/>
      <c r="VEP89"/>
      <c r="VEQ89"/>
      <c r="VER89"/>
      <c r="VES89"/>
      <c r="VET89"/>
      <c r="VEU89"/>
      <c r="VEV89"/>
      <c r="VEW89"/>
      <c r="VEX89"/>
      <c r="VEY89"/>
      <c r="VEZ89"/>
      <c r="VFA89"/>
      <c r="VFB89"/>
      <c r="VFC89"/>
      <c r="VFD89"/>
      <c r="VFE89"/>
      <c r="VFF89"/>
      <c r="VFG89"/>
      <c r="VFH89"/>
      <c r="VFI89"/>
      <c r="VFJ89"/>
      <c r="VFK89"/>
      <c r="VFL89"/>
      <c r="VFM89"/>
      <c r="VFN89"/>
      <c r="VFO89"/>
      <c r="VFP89"/>
      <c r="VFQ89"/>
      <c r="VFR89"/>
      <c r="VFS89"/>
      <c r="VFT89"/>
      <c r="VFU89"/>
      <c r="VFV89"/>
      <c r="VFW89"/>
      <c r="VFX89"/>
      <c r="VFY89"/>
      <c r="VFZ89"/>
      <c r="VGA89"/>
      <c r="VGB89"/>
      <c r="VGC89"/>
      <c r="VGD89"/>
      <c r="VGE89"/>
      <c r="VGF89"/>
      <c r="VGG89"/>
      <c r="VGH89"/>
      <c r="VGI89"/>
      <c r="VGJ89"/>
      <c r="VGK89"/>
      <c r="VGL89"/>
      <c r="VGM89"/>
      <c r="VGN89"/>
      <c r="VGO89"/>
      <c r="VGP89"/>
      <c r="VGQ89"/>
      <c r="VGR89"/>
      <c r="VGS89"/>
      <c r="VGT89"/>
      <c r="VGU89"/>
      <c r="VGV89"/>
      <c r="VGW89"/>
      <c r="VGX89"/>
      <c r="VGY89"/>
      <c r="VGZ89"/>
      <c r="VHA89"/>
      <c r="VHB89"/>
      <c r="VHC89"/>
      <c r="VHD89"/>
      <c r="VHE89"/>
      <c r="VHF89"/>
      <c r="VHG89"/>
      <c r="VHH89"/>
      <c r="VHI89"/>
      <c r="VHJ89"/>
      <c r="VHK89"/>
      <c r="VHL89"/>
      <c r="VHM89"/>
      <c r="VHN89"/>
      <c r="VHO89"/>
      <c r="VHP89"/>
      <c r="VHQ89"/>
      <c r="VHR89"/>
      <c r="VHS89"/>
      <c r="VHT89"/>
      <c r="VHU89"/>
      <c r="VHV89"/>
      <c r="VHW89"/>
      <c r="VHX89"/>
      <c r="VHY89"/>
      <c r="VHZ89"/>
      <c r="VIA89"/>
      <c r="VIB89"/>
      <c r="VIC89"/>
      <c r="VID89"/>
      <c r="VIE89"/>
      <c r="VIF89"/>
      <c r="VIG89"/>
      <c r="VIH89"/>
      <c r="VII89"/>
      <c r="VIJ89"/>
      <c r="VIK89"/>
      <c r="VIL89"/>
      <c r="VIM89"/>
      <c r="VIN89"/>
      <c r="VIO89"/>
      <c r="VIP89"/>
      <c r="VIQ89"/>
      <c r="VIR89"/>
      <c r="VIS89"/>
      <c r="VIT89"/>
      <c r="VIU89"/>
      <c r="VIV89"/>
      <c r="VIW89"/>
      <c r="VIX89"/>
      <c r="VIY89"/>
      <c r="VIZ89"/>
      <c r="VJA89"/>
      <c r="VJB89"/>
      <c r="VJC89"/>
      <c r="VJD89"/>
      <c r="VJE89"/>
      <c r="VJF89"/>
      <c r="VJG89"/>
      <c r="VJH89"/>
      <c r="VJI89"/>
      <c r="VJJ89"/>
      <c r="VJK89"/>
      <c r="VJL89"/>
      <c r="VJM89"/>
      <c r="VJN89"/>
      <c r="VJO89"/>
      <c r="VJP89"/>
      <c r="VJQ89"/>
      <c r="VJR89"/>
      <c r="VJS89"/>
      <c r="VJT89"/>
      <c r="VJU89"/>
      <c r="VJV89"/>
      <c r="VJW89"/>
      <c r="VJX89"/>
      <c r="VJY89"/>
      <c r="VJZ89"/>
      <c r="VKA89"/>
      <c r="VKB89"/>
      <c r="VKC89"/>
      <c r="VKD89"/>
      <c r="VKE89"/>
      <c r="VKF89"/>
      <c r="VKG89"/>
      <c r="VKH89"/>
      <c r="VKI89"/>
      <c r="VKJ89"/>
      <c r="VKK89"/>
      <c r="VKL89"/>
      <c r="VKM89"/>
      <c r="VKN89"/>
      <c r="VKO89"/>
      <c r="VKP89"/>
      <c r="VKQ89"/>
      <c r="VKR89"/>
      <c r="VKS89"/>
      <c r="VKT89"/>
      <c r="VKU89"/>
      <c r="VKV89"/>
      <c r="VKW89"/>
      <c r="VKX89"/>
      <c r="VKY89"/>
      <c r="VKZ89"/>
      <c r="VLA89"/>
      <c r="VLB89"/>
      <c r="VLC89"/>
      <c r="VLD89"/>
      <c r="VLE89"/>
      <c r="VLF89"/>
      <c r="VLG89"/>
      <c r="VLH89"/>
      <c r="VLI89"/>
      <c r="VLJ89"/>
      <c r="VLK89"/>
      <c r="VLL89"/>
      <c r="VLM89"/>
      <c r="VLN89"/>
      <c r="VLO89"/>
      <c r="VLP89"/>
      <c r="VLQ89"/>
      <c r="VLR89"/>
      <c r="VLS89"/>
      <c r="VLT89"/>
      <c r="VLU89"/>
      <c r="VLV89"/>
      <c r="VLW89"/>
      <c r="VLX89"/>
      <c r="VLY89"/>
      <c r="VLZ89"/>
      <c r="VMA89"/>
      <c r="VMB89"/>
      <c r="VMC89"/>
      <c r="VMD89"/>
      <c r="VME89"/>
      <c r="VMF89"/>
      <c r="VMG89"/>
      <c r="VMH89"/>
      <c r="VMI89"/>
      <c r="VMJ89"/>
      <c r="VMK89"/>
      <c r="VML89"/>
      <c r="VMM89"/>
      <c r="VMN89"/>
      <c r="VMO89"/>
      <c r="VMP89"/>
      <c r="VMQ89"/>
      <c r="VMR89"/>
      <c r="VMS89"/>
      <c r="VMT89"/>
      <c r="VMU89"/>
      <c r="VMV89"/>
      <c r="VMW89"/>
      <c r="VMX89"/>
      <c r="VMY89"/>
      <c r="VMZ89"/>
      <c r="VNA89"/>
      <c r="VNB89"/>
      <c r="VNC89"/>
      <c r="VND89"/>
      <c r="VNE89"/>
      <c r="VNF89"/>
      <c r="VNG89"/>
      <c r="VNH89"/>
      <c r="VNI89"/>
      <c r="VNJ89"/>
      <c r="VNK89"/>
      <c r="VNL89"/>
      <c r="VNM89"/>
      <c r="VNN89"/>
      <c r="VNO89"/>
      <c r="VNP89"/>
      <c r="VNQ89"/>
      <c r="VNR89"/>
      <c r="VNS89"/>
      <c r="VNT89"/>
      <c r="VNU89"/>
      <c r="VNV89"/>
      <c r="VNW89"/>
      <c r="VNX89"/>
      <c r="VNY89"/>
      <c r="VNZ89"/>
      <c r="VOA89"/>
      <c r="VOB89"/>
      <c r="VOC89"/>
      <c r="VOD89"/>
      <c r="VOE89"/>
      <c r="VOF89"/>
      <c r="VOG89"/>
      <c r="VOH89"/>
      <c r="VOI89"/>
      <c r="VOJ89"/>
      <c r="VOK89"/>
      <c r="VOL89"/>
      <c r="VOM89"/>
      <c r="VON89"/>
      <c r="VOO89"/>
      <c r="VOP89"/>
      <c r="VOQ89"/>
      <c r="VOR89"/>
      <c r="VOS89"/>
      <c r="VOT89"/>
      <c r="VOU89"/>
      <c r="VOV89"/>
      <c r="VOW89"/>
      <c r="VOX89"/>
      <c r="VOY89"/>
      <c r="VOZ89"/>
      <c r="VPA89"/>
      <c r="VPB89"/>
      <c r="VPC89"/>
      <c r="VPD89"/>
      <c r="VPE89"/>
      <c r="VPF89"/>
      <c r="VPG89"/>
      <c r="VPH89"/>
      <c r="VPI89"/>
      <c r="VPJ89"/>
      <c r="VPK89"/>
      <c r="VPL89"/>
      <c r="VPM89"/>
      <c r="VPN89"/>
      <c r="VPO89"/>
      <c r="VPP89"/>
      <c r="VPQ89"/>
      <c r="VPR89"/>
      <c r="VPS89"/>
      <c r="VPT89"/>
      <c r="VPU89"/>
      <c r="VPV89"/>
      <c r="VPW89"/>
      <c r="VPX89"/>
      <c r="VPY89"/>
      <c r="VPZ89"/>
      <c r="VQA89"/>
      <c r="VQB89"/>
      <c r="VQC89"/>
      <c r="VQD89"/>
      <c r="VQE89"/>
      <c r="VQF89"/>
      <c r="VQG89"/>
      <c r="VQH89"/>
      <c r="VQI89"/>
      <c r="VQJ89"/>
      <c r="VQK89"/>
      <c r="VQL89"/>
      <c r="VQM89"/>
      <c r="VQN89"/>
      <c r="VQO89"/>
      <c r="VQP89"/>
      <c r="VQQ89"/>
      <c r="VQR89"/>
      <c r="VQS89"/>
      <c r="VQT89"/>
      <c r="VQU89"/>
      <c r="VQV89"/>
      <c r="VQW89"/>
      <c r="VQX89"/>
      <c r="VQY89"/>
      <c r="VQZ89"/>
      <c r="VRA89"/>
      <c r="VRB89"/>
      <c r="VRC89"/>
      <c r="VRD89"/>
      <c r="VRE89"/>
      <c r="VRF89"/>
      <c r="VRG89"/>
      <c r="VRH89"/>
      <c r="VRI89"/>
      <c r="VRJ89"/>
      <c r="VRK89"/>
      <c r="VRL89"/>
      <c r="VRM89"/>
      <c r="VRN89"/>
      <c r="VRO89"/>
      <c r="VRP89"/>
      <c r="VRQ89"/>
      <c r="VRR89"/>
      <c r="VRS89"/>
      <c r="VRT89"/>
      <c r="VRU89"/>
      <c r="VRV89"/>
      <c r="VRW89"/>
      <c r="VRX89"/>
      <c r="VRY89"/>
      <c r="VRZ89"/>
      <c r="VSA89"/>
      <c r="VSB89"/>
      <c r="VSC89"/>
      <c r="VSD89"/>
      <c r="VSE89"/>
      <c r="VSF89"/>
      <c r="VSG89"/>
      <c r="VSH89"/>
      <c r="VSI89"/>
      <c r="VSJ89"/>
      <c r="VSK89"/>
      <c r="VSL89"/>
      <c r="VSM89"/>
      <c r="VSN89"/>
      <c r="VSO89"/>
      <c r="VSP89"/>
      <c r="VSQ89"/>
      <c r="VSR89"/>
      <c r="VSS89"/>
      <c r="VST89"/>
      <c r="VSU89"/>
      <c r="VSV89"/>
      <c r="VSW89"/>
      <c r="VSX89"/>
      <c r="VSY89"/>
      <c r="VSZ89"/>
      <c r="VTA89"/>
      <c r="VTB89"/>
      <c r="VTC89"/>
      <c r="VTD89"/>
      <c r="VTE89"/>
      <c r="VTF89"/>
      <c r="VTG89"/>
      <c r="VTH89"/>
      <c r="VTI89"/>
      <c r="VTJ89"/>
      <c r="VTK89"/>
      <c r="VTL89"/>
      <c r="VTM89"/>
      <c r="VTN89"/>
      <c r="VTO89"/>
      <c r="VTP89"/>
      <c r="VTQ89"/>
      <c r="VTR89"/>
      <c r="VTS89"/>
      <c r="VTT89"/>
      <c r="VTU89"/>
      <c r="VTV89"/>
      <c r="VTW89"/>
      <c r="VTX89"/>
      <c r="VTY89"/>
      <c r="VTZ89"/>
      <c r="VUA89"/>
      <c r="VUB89"/>
      <c r="VUC89"/>
      <c r="VUD89"/>
      <c r="VUE89"/>
      <c r="VUF89"/>
      <c r="VUG89"/>
      <c r="VUH89"/>
      <c r="VUI89"/>
      <c r="VUJ89"/>
      <c r="VUK89"/>
      <c r="VUL89"/>
      <c r="VUM89"/>
      <c r="VUN89"/>
      <c r="VUO89"/>
      <c r="VUP89"/>
      <c r="VUQ89"/>
      <c r="VUR89"/>
      <c r="VUS89"/>
      <c r="VUT89"/>
      <c r="VUU89"/>
      <c r="VUV89"/>
      <c r="VUW89"/>
      <c r="VUX89"/>
      <c r="VUY89"/>
      <c r="VUZ89"/>
      <c r="VVA89"/>
      <c r="VVB89"/>
      <c r="VVC89"/>
      <c r="VVD89"/>
      <c r="VVE89"/>
      <c r="VVF89"/>
      <c r="VVG89"/>
      <c r="VVH89"/>
      <c r="VVI89"/>
      <c r="VVJ89"/>
      <c r="VVK89"/>
      <c r="VVL89"/>
      <c r="VVM89"/>
      <c r="VVN89"/>
      <c r="VVO89"/>
      <c r="VVP89"/>
      <c r="VVQ89"/>
      <c r="VVR89"/>
      <c r="VVS89"/>
      <c r="VVT89"/>
      <c r="VVU89"/>
      <c r="VVV89"/>
      <c r="VVW89"/>
      <c r="VVX89"/>
      <c r="VVY89"/>
      <c r="VVZ89"/>
      <c r="VWA89"/>
      <c r="VWB89"/>
      <c r="VWC89"/>
      <c r="VWD89"/>
      <c r="VWE89"/>
      <c r="VWF89"/>
      <c r="VWG89"/>
      <c r="VWH89"/>
      <c r="VWI89"/>
      <c r="VWJ89"/>
      <c r="VWK89"/>
      <c r="VWL89"/>
      <c r="VWM89"/>
      <c r="VWN89"/>
      <c r="VWO89"/>
      <c r="VWP89"/>
      <c r="VWQ89"/>
      <c r="VWR89"/>
      <c r="VWS89"/>
      <c r="VWT89"/>
      <c r="VWU89"/>
      <c r="VWV89"/>
      <c r="VWW89"/>
      <c r="VWX89"/>
      <c r="VWY89"/>
      <c r="VWZ89"/>
      <c r="VXA89"/>
      <c r="VXB89"/>
      <c r="VXC89"/>
      <c r="VXD89"/>
      <c r="VXE89"/>
      <c r="VXF89"/>
      <c r="VXG89"/>
      <c r="VXH89"/>
      <c r="VXI89"/>
      <c r="VXJ89"/>
      <c r="VXK89"/>
      <c r="VXL89"/>
      <c r="VXM89"/>
      <c r="VXN89"/>
      <c r="VXO89"/>
      <c r="VXP89"/>
      <c r="VXQ89"/>
      <c r="VXR89"/>
      <c r="VXS89"/>
      <c r="VXT89"/>
      <c r="VXU89"/>
      <c r="VXV89"/>
      <c r="VXW89"/>
      <c r="VXX89"/>
      <c r="VXY89"/>
      <c r="VXZ89"/>
      <c r="VYA89"/>
      <c r="VYB89"/>
      <c r="VYC89"/>
      <c r="VYD89"/>
      <c r="VYE89"/>
      <c r="VYF89"/>
      <c r="VYG89"/>
      <c r="VYH89"/>
      <c r="VYI89"/>
      <c r="VYJ89"/>
      <c r="VYK89"/>
      <c r="VYL89"/>
      <c r="VYM89"/>
      <c r="VYN89"/>
      <c r="VYO89"/>
      <c r="VYP89"/>
      <c r="VYQ89"/>
      <c r="VYR89"/>
      <c r="VYS89"/>
      <c r="VYT89"/>
      <c r="VYU89"/>
      <c r="VYV89"/>
      <c r="VYW89"/>
      <c r="VYX89"/>
      <c r="VYY89"/>
      <c r="VYZ89"/>
      <c r="VZA89"/>
      <c r="VZB89"/>
      <c r="VZC89"/>
      <c r="VZD89"/>
      <c r="VZE89"/>
      <c r="VZF89"/>
      <c r="VZG89"/>
      <c r="VZH89"/>
      <c r="VZI89"/>
      <c r="VZJ89"/>
      <c r="VZK89"/>
      <c r="VZL89"/>
      <c r="VZM89"/>
      <c r="VZN89"/>
      <c r="VZO89"/>
      <c r="VZP89"/>
      <c r="VZQ89"/>
      <c r="VZR89"/>
      <c r="VZS89"/>
      <c r="VZT89"/>
      <c r="VZU89"/>
      <c r="VZV89"/>
      <c r="VZW89"/>
      <c r="VZX89"/>
      <c r="VZY89"/>
      <c r="VZZ89"/>
      <c r="WAA89"/>
      <c r="WAB89"/>
      <c r="WAC89"/>
      <c r="WAD89"/>
      <c r="WAE89"/>
      <c r="WAF89"/>
      <c r="WAG89"/>
      <c r="WAH89"/>
      <c r="WAI89"/>
      <c r="WAJ89"/>
      <c r="WAK89"/>
      <c r="WAL89"/>
      <c r="WAM89"/>
      <c r="WAN89"/>
      <c r="WAO89"/>
      <c r="WAP89"/>
      <c r="WAQ89"/>
      <c r="WAR89"/>
      <c r="WAS89"/>
      <c r="WAT89"/>
      <c r="WAU89"/>
      <c r="WAV89"/>
      <c r="WAW89"/>
      <c r="WAX89"/>
      <c r="WAY89"/>
      <c r="WAZ89"/>
      <c r="WBA89"/>
      <c r="WBB89"/>
      <c r="WBC89"/>
      <c r="WBD89"/>
      <c r="WBE89"/>
      <c r="WBF89"/>
      <c r="WBG89"/>
      <c r="WBH89"/>
      <c r="WBI89"/>
      <c r="WBJ89"/>
      <c r="WBK89"/>
      <c r="WBL89"/>
      <c r="WBM89"/>
      <c r="WBN89"/>
      <c r="WBO89"/>
      <c r="WBP89"/>
      <c r="WBQ89"/>
      <c r="WBR89"/>
      <c r="WBS89"/>
      <c r="WBT89"/>
      <c r="WBU89"/>
      <c r="WBV89"/>
      <c r="WBW89"/>
      <c r="WBX89"/>
      <c r="WBY89"/>
      <c r="WBZ89"/>
      <c r="WCA89"/>
      <c r="WCB89"/>
      <c r="WCC89"/>
      <c r="WCD89"/>
      <c r="WCE89"/>
      <c r="WCF89"/>
      <c r="WCG89"/>
      <c r="WCH89"/>
      <c r="WCI89"/>
      <c r="WCJ89"/>
      <c r="WCK89"/>
      <c r="WCL89"/>
      <c r="WCM89"/>
      <c r="WCN89"/>
      <c r="WCO89"/>
      <c r="WCP89"/>
      <c r="WCQ89"/>
      <c r="WCR89"/>
      <c r="WCS89"/>
      <c r="WCT89"/>
      <c r="WCU89"/>
      <c r="WCV89"/>
      <c r="WCW89"/>
      <c r="WCX89"/>
      <c r="WCY89"/>
      <c r="WCZ89"/>
      <c r="WDA89"/>
      <c r="WDB89"/>
      <c r="WDC89"/>
      <c r="WDD89"/>
      <c r="WDE89"/>
      <c r="WDF89"/>
      <c r="WDG89"/>
      <c r="WDH89"/>
      <c r="WDI89"/>
      <c r="WDJ89"/>
      <c r="WDK89"/>
      <c r="WDL89"/>
      <c r="WDM89"/>
      <c r="WDN89"/>
      <c r="WDO89"/>
      <c r="WDP89"/>
      <c r="WDQ89"/>
      <c r="WDR89"/>
      <c r="WDS89"/>
      <c r="WDT89"/>
      <c r="WDU89"/>
      <c r="WDV89"/>
      <c r="WDW89"/>
      <c r="WDX89"/>
      <c r="WDY89"/>
      <c r="WDZ89"/>
      <c r="WEA89"/>
      <c r="WEB89"/>
      <c r="WEC89"/>
      <c r="WED89"/>
      <c r="WEE89"/>
      <c r="WEF89"/>
      <c r="WEG89"/>
      <c r="WEH89"/>
      <c r="WEI89"/>
      <c r="WEJ89"/>
      <c r="WEK89"/>
      <c r="WEL89"/>
      <c r="WEM89"/>
      <c r="WEN89"/>
      <c r="WEO89"/>
      <c r="WEP89"/>
      <c r="WEQ89"/>
      <c r="WER89"/>
      <c r="WES89"/>
      <c r="WET89"/>
      <c r="WEU89"/>
      <c r="WEV89"/>
      <c r="WEW89"/>
      <c r="WEX89"/>
      <c r="WEY89"/>
      <c r="WEZ89"/>
      <c r="WFA89"/>
      <c r="WFB89"/>
      <c r="WFC89"/>
      <c r="WFD89"/>
      <c r="WFE89"/>
      <c r="WFF89"/>
      <c r="WFG89"/>
      <c r="WFH89"/>
      <c r="WFI89"/>
      <c r="WFJ89"/>
      <c r="WFK89"/>
      <c r="WFL89"/>
      <c r="WFM89"/>
      <c r="WFN89"/>
      <c r="WFO89"/>
      <c r="WFP89"/>
      <c r="WFQ89"/>
      <c r="WFR89"/>
      <c r="WFS89"/>
      <c r="WFT89"/>
      <c r="WFU89"/>
      <c r="WFV89"/>
      <c r="WFW89"/>
      <c r="WFX89"/>
      <c r="WFY89"/>
      <c r="WFZ89"/>
      <c r="WGA89"/>
      <c r="WGB89"/>
      <c r="WGC89"/>
      <c r="WGD89"/>
      <c r="WGE89"/>
      <c r="WGF89"/>
      <c r="WGG89"/>
      <c r="WGH89"/>
      <c r="WGI89"/>
      <c r="WGJ89"/>
      <c r="WGK89"/>
      <c r="WGL89"/>
      <c r="WGM89"/>
      <c r="WGN89"/>
      <c r="WGO89"/>
      <c r="WGP89"/>
      <c r="WGQ89"/>
      <c r="WGR89"/>
      <c r="WGS89"/>
      <c r="WGT89"/>
      <c r="WGU89"/>
      <c r="WGV89"/>
      <c r="WGW89"/>
      <c r="WGX89"/>
      <c r="WGY89"/>
      <c r="WGZ89"/>
      <c r="WHA89"/>
      <c r="WHB89"/>
      <c r="WHC89"/>
      <c r="WHD89"/>
      <c r="WHE89"/>
      <c r="WHF89"/>
      <c r="WHG89"/>
      <c r="WHH89"/>
      <c r="WHI89"/>
      <c r="WHJ89"/>
      <c r="WHK89"/>
      <c r="WHL89"/>
      <c r="WHM89"/>
      <c r="WHN89"/>
      <c r="WHO89"/>
      <c r="WHP89"/>
      <c r="WHQ89"/>
      <c r="WHR89"/>
      <c r="WHS89"/>
      <c r="WHT89"/>
      <c r="WHU89"/>
      <c r="WHV89"/>
      <c r="WHW89"/>
      <c r="WHX89"/>
      <c r="WHY89"/>
      <c r="WHZ89"/>
      <c r="WIA89"/>
      <c r="WIB89"/>
      <c r="WIC89"/>
      <c r="WID89"/>
      <c r="WIE89"/>
      <c r="WIF89"/>
      <c r="WIG89"/>
      <c r="WIH89"/>
      <c r="WII89"/>
      <c r="WIJ89"/>
      <c r="WIK89"/>
      <c r="WIL89"/>
      <c r="WIM89"/>
      <c r="WIN89"/>
      <c r="WIO89"/>
      <c r="WIP89"/>
      <c r="WIQ89"/>
      <c r="WIR89"/>
      <c r="WIS89"/>
      <c r="WIT89"/>
      <c r="WIU89"/>
      <c r="WIV89"/>
      <c r="WIW89"/>
      <c r="WIX89"/>
      <c r="WIY89"/>
      <c r="WIZ89"/>
      <c r="WJA89"/>
      <c r="WJB89"/>
      <c r="WJC89"/>
      <c r="WJD89"/>
      <c r="WJE89"/>
      <c r="WJF89"/>
      <c r="WJG89"/>
      <c r="WJH89"/>
      <c r="WJI89"/>
      <c r="WJJ89"/>
      <c r="WJK89"/>
      <c r="WJL89"/>
      <c r="WJM89"/>
      <c r="WJN89"/>
      <c r="WJO89"/>
      <c r="WJP89"/>
      <c r="WJQ89"/>
      <c r="WJR89"/>
      <c r="WJS89"/>
      <c r="WJT89"/>
      <c r="WJU89"/>
      <c r="WJV89"/>
      <c r="WJW89"/>
      <c r="WJX89"/>
      <c r="WJY89"/>
      <c r="WJZ89"/>
      <c r="WKA89"/>
      <c r="WKB89"/>
      <c r="WKC89"/>
      <c r="WKD89"/>
      <c r="WKE89"/>
      <c r="WKF89"/>
      <c r="WKG89"/>
      <c r="WKH89"/>
      <c r="WKI89"/>
      <c r="WKJ89"/>
      <c r="WKK89"/>
      <c r="WKL89"/>
      <c r="WKM89"/>
      <c r="WKN89"/>
      <c r="WKO89"/>
      <c r="WKP89"/>
      <c r="WKQ89"/>
      <c r="WKR89"/>
      <c r="WKS89"/>
      <c r="WKT89"/>
      <c r="WKU89"/>
      <c r="WKV89"/>
      <c r="WKW89"/>
      <c r="WKX89"/>
      <c r="WKY89"/>
      <c r="WKZ89"/>
      <c r="WLA89"/>
      <c r="WLB89"/>
      <c r="WLC89"/>
      <c r="WLD89"/>
      <c r="WLE89"/>
      <c r="WLF89"/>
      <c r="WLG89"/>
      <c r="WLH89"/>
      <c r="WLI89"/>
      <c r="WLJ89"/>
      <c r="WLK89"/>
      <c r="WLL89"/>
      <c r="WLM89"/>
      <c r="WLN89"/>
      <c r="WLO89"/>
      <c r="WLP89"/>
      <c r="WLQ89"/>
      <c r="WLR89"/>
      <c r="WLS89"/>
      <c r="WLT89"/>
      <c r="WLU89"/>
      <c r="WLV89"/>
      <c r="WLW89"/>
      <c r="WLX89"/>
      <c r="WLY89"/>
      <c r="WLZ89"/>
      <c r="WMA89"/>
      <c r="WMB89"/>
      <c r="WMC89"/>
      <c r="WMD89"/>
      <c r="WME89"/>
      <c r="WMF89"/>
      <c r="WMG89"/>
      <c r="WMH89"/>
      <c r="WMI89"/>
      <c r="WMJ89"/>
      <c r="WMK89"/>
      <c r="WML89"/>
      <c r="WMM89"/>
      <c r="WMN89"/>
      <c r="WMO89"/>
      <c r="WMP89"/>
      <c r="WMQ89"/>
      <c r="WMR89"/>
      <c r="WMS89"/>
      <c r="WMT89"/>
      <c r="WMU89"/>
      <c r="WMV89"/>
      <c r="WMW89"/>
      <c r="WMX89"/>
      <c r="WMY89"/>
      <c r="WMZ89"/>
      <c r="WNA89"/>
      <c r="WNB89"/>
      <c r="WNC89"/>
      <c r="WND89"/>
      <c r="WNE89"/>
      <c r="WNF89"/>
      <c r="WNG89"/>
      <c r="WNH89"/>
      <c r="WNI89"/>
      <c r="WNJ89"/>
      <c r="WNK89"/>
      <c r="WNL89"/>
      <c r="WNM89"/>
      <c r="WNN89"/>
      <c r="WNO89"/>
      <c r="WNP89"/>
      <c r="WNQ89"/>
      <c r="WNR89"/>
      <c r="WNS89"/>
      <c r="WNT89"/>
      <c r="WNU89"/>
      <c r="WNV89"/>
      <c r="WNW89"/>
      <c r="WNX89"/>
      <c r="WNY89"/>
      <c r="WNZ89"/>
      <c r="WOA89"/>
      <c r="WOB89"/>
      <c r="WOC89"/>
      <c r="WOD89"/>
      <c r="WOE89"/>
      <c r="WOF89"/>
      <c r="WOG89"/>
      <c r="WOH89"/>
      <c r="WOI89"/>
      <c r="WOJ89"/>
      <c r="WOK89"/>
      <c r="WOL89"/>
      <c r="WOM89"/>
      <c r="WON89"/>
      <c r="WOO89"/>
      <c r="WOP89"/>
      <c r="WOQ89"/>
      <c r="WOR89"/>
      <c r="WOS89"/>
      <c r="WOT89"/>
      <c r="WOU89"/>
      <c r="WOV89"/>
      <c r="WOW89"/>
      <c r="WOX89"/>
      <c r="WOY89"/>
      <c r="WOZ89"/>
      <c r="WPA89"/>
      <c r="WPB89"/>
      <c r="WPC89"/>
      <c r="WPD89"/>
      <c r="WPE89"/>
      <c r="WPF89"/>
      <c r="WPG89"/>
      <c r="WPH89"/>
      <c r="WPI89"/>
      <c r="WPJ89"/>
      <c r="WPK89"/>
      <c r="WPL89"/>
      <c r="WPM89"/>
      <c r="WPN89"/>
      <c r="WPO89"/>
      <c r="WPP89"/>
      <c r="WPQ89"/>
      <c r="WPR89"/>
      <c r="WPS89"/>
      <c r="WPT89"/>
      <c r="WPU89"/>
      <c r="WPV89"/>
      <c r="WPW89"/>
      <c r="WPX89"/>
      <c r="WPY89"/>
      <c r="WPZ89"/>
      <c r="WQA89"/>
      <c r="WQB89"/>
      <c r="WQC89"/>
      <c r="WQD89"/>
      <c r="WQE89"/>
      <c r="WQF89"/>
      <c r="WQG89"/>
      <c r="WQH89"/>
      <c r="WQI89"/>
      <c r="WQJ89"/>
      <c r="WQK89"/>
      <c r="WQL89"/>
      <c r="WQM89"/>
      <c r="WQN89"/>
      <c r="WQO89"/>
      <c r="WQP89"/>
      <c r="WQQ89"/>
      <c r="WQR89"/>
      <c r="WQS89"/>
      <c r="WQT89"/>
      <c r="WQU89"/>
      <c r="WQV89"/>
      <c r="WQW89"/>
      <c r="WQX89"/>
      <c r="WQY89"/>
      <c r="WQZ89"/>
      <c r="WRA89"/>
      <c r="WRB89"/>
      <c r="WRC89"/>
      <c r="WRD89"/>
      <c r="WRE89"/>
      <c r="WRF89"/>
      <c r="WRG89"/>
      <c r="WRH89"/>
      <c r="WRI89"/>
      <c r="WRJ89"/>
      <c r="WRK89"/>
      <c r="WRL89"/>
      <c r="WRM89"/>
      <c r="WRN89"/>
      <c r="WRO89"/>
      <c r="WRP89"/>
      <c r="WRQ89"/>
      <c r="WRR89"/>
      <c r="WRS89"/>
      <c r="WRT89"/>
      <c r="WRU89"/>
      <c r="WRV89"/>
      <c r="WRW89"/>
      <c r="WRX89"/>
      <c r="WRY89"/>
      <c r="WRZ89"/>
      <c r="WSA89"/>
      <c r="WSB89"/>
      <c r="WSC89"/>
      <c r="WSD89"/>
      <c r="WSE89"/>
      <c r="WSF89"/>
      <c r="WSG89"/>
      <c r="WSH89"/>
      <c r="WSI89"/>
      <c r="WSJ89"/>
      <c r="WSK89"/>
      <c r="WSL89"/>
      <c r="WSM89"/>
      <c r="WSN89"/>
      <c r="WSO89"/>
      <c r="WSP89"/>
      <c r="WSQ89"/>
      <c r="WSR89"/>
      <c r="WSS89"/>
      <c r="WST89"/>
      <c r="WSU89"/>
      <c r="WSV89"/>
      <c r="WSW89"/>
      <c r="WSX89"/>
      <c r="WSY89"/>
      <c r="WSZ89"/>
      <c r="WTA89"/>
      <c r="WTB89"/>
      <c r="WTC89"/>
      <c r="WTD89"/>
      <c r="WTE89"/>
      <c r="WTF89"/>
      <c r="WTG89"/>
      <c r="WTH89"/>
      <c r="WTI89"/>
      <c r="WTJ89"/>
      <c r="WTK89"/>
      <c r="WTL89"/>
      <c r="WTM89"/>
      <c r="WTN89"/>
      <c r="WTO89"/>
      <c r="WTP89"/>
      <c r="WTQ89"/>
      <c r="WTR89"/>
      <c r="WTS89"/>
      <c r="WTT89"/>
      <c r="WTU89"/>
      <c r="WTV89"/>
      <c r="WTW89"/>
      <c r="WTX89"/>
      <c r="WTY89"/>
      <c r="WTZ89"/>
      <c r="WUA89"/>
      <c r="WUB89"/>
      <c r="WUC89"/>
      <c r="WUD89"/>
      <c r="WUE89"/>
      <c r="WUF89"/>
      <c r="WUG89"/>
      <c r="WUH89"/>
      <c r="WUI89"/>
      <c r="WUJ89"/>
      <c r="WUK89"/>
      <c r="WUL89"/>
      <c r="WUM89"/>
      <c r="WUN89"/>
      <c r="WUO89"/>
      <c r="WUP89"/>
      <c r="WUQ89"/>
      <c r="WUR89"/>
      <c r="WUS89"/>
      <c r="WUT89"/>
      <c r="WUU89"/>
      <c r="WUV89"/>
      <c r="WUW89"/>
      <c r="WUX89"/>
      <c r="WUY89"/>
      <c r="WUZ89"/>
      <c r="WVA89"/>
      <c r="WVB89"/>
      <c r="WVC89"/>
      <c r="WVD89"/>
      <c r="WVE89"/>
      <c r="WVF89"/>
      <c r="WVG89"/>
      <c r="WVH89"/>
      <c r="WVI89"/>
      <c r="WVJ89"/>
      <c r="WVK89"/>
      <c r="WVL89"/>
      <c r="WVM89"/>
      <c r="WVN89"/>
      <c r="WVO89"/>
      <c r="WVP89"/>
      <c r="WVQ89"/>
      <c r="WVR89"/>
      <c r="WVS89"/>
      <c r="WVT89"/>
      <c r="WVU89"/>
      <c r="WVV89"/>
      <c r="WVW89"/>
      <c r="WVX89"/>
      <c r="WVY89"/>
      <c r="WVZ89"/>
      <c r="WWA89"/>
      <c r="WWB89"/>
      <c r="WWC89"/>
      <c r="WWD89"/>
      <c r="WWE89"/>
      <c r="WWF89"/>
      <c r="WWG89"/>
      <c r="WWH89"/>
      <c r="WWI89"/>
      <c r="WWJ89"/>
      <c r="WWK89"/>
      <c r="WWL89"/>
      <c r="WWM89"/>
      <c r="WWN89"/>
      <c r="WWO89"/>
      <c r="WWP89"/>
      <c r="WWQ89"/>
      <c r="WWR89"/>
      <c r="WWS89"/>
      <c r="WWT89"/>
      <c r="WWU89"/>
      <c r="WWV89"/>
      <c r="WWW89"/>
      <c r="WWX89"/>
      <c r="WWY89"/>
      <c r="WWZ89"/>
      <c r="WXA89"/>
      <c r="WXB89"/>
      <c r="WXC89"/>
      <c r="WXD89"/>
      <c r="WXE89"/>
      <c r="WXF89"/>
      <c r="WXG89"/>
      <c r="WXH89"/>
      <c r="WXI89"/>
      <c r="WXJ89"/>
      <c r="WXK89"/>
      <c r="WXL89"/>
      <c r="WXM89"/>
      <c r="WXN89"/>
      <c r="WXO89"/>
      <c r="WXP89"/>
      <c r="WXQ89"/>
      <c r="WXR89"/>
      <c r="WXS89"/>
      <c r="WXT89"/>
      <c r="WXU89"/>
      <c r="WXV89"/>
      <c r="WXW89"/>
      <c r="WXX89"/>
      <c r="WXY89"/>
      <c r="WXZ89"/>
      <c r="WYA89"/>
      <c r="WYB89"/>
      <c r="WYC89"/>
      <c r="WYD89"/>
      <c r="WYE89"/>
      <c r="WYF89"/>
      <c r="WYG89"/>
      <c r="WYH89"/>
      <c r="WYI89"/>
      <c r="WYJ89"/>
      <c r="WYK89"/>
      <c r="WYL89"/>
      <c r="WYM89"/>
      <c r="WYN89"/>
      <c r="WYO89"/>
      <c r="WYP89"/>
      <c r="WYQ89"/>
      <c r="WYR89"/>
      <c r="WYS89"/>
      <c r="WYT89"/>
      <c r="WYU89"/>
      <c r="WYV89"/>
      <c r="WYW89"/>
      <c r="WYX89"/>
      <c r="WYY89"/>
      <c r="WYZ89"/>
      <c r="WZA89"/>
      <c r="WZB89"/>
      <c r="WZC89"/>
      <c r="WZD89"/>
      <c r="WZE89"/>
      <c r="WZF89"/>
      <c r="WZG89"/>
      <c r="WZH89"/>
      <c r="WZI89"/>
      <c r="WZJ89"/>
      <c r="WZK89"/>
      <c r="WZL89"/>
      <c r="WZM89"/>
      <c r="WZN89"/>
      <c r="WZO89"/>
      <c r="WZP89"/>
      <c r="WZQ89"/>
      <c r="WZR89"/>
      <c r="WZS89"/>
      <c r="WZT89"/>
      <c r="WZU89"/>
      <c r="WZV89"/>
      <c r="WZW89"/>
      <c r="WZX89"/>
      <c r="WZY89"/>
      <c r="WZZ89"/>
      <c r="XAA89"/>
      <c r="XAB89"/>
      <c r="XAC89"/>
      <c r="XAD89"/>
      <c r="XAE89"/>
      <c r="XAF89"/>
      <c r="XAG89"/>
      <c r="XAH89"/>
      <c r="XAI89"/>
      <c r="XAJ89"/>
      <c r="XAK89"/>
      <c r="XAL89"/>
      <c r="XAM89"/>
      <c r="XAN89"/>
      <c r="XAO89"/>
      <c r="XAP89"/>
      <c r="XAQ89"/>
      <c r="XAR89"/>
      <c r="XAS89"/>
      <c r="XAT89"/>
      <c r="XAU89"/>
      <c r="XAV89"/>
      <c r="XAW89"/>
      <c r="XAX89"/>
      <c r="XAY89"/>
      <c r="XAZ89"/>
      <c r="XBA89"/>
      <c r="XBB89"/>
      <c r="XBC89"/>
      <c r="XBD89"/>
      <c r="XBE89"/>
      <c r="XBF89"/>
      <c r="XBG89"/>
      <c r="XBH89"/>
      <c r="XBI89"/>
      <c r="XBJ89"/>
      <c r="XBK89"/>
      <c r="XBL89"/>
      <c r="XBM89"/>
      <c r="XBN89"/>
      <c r="XBO89"/>
      <c r="XBP89"/>
      <c r="XBQ89"/>
      <c r="XBR89"/>
      <c r="XBS89"/>
      <c r="XBT89"/>
      <c r="XBU89"/>
      <c r="XBV89"/>
      <c r="XBW89"/>
      <c r="XBX89"/>
      <c r="XBY89"/>
      <c r="XBZ89"/>
      <c r="XCA89"/>
      <c r="XCB89"/>
      <c r="XCC89"/>
      <c r="XCD89"/>
      <c r="XCE89"/>
      <c r="XCF89"/>
      <c r="XCG89"/>
      <c r="XCH89"/>
      <c r="XCI89"/>
      <c r="XCJ89"/>
      <c r="XCK89"/>
      <c r="XCL89"/>
      <c r="XCM89"/>
      <c r="XCN89"/>
      <c r="XCO89"/>
      <c r="XCP89"/>
      <c r="XCQ89"/>
      <c r="XCR89"/>
      <c r="XCS89"/>
      <c r="XCT89"/>
      <c r="XCU89"/>
      <c r="XCV89"/>
      <c r="XCW89"/>
      <c r="XCX89"/>
      <c r="XCY89"/>
      <c r="XCZ89"/>
      <c r="XDA89"/>
      <c r="XDB89"/>
      <c r="XDC89"/>
      <c r="XDD89"/>
      <c r="XDE89"/>
      <c r="XDF89"/>
      <c r="XDG89"/>
      <c r="XDH89"/>
      <c r="XDI89"/>
      <c r="XDJ89"/>
      <c r="XDK89"/>
      <c r="XDL89"/>
      <c r="XDM89"/>
      <c r="XDN89"/>
      <c r="XDO89"/>
      <c r="XDP89"/>
      <c r="XDQ89"/>
      <c r="XDR89"/>
      <c r="XDS89"/>
      <c r="XDT89"/>
      <c r="XDU89"/>
      <c r="XDV89"/>
      <c r="XDW89"/>
      <c r="XDX89"/>
      <c r="XDY89"/>
      <c r="XDZ89"/>
      <c r="XEA89"/>
      <c r="XEB89"/>
      <c r="XEC89"/>
      <c r="XED89"/>
      <c r="XEE89"/>
      <c r="XEF89"/>
      <c r="XEG89"/>
      <c r="XEH89"/>
      <c r="XEI89"/>
      <c r="XEJ89"/>
      <c r="XEK89"/>
      <c r="XEL89"/>
      <c r="XEM89"/>
      <c r="XEN89"/>
      <c r="XEO89"/>
      <c r="XEP89"/>
      <c r="XEQ89"/>
      <c r="XER89"/>
      <c r="XES89"/>
      <c r="XET89"/>
      <c r="XEU89"/>
      <c r="XEV89"/>
      <c r="XEW89"/>
      <c r="XEX89"/>
      <c r="XEY89"/>
      <c r="XEZ89"/>
      <c r="XFA89"/>
      <c r="XFB89"/>
      <c r="XFC89"/>
    </row>
    <row r="90" spans="1:16383" ht="60" customHeight="1">
      <c r="A90" s="18">
        <v>89</v>
      </c>
      <c r="B90" s="16" t="s">
        <v>19329</v>
      </c>
      <c r="C90" s="54" t="s">
        <v>19797</v>
      </c>
      <c r="D90" s="20">
        <f>COUNTIFS(调查表!C:C,年代!C90,调查表!H:H,"不详")</f>
        <v>0</v>
      </c>
      <c r="E90" s="47">
        <f>COUNTIFS(调查表!C:C,年代!C90,调查表!H:H,"夏")</f>
        <v>0</v>
      </c>
      <c r="F90" s="20">
        <f>COUNTIFS(调查表!C:C,年代!C90,调查表!H:H,"商")</f>
        <v>0</v>
      </c>
      <c r="G90" s="20">
        <f>COUNTIFS(调查表!C:C,年代!C90,调查表!H:H,"周（春秋战国）")</f>
        <v>0</v>
      </c>
      <c r="H90" s="20">
        <f>COUNTIFS(调查表!C:C,年代!C90,调查表!H:H,"秦朝")</f>
        <v>0</v>
      </c>
      <c r="I90" s="20">
        <f>COUNTIFS(调查表!C:C,年代!C90,调查表!H:H,"西汉")</f>
        <v>0</v>
      </c>
      <c r="J90" s="20">
        <f>COUNTIFS(调查表!C:C,年代!C90,调查表!H:H,"新朝")</f>
        <v>0</v>
      </c>
      <c r="K90" s="20">
        <f>COUNTIFS(调查表!C:C,年代!C90,调查表!H:H,"东汉")</f>
        <v>0</v>
      </c>
      <c r="L90" s="20">
        <f>COUNTIFS(调查表!C:C,年代!C90,调查表!H:H,"三国")</f>
        <v>0</v>
      </c>
      <c r="M90" s="20">
        <f>COUNTIFS(调查表!C:C,年代!C90,调查表!H:H,"晋")</f>
        <v>0</v>
      </c>
      <c r="N90" s="20">
        <f>COUNTIFS(调查表!C:C,年代!C90,调查表!H:H,"南北朝")</f>
        <v>0</v>
      </c>
      <c r="O90" s="20">
        <f>COUNTIFS(调查表!C:C,年代!C90,调查表!H:H,"隋朝")</f>
        <v>0</v>
      </c>
      <c r="P90" s="20">
        <f>COUNTIFS(调查表!C:C,年代!C90,调查表!H:H,"唐朝")</f>
        <v>0</v>
      </c>
      <c r="Q90" s="20">
        <f>COUNTIFS(调查表!C:C,年代!C90,调查表!H:H,"五代十国")</f>
        <v>0</v>
      </c>
      <c r="R90" s="20">
        <f>COUNTIFS(调查表!C:C,年代!C90,调查表!H:H,"宋")</f>
        <v>0</v>
      </c>
      <c r="S90" s="20">
        <f>COUNTIFS(调查表!C:C,年代!C90,调查表!H:H,"元")</f>
        <v>0</v>
      </c>
      <c r="T90" s="20">
        <f>COUNTIFS(调查表!C:C,年代!C90,调查表!H:H,"明")</f>
        <v>1</v>
      </c>
      <c r="U90" s="20">
        <f>COUNTIFS(调查表!C:C,年代!C90,调查表!H:H,"清")</f>
        <v>9</v>
      </c>
      <c r="V90" s="20">
        <f>COUNTIFS(调查表!C:C,年代!C90,调查表!H:H,"中华民国")</f>
        <v>4</v>
      </c>
      <c r="W90" s="20">
        <f>COUNTIFS(调查表!C:C,年代!C90,调查表!H:H,"50年代")</f>
        <v>0</v>
      </c>
      <c r="X90" s="20">
        <f>COUNTIFS(调查表!C:C,年代!C90,调查表!H:H,"60年代")</f>
        <v>0</v>
      </c>
      <c r="Y90" s="20">
        <f>COUNTIFS(调查表!C:C,年代!C90,调查表!H:H,"70年代")</f>
        <v>0</v>
      </c>
      <c r="Z90" s="20">
        <f>COUNTIFS(调查表!C:C,年代!C90,调查表!H:H,"80年代")</f>
        <v>0</v>
      </c>
      <c r="AA90" s="20">
        <f>COUNTIFS(调查表!C:C,年代!C90,调查表!H:H,"现代")</f>
        <v>0</v>
      </c>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c r="AMK90"/>
      <c r="AML90"/>
      <c r="AMM90"/>
      <c r="AMN90"/>
      <c r="AMO90"/>
      <c r="AMP90"/>
      <c r="AMQ90"/>
      <c r="AMR90"/>
      <c r="AMS90"/>
      <c r="AMT90"/>
      <c r="AMU90"/>
      <c r="AMV90"/>
      <c r="AMW90"/>
      <c r="AMX90"/>
      <c r="AMY90"/>
      <c r="AMZ90"/>
      <c r="ANA90"/>
      <c r="ANB90"/>
      <c r="ANC90"/>
      <c r="AND90"/>
      <c r="ANE90"/>
      <c r="ANF90"/>
      <c r="ANG90"/>
      <c r="ANH90"/>
      <c r="ANI90"/>
      <c r="ANJ90"/>
      <c r="ANK90"/>
      <c r="ANL90"/>
      <c r="ANM90"/>
      <c r="ANN90"/>
      <c r="ANO90"/>
      <c r="ANP90"/>
      <c r="ANQ90"/>
      <c r="ANR90"/>
      <c r="ANS90"/>
      <c r="ANT90"/>
      <c r="ANU90"/>
      <c r="ANV90"/>
      <c r="ANW90"/>
      <c r="ANX90"/>
      <c r="ANY90"/>
      <c r="ANZ90"/>
      <c r="AOA90"/>
      <c r="AOB90"/>
      <c r="AOC90"/>
      <c r="AOD90"/>
      <c r="AOE90"/>
      <c r="AOF90"/>
      <c r="AOG90"/>
      <c r="AOH90"/>
      <c r="AOI90"/>
      <c r="AOJ90"/>
      <c r="AOK90"/>
      <c r="AOL90"/>
      <c r="AOM90"/>
      <c r="AON90"/>
      <c r="AOO90"/>
      <c r="AOP90"/>
      <c r="AOQ90"/>
      <c r="AOR90"/>
      <c r="AOS90"/>
      <c r="AOT90"/>
      <c r="AOU90"/>
      <c r="AOV90"/>
      <c r="AOW90"/>
      <c r="AOX90"/>
      <c r="AOY90"/>
      <c r="AOZ90"/>
      <c r="APA90"/>
      <c r="APB90"/>
      <c r="APC90"/>
      <c r="APD90"/>
      <c r="APE90"/>
      <c r="APF90"/>
      <c r="APG90"/>
      <c r="APH90"/>
      <c r="API90"/>
      <c r="APJ90"/>
      <c r="APK90"/>
      <c r="APL90"/>
      <c r="APM90"/>
      <c r="APN90"/>
      <c r="APO90"/>
      <c r="APP90"/>
      <c r="APQ90"/>
      <c r="APR90"/>
      <c r="APS90"/>
      <c r="APT90"/>
      <c r="APU90"/>
      <c r="APV90"/>
      <c r="APW90"/>
      <c r="APX90"/>
      <c r="APY90"/>
      <c r="APZ90"/>
      <c r="AQA90"/>
      <c r="AQB90"/>
      <c r="AQC90"/>
      <c r="AQD90"/>
      <c r="AQE90"/>
      <c r="AQF90"/>
      <c r="AQG90"/>
      <c r="AQH90"/>
      <c r="AQI90"/>
      <c r="AQJ90"/>
      <c r="AQK90"/>
      <c r="AQL90"/>
      <c r="AQM90"/>
      <c r="AQN90"/>
      <c r="AQO90"/>
      <c r="AQP90"/>
      <c r="AQQ90"/>
      <c r="AQR90"/>
      <c r="AQS90"/>
      <c r="AQT90"/>
      <c r="AQU90"/>
      <c r="AQV90"/>
      <c r="AQW90"/>
      <c r="AQX90"/>
      <c r="AQY90"/>
      <c r="AQZ90"/>
      <c r="ARA90"/>
      <c r="ARB90"/>
      <c r="ARC90"/>
      <c r="ARD90"/>
      <c r="ARE90"/>
      <c r="ARF90"/>
      <c r="ARG90"/>
      <c r="ARH90"/>
      <c r="ARI90"/>
      <c r="ARJ90"/>
      <c r="ARK90"/>
      <c r="ARL90"/>
      <c r="ARM90"/>
      <c r="ARN90"/>
      <c r="ARO90"/>
      <c r="ARP90"/>
      <c r="ARQ90"/>
      <c r="ARR90"/>
      <c r="ARS90"/>
      <c r="ART90"/>
      <c r="ARU90"/>
      <c r="ARV90"/>
      <c r="ARW90"/>
      <c r="ARX90"/>
      <c r="ARY90"/>
      <c r="ARZ90"/>
      <c r="ASA90"/>
      <c r="ASB90"/>
      <c r="ASC90"/>
      <c r="ASD90"/>
      <c r="ASE90"/>
      <c r="ASF90"/>
      <c r="ASG90"/>
      <c r="ASH90"/>
      <c r="ASI90"/>
      <c r="ASJ90"/>
      <c r="ASK90"/>
      <c r="ASL90"/>
      <c r="ASM90"/>
      <c r="ASN90"/>
      <c r="ASO90"/>
      <c r="ASP90"/>
      <c r="ASQ90"/>
      <c r="ASR90"/>
      <c r="ASS90"/>
      <c r="AST90"/>
      <c r="ASU90"/>
      <c r="ASV90"/>
      <c r="ASW90"/>
      <c r="ASX90"/>
      <c r="ASY90"/>
      <c r="ASZ90"/>
      <c r="ATA90"/>
      <c r="ATB90"/>
      <c r="ATC90"/>
      <c r="ATD90"/>
      <c r="ATE90"/>
      <c r="ATF90"/>
      <c r="ATG90"/>
      <c r="ATH90"/>
      <c r="ATI90"/>
      <c r="ATJ90"/>
      <c r="ATK90"/>
      <c r="ATL90"/>
      <c r="ATM90"/>
      <c r="ATN90"/>
      <c r="ATO90"/>
      <c r="ATP90"/>
      <c r="ATQ90"/>
      <c r="ATR90"/>
      <c r="ATS90"/>
      <c r="ATT90"/>
      <c r="ATU90"/>
      <c r="ATV90"/>
      <c r="ATW90"/>
      <c r="ATX90"/>
      <c r="ATY90"/>
      <c r="ATZ90"/>
      <c r="AUA90"/>
      <c r="AUB90"/>
      <c r="AUC90"/>
      <c r="AUD90"/>
      <c r="AUE90"/>
      <c r="AUF90"/>
      <c r="AUG90"/>
      <c r="AUH90"/>
      <c r="AUI90"/>
      <c r="AUJ90"/>
      <c r="AUK90"/>
      <c r="AUL90"/>
      <c r="AUM90"/>
      <c r="AUN90"/>
      <c r="AUO90"/>
      <c r="AUP90"/>
      <c r="AUQ90"/>
      <c r="AUR90"/>
      <c r="AUS90"/>
      <c r="AUT90"/>
      <c r="AUU90"/>
      <c r="AUV90"/>
      <c r="AUW90"/>
      <c r="AUX90"/>
      <c r="AUY90"/>
      <c r="AUZ90"/>
      <c r="AVA90"/>
      <c r="AVB90"/>
      <c r="AVC90"/>
      <c r="AVD90"/>
      <c r="AVE90"/>
      <c r="AVF90"/>
      <c r="AVG90"/>
      <c r="AVH90"/>
      <c r="AVI90"/>
      <c r="AVJ90"/>
      <c r="AVK90"/>
      <c r="AVL90"/>
      <c r="AVM90"/>
      <c r="AVN90"/>
      <c r="AVO90"/>
      <c r="AVP90"/>
      <c r="AVQ90"/>
      <c r="AVR90"/>
      <c r="AVS90"/>
      <c r="AVT90"/>
      <c r="AVU90"/>
      <c r="AVV90"/>
      <c r="AVW90"/>
      <c r="AVX90"/>
      <c r="AVY90"/>
      <c r="AVZ90"/>
      <c r="AWA90"/>
      <c r="AWB90"/>
      <c r="AWC90"/>
      <c r="AWD90"/>
      <c r="AWE90"/>
      <c r="AWF90"/>
      <c r="AWG90"/>
      <c r="AWH90"/>
      <c r="AWI90"/>
      <c r="AWJ90"/>
      <c r="AWK90"/>
      <c r="AWL90"/>
      <c r="AWM90"/>
      <c r="AWN90"/>
      <c r="AWO90"/>
      <c r="AWP90"/>
      <c r="AWQ90"/>
      <c r="AWR90"/>
      <c r="AWS90"/>
      <c r="AWT90"/>
      <c r="AWU90"/>
      <c r="AWV90"/>
      <c r="AWW90"/>
      <c r="AWX90"/>
      <c r="AWY90"/>
      <c r="AWZ90"/>
      <c r="AXA90"/>
      <c r="AXB90"/>
      <c r="AXC90"/>
      <c r="AXD90"/>
      <c r="AXE90"/>
      <c r="AXF90"/>
      <c r="AXG90"/>
      <c r="AXH90"/>
      <c r="AXI90"/>
      <c r="AXJ90"/>
      <c r="AXK90"/>
      <c r="AXL90"/>
      <c r="AXM90"/>
      <c r="AXN90"/>
      <c r="AXO90"/>
      <c r="AXP90"/>
      <c r="AXQ90"/>
      <c r="AXR90"/>
      <c r="AXS90"/>
      <c r="AXT90"/>
      <c r="AXU90"/>
      <c r="AXV90"/>
      <c r="AXW90"/>
      <c r="AXX90"/>
      <c r="AXY90"/>
      <c r="AXZ90"/>
      <c r="AYA90"/>
      <c r="AYB90"/>
      <c r="AYC90"/>
      <c r="AYD90"/>
      <c r="AYE90"/>
      <c r="AYF90"/>
      <c r="AYG90"/>
      <c r="AYH90"/>
      <c r="AYI90"/>
      <c r="AYJ90"/>
      <c r="AYK90"/>
      <c r="AYL90"/>
      <c r="AYM90"/>
      <c r="AYN90"/>
      <c r="AYO90"/>
      <c r="AYP90"/>
      <c r="AYQ90"/>
      <c r="AYR90"/>
      <c r="AYS90"/>
      <c r="AYT90"/>
      <c r="AYU90"/>
      <c r="AYV90"/>
      <c r="AYW90"/>
      <c r="AYX90"/>
      <c r="AYY90"/>
      <c r="AYZ90"/>
      <c r="AZA90"/>
      <c r="AZB90"/>
      <c r="AZC90"/>
      <c r="AZD90"/>
      <c r="AZE90"/>
      <c r="AZF90"/>
      <c r="AZG90"/>
      <c r="AZH90"/>
      <c r="AZI90"/>
      <c r="AZJ90"/>
      <c r="AZK90"/>
      <c r="AZL90"/>
      <c r="AZM90"/>
      <c r="AZN90"/>
      <c r="AZO90"/>
      <c r="AZP90"/>
      <c r="AZQ90"/>
      <c r="AZR90"/>
      <c r="AZS90"/>
      <c r="AZT90"/>
      <c r="AZU90"/>
      <c r="AZV90"/>
      <c r="AZW90"/>
      <c r="AZX90"/>
      <c r="AZY90"/>
      <c r="AZZ90"/>
      <c r="BAA90"/>
      <c r="BAB90"/>
      <c r="BAC90"/>
      <c r="BAD90"/>
      <c r="BAE90"/>
      <c r="BAF90"/>
      <c r="BAG90"/>
      <c r="BAH90"/>
      <c r="BAI90"/>
      <c r="BAJ90"/>
      <c r="BAK90"/>
      <c r="BAL90"/>
      <c r="BAM90"/>
      <c r="BAN90"/>
      <c r="BAO90"/>
      <c r="BAP90"/>
      <c r="BAQ90"/>
      <c r="BAR90"/>
      <c r="BAS90"/>
      <c r="BAT90"/>
      <c r="BAU90"/>
      <c r="BAV90"/>
      <c r="BAW90"/>
      <c r="BAX90"/>
      <c r="BAY90"/>
      <c r="BAZ90"/>
      <c r="BBA90"/>
      <c r="BBB90"/>
      <c r="BBC90"/>
      <c r="BBD90"/>
      <c r="BBE90"/>
      <c r="BBF90"/>
      <c r="BBG90"/>
      <c r="BBH90"/>
      <c r="BBI90"/>
      <c r="BBJ90"/>
      <c r="BBK90"/>
      <c r="BBL90"/>
      <c r="BBM90"/>
      <c r="BBN90"/>
      <c r="BBO90"/>
      <c r="BBP90"/>
      <c r="BBQ90"/>
      <c r="BBR90"/>
      <c r="BBS90"/>
      <c r="BBT90"/>
      <c r="BBU90"/>
      <c r="BBV90"/>
      <c r="BBW90"/>
      <c r="BBX90"/>
      <c r="BBY90"/>
      <c r="BBZ90"/>
      <c r="BCA90"/>
      <c r="BCB90"/>
      <c r="BCC90"/>
      <c r="BCD90"/>
      <c r="BCE90"/>
      <c r="BCF90"/>
      <c r="BCG90"/>
      <c r="BCH90"/>
      <c r="BCI90"/>
      <c r="BCJ90"/>
      <c r="BCK90"/>
      <c r="BCL90"/>
      <c r="BCM90"/>
      <c r="BCN90"/>
      <c r="BCO90"/>
      <c r="BCP90"/>
      <c r="BCQ90"/>
      <c r="BCR90"/>
      <c r="BCS90"/>
      <c r="BCT90"/>
      <c r="BCU90"/>
      <c r="BCV90"/>
      <c r="BCW90"/>
      <c r="BCX90"/>
      <c r="BCY90"/>
      <c r="BCZ90"/>
      <c r="BDA90"/>
      <c r="BDB90"/>
      <c r="BDC90"/>
      <c r="BDD90"/>
      <c r="BDE90"/>
      <c r="BDF90"/>
      <c r="BDG90"/>
      <c r="BDH90"/>
      <c r="BDI90"/>
      <c r="BDJ90"/>
      <c r="BDK90"/>
      <c r="BDL90"/>
      <c r="BDM90"/>
      <c r="BDN90"/>
      <c r="BDO90"/>
      <c r="BDP90"/>
      <c r="BDQ90"/>
      <c r="BDR90"/>
      <c r="BDS90"/>
      <c r="BDT90"/>
      <c r="BDU90"/>
      <c r="BDV90"/>
      <c r="BDW90"/>
      <c r="BDX90"/>
      <c r="BDY90"/>
      <c r="BDZ90"/>
      <c r="BEA90"/>
      <c r="BEB90"/>
      <c r="BEC90"/>
      <c r="BED90"/>
      <c r="BEE90"/>
      <c r="BEF90"/>
      <c r="BEG90"/>
      <c r="BEH90"/>
      <c r="BEI90"/>
      <c r="BEJ90"/>
      <c r="BEK90"/>
      <c r="BEL90"/>
      <c r="BEM90"/>
      <c r="BEN90"/>
      <c r="BEO90"/>
      <c r="BEP90"/>
      <c r="BEQ90"/>
      <c r="BER90"/>
      <c r="BES90"/>
      <c r="BET90"/>
      <c r="BEU90"/>
      <c r="BEV90"/>
      <c r="BEW90"/>
      <c r="BEX90"/>
      <c r="BEY90"/>
      <c r="BEZ90"/>
      <c r="BFA90"/>
      <c r="BFB90"/>
      <c r="BFC90"/>
      <c r="BFD90"/>
      <c r="BFE90"/>
      <c r="BFF90"/>
      <c r="BFG90"/>
      <c r="BFH90"/>
      <c r="BFI90"/>
      <c r="BFJ90"/>
      <c r="BFK90"/>
      <c r="BFL90"/>
      <c r="BFM90"/>
      <c r="BFN90"/>
      <c r="BFO90"/>
      <c r="BFP90"/>
      <c r="BFQ90"/>
      <c r="BFR90"/>
      <c r="BFS90"/>
      <c r="BFT90"/>
      <c r="BFU90"/>
      <c r="BFV90"/>
      <c r="BFW90"/>
      <c r="BFX90"/>
      <c r="BFY90"/>
      <c r="BFZ90"/>
      <c r="BGA90"/>
      <c r="BGB90"/>
      <c r="BGC90"/>
      <c r="BGD90"/>
      <c r="BGE90"/>
      <c r="BGF90"/>
      <c r="BGG90"/>
      <c r="BGH90"/>
      <c r="BGI90"/>
      <c r="BGJ90"/>
      <c r="BGK90"/>
      <c r="BGL90"/>
      <c r="BGM90"/>
      <c r="BGN90"/>
      <c r="BGO90"/>
      <c r="BGP90"/>
      <c r="BGQ90"/>
      <c r="BGR90"/>
      <c r="BGS90"/>
      <c r="BGT90"/>
      <c r="BGU90"/>
      <c r="BGV90"/>
      <c r="BGW90"/>
      <c r="BGX90"/>
      <c r="BGY90"/>
      <c r="BGZ90"/>
      <c r="BHA90"/>
      <c r="BHB90"/>
      <c r="BHC90"/>
      <c r="BHD90"/>
      <c r="BHE90"/>
      <c r="BHF90"/>
      <c r="BHG90"/>
      <c r="BHH90"/>
      <c r="BHI90"/>
      <c r="BHJ90"/>
      <c r="BHK90"/>
      <c r="BHL90"/>
      <c r="BHM90"/>
      <c r="BHN90"/>
      <c r="BHO90"/>
      <c r="BHP90"/>
      <c r="BHQ90"/>
      <c r="BHR90"/>
      <c r="BHS90"/>
      <c r="BHT90"/>
      <c r="BHU90"/>
      <c r="BHV90"/>
      <c r="BHW90"/>
      <c r="BHX90"/>
      <c r="BHY90"/>
      <c r="BHZ90"/>
      <c r="BIA90"/>
      <c r="BIB90"/>
      <c r="BIC90"/>
      <c r="BID90"/>
      <c r="BIE90"/>
      <c r="BIF90"/>
      <c r="BIG90"/>
      <c r="BIH90"/>
      <c r="BII90"/>
      <c r="BIJ90"/>
      <c r="BIK90"/>
      <c r="BIL90"/>
      <c r="BIM90"/>
      <c r="BIN90"/>
      <c r="BIO90"/>
      <c r="BIP90"/>
      <c r="BIQ90"/>
      <c r="BIR90"/>
      <c r="BIS90"/>
      <c r="BIT90"/>
      <c r="BIU90"/>
      <c r="BIV90"/>
      <c r="BIW90"/>
      <c r="BIX90"/>
      <c r="BIY90"/>
      <c r="BIZ90"/>
      <c r="BJA90"/>
      <c r="BJB90"/>
      <c r="BJC90"/>
      <c r="BJD90"/>
      <c r="BJE90"/>
      <c r="BJF90"/>
      <c r="BJG90"/>
      <c r="BJH90"/>
      <c r="BJI90"/>
      <c r="BJJ90"/>
      <c r="BJK90"/>
      <c r="BJL90"/>
      <c r="BJM90"/>
      <c r="BJN90"/>
      <c r="BJO90"/>
      <c r="BJP90"/>
      <c r="BJQ90"/>
      <c r="BJR90"/>
      <c r="BJS90"/>
      <c r="BJT90"/>
      <c r="BJU90"/>
      <c r="BJV90"/>
      <c r="BJW90"/>
      <c r="BJX90"/>
      <c r="BJY90"/>
      <c r="BJZ90"/>
      <c r="BKA90"/>
      <c r="BKB90"/>
      <c r="BKC90"/>
      <c r="BKD90"/>
      <c r="BKE90"/>
      <c r="BKF90"/>
      <c r="BKG90"/>
      <c r="BKH90"/>
      <c r="BKI90"/>
      <c r="BKJ90"/>
      <c r="BKK90"/>
      <c r="BKL90"/>
      <c r="BKM90"/>
      <c r="BKN90"/>
      <c r="BKO90"/>
      <c r="BKP90"/>
      <c r="BKQ90"/>
      <c r="BKR90"/>
      <c r="BKS90"/>
      <c r="BKT90"/>
      <c r="BKU90"/>
      <c r="BKV90"/>
      <c r="BKW90"/>
      <c r="BKX90"/>
      <c r="BKY90"/>
      <c r="BKZ90"/>
      <c r="BLA90"/>
      <c r="BLB90"/>
      <c r="BLC90"/>
      <c r="BLD90"/>
      <c r="BLE90"/>
      <c r="BLF90"/>
      <c r="BLG90"/>
      <c r="BLH90"/>
      <c r="BLI90"/>
      <c r="BLJ90"/>
      <c r="BLK90"/>
      <c r="BLL90"/>
      <c r="BLM90"/>
      <c r="BLN90"/>
      <c r="BLO90"/>
      <c r="BLP90"/>
      <c r="BLQ90"/>
      <c r="BLR90"/>
      <c r="BLS90"/>
      <c r="BLT90"/>
      <c r="BLU90"/>
      <c r="BLV90"/>
      <c r="BLW90"/>
      <c r="BLX90"/>
      <c r="BLY90"/>
      <c r="BLZ90"/>
      <c r="BMA90"/>
      <c r="BMB90"/>
      <c r="BMC90"/>
      <c r="BMD90"/>
      <c r="BME90"/>
      <c r="BMF90"/>
      <c r="BMG90"/>
      <c r="BMH90"/>
      <c r="BMI90"/>
      <c r="BMJ90"/>
      <c r="BMK90"/>
      <c r="BML90"/>
      <c r="BMM90"/>
      <c r="BMN90"/>
      <c r="BMO90"/>
      <c r="BMP90"/>
      <c r="BMQ90"/>
      <c r="BMR90"/>
      <c r="BMS90"/>
      <c r="BMT90"/>
      <c r="BMU90"/>
      <c r="BMV90"/>
      <c r="BMW90"/>
      <c r="BMX90"/>
      <c r="BMY90"/>
      <c r="BMZ90"/>
      <c r="BNA90"/>
      <c r="BNB90"/>
      <c r="BNC90"/>
      <c r="BND90"/>
      <c r="BNE90"/>
      <c r="BNF90"/>
      <c r="BNG90"/>
      <c r="BNH90"/>
      <c r="BNI90"/>
      <c r="BNJ90"/>
      <c r="BNK90"/>
      <c r="BNL90"/>
      <c r="BNM90"/>
      <c r="BNN90"/>
      <c r="BNO90"/>
      <c r="BNP90"/>
      <c r="BNQ90"/>
      <c r="BNR90"/>
      <c r="BNS90"/>
      <c r="BNT90"/>
      <c r="BNU90"/>
      <c r="BNV90"/>
      <c r="BNW90"/>
      <c r="BNX90"/>
      <c r="BNY90"/>
      <c r="BNZ90"/>
      <c r="BOA90"/>
      <c r="BOB90"/>
      <c r="BOC90"/>
      <c r="BOD90"/>
      <c r="BOE90"/>
      <c r="BOF90"/>
      <c r="BOG90"/>
      <c r="BOH90"/>
      <c r="BOI90"/>
      <c r="BOJ90"/>
      <c r="BOK90"/>
      <c r="BOL90"/>
      <c r="BOM90"/>
      <c r="BON90"/>
      <c r="BOO90"/>
      <c r="BOP90"/>
      <c r="BOQ90"/>
      <c r="BOR90"/>
      <c r="BOS90"/>
      <c r="BOT90"/>
      <c r="BOU90"/>
      <c r="BOV90"/>
      <c r="BOW90"/>
      <c r="BOX90"/>
      <c r="BOY90"/>
      <c r="BOZ90"/>
      <c r="BPA90"/>
      <c r="BPB90"/>
      <c r="BPC90"/>
      <c r="BPD90"/>
      <c r="BPE90"/>
      <c r="BPF90"/>
      <c r="BPG90"/>
      <c r="BPH90"/>
      <c r="BPI90"/>
      <c r="BPJ90"/>
      <c r="BPK90"/>
      <c r="BPL90"/>
      <c r="BPM90"/>
      <c r="BPN90"/>
      <c r="BPO90"/>
      <c r="BPP90"/>
      <c r="BPQ90"/>
      <c r="BPR90"/>
      <c r="BPS90"/>
      <c r="BPT90"/>
      <c r="BPU90"/>
      <c r="BPV90"/>
      <c r="BPW90"/>
      <c r="BPX90"/>
      <c r="BPY90"/>
      <c r="BPZ90"/>
      <c r="BQA90"/>
      <c r="BQB90"/>
      <c r="BQC90"/>
      <c r="BQD90"/>
      <c r="BQE90"/>
      <c r="BQF90"/>
      <c r="BQG90"/>
      <c r="BQH90"/>
      <c r="BQI90"/>
      <c r="BQJ90"/>
      <c r="BQK90"/>
      <c r="BQL90"/>
      <c r="BQM90"/>
      <c r="BQN90"/>
      <c r="BQO90"/>
      <c r="BQP90"/>
      <c r="BQQ90"/>
      <c r="BQR90"/>
      <c r="BQS90"/>
      <c r="BQT90"/>
      <c r="BQU90"/>
      <c r="BQV90"/>
      <c r="BQW90"/>
      <c r="BQX90"/>
      <c r="BQY90"/>
      <c r="BQZ90"/>
      <c r="BRA90"/>
      <c r="BRB90"/>
      <c r="BRC90"/>
      <c r="BRD90"/>
      <c r="BRE90"/>
      <c r="BRF90"/>
      <c r="BRG90"/>
      <c r="BRH90"/>
      <c r="BRI90"/>
      <c r="BRJ90"/>
      <c r="BRK90"/>
      <c r="BRL90"/>
      <c r="BRM90"/>
      <c r="BRN90"/>
      <c r="BRO90"/>
      <c r="BRP90"/>
      <c r="BRQ90"/>
      <c r="BRR90"/>
      <c r="BRS90"/>
      <c r="BRT90"/>
      <c r="BRU90"/>
      <c r="BRV90"/>
      <c r="BRW90"/>
      <c r="BRX90"/>
      <c r="BRY90"/>
      <c r="BRZ90"/>
      <c r="BSA90"/>
      <c r="BSB90"/>
      <c r="BSC90"/>
      <c r="BSD90"/>
      <c r="BSE90"/>
      <c r="BSF90"/>
      <c r="BSG90"/>
      <c r="BSH90"/>
      <c r="BSI90"/>
      <c r="BSJ90"/>
      <c r="BSK90"/>
      <c r="BSL90"/>
      <c r="BSM90"/>
      <c r="BSN90"/>
      <c r="BSO90"/>
      <c r="BSP90"/>
      <c r="BSQ90"/>
      <c r="BSR90"/>
      <c r="BSS90"/>
      <c r="BST90"/>
      <c r="BSU90"/>
      <c r="BSV90"/>
      <c r="BSW90"/>
      <c r="BSX90"/>
      <c r="BSY90"/>
      <c r="BSZ90"/>
      <c r="BTA90"/>
      <c r="BTB90"/>
      <c r="BTC90"/>
      <c r="BTD90"/>
      <c r="BTE90"/>
      <c r="BTF90"/>
      <c r="BTG90"/>
      <c r="BTH90"/>
      <c r="BTI90"/>
      <c r="BTJ90"/>
      <c r="BTK90"/>
      <c r="BTL90"/>
      <c r="BTM90"/>
      <c r="BTN90"/>
      <c r="BTO90"/>
      <c r="BTP90"/>
      <c r="BTQ90"/>
      <c r="BTR90"/>
      <c r="BTS90"/>
      <c r="BTT90"/>
      <c r="BTU90"/>
      <c r="BTV90"/>
      <c r="BTW90"/>
      <c r="BTX90"/>
      <c r="BTY90"/>
      <c r="BTZ90"/>
      <c r="BUA90"/>
      <c r="BUB90"/>
      <c r="BUC90"/>
      <c r="BUD90"/>
      <c r="BUE90"/>
      <c r="BUF90"/>
      <c r="BUG90"/>
      <c r="BUH90"/>
      <c r="BUI90"/>
      <c r="BUJ90"/>
      <c r="BUK90"/>
      <c r="BUL90"/>
      <c r="BUM90"/>
      <c r="BUN90"/>
      <c r="BUO90"/>
      <c r="BUP90"/>
      <c r="BUQ90"/>
      <c r="BUR90"/>
      <c r="BUS90"/>
      <c r="BUT90"/>
      <c r="BUU90"/>
      <c r="BUV90"/>
      <c r="BUW90"/>
      <c r="BUX90"/>
      <c r="BUY90"/>
      <c r="BUZ90"/>
      <c r="BVA90"/>
      <c r="BVB90"/>
      <c r="BVC90"/>
      <c r="BVD90"/>
      <c r="BVE90"/>
      <c r="BVF90"/>
      <c r="BVG90"/>
      <c r="BVH90"/>
      <c r="BVI90"/>
      <c r="BVJ90"/>
      <c r="BVK90"/>
      <c r="BVL90"/>
      <c r="BVM90"/>
      <c r="BVN90"/>
      <c r="BVO90"/>
      <c r="BVP90"/>
      <c r="BVQ90"/>
      <c r="BVR90"/>
      <c r="BVS90"/>
      <c r="BVT90"/>
      <c r="BVU90"/>
      <c r="BVV90"/>
      <c r="BVW90"/>
      <c r="BVX90"/>
      <c r="BVY90"/>
      <c r="BVZ90"/>
      <c r="BWA90"/>
      <c r="BWB90"/>
      <c r="BWC90"/>
      <c r="BWD90"/>
      <c r="BWE90"/>
      <c r="BWF90"/>
      <c r="BWG90"/>
      <c r="BWH90"/>
      <c r="BWI90"/>
      <c r="BWJ90"/>
      <c r="BWK90"/>
      <c r="BWL90"/>
      <c r="BWM90"/>
      <c r="BWN90"/>
      <c r="BWO90"/>
      <c r="BWP90"/>
      <c r="BWQ90"/>
      <c r="BWR90"/>
      <c r="BWS90"/>
      <c r="BWT90"/>
      <c r="BWU90"/>
      <c r="BWV90"/>
      <c r="BWW90"/>
      <c r="BWX90"/>
      <c r="BWY90"/>
      <c r="BWZ90"/>
      <c r="BXA90"/>
      <c r="BXB90"/>
      <c r="BXC90"/>
      <c r="BXD90"/>
      <c r="BXE90"/>
      <c r="BXF90"/>
      <c r="BXG90"/>
      <c r="BXH90"/>
      <c r="BXI90"/>
      <c r="BXJ90"/>
      <c r="BXK90"/>
      <c r="BXL90"/>
      <c r="BXM90"/>
      <c r="BXN90"/>
      <c r="BXO90"/>
      <c r="BXP90"/>
      <c r="BXQ90"/>
      <c r="BXR90"/>
      <c r="BXS90"/>
      <c r="BXT90"/>
      <c r="BXU90"/>
      <c r="BXV90"/>
      <c r="BXW90"/>
      <c r="BXX90"/>
      <c r="BXY90"/>
      <c r="BXZ90"/>
      <c r="BYA90"/>
      <c r="BYB90"/>
      <c r="BYC90"/>
      <c r="BYD90"/>
      <c r="BYE90"/>
      <c r="BYF90"/>
      <c r="BYG90"/>
      <c r="BYH90"/>
      <c r="BYI90"/>
      <c r="BYJ90"/>
      <c r="BYK90"/>
      <c r="BYL90"/>
      <c r="BYM90"/>
      <c r="BYN90"/>
      <c r="BYO90"/>
      <c r="BYP90"/>
      <c r="BYQ90"/>
      <c r="BYR90"/>
      <c r="BYS90"/>
      <c r="BYT90"/>
      <c r="BYU90"/>
      <c r="BYV90"/>
      <c r="BYW90"/>
      <c r="BYX90"/>
      <c r="BYY90"/>
      <c r="BYZ90"/>
      <c r="BZA90"/>
      <c r="BZB90"/>
      <c r="BZC90"/>
      <c r="BZD90"/>
      <c r="BZE90"/>
      <c r="BZF90"/>
      <c r="BZG90"/>
      <c r="BZH90"/>
      <c r="BZI90"/>
      <c r="BZJ90"/>
      <c r="BZK90"/>
      <c r="BZL90"/>
      <c r="BZM90"/>
      <c r="BZN90"/>
      <c r="BZO90"/>
      <c r="BZP90"/>
      <c r="BZQ90"/>
      <c r="BZR90"/>
      <c r="BZS90"/>
      <c r="BZT90"/>
      <c r="BZU90"/>
      <c r="BZV90"/>
      <c r="BZW90"/>
      <c r="BZX90"/>
      <c r="BZY90"/>
      <c r="BZZ90"/>
      <c r="CAA90"/>
      <c r="CAB90"/>
      <c r="CAC90"/>
      <c r="CAD90"/>
      <c r="CAE90"/>
      <c r="CAF90"/>
      <c r="CAG90"/>
      <c r="CAH90"/>
      <c r="CAI90"/>
      <c r="CAJ90"/>
      <c r="CAK90"/>
      <c r="CAL90"/>
      <c r="CAM90"/>
      <c r="CAN90"/>
      <c r="CAO90"/>
      <c r="CAP90"/>
      <c r="CAQ90"/>
      <c r="CAR90"/>
      <c r="CAS90"/>
      <c r="CAT90"/>
      <c r="CAU90"/>
      <c r="CAV90"/>
      <c r="CAW90"/>
      <c r="CAX90"/>
      <c r="CAY90"/>
      <c r="CAZ90"/>
      <c r="CBA90"/>
      <c r="CBB90"/>
      <c r="CBC90"/>
      <c r="CBD90"/>
      <c r="CBE90"/>
      <c r="CBF90"/>
      <c r="CBG90"/>
      <c r="CBH90"/>
      <c r="CBI90"/>
      <c r="CBJ90"/>
      <c r="CBK90"/>
      <c r="CBL90"/>
      <c r="CBM90"/>
      <c r="CBN90"/>
      <c r="CBO90"/>
      <c r="CBP90"/>
      <c r="CBQ90"/>
      <c r="CBR90"/>
      <c r="CBS90"/>
      <c r="CBT90"/>
      <c r="CBU90"/>
      <c r="CBV90"/>
      <c r="CBW90"/>
      <c r="CBX90"/>
      <c r="CBY90"/>
      <c r="CBZ90"/>
      <c r="CCA90"/>
      <c r="CCB90"/>
      <c r="CCC90"/>
      <c r="CCD90"/>
      <c r="CCE90"/>
      <c r="CCF90"/>
      <c r="CCG90"/>
      <c r="CCH90"/>
      <c r="CCI90"/>
      <c r="CCJ90"/>
      <c r="CCK90"/>
      <c r="CCL90"/>
      <c r="CCM90"/>
      <c r="CCN90"/>
      <c r="CCO90"/>
      <c r="CCP90"/>
      <c r="CCQ90"/>
      <c r="CCR90"/>
      <c r="CCS90"/>
      <c r="CCT90"/>
      <c r="CCU90"/>
      <c r="CCV90"/>
      <c r="CCW90"/>
      <c r="CCX90"/>
      <c r="CCY90"/>
      <c r="CCZ90"/>
      <c r="CDA90"/>
      <c r="CDB90"/>
      <c r="CDC90"/>
      <c r="CDD90"/>
      <c r="CDE90"/>
      <c r="CDF90"/>
      <c r="CDG90"/>
      <c r="CDH90"/>
      <c r="CDI90"/>
      <c r="CDJ90"/>
      <c r="CDK90"/>
      <c r="CDL90"/>
      <c r="CDM90"/>
      <c r="CDN90"/>
      <c r="CDO90"/>
      <c r="CDP90"/>
      <c r="CDQ90"/>
      <c r="CDR90"/>
      <c r="CDS90"/>
      <c r="CDT90"/>
      <c r="CDU90"/>
      <c r="CDV90"/>
      <c r="CDW90"/>
      <c r="CDX90"/>
      <c r="CDY90"/>
      <c r="CDZ90"/>
      <c r="CEA90"/>
      <c r="CEB90"/>
      <c r="CEC90"/>
      <c r="CED90"/>
      <c r="CEE90"/>
      <c r="CEF90"/>
      <c r="CEG90"/>
      <c r="CEH90"/>
      <c r="CEI90"/>
      <c r="CEJ90"/>
      <c r="CEK90"/>
      <c r="CEL90"/>
      <c r="CEM90"/>
      <c r="CEN90"/>
      <c r="CEO90"/>
      <c r="CEP90"/>
      <c r="CEQ90"/>
      <c r="CER90"/>
      <c r="CES90"/>
      <c r="CET90"/>
      <c r="CEU90"/>
      <c r="CEV90"/>
      <c r="CEW90"/>
      <c r="CEX90"/>
      <c r="CEY90"/>
      <c r="CEZ90"/>
      <c r="CFA90"/>
      <c r="CFB90"/>
      <c r="CFC90"/>
      <c r="CFD90"/>
      <c r="CFE90"/>
      <c r="CFF90"/>
      <c r="CFG90"/>
      <c r="CFH90"/>
      <c r="CFI90"/>
      <c r="CFJ90"/>
      <c r="CFK90"/>
      <c r="CFL90"/>
      <c r="CFM90"/>
      <c r="CFN90"/>
      <c r="CFO90"/>
      <c r="CFP90"/>
      <c r="CFQ90"/>
      <c r="CFR90"/>
      <c r="CFS90"/>
      <c r="CFT90"/>
      <c r="CFU90"/>
      <c r="CFV90"/>
      <c r="CFW90"/>
      <c r="CFX90"/>
      <c r="CFY90"/>
      <c r="CFZ90"/>
      <c r="CGA90"/>
      <c r="CGB90"/>
      <c r="CGC90"/>
      <c r="CGD90"/>
      <c r="CGE90"/>
      <c r="CGF90"/>
      <c r="CGG90"/>
      <c r="CGH90"/>
      <c r="CGI90"/>
      <c r="CGJ90"/>
      <c r="CGK90"/>
      <c r="CGL90"/>
      <c r="CGM90"/>
      <c r="CGN90"/>
      <c r="CGO90"/>
      <c r="CGP90"/>
      <c r="CGQ90"/>
      <c r="CGR90"/>
      <c r="CGS90"/>
      <c r="CGT90"/>
      <c r="CGU90"/>
      <c r="CGV90"/>
      <c r="CGW90"/>
      <c r="CGX90"/>
      <c r="CGY90"/>
      <c r="CGZ90"/>
      <c r="CHA90"/>
      <c r="CHB90"/>
      <c r="CHC90"/>
      <c r="CHD90"/>
      <c r="CHE90"/>
      <c r="CHF90"/>
      <c r="CHG90"/>
      <c r="CHH90"/>
      <c r="CHI90"/>
      <c r="CHJ90"/>
      <c r="CHK90"/>
      <c r="CHL90"/>
      <c r="CHM90"/>
      <c r="CHN90"/>
      <c r="CHO90"/>
      <c r="CHP90"/>
      <c r="CHQ90"/>
      <c r="CHR90"/>
      <c r="CHS90"/>
      <c r="CHT90"/>
      <c r="CHU90"/>
      <c r="CHV90"/>
      <c r="CHW90"/>
      <c r="CHX90"/>
      <c r="CHY90"/>
      <c r="CHZ90"/>
      <c r="CIA90"/>
      <c r="CIB90"/>
      <c r="CIC90"/>
      <c r="CID90"/>
      <c r="CIE90"/>
      <c r="CIF90"/>
      <c r="CIG90"/>
      <c r="CIH90"/>
      <c r="CII90"/>
      <c r="CIJ90"/>
      <c r="CIK90"/>
      <c r="CIL90"/>
      <c r="CIM90"/>
      <c r="CIN90"/>
      <c r="CIO90"/>
      <c r="CIP90"/>
      <c r="CIQ90"/>
      <c r="CIR90"/>
      <c r="CIS90"/>
      <c r="CIT90"/>
      <c r="CIU90"/>
      <c r="CIV90"/>
      <c r="CIW90"/>
      <c r="CIX90"/>
      <c r="CIY90"/>
      <c r="CIZ90"/>
      <c r="CJA90"/>
      <c r="CJB90"/>
      <c r="CJC90"/>
      <c r="CJD90"/>
      <c r="CJE90"/>
      <c r="CJF90"/>
      <c r="CJG90"/>
      <c r="CJH90"/>
      <c r="CJI90"/>
      <c r="CJJ90"/>
      <c r="CJK90"/>
      <c r="CJL90"/>
      <c r="CJM90"/>
      <c r="CJN90"/>
      <c r="CJO90"/>
      <c r="CJP90"/>
      <c r="CJQ90"/>
      <c r="CJR90"/>
      <c r="CJS90"/>
      <c r="CJT90"/>
      <c r="CJU90"/>
      <c r="CJV90"/>
      <c r="CJW90"/>
      <c r="CJX90"/>
      <c r="CJY90"/>
      <c r="CJZ90"/>
      <c r="CKA90"/>
      <c r="CKB90"/>
      <c r="CKC90"/>
      <c r="CKD90"/>
      <c r="CKE90"/>
      <c r="CKF90"/>
      <c r="CKG90"/>
      <c r="CKH90"/>
      <c r="CKI90"/>
      <c r="CKJ90"/>
      <c r="CKK90"/>
      <c r="CKL90"/>
      <c r="CKM90"/>
      <c r="CKN90"/>
      <c r="CKO90"/>
      <c r="CKP90"/>
      <c r="CKQ90"/>
      <c r="CKR90"/>
      <c r="CKS90"/>
      <c r="CKT90"/>
      <c r="CKU90"/>
      <c r="CKV90"/>
      <c r="CKW90"/>
      <c r="CKX90"/>
      <c r="CKY90"/>
      <c r="CKZ90"/>
      <c r="CLA90"/>
      <c r="CLB90"/>
      <c r="CLC90"/>
      <c r="CLD90"/>
      <c r="CLE90"/>
      <c r="CLF90"/>
      <c r="CLG90"/>
      <c r="CLH90"/>
      <c r="CLI90"/>
      <c r="CLJ90"/>
      <c r="CLK90"/>
      <c r="CLL90"/>
      <c r="CLM90"/>
      <c r="CLN90"/>
      <c r="CLO90"/>
      <c r="CLP90"/>
      <c r="CLQ90"/>
      <c r="CLR90"/>
      <c r="CLS90"/>
      <c r="CLT90"/>
      <c r="CLU90"/>
      <c r="CLV90"/>
      <c r="CLW90"/>
      <c r="CLX90"/>
      <c r="CLY90"/>
      <c r="CLZ90"/>
      <c r="CMA90"/>
      <c r="CMB90"/>
      <c r="CMC90"/>
      <c r="CMD90"/>
      <c r="CME90"/>
      <c r="CMF90"/>
      <c r="CMG90"/>
      <c r="CMH90"/>
      <c r="CMI90"/>
      <c r="CMJ90"/>
      <c r="CMK90"/>
      <c r="CML90"/>
      <c r="CMM90"/>
      <c r="CMN90"/>
      <c r="CMO90"/>
      <c r="CMP90"/>
      <c r="CMQ90"/>
      <c r="CMR90"/>
      <c r="CMS90"/>
      <c r="CMT90"/>
      <c r="CMU90"/>
      <c r="CMV90"/>
      <c r="CMW90"/>
      <c r="CMX90"/>
      <c r="CMY90"/>
      <c r="CMZ90"/>
      <c r="CNA90"/>
      <c r="CNB90"/>
      <c r="CNC90"/>
      <c r="CND90"/>
      <c r="CNE90"/>
      <c r="CNF90"/>
      <c r="CNG90"/>
      <c r="CNH90"/>
      <c r="CNI90"/>
      <c r="CNJ90"/>
      <c r="CNK90"/>
      <c r="CNL90"/>
      <c r="CNM90"/>
      <c r="CNN90"/>
      <c r="CNO90"/>
      <c r="CNP90"/>
      <c r="CNQ90"/>
      <c r="CNR90"/>
      <c r="CNS90"/>
      <c r="CNT90"/>
      <c r="CNU90"/>
      <c r="CNV90"/>
      <c r="CNW90"/>
      <c r="CNX90"/>
      <c r="CNY90"/>
      <c r="CNZ90"/>
      <c r="COA90"/>
      <c r="COB90"/>
      <c r="COC90"/>
      <c r="COD90"/>
      <c r="COE90"/>
      <c r="COF90"/>
      <c r="COG90"/>
      <c r="COH90"/>
      <c r="COI90"/>
      <c r="COJ90"/>
      <c r="COK90"/>
      <c r="COL90"/>
      <c r="COM90"/>
      <c r="CON90"/>
      <c r="COO90"/>
      <c r="COP90"/>
      <c r="COQ90"/>
      <c r="COR90"/>
      <c r="COS90"/>
      <c r="COT90"/>
      <c r="COU90"/>
      <c r="COV90"/>
      <c r="COW90"/>
      <c r="COX90"/>
      <c r="COY90"/>
      <c r="COZ90"/>
      <c r="CPA90"/>
      <c r="CPB90"/>
      <c r="CPC90"/>
      <c r="CPD90"/>
      <c r="CPE90"/>
      <c r="CPF90"/>
      <c r="CPG90"/>
      <c r="CPH90"/>
      <c r="CPI90"/>
      <c r="CPJ90"/>
      <c r="CPK90"/>
      <c r="CPL90"/>
      <c r="CPM90"/>
      <c r="CPN90"/>
      <c r="CPO90"/>
      <c r="CPP90"/>
      <c r="CPQ90"/>
      <c r="CPR90"/>
      <c r="CPS90"/>
      <c r="CPT90"/>
      <c r="CPU90"/>
      <c r="CPV90"/>
      <c r="CPW90"/>
      <c r="CPX90"/>
      <c r="CPY90"/>
      <c r="CPZ90"/>
      <c r="CQA90"/>
      <c r="CQB90"/>
      <c r="CQC90"/>
      <c r="CQD90"/>
      <c r="CQE90"/>
      <c r="CQF90"/>
      <c r="CQG90"/>
      <c r="CQH90"/>
      <c r="CQI90"/>
      <c r="CQJ90"/>
      <c r="CQK90"/>
      <c r="CQL90"/>
      <c r="CQM90"/>
      <c r="CQN90"/>
      <c r="CQO90"/>
      <c r="CQP90"/>
      <c r="CQQ90"/>
      <c r="CQR90"/>
      <c r="CQS90"/>
      <c r="CQT90"/>
      <c r="CQU90"/>
      <c r="CQV90"/>
      <c r="CQW90"/>
      <c r="CQX90"/>
      <c r="CQY90"/>
      <c r="CQZ90"/>
      <c r="CRA90"/>
      <c r="CRB90"/>
      <c r="CRC90"/>
      <c r="CRD90"/>
      <c r="CRE90"/>
      <c r="CRF90"/>
      <c r="CRG90"/>
      <c r="CRH90"/>
      <c r="CRI90"/>
      <c r="CRJ90"/>
      <c r="CRK90"/>
      <c r="CRL90"/>
      <c r="CRM90"/>
      <c r="CRN90"/>
      <c r="CRO90"/>
      <c r="CRP90"/>
      <c r="CRQ90"/>
      <c r="CRR90"/>
      <c r="CRS90"/>
      <c r="CRT90"/>
      <c r="CRU90"/>
      <c r="CRV90"/>
      <c r="CRW90"/>
      <c r="CRX90"/>
      <c r="CRY90"/>
      <c r="CRZ90"/>
      <c r="CSA90"/>
      <c r="CSB90"/>
      <c r="CSC90"/>
      <c r="CSD90"/>
      <c r="CSE90"/>
      <c r="CSF90"/>
      <c r="CSG90"/>
      <c r="CSH90"/>
      <c r="CSI90"/>
      <c r="CSJ90"/>
      <c r="CSK90"/>
      <c r="CSL90"/>
      <c r="CSM90"/>
      <c r="CSN90"/>
      <c r="CSO90"/>
      <c r="CSP90"/>
      <c r="CSQ90"/>
      <c r="CSR90"/>
      <c r="CSS90"/>
      <c r="CST90"/>
      <c r="CSU90"/>
      <c r="CSV90"/>
      <c r="CSW90"/>
      <c r="CSX90"/>
      <c r="CSY90"/>
      <c r="CSZ90"/>
      <c r="CTA90"/>
      <c r="CTB90"/>
      <c r="CTC90"/>
      <c r="CTD90"/>
      <c r="CTE90"/>
      <c r="CTF90"/>
      <c r="CTG90"/>
      <c r="CTH90"/>
      <c r="CTI90"/>
      <c r="CTJ90"/>
      <c r="CTK90"/>
      <c r="CTL90"/>
      <c r="CTM90"/>
      <c r="CTN90"/>
      <c r="CTO90"/>
      <c r="CTP90"/>
      <c r="CTQ90"/>
      <c r="CTR90"/>
      <c r="CTS90"/>
      <c r="CTT90"/>
      <c r="CTU90"/>
      <c r="CTV90"/>
      <c r="CTW90"/>
      <c r="CTX90"/>
      <c r="CTY90"/>
      <c r="CTZ90"/>
      <c r="CUA90"/>
      <c r="CUB90"/>
      <c r="CUC90"/>
      <c r="CUD90"/>
      <c r="CUE90"/>
      <c r="CUF90"/>
      <c r="CUG90"/>
      <c r="CUH90"/>
      <c r="CUI90"/>
      <c r="CUJ90"/>
      <c r="CUK90"/>
      <c r="CUL90"/>
      <c r="CUM90"/>
      <c r="CUN90"/>
      <c r="CUO90"/>
      <c r="CUP90"/>
      <c r="CUQ90"/>
      <c r="CUR90"/>
      <c r="CUS90"/>
      <c r="CUT90"/>
      <c r="CUU90"/>
      <c r="CUV90"/>
      <c r="CUW90"/>
      <c r="CUX90"/>
      <c r="CUY90"/>
      <c r="CUZ90"/>
      <c r="CVA90"/>
      <c r="CVB90"/>
      <c r="CVC90"/>
      <c r="CVD90"/>
      <c r="CVE90"/>
      <c r="CVF90"/>
      <c r="CVG90"/>
      <c r="CVH90"/>
      <c r="CVI90"/>
      <c r="CVJ90"/>
      <c r="CVK90"/>
      <c r="CVL90"/>
      <c r="CVM90"/>
      <c r="CVN90"/>
      <c r="CVO90"/>
      <c r="CVP90"/>
      <c r="CVQ90"/>
      <c r="CVR90"/>
      <c r="CVS90"/>
      <c r="CVT90"/>
      <c r="CVU90"/>
      <c r="CVV90"/>
      <c r="CVW90"/>
      <c r="CVX90"/>
      <c r="CVY90"/>
      <c r="CVZ90"/>
      <c r="CWA90"/>
      <c r="CWB90"/>
      <c r="CWC90"/>
      <c r="CWD90"/>
      <c r="CWE90"/>
      <c r="CWF90"/>
      <c r="CWG90"/>
      <c r="CWH90"/>
      <c r="CWI90"/>
      <c r="CWJ90"/>
      <c r="CWK90"/>
      <c r="CWL90"/>
      <c r="CWM90"/>
      <c r="CWN90"/>
      <c r="CWO90"/>
      <c r="CWP90"/>
      <c r="CWQ90"/>
      <c r="CWR90"/>
      <c r="CWS90"/>
      <c r="CWT90"/>
      <c r="CWU90"/>
      <c r="CWV90"/>
      <c r="CWW90"/>
      <c r="CWX90"/>
      <c r="CWY90"/>
      <c r="CWZ90"/>
      <c r="CXA90"/>
      <c r="CXB90"/>
      <c r="CXC90"/>
      <c r="CXD90"/>
      <c r="CXE90"/>
      <c r="CXF90"/>
      <c r="CXG90"/>
      <c r="CXH90"/>
      <c r="CXI90"/>
      <c r="CXJ90"/>
      <c r="CXK90"/>
      <c r="CXL90"/>
      <c r="CXM90"/>
      <c r="CXN90"/>
      <c r="CXO90"/>
      <c r="CXP90"/>
      <c r="CXQ90"/>
      <c r="CXR90"/>
      <c r="CXS90"/>
      <c r="CXT90"/>
      <c r="CXU90"/>
      <c r="CXV90"/>
      <c r="CXW90"/>
      <c r="CXX90"/>
      <c r="CXY90"/>
      <c r="CXZ90"/>
      <c r="CYA90"/>
      <c r="CYB90"/>
      <c r="CYC90"/>
      <c r="CYD90"/>
      <c r="CYE90"/>
      <c r="CYF90"/>
      <c r="CYG90"/>
      <c r="CYH90"/>
      <c r="CYI90"/>
      <c r="CYJ90"/>
      <c r="CYK90"/>
      <c r="CYL90"/>
      <c r="CYM90"/>
      <c r="CYN90"/>
      <c r="CYO90"/>
      <c r="CYP90"/>
      <c r="CYQ90"/>
      <c r="CYR90"/>
      <c r="CYS90"/>
      <c r="CYT90"/>
      <c r="CYU90"/>
      <c r="CYV90"/>
      <c r="CYW90"/>
      <c r="CYX90"/>
      <c r="CYY90"/>
      <c r="CYZ90"/>
      <c r="CZA90"/>
      <c r="CZB90"/>
      <c r="CZC90"/>
      <c r="CZD90"/>
      <c r="CZE90"/>
      <c r="CZF90"/>
      <c r="CZG90"/>
      <c r="CZH90"/>
      <c r="CZI90"/>
      <c r="CZJ90"/>
      <c r="CZK90"/>
      <c r="CZL90"/>
      <c r="CZM90"/>
      <c r="CZN90"/>
      <c r="CZO90"/>
      <c r="CZP90"/>
      <c r="CZQ90"/>
      <c r="CZR90"/>
      <c r="CZS90"/>
      <c r="CZT90"/>
      <c r="CZU90"/>
      <c r="CZV90"/>
      <c r="CZW90"/>
      <c r="CZX90"/>
      <c r="CZY90"/>
      <c r="CZZ90"/>
      <c r="DAA90"/>
      <c r="DAB90"/>
      <c r="DAC90"/>
      <c r="DAD90"/>
      <c r="DAE90"/>
      <c r="DAF90"/>
      <c r="DAG90"/>
      <c r="DAH90"/>
      <c r="DAI90"/>
      <c r="DAJ90"/>
      <c r="DAK90"/>
      <c r="DAL90"/>
      <c r="DAM90"/>
      <c r="DAN90"/>
      <c r="DAO90"/>
      <c r="DAP90"/>
      <c r="DAQ90"/>
      <c r="DAR90"/>
      <c r="DAS90"/>
      <c r="DAT90"/>
      <c r="DAU90"/>
      <c r="DAV90"/>
      <c r="DAW90"/>
      <c r="DAX90"/>
      <c r="DAY90"/>
      <c r="DAZ90"/>
      <c r="DBA90"/>
      <c r="DBB90"/>
      <c r="DBC90"/>
      <c r="DBD90"/>
      <c r="DBE90"/>
      <c r="DBF90"/>
      <c r="DBG90"/>
      <c r="DBH90"/>
      <c r="DBI90"/>
      <c r="DBJ90"/>
      <c r="DBK90"/>
      <c r="DBL90"/>
      <c r="DBM90"/>
      <c r="DBN90"/>
      <c r="DBO90"/>
      <c r="DBP90"/>
      <c r="DBQ90"/>
      <c r="DBR90"/>
      <c r="DBS90"/>
      <c r="DBT90"/>
      <c r="DBU90"/>
      <c r="DBV90"/>
      <c r="DBW90"/>
      <c r="DBX90"/>
      <c r="DBY90"/>
      <c r="DBZ90"/>
      <c r="DCA90"/>
      <c r="DCB90"/>
      <c r="DCC90"/>
      <c r="DCD90"/>
      <c r="DCE90"/>
      <c r="DCF90"/>
      <c r="DCG90"/>
      <c r="DCH90"/>
      <c r="DCI90"/>
      <c r="DCJ90"/>
      <c r="DCK90"/>
      <c r="DCL90"/>
      <c r="DCM90"/>
      <c r="DCN90"/>
      <c r="DCO90"/>
      <c r="DCP90"/>
      <c r="DCQ90"/>
      <c r="DCR90"/>
      <c r="DCS90"/>
      <c r="DCT90"/>
      <c r="DCU90"/>
      <c r="DCV90"/>
      <c r="DCW90"/>
      <c r="DCX90"/>
      <c r="DCY90"/>
      <c r="DCZ90"/>
      <c r="DDA90"/>
      <c r="DDB90"/>
      <c r="DDC90"/>
      <c r="DDD90"/>
      <c r="DDE90"/>
      <c r="DDF90"/>
      <c r="DDG90"/>
      <c r="DDH90"/>
      <c r="DDI90"/>
      <c r="DDJ90"/>
      <c r="DDK90"/>
      <c r="DDL90"/>
      <c r="DDM90"/>
      <c r="DDN90"/>
      <c r="DDO90"/>
      <c r="DDP90"/>
      <c r="DDQ90"/>
      <c r="DDR90"/>
      <c r="DDS90"/>
      <c r="DDT90"/>
      <c r="DDU90"/>
      <c r="DDV90"/>
      <c r="DDW90"/>
      <c r="DDX90"/>
      <c r="DDY90"/>
      <c r="DDZ90"/>
      <c r="DEA90"/>
      <c r="DEB90"/>
      <c r="DEC90"/>
      <c r="DED90"/>
      <c r="DEE90"/>
      <c r="DEF90"/>
      <c r="DEG90"/>
      <c r="DEH90"/>
      <c r="DEI90"/>
      <c r="DEJ90"/>
      <c r="DEK90"/>
      <c r="DEL90"/>
      <c r="DEM90"/>
      <c r="DEN90"/>
      <c r="DEO90"/>
      <c r="DEP90"/>
      <c r="DEQ90"/>
      <c r="DER90"/>
      <c r="DES90"/>
      <c r="DET90"/>
      <c r="DEU90"/>
      <c r="DEV90"/>
      <c r="DEW90"/>
      <c r="DEX90"/>
      <c r="DEY90"/>
      <c r="DEZ90"/>
      <c r="DFA90"/>
      <c r="DFB90"/>
      <c r="DFC90"/>
      <c r="DFD90"/>
      <c r="DFE90"/>
      <c r="DFF90"/>
      <c r="DFG90"/>
      <c r="DFH90"/>
      <c r="DFI90"/>
      <c r="DFJ90"/>
      <c r="DFK90"/>
      <c r="DFL90"/>
      <c r="DFM90"/>
      <c r="DFN90"/>
      <c r="DFO90"/>
      <c r="DFP90"/>
      <c r="DFQ90"/>
      <c r="DFR90"/>
      <c r="DFS90"/>
      <c r="DFT90"/>
      <c r="DFU90"/>
      <c r="DFV90"/>
      <c r="DFW90"/>
      <c r="DFX90"/>
      <c r="DFY90"/>
      <c r="DFZ90"/>
      <c r="DGA90"/>
      <c r="DGB90"/>
      <c r="DGC90"/>
      <c r="DGD90"/>
      <c r="DGE90"/>
      <c r="DGF90"/>
      <c r="DGG90"/>
      <c r="DGH90"/>
      <c r="DGI90"/>
      <c r="DGJ90"/>
      <c r="DGK90"/>
      <c r="DGL90"/>
      <c r="DGM90"/>
      <c r="DGN90"/>
      <c r="DGO90"/>
      <c r="DGP90"/>
      <c r="DGQ90"/>
      <c r="DGR90"/>
      <c r="DGS90"/>
      <c r="DGT90"/>
      <c r="DGU90"/>
      <c r="DGV90"/>
      <c r="DGW90"/>
      <c r="DGX90"/>
      <c r="DGY90"/>
      <c r="DGZ90"/>
      <c r="DHA90"/>
      <c r="DHB90"/>
      <c r="DHC90"/>
      <c r="DHD90"/>
      <c r="DHE90"/>
      <c r="DHF90"/>
      <c r="DHG90"/>
      <c r="DHH90"/>
      <c r="DHI90"/>
      <c r="DHJ90"/>
      <c r="DHK90"/>
      <c r="DHL90"/>
      <c r="DHM90"/>
      <c r="DHN90"/>
      <c r="DHO90"/>
      <c r="DHP90"/>
      <c r="DHQ90"/>
      <c r="DHR90"/>
      <c r="DHS90"/>
      <c r="DHT90"/>
      <c r="DHU90"/>
      <c r="DHV90"/>
      <c r="DHW90"/>
      <c r="DHX90"/>
      <c r="DHY90"/>
      <c r="DHZ90"/>
      <c r="DIA90"/>
      <c r="DIB90"/>
      <c r="DIC90"/>
      <c r="DID90"/>
      <c r="DIE90"/>
      <c r="DIF90"/>
      <c r="DIG90"/>
      <c r="DIH90"/>
      <c r="DII90"/>
      <c r="DIJ90"/>
      <c r="DIK90"/>
      <c r="DIL90"/>
      <c r="DIM90"/>
      <c r="DIN90"/>
      <c r="DIO90"/>
      <c r="DIP90"/>
      <c r="DIQ90"/>
      <c r="DIR90"/>
      <c r="DIS90"/>
      <c r="DIT90"/>
      <c r="DIU90"/>
      <c r="DIV90"/>
      <c r="DIW90"/>
      <c r="DIX90"/>
      <c r="DIY90"/>
      <c r="DIZ90"/>
      <c r="DJA90"/>
      <c r="DJB90"/>
      <c r="DJC90"/>
      <c r="DJD90"/>
      <c r="DJE90"/>
      <c r="DJF90"/>
      <c r="DJG90"/>
      <c r="DJH90"/>
      <c r="DJI90"/>
      <c r="DJJ90"/>
      <c r="DJK90"/>
      <c r="DJL90"/>
      <c r="DJM90"/>
      <c r="DJN90"/>
      <c r="DJO90"/>
      <c r="DJP90"/>
      <c r="DJQ90"/>
      <c r="DJR90"/>
      <c r="DJS90"/>
      <c r="DJT90"/>
      <c r="DJU90"/>
      <c r="DJV90"/>
      <c r="DJW90"/>
      <c r="DJX90"/>
      <c r="DJY90"/>
      <c r="DJZ90"/>
      <c r="DKA90"/>
      <c r="DKB90"/>
      <c r="DKC90"/>
      <c r="DKD90"/>
      <c r="DKE90"/>
      <c r="DKF90"/>
      <c r="DKG90"/>
      <c r="DKH90"/>
      <c r="DKI90"/>
      <c r="DKJ90"/>
      <c r="DKK90"/>
      <c r="DKL90"/>
      <c r="DKM90"/>
      <c r="DKN90"/>
      <c r="DKO90"/>
      <c r="DKP90"/>
      <c r="DKQ90"/>
      <c r="DKR90"/>
      <c r="DKS90"/>
      <c r="DKT90"/>
      <c r="DKU90"/>
      <c r="DKV90"/>
      <c r="DKW90"/>
      <c r="DKX90"/>
      <c r="DKY90"/>
      <c r="DKZ90"/>
      <c r="DLA90"/>
      <c r="DLB90"/>
      <c r="DLC90"/>
      <c r="DLD90"/>
      <c r="DLE90"/>
      <c r="DLF90"/>
      <c r="DLG90"/>
      <c r="DLH90"/>
      <c r="DLI90"/>
      <c r="DLJ90"/>
      <c r="DLK90"/>
      <c r="DLL90"/>
      <c r="DLM90"/>
      <c r="DLN90"/>
      <c r="DLO90"/>
      <c r="DLP90"/>
      <c r="DLQ90"/>
      <c r="DLR90"/>
      <c r="DLS90"/>
      <c r="DLT90"/>
      <c r="DLU90"/>
      <c r="DLV90"/>
      <c r="DLW90"/>
      <c r="DLX90"/>
      <c r="DLY90"/>
      <c r="DLZ90"/>
      <c r="DMA90"/>
      <c r="DMB90"/>
      <c r="DMC90"/>
      <c r="DMD90"/>
      <c r="DME90"/>
      <c r="DMF90"/>
      <c r="DMG90"/>
      <c r="DMH90"/>
      <c r="DMI90"/>
      <c r="DMJ90"/>
      <c r="DMK90"/>
      <c r="DML90"/>
      <c r="DMM90"/>
      <c r="DMN90"/>
      <c r="DMO90"/>
      <c r="DMP90"/>
      <c r="DMQ90"/>
      <c r="DMR90"/>
      <c r="DMS90"/>
      <c r="DMT90"/>
      <c r="DMU90"/>
      <c r="DMV90"/>
      <c r="DMW90"/>
      <c r="DMX90"/>
      <c r="DMY90"/>
      <c r="DMZ90"/>
      <c r="DNA90"/>
      <c r="DNB90"/>
      <c r="DNC90"/>
      <c r="DND90"/>
      <c r="DNE90"/>
      <c r="DNF90"/>
      <c r="DNG90"/>
      <c r="DNH90"/>
      <c r="DNI90"/>
      <c r="DNJ90"/>
      <c r="DNK90"/>
      <c r="DNL90"/>
      <c r="DNM90"/>
      <c r="DNN90"/>
      <c r="DNO90"/>
      <c r="DNP90"/>
      <c r="DNQ90"/>
      <c r="DNR90"/>
      <c r="DNS90"/>
      <c r="DNT90"/>
      <c r="DNU90"/>
      <c r="DNV90"/>
      <c r="DNW90"/>
      <c r="DNX90"/>
      <c r="DNY90"/>
      <c r="DNZ90"/>
      <c r="DOA90"/>
      <c r="DOB90"/>
      <c r="DOC90"/>
      <c r="DOD90"/>
      <c r="DOE90"/>
      <c r="DOF90"/>
      <c r="DOG90"/>
      <c r="DOH90"/>
      <c r="DOI90"/>
      <c r="DOJ90"/>
      <c r="DOK90"/>
      <c r="DOL90"/>
      <c r="DOM90"/>
      <c r="DON90"/>
      <c r="DOO90"/>
      <c r="DOP90"/>
      <c r="DOQ90"/>
      <c r="DOR90"/>
      <c r="DOS90"/>
      <c r="DOT90"/>
      <c r="DOU90"/>
      <c r="DOV90"/>
      <c r="DOW90"/>
      <c r="DOX90"/>
      <c r="DOY90"/>
      <c r="DOZ90"/>
      <c r="DPA90"/>
      <c r="DPB90"/>
      <c r="DPC90"/>
      <c r="DPD90"/>
      <c r="DPE90"/>
      <c r="DPF90"/>
      <c r="DPG90"/>
      <c r="DPH90"/>
      <c r="DPI90"/>
      <c r="DPJ90"/>
      <c r="DPK90"/>
      <c r="DPL90"/>
      <c r="DPM90"/>
      <c r="DPN90"/>
      <c r="DPO90"/>
      <c r="DPP90"/>
      <c r="DPQ90"/>
      <c r="DPR90"/>
      <c r="DPS90"/>
      <c r="DPT90"/>
      <c r="DPU90"/>
      <c r="DPV90"/>
      <c r="DPW90"/>
      <c r="DPX90"/>
      <c r="DPY90"/>
      <c r="DPZ90"/>
      <c r="DQA90"/>
      <c r="DQB90"/>
      <c r="DQC90"/>
      <c r="DQD90"/>
      <c r="DQE90"/>
      <c r="DQF90"/>
      <c r="DQG90"/>
      <c r="DQH90"/>
      <c r="DQI90"/>
      <c r="DQJ90"/>
      <c r="DQK90"/>
      <c r="DQL90"/>
      <c r="DQM90"/>
      <c r="DQN90"/>
      <c r="DQO90"/>
      <c r="DQP90"/>
      <c r="DQQ90"/>
      <c r="DQR90"/>
      <c r="DQS90"/>
      <c r="DQT90"/>
      <c r="DQU90"/>
      <c r="DQV90"/>
      <c r="DQW90"/>
      <c r="DQX90"/>
      <c r="DQY90"/>
      <c r="DQZ90"/>
      <c r="DRA90"/>
      <c r="DRB90"/>
      <c r="DRC90"/>
      <c r="DRD90"/>
      <c r="DRE90"/>
      <c r="DRF90"/>
      <c r="DRG90"/>
      <c r="DRH90"/>
      <c r="DRI90"/>
      <c r="DRJ90"/>
      <c r="DRK90"/>
      <c r="DRL90"/>
      <c r="DRM90"/>
      <c r="DRN90"/>
      <c r="DRO90"/>
      <c r="DRP90"/>
      <c r="DRQ90"/>
      <c r="DRR90"/>
      <c r="DRS90"/>
      <c r="DRT90"/>
      <c r="DRU90"/>
      <c r="DRV90"/>
      <c r="DRW90"/>
      <c r="DRX90"/>
      <c r="DRY90"/>
      <c r="DRZ90"/>
      <c r="DSA90"/>
      <c r="DSB90"/>
      <c r="DSC90"/>
      <c r="DSD90"/>
      <c r="DSE90"/>
      <c r="DSF90"/>
      <c r="DSG90"/>
      <c r="DSH90"/>
      <c r="DSI90"/>
      <c r="DSJ90"/>
      <c r="DSK90"/>
      <c r="DSL90"/>
      <c r="DSM90"/>
      <c r="DSN90"/>
      <c r="DSO90"/>
      <c r="DSP90"/>
      <c r="DSQ90"/>
      <c r="DSR90"/>
      <c r="DSS90"/>
      <c r="DST90"/>
      <c r="DSU90"/>
      <c r="DSV90"/>
      <c r="DSW90"/>
      <c r="DSX90"/>
      <c r="DSY90"/>
      <c r="DSZ90"/>
      <c r="DTA90"/>
      <c r="DTB90"/>
      <c r="DTC90"/>
      <c r="DTD90"/>
      <c r="DTE90"/>
      <c r="DTF90"/>
      <c r="DTG90"/>
      <c r="DTH90"/>
      <c r="DTI90"/>
      <c r="DTJ90"/>
      <c r="DTK90"/>
      <c r="DTL90"/>
      <c r="DTM90"/>
      <c r="DTN90"/>
      <c r="DTO90"/>
      <c r="DTP90"/>
      <c r="DTQ90"/>
      <c r="DTR90"/>
      <c r="DTS90"/>
      <c r="DTT90"/>
      <c r="DTU90"/>
      <c r="DTV90"/>
      <c r="DTW90"/>
      <c r="DTX90"/>
      <c r="DTY90"/>
      <c r="DTZ90"/>
      <c r="DUA90"/>
      <c r="DUB90"/>
      <c r="DUC90"/>
      <c r="DUD90"/>
      <c r="DUE90"/>
      <c r="DUF90"/>
      <c r="DUG90"/>
      <c r="DUH90"/>
      <c r="DUI90"/>
      <c r="DUJ90"/>
      <c r="DUK90"/>
      <c r="DUL90"/>
      <c r="DUM90"/>
      <c r="DUN90"/>
      <c r="DUO90"/>
      <c r="DUP90"/>
      <c r="DUQ90"/>
      <c r="DUR90"/>
      <c r="DUS90"/>
      <c r="DUT90"/>
      <c r="DUU90"/>
      <c r="DUV90"/>
      <c r="DUW90"/>
      <c r="DUX90"/>
      <c r="DUY90"/>
      <c r="DUZ90"/>
      <c r="DVA90"/>
      <c r="DVB90"/>
      <c r="DVC90"/>
      <c r="DVD90"/>
      <c r="DVE90"/>
      <c r="DVF90"/>
      <c r="DVG90"/>
      <c r="DVH90"/>
      <c r="DVI90"/>
      <c r="DVJ90"/>
      <c r="DVK90"/>
      <c r="DVL90"/>
      <c r="DVM90"/>
      <c r="DVN90"/>
      <c r="DVO90"/>
      <c r="DVP90"/>
      <c r="DVQ90"/>
      <c r="DVR90"/>
      <c r="DVS90"/>
      <c r="DVT90"/>
      <c r="DVU90"/>
      <c r="DVV90"/>
      <c r="DVW90"/>
      <c r="DVX90"/>
      <c r="DVY90"/>
      <c r="DVZ90"/>
      <c r="DWA90"/>
      <c r="DWB90"/>
      <c r="DWC90"/>
      <c r="DWD90"/>
      <c r="DWE90"/>
      <c r="DWF90"/>
      <c r="DWG90"/>
      <c r="DWH90"/>
      <c r="DWI90"/>
      <c r="DWJ90"/>
      <c r="DWK90"/>
      <c r="DWL90"/>
      <c r="DWM90"/>
      <c r="DWN90"/>
      <c r="DWO90"/>
      <c r="DWP90"/>
      <c r="DWQ90"/>
      <c r="DWR90"/>
      <c r="DWS90"/>
      <c r="DWT90"/>
      <c r="DWU90"/>
      <c r="DWV90"/>
      <c r="DWW90"/>
      <c r="DWX90"/>
      <c r="DWY90"/>
      <c r="DWZ90"/>
      <c r="DXA90"/>
      <c r="DXB90"/>
      <c r="DXC90"/>
      <c r="DXD90"/>
      <c r="DXE90"/>
      <c r="DXF90"/>
      <c r="DXG90"/>
      <c r="DXH90"/>
      <c r="DXI90"/>
      <c r="DXJ90"/>
      <c r="DXK90"/>
      <c r="DXL90"/>
      <c r="DXM90"/>
      <c r="DXN90"/>
      <c r="DXO90"/>
      <c r="DXP90"/>
      <c r="DXQ90"/>
      <c r="DXR90"/>
      <c r="DXS90"/>
      <c r="DXT90"/>
      <c r="DXU90"/>
      <c r="DXV90"/>
      <c r="DXW90"/>
      <c r="DXX90"/>
      <c r="DXY90"/>
      <c r="DXZ90"/>
      <c r="DYA90"/>
      <c r="DYB90"/>
      <c r="DYC90"/>
      <c r="DYD90"/>
      <c r="DYE90"/>
      <c r="DYF90"/>
      <c r="DYG90"/>
      <c r="DYH90"/>
      <c r="DYI90"/>
      <c r="DYJ90"/>
      <c r="DYK90"/>
      <c r="DYL90"/>
      <c r="DYM90"/>
      <c r="DYN90"/>
      <c r="DYO90"/>
      <c r="DYP90"/>
      <c r="DYQ90"/>
      <c r="DYR90"/>
      <c r="DYS90"/>
      <c r="DYT90"/>
      <c r="DYU90"/>
      <c r="DYV90"/>
      <c r="DYW90"/>
      <c r="DYX90"/>
      <c r="DYY90"/>
      <c r="DYZ90"/>
      <c r="DZA90"/>
      <c r="DZB90"/>
      <c r="DZC90"/>
      <c r="DZD90"/>
      <c r="DZE90"/>
      <c r="DZF90"/>
      <c r="DZG90"/>
      <c r="DZH90"/>
      <c r="DZI90"/>
      <c r="DZJ90"/>
      <c r="DZK90"/>
      <c r="DZL90"/>
      <c r="DZM90"/>
      <c r="DZN90"/>
      <c r="DZO90"/>
      <c r="DZP90"/>
      <c r="DZQ90"/>
      <c r="DZR90"/>
      <c r="DZS90"/>
      <c r="DZT90"/>
      <c r="DZU90"/>
      <c r="DZV90"/>
      <c r="DZW90"/>
      <c r="DZX90"/>
      <c r="DZY90"/>
      <c r="DZZ90"/>
      <c r="EAA90"/>
      <c r="EAB90"/>
      <c r="EAC90"/>
      <c r="EAD90"/>
      <c r="EAE90"/>
      <c r="EAF90"/>
      <c r="EAG90"/>
      <c r="EAH90"/>
      <c r="EAI90"/>
      <c r="EAJ90"/>
      <c r="EAK90"/>
      <c r="EAL90"/>
      <c r="EAM90"/>
      <c r="EAN90"/>
      <c r="EAO90"/>
      <c r="EAP90"/>
      <c r="EAQ90"/>
      <c r="EAR90"/>
      <c r="EAS90"/>
      <c r="EAT90"/>
      <c r="EAU90"/>
      <c r="EAV90"/>
      <c r="EAW90"/>
      <c r="EAX90"/>
      <c r="EAY90"/>
      <c r="EAZ90"/>
      <c r="EBA90"/>
      <c r="EBB90"/>
      <c r="EBC90"/>
      <c r="EBD90"/>
      <c r="EBE90"/>
      <c r="EBF90"/>
      <c r="EBG90"/>
      <c r="EBH90"/>
      <c r="EBI90"/>
      <c r="EBJ90"/>
      <c r="EBK90"/>
      <c r="EBL90"/>
      <c r="EBM90"/>
      <c r="EBN90"/>
      <c r="EBO90"/>
      <c r="EBP90"/>
      <c r="EBQ90"/>
      <c r="EBR90"/>
      <c r="EBS90"/>
      <c r="EBT90"/>
      <c r="EBU90"/>
      <c r="EBV90"/>
      <c r="EBW90"/>
      <c r="EBX90"/>
      <c r="EBY90"/>
      <c r="EBZ90"/>
      <c r="ECA90"/>
      <c r="ECB90"/>
      <c r="ECC90"/>
      <c r="ECD90"/>
      <c r="ECE90"/>
      <c r="ECF90"/>
      <c r="ECG90"/>
      <c r="ECH90"/>
      <c r="ECI90"/>
      <c r="ECJ90"/>
      <c r="ECK90"/>
      <c r="ECL90"/>
      <c r="ECM90"/>
      <c r="ECN90"/>
      <c r="ECO90"/>
      <c r="ECP90"/>
      <c r="ECQ90"/>
      <c r="ECR90"/>
      <c r="ECS90"/>
      <c r="ECT90"/>
      <c r="ECU90"/>
      <c r="ECV90"/>
      <c r="ECW90"/>
      <c r="ECX90"/>
      <c r="ECY90"/>
      <c r="ECZ90"/>
      <c r="EDA90"/>
      <c r="EDB90"/>
      <c r="EDC90"/>
      <c r="EDD90"/>
      <c r="EDE90"/>
      <c r="EDF90"/>
      <c r="EDG90"/>
      <c r="EDH90"/>
      <c r="EDI90"/>
      <c r="EDJ90"/>
      <c r="EDK90"/>
      <c r="EDL90"/>
      <c r="EDM90"/>
      <c r="EDN90"/>
      <c r="EDO90"/>
      <c r="EDP90"/>
      <c r="EDQ90"/>
      <c r="EDR90"/>
      <c r="EDS90"/>
      <c r="EDT90"/>
      <c r="EDU90"/>
      <c r="EDV90"/>
      <c r="EDW90"/>
      <c r="EDX90"/>
      <c r="EDY90"/>
      <c r="EDZ90"/>
      <c r="EEA90"/>
      <c r="EEB90"/>
      <c r="EEC90"/>
      <c r="EED90"/>
      <c r="EEE90"/>
      <c r="EEF90"/>
      <c r="EEG90"/>
      <c r="EEH90"/>
      <c r="EEI90"/>
      <c r="EEJ90"/>
      <c r="EEK90"/>
      <c r="EEL90"/>
      <c r="EEM90"/>
      <c r="EEN90"/>
      <c r="EEO90"/>
      <c r="EEP90"/>
      <c r="EEQ90"/>
      <c r="EER90"/>
      <c r="EES90"/>
      <c r="EET90"/>
      <c r="EEU90"/>
      <c r="EEV90"/>
      <c r="EEW90"/>
      <c r="EEX90"/>
      <c r="EEY90"/>
      <c r="EEZ90"/>
      <c r="EFA90"/>
      <c r="EFB90"/>
      <c r="EFC90"/>
      <c r="EFD90"/>
      <c r="EFE90"/>
      <c r="EFF90"/>
      <c r="EFG90"/>
      <c r="EFH90"/>
      <c r="EFI90"/>
      <c r="EFJ90"/>
      <c r="EFK90"/>
      <c r="EFL90"/>
      <c r="EFM90"/>
      <c r="EFN90"/>
      <c r="EFO90"/>
      <c r="EFP90"/>
      <c r="EFQ90"/>
      <c r="EFR90"/>
      <c r="EFS90"/>
      <c r="EFT90"/>
      <c r="EFU90"/>
      <c r="EFV90"/>
      <c r="EFW90"/>
      <c r="EFX90"/>
      <c r="EFY90"/>
      <c r="EFZ90"/>
      <c r="EGA90"/>
      <c r="EGB90"/>
      <c r="EGC90"/>
      <c r="EGD90"/>
      <c r="EGE90"/>
      <c r="EGF90"/>
      <c r="EGG90"/>
      <c r="EGH90"/>
      <c r="EGI90"/>
      <c r="EGJ90"/>
      <c r="EGK90"/>
      <c r="EGL90"/>
      <c r="EGM90"/>
      <c r="EGN90"/>
      <c r="EGO90"/>
      <c r="EGP90"/>
      <c r="EGQ90"/>
      <c r="EGR90"/>
      <c r="EGS90"/>
      <c r="EGT90"/>
      <c r="EGU90"/>
      <c r="EGV90"/>
      <c r="EGW90"/>
      <c r="EGX90"/>
      <c r="EGY90"/>
      <c r="EGZ90"/>
      <c r="EHA90"/>
      <c r="EHB90"/>
      <c r="EHC90"/>
      <c r="EHD90"/>
      <c r="EHE90"/>
      <c r="EHF90"/>
      <c r="EHG90"/>
      <c r="EHH90"/>
      <c r="EHI90"/>
      <c r="EHJ90"/>
      <c r="EHK90"/>
      <c r="EHL90"/>
      <c r="EHM90"/>
      <c r="EHN90"/>
      <c r="EHO90"/>
      <c r="EHP90"/>
      <c r="EHQ90"/>
      <c r="EHR90"/>
      <c r="EHS90"/>
      <c r="EHT90"/>
      <c r="EHU90"/>
      <c r="EHV90"/>
      <c r="EHW90"/>
      <c r="EHX90"/>
      <c r="EHY90"/>
      <c r="EHZ90"/>
      <c r="EIA90"/>
      <c r="EIB90"/>
      <c r="EIC90"/>
      <c r="EID90"/>
      <c r="EIE90"/>
      <c r="EIF90"/>
      <c r="EIG90"/>
      <c r="EIH90"/>
      <c r="EII90"/>
      <c r="EIJ90"/>
      <c r="EIK90"/>
      <c r="EIL90"/>
      <c r="EIM90"/>
      <c r="EIN90"/>
      <c r="EIO90"/>
      <c r="EIP90"/>
      <c r="EIQ90"/>
      <c r="EIR90"/>
      <c r="EIS90"/>
      <c r="EIT90"/>
      <c r="EIU90"/>
      <c r="EIV90"/>
      <c r="EIW90"/>
      <c r="EIX90"/>
      <c r="EIY90"/>
      <c r="EIZ90"/>
      <c r="EJA90"/>
      <c r="EJB90"/>
      <c r="EJC90"/>
      <c r="EJD90"/>
      <c r="EJE90"/>
      <c r="EJF90"/>
      <c r="EJG90"/>
      <c r="EJH90"/>
      <c r="EJI90"/>
      <c r="EJJ90"/>
      <c r="EJK90"/>
      <c r="EJL90"/>
      <c r="EJM90"/>
      <c r="EJN90"/>
      <c r="EJO90"/>
      <c r="EJP90"/>
      <c r="EJQ90"/>
      <c r="EJR90"/>
      <c r="EJS90"/>
      <c r="EJT90"/>
      <c r="EJU90"/>
      <c r="EJV90"/>
      <c r="EJW90"/>
      <c r="EJX90"/>
      <c r="EJY90"/>
      <c r="EJZ90"/>
      <c r="EKA90"/>
      <c r="EKB90"/>
      <c r="EKC90"/>
      <c r="EKD90"/>
      <c r="EKE90"/>
      <c r="EKF90"/>
      <c r="EKG90"/>
      <c r="EKH90"/>
      <c r="EKI90"/>
      <c r="EKJ90"/>
      <c r="EKK90"/>
      <c r="EKL90"/>
      <c r="EKM90"/>
      <c r="EKN90"/>
      <c r="EKO90"/>
      <c r="EKP90"/>
      <c r="EKQ90"/>
      <c r="EKR90"/>
      <c r="EKS90"/>
      <c r="EKT90"/>
      <c r="EKU90"/>
      <c r="EKV90"/>
      <c r="EKW90"/>
      <c r="EKX90"/>
      <c r="EKY90"/>
      <c r="EKZ90"/>
      <c r="ELA90"/>
      <c r="ELB90"/>
      <c r="ELC90"/>
      <c r="ELD90"/>
      <c r="ELE90"/>
      <c r="ELF90"/>
      <c r="ELG90"/>
      <c r="ELH90"/>
      <c r="ELI90"/>
      <c r="ELJ90"/>
      <c r="ELK90"/>
      <c r="ELL90"/>
      <c r="ELM90"/>
      <c r="ELN90"/>
      <c r="ELO90"/>
      <c r="ELP90"/>
      <c r="ELQ90"/>
      <c r="ELR90"/>
      <c r="ELS90"/>
      <c r="ELT90"/>
      <c r="ELU90"/>
      <c r="ELV90"/>
      <c r="ELW90"/>
      <c r="ELX90"/>
      <c r="ELY90"/>
      <c r="ELZ90"/>
      <c r="EMA90"/>
      <c r="EMB90"/>
      <c r="EMC90"/>
      <c r="EMD90"/>
      <c r="EME90"/>
      <c r="EMF90"/>
      <c r="EMG90"/>
      <c r="EMH90"/>
      <c r="EMI90"/>
      <c r="EMJ90"/>
      <c r="EMK90"/>
      <c r="EML90"/>
      <c r="EMM90"/>
      <c r="EMN90"/>
      <c r="EMO90"/>
      <c r="EMP90"/>
      <c r="EMQ90"/>
      <c r="EMR90"/>
      <c r="EMS90"/>
      <c r="EMT90"/>
      <c r="EMU90"/>
      <c r="EMV90"/>
      <c r="EMW90"/>
      <c r="EMX90"/>
      <c r="EMY90"/>
      <c r="EMZ90"/>
      <c r="ENA90"/>
      <c r="ENB90"/>
      <c r="ENC90"/>
      <c r="END90"/>
      <c r="ENE90"/>
      <c r="ENF90"/>
      <c r="ENG90"/>
      <c r="ENH90"/>
      <c r="ENI90"/>
      <c r="ENJ90"/>
      <c r="ENK90"/>
      <c r="ENL90"/>
      <c r="ENM90"/>
      <c r="ENN90"/>
      <c r="ENO90"/>
      <c r="ENP90"/>
      <c r="ENQ90"/>
      <c r="ENR90"/>
      <c r="ENS90"/>
      <c r="ENT90"/>
      <c r="ENU90"/>
      <c r="ENV90"/>
      <c r="ENW90"/>
      <c r="ENX90"/>
      <c r="ENY90"/>
      <c r="ENZ90"/>
      <c r="EOA90"/>
      <c r="EOB90"/>
      <c r="EOC90"/>
      <c r="EOD90"/>
      <c r="EOE90"/>
      <c r="EOF90"/>
      <c r="EOG90"/>
      <c r="EOH90"/>
      <c r="EOI90"/>
      <c r="EOJ90"/>
      <c r="EOK90"/>
      <c r="EOL90"/>
      <c r="EOM90"/>
      <c r="EON90"/>
      <c r="EOO90"/>
      <c r="EOP90"/>
      <c r="EOQ90"/>
      <c r="EOR90"/>
      <c r="EOS90"/>
      <c r="EOT90"/>
      <c r="EOU90"/>
      <c r="EOV90"/>
      <c r="EOW90"/>
      <c r="EOX90"/>
      <c r="EOY90"/>
      <c r="EOZ90"/>
      <c r="EPA90"/>
      <c r="EPB90"/>
      <c r="EPC90"/>
      <c r="EPD90"/>
      <c r="EPE90"/>
      <c r="EPF90"/>
      <c r="EPG90"/>
      <c r="EPH90"/>
      <c r="EPI90"/>
      <c r="EPJ90"/>
      <c r="EPK90"/>
      <c r="EPL90"/>
      <c r="EPM90"/>
      <c r="EPN90"/>
      <c r="EPO90"/>
      <c r="EPP90"/>
      <c r="EPQ90"/>
      <c r="EPR90"/>
      <c r="EPS90"/>
      <c r="EPT90"/>
      <c r="EPU90"/>
      <c r="EPV90"/>
      <c r="EPW90"/>
      <c r="EPX90"/>
      <c r="EPY90"/>
      <c r="EPZ90"/>
      <c r="EQA90"/>
      <c r="EQB90"/>
      <c r="EQC90"/>
      <c r="EQD90"/>
      <c r="EQE90"/>
      <c r="EQF90"/>
      <c r="EQG90"/>
      <c r="EQH90"/>
      <c r="EQI90"/>
      <c r="EQJ90"/>
      <c r="EQK90"/>
      <c r="EQL90"/>
      <c r="EQM90"/>
      <c r="EQN90"/>
      <c r="EQO90"/>
      <c r="EQP90"/>
      <c r="EQQ90"/>
      <c r="EQR90"/>
      <c r="EQS90"/>
      <c r="EQT90"/>
      <c r="EQU90"/>
      <c r="EQV90"/>
      <c r="EQW90"/>
      <c r="EQX90"/>
      <c r="EQY90"/>
      <c r="EQZ90"/>
      <c r="ERA90"/>
      <c r="ERB90"/>
      <c r="ERC90"/>
      <c r="ERD90"/>
      <c r="ERE90"/>
      <c r="ERF90"/>
      <c r="ERG90"/>
      <c r="ERH90"/>
      <c r="ERI90"/>
      <c r="ERJ90"/>
      <c r="ERK90"/>
      <c r="ERL90"/>
      <c r="ERM90"/>
      <c r="ERN90"/>
      <c r="ERO90"/>
      <c r="ERP90"/>
      <c r="ERQ90"/>
      <c r="ERR90"/>
      <c r="ERS90"/>
      <c r="ERT90"/>
      <c r="ERU90"/>
      <c r="ERV90"/>
      <c r="ERW90"/>
      <c r="ERX90"/>
      <c r="ERY90"/>
      <c r="ERZ90"/>
      <c r="ESA90"/>
      <c r="ESB90"/>
      <c r="ESC90"/>
      <c r="ESD90"/>
      <c r="ESE90"/>
      <c r="ESF90"/>
      <c r="ESG90"/>
      <c r="ESH90"/>
      <c r="ESI90"/>
      <c r="ESJ90"/>
      <c r="ESK90"/>
      <c r="ESL90"/>
      <c r="ESM90"/>
      <c r="ESN90"/>
      <c r="ESO90"/>
      <c r="ESP90"/>
      <c r="ESQ90"/>
      <c r="ESR90"/>
      <c r="ESS90"/>
      <c r="EST90"/>
      <c r="ESU90"/>
      <c r="ESV90"/>
      <c r="ESW90"/>
      <c r="ESX90"/>
      <c r="ESY90"/>
      <c r="ESZ90"/>
      <c r="ETA90"/>
      <c r="ETB90"/>
      <c r="ETC90"/>
      <c r="ETD90"/>
      <c r="ETE90"/>
      <c r="ETF90"/>
      <c r="ETG90"/>
      <c r="ETH90"/>
      <c r="ETI90"/>
      <c r="ETJ90"/>
      <c r="ETK90"/>
      <c r="ETL90"/>
      <c r="ETM90"/>
      <c r="ETN90"/>
      <c r="ETO90"/>
      <c r="ETP90"/>
      <c r="ETQ90"/>
      <c r="ETR90"/>
      <c r="ETS90"/>
      <c r="ETT90"/>
      <c r="ETU90"/>
      <c r="ETV90"/>
      <c r="ETW90"/>
      <c r="ETX90"/>
      <c r="ETY90"/>
      <c r="ETZ90"/>
      <c r="EUA90"/>
      <c r="EUB90"/>
      <c r="EUC90"/>
      <c r="EUD90"/>
      <c r="EUE90"/>
      <c r="EUF90"/>
      <c r="EUG90"/>
      <c r="EUH90"/>
      <c r="EUI90"/>
      <c r="EUJ90"/>
      <c r="EUK90"/>
      <c r="EUL90"/>
      <c r="EUM90"/>
      <c r="EUN90"/>
      <c r="EUO90"/>
      <c r="EUP90"/>
      <c r="EUQ90"/>
      <c r="EUR90"/>
      <c r="EUS90"/>
      <c r="EUT90"/>
      <c r="EUU90"/>
      <c r="EUV90"/>
      <c r="EUW90"/>
      <c r="EUX90"/>
      <c r="EUY90"/>
      <c r="EUZ90"/>
      <c r="EVA90"/>
      <c r="EVB90"/>
      <c r="EVC90"/>
      <c r="EVD90"/>
      <c r="EVE90"/>
      <c r="EVF90"/>
      <c r="EVG90"/>
      <c r="EVH90"/>
      <c r="EVI90"/>
      <c r="EVJ90"/>
      <c r="EVK90"/>
      <c r="EVL90"/>
      <c r="EVM90"/>
      <c r="EVN90"/>
      <c r="EVO90"/>
      <c r="EVP90"/>
      <c r="EVQ90"/>
      <c r="EVR90"/>
      <c r="EVS90"/>
      <c r="EVT90"/>
      <c r="EVU90"/>
      <c r="EVV90"/>
      <c r="EVW90"/>
      <c r="EVX90"/>
      <c r="EVY90"/>
      <c r="EVZ90"/>
      <c r="EWA90"/>
      <c r="EWB90"/>
      <c r="EWC90"/>
      <c r="EWD90"/>
      <c r="EWE90"/>
      <c r="EWF90"/>
      <c r="EWG90"/>
      <c r="EWH90"/>
      <c r="EWI90"/>
      <c r="EWJ90"/>
      <c r="EWK90"/>
      <c r="EWL90"/>
      <c r="EWM90"/>
      <c r="EWN90"/>
      <c r="EWO90"/>
      <c r="EWP90"/>
      <c r="EWQ90"/>
      <c r="EWR90"/>
      <c r="EWS90"/>
      <c r="EWT90"/>
      <c r="EWU90"/>
      <c r="EWV90"/>
      <c r="EWW90"/>
      <c r="EWX90"/>
      <c r="EWY90"/>
      <c r="EWZ90"/>
      <c r="EXA90"/>
      <c r="EXB90"/>
      <c r="EXC90"/>
      <c r="EXD90"/>
      <c r="EXE90"/>
      <c r="EXF90"/>
      <c r="EXG90"/>
      <c r="EXH90"/>
      <c r="EXI90"/>
      <c r="EXJ90"/>
      <c r="EXK90"/>
      <c r="EXL90"/>
      <c r="EXM90"/>
      <c r="EXN90"/>
      <c r="EXO90"/>
      <c r="EXP90"/>
      <c r="EXQ90"/>
      <c r="EXR90"/>
      <c r="EXS90"/>
      <c r="EXT90"/>
      <c r="EXU90"/>
      <c r="EXV90"/>
      <c r="EXW90"/>
      <c r="EXX90"/>
      <c r="EXY90"/>
      <c r="EXZ90"/>
      <c r="EYA90"/>
      <c r="EYB90"/>
      <c r="EYC90"/>
      <c r="EYD90"/>
      <c r="EYE90"/>
      <c r="EYF90"/>
      <c r="EYG90"/>
      <c r="EYH90"/>
      <c r="EYI90"/>
      <c r="EYJ90"/>
      <c r="EYK90"/>
      <c r="EYL90"/>
      <c r="EYM90"/>
      <c r="EYN90"/>
      <c r="EYO90"/>
      <c r="EYP90"/>
      <c r="EYQ90"/>
      <c r="EYR90"/>
      <c r="EYS90"/>
      <c r="EYT90"/>
      <c r="EYU90"/>
      <c r="EYV90"/>
      <c r="EYW90"/>
      <c r="EYX90"/>
      <c r="EYY90"/>
      <c r="EYZ90"/>
      <c r="EZA90"/>
      <c r="EZB90"/>
      <c r="EZC90"/>
      <c r="EZD90"/>
      <c r="EZE90"/>
      <c r="EZF90"/>
      <c r="EZG90"/>
      <c r="EZH90"/>
      <c r="EZI90"/>
      <c r="EZJ90"/>
      <c r="EZK90"/>
      <c r="EZL90"/>
      <c r="EZM90"/>
      <c r="EZN90"/>
      <c r="EZO90"/>
      <c r="EZP90"/>
      <c r="EZQ90"/>
      <c r="EZR90"/>
      <c r="EZS90"/>
      <c r="EZT90"/>
      <c r="EZU90"/>
      <c r="EZV90"/>
      <c r="EZW90"/>
      <c r="EZX90"/>
      <c r="EZY90"/>
      <c r="EZZ90"/>
      <c r="FAA90"/>
      <c r="FAB90"/>
      <c r="FAC90"/>
      <c r="FAD90"/>
      <c r="FAE90"/>
      <c r="FAF90"/>
      <c r="FAG90"/>
      <c r="FAH90"/>
      <c r="FAI90"/>
      <c r="FAJ90"/>
      <c r="FAK90"/>
      <c r="FAL90"/>
      <c r="FAM90"/>
      <c r="FAN90"/>
      <c r="FAO90"/>
      <c r="FAP90"/>
      <c r="FAQ90"/>
      <c r="FAR90"/>
      <c r="FAS90"/>
      <c r="FAT90"/>
      <c r="FAU90"/>
      <c r="FAV90"/>
      <c r="FAW90"/>
      <c r="FAX90"/>
      <c r="FAY90"/>
      <c r="FAZ90"/>
      <c r="FBA90"/>
      <c r="FBB90"/>
      <c r="FBC90"/>
      <c r="FBD90"/>
      <c r="FBE90"/>
      <c r="FBF90"/>
      <c r="FBG90"/>
      <c r="FBH90"/>
      <c r="FBI90"/>
      <c r="FBJ90"/>
      <c r="FBK90"/>
      <c r="FBL90"/>
      <c r="FBM90"/>
      <c r="FBN90"/>
      <c r="FBO90"/>
      <c r="FBP90"/>
      <c r="FBQ90"/>
      <c r="FBR90"/>
      <c r="FBS90"/>
      <c r="FBT90"/>
      <c r="FBU90"/>
      <c r="FBV90"/>
      <c r="FBW90"/>
      <c r="FBX90"/>
      <c r="FBY90"/>
      <c r="FBZ90"/>
      <c r="FCA90"/>
      <c r="FCB90"/>
      <c r="FCC90"/>
      <c r="FCD90"/>
      <c r="FCE90"/>
      <c r="FCF90"/>
      <c r="FCG90"/>
      <c r="FCH90"/>
      <c r="FCI90"/>
      <c r="FCJ90"/>
      <c r="FCK90"/>
      <c r="FCL90"/>
      <c r="FCM90"/>
      <c r="FCN90"/>
      <c r="FCO90"/>
      <c r="FCP90"/>
      <c r="FCQ90"/>
      <c r="FCR90"/>
      <c r="FCS90"/>
      <c r="FCT90"/>
      <c r="FCU90"/>
      <c r="FCV90"/>
      <c r="FCW90"/>
      <c r="FCX90"/>
      <c r="FCY90"/>
      <c r="FCZ90"/>
      <c r="FDA90"/>
      <c r="FDB90"/>
      <c r="FDC90"/>
      <c r="FDD90"/>
      <c r="FDE90"/>
      <c r="FDF90"/>
      <c r="FDG90"/>
      <c r="FDH90"/>
      <c r="FDI90"/>
      <c r="FDJ90"/>
      <c r="FDK90"/>
      <c r="FDL90"/>
      <c r="FDM90"/>
      <c r="FDN90"/>
      <c r="FDO90"/>
      <c r="FDP90"/>
      <c r="FDQ90"/>
      <c r="FDR90"/>
      <c r="FDS90"/>
      <c r="FDT90"/>
      <c r="FDU90"/>
      <c r="FDV90"/>
      <c r="FDW90"/>
      <c r="FDX90"/>
      <c r="FDY90"/>
      <c r="FDZ90"/>
      <c r="FEA90"/>
      <c r="FEB90"/>
      <c r="FEC90"/>
      <c r="FED90"/>
      <c r="FEE90"/>
      <c r="FEF90"/>
      <c r="FEG90"/>
      <c r="FEH90"/>
      <c r="FEI90"/>
      <c r="FEJ90"/>
      <c r="FEK90"/>
      <c r="FEL90"/>
      <c r="FEM90"/>
      <c r="FEN90"/>
      <c r="FEO90"/>
      <c r="FEP90"/>
      <c r="FEQ90"/>
      <c r="FER90"/>
      <c r="FES90"/>
      <c r="FET90"/>
      <c r="FEU90"/>
      <c r="FEV90"/>
      <c r="FEW90"/>
      <c r="FEX90"/>
      <c r="FEY90"/>
      <c r="FEZ90"/>
      <c r="FFA90"/>
      <c r="FFB90"/>
      <c r="FFC90"/>
      <c r="FFD90"/>
      <c r="FFE90"/>
      <c r="FFF90"/>
      <c r="FFG90"/>
      <c r="FFH90"/>
      <c r="FFI90"/>
      <c r="FFJ90"/>
      <c r="FFK90"/>
      <c r="FFL90"/>
      <c r="FFM90"/>
      <c r="FFN90"/>
      <c r="FFO90"/>
      <c r="FFP90"/>
      <c r="FFQ90"/>
      <c r="FFR90"/>
      <c r="FFS90"/>
      <c r="FFT90"/>
      <c r="FFU90"/>
      <c r="FFV90"/>
      <c r="FFW90"/>
      <c r="FFX90"/>
      <c r="FFY90"/>
      <c r="FFZ90"/>
      <c r="FGA90"/>
      <c r="FGB90"/>
      <c r="FGC90"/>
      <c r="FGD90"/>
      <c r="FGE90"/>
      <c r="FGF90"/>
      <c r="FGG90"/>
      <c r="FGH90"/>
      <c r="FGI90"/>
      <c r="FGJ90"/>
      <c r="FGK90"/>
      <c r="FGL90"/>
      <c r="FGM90"/>
      <c r="FGN90"/>
      <c r="FGO90"/>
      <c r="FGP90"/>
      <c r="FGQ90"/>
      <c r="FGR90"/>
      <c r="FGS90"/>
      <c r="FGT90"/>
      <c r="FGU90"/>
      <c r="FGV90"/>
      <c r="FGW90"/>
      <c r="FGX90"/>
      <c r="FGY90"/>
      <c r="FGZ90"/>
      <c r="FHA90"/>
      <c r="FHB90"/>
      <c r="FHC90"/>
      <c r="FHD90"/>
      <c r="FHE90"/>
      <c r="FHF90"/>
      <c r="FHG90"/>
      <c r="FHH90"/>
      <c r="FHI90"/>
      <c r="FHJ90"/>
      <c r="FHK90"/>
      <c r="FHL90"/>
      <c r="FHM90"/>
      <c r="FHN90"/>
      <c r="FHO90"/>
      <c r="FHP90"/>
      <c r="FHQ90"/>
      <c r="FHR90"/>
      <c r="FHS90"/>
      <c r="FHT90"/>
      <c r="FHU90"/>
      <c r="FHV90"/>
      <c r="FHW90"/>
      <c r="FHX90"/>
      <c r="FHY90"/>
      <c r="FHZ90"/>
      <c r="FIA90"/>
      <c r="FIB90"/>
      <c r="FIC90"/>
      <c r="FID90"/>
      <c r="FIE90"/>
      <c r="FIF90"/>
      <c r="FIG90"/>
      <c r="FIH90"/>
      <c r="FII90"/>
      <c r="FIJ90"/>
      <c r="FIK90"/>
      <c r="FIL90"/>
      <c r="FIM90"/>
      <c r="FIN90"/>
      <c r="FIO90"/>
      <c r="FIP90"/>
      <c r="FIQ90"/>
      <c r="FIR90"/>
      <c r="FIS90"/>
      <c r="FIT90"/>
      <c r="FIU90"/>
      <c r="FIV90"/>
      <c r="FIW90"/>
      <c r="FIX90"/>
      <c r="FIY90"/>
      <c r="FIZ90"/>
      <c r="FJA90"/>
      <c r="FJB90"/>
      <c r="FJC90"/>
      <c r="FJD90"/>
      <c r="FJE90"/>
      <c r="FJF90"/>
      <c r="FJG90"/>
      <c r="FJH90"/>
      <c r="FJI90"/>
      <c r="FJJ90"/>
      <c r="FJK90"/>
      <c r="FJL90"/>
      <c r="FJM90"/>
      <c r="FJN90"/>
      <c r="FJO90"/>
      <c r="FJP90"/>
      <c r="FJQ90"/>
      <c r="FJR90"/>
      <c r="FJS90"/>
      <c r="FJT90"/>
      <c r="FJU90"/>
      <c r="FJV90"/>
      <c r="FJW90"/>
      <c r="FJX90"/>
      <c r="FJY90"/>
      <c r="FJZ90"/>
      <c r="FKA90"/>
      <c r="FKB90"/>
      <c r="FKC90"/>
      <c r="FKD90"/>
      <c r="FKE90"/>
      <c r="FKF90"/>
      <c r="FKG90"/>
      <c r="FKH90"/>
      <c r="FKI90"/>
      <c r="FKJ90"/>
      <c r="FKK90"/>
      <c r="FKL90"/>
      <c r="FKM90"/>
      <c r="FKN90"/>
      <c r="FKO90"/>
      <c r="FKP90"/>
      <c r="FKQ90"/>
      <c r="FKR90"/>
      <c r="FKS90"/>
      <c r="FKT90"/>
      <c r="FKU90"/>
      <c r="FKV90"/>
      <c r="FKW90"/>
      <c r="FKX90"/>
      <c r="FKY90"/>
      <c r="FKZ90"/>
      <c r="FLA90"/>
      <c r="FLB90"/>
      <c r="FLC90"/>
      <c r="FLD90"/>
      <c r="FLE90"/>
      <c r="FLF90"/>
      <c r="FLG90"/>
      <c r="FLH90"/>
      <c r="FLI90"/>
      <c r="FLJ90"/>
      <c r="FLK90"/>
      <c r="FLL90"/>
      <c r="FLM90"/>
      <c r="FLN90"/>
      <c r="FLO90"/>
      <c r="FLP90"/>
      <c r="FLQ90"/>
      <c r="FLR90"/>
      <c r="FLS90"/>
      <c r="FLT90"/>
      <c r="FLU90"/>
      <c r="FLV90"/>
      <c r="FLW90"/>
      <c r="FLX90"/>
      <c r="FLY90"/>
      <c r="FLZ90"/>
      <c r="FMA90"/>
      <c r="FMB90"/>
      <c r="FMC90"/>
      <c r="FMD90"/>
      <c r="FME90"/>
      <c r="FMF90"/>
      <c r="FMG90"/>
      <c r="FMH90"/>
      <c r="FMI90"/>
      <c r="FMJ90"/>
      <c r="FMK90"/>
      <c r="FML90"/>
      <c r="FMM90"/>
      <c r="FMN90"/>
      <c r="FMO90"/>
      <c r="FMP90"/>
      <c r="FMQ90"/>
      <c r="FMR90"/>
      <c r="FMS90"/>
      <c r="FMT90"/>
      <c r="FMU90"/>
      <c r="FMV90"/>
      <c r="FMW90"/>
      <c r="FMX90"/>
      <c r="FMY90"/>
      <c r="FMZ90"/>
      <c r="FNA90"/>
      <c r="FNB90"/>
      <c r="FNC90"/>
      <c r="FND90"/>
      <c r="FNE90"/>
      <c r="FNF90"/>
      <c r="FNG90"/>
      <c r="FNH90"/>
      <c r="FNI90"/>
      <c r="FNJ90"/>
      <c r="FNK90"/>
      <c r="FNL90"/>
      <c r="FNM90"/>
      <c r="FNN90"/>
      <c r="FNO90"/>
      <c r="FNP90"/>
      <c r="FNQ90"/>
      <c r="FNR90"/>
      <c r="FNS90"/>
      <c r="FNT90"/>
      <c r="FNU90"/>
      <c r="FNV90"/>
      <c r="FNW90"/>
      <c r="FNX90"/>
      <c r="FNY90"/>
      <c r="FNZ90"/>
      <c r="FOA90"/>
      <c r="FOB90"/>
      <c r="FOC90"/>
      <c r="FOD90"/>
      <c r="FOE90"/>
      <c r="FOF90"/>
      <c r="FOG90"/>
      <c r="FOH90"/>
      <c r="FOI90"/>
      <c r="FOJ90"/>
      <c r="FOK90"/>
      <c r="FOL90"/>
      <c r="FOM90"/>
      <c r="FON90"/>
      <c r="FOO90"/>
      <c r="FOP90"/>
      <c r="FOQ90"/>
      <c r="FOR90"/>
      <c r="FOS90"/>
      <c r="FOT90"/>
      <c r="FOU90"/>
      <c r="FOV90"/>
      <c r="FOW90"/>
      <c r="FOX90"/>
      <c r="FOY90"/>
      <c r="FOZ90"/>
      <c r="FPA90"/>
      <c r="FPB90"/>
      <c r="FPC90"/>
      <c r="FPD90"/>
      <c r="FPE90"/>
      <c r="FPF90"/>
      <c r="FPG90"/>
      <c r="FPH90"/>
      <c r="FPI90"/>
      <c r="FPJ90"/>
      <c r="FPK90"/>
      <c r="FPL90"/>
      <c r="FPM90"/>
      <c r="FPN90"/>
      <c r="FPO90"/>
      <c r="FPP90"/>
      <c r="FPQ90"/>
      <c r="FPR90"/>
      <c r="FPS90"/>
      <c r="FPT90"/>
      <c r="FPU90"/>
      <c r="FPV90"/>
      <c r="FPW90"/>
      <c r="FPX90"/>
      <c r="FPY90"/>
      <c r="FPZ90"/>
      <c r="FQA90"/>
      <c r="FQB90"/>
      <c r="FQC90"/>
      <c r="FQD90"/>
      <c r="FQE90"/>
      <c r="FQF90"/>
      <c r="FQG90"/>
      <c r="FQH90"/>
      <c r="FQI90"/>
      <c r="FQJ90"/>
      <c r="FQK90"/>
      <c r="FQL90"/>
      <c r="FQM90"/>
      <c r="FQN90"/>
      <c r="FQO90"/>
      <c r="FQP90"/>
      <c r="FQQ90"/>
      <c r="FQR90"/>
      <c r="FQS90"/>
      <c r="FQT90"/>
      <c r="FQU90"/>
      <c r="FQV90"/>
      <c r="FQW90"/>
      <c r="FQX90"/>
      <c r="FQY90"/>
      <c r="FQZ90"/>
      <c r="FRA90"/>
      <c r="FRB90"/>
      <c r="FRC90"/>
      <c r="FRD90"/>
      <c r="FRE90"/>
      <c r="FRF90"/>
      <c r="FRG90"/>
      <c r="FRH90"/>
      <c r="FRI90"/>
      <c r="FRJ90"/>
      <c r="FRK90"/>
      <c r="FRL90"/>
      <c r="FRM90"/>
      <c r="FRN90"/>
      <c r="FRO90"/>
      <c r="FRP90"/>
      <c r="FRQ90"/>
      <c r="FRR90"/>
      <c r="FRS90"/>
      <c r="FRT90"/>
      <c r="FRU90"/>
      <c r="FRV90"/>
      <c r="FRW90"/>
      <c r="FRX90"/>
      <c r="FRY90"/>
      <c r="FRZ90"/>
      <c r="FSA90"/>
      <c r="FSB90"/>
      <c r="FSC90"/>
      <c r="FSD90"/>
      <c r="FSE90"/>
      <c r="FSF90"/>
      <c r="FSG90"/>
      <c r="FSH90"/>
      <c r="FSI90"/>
      <c r="FSJ90"/>
      <c r="FSK90"/>
      <c r="FSL90"/>
      <c r="FSM90"/>
      <c r="FSN90"/>
      <c r="FSO90"/>
      <c r="FSP90"/>
      <c r="FSQ90"/>
      <c r="FSR90"/>
      <c r="FSS90"/>
      <c r="FST90"/>
      <c r="FSU90"/>
      <c r="FSV90"/>
      <c r="FSW90"/>
      <c r="FSX90"/>
      <c r="FSY90"/>
      <c r="FSZ90"/>
      <c r="FTA90"/>
      <c r="FTB90"/>
      <c r="FTC90"/>
      <c r="FTD90"/>
      <c r="FTE90"/>
      <c r="FTF90"/>
      <c r="FTG90"/>
      <c r="FTH90"/>
      <c r="FTI90"/>
      <c r="FTJ90"/>
      <c r="FTK90"/>
      <c r="FTL90"/>
      <c r="FTM90"/>
      <c r="FTN90"/>
      <c r="FTO90"/>
      <c r="FTP90"/>
      <c r="FTQ90"/>
      <c r="FTR90"/>
      <c r="FTS90"/>
      <c r="FTT90"/>
      <c r="FTU90"/>
      <c r="FTV90"/>
      <c r="FTW90"/>
      <c r="FTX90"/>
      <c r="FTY90"/>
      <c r="FTZ90"/>
      <c r="FUA90"/>
      <c r="FUB90"/>
      <c r="FUC90"/>
      <c r="FUD90"/>
      <c r="FUE90"/>
      <c r="FUF90"/>
      <c r="FUG90"/>
      <c r="FUH90"/>
      <c r="FUI90"/>
      <c r="FUJ90"/>
      <c r="FUK90"/>
      <c r="FUL90"/>
      <c r="FUM90"/>
      <c r="FUN90"/>
      <c r="FUO90"/>
      <c r="FUP90"/>
      <c r="FUQ90"/>
      <c r="FUR90"/>
      <c r="FUS90"/>
      <c r="FUT90"/>
      <c r="FUU90"/>
      <c r="FUV90"/>
      <c r="FUW90"/>
      <c r="FUX90"/>
      <c r="FUY90"/>
      <c r="FUZ90"/>
      <c r="FVA90"/>
      <c r="FVB90"/>
      <c r="FVC90"/>
      <c r="FVD90"/>
      <c r="FVE90"/>
      <c r="FVF90"/>
      <c r="FVG90"/>
      <c r="FVH90"/>
      <c r="FVI90"/>
      <c r="FVJ90"/>
      <c r="FVK90"/>
      <c r="FVL90"/>
      <c r="FVM90"/>
      <c r="FVN90"/>
      <c r="FVO90"/>
      <c r="FVP90"/>
      <c r="FVQ90"/>
      <c r="FVR90"/>
      <c r="FVS90"/>
      <c r="FVT90"/>
      <c r="FVU90"/>
      <c r="FVV90"/>
      <c r="FVW90"/>
      <c r="FVX90"/>
      <c r="FVY90"/>
      <c r="FVZ90"/>
      <c r="FWA90"/>
      <c r="FWB90"/>
      <c r="FWC90"/>
      <c r="FWD90"/>
      <c r="FWE90"/>
      <c r="FWF90"/>
      <c r="FWG90"/>
      <c r="FWH90"/>
      <c r="FWI90"/>
      <c r="FWJ90"/>
      <c r="FWK90"/>
      <c r="FWL90"/>
      <c r="FWM90"/>
      <c r="FWN90"/>
      <c r="FWO90"/>
      <c r="FWP90"/>
      <c r="FWQ90"/>
      <c r="FWR90"/>
      <c r="FWS90"/>
      <c r="FWT90"/>
      <c r="FWU90"/>
      <c r="FWV90"/>
      <c r="FWW90"/>
      <c r="FWX90"/>
      <c r="FWY90"/>
      <c r="FWZ90"/>
      <c r="FXA90"/>
      <c r="FXB90"/>
      <c r="FXC90"/>
      <c r="FXD90"/>
      <c r="FXE90"/>
      <c r="FXF90"/>
      <c r="FXG90"/>
      <c r="FXH90"/>
      <c r="FXI90"/>
      <c r="FXJ90"/>
      <c r="FXK90"/>
      <c r="FXL90"/>
      <c r="FXM90"/>
      <c r="FXN90"/>
      <c r="FXO90"/>
      <c r="FXP90"/>
      <c r="FXQ90"/>
      <c r="FXR90"/>
      <c r="FXS90"/>
      <c r="FXT90"/>
      <c r="FXU90"/>
      <c r="FXV90"/>
      <c r="FXW90"/>
      <c r="FXX90"/>
      <c r="FXY90"/>
      <c r="FXZ90"/>
      <c r="FYA90"/>
      <c r="FYB90"/>
      <c r="FYC90"/>
      <c r="FYD90"/>
      <c r="FYE90"/>
      <c r="FYF90"/>
      <c r="FYG90"/>
      <c r="FYH90"/>
      <c r="FYI90"/>
      <c r="FYJ90"/>
      <c r="FYK90"/>
      <c r="FYL90"/>
      <c r="FYM90"/>
      <c r="FYN90"/>
      <c r="FYO90"/>
      <c r="FYP90"/>
      <c r="FYQ90"/>
      <c r="FYR90"/>
      <c r="FYS90"/>
      <c r="FYT90"/>
      <c r="FYU90"/>
      <c r="FYV90"/>
      <c r="FYW90"/>
      <c r="FYX90"/>
      <c r="FYY90"/>
      <c r="FYZ90"/>
      <c r="FZA90"/>
      <c r="FZB90"/>
      <c r="FZC90"/>
      <c r="FZD90"/>
      <c r="FZE90"/>
      <c r="FZF90"/>
      <c r="FZG90"/>
      <c r="FZH90"/>
      <c r="FZI90"/>
      <c r="FZJ90"/>
      <c r="FZK90"/>
      <c r="FZL90"/>
      <c r="FZM90"/>
      <c r="FZN90"/>
      <c r="FZO90"/>
      <c r="FZP90"/>
      <c r="FZQ90"/>
      <c r="FZR90"/>
      <c r="FZS90"/>
      <c r="FZT90"/>
      <c r="FZU90"/>
      <c r="FZV90"/>
      <c r="FZW90"/>
      <c r="FZX90"/>
      <c r="FZY90"/>
      <c r="FZZ90"/>
      <c r="GAA90"/>
      <c r="GAB90"/>
      <c r="GAC90"/>
      <c r="GAD90"/>
      <c r="GAE90"/>
      <c r="GAF90"/>
      <c r="GAG90"/>
      <c r="GAH90"/>
      <c r="GAI90"/>
      <c r="GAJ90"/>
      <c r="GAK90"/>
      <c r="GAL90"/>
      <c r="GAM90"/>
      <c r="GAN90"/>
      <c r="GAO90"/>
      <c r="GAP90"/>
      <c r="GAQ90"/>
      <c r="GAR90"/>
      <c r="GAS90"/>
      <c r="GAT90"/>
      <c r="GAU90"/>
      <c r="GAV90"/>
      <c r="GAW90"/>
      <c r="GAX90"/>
      <c r="GAY90"/>
      <c r="GAZ90"/>
      <c r="GBA90"/>
      <c r="GBB90"/>
      <c r="GBC90"/>
      <c r="GBD90"/>
      <c r="GBE90"/>
      <c r="GBF90"/>
      <c r="GBG90"/>
      <c r="GBH90"/>
      <c r="GBI90"/>
      <c r="GBJ90"/>
      <c r="GBK90"/>
      <c r="GBL90"/>
      <c r="GBM90"/>
      <c r="GBN90"/>
      <c r="GBO90"/>
      <c r="GBP90"/>
      <c r="GBQ90"/>
      <c r="GBR90"/>
      <c r="GBS90"/>
      <c r="GBT90"/>
      <c r="GBU90"/>
      <c r="GBV90"/>
      <c r="GBW90"/>
      <c r="GBX90"/>
      <c r="GBY90"/>
      <c r="GBZ90"/>
      <c r="GCA90"/>
      <c r="GCB90"/>
      <c r="GCC90"/>
      <c r="GCD90"/>
      <c r="GCE90"/>
      <c r="GCF90"/>
      <c r="GCG90"/>
      <c r="GCH90"/>
      <c r="GCI90"/>
      <c r="GCJ90"/>
      <c r="GCK90"/>
      <c r="GCL90"/>
      <c r="GCM90"/>
      <c r="GCN90"/>
      <c r="GCO90"/>
      <c r="GCP90"/>
      <c r="GCQ90"/>
      <c r="GCR90"/>
      <c r="GCS90"/>
      <c r="GCT90"/>
      <c r="GCU90"/>
      <c r="GCV90"/>
      <c r="GCW90"/>
      <c r="GCX90"/>
      <c r="GCY90"/>
      <c r="GCZ90"/>
      <c r="GDA90"/>
      <c r="GDB90"/>
      <c r="GDC90"/>
      <c r="GDD90"/>
      <c r="GDE90"/>
      <c r="GDF90"/>
      <c r="GDG90"/>
      <c r="GDH90"/>
      <c r="GDI90"/>
      <c r="GDJ90"/>
      <c r="GDK90"/>
      <c r="GDL90"/>
      <c r="GDM90"/>
      <c r="GDN90"/>
      <c r="GDO90"/>
      <c r="GDP90"/>
      <c r="GDQ90"/>
      <c r="GDR90"/>
      <c r="GDS90"/>
      <c r="GDT90"/>
      <c r="GDU90"/>
      <c r="GDV90"/>
      <c r="GDW90"/>
      <c r="GDX90"/>
      <c r="GDY90"/>
      <c r="GDZ90"/>
      <c r="GEA90"/>
      <c r="GEB90"/>
      <c r="GEC90"/>
      <c r="GED90"/>
      <c r="GEE90"/>
      <c r="GEF90"/>
      <c r="GEG90"/>
      <c r="GEH90"/>
      <c r="GEI90"/>
      <c r="GEJ90"/>
      <c r="GEK90"/>
      <c r="GEL90"/>
      <c r="GEM90"/>
      <c r="GEN90"/>
      <c r="GEO90"/>
      <c r="GEP90"/>
      <c r="GEQ90"/>
      <c r="GER90"/>
      <c r="GES90"/>
      <c r="GET90"/>
      <c r="GEU90"/>
      <c r="GEV90"/>
      <c r="GEW90"/>
      <c r="GEX90"/>
      <c r="GEY90"/>
      <c r="GEZ90"/>
      <c r="GFA90"/>
      <c r="GFB90"/>
      <c r="GFC90"/>
      <c r="GFD90"/>
      <c r="GFE90"/>
      <c r="GFF90"/>
      <c r="GFG90"/>
      <c r="GFH90"/>
      <c r="GFI90"/>
      <c r="GFJ90"/>
      <c r="GFK90"/>
      <c r="GFL90"/>
      <c r="GFM90"/>
      <c r="GFN90"/>
      <c r="GFO90"/>
      <c r="GFP90"/>
      <c r="GFQ90"/>
      <c r="GFR90"/>
      <c r="GFS90"/>
      <c r="GFT90"/>
      <c r="GFU90"/>
      <c r="GFV90"/>
      <c r="GFW90"/>
      <c r="GFX90"/>
      <c r="GFY90"/>
      <c r="GFZ90"/>
      <c r="GGA90"/>
      <c r="GGB90"/>
      <c r="GGC90"/>
      <c r="GGD90"/>
      <c r="GGE90"/>
      <c r="GGF90"/>
      <c r="GGG90"/>
      <c r="GGH90"/>
      <c r="GGI90"/>
      <c r="GGJ90"/>
      <c r="GGK90"/>
      <c r="GGL90"/>
      <c r="GGM90"/>
      <c r="GGN90"/>
      <c r="GGO90"/>
      <c r="GGP90"/>
      <c r="GGQ90"/>
      <c r="GGR90"/>
      <c r="GGS90"/>
      <c r="GGT90"/>
      <c r="GGU90"/>
      <c r="GGV90"/>
      <c r="GGW90"/>
      <c r="GGX90"/>
      <c r="GGY90"/>
      <c r="GGZ90"/>
      <c r="GHA90"/>
      <c r="GHB90"/>
      <c r="GHC90"/>
      <c r="GHD90"/>
      <c r="GHE90"/>
      <c r="GHF90"/>
      <c r="GHG90"/>
      <c r="GHH90"/>
      <c r="GHI90"/>
      <c r="GHJ90"/>
      <c r="GHK90"/>
      <c r="GHL90"/>
      <c r="GHM90"/>
      <c r="GHN90"/>
      <c r="GHO90"/>
      <c r="GHP90"/>
      <c r="GHQ90"/>
      <c r="GHR90"/>
      <c r="GHS90"/>
      <c r="GHT90"/>
      <c r="GHU90"/>
      <c r="GHV90"/>
      <c r="GHW90"/>
      <c r="GHX90"/>
      <c r="GHY90"/>
      <c r="GHZ90"/>
      <c r="GIA90"/>
      <c r="GIB90"/>
      <c r="GIC90"/>
      <c r="GID90"/>
      <c r="GIE90"/>
      <c r="GIF90"/>
      <c r="GIG90"/>
      <c r="GIH90"/>
      <c r="GII90"/>
      <c r="GIJ90"/>
      <c r="GIK90"/>
      <c r="GIL90"/>
      <c r="GIM90"/>
      <c r="GIN90"/>
      <c r="GIO90"/>
      <c r="GIP90"/>
      <c r="GIQ90"/>
      <c r="GIR90"/>
      <c r="GIS90"/>
      <c r="GIT90"/>
      <c r="GIU90"/>
      <c r="GIV90"/>
      <c r="GIW90"/>
      <c r="GIX90"/>
      <c r="GIY90"/>
      <c r="GIZ90"/>
      <c r="GJA90"/>
      <c r="GJB90"/>
      <c r="GJC90"/>
      <c r="GJD90"/>
      <c r="GJE90"/>
      <c r="GJF90"/>
      <c r="GJG90"/>
      <c r="GJH90"/>
      <c r="GJI90"/>
      <c r="GJJ90"/>
      <c r="GJK90"/>
      <c r="GJL90"/>
      <c r="GJM90"/>
      <c r="GJN90"/>
      <c r="GJO90"/>
      <c r="GJP90"/>
      <c r="GJQ90"/>
      <c r="GJR90"/>
      <c r="GJS90"/>
      <c r="GJT90"/>
      <c r="GJU90"/>
      <c r="GJV90"/>
      <c r="GJW90"/>
      <c r="GJX90"/>
      <c r="GJY90"/>
      <c r="GJZ90"/>
      <c r="GKA90"/>
      <c r="GKB90"/>
      <c r="GKC90"/>
      <c r="GKD90"/>
      <c r="GKE90"/>
      <c r="GKF90"/>
      <c r="GKG90"/>
      <c r="GKH90"/>
      <c r="GKI90"/>
      <c r="GKJ90"/>
      <c r="GKK90"/>
      <c r="GKL90"/>
      <c r="GKM90"/>
      <c r="GKN90"/>
      <c r="GKO90"/>
      <c r="GKP90"/>
      <c r="GKQ90"/>
      <c r="GKR90"/>
      <c r="GKS90"/>
      <c r="GKT90"/>
      <c r="GKU90"/>
      <c r="GKV90"/>
      <c r="GKW90"/>
      <c r="GKX90"/>
      <c r="GKY90"/>
      <c r="GKZ90"/>
      <c r="GLA90"/>
      <c r="GLB90"/>
      <c r="GLC90"/>
      <c r="GLD90"/>
      <c r="GLE90"/>
      <c r="GLF90"/>
      <c r="GLG90"/>
      <c r="GLH90"/>
      <c r="GLI90"/>
      <c r="GLJ90"/>
      <c r="GLK90"/>
      <c r="GLL90"/>
      <c r="GLM90"/>
      <c r="GLN90"/>
      <c r="GLO90"/>
      <c r="GLP90"/>
      <c r="GLQ90"/>
      <c r="GLR90"/>
      <c r="GLS90"/>
      <c r="GLT90"/>
      <c r="GLU90"/>
      <c r="GLV90"/>
      <c r="GLW90"/>
      <c r="GLX90"/>
      <c r="GLY90"/>
      <c r="GLZ90"/>
      <c r="GMA90"/>
      <c r="GMB90"/>
      <c r="GMC90"/>
      <c r="GMD90"/>
      <c r="GME90"/>
      <c r="GMF90"/>
      <c r="GMG90"/>
      <c r="GMH90"/>
      <c r="GMI90"/>
      <c r="GMJ90"/>
      <c r="GMK90"/>
      <c r="GML90"/>
      <c r="GMM90"/>
      <c r="GMN90"/>
      <c r="GMO90"/>
      <c r="GMP90"/>
      <c r="GMQ90"/>
      <c r="GMR90"/>
      <c r="GMS90"/>
      <c r="GMT90"/>
      <c r="GMU90"/>
      <c r="GMV90"/>
      <c r="GMW90"/>
      <c r="GMX90"/>
      <c r="GMY90"/>
      <c r="GMZ90"/>
      <c r="GNA90"/>
      <c r="GNB90"/>
      <c r="GNC90"/>
      <c r="GND90"/>
      <c r="GNE90"/>
      <c r="GNF90"/>
      <c r="GNG90"/>
      <c r="GNH90"/>
      <c r="GNI90"/>
      <c r="GNJ90"/>
      <c r="GNK90"/>
      <c r="GNL90"/>
      <c r="GNM90"/>
      <c r="GNN90"/>
      <c r="GNO90"/>
      <c r="GNP90"/>
      <c r="GNQ90"/>
      <c r="GNR90"/>
      <c r="GNS90"/>
      <c r="GNT90"/>
      <c r="GNU90"/>
      <c r="GNV90"/>
      <c r="GNW90"/>
      <c r="GNX90"/>
      <c r="GNY90"/>
      <c r="GNZ90"/>
      <c r="GOA90"/>
      <c r="GOB90"/>
      <c r="GOC90"/>
      <c r="GOD90"/>
      <c r="GOE90"/>
      <c r="GOF90"/>
      <c r="GOG90"/>
      <c r="GOH90"/>
      <c r="GOI90"/>
      <c r="GOJ90"/>
      <c r="GOK90"/>
      <c r="GOL90"/>
      <c r="GOM90"/>
      <c r="GON90"/>
      <c r="GOO90"/>
      <c r="GOP90"/>
      <c r="GOQ90"/>
      <c r="GOR90"/>
      <c r="GOS90"/>
      <c r="GOT90"/>
      <c r="GOU90"/>
      <c r="GOV90"/>
      <c r="GOW90"/>
      <c r="GOX90"/>
      <c r="GOY90"/>
      <c r="GOZ90"/>
      <c r="GPA90"/>
      <c r="GPB90"/>
      <c r="GPC90"/>
      <c r="GPD90"/>
      <c r="GPE90"/>
      <c r="GPF90"/>
      <c r="GPG90"/>
      <c r="GPH90"/>
      <c r="GPI90"/>
      <c r="GPJ90"/>
      <c r="GPK90"/>
      <c r="GPL90"/>
      <c r="GPM90"/>
      <c r="GPN90"/>
      <c r="GPO90"/>
      <c r="GPP90"/>
      <c r="GPQ90"/>
      <c r="GPR90"/>
      <c r="GPS90"/>
      <c r="GPT90"/>
      <c r="GPU90"/>
      <c r="GPV90"/>
      <c r="GPW90"/>
      <c r="GPX90"/>
      <c r="GPY90"/>
      <c r="GPZ90"/>
      <c r="GQA90"/>
      <c r="GQB90"/>
      <c r="GQC90"/>
      <c r="GQD90"/>
      <c r="GQE90"/>
      <c r="GQF90"/>
      <c r="GQG90"/>
      <c r="GQH90"/>
      <c r="GQI90"/>
      <c r="GQJ90"/>
      <c r="GQK90"/>
      <c r="GQL90"/>
      <c r="GQM90"/>
      <c r="GQN90"/>
      <c r="GQO90"/>
      <c r="GQP90"/>
      <c r="GQQ90"/>
      <c r="GQR90"/>
      <c r="GQS90"/>
      <c r="GQT90"/>
      <c r="GQU90"/>
      <c r="GQV90"/>
      <c r="GQW90"/>
      <c r="GQX90"/>
      <c r="GQY90"/>
      <c r="GQZ90"/>
      <c r="GRA90"/>
      <c r="GRB90"/>
      <c r="GRC90"/>
      <c r="GRD90"/>
      <c r="GRE90"/>
      <c r="GRF90"/>
      <c r="GRG90"/>
      <c r="GRH90"/>
      <c r="GRI90"/>
      <c r="GRJ90"/>
      <c r="GRK90"/>
      <c r="GRL90"/>
      <c r="GRM90"/>
      <c r="GRN90"/>
      <c r="GRO90"/>
      <c r="GRP90"/>
      <c r="GRQ90"/>
      <c r="GRR90"/>
      <c r="GRS90"/>
      <c r="GRT90"/>
      <c r="GRU90"/>
      <c r="GRV90"/>
      <c r="GRW90"/>
      <c r="GRX90"/>
      <c r="GRY90"/>
      <c r="GRZ90"/>
      <c r="GSA90"/>
      <c r="GSB90"/>
      <c r="GSC90"/>
      <c r="GSD90"/>
      <c r="GSE90"/>
      <c r="GSF90"/>
      <c r="GSG90"/>
      <c r="GSH90"/>
      <c r="GSI90"/>
      <c r="GSJ90"/>
      <c r="GSK90"/>
      <c r="GSL90"/>
      <c r="GSM90"/>
      <c r="GSN90"/>
      <c r="GSO90"/>
      <c r="GSP90"/>
      <c r="GSQ90"/>
      <c r="GSR90"/>
      <c r="GSS90"/>
      <c r="GST90"/>
      <c r="GSU90"/>
      <c r="GSV90"/>
      <c r="GSW90"/>
      <c r="GSX90"/>
      <c r="GSY90"/>
      <c r="GSZ90"/>
      <c r="GTA90"/>
      <c r="GTB90"/>
      <c r="GTC90"/>
      <c r="GTD90"/>
      <c r="GTE90"/>
      <c r="GTF90"/>
      <c r="GTG90"/>
      <c r="GTH90"/>
      <c r="GTI90"/>
      <c r="GTJ90"/>
      <c r="GTK90"/>
      <c r="GTL90"/>
      <c r="GTM90"/>
      <c r="GTN90"/>
      <c r="GTO90"/>
      <c r="GTP90"/>
      <c r="GTQ90"/>
      <c r="GTR90"/>
      <c r="GTS90"/>
      <c r="GTT90"/>
      <c r="GTU90"/>
      <c r="GTV90"/>
      <c r="GTW90"/>
      <c r="GTX90"/>
      <c r="GTY90"/>
      <c r="GTZ90"/>
      <c r="GUA90"/>
      <c r="GUB90"/>
      <c r="GUC90"/>
      <c r="GUD90"/>
      <c r="GUE90"/>
      <c r="GUF90"/>
      <c r="GUG90"/>
      <c r="GUH90"/>
      <c r="GUI90"/>
      <c r="GUJ90"/>
      <c r="GUK90"/>
      <c r="GUL90"/>
      <c r="GUM90"/>
      <c r="GUN90"/>
      <c r="GUO90"/>
      <c r="GUP90"/>
      <c r="GUQ90"/>
      <c r="GUR90"/>
      <c r="GUS90"/>
      <c r="GUT90"/>
      <c r="GUU90"/>
      <c r="GUV90"/>
      <c r="GUW90"/>
      <c r="GUX90"/>
      <c r="GUY90"/>
      <c r="GUZ90"/>
      <c r="GVA90"/>
      <c r="GVB90"/>
      <c r="GVC90"/>
      <c r="GVD90"/>
      <c r="GVE90"/>
      <c r="GVF90"/>
      <c r="GVG90"/>
      <c r="GVH90"/>
      <c r="GVI90"/>
      <c r="GVJ90"/>
      <c r="GVK90"/>
      <c r="GVL90"/>
      <c r="GVM90"/>
      <c r="GVN90"/>
      <c r="GVO90"/>
      <c r="GVP90"/>
      <c r="GVQ90"/>
      <c r="GVR90"/>
      <c r="GVS90"/>
      <c r="GVT90"/>
      <c r="GVU90"/>
      <c r="GVV90"/>
      <c r="GVW90"/>
      <c r="GVX90"/>
      <c r="GVY90"/>
      <c r="GVZ90"/>
      <c r="GWA90"/>
      <c r="GWB90"/>
      <c r="GWC90"/>
      <c r="GWD90"/>
      <c r="GWE90"/>
      <c r="GWF90"/>
      <c r="GWG90"/>
      <c r="GWH90"/>
      <c r="GWI90"/>
      <c r="GWJ90"/>
      <c r="GWK90"/>
      <c r="GWL90"/>
      <c r="GWM90"/>
      <c r="GWN90"/>
      <c r="GWO90"/>
      <c r="GWP90"/>
      <c r="GWQ90"/>
      <c r="GWR90"/>
      <c r="GWS90"/>
      <c r="GWT90"/>
      <c r="GWU90"/>
      <c r="GWV90"/>
      <c r="GWW90"/>
      <c r="GWX90"/>
      <c r="GWY90"/>
      <c r="GWZ90"/>
      <c r="GXA90"/>
      <c r="GXB90"/>
      <c r="GXC90"/>
      <c r="GXD90"/>
      <c r="GXE90"/>
      <c r="GXF90"/>
      <c r="GXG90"/>
      <c r="GXH90"/>
      <c r="GXI90"/>
      <c r="GXJ90"/>
      <c r="GXK90"/>
      <c r="GXL90"/>
      <c r="GXM90"/>
      <c r="GXN90"/>
      <c r="GXO90"/>
      <c r="GXP90"/>
      <c r="GXQ90"/>
      <c r="GXR90"/>
      <c r="GXS90"/>
      <c r="GXT90"/>
      <c r="GXU90"/>
      <c r="GXV90"/>
      <c r="GXW90"/>
      <c r="GXX90"/>
      <c r="GXY90"/>
      <c r="GXZ90"/>
      <c r="GYA90"/>
      <c r="GYB90"/>
      <c r="GYC90"/>
      <c r="GYD90"/>
      <c r="GYE90"/>
      <c r="GYF90"/>
      <c r="GYG90"/>
      <c r="GYH90"/>
      <c r="GYI90"/>
      <c r="GYJ90"/>
      <c r="GYK90"/>
      <c r="GYL90"/>
      <c r="GYM90"/>
      <c r="GYN90"/>
      <c r="GYO90"/>
      <c r="GYP90"/>
      <c r="GYQ90"/>
      <c r="GYR90"/>
      <c r="GYS90"/>
      <c r="GYT90"/>
      <c r="GYU90"/>
      <c r="GYV90"/>
      <c r="GYW90"/>
      <c r="GYX90"/>
      <c r="GYY90"/>
      <c r="GYZ90"/>
      <c r="GZA90"/>
      <c r="GZB90"/>
      <c r="GZC90"/>
      <c r="GZD90"/>
      <c r="GZE90"/>
      <c r="GZF90"/>
      <c r="GZG90"/>
      <c r="GZH90"/>
      <c r="GZI90"/>
      <c r="GZJ90"/>
      <c r="GZK90"/>
      <c r="GZL90"/>
      <c r="GZM90"/>
      <c r="GZN90"/>
      <c r="GZO90"/>
      <c r="GZP90"/>
      <c r="GZQ90"/>
      <c r="GZR90"/>
      <c r="GZS90"/>
      <c r="GZT90"/>
      <c r="GZU90"/>
      <c r="GZV90"/>
      <c r="GZW90"/>
      <c r="GZX90"/>
      <c r="GZY90"/>
      <c r="GZZ90"/>
      <c r="HAA90"/>
      <c r="HAB90"/>
      <c r="HAC90"/>
      <c r="HAD90"/>
      <c r="HAE90"/>
      <c r="HAF90"/>
      <c r="HAG90"/>
      <c r="HAH90"/>
      <c r="HAI90"/>
      <c r="HAJ90"/>
      <c r="HAK90"/>
      <c r="HAL90"/>
      <c r="HAM90"/>
      <c r="HAN90"/>
      <c r="HAO90"/>
      <c r="HAP90"/>
      <c r="HAQ90"/>
      <c r="HAR90"/>
      <c r="HAS90"/>
      <c r="HAT90"/>
      <c r="HAU90"/>
      <c r="HAV90"/>
      <c r="HAW90"/>
      <c r="HAX90"/>
      <c r="HAY90"/>
      <c r="HAZ90"/>
      <c r="HBA90"/>
      <c r="HBB90"/>
      <c r="HBC90"/>
      <c r="HBD90"/>
      <c r="HBE90"/>
      <c r="HBF90"/>
      <c r="HBG90"/>
      <c r="HBH90"/>
      <c r="HBI90"/>
      <c r="HBJ90"/>
      <c r="HBK90"/>
      <c r="HBL90"/>
      <c r="HBM90"/>
      <c r="HBN90"/>
      <c r="HBO90"/>
      <c r="HBP90"/>
      <c r="HBQ90"/>
      <c r="HBR90"/>
      <c r="HBS90"/>
      <c r="HBT90"/>
      <c r="HBU90"/>
      <c r="HBV90"/>
      <c r="HBW90"/>
      <c r="HBX90"/>
      <c r="HBY90"/>
      <c r="HBZ90"/>
      <c r="HCA90"/>
      <c r="HCB90"/>
      <c r="HCC90"/>
      <c r="HCD90"/>
      <c r="HCE90"/>
      <c r="HCF90"/>
      <c r="HCG90"/>
      <c r="HCH90"/>
      <c r="HCI90"/>
      <c r="HCJ90"/>
      <c r="HCK90"/>
      <c r="HCL90"/>
      <c r="HCM90"/>
      <c r="HCN90"/>
      <c r="HCO90"/>
      <c r="HCP90"/>
      <c r="HCQ90"/>
      <c r="HCR90"/>
      <c r="HCS90"/>
      <c r="HCT90"/>
      <c r="HCU90"/>
      <c r="HCV90"/>
      <c r="HCW90"/>
      <c r="HCX90"/>
      <c r="HCY90"/>
      <c r="HCZ90"/>
      <c r="HDA90"/>
      <c r="HDB90"/>
      <c r="HDC90"/>
      <c r="HDD90"/>
      <c r="HDE90"/>
      <c r="HDF90"/>
      <c r="HDG90"/>
      <c r="HDH90"/>
      <c r="HDI90"/>
      <c r="HDJ90"/>
      <c r="HDK90"/>
      <c r="HDL90"/>
      <c r="HDM90"/>
      <c r="HDN90"/>
      <c r="HDO90"/>
      <c r="HDP90"/>
      <c r="HDQ90"/>
      <c r="HDR90"/>
      <c r="HDS90"/>
      <c r="HDT90"/>
      <c r="HDU90"/>
      <c r="HDV90"/>
      <c r="HDW90"/>
      <c r="HDX90"/>
      <c r="HDY90"/>
      <c r="HDZ90"/>
      <c r="HEA90"/>
      <c r="HEB90"/>
      <c r="HEC90"/>
      <c r="HED90"/>
      <c r="HEE90"/>
      <c r="HEF90"/>
      <c r="HEG90"/>
      <c r="HEH90"/>
      <c r="HEI90"/>
      <c r="HEJ90"/>
      <c r="HEK90"/>
      <c r="HEL90"/>
      <c r="HEM90"/>
      <c r="HEN90"/>
      <c r="HEO90"/>
      <c r="HEP90"/>
      <c r="HEQ90"/>
      <c r="HER90"/>
      <c r="HES90"/>
      <c r="HET90"/>
      <c r="HEU90"/>
      <c r="HEV90"/>
      <c r="HEW90"/>
      <c r="HEX90"/>
      <c r="HEY90"/>
      <c r="HEZ90"/>
      <c r="HFA90"/>
      <c r="HFB90"/>
      <c r="HFC90"/>
      <c r="HFD90"/>
      <c r="HFE90"/>
      <c r="HFF90"/>
      <c r="HFG90"/>
      <c r="HFH90"/>
      <c r="HFI90"/>
      <c r="HFJ90"/>
      <c r="HFK90"/>
      <c r="HFL90"/>
      <c r="HFM90"/>
      <c r="HFN90"/>
      <c r="HFO90"/>
      <c r="HFP90"/>
      <c r="HFQ90"/>
      <c r="HFR90"/>
      <c r="HFS90"/>
      <c r="HFT90"/>
      <c r="HFU90"/>
      <c r="HFV90"/>
      <c r="HFW90"/>
      <c r="HFX90"/>
      <c r="HFY90"/>
      <c r="HFZ90"/>
      <c r="HGA90"/>
      <c r="HGB90"/>
      <c r="HGC90"/>
      <c r="HGD90"/>
      <c r="HGE90"/>
      <c r="HGF90"/>
      <c r="HGG90"/>
      <c r="HGH90"/>
      <c r="HGI90"/>
      <c r="HGJ90"/>
      <c r="HGK90"/>
      <c r="HGL90"/>
      <c r="HGM90"/>
      <c r="HGN90"/>
      <c r="HGO90"/>
      <c r="HGP90"/>
      <c r="HGQ90"/>
      <c r="HGR90"/>
      <c r="HGS90"/>
      <c r="HGT90"/>
      <c r="HGU90"/>
      <c r="HGV90"/>
      <c r="HGW90"/>
      <c r="HGX90"/>
      <c r="HGY90"/>
      <c r="HGZ90"/>
      <c r="HHA90"/>
      <c r="HHB90"/>
      <c r="HHC90"/>
      <c r="HHD90"/>
      <c r="HHE90"/>
      <c r="HHF90"/>
      <c r="HHG90"/>
      <c r="HHH90"/>
      <c r="HHI90"/>
      <c r="HHJ90"/>
      <c r="HHK90"/>
      <c r="HHL90"/>
      <c r="HHM90"/>
      <c r="HHN90"/>
      <c r="HHO90"/>
      <c r="HHP90"/>
      <c r="HHQ90"/>
      <c r="HHR90"/>
      <c r="HHS90"/>
      <c r="HHT90"/>
      <c r="HHU90"/>
      <c r="HHV90"/>
      <c r="HHW90"/>
      <c r="HHX90"/>
      <c r="HHY90"/>
      <c r="HHZ90"/>
      <c r="HIA90"/>
      <c r="HIB90"/>
      <c r="HIC90"/>
      <c r="HID90"/>
      <c r="HIE90"/>
      <c r="HIF90"/>
      <c r="HIG90"/>
      <c r="HIH90"/>
      <c r="HII90"/>
      <c r="HIJ90"/>
      <c r="HIK90"/>
      <c r="HIL90"/>
      <c r="HIM90"/>
      <c r="HIN90"/>
      <c r="HIO90"/>
      <c r="HIP90"/>
      <c r="HIQ90"/>
      <c r="HIR90"/>
      <c r="HIS90"/>
      <c r="HIT90"/>
      <c r="HIU90"/>
      <c r="HIV90"/>
      <c r="HIW90"/>
      <c r="HIX90"/>
      <c r="HIY90"/>
      <c r="HIZ90"/>
      <c r="HJA90"/>
      <c r="HJB90"/>
      <c r="HJC90"/>
      <c r="HJD90"/>
      <c r="HJE90"/>
      <c r="HJF90"/>
      <c r="HJG90"/>
      <c r="HJH90"/>
      <c r="HJI90"/>
      <c r="HJJ90"/>
      <c r="HJK90"/>
      <c r="HJL90"/>
      <c r="HJM90"/>
      <c r="HJN90"/>
      <c r="HJO90"/>
      <c r="HJP90"/>
      <c r="HJQ90"/>
      <c r="HJR90"/>
      <c r="HJS90"/>
      <c r="HJT90"/>
      <c r="HJU90"/>
      <c r="HJV90"/>
      <c r="HJW90"/>
      <c r="HJX90"/>
      <c r="HJY90"/>
      <c r="HJZ90"/>
      <c r="HKA90"/>
      <c r="HKB90"/>
      <c r="HKC90"/>
      <c r="HKD90"/>
      <c r="HKE90"/>
      <c r="HKF90"/>
      <c r="HKG90"/>
      <c r="HKH90"/>
      <c r="HKI90"/>
      <c r="HKJ90"/>
      <c r="HKK90"/>
      <c r="HKL90"/>
      <c r="HKM90"/>
      <c r="HKN90"/>
      <c r="HKO90"/>
      <c r="HKP90"/>
      <c r="HKQ90"/>
      <c r="HKR90"/>
      <c r="HKS90"/>
      <c r="HKT90"/>
      <c r="HKU90"/>
      <c r="HKV90"/>
      <c r="HKW90"/>
      <c r="HKX90"/>
      <c r="HKY90"/>
      <c r="HKZ90"/>
      <c r="HLA90"/>
      <c r="HLB90"/>
      <c r="HLC90"/>
      <c r="HLD90"/>
      <c r="HLE90"/>
      <c r="HLF90"/>
      <c r="HLG90"/>
      <c r="HLH90"/>
      <c r="HLI90"/>
      <c r="HLJ90"/>
      <c r="HLK90"/>
      <c r="HLL90"/>
      <c r="HLM90"/>
      <c r="HLN90"/>
      <c r="HLO90"/>
      <c r="HLP90"/>
      <c r="HLQ90"/>
      <c r="HLR90"/>
      <c r="HLS90"/>
      <c r="HLT90"/>
      <c r="HLU90"/>
      <c r="HLV90"/>
      <c r="HLW90"/>
      <c r="HLX90"/>
      <c r="HLY90"/>
      <c r="HLZ90"/>
      <c r="HMA90"/>
      <c r="HMB90"/>
      <c r="HMC90"/>
      <c r="HMD90"/>
      <c r="HME90"/>
      <c r="HMF90"/>
      <c r="HMG90"/>
      <c r="HMH90"/>
      <c r="HMI90"/>
      <c r="HMJ90"/>
      <c r="HMK90"/>
      <c r="HML90"/>
      <c r="HMM90"/>
      <c r="HMN90"/>
      <c r="HMO90"/>
      <c r="HMP90"/>
      <c r="HMQ90"/>
      <c r="HMR90"/>
      <c r="HMS90"/>
      <c r="HMT90"/>
      <c r="HMU90"/>
      <c r="HMV90"/>
      <c r="HMW90"/>
      <c r="HMX90"/>
      <c r="HMY90"/>
      <c r="HMZ90"/>
      <c r="HNA90"/>
      <c r="HNB90"/>
      <c r="HNC90"/>
      <c r="HND90"/>
      <c r="HNE90"/>
      <c r="HNF90"/>
      <c r="HNG90"/>
      <c r="HNH90"/>
      <c r="HNI90"/>
      <c r="HNJ90"/>
      <c r="HNK90"/>
      <c r="HNL90"/>
      <c r="HNM90"/>
      <c r="HNN90"/>
      <c r="HNO90"/>
      <c r="HNP90"/>
      <c r="HNQ90"/>
      <c r="HNR90"/>
      <c r="HNS90"/>
      <c r="HNT90"/>
      <c r="HNU90"/>
      <c r="HNV90"/>
      <c r="HNW90"/>
      <c r="HNX90"/>
      <c r="HNY90"/>
      <c r="HNZ90"/>
      <c r="HOA90"/>
      <c r="HOB90"/>
      <c r="HOC90"/>
      <c r="HOD90"/>
      <c r="HOE90"/>
      <c r="HOF90"/>
      <c r="HOG90"/>
      <c r="HOH90"/>
      <c r="HOI90"/>
      <c r="HOJ90"/>
      <c r="HOK90"/>
      <c r="HOL90"/>
      <c r="HOM90"/>
      <c r="HON90"/>
      <c r="HOO90"/>
      <c r="HOP90"/>
      <c r="HOQ90"/>
      <c r="HOR90"/>
      <c r="HOS90"/>
      <c r="HOT90"/>
      <c r="HOU90"/>
      <c r="HOV90"/>
      <c r="HOW90"/>
      <c r="HOX90"/>
      <c r="HOY90"/>
      <c r="HOZ90"/>
      <c r="HPA90"/>
      <c r="HPB90"/>
      <c r="HPC90"/>
      <c r="HPD90"/>
      <c r="HPE90"/>
      <c r="HPF90"/>
      <c r="HPG90"/>
      <c r="HPH90"/>
      <c r="HPI90"/>
      <c r="HPJ90"/>
      <c r="HPK90"/>
      <c r="HPL90"/>
      <c r="HPM90"/>
      <c r="HPN90"/>
      <c r="HPO90"/>
      <c r="HPP90"/>
      <c r="HPQ90"/>
      <c r="HPR90"/>
      <c r="HPS90"/>
      <c r="HPT90"/>
      <c r="HPU90"/>
      <c r="HPV90"/>
      <c r="HPW90"/>
      <c r="HPX90"/>
      <c r="HPY90"/>
      <c r="HPZ90"/>
      <c r="HQA90"/>
      <c r="HQB90"/>
      <c r="HQC90"/>
      <c r="HQD90"/>
      <c r="HQE90"/>
      <c r="HQF90"/>
      <c r="HQG90"/>
      <c r="HQH90"/>
      <c r="HQI90"/>
      <c r="HQJ90"/>
      <c r="HQK90"/>
      <c r="HQL90"/>
      <c r="HQM90"/>
      <c r="HQN90"/>
      <c r="HQO90"/>
      <c r="HQP90"/>
      <c r="HQQ90"/>
      <c r="HQR90"/>
      <c r="HQS90"/>
      <c r="HQT90"/>
      <c r="HQU90"/>
      <c r="HQV90"/>
      <c r="HQW90"/>
      <c r="HQX90"/>
      <c r="HQY90"/>
      <c r="HQZ90"/>
      <c r="HRA90"/>
      <c r="HRB90"/>
      <c r="HRC90"/>
      <c r="HRD90"/>
      <c r="HRE90"/>
      <c r="HRF90"/>
      <c r="HRG90"/>
      <c r="HRH90"/>
      <c r="HRI90"/>
      <c r="HRJ90"/>
      <c r="HRK90"/>
      <c r="HRL90"/>
      <c r="HRM90"/>
      <c r="HRN90"/>
      <c r="HRO90"/>
      <c r="HRP90"/>
      <c r="HRQ90"/>
      <c r="HRR90"/>
      <c r="HRS90"/>
      <c r="HRT90"/>
      <c r="HRU90"/>
      <c r="HRV90"/>
      <c r="HRW90"/>
      <c r="HRX90"/>
      <c r="HRY90"/>
      <c r="HRZ90"/>
      <c r="HSA90"/>
      <c r="HSB90"/>
      <c r="HSC90"/>
      <c r="HSD90"/>
      <c r="HSE90"/>
      <c r="HSF90"/>
      <c r="HSG90"/>
      <c r="HSH90"/>
      <c r="HSI90"/>
      <c r="HSJ90"/>
      <c r="HSK90"/>
      <c r="HSL90"/>
      <c r="HSM90"/>
      <c r="HSN90"/>
      <c r="HSO90"/>
      <c r="HSP90"/>
      <c r="HSQ90"/>
      <c r="HSR90"/>
      <c r="HSS90"/>
      <c r="HST90"/>
      <c r="HSU90"/>
      <c r="HSV90"/>
      <c r="HSW90"/>
      <c r="HSX90"/>
      <c r="HSY90"/>
      <c r="HSZ90"/>
      <c r="HTA90"/>
      <c r="HTB90"/>
      <c r="HTC90"/>
      <c r="HTD90"/>
      <c r="HTE90"/>
      <c r="HTF90"/>
      <c r="HTG90"/>
      <c r="HTH90"/>
      <c r="HTI90"/>
      <c r="HTJ90"/>
      <c r="HTK90"/>
      <c r="HTL90"/>
      <c r="HTM90"/>
      <c r="HTN90"/>
      <c r="HTO90"/>
      <c r="HTP90"/>
      <c r="HTQ90"/>
      <c r="HTR90"/>
      <c r="HTS90"/>
      <c r="HTT90"/>
      <c r="HTU90"/>
      <c r="HTV90"/>
      <c r="HTW90"/>
      <c r="HTX90"/>
      <c r="HTY90"/>
      <c r="HTZ90"/>
      <c r="HUA90"/>
      <c r="HUB90"/>
      <c r="HUC90"/>
      <c r="HUD90"/>
      <c r="HUE90"/>
      <c r="HUF90"/>
      <c r="HUG90"/>
      <c r="HUH90"/>
      <c r="HUI90"/>
      <c r="HUJ90"/>
      <c r="HUK90"/>
      <c r="HUL90"/>
      <c r="HUM90"/>
      <c r="HUN90"/>
      <c r="HUO90"/>
      <c r="HUP90"/>
      <c r="HUQ90"/>
      <c r="HUR90"/>
      <c r="HUS90"/>
      <c r="HUT90"/>
      <c r="HUU90"/>
      <c r="HUV90"/>
      <c r="HUW90"/>
      <c r="HUX90"/>
      <c r="HUY90"/>
      <c r="HUZ90"/>
      <c r="HVA90"/>
      <c r="HVB90"/>
      <c r="HVC90"/>
      <c r="HVD90"/>
      <c r="HVE90"/>
      <c r="HVF90"/>
      <c r="HVG90"/>
      <c r="HVH90"/>
      <c r="HVI90"/>
      <c r="HVJ90"/>
      <c r="HVK90"/>
      <c r="HVL90"/>
      <c r="HVM90"/>
      <c r="HVN90"/>
      <c r="HVO90"/>
      <c r="HVP90"/>
      <c r="HVQ90"/>
      <c r="HVR90"/>
      <c r="HVS90"/>
      <c r="HVT90"/>
      <c r="HVU90"/>
      <c r="HVV90"/>
      <c r="HVW90"/>
      <c r="HVX90"/>
      <c r="HVY90"/>
      <c r="HVZ90"/>
      <c r="HWA90"/>
      <c r="HWB90"/>
      <c r="HWC90"/>
      <c r="HWD90"/>
      <c r="HWE90"/>
      <c r="HWF90"/>
      <c r="HWG90"/>
      <c r="HWH90"/>
      <c r="HWI90"/>
      <c r="HWJ90"/>
      <c r="HWK90"/>
      <c r="HWL90"/>
      <c r="HWM90"/>
      <c r="HWN90"/>
      <c r="HWO90"/>
      <c r="HWP90"/>
      <c r="HWQ90"/>
      <c r="HWR90"/>
      <c r="HWS90"/>
      <c r="HWT90"/>
      <c r="HWU90"/>
      <c r="HWV90"/>
      <c r="HWW90"/>
      <c r="HWX90"/>
      <c r="HWY90"/>
      <c r="HWZ90"/>
      <c r="HXA90"/>
      <c r="HXB90"/>
      <c r="HXC90"/>
      <c r="HXD90"/>
      <c r="HXE90"/>
      <c r="HXF90"/>
      <c r="HXG90"/>
      <c r="HXH90"/>
      <c r="HXI90"/>
      <c r="HXJ90"/>
      <c r="HXK90"/>
      <c r="HXL90"/>
      <c r="HXM90"/>
      <c r="HXN90"/>
      <c r="HXO90"/>
      <c r="HXP90"/>
      <c r="HXQ90"/>
      <c r="HXR90"/>
      <c r="HXS90"/>
      <c r="HXT90"/>
      <c r="HXU90"/>
      <c r="HXV90"/>
      <c r="HXW90"/>
      <c r="HXX90"/>
      <c r="HXY90"/>
      <c r="HXZ90"/>
      <c r="HYA90"/>
      <c r="HYB90"/>
      <c r="HYC90"/>
      <c r="HYD90"/>
      <c r="HYE90"/>
      <c r="HYF90"/>
      <c r="HYG90"/>
      <c r="HYH90"/>
      <c r="HYI90"/>
      <c r="HYJ90"/>
      <c r="HYK90"/>
      <c r="HYL90"/>
      <c r="HYM90"/>
      <c r="HYN90"/>
      <c r="HYO90"/>
      <c r="HYP90"/>
      <c r="HYQ90"/>
      <c r="HYR90"/>
      <c r="HYS90"/>
      <c r="HYT90"/>
      <c r="HYU90"/>
      <c r="HYV90"/>
      <c r="HYW90"/>
      <c r="HYX90"/>
      <c r="HYY90"/>
      <c r="HYZ90"/>
      <c r="HZA90"/>
      <c r="HZB90"/>
      <c r="HZC90"/>
      <c r="HZD90"/>
      <c r="HZE90"/>
      <c r="HZF90"/>
      <c r="HZG90"/>
      <c r="HZH90"/>
      <c r="HZI90"/>
      <c r="HZJ90"/>
      <c r="HZK90"/>
      <c r="HZL90"/>
      <c r="HZM90"/>
      <c r="HZN90"/>
      <c r="HZO90"/>
      <c r="HZP90"/>
      <c r="HZQ90"/>
      <c r="HZR90"/>
      <c r="HZS90"/>
      <c r="HZT90"/>
      <c r="HZU90"/>
      <c r="HZV90"/>
      <c r="HZW90"/>
      <c r="HZX90"/>
      <c r="HZY90"/>
      <c r="HZZ90"/>
      <c r="IAA90"/>
      <c r="IAB90"/>
      <c r="IAC90"/>
      <c r="IAD90"/>
      <c r="IAE90"/>
      <c r="IAF90"/>
      <c r="IAG90"/>
      <c r="IAH90"/>
      <c r="IAI90"/>
      <c r="IAJ90"/>
      <c r="IAK90"/>
      <c r="IAL90"/>
      <c r="IAM90"/>
      <c r="IAN90"/>
      <c r="IAO90"/>
      <c r="IAP90"/>
      <c r="IAQ90"/>
      <c r="IAR90"/>
      <c r="IAS90"/>
      <c r="IAT90"/>
      <c r="IAU90"/>
      <c r="IAV90"/>
      <c r="IAW90"/>
      <c r="IAX90"/>
      <c r="IAY90"/>
      <c r="IAZ90"/>
      <c r="IBA90"/>
      <c r="IBB90"/>
      <c r="IBC90"/>
      <c r="IBD90"/>
      <c r="IBE90"/>
      <c r="IBF90"/>
      <c r="IBG90"/>
      <c r="IBH90"/>
      <c r="IBI90"/>
      <c r="IBJ90"/>
      <c r="IBK90"/>
      <c r="IBL90"/>
      <c r="IBM90"/>
      <c r="IBN90"/>
      <c r="IBO90"/>
      <c r="IBP90"/>
      <c r="IBQ90"/>
      <c r="IBR90"/>
      <c r="IBS90"/>
      <c r="IBT90"/>
      <c r="IBU90"/>
      <c r="IBV90"/>
      <c r="IBW90"/>
      <c r="IBX90"/>
      <c r="IBY90"/>
      <c r="IBZ90"/>
      <c r="ICA90"/>
      <c r="ICB90"/>
      <c r="ICC90"/>
      <c r="ICD90"/>
      <c r="ICE90"/>
      <c r="ICF90"/>
      <c r="ICG90"/>
      <c r="ICH90"/>
      <c r="ICI90"/>
      <c r="ICJ90"/>
      <c r="ICK90"/>
      <c r="ICL90"/>
      <c r="ICM90"/>
      <c r="ICN90"/>
      <c r="ICO90"/>
      <c r="ICP90"/>
      <c r="ICQ90"/>
      <c r="ICR90"/>
      <c r="ICS90"/>
      <c r="ICT90"/>
      <c r="ICU90"/>
      <c r="ICV90"/>
      <c r="ICW90"/>
      <c r="ICX90"/>
      <c r="ICY90"/>
      <c r="ICZ90"/>
      <c r="IDA90"/>
      <c r="IDB90"/>
      <c r="IDC90"/>
      <c r="IDD90"/>
      <c r="IDE90"/>
      <c r="IDF90"/>
      <c r="IDG90"/>
      <c r="IDH90"/>
      <c r="IDI90"/>
      <c r="IDJ90"/>
      <c r="IDK90"/>
      <c r="IDL90"/>
      <c r="IDM90"/>
      <c r="IDN90"/>
      <c r="IDO90"/>
      <c r="IDP90"/>
      <c r="IDQ90"/>
      <c r="IDR90"/>
      <c r="IDS90"/>
      <c r="IDT90"/>
      <c r="IDU90"/>
      <c r="IDV90"/>
      <c r="IDW90"/>
      <c r="IDX90"/>
      <c r="IDY90"/>
      <c r="IDZ90"/>
      <c r="IEA90"/>
      <c r="IEB90"/>
      <c r="IEC90"/>
      <c r="IED90"/>
      <c r="IEE90"/>
      <c r="IEF90"/>
      <c r="IEG90"/>
      <c r="IEH90"/>
      <c r="IEI90"/>
      <c r="IEJ90"/>
      <c r="IEK90"/>
      <c r="IEL90"/>
      <c r="IEM90"/>
      <c r="IEN90"/>
      <c r="IEO90"/>
      <c r="IEP90"/>
      <c r="IEQ90"/>
      <c r="IER90"/>
      <c r="IES90"/>
      <c r="IET90"/>
      <c r="IEU90"/>
      <c r="IEV90"/>
      <c r="IEW90"/>
      <c r="IEX90"/>
      <c r="IEY90"/>
      <c r="IEZ90"/>
      <c r="IFA90"/>
      <c r="IFB90"/>
      <c r="IFC90"/>
      <c r="IFD90"/>
      <c r="IFE90"/>
      <c r="IFF90"/>
      <c r="IFG90"/>
      <c r="IFH90"/>
      <c r="IFI90"/>
      <c r="IFJ90"/>
      <c r="IFK90"/>
      <c r="IFL90"/>
      <c r="IFM90"/>
      <c r="IFN90"/>
      <c r="IFO90"/>
      <c r="IFP90"/>
      <c r="IFQ90"/>
      <c r="IFR90"/>
      <c r="IFS90"/>
      <c r="IFT90"/>
      <c r="IFU90"/>
      <c r="IFV90"/>
      <c r="IFW90"/>
      <c r="IFX90"/>
      <c r="IFY90"/>
      <c r="IFZ90"/>
      <c r="IGA90"/>
      <c r="IGB90"/>
      <c r="IGC90"/>
      <c r="IGD90"/>
      <c r="IGE90"/>
      <c r="IGF90"/>
      <c r="IGG90"/>
      <c r="IGH90"/>
      <c r="IGI90"/>
      <c r="IGJ90"/>
      <c r="IGK90"/>
      <c r="IGL90"/>
      <c r="IGM90"/>
      <c r="IGN90"/>
      <c r="IGO90"/>
      <c r="IGP90"/>
      <c r="IGQ90"/>
      <c r="IGR90"/>
      <c r="IGS90"/>
      <c r="IGT90"/>
      <c r="IGU90"/>
      <c r="IGV90"/>
      <c r="IGW90"/>
      <c r="IGX90"/>
      <c r="IGY90"/>
      <c r="IGZ90"/>
      <c r="IHA90"/>
      <c r="IHB90"/>
      <c r="IHC90"/>
      <c r="IHD90"/>
      <c r="IHE90"/>
      <c r="IHF90"/>
      <c r="IHG90"/>
      <c r="IHH90"/>
      <c r="IHI90"/>
      <c r="IHJ90"/>
      <c r="IHK90"/>
      <c r="IHL90"/>
      <c r="IHM90"/>
      <c r="IHN90"/>
      <c r="IHO90"/>
      <c r="IHP90"/>
      <c r="IHQ90"/>
      <c r="IHR90"/>
      <c r="IHS90"/>
      <c r="IHT90"/>
      <c r="IHU90"/>
      <c r="IHV90"/>
      <c r="IHW90"/>
      <c r="IHX90"/>
      <c r="IHY90"/>
      <c r="IHZ90"/>
      <c r="IIA90"/>
      <c r="IIB90"/>
      <c r="IIC90"/>
      <c r="IID90"/>
      <c r="IIE90"/>
      <c r="IIF90"/>
      <c r="IIG90"/>
      <c r="IIH90"/>
      <c r="III90"/>
      <c r="IIJ90"/>
      <c r="IIK90"/>
      <c r="IIL90"/>
      <c r="IIM90"/>
      <c r="IIN90"/>
      <c r="IIO90"/>
      <c r="IIP90"/>
      <c r="IIQ90"/>
      <c r="IIR90"/>
      <c r="IIS90"/>
      <c r="IIT90"/>
      <c r="IIU90"/>
      <c r="IIV90"/>
      <c r="IIW90"/>
      <c r="IIX90"/>
      <c r="IIY90"/>
      <c r="IIZ90"/>
      <c r="IJA90"/>
      <c r="IJB90"/>
      <c r="IJC90"/>
      <c r="IJD90"/>
      <c r="IJE90"/>
      <c r="IJF90"/>
      <c r="IJG90"/>
      <c r="IJH90"/>
      <c r="IJI90"/>
      <c r="IJJ90"/>
      <c r="IJK90"/>
      <c r="IJL90"/>
      <c r="IJM90"/>
      <c r="IJN90"/>
      <c r="IJO90"/>
      <c r="IJP90"/>
      <c r="IJQ90"/>
      <c r="IJR90"/>
      <c r="IJS90"/>
      <c r="IJT90"/>
      <c r="IJU90"/>
      <c r="IJV90"/>
      <c r="IJW90"/>
      <c r="IJX90"/>
      <c r="IJY90"/>
      <c r="IJZ90"/>
      <c r="IKA90"/>
      <c r="IKB90"/>
      <c r="IKC90"/>
      <c r="IKD90"/>
      <c r="IKE90"/>
      <c r="IKF90"/>
      <c r="IKG90"/>
      <c r="IKH90"/>
      <c r="IKI90"/>
      <c r="IKJ90"/>
      <c r="IKK90"/>
      <c r="IKL90"/>
      <c r="IKM90"/>
      <c r="IKN90"/>
      <c r="IKO90"/>
      <c r="IKP90"/>
      <c r="IKQ90"/>
      <c r="IKR90"/>
      <c r="IKS90"/>
      <c r="IKT90"/>
      <c r="IKU90"/>
      <c r="IKV90"/>
      <c r="IKW90"/>
      <c r="IKX90"/>
      <c r="IKY90"/>
      <c r="IKZ90"/>
      <c r="ILA90"/>
      <c r="ILB90"/>
      <c r="ILC90"/>
      <c r="ILD90"/>
      <c r="ILE90"/>
      <c r="ILF90"/>
      <c r="ILG90"/>
      <c r="ILH90"/>
      <c r="ILI90"/>
      <c r="ILJ90"/>
      <c r="ILK90"/>
      <c r="ILL90"/>
      <c r="ILM90"/>
      <c r="ILN90"/>
      <c r="ILO90"/>
      <c r="ILP90"/>
      <c r="ILQ90"/>
      <c r="ILR90"/>
      <c r="ILS90"/>
      <c r="ILT90"/>
      <c r="ILU90"/>
      <c r="ILV90"/>
      <c r="ILW90"/>
      <c r="ILX90"/>
      <c r="ILY90"/>
      <c r="ILZ90"/>
      <c r="IMA90"/>
      <c r="IMB90"/>
      <c r="IMC90"/>
      <c r="IMD90"/>
      <c r="IME90"/>
      <c r="IMF90"/>
      <c r="IMG90"/>
      <c r="IMH90"/>
      <c r="IMI90"/>
      <c r="IMJ90"/>
      <c r="IMK90"/>
      <c r="IML90"/>
      <c r="IMM90"/>
      <c r="IMN90"/>
      <c r="IMO90"/>
      <c r="IMP90"/>
      <c r="IMQ90"/>
      <c r="IMR90"/>
      <c r="IMS90"/>
      <c r="IMT90"/>
      <c r="IMU90"/>
      <c r="IMV90"/>
      <c r="IMW90"/>
      <c r="IMX90"/>
      <c r="IMY90"/>
      <c r="IMZ90"/>
      <c r="INA90"/>
      <c r="INB90"/>
      <c r="INC90"/>
      <c r="IND90"/>
      <c r="INE90"/>
      <c r="INF90"/>
      <c r="ING90"/>
      <c r="INH90"/>
      <c r="INI90"/>
      <c r="INJ90"/>
      <c r="INK90"/>
      <c r="INL90"/>
      <c r="INM90"/>
      <c r="INN90"/>
      <c r="INO90"/>
      <c r="INP90"/>
      <c r="INQ90"/>
      <c r="INR90"/>
      <c r="INS90"/>
      <c r="INT90"/>
      <c r="INU90"/>
      <c r="INV90"/>
      <c r="INW90"/>
      <c r="INX90"/>
      <c r="INY90"/>
      <c r="INZ90"/>
      <c r="IOA90"/>
      <c r="IOB90"/>
      <c r="IOC90"/>
      <c r="IOD90"/>
      <c r="IOE90"/>
      <c r="IOF90"/>
      <c r="IOG90"/>
      <c r="IOH90"/>
      <c r="IOI90"/>
      <c r="IOJ90"/>
      <c r="IOK90"/>
      <c r="IOL90"/>
      <c r="IOM90"/>
      <c r="ION90"/>
      <c r="IOO90"/>
      <c r="IOP90"/>
      <c r="IOQ90"/>
      <c r="IOR90"/>
      <c r="IOS90"/>
      <c r="IOT90"/>
      <c r="IOU90"/>
      <c r="IOV90"/>
      <c r="IOW90"/>
      <c r="IOX90"/>
      <c r="IOY90"/>
      <c r="IOZ90"/>
      <c r="IPA90"/>
      <c r="IPB90"/>
      <c r="IPC90"/>
      <c r="IPD90"/>
      <c r="IPE90"/>
      <c r="IPF90"/>
      <c r="IPG90"/>
      <c r="IPH90"/>
      <c r="IPI90"/>
      <c r="IPJ90"/>
      <c r="IPK90"/>
      <c r="IPL90"/>
      <c r="IPM90"/>
      <c r="IPN90"/>
      <c r="IPO90"/>
      <c r="IPP90"/>
      <c r="IPQ90"/>
      <c r="IPR90"/>
      <c r="IPS90"/>
      <c r="IPT90"/>
      <c r="IPU90"/>
      <c r="IPV90"/>
      <c r="IPW90"/>
      <c r="IPX90"/>
      <c r="IPY90"/>
      <c r="IPZ90"/>
      <c r="IQA90"/>
      <c r="IQB90"/>
      <c r="IQC90"/>
      <c r="IQD90"/>
      <c r="IQE90"/>
      <c r="IQF90"/>
      <c r="IQG90"/>
      <c r="IQH90"/>
      <c r="IQI90"/>
      <c r="IQJ90"/>
      <c r="IQK90"/>
      <c r="IQL90"/>
      <c r="IQM90"/>
      <c r="IQN90"/>
      <c r="IQO90"/>
      <c r="IQP90"/>
      <c r="IQQ90"/>
      <c r="IQR90"/>
      <c r="IQS90"/>
      <c r="IQT90"/>
      <c r="IQU90"/>
      <c r="IQV90"/>
      <c r="IQW90"/>
      <c r="IQX90"/>
      <c r="IQY90"/>
      <c r="IQZ90"/>
      <c r="IRA90"/>
      <c r="IRB90"/>
      <c r="IRC90"/>
      <c r="IRD90"/>
      <c r="IRE90"/>
      <c r="IRF90"/>
      <c r="IRG90"/>
      <c r="IRH90"/>
      <c r="IRI90"/>
      <c r="IRJ90"/>
      <c r="IRK90"/>
      <c r="IRL90"/>
      <c r="IRM90"/>
      <c r="IRN90"/>
      <c r="IRO90"/>
      <c r="IRP90"/>
      <c r="IRQ90"/>
      <c r="IRR90"/>
      <c r="IRS90"/>
      <c r="IRT90"/>
      <c r="IRU90"/>
      <c r="IRV90"/>
      <c r="IRW90"/>
      <c r="IRX90"/>
      <c r="IRY90"/>
      <c r="IRZ90"/>
      <c r="ISA90"/>
      <c r="ISB90"/>
      <c r="ISC90"/>
      <c r="ISD90"/>
      <c r="ISE90"/>
      <c r="ISF90"/>
      <c r="ISG90"/>
      <c r="ISH90"/>
      <c r="ISI90"/>
      <c r="ISJ90"/>
      <c r="ISK90"/>
      <c r="ISL90"/>
      <c r="ISM90"/>
      <c r="ISN90"/>
      <c r="ISO90"/>
      <c r="ISP90"/>
      <c r="ISQ90"/>
      <c r="ISR90"/>
      <c r="ISS90"/>
      <c r="IST90"/>
      <c r="ISU90"/>
      <c r="ISV90"/>
      <c r="ISW90"/>
      <c r="ISX90"/>
      <c r="ISY90"/>
      <c r="ISZ90"/>
      <c r="ITA90"/>
      <c r="ITB90"/>
      <c r="ITC90"/>
      <c r="ITD90"/>
      <c r="ITE90"/>
      <c r="ITF90"/>
      <c r="ITG90"/>
      <c r="ITH90"/>
      <c r="ITI90"/>
      <c r="ITJ90"/>
      <c r="ITK90"/>
      <c r="ITL90"/>
      <c r="ITM90"/>
      <c r="ITN90"/>
      <c r="ITO90"/>
      <c r="ITP90"/>
      <c r="ITQ90"/>
      <c r="ITR90"/>
      <c r="ITS90"/>
      <c r="ITT90"/>
      <c r="ITU90"/>
      <c r="ITV90"/>
      <c r="ITW90"/>
      <c r="ITX90"/>
      <c r="ITY90"/>
      <c r="ITZ90"/>
      <c r="IUA90"/>
      <c r="IUB90"/>
      <c r="IUC90"/>
      <c r="IUD90"/>
      <c r="IUE90"/>
      <c r="IUF90"/>
      <c r="IUG90"/>
      <c r="IUH90"/>
      <c r="IUI90"/>
      <c r="IUJ90"/>
      <c r="IUK90"/>
      <c r="IUL90"/>
      <c r="IUM90"/>
      <c r="IUN90"/>
      <c r="IUO90"/>
      <c r="IUP90"/>
      <c r="IUQ90"/>
      <c r="IUR90"/>
      <c r="IUS90"/>
      <c r="IUT90"/>
      <c r="IUU90"/>
      <c r="IUV90"/>
      <c r="IUW90"/>
      <c r="IUX90"/>
      <c r="IUY90"/>
      <c r="IUZ90"/>
      <c r="IVA90"/>
      <c r="IVB90"/>
      <c r="IVC90"/>
      <c r="IVD90"/>
      <c r="IVE90"/>
      <c r="IVF90"/>
      <c r="IVG90"/>
      <c r="IVH90"/>
      <c r="IVI90"/>
      <c r="IVJ90"/>
      <c r="IVK90"/>
      <c r="IVL90"/>
      <c r="IVM90"/>
      <c r="IVN90"/>
      <c r="IVO90"/>
      <c r="IVP90"/>
      <c r="IVQ90"/>
      <c r="IVR90"/>
      <c r="IVS90"/>
      <c r="IVT90"/>
      <c r="IVU90"/>
      <c r="IVV90"/>
      <c r="IVW90"/>
      <c r="IVX90"/>
      <c r="IVY90"/>
      <c r="IVZ90"/>
      <c r="IWA90"/>
      <c r="IWB90"/>
      <c r="IWC90"/>
      <c r="IWD90"/>
      <c r="IWE90"/>
      <c r="IWF90"/>
      <c r="IWG90"/>
      <c r="IWH90"/>
      <c r="IWI90"/>
      <c r="IWJ90"/>
      <c r="IWK90"/>
      <c r="IWL90"/>
      <c r="IWM90"/>
      <c r="IWN90"/>
      <c r="IWO90"/>
      <c r="IWP90"/>
      <c r="IWQ90"/>
      <c r="IWR90"/>
      <c r="IWS90"/>
      <c r="IWT90"/>
      <c r="IWU90"/>
      <c r="IWV90"/>
      <c r="IWW90"/>
      <c r="IWX90"/>
      <c r="IWY90"/>
      <c r="IWZ90"/>
      <c r="IXA90"/>
      <c r="IXB90"/>
      <c r="IXC90"/>
      <c r="IXD90"/>
      <c r="IXE90"/>
      <c r="IXF90"/>
      <c r="IXG90"/>
      <c r="IXH90"/>
      <c r="IXI90"/>
      <c r="IXJ90"/>
      <c r="IXK90"/>
      <c r="IXL90"/>
      <c r="IXM90"/>
      <c r="IXN90"/>
      <c r="IXO90"/>
      <c r="IXP90"/>
      <c r="IXQ90"/>
      <c r="IXR90"/>
      <c r="IXS90"/>
      <c r="IXT90"/>
      <c r="IXU90"/>
      <c r="IXV90"/>
      <c r="IXW90"/>
      <c r="IXX90"/>
      <c r="IXY90"/>
      <c r="IXZ90"/>
      <c r="IYA90"/>
      <c r="IYB90"/>
      <c r="IYC90"/>
      <c r="IYD90"/>
      <c r="IYE90"/>
      <c r="IYF90"/>
      <c r="IYG90"/>
      <c r="IYH90"/>
      <c r="IYI90"/>
      <c r="IYJ90"/>
      <c r="IYK90"/>
      <c r="IYL90"/>
      <c r="IYM90"/>
      <c r="IYN90"/>
      <c r="IYO90"/>
      <c r="IYP90"/>
      <c r="IYQ90"/>
      <c r="IYR90"/>
      <c r="IYS90"/>
      <c r="IYT90"/>
      <c r="IYU90"/>
      <c r="IYV90"/>
      <c r="IYW90"/>
      <c r="IYX90"/>
      <c r="IYY90"/>
      <c r="IYZ90"/>
      <c r="IZA90"/>
      <c r="IZB90"/>
      <c r="IZC90"/>
      <c r="IZD90"/>
      <c r="IZE90"/>
      <c r="IZF90"/>
      <c r="IZG90"/>
      <c r="IZH90"/>
      <c r="IZI90"/>
      <c r="IZJ90"/>
      <c r="IZK90"/>
      <c r="IZL90"/>
      <c r="IZM90"/>
      <c r="IZN90"/>
      <c r="IZO90"/>
      <c r="IZP90"/>
      <c r="IZQ90"/>
      <c r="IZR90"/>
      <c r="IZS90"/>
      <c r="IZT90"/>
      <c r="IZU90"/>
      <c r="IZV90"/>
      <c r="IZW90"/>
      <c r="IZX90"/>
      <c r="IZY90"/>
      <c r="IZZ90"/>
      <c r="JAA90"/>
      <c r="JAB90"/>
      <c r="JAC90"/>
      <c r="JAD90"/>
      <c r="JAE90"/>
      <c r="JAF90"/>
      <c r="JAG90"/>
      <c r="JAH90"/>
      <c r="JAI90"/>
      <c r="JAJ90"/>
      <c r="JAK90"/>
      <c r="JAL90"/>
      <c r="JAM90"/>
      <c r="JAN90"/>
      <c r="JAO90"/>
      <c r="JAP90"/>
      <c r="JAQ90"/>
      <c r="JAR90"/>
      <c r="JAS90"/>
      <c r="JAT90"/>
      <c r="JAU90"/>
      <c r="JAV90"/>
      <c r="JAW90"/>
      <c r="JAX90"/>
      <c r="JAY90"/>
      <c r="JAZ90"/>
      <c r="JBA90"/>
      <c r="JBB90"/>
      <c r="JBC90"/>
      <c r="JBD90"/>
      <c r="JBE90"/>
      <c r="JBF90"/>
      <c r="JBG90"/>
      <c r="JBH90"/>
      <c r="JBI90"/>
      <c r="JBJ90"/>
      <c r="JBK90"/>
      <c r="JBL90"/>
      <c r="JBM90"/>
      <c r="JBN90"/>
      <c r="JBO90"/>
      <c r="JBP90"/>
      <c r="JBQ90"/>
      <c r="JBR90"/>
      <c r="JBS90"/>
      <c r="JBT90"/>
      <c r="JBU90"/>
      <c r="JBV90"/>
      <c r="JBW90"/>
      <c r="JBX90"/>
      <c r="JBY90"/>
      <c r="JBZ90"/>
      <c r="JCA90"/>
      <c r="JCB90"/>
      <c r="JCC90"/>
      <c r="JCD90"/>
      <c r="JCE90"/>
      <c r="JCF90"/>
      <c r="JCG90"/>
      <c r="JCH90"/>
      <c r="JCI90"/>
      <c r="JCJ90"/>
      <c r="JCK90"/>
      <c r="JCL90"/>
      <c r="JCM90"/>
      <c r="JCN90"/>
      <c r="JCO90"/>
      <c r="JCP90"/>
      <c r="JCQ90"/>
      <c r="JCR90"/>
      <c r="JCS90"/>
      <c r="JCT90"/>
      <c r="JCU90"/>
      <c r="JCV90"/>
      <c r="JCW90"/>
      <c r="JCX90"/>
      <c r="JCY90"/>
      <c r="JCZ90"/>
      <c r="JDA90"/>
      <c r="JDB90"/>
      <c r="JDC90"/>
      <c r="JDD90"/>
      <c r="JDE90"/>
      <c r="JDF90"/>
      <c r="JDG90"/>
      <c r="JDH90"/>
      <c r="JDI90"/>
      <c r="JDJ90"/>
      <c r="JDK90"/>
      <c r="JDL90"/>
      <c r="JDM90"/>
      <c r="JDN90"/>
      <c r="JDO90"/>
      <c r="JDP90"/>
      <c r="JDQ90"/>
      <c r="JDR90"/>
      <c r="JDS90"/>
      <c r="JDT90"/>
      <c r="JDU90"/>
      <c r="JDV90"/>
      <c r="JDW90"/>
      <c r="JDX90"/>
      <c r="JDY90"/>
      <c r="JDZ90"/>
      <c r="JEA90"/>
      <c r="JEB90"/>
      <c r="JEC90"/>
      <c r="JED90"/>
      <c r="JEE90"/>
      <c r="JEF90"/>
      <c r="JEG90"/>
      <c r="JEH90"/>
      <c r="JEI90"/>
      <c r="JEJ90"/>
      <c r="JEK90"/>
      <c r="JEL90"/>
      <c r="JEM90"/>
      <c r="JEN90"/>
      <c r="JEO90"/>
      <c r="JEP90"/>
      <c r="JEQ90"/>
      <c r="JER90"/>
      <c r="JES90"/>
      <c r="JET90"/>
      <c r="JEU90"/>
      <c r="JEV90"/>
      <c r="JEW90"/>
      <c r="JEX90"/>
      <c r="JEY90"/>
      <c r="JEZ90"/>
      <c r="JFA90"/>
      <c r="JFB90"/>
      <c r="JFC90"/>
      <c r="JFD90"/>
      <c r="JFE90"/>
      <c r="JFF90"/>
      <c r="JFG90"/>
      <c r="JFH90"/>
      <c r="JFI90"/>
      <c r="JFJ90"/>
      <c r="JFK90"/>
      <c r="JFL90"/>
      <c r="JFM90"/>
      <c r="JFN90"/>
      <c r="JFO90"/>
      <c r="JFP90"/>
      <c r="JFQ90"/>
      <c r="JFR90"/>
      <c r="JFS90"/>
      <c r="JFT90"/>
      <c r="JFU90"/>
      <c r="JFV90"/>
      <c r="JFW90"/>
      <c r="JFX90"/>
      <c r="JFY90"/>
      <c r="JFZ90"/>
      <c r="JGA90"/>
      <c r="JGB90"/>
      <c r="JGC90"/>
      <c r="JGD90"/>
      <c r="JGE90"/>
      <c r="JGF90"/>
      <c r="JGG90"/>
      <c r="JGH90"/>
      <c r="JGI90"/>
      <c r="JGJ90"/>
      <c r="JGK90"/>
      <c r="JGL90"/>
      <c r="JGM90"/>
      <c r="JGN90"/>
      <c r="JGO90"/>
      <c r="JGP90"/>
      <c r="JGQ90"/>
      <c r="JGR90"/>
      <c r="JGS90"/>
      <c r="JGT90"/>
      <c r="JGU90"/>
      <c r="JGV90"/>
      <c r="JGW90"/>
      <c r="JGX90"/>
      <c r="JGY90"/>
      <c r="JGZ90"/>
      <c r="JHA90"/>
      <c r="JHB90"/>
      <c r="JHC90"/>
      <c r="JHD90"/>
      <c r="JHE90"/>
      <c r="JHF90"/>
      <c r="JHG90"/>
      <c r="JHH90"/>
      <c r="JHI90"/>
      <c r="JHJ90"/>
      <c r="JHK90"/>
      <c r="JHL90"/>
      <c r="JHM90"/>
      <c r="JHN90"/>
      <c r="JHO90"/>
      <c r="JHP90"/>
      <c r="JHQ90"/>
      <c r="JHR90"/>
      <c r="JHS90"/>
      <c r="JHT90"/>
      <c r="JHU90"/>
      <c r="JHV90"/>
      <c r="JHW90"/>
      <c r="JHX90"/>
      <c r="JHY90"/>
      <c r="JHZ90"/>
      <c r="JIA90"/>
      <c r="JIB90"/>
      <c r="JIC90"/>
      <c r="JID90"/>
      <c r="JIE90"/>
      <c r="JIF90"/>
      <c r="JIG90"/>
      <c r="JIH90"/>
      <c r="JII90"/>
      <c r="JIJ90"/>
      <c r="JIK90"/>
      <c r="JIL90"/>
      <c r="JIM90"/>
      <c r="JIN90"/>
      <c r="JIO90"/>
      <c r="JIP90"/>
      <c r="JIQ90"/>
      <c r="JIR90"/>
      <c r="JIS90"/>
      <c r="JIT90"/>
      <c r="JIU90"/>
      <c r="JIV90"/>
      <c r="JIW90"/>
      <c r="JIX90"/>
      <c r="JIY90"/>
      <c r="JIZ90"/>
      <c r="JJA90"/>
      <c r="JJB90"/>
      <c r="JJC90"/>
      <c r="JJD90"/>
      <c r="JJE90"/>
      <c r="JJF90"/>
      <c r="JJG90"/>
      <c r="JJH90"/>
      <c r="JJI90"/>
      <c r="JJJ90"/>
      <c r="JJK90"/>
      <c r="JJL90"/>
      <c r="JJM90"/>
      <c r="JJN90"/>
      <c r="JJO90"/>
      <c r="JJP90"/>
      <c r="JJQ90"/>
      <c r="JJR90"/>
      <c r="JJS90"/>
      <c r="JJT90"/>
      <c r="JJU90"/>
      <c r="JJV90"/>
      <c r="JJW90"/>
      <c r="JJX90"/>
      <c r="JJY90"/>
      <c r="JJZ90"/>
      <c r="JKA90"/>
      <c r="JKB90"/>
      <c r="JKC90"/>
      <c r="JKD90"/>
      <c r="JKE90"/>
      <c r="JKF90"/>
      <c r="JKG90"/>
      <c r="JKH90"/>
      <c r="JKI90"/>
      <c r="JKJ90"/>
      <c r="JKK90"/>
      <c r="JKL90"/>
      <c r="JKM90"/>
      <c r="JKN90"/>
      <c r="JKO90"/>
      <c r="JKP90"/>
      <c r="JKQ90"/>
      <c r="JKR90"/>
      <c r="JKS90"/>
      <c r="JKT90"/>
      <c r="JKU90"/>
      <c r="JKV90"/>
      <c r="JKW90"/>
      <c r="JKX90"/>
      <c r="JKY90"/>
      <c r="JKZ90"/>
      <c r="JLA90"/>
      <c r="JLB90"/>
      <c r="JLC90"/>
      <c r="JLD90"/>
      <c r="JLE90"/>
      <c r="JLF90"/>
      <c r="JLG90"/>
      <c r="JLH90"/>
      <c r="JLI90"/>
      <c r="JLJ90"/>
      <c r="JLK90"/>
      <c r="JLL90"/>
      <c r="JLM90"/>
      <c r="JLN90"/>
      <c r="JLO90"/>
      <c r="JLP90"/>
      <c r="JLQ90"/>
      <c r="JLR90"/>
      <c r="JLS90"/>
      <c r="JLT90"/>
      <c r="JLU90"/>
      <c r="JLV90"/>
      <c r="JLW90"/>
      <c r="JLX90"/>
      <c r="JLY90"/>
      <c r="JLZ90"/>
      <c r="JMA90"/>
      <c r="JMB90"/>
      <c r="JMC90"/>
      <c r="JMD90"/>
      <c r="JME90"/>
      <c r="JMF90"/>
      <c r="JMG90"/>
      <c r="JMH90"/>
      <c r="JMI90"/>
      <c r="JMJ90"/>
      <c r="JMK90"/>
      <c r="JML90"/>
      <c r="JMM90"/>
      <c r="JMN90"/>
      <c r="JMO90"/>
      <c r="JMP90"/>
      <c r="JMQ90"/>
      <c r="JMR90"/>
      <c r="JMS90"/>
      <c r="JMT90"/>
      <c r="JMU90"/>
      <c r="JMV90"/>
      <c r="JMW90"/>
      <c r="JMX90"/>
      <c r="JMY90"/>
      <c r="JMZ90"/>
      <c r="JNA90"/>
      <c r="JNB90"/>
      <c r="JNC90"/>
      <c r="JND90"/>
      <c r="JNE90"/>
      <c r="JNF90"/>
      <c r="JNG90"/>
      <c r="JNH90"/>
      <c r="JNI90"/>
      <c r="JNJ90"/>
      <c r="JNK90"/>
      <c r="JNL90"/>
      <c r="JNM90"/>
      <c r="JNN90"/>
      <c r="JNO90"/>
      <c r="JNP90"/>
      <c r="JNQ90"/>
      <c r="JNR90"/>
      <c r="JNS90"/>
      <c r="JNT90"/>
      <c r="JNU90"/>
      <c r="JNV90"/>
      <c r="JNW90"/>
      <c r="JNX90"/>
      <c r="JNY90"/>
      <c r="JNZ90"/>
      <c r="JOA90"/>
      <c r="JOB90"/>
      <c r="JOC90"/>
      <c r="JOD90"/>
      <c r="JOE90"/>
      <c r="JOF90"/>
      <c r="JOG90"/>
      <c r="JOH90"/>
      <c r="JOI90"/>
      <c r="JOJ90"/>
      <c r="JOK90"/>
      <c r="JOL90"/>
      <c r="JOM90"/>
      <c r="JON90"/>
      <c r="JOO90"/>
      <c r="JOP90"/>
      <c r="JOQ90"/>
      <c r="JOR90"/>
      <c r="JOS90"/>
      <c r="JOT90"/>
      <c r="JOU90"/>
      <c r="JOV90"/>
      <c r="JOW90"/>
      <c r="JOX90"/>
      <c r="JOY90"/>
      <c r="JOZ90"/>
      <c r="JPA90"/>
      <c r="JPB90"/>
      <c r="JPC90"/>
      <c r="JPD90"/>
      <c r="JPE90"/>
      <c r="JPF90"/>
      <c r="JPG90"/>
      <c r="JPH90"/>
      <c r="JPI90"/>
      <c r="JPJ90"/>
      <c r="JPK90"/>
      <c r="JPL90"/>
      <c r="JPM90"/>
      <c r="JPN90"/>
      <c r="JPO90"/>
      <c r="JPP90"/>
      <c r="JPQ90"/>
      <c r="JPR90"/>
      <c r="JPS90"/>
      <c r="JPT90"/>
      <c r="JPU90"/>
      <c r="JPV90"/>
      <c r="JPW90"/>
      <c r="JPX90"/>
      <c r="JPY90"/>
      <c r="JPZ90"/>
      <c r="JQA90"/>
      <c r="JQB90"/>
      <c r="JQC90"/>
      <c r="JQD90"/>
      <c r="JQE90"/>
      <c r="JQF90"/>
      <c r="JQG90"/>
      <c r="JQH90"/>
      <c r="JQI90"/>
      <c r="JQJ90"/>
      <c r="JQK90"/>
      <c r="JQL90"/>
      <c r="JQM90"/>
      <c r="JQN90"/>
      <c r="JQO90"/>
      <c r="JQP90"/>
      <c r="JQQ90"/>
      <c r="JQR90"/>
      <c r="JQS90"/>
      <c r="JQT90"/>
      <c r="JQU90"/>
      <c r="JQV90"/>
      <c r="JQW90"/>
      <c r="JQX90"/>
      <c r="JQY90"/>
      <c r="JQZ90"/>
      <c r="JRA90"/>
      <c r="JRB90"/>
      <c r="JRC90"/>
      <c r="JRD90"/>
      <c r="JRE90"/>
      <c r="JRF90"/>
      <c r="JRG90"/>
      <c r="JRH90"/>
      <c r="JRI90"/>
      <c r="JRJ90"/>
      <c r="JRK90"/>
      <c r="JRL90"/>
      <c r="JRM90"/>
      <c r="JRN90"/>
      <c r="JRO90"/>
      <c r="JRP90"/>
      <c r="JRQ90"/>
      <c r="JRR90"/>
      <c r="JRS90"/>
      <c r="JRT90"/>
      <c r="JRU90"/>
      <c r="JRV90"/>
      <c r="JRW90"/>
      <c r="JRX90"/>
      <c r="JRY90"/>
      <c r="JRZ90"/>
      <c r="JSA90"/>
      <c r="JSB90"/>
      <c r="JSC90"/>
      <c r="JSD90"/>
      <c r="JSE90"/>
      <c r="JSF90"/>
      <c r="JSG90"/>
      <c r="JSH90"/>
      <c r="JSI90"/>
      <c r="JSJ90"/>
      <c r="JSK90"/>
      <c r="JSL90"/>
      <c r="JSM90"/>
      <c r="JSN90"/>
      <c r="JSO90"/>
      <c r="JSP90"/>
      <c r="JSQ90"/>
      <c r="JSR90"/>
      <c r="JSS90"/>
      <c r="JST90"/>
      <c r="JSU90"/>
      <c r="JSV90"/>
      <c r="JSW90"/>
      <c r="JSX90"/>
      <c r="JSY90"/>
      <c r="JSZ90"/>
      <c r="JTA90"/>
      <c r="JTB90"/>
      <c r="JTC90"/>
      <c r="JTD90"/>
      <c r="JTE90"/>
      <c r="JTF90"/>
      <c r="JTG90"/>
      <c r="JTH90"/>
      <c r="JTI90"/>
      <c r="JTJ90"/>
      <c r="JTK90"/>
      <c r="JTL90"/>
      <c r="JTM90"/>
      <c r="JTN90"/>
      <c r="JTO90"/>
      <c r="JTP90"/>
      <c r="JTQ90"/>
      <c r="JTR90"/>
      <c r="JTS90"/>
      <c r="JTT90"/>
      <c r="JTU90"/>
      <c r="JTV90"/>
      <c r="JTW90"/>
      <c r="JTX90"/>
      <c r="JTY90"/>
      <c r="JTZ90"/>
      <c r="JUA90"/>
      <c r="JUB90"/>
      <c r="JUC90"/>
      <c r="JUD90"/>
      <c r="JUE90"/>
      <c r="JUF90"/>
      <c r="JUG90"/>
      <c r="JUH90"/>
      <c r="JUI90"/>
      <c r="JUJ90"/>
      <c r="JUK90"/>
      <c r="JUL90"/>
      <c r="JUM90"/>
      <c r="JUN90"/>
      <c r="JUO90"/>
      <c r="JUP90"/>
      <c r="JUQ90"/>
      <c r="JUR90"/>
      <c r="JUS90"/>
      <c r="JUT90"/>
      <c r="JUU90"/>
      <c r="JUV90"/>
      <c r="JUW90"/>
      <c r="JUX90"/>
      <c r="JUY90"/>
      <c r="JUZ90"/>
      <c r="JVA90"/>
      <c r="JVB90"/>
      <c r="JVC90"/>
      <c r="JVD90"/>
      <c r="JVE90"/>
      <c r="JVF90"/>
      <c r="JVG90"/>
      <c r="JVH90"/>
      <c r="JVI90"/>
      <c r="JVJ90"/>
      <c r="JVK90"/>
      <c r="JVL90"/>
      <c r="JVM90"/>
      <c r="JVN90"/>
      <c r="JVO90"/>
      <c r="JVP90"/>
      <c r="JVQ90"/>
      <c r="JVR90"/>
      <c r="JVS90"/>
      <c r="JVT90"/>
      <c r="JVU90"/>
      <c r="JVV90"/>
      <c r="JVW90"/>
      <c r="JVX90"/>
      <c r="JVY90"/>
      <c r="JVZ90"/>
      <c r="JWA90"/>
      <c r="JWB90"/>
      <c r="JWC90"/>
      <c r="JWD90"/>
      <c r="JWE90"/>
      <c r="JWF90"/>
      <c r="JWG90"/>
      <c r="JWH90"/>
      <c r="JWI90"/>
      <c r="JWJ90"/>
      <c r="JWK90"/>
      <c r="JWL90"/>
      <c r="JWM90"/>
      <c r="JWN90"/>
      <c r="JWO90"/>
      <c r="JWP90"/>
      <c r="JWQ90"/>
      <c r="JWR90"/>
      <c r="JWS90"/>
      <c r="JWT90"/>
      <c r="JWU90"/>
      <c r="JWV90"/>
      <c r="JWW90"/>
      <c r="JWX90"/>
      <c r="JWY90"/>
      <c r="JWZ90"/>
      <c r="JXA90"/>
      <c r="JXB90"/>
      <c r="JXC90"/>
      <c r="JXD90"/>
      <c r="JXE90"/>
      <c r="JXF90"/>
      <c r="JXG90"/>
      <c r="JXH90"/>
      <c r="JXI90"/>
      <c r="JXJ90"/>
      <c r="JXK90"/>
      <c r="JXL90"/>
      <c r="JXM90"/>
      <c r="JXN90"/>
      <c r="JXO90"/>
      <c r="JXP90"/>
      <c r="JXQ90"/>
      <c r="JXR90"/>
      <c r="JXS90"/>
      <c r="JXT90"/>
      <c r="JXU90"/>
      <c r="JXV90"/>
      <c r="JXW90"/>
      <c r="JXX90"/>
      <c r="JXY90"/>
      <c r="JXZ90"/>
      <c r="JYA90"/>
      <c r="JYB90"/>
      <c r="JYC90"/>
      <c r="JYD90"/>
      <c r="JYE90"/>
      <c r="JYF90"/>
      <c r="JYG90"/>
      <c r="JYH90"/>
      <c r="JYI90"/>
      <c r="JYJ90"/>
      <c r="JYK90"/>
      <c r="JYL90"/>
      <c r="JYM90"/>
      <c r="JYN90"/>
      <c r="JYO90"/>
      <c r="JYP90"/>
      <c r="JYQ90"/>
      <c r="JYR90"/>
      <c r="JYS90"/>
      <c r="JYT90"/>
      <c r="JYU90"/>
      <c r="JYV90"/>
      <c r="JYW90"/>
      <c r="JYX90"/>
      <c r="JYY90"/>
      <c r="JYZ90"/>
      <c r="JZA90"/>
      <c r="JZB90"/>
      <c r="JZC90"/>
      <c r="JZD90"/>
      <c r="JZE90"/>
      <c r="JZF90"/>
      <c r="JZG90"/>
      <c r="JZH90"/>
      <c r="JZI90"/>
      <c r="JZJ90"/>
      <c r="JZK90"/>
      <c r="JZL90"/>
      <c r="JZM90"/>
      <c r="JZN90"/>
      <c r="JZO90"/>
      <c r="JZP90"/>
      <c r="JZQ90"/>
      <c r="JZR90"/>
      <c r="JZS90"/>
      <c r="JZT90"/>
      <c r="JZU90"/>
      <c r="JZV90"/>
      <c r="JZW90"/>
      <c r="JZX90"/>
      <c r="JZY90"/>
      <c r="JZZ90"/>
      <c r="KAA90"/>
      <c r="KAB90"/>
      <c r="KAC90"/>
      <c r="KAD90"/>
      <c r="KAE90"/>
      <c r="KAF90"/>
      <c r="KAG90"/>
      <c r="KAH90"/>
      <c r="KAI90"/>
      <c r="KAJ90"/>
      <c r="KAK90"/>
      <c r="KAL90"/>
      <c r="KAM90"/>
      <c r="KAN90"/>
      <c r="KAO90"/>
      <c r="KAP90"/>
      <c r="KAQ90"/>
      <c r="KAR90"/>
      <c r="KAS90"/>
      <c r="KAT90"/>
      <c r="KAU90"/>
      <c r="KAV90"/>
      <c r="KAW90"/>
      <c r="KAX90"/>
      <c r="KAY90"/>
      <c r="KAZ90"/>
      <c r="KBA90"/>
      <c r="KBB90"/>
      <c r="KBC90"/>
      <c r="KBD90"/>
      <c r="KBE90"/>
      <c r="KBF90"/>
      <c r="KBG90"/>
      <c r="KBH90"/>
      <c r="KBI90"/>
      <c r="KBJ90"/>
      <c r="KBK90"/>
      <c r="KBL90"/>
      <c r="KBM90"/>
      <c r="KBN90"/>
      <c r="KBO90"/>
      <c r="KBP90"/>
      <c r="KBQ90"/>
      <c r="KBR90"/>
      <c r="KBS90"/>
      <c r="KBT90"/>
      <c r="KBU90"/>
      <c r="KBV90"/>
      <c r="KBW90"/>
      <c r="KBX90"/>
      <c r="KBY90"/>
      <c r="KBZ90"/>
      <c r="KCA90"/>
      <c r="KCB90"/>
      <c r="KCC90"/>
      <c r="KCD90"/>
      <c r="KCE90"/>
      <c r="KCF90"/>
      <c r="KCG90"/>
      <c r="KCH90"/>
      <c r="KCI90"/>
      <c r="KCJ90"/>
      <c r="KCK90"/>
      <c r="KCL90"/>
      <c r="KCM90"/>
      <c r="KCN90"/>
      <c r="KCO90"/>
      <c r="KCP90"/>
      <c r="KCQ90"/>
      <c r="KCR90"/>
      <c r="KCS90"/>
      <c r="KCT90"/>
      <c r="KCU90"/>
      <c r="KCV90"/>
      <c r="KCW90"/>
      <c r="KCX90"/>
      <c r="KCY90"/>
      <c r="KCZ90"/>
      <c r="KDA90"/>
      <c r="KDB90"/>
      <c r="KDC90"/>
      <c r="KDD90"/>
      <c r="KDE90"/>
      <c r="KDF90"/>
      <c r="KDG90"/>
      <c r="KDH90"/>
      <c r="KDI90"/>
      <c r="KDJ90"/>
      <c r="KDK90"/>
      <c r="KDL90"/>
      <c r="KDM90"/>
      <c r="KDN90"/>
      <c r="KDO90"/>
      <c r="KDP90"/>
      <c r="KDQ90"/>
      <c r="KDR90"/>
      <c r="KDS90"/>
      <c r="KDT90"/>
      <c r="KDU90"/>
      <c r="KDV90"/>
      <c r="KDW90"/>
      <c r="KDX90"/>
      <c r="KDY90"/>
      <c r="KDZ90"/>
      <c r="KEA90"/>
      <c r="KEB90"/>
      <c r="KEC90"/>
      <c r="KED90"/>
      <c r="KEE90"/>
      <c r="KEF90"/>
      <c r="KEG90"/>
      <c r="KEH90"/>
      <c r="KEI90"/>
      <c r="KEJ90"/>
      <c r="KEK90"/>
      <c r="KEL90"/>
      <c r="KEM90"/>
      <c r="KEN90"/>
      <c r="KEO90"/>
      <c r="KEP90"/>
      <c r="KEQ90"/>
      <c r="KER90"/>
      <c r="KES90"/>
      <c r="KET90"/>
      <c r="KEU90"/>
      <c r="KEV90"/>
      <c r="KEW90"/>
      <c r="KEX90"/>
      <c r="KEY90"/>
      <c r="KEZ90"/>
      <c r="KFA90"/>
      <c r="KFB90"/>
      <c r="KFC90"/>
      <c r="KFD90"/>
      <c r="KFE90"/>
      <c r="KFF90"/>
      <c r="KFG90"/>
      <c r="KFH90"/>
      <c r="KFI90"/>
      <c r="KFJ90"/>
      <c r="KFK90"/>
      <c r="KFL90"/>
      <c r="KFM90"/>
      <c r="KFN90"/>
      <c r="KFO90"/>
      <c r="KFP90"/>
      <c r="KFQ90"/>
      <c r="KFR90"/>
      <c r="KFS90"/>
      <c r="KFT90"/>
      <c r="KFU90"/>
      <c r="KFV90"/>
      <c r="KFW90"/>
      <c r="KFX90"/>
      <c r="KFY90"/>
      <c r="KFZ90"/>
      <c r="KGA90"/>
      <c r="KGB90"/>
      <c r="KGC90"/>
      <c r="KGD90"/>
      <c r="KGE90"/>
      <c r="KGF90"/>
      <c r="KGG90"/>
      <c r="KGH90"/>
      <c r="KGI90"/>
      <c r="KGJ90"/>
      <c r="KGK90"/>
      <c r="KGL90"/>
      <c r="KGM90"/>
      <c r="KGN90"/>
      <c r="KGO90"/>
      <c r="KGP90"/>
      <c r="KGQ90"/>
      <c r="KGR90"/>
      <c r="KGS90"/>
      <c r="KGT90"/>
      <c r="KGU90"/>
      <c r="KGV90"/>
      <c r="KGW90"/>
      <c r="KGX90"/>
      <c r="KGY90"/>
      <c r="KGZ90"/>
      <c r="KHA90"/>
      <c r="KHB90"/>
      <c r="KHC90"/>
      <c r="KHD90"/>
      <c r="KHE90"/>
      <c r="KHF90"/>
      <c r="KHG90"/>
      <c r="KHH90"/>
      <c r="KHI90"/>
      <c r="KHJ90"/>
      <c r="KHK90"/>
      <c r="KHL90"/>
      <c r="KHM90"/>
      <c r="KHN90"/>
      <c r="KHO90"/>
      <c r="KHP90"/>
      <c r="KHQ90"/>
      <c r="KHR90"/>
      <c r="KHS90"/>
      <c r="KHT90"/>
      <c r="KHU90"/>
      <c r="KHV90"/>
      <c r="KHW90"/>
      <c r="KHX90"/>
      <c r="KHY90"/>
      <c r="KHZ90"/>
      <c r="KIA90"/>
      <c r="KIB90"/>
      <c r="KIC90"/>
      <c r="KID90"/>
      <c r="KIE90"/>
      <c r="KIF90"/>
      <c r="KIG90"/>
      <c r="KIH90"/>
      <c r="KII90"/>
      <c r="KIJ90"/>
      <c r="KIK90"/>
      <c r="KIL90"/>
      <c r="KIM90"/>
      <c r="KIN90"/>
      <c r="KIO90"/>
      <c r="KIP90"/>
      <c r="KIQ90"/>
      <c r="KIR90"/>
      <c r="KIS90"/>
      <c r="KIT90"/>
      <c r="KIU90"/>
      <c r="KIV90"/>
      <c r="KIW90"/>
      <c r="KIX90"/>
      <c r="KIY90"/>
      <c r="KIZ90"/>
      <c r="KJA90"/>
      <c r="KJB90"/>
      <c r="KJC90"/>
      <c r="KJD90"/>
      <c r="KJE90"/>
      <c r="KJF90"/>
      <c r="KJG90"/>
      <c r="KJH90"/>
      <c r="KJI90"/>
      <c r="KJJ90"/>
      <c r="KJK90"/>
      <c r="KJL90"/>
      <c r="KJM90"/>
      <c r="KJN90"/>
      <c r="KJO90"/>
      <c r="KJP90"/>
      <c r="KJQ90"/>
      <c r="KJR90"/>
      <c r="KJS90"/>
      <c r="KJT90"/>
      <c r="KJU90"/>
      <c r="KJV90"/>
      <c r="KJW90"/>
      <c r="KJX90"/>
      <c r="KJY90"/>
      <c r="KJZ90"/>
      <c r="KKA90"/>
      <c r="KKB90"/>
      <c r="KKC90"/>
      <c r="KKD90"/>
      <c r="KKE90"/>
      <c r="KKF90"/>
      <c r="KKG90"/>
      <c r="KKH90"/>
      <c r="KKI90"/>
      <c r="KKJ90"/>
      <c r="KKK90"/>
      <c r="KKL90"/>
      <c r="KKM90"/>
      <c r="KKN90"/>
      <c r="KKO90"/>
      <c r="KKP90"/>
      <c r="KKQ90"/>
      <c r="KKR90"/>
      <c r="KKS90"/>
      <c r="KKT90"/>
      <c r="KKU90"/>
      <c r="KKV90"/>
      <c r="KKW90"/>
      <c r="KKX90"/>
      <c r="KKY90"/>
      <c r="KKZ90"/>
      <c r="KLA90"/>
      <c r="KLB90"/>
      <c r="KLC90"/>
      <c r="KLD90"/>
      <c r="KLE90"/>
      <c r="KLF90"/>
      <c r="KLG90"/>
      <c r="KLH90"/>
      <c r="KLI90"/>
      <c r="KLJ90"/>
      <c r="KLK90"/>
      <c r="KLL90"/>
      <c r="KLM90"/>
      <c r="KLN90"/>
      <c r="KLO90"/>
      <c r="KLP90"/>
      <c r="KLQ90"/>
      <c r="KLR90"/>
      <c r="KLS90"/>
      <c r="KLT90"/>
      <c r="KLU90"/>
      <c r="KLV90"/>
      <c r="KLW90"/>
      <c r="KLX90"/>
      <c r="KLY90"/>
      <c r="KLZ90"/>
      <c r="KMA90"/>
      <c r="KMB90"/>
      <c r="KMC90"/>
      <c r="KMD90"/>
      <c r="KME90"/>
      <c r="KMF90"/>
      <c r="KMG90"/>
      <c r="KMH90"/>
      <c r="KMI90"/>
      <c r="KMJ90"/>
      <c r="KMK90"/>
      <c r="KML90"/>
      <c r="KMM90"/>
      <c r="KMN90"/>
      <c r="KMO90"/>
      <c r="KMP90"/>
      <c r="KMQ90"/>
      <c r="KMR90"/>
      <c r="KMS90"/>
      <c r="KMT90"/>
      <c r="KMU90"/>
      <c r="KMV90"/>
      <c r="KMW90"/>
      <c r="KMX90"/>
      <c r="KMY90"/>
      <c r="KMZ90"/>
      <c r="KNA90"/>
      <c r="KNB90"/>
      <c r="KNC90"/>
      <c r="KND90"/>
      <c r="KNE90"/>
      <c r="KNF90"/>
      <c r="KNG90"/>
      <c r="KNH90"/>
      <c r="KNI90"/>
      <c r="KNJ90"/>
      <c r="KNK90"/>
      <c r="KNL90"/>
      <c r="KNM90"/>
      <c r="KNN90"/>
      <c r="KNO90"/>
      <c r="KNP90"/>
      <c r="KNQ90"/>
      <c r="KNR90"/>
      <c r="KNS90"/>
      <c r="KNT90"/>
      <c r="KNU90"/>
      <c r="KNV90"/>
      <c r="KNW90"/>
      <c r="KNX90"/>
      <c r="KNY90"/>
      <c r="KNZ90"/>
      <c r="KOA90"/>
      <c r="KOB90"/>
      <c r="KOC90"/>
      <c r="KOD90"/>
      <c r="KOE90"/>
      <c r="KOF90"/>
      <c r="KOG90"/>
      <c r="KOH90"/>
      <c r="KOI90"/>
      <c r="KOJ90"/>
      <c r="KOK90"/>
      <c r="KOL90"/>
      <c r="KOM90"/>
      <c r="KON90"/>
      <c r="KOO90"/>
      <c r="KOP90"/>
      <c r="KOQ90"/>
      <c r="KOR90"/>
      <c r="KOS90"/>
      <c r="KOT90"/>
      <c r="KOU90"/>
      <c r="KOV90"/>
      <c r="KOW90"/>
      <c r="KOX90"/>
      <c r="KOY90"/>
      <c r="KOZ90"/>
      <c r="KPA90"/>
      <c r="KPB90"/>
      <c r="KPC90"/>
      <c r="KPD90"/>
      <c r="KPE90"/>
      <c r="KPF90"/>
      <c r="KPG90"/>
      <c r="KPH90"/>
      <c r="KPI90"/>
      <c r="KPJ90"/>
      <c r="KPK90"/>
      <c r="KPL90"/>
      <c r="KPM90"/>
      <c r="KPN90"/>
      <c r="KPO90"/>
      <c r="KPP90"/>
      <c r="KPQ90"/>
      <c r="KPR90"/>
      <c r="KPS90"/>
      <c r="KPT90"/>
      <c r="KPU90"/>
      <c r="KPV90"/>
      <c r="KPW90"/>
      <c r="KPX90"/>
      <c r="KPY90"/>
      <c r="KPZ90"/>
      <c r="KQA90"/>
      <c r="KQB90"/>
      <c r="KQC90"/>
      <c r="KQD90"/>
      <c r="KQE90"/>
      <c r="KQF90"/>
      <c r="KQG90"/>
      <c r="KQH90"/>
      <c r="KQI90"/>
      <c r="KQJ90"/>
      <c r="KQK90"/>
      <c r="KQL90"/>
      <c r="KQM90"/>
      <c r="KQN90"/>
      <c r="KQO90"/>
      <c r="KQP90"/>
      <c r="KQQ90"/>
      <c r="KQR90"/>
      <c r="KQS90"/>
      <c r="KQT90"/>
      <c r="KQU90"/>
      <c r="KQV90"/>
      <c r="KQW90"/>
      <c r="KQX90"/>
      <c r="KQY90"/>
      <c r="KQZ90"/>
      <c r="KRA90"/>
      <c r="KRB90"/>
      <c r="KRC90"/>
      <c r="KRD90"/>
      <c r="KRE90"/>
      <c r="KRF90"/>
      <c r="KRG90"/>
      <c r="KRH90"/>
      <c r="KRI90"/>
      <c r="KRJ90"/>
      <c r="KRK90"/>
      <c r="KRL90"/>
      <c r="KRM90"/>
      <c r="KRN90"/>
      <c r="KRO90"/>
      <c r="KRP90"/>
      <c r="KRQ90"/>
      <c r="KRR90"/>
      <c r="KRS90"/>
      <c r="KRT90"/>
      <c r="KRU90"/>
      <c r="KRV90"/>
      <c r="KRW90"/>
      <c r="KRX90"/>
      <c r="KRY90"/>
      <c r="KRZ90"/>
      <c r="KSA90"/>
      <c r="KSB90"/>
      <c r="KSC90"/>
      <c r="KSD90"/>
      <c r="KSE90"/>
      <c r="KSF90"/>
      <c r="KSG90"/>
      <c r="KSH90"/>
      <c r="KSI90"/>
      <c r="KSJ90"/>
      <c r="KSK90"/>
      <c r="KSL90"/>
      <c r="KSM90"/>
      <c r="KSN90"/>
      <c r="KSO90"/>
      <c r="KSP90"/>
      <c r="KSQ90"/>
      <c r="KSR90"/>
      <c r="KSS90"/>
      <c r="KST90"/>
      <c r="KSU90"/>
      <c r="KSV90"/>
      <c r="KSW90"/>
      <c r="KSX90"/>
      <c r="KSY90"/>
      <c r="KSZ90"/>
      <c r="KTA90"/>
      <c r="KTB90"/>
      <c r="KTC90"/>
      <c r="KTD90"/>
      <c r="KTE90"/>
      <c r="KTF90"/>
      <c r="KTG90"/>
      <c r="KTH90"/>
      <c r="KTI90"/>
      <c r="KTJ90"/>
      <c r="KTK90"/>
      <c r="KTL90"/>
      <c r="KTM90"/>
      <c r="KTN90"/>
      <c r="KTO90"/>
      <c r="KTP90"/>
      <c r="KTQ90"/>
      <c r="KTR90"/>
      <c r="KTS90"/>
      <c r="KTT90"/>
      <c r="KTU90"/>
      <c r="KTV90"/>
      <c r="KTW90"/>
      <c r="KTX90"/>
      <c r="KTY90"/>
      <c r="KTZ90"/>
      <c r="KUA90"/>
      <c r="KUB90"/>
      <c r="KUC90"/>
      <c r="KUD90"/>
      <c r="KUE90"/>
      <c r="KUF90"/>
      <c r="KUG90"/>
      <c r="KUH90"/>
      <c r="KUI90"/>
      <c r="KUJ90"/>
      <c r="KUK90"/>
      <c r="KUL90"/>
      <c r="KUM90"/>
      <c r="KUN90"/>
      <c r="KUO90"/>
      <c r="KUP90"/>
      <c r="KUQ90"/>
      <c r="KUR90"/>
      <c r="KUS90"/>
      <c r="KUT90"/>
      <c r="KUU90"/>
      <c r="KUV90"/>
      <c r="KUW90"/>
      <c r="KUX90"/>
      <c r="KUY90"/>
      <c r="KUZ90"/>
      <c r="KVA90"/>
      <c r="KVB90"/>
      <c r="KVC90"/>
      <c r="KVD90"/>
      <c r="KVE90"/>
      <c r="KVF90"/>
      <c r="KVG90"/>
      <c r="KVH90"/>
      <c r="KVI90"/>
      <c r="KVJ90"/>
      <c r="KVK90"/>
      <c r="KVL90"/>
      <c r="KVM90"/>
      <c r="KVN90"/>
      <c r="KVO90"/>
      <c r="KVP90"/>
      <c r="KVQ90"/>
      <c r="KVR90"/>
      <c r="KVS90"/>
      <c r="KVT90"/>
      <c r="KVU90"/>
      <c r="KVV90"/>
      <c r="KVW90"/>
      <c r="KVX90"/>
      <c r="KVY90"/>
      <c r="KVZ90"/>
      <c r="KWA90"/>
      <c r="KWB90"/>
      <c r="KWC90"/>
      <c r="KWD90"/>
      <c r="KWE90"/>
      <c r="KWF90"/>
      <c r="KWG90"/>
      <c r="KWH90"/>
      <c r="KWI90"/>
      <c r="KWJ90"/>
      <c r="KWK90"/>
      <c r="KWL90"/>
      <c r="KWM90"/>
      <c r="KWN90"/>
      <c r="KWO90"/>
      <c r="KWP90"/>
      <c r="KWQ90"/>
      <c r="KWR90"/>
      <c r="KWS90"/>
      <c r="KWT90"/>
      <c r="KWU90"/>
      <c r="KWV90"/>
      <c r="KWW90"/>
      <c r="KWX90"/>
      <c r="KWY90"/>
      <c r="KWZ90"/>
      <c r="KXA90"/>
      <c r="KXB90"/>
      <c r="KXC90"/>
      <c r="KXD90"/>
      <c r="KXE90"/>
      <c r="KXF90"/>
      <c r="KXG90"/>
      <c r="KXH90"/>
      <c r="KXI90"/>
      <c r="KXJ90"/>
      <c r="KXK90"/>
      <c r="KXL90"/>
      <c r="KXM90"/>
      <c r="KXN90"/>
      <c r="KXO90"/>
      <c r="KXP90"/>
      <c r="KXQ90"/>
      <c r="KXR90"/>
      <c r="KXS90"/>
      <c r="KXT90"/>
      <c r="KXU90"/>
      <c r="KXV90"/>
      <c r="KXW90"/>
      <c r="KXX90"/>
      <c r="KXY90"/>
      <c r="KXZ90"/>
      <c r="KYA90"/>
      <c r="KYB90"/>
      <c r="KYC90"/>
      <c r="KYD90"/>
      <c r="KYE90"/>
      <c r="KYF90"/>
      <c r="KYG90"/>
      <c r="KYH90"/>
      <c r="KYI90"/>
      <c r="KYJ90"/>
      <c r="KYK90"/>
      <c r="KYL90"/>
      <c r="KYM90"/>
      <c r="KYN90"/>
      <c r="KYO90"/>
      <c r="KYP90"/>
      <c r="KYQ90"/>
      <c r="KYR90"/>
      <c r="KYS90"/>
      <c r="KYT90"/>
      <c r="KYU90"/>
      <c r="KYV90"/>
      <c r="KYW90"/>
      <c r="KYX90"/>
      <c r="KYY90"/>
      <c r="KYZ90"/>
      <c r="KZA90"/>
      <c r="KZB90"/>
      <c r="KZC90"/>
      <c r="KZD90"/>
      <c r="KZE90"/>
      <c r="KZF90"/>
      <c r="KZG90"/>
      <c r="KZH90"/>
      <c r="KZI90"/>
      <c r="KZJ90"/>
      <c r="KZK90"/>
      <c r="KZL90"/>
      <c r="KZM90"/>
      <c r="KZN90"/>
      <c r="KZO90"/>
      <c r="KZP90"/>
      <c r="KZQ90"/>
      <c r="KZR90"/>
      <c r="KZS90"/>
      <c r="KZT90"/>
      <c r="KZU90"/>
      <c r="KZV90"/>
      <c r="KZW90"/>
      <c r="KZX90"/>
      <c r="KZY90"/>
      <c r="KZZ90"/>
      <c r="LAA90"/>
      <c r="LAB90"/>
      <c r="LAC90"/>
      <c r="LAD90"/>
      <c r="LAE90"/>
      <c r="LAF90"/>
      <c r="LAG90"/>
      <c r="LAH90"/>
      <c r="LAI90"/>
      <c r="LAJ90"/>
      <c r="LAK90"/>
      <c r="LAL90"/>
      <c r="LAM90"/>
      <c r="LAN90"/>
      <c r="LAO90"/>
      <c r="LAP90"/>
      <c r="LAQ90"/>
      <c r="LAR90"/>
      <c r="LAS90"/>
      <c r="LAT90"/>
      <c r="LAU90"/>
      <c r="LAV90"/>
      <c r="LAW90"/>
      <c r="LAX90"/>
      <c r="LAY90"/>
      <c r="LAZ90"/>
      <c r="LBA90"/>
      <c r="LBB90"/>
      <c r="LBC90"/>
      <c r="LBD90"/>
      <c r="LBE90"/>
      <c r="LBF90"/>
      <c r="LBG90"/>
      <c r="LBH90"/>
      <c r="LBI90"/>
      <c r="LBJ90"/>
      <c r="LBK90"/>
      <c r="LBL90"/>
      <c r="LBM90"/>
      <c r="LBN90"/>
      <c r="LBO90"/>
      <c r="LBP90"/>
      <c r="LBQ90"/>
      <c r="LBR90"/>
      <c r="LBS90"/>
      <c r="LBT90"/>
      <c r="LBU90"/>
      <c r="LBV90"/>
      <c r="LBW90"/>
      <c r="LBX90"/>
      <c r="LBY90"/>
      <c r="LBZ90"/>
      <c r="LCA90"/>
      <c r="LCB90"/>
      <c r="LCC90"/>
      <c r="LCD90"/>
      <c r="LCE90"/>
      <c r="LCF90"/>
      <c r="LCG90"/>
      <c r="LCH90"/>
      <c r="LCI90"/>
      <c r="LCJ90"/>
      <c r="LCK90"/>
      <c r="LCL90"/>
      <c r="LCM90"/>
      <c r="LCN90"/>
      <c r="LCO90"/>
      <c r="LCP90"/>
      <c r="LCQ90"/>
      <c r="LCR90"/>
      <c r="LCS90"/>
      <c r="LCT90"/>
      <c r="LCU90"/>
      <c r="LCV90"/>
      <c r="LCW90"/>
      <c r="LCX90"/>
      <c r="LCY90"/>
      <c r="LCZ90"/>
      <c r="LDA90"/>
      <c r="LDB90"/>
      <c r="LDC90"/>
      <c r="LDD90"/>
      <c r="LDE90"/>
      <c r="LDF90"/>
      <c r="LDG90"/>
      <c r="LDH90"/>
      <c r="LDI90"/>
      <c r="LDJ90"/>
      <c r="LDK90"/>
      <c r="LDL90"/>
      <c r="LDM90"/>
      <c r="LDN90"/>
      <c r="LDO90"/>
      <c r="LDP90"/>
      <c r="LDQ90"/>
      <c r="LDR90"/>
      <c r="LDS90"/>
      <c r="LDT90"/>
      <c r="LDU90"/>
      <c r="LDV90"/>
      <c r="LDW90"/>
      <c r="LDX90"/>
      <c r="LDY90"/>
      <c r="LDZ90"/>
      <c r="LEA90"/>
      <c r="LEB90"/>
      <c r="LEC90"/>
      <c r="LED90"/>
      <c r="LEE90"/>
      <c r="LEF90"/>
      <c r="LEG90"/>
      <c r="LEH90"/>
      <c r="LEI90"/>
      <c r="LEJ90"/>
      <c r="LEK90"/>
      <c r="LEL90"/>
      <c r="LEM90"/>
      <c r="LEN90"/>
      <c r="LEO90"/>
      <c r="LEP90"/>
      <c r="LEQ90"/>
      <c r="LER90"/>
      <c r="LES90"/>
      <c r="LET90"/>
      <c r="LEU90"/>
      <c r="LEV90"/>
      <c r="LEW90"/>
      <c r="LEX90"/>
      <c r="LEY90"/>
      <c r="LEZ90"/>
      <c r="LFA90"/>
      <c r="LFB90"/>
      <c r="LFC90"/>
      <c r="LFD90"/>
      <c r="LFE90"/>
      <c r="LFF90"/>
      <c r="LFG90"/>
      <c r="LFH90"/>
      <c r="LFI90"/>
      <c r="LFJ90"/>
      <c r="LFK90"/>
      <c r="LFL90"/>
      <c r="LFM90"/>
      <c r="LFN90"/>
      <c r="LFO90"/>
      <c r="LFP90"/>
      <c r="LFQ90"/>
      <c r="LFR90"/>
      <c r="LFS90"/>
      <c r="LFT90"/>
      <c r="LFU90"/>
      <c r="LFV90"/>
      <c r="LFW90"/>
      <c r="LFX90"/>
      <c r="LFY90"/>
      <c r="LFZ90"/>
      <c r="LGA90"/>
      <c r="LGB90"/>
      <c r="LGC90"/>
      <c r="LGD90"/>
      <c r="LGE90"/>
      <c r="LGF90"/>
      <c r="LGG90"/>
      <c r="LGH90"/>
      <c r="LGI90"/>
      <c r="LGJ90"/>
      <c r="LGK90"/>
      <c r="LGL90"/>
      <c r="LGM90"/>
      <c r="LGN90"/>
      <c r="LGO90"/>
      <c r="LGP90"/>
      <c r="LGQ90"/>
      <c r="LGR90"/>
      <c r="LGS90"/>
      <c r="LGT90"/>
      <c r="LGU90"/>
      <c r="LGV90"/>
      <c r="LGW90"/>
      <c r="LGX90"/>
      <c r="LGY90"/>
      <c r="LGZ90"/>
      <c r="LHA90"/>
      <c r="LHB90"/>
      <c r="LHC90"/>
      <c r="LHD90"/>
      <c r="LHE90"/>
      <c r="LHF90"/>
      <c r="LHG90"/>
      <c r="LHH90"/>
      <c r="LHI90"/>
      <c r="LHJ90"/>
      <c r="LHK90"/>
      <c r="LHL90"/>
      <c r="LHM90"/>
      <c r="LHN90"/>
      <c r="LHO90"/>
      <c r="LHP90"/>
      <c r="LHQ90"/>
      <c r="LHR90"/>
      <c r="LHS90"/>
      <c r="LHT90"/>
      <c r="LHU90"/>
      <c r="LHV90"/>
      <c r="LHW90"/>
      <c r="LHX90"/>
      <c r="LHY90"/>
      <c r="LHZ90"/>
      <c r="LIA90"/>
      <c r="LIB90"/>
      <c r="LIC90"/>
      <c r="LID90"/>
      <c r="LIE90"/>
      <c r="LIF90"/>
      <c r="LIG90"/>
      <c r="LIH90"/>
      <c r="LII90"/>
      <c r="LIJ90"/>
      <c r="LIK90"/>
      <c r="LIL90"/>
      <c r="LIM90"/>
      <c r="LIN90"/>
      <c r="LIO90"/>
      <c r="LIP90"/>
      <c r="LIQ90"/>
      <c r="LIR90"/>
      <c r="LIS90"/>
      <c r="LIT90"/>
      <c r="LIU90"/>
      <c r="LIV90"/>
      <c r="LIW90"/>
      <c r="LIX90"/>
      <c r="LIY90"/>
      <c r="LIZ90"/>
      <c r="LJA90"/>
      <c r="LJB90"/>
      <c r="LJC90"/>
      <c r="LJD90"/>
      <c r="LJE90"/>
      <c r="LJF90"/>
      <c r="LJG90"/>
      <c r="LJH90"/>
      <c r="LJI90"/>
      <c r="LJJ90"/>
      <c r="LJK90"/>
      <c r="LJL90"/>
      <c r="LJM90"/>
      <c r="LJN90"/>
      <c r="LJO90"/>
      <c r="LJP90"/>
      <c r="LJQ90"/>
      <c r="LJR90"/>
      <c r="LJS90"/>
      <c r="LJT90"/>
      <c r="LJU90"/>
      <c r="LJV90"/>
      <c r="LJW90"/>
      <c r="LJX90"/>
      <c r="LJY90"/>
      <c r="LJZ90"/>
      <c r="LKA90"/>
      <c r="LKB90"/>
      <c r="LKC90"/>
      <c r="LKD90"/>
      <c r="LKE90"/>
      <c r="LKF90"/>
      <c r="LKG90"/>
      <c r="LKH90"/>
      <c r="LKI90"/>
      <c r="LKJ90"/>
      <c r="LKK90"/>
      <c r="LKL90"/>
      <c r="LKM90"/>
      <c r="LKN90"/>
      <c r="LKO90"/>
      <c r="LKP90"/>
      <c r="LKQ90"/>
      <c r="LKR90"/>
      <c r="LKS90"/>
      <c r="LKT90"/>
      <c r="LKU90"/>
      <c r="LKV90"/>
      <c r="LKW90"/>
      <c r="LKX90"/>
      <c r="LKY90"/>
      <c r="LKZ90"/>
      <c r="LLA90"/>
      <c r="LLB90"/>
      <c r="LLC90"/>
      <c r="LLD90"/>
      <c r="LLE90"/>
      <c r="LLF90"/>
      <c r="LLG90"/>
      <c r="LLH90"/>
      <c r="LLI90"/>
      <c r="LLJ90"/>
      <c r="LLK90"/>
      <c r="LLL90"/>
      <c r="LLM90"/>
      <c r="LLN90"/>
      <c r="LLO90"/>
      <c r="LLP90"/>
      <c r="LLQ90"/>
      <c r="LLR90"/>
      <c r="LLS90"/>
      <c r="LLT90"/>
      <c r="LLU90"/>
      <c r="LLV90"/>
      <c r="LLW90"/>
      <c r="LLX90"/>
      <c r="LLY90"/>
      <c r="LLZ90"/>
      <c r="LMA90"/>
      <c r="LMB90"/>
      <c r="LMC90"/>
      <c r="LMD90"/>
      <c r="LME90"/>
      <c r="LMF90"/>
      <c r="LMG90"/>
      <c r="LMH90"/>
      <c r="LMI90"/>
      <c r="LMJ90"/>
      <c r="LMK90"/>
      <c r="LML90"/>
      <c r="LMM90"/>
      <c r="LMN90"/>
      <c r="LMO90"/>
      <c r="LMP90"/>
      <c r="LMQ90"/>
      <c r="LMR90"/>
      <c r="LMS90"/>
      <c r="LMT90"/>
      <c r="LMU90"/>
      <c r="LMV90"/>
      <c r="LMW90"/>
      <c r="LMX90"/>
      <c r="LMY90"/>
      <c r="LMZ90"/>
      <c r="LNA90"/>
      <c r="LNB90"/>
      <c r="LNC90"/>
      <c r="LND90"/>
      <c r="LNE90"/>
      <c r="LNF90"/>
      <c r="LNG90"/>
      <c r="LNH90"/>
      <c r="LNI90"/>
      <c r="LNJ90"/>
      <c r="LNK90"/>
      <c r="LNL90"/>
      <c r="LNM90"/>
      <c r="LNN90"/>
      <c r="LNO90"/>
      <c r="LNP90"/>
      <c r="LNQ90"/>
      <c r="LNR90"/>
      <c r="LNS90"/>
      <c r="LNT90"/>
      <c r="LNU90"/>
      <c r="LNV90"/>
      <c r="LNW90"/>
      <c r="LNX90"/>
      <c r="LNY90"/>
      <c r="LNZ90"/>
      <c r="LOA90"/>
      <c r="LOB90"/>
      <c r="LOC90"/>
      <c r="LOD90"/>
      <c r="LOE90"/>
      <c r="LOF90"/>
      <c r="LOG90"/>
      <c r="LOH90"/>
      <c r="LOI90"/>
      <c r="LOJ90"/>
      <c r="LOK90"/>
      <c r="LOL90"/>
      <c r="LOM90"/>
      <c r="LON90"/>
      <c r="LOO90"/>
      <c r="LOP90"/>
      <c r="LOQ90"/>
      <c r="LOR90"/>
      <c r="LOS90"/>
      <c r="LOT90"/>
      <c r="LOU90"/>
      <c r="LOV90"/>
      <c r="LOW90"/>
      <c r="LOX90"/>
      <c r="LOY90"/>
      <c r="LOZ90"/>
      <c r="LPA90"/>
      <c r="LPB90"/>
      <c r="LPC90"/>
      <c r="LPD90"/>
      <c r="LPE90"/>
      <c r="LPF90"/>
      <c r="LPG90"/>
      <c r="LPH90"/>
      <c r="LPI90"/>
      <c r="LPJ90"/>
      <c r="LPK90"/>
      <c r="LPL90"/>
      <c r="LPM90"/>
      <c r="LPN90"/>
      <c r="LPO90"/>
      <c r="LPP90"/>
      <c r="LPQ90"/>
      <c r="LPR90"/>
      <c r="LPS90"/>
      <c r="LPT90"/>
      <c r="LPU90"/>
      <c r="LPV90"/>
      <c r="LPW90"/>
      <c r="LPX90"/>
      <c r="LPY90"/>
      <c r="LPZ90"/>
      <c r="LQA90"/>
      <c r="LQB90"/>
      <c r="LQC90"/>
      <c r="LQD90"/>
      <c r="LQE90"/>
      <c r="LQF90"/>
      <c r="LQG90"/>
      <c r="LQH90"/>
      <c r="LQI90"/>
      <c r="LQJ90"/>
      <c r="LQK90"/>
      <c r="LQL90"/>
      <c r="LQM90"/>
      <c r="LQN90"/>
      <c r="LQO90"/>
      <c r="LQP90"/>
      <c r="LQQ90"/>
      <c r="LQR90"/>
      <c r="LQS90"/>
      <c r="LQT90"/>
      <c r="LQU90"/>
      <c r="LQV90"/>
      <c r="LQW90"/>
      <c r="LQX90"/>
      <c r="LQY90"/>
      <c r="LQZ90"/>
      <c r="LRA90"/>
      <c r="LRB90"/>
      <c r="LRC90"/>
      <c r="LRD90"/>
      <c r="LRE90"/>
      <c r="LRF90"/>
      <c r="LRG90"/>
      <c r="LRH90"/>
      <c r="LRI90"/>
      <c r="LRJ90"/>
      <c r="LRK90"/>
      <c r="LRL90"/>
      <c r="LRM90"/>
      <c r="LRN90"/>
      <c r="LRO90"/>
      <c r="LRP90"/>
      <c r="LRQ90"/>
      <c r="LRR90"/>
      <c r="LRS90"/>
      <c r="LRT90"/>
      <c r="LRU90"/>
      <c r="LRV90"/>
      <c r="LRW90"/>
      <c r="LRX90"/>
      <c r="LRY90"/>
      <c r="LRZ90"/>
      <c r="LSA90"/>
      <c r="LSB90"/>
      <c r="LSC90"/>
      <c r="LSD90"/>
      <c r="LSE90"/>
      <c r="LSF90"/>
      <c r="LSG90"/>
      <c r="LSH90"/>
      <c r="LSI90"/>
      <c r="LSJ90"/>
      <c r="LSK90"/>
      <c r="LSL90"/>
      <c r="LSM90"/>
      <c r="LSN90"/>
      <c r="LSO90"/>
      <c r="LSP90"/>
      <c r="LSQ90"/>
      <c r="LSR90"/>
      <c r="LSS90"/>
      <c r="LST90"/>
      <c r="LSU90"/>
      <c r="LSV90"/>
      <c r="LSW90"/>
      <c r="LSX90"/>
      <c r="LSY90"/>
      <c r="LSZ90"/>
      <c r="LTA90"/>
      <c r="LTB90"/>
      <c r="LTC90"/>
      <c r="LTD90"/>
      <c r="LTE90"/>
      <c r="LTF90"/>
      <c r="LTG90"/>
      <c r="LTH90"/>
      <c r="LTI90"/>
      <c r="LTJ90"/>
      <c r="LTK90"/>
      <c r="LTL90"/>
      <c r="LTM90"/>
      <c r="LTN90"/>
      <c r="LTO90"/>
      <c r="LTP90"/>
      <c r="LTQ90"/>
      <c r="LTR90"/>
      <c r="LTS90"/>
      <c r="LTT90"/>
      <c r="LTU90"/>
      <c r="LTV90"/>
      <c r="LTW90"/>
      <c r="LTX90"/>
      <c r="LTY90"/>
      <c r="LTZ90"/>
      <c r="LUA90"/>
      <c r="LUB90"/>
      <c r="LUC90"/>
      <c r="LUD90"/>
      <c r="LUE90"/>
      <c r="LUF90"/>
      <c r="LUG90"/>
      <c r="LUH90"/>
      <c r="LUI90"/>
      <c r="LUJ90"/>
      <c r="LUK90"/>
      <c r="LUL90"/>
      <c r="LUM90"/>
      <c r="LUN90"/>
      <c r="LUO90"/>
      <c r="LUP90"/>
      <c r="LUQ90"/>
      <c r="LUR90"/>
      <c r="LUS90"/>
      <c r="LUT90"/>
      <c r="LUU90"/>
      <c r="LUV90"/>
      <c r="LUW90"/>
      <c r="LUX90"/>
      <c r="LUY90"/>
      <c r="LUZ90"/>
      <c r="LVA90"/>
      <c r="LVB90"/>
      <c r="LVC90"/>
      <c r="LVD90"/>
      <c r="LVE90"/>
      <c r="LVF90"/>
      <c r="LVG90"/>
      <c r="LVH90"/>
      <c r="LVI90"/>
      <c r="LVJ90"/>
      <c r="LVK90"/>
      <c r="LVL90"/>
      <c r="LVM90"/>
      <c r="LVN90"/>
      <c r="LVO90"/>
      <c r="LVP90"/>
      <c r="LVQ90"/>
      <c r="LVR90"/>
      <c r="LVS90"/>
      <c r="LVT90"/>
      <c r="LVU90"/>
      <c r="LVV90"/>
      <c r="LVW90"/>
      <c r="LVX90"/>
      <c r="LVY90"/>
      <c r="LVZ90"/>
      <c r="LWA90"/>
      <c r="LWB90"/>
      <c r="LWC90"/>
      <c r="LWD90"/>
      <c r="LWE90"/>
      <c r="LWF90"/>
      <c r="LWG90"/>
      <c r="LWH90"/>
      <c r="LWI90"/>
      <c r="LWJ90"/>
      <c r="LWK90"/>
      <c r="LWL90"/>
      <c r="LWM90"/>
      <c r="LWN90"/>
      <c r="LWO90"/>
      <c r="LWP90"/>
      <c r="LWQ90"/>
      <c r="LWR90"/>
      <c r="LWS90"/>
      <c r="LWT90"/>
      <c r="LWU90"/>
      <c r="LWV90"/>
      <c r="LWW90"/>
      <c r="LWX90"/>
      <c r="LWY90"/>
      <c r="LWZ90"/>
      <c r="LXA90"/>
      <c r="LXB90"/>
      <c r="LXC90"/>
      <c r="LXD90"/>
      <c r="LXE90"/>
      <c r="LXF90"/>
      <c r="LXG90"/>
      <c r="LXH90"/>
      <c r="LXI90"/>
      <c r="LXJ90"/>
      <c r="LXK90"/>
      <c r="LXL90"/>
      <c r="LXM90"/>
      <c r="LXN90"/>
      <c r="LXO90"/>
      <c r="LXP90"/>
      <c r="LXQ90"/>
      <c r="LXR90"/>
      <c r="LXS90"/>
      <c r="LXT90"/>
      <c r="LXU90"/>
      <c r="LXV90"/>
      <c r="LXW90"/>
      <c r="LXX90"/>
      <c r="LXY90"/>
      <c r="LXZ90"/>
      <c r="LYA90"/>
      <c r="LYB90"/>
      <c r="LYC90"/>
      <c r="LYD90"/>
      <c r="LYE90"/>
      <c r="LYF90"/>
      <c r="LYG90"/>
      <c r="LYH90"/>
      <c r="LYI90"/>
      <c r="LYJ90"/>
      <c r="LYK90"/>
      <c r="LYL90"/>
      <c r="LYM90"/>
      <c r="LYN90"/>
      <c r="LYO90"/>
      <c r="LYP90"/>
      <c r="LYQ90"/>
      <c r="LYR90"/>
      <c r="LYS90"/>
      <c r="LYT90"/>
      <c r="LYU90"/>
      <c r="LYV90"/>
      <c r="LYW90"/>
      <c r="LYX90"/>
      <c r="LYY90"/>
      <c r="LYZ90"/>
      <c r="LZA90"/>
      <c r="LZB90"/>
      <c r="LZC90"/>
      <c r="LZD90"/>
      <c r="LZE90"/>
      <c r="LZF90"/>
      <c r="LZG90"/>
      <c r="LZH90"/>
      <c r="LZI90"/>
      <c r="LZJ90"/>
      <c r="LZK90"/>
      <c r="LZL90"/>
      <c r="LZM90"/>
      <c r="LZN90"/>
      <c r="LZO90"/>
      <c r="LZP90"/>
      <c r="LZQ90"/>
      <c r="LZR90"/>
      <c r="LZS90"/>
      <c r="LZT90"/>
      <c r="LZU90"/>
      <c r="LZV90"/>
      <c r="LZW90"/>
      <c r="LZX90"/>
      <c r="LZY90"/>
      <c r="LZZ90"/>
      <c r="MAA90"/>
      <c r="MAB90"/>
      <c r="MAC90"/>
      <c r="MAD90"/>
      <c r="MAE90"/>
      <c r="MAF90"/>
      <c r="MAG90"/>
      <c r="MAH90"/>
      <c r="MAI90"/>
      <c r="MAJ90"/>
      <c r="MAK90"/>
      <c r="MAL90"/>
      <c r="MAM90"/>
      <c r="MAN90"/>
      <c r="MAO90"/>
      <c r="MAP90"/>
      <c r="MAQ90"/>
      <c r="MAR90"/>
      <c r="MAS90"/>
      <c r="MAT90"/>
      <c r="MAU90"/>
      <c r="MAV90"/>
      <c r="MAW90"/>
      <c r="MAX90"/>
      <c r="MAY90"/>
      <c r="MAZ90"/>
      <c r="MBA90"/>
      <c r="MBB90"/>
      <c r="MBC90"/>
      <c r="MBD90"/>
      <c r="MBE90"/>
      <c r="MBF90"/>
      <c r="MBG90"/>
      <c r="MBH90"/>
      <c r="MBI90"/>
      <c r="MBJ90"/>
      <c r="MBK90"/>
      <c r="MBL90"/>
      <c r="MBM90"/>
      <c r="MBN90"/>
      <c r="MBO90"/>
      <c r="MBP90"/>
      <c r="MBQ90"/>
      <c r="MBR90"/>
      <c r="MBS90"/>
      <c r="MBT90"/>
      <c r="MBU90"/>
      <c r="MBV90"/>
      <c r="MBW90"/>
      <c r="MBX90"/>
      <c r="MBY90"/>
      <c r="MBZ90"/>
      <c r="MCA90"/>
      <c r="MCB90"/>
      <c r="MCC90"/>
      <c r="MCD90"/>
      <c r="MCE90"/>
      <c r="MCF90"/>
      <c r="MCG90"/>
      <c r="MCH90"/>
      <c r="MCI90"/>
      <c r="MCJ90"/>
      <c r="MCK90"/>
      <c r="MCL90"/>
      <c r="MCM90"/>
      <c r="MCN90"/>
      <c r="MCO90"/>
      <c r="MCP90"/>
      <c r="MCQ90"/>
      <c r="MCR90"/>
      <c r="MCS90"/>
      <c r="MCT90"/>
      <c r="MCU90"/>
      <c r="MCV90"/>
      <c r="MCW90"/>
      <c r="MCX90"/>
      <c r="MCY90"/>
      <c r="MCZ90"/>
      <c r="MDA90"/>
      <c r="MDB90"/>
      <c r="MDC90"/>
      <c r="MDD90"/>
      <c r="MDE90"/>
      <c r="MDF90"/>
      <c r="MDG90"/>
      <c r="MDH90"/>
      <c r="MDI90"/>
      <c r="MDJ90"/>
      <c r="MDK90"/>
      <c r="MDL90"/>
      <c r="MDM90"/>
      <c r="MDN90"/>
      <c r="MDO90"/>
      <c r="MDP90"/>
      <c r="MDQ90"/>
      <c r="MDR90"/>
      <c r="MDS90"/>
      <c r="MDT90"/>
      <c r="MDU90"/>
      <c r="MDV90"/>
      <c r="MDW90"/>
      <c r="MDX90"/>
      <c r="MDY90"/>
      <c r="MDZ90"/>
      <c r="MEA90"/>
      <c r="MEB90"/>
      <c r="MEC90"/>
      <c r="MED90"/>
      <c r="MEE90"/>
      <c r="MEF90"/>
      <c r="MEG90"/>
      <c r="MEH90"/>
      <c r="MEI90"/>
      <c r="MEJ90"/>
      <c r="MEK90"/>
      <c r="MEL90"/>
      <c r="MEM90"/>
      <c r="MEN90"/>
      <c r="MEO90"/>
      <c r="MEP90"/>
      <c r="MEQ90"/>
      <c r="MER90"/>
      <c r="MES90"/>
      <c r="MET90"/>
      <c r="MEU90"/>
      <c r="MEV90"/>
      <c r="MEW90"/>
      <c r="MEX90"/>
      <c r="MEY90"/>
      <c r="MEZ90"/>
      <c r="MFA90"/>
      <c r="MFB90"/>
      <c r="MFC90"/>
      <c r="MFD90"/>
      <c r="MFE90"/>
      <c r="MFF90"/>
      <c r="MFG90"/>
      <c r="MFH90"/>
      <c r="MFI90"/>
      <c r="MFJ90"/>
      <c r="MFK90"/>
      <c r="MFL90"/>
      <c r="MFM90"/>
      <c r="MFN90"/>
      <c r="MFO90"/>
      <c r="MFP90"/>
      <c r="MFQ90"/>
      <c r="MFR90"/>
      <c r="MFS90"/>
      <c r="MFT90"/>
      <c r="MFU90"/>
      <c r="MFV90"/>
      <c r="MFW90"/>
      <c r="MFX90"/>
      <c r="MFY90"/>
      <c r="MFZ90"/>
      <c r="MGA90"/>
      <c r="MGB90"/>
      <c r="MGC90"/>
      <c r="MGD90"/>
      <c r="MGE90"/>
      <c r="MGF90"/>
      <c r="MGG90"/>
      <c r="MGH90"/>
      <c r="MGI90"/>
      <c r="MGJ90"/>
      <c r="MGK90"/>
      <c r="MGL90"/>
      <c r="MGM90"/>
      <c r="MGN90"/>
      <c r="MGO90"/>
      <c r="MGP90"/>
      <c r="MGQ90"/>
      <c r="MGR90"/>
      <c r="MGS90"/>
      <c r="MGT90"/>
      <c r="MGU90"/>
      <c r="MGV90"/>
      <c r="MGW90"/>
      <c r="MGX90"/>
      <c r="MGY90"/>
      <c r="MGZ90"/>
      <c r="MHA90"/>
      <c r="MHB90"/>
      <c r="MHC90"/>
      <c r="MHD90"/>
      <c r="MHE90"/>
      <c r="MHF90"/>
      <c r="MHG90"/>
      <c r="MHH90"/>
      <c r="MHI90"/>
      <c r="MHJ90"/>
      <c r="MHK90"/>
      <c r="MHL90"/>
      <c r="MHM90"/>
      <c r="MHN90"/>
      <c r="MHO90"/>
      <c r="MHP90"/>
      <c r="MHQ90"/>
      <c r="MHR90"/>
      <c r="MHS90"/>
      <c r="MHT90"/>
      <c r="MHU90"/>
      <c r="MHV90"/>
      <c r="MHW90"/>
      <c r="MHX90"/>
      <c r="MHY90"/>
      <c r="MHZ90"/>
      <c r="MIA90"/>
      <c r="MIB90"/>
      <c r="MIC90"/>
      <c r="MID90"/>
      <c r="MIE90"/>
      <c r="MIF90"/>
      <c r="MIG90"/>
      <c r="MIH90"/>
      <c r="MII90"/>
      <c r="MIJ90"/>
      <c r="MIK90"/>
      <c r="MIL90"/>
      <c r="MIM90"/>
      <c r="MIN90"/>
      <c r="MIO90"/>
      <c r="MIP90"/>
      <c r="MIQ90"/>
      <c r="MIR90"/>
      <c r="MIS90"/>
      <c r="MIT90"/>
      <c r="MIU90"/>
      <c r="MIV90"/>
      <c r="MIW90"/>
      <c r="MIX90"/>
      <c r="MIY90"/>
      <c r="MIZ90"/>
      <c r="MJA90"/>
      <c r="MJB90"/>
      <c r="MJC90"/>
      <c r="MJD90"/>
      <c r="MJE90"/>
      <c r="MJF90"/>
      <c r="MJG90"/>
      <c r="MJH90"/>
      <c r="MJI90"/>
      <c r="MJJ90"/>
      <c r="MJK90"/>
      <c r="MJL90"/>
      <c r="MJM90"/>
      <c r="MJN90"/>
      <c r="MJO90"/>
      <c r="MJP90"/>
      <c r="MJQ90"/>
      <c r="MJR90"/>
      <c r="MJS90"/>
      <c r="MJT90"/>
      <c r="MJU90"/>
      <c r="MJV90"/>
      <c r="MJW90"/>
      <c r="MJX90"/>
      <c r="MJY90"/>
      <c r="MJZ90"/>
      <c r="MKA90"/>
      <c r="MKB90"/>
      <c r="MKC90"/>
      <c r="MKD90"/>
      <c r="MKE90"/>
      <c r="MKF90"/>
      <c r="MKG90"/>
      <c r="MKH90"/>
      <c r="MKI90"/>
      <c r="MKJ90"/>
      <c r="MKK90"/>
      <c r="MKL90"/>
      <c r="MKM90"/>
      <c r="MKN90"/>
      <c r="MKO90"/>
      <c r="MKP90"/>
      <c r="MKQ90"/>
      <c r="MKR90"/>
      <c r="MKS90"/>
      <c r="MKT90"/>
      <c r="MKU90"/>
      <c r="MKV90"/>
      <c r="MKW90"/>
      <c r="MKX90"/>
      <c r="MKY90"/>
      <c r="MKZ90"/>
      <c r="MLA90"/>
      <c r="MLB90"/>
      <c r="MLC90"/>
      <c r="MLD90"/>
      <c r="MLE90"/>
      <c r="MLF90"/>
      <c r="MLG90"/>
      <c r="MLH90"/>
      <c r="MLI90"/>
      <c r="MLJ90"/>
      <c r="MLK90"/>
      <c r="MLL90"/>
      <c r="MLM90"/>
      <c r="MLN90"/>
      <c r="MLO90"/>
      <c r="MLP90"/>
      <c r="MLQ90"/>
      <c r="MLR90"/>
      <c r="MLS90"/>
      <c r="MLT90"/>
      <c r="MLU90"/>
      <c r="MLV90"/>
      <c r="MLW90"/>
      <c r="MLX90"/>
      <c r="MLY90"/>
      <c r="MLZ90"/>
      <c r="MMA90"/>
      <c r="MMB90"/>
      <c r="MMC90"/>
      <c r="MMD90"/>
      <c r="MME90"/>
      <c r="MMF90"/>
      <c r="MMG90"/>
      <c r="MMH90"/>
      <c r="MMI90"/>
      <c r="MMJ90"/>
      <c r="MMK90"/>
      <c r="MML90"/>
      <c r="MMM90"/>
      <c r="MMN90"/>
      <c r="MMO90"/>
      <c r="MMP90"/>
      <c r="MMQ90"/>
      <c r="MMR90"/>
      <c r="MMS90"/>
      <c r="MMT90"/>
      <c r="MMU90"/>
      <c r="MMV90"/>
      <c r="MMW90"/>
      <c r="MMX90"/>
      <c r="MMY90"/>
      <c r="MMZ90"/>
      <c r="MNA90"/>
      <c r="MNB90"/>
      <c r="MNC90"/>
      <c r="MND90"/>
      <c r="MNE90"/>
      <c r="MNF90"/>
      <c r="MNG90"/>
      <c r="MNH90"/>
      <c r="MNI90"/>
      <c r="MNJ90"/>
      <c r="MNK90"/>
      <c r="MNL90"/>
      <c r="MNM90"/>
      <c r="MNN90"/>
      <c r="MNO90"/>
      <c r="MNP90"/>
      <c r="MNQ90"/>
      <c r="MNR90"/>
      <c r="MNS90"/>
      <c r="MNT90"/>
      <c r="MNU90"/>
      <c r="MNV90"/>
      <c r="MNW90"/>
      <c r="MNX90"/>
      <c r="MNY90"/>
      <c r="MNZ90"/>
      <c r="MOA90"/>
      <c r="MOB90"/>
      <c r="MOC90"/>
      <c r="MOD90"/>
      <c r="MOE90"/>
      <c r="MOF90"/>
      <c r="MOG90"/>
      <c r="MOH90"/>
      <c r="MOI90"/>
      <c r="MOJ90"/>
      <c r="MOK90"/>
      <c r="MOL90"/>
      <c r="MOM90"/>
      <c r="MON90"/>
      <c r="MOO90"/>
      <c r="MOP90"/>
      <c r="MOQ90"/>
      <c r="MOR90"/>
      <c r="MOS90"/>
      <c r="MOT90"/>
      <c r="MOU90"/>
      <c r="MOV90"/>
      <c r="MOW90"/>
      <c r="MOX90"/>
      <c r="MOY90"/>
      <c r="MOZ90"/>
      <c r="MPA90"/>
      <c r="MPB90"/>
      <c r="MPC90"/>
      <c r="MPD90"/>
      <c r="MPE90"/>
      <c r="MPF90"/>
      <c r="MPG90"/>
      <c r="MPH90"/>
      <c r="MPI90"/>
      <c r="MPJ90"/>
      <c r="MPK90"/>
      <c r="MPL90"/>
      <c r="MPM90"/>
      <c r="MPN90"/>
      <c r="MPO90"/>
      <c r="MPP90"/>
      <c r="MPQ90"/>
      <c r="MPR90"/>
      <c r="MPS90"/>
      <c r="MPT90"/>
      <c r="MPU90"/>
      <c r="MPV90"/>
      <c r="MPW90"/>
      <c r="MPX90"/>
      <c r="MPY90"/>
      <c r="MPZ90"/>
      <c r="MQA90"/>
      <c r="MQB90"/>
      <c r="MQC90"/>
      <c r="MQD90"/>
      <c r="MQE90"/>
      <c r="MQF90"/>
      <c r="MQG90"/>
      <c r="MQH90"/>
      <c r="MQI90"/>
      <c r="MQJ90"/>
      <c r="MQK90"/>
      <c r="MQL90"/>
      <c r="MQM90"/>
      <c r="MQN90"/>
      <c r="MQO90"/>
      <c r="MQP90"/>
      <c r="MQQ90"/>
      <c r="MQR90"/>
      <c r="MQS90"/>
      <c r="MQT90"/>
      <c r="MQU90"/>
      <c r="MQV90"/>
      <c r="MQW90"/>
      <c r="MQX90"/>
      <c r="MQY90"/>
      <c r="MQZ90"/>
      <c r="MRA90"/>
      <c r="MRB90"/>
      <c r="MRC90"/>
      <c r="MRD90"/>
      <c r="MRE90"/>
      <c r="MRF90"/>
      <c r="MRG90"/>
      <c r="MRH90"/>
      <c r="MRI90"/>
      <c r="MRJ90"/>
      <c r="MRK90"/>
      <c r="MRL90"/>
      <c r="MRM90"/>
      <c r="MRN90"/>
      <c r="MRO90"/>
      <c r="MRP90"/>
      <c r="MRQ90"/>
      <c r="MRR90"/>
      <c r="MRS90"/>
      <c r="MRT90"/>
      <c r="MRU90"/>
      <c r="MRV90"/>
      <c r="MRW90"/>
      <c r="MRX90"/>
      <c r="MRY90"/>
      <c r="MRZ90"/>
      <c r="MSA90"/>
      <c r="MSB90"/>
      <c r="MSC90"/>
      <c r="MSD90"/>
      <c r="MSE90"/>
      <c r="MSF90"/>
      <c r="MSG90"/>
      <c r="MSH90"/>
      <c r="MSI90"/>
      <c r="MSJ90"/>
      <c r="MSK90"/>
      <c r="MSL90"/>
      <c r="MSM90"/>
      <c r="MSN90"/>
      <c r="MSO90"/>
      <c r="MSP90"/>
      <c r="MSQ90"/>
      <c r="MSR90"/>
      <c r="MSS90"/>
      <c r="MST90"/>
      <c r="MSU90"/>
      <c r="MSV90"/>
      <c r="MSW90"/>
      <c r="MSX90"/>
      <c r="MSY90"/>
      <c r="MSZ90"/>
      <c r="MTA90"/>
      <c r="MTB90"/>
      <c r="MTC90"/>
      <c r="MTD90"/>
      <c r="MTE90"/>
      <c r="MTF90"/>
      <c r="MTG90"/>
      <c r="MTH90"/>
      <c r="MTI90"/>
      <c r="MTJ90"/>
      <c r="MTK90"/>
      <c r="MTL90"/>
      <c r="MTM90"/>
      <c r="MTN90"/>
      <c r="MTO90"/>
      <c r="MTP90"/>
      <c r="MTQ90"/>
      <c r="MTR90"/>
      <c r="MTS90"/>
      <c r="MTT90"/>
      <c r="MTU90"/>
      <c r="MTV90"/>
      <c r="MTW90"/>
      <c r="MTX90"/>
      <c r="MTY90"/>
      <c r="MTZ90"/>
      <c r="MUA90"/>
      <c r="MUB90"/>
      <c r="MUC90"/>
      <c r="MUD90"/>
      <c r="MUE90"/>
      <c r="MUF90"/>
      <c r="MUG90"/>
      <c r="MUH90"/>
      <c r="MUI90"/>
      <c r="MUJ90"/>
      <c r="MUK90"/>
      <c r="MUL90"/>
      <c r="MUM90"/>
      <c r="MUN90"/>
      <c r="MUO90"/>
      <c r="MUP90"/>
      <c r="MUQ90"/>
      <c r="MUR90"/>
      <c r="MUS90"/>
      <c r="MUT90"/>
      <c r="MUU90"/>
      <c r="MUV90"/>
      <c r="MUW90"/>
      <c r="MUX90"/>
      <c r="MUY90"/>
      <c r="MUZ90"/>
      <c r="MVA90"/>
      <c r="MVB90"/>
      <c r="MVC90"/>
      <c r="MVD90"/>
      <c r="MVE90"/>
      <c r="MVF90"/>
      <c r="MVG90"/>
      <c r="MVH90"/>
      <c r="MVI90"/>
      <c r="MVJ90"/>
      <c r="MVK90"/>
      <c r="MVL90"/>
      <c r="MVM90"/>
      <c r="MVN90"/>
      <c r="MVO90"/>
      <c r="MVP90"/>
      <c r="MVQ90"/>
      <c r="MVR90"/>
      <c r="MVS90"/>
      <c r="MVT90"/>
      <c r="MVU90"/>
      <c r="MVV90"/>
      <c r="MVW90"/>
      <c r="MVX90"/>
      <c r="MVY90"/>
      <c r="MVZ90"/>
      <c r="MWA90"/>
      <c r="MWB90"/>
      <c r="MWC90"/>
      <c r="MWD90"/>
      <c r="MWE90"/>
      <c r="MWF90"/>
      <c r="MWG90"/>
      <c r="MWH90"/>
      <c r="MWI90"/>
      <c r="MWJ90"/>
      <c r="MWK90"/>
      <c r="MWL90"/>
      <c r="MWM90"/>
      <c r="MWN90"/>
      <c r="MWO90"/>
      <c r="MWP90"/>
      <c r="MWQ90"/>
      <c r="MWR90"/>
      <c r="MWS90"/>
      <c r="MWT90"/>
      <c r="MWU90"/>
      <c r="MWV90"/>
      <c r="MWW90"/>
      <c r="MWX90"/>
      <c r="MWY90"/>
      <c r="MWZ90"/>
      <c r="MXA90"/>
      <c r="MXB90"/>
      <c r="MXC90"/>
      <c r="MXD90"/>
      <c r="MXE90"/>
      <c r="MXF90"/>
      <c r="MXG90"/>
      <c r="MXH90"/>
      <c r="MXI90"/>
      <c r="MXJ90"/>
      <c r="MXK90"/>
      <c r="MXL90"/>
      <c r="MXM90"/>
      <c r="MXN90"/>
      <c r="MXO90"/>
      <c r="MXP90"/>
      <c r="MXQ90"/>
      <c r="MXR90"/>
      <c r="MXS90"/>
      <c r="MXT90"/>
      <c r="MXU90"/>
      <c r="MXV90"/>
      <c r="MXW90"/>
      <c r="MXX90"/>
      <c r="MXY90"/>
      <c r="MXZ90"/>
      <c r="MYA90"/>
      <c r="MYB90"/>
      <c r="MYC90"/>
      <c r="MYD90"/>
      <c r="MYE90"/>
      <c r="MYF90"/>
      <c r="MYG90"/>
      <c r="MYH90"/>
      <c r="MYI90"/>
      <c r="MYJ90"/>
      <c r="MYK90"/>
      <c r="MYL90"/>
      <c r="MYM90"/>
      <c r="MYN90"/>
      <c r="MYO90"/>
      <c r="MYP90"/>
      <c r="MYQ90"/>
      <c r="MYR90"/>
      <c r="MYS90"/>
      <c r="MYT90"/>
      <c r="MYU90"/>
      <c r="MYV90"/>
      <c r="MYW90"/>
      <c r="MYX90"/>
      <c r="MYY90"/>
      <c r="MYZ90"/>
      <c r="MZA90"/>
      <c r="MZB90"/>
      <c r="MZC90"/>
      <c r="MZD90"/>
      <c r="MZE90"/>
      <c r="MZF90"/>
      <c r="MZG90"/>
      <c r="MZH90"/>
      <c r="MZI90"/>
      <c r="MZJ90"/>
      <c r="MZK90"/>
      <c r="MZL90"/>
      <c r="MZM90"/>
      <c r="MZN90"/>
      <c r="MZO90"/>
      <c r="MZP90"/>
      <c r="MZQ90"/>
      <c r="MZR90"/>
      <c r="MZS90"/>
      <c r="MZT90"/>
      <c r="MZU90"/>
      <c r="MZV90"/>
      <c r="MZW90"/>
      <c r="MZX90"/>
      <c r="MZY90"/>
      <c r="MZZ90"/>
      <c r="NAA90"/>
      <c r="NAB90"/>
      <c r="NAC90"/>
      <c r="NAD90"/>
      <c r="NAE90"/>
      <c r="NAF90"/>
      <c r="NAG90"/>
      <c r="NAH90"/>
      <c r="NAI90"/>
      <c r="NAJ90"/>
      <c r="NAK90"/>
      <c r="NAL90"/>
      <c r="NAM90"/>
      <c r="NAN90"/>
      <c r="NAO90"/>
      <c r="NAP90"/>
      <c r="NAQ90"/>
      <c r="NAR90"/>
      <c r="NAS90"/>
      <c r="NAT90"/>
      <c r="NAU90"/>
      <c r="NAV90"/>
      <c r="NAW90"/>
      <c r="NAX90"/>
      <c r="NAY90"/>
      <c r="NAZ90"/>
      <c r="NBA90"/>
      <c r="NBB90"/>
      <c r="NBC90"/>
      <c r="NBD90"/>
      <c r="NBE90"/>
      <c r="NBF90"/>
      <c r="NBG90"/>
      <c r="NBH90"/>
      <c r="NBI90"/>
      <c r="NBJ90"/>
      <c r="NBK90"/>
      <c r="NBL90"/>
      <c r="NBM90"/>
      <c r="NBN90"/>
      <c r="NBO90"/>
      <c r="NBP90"/>
      <c r="NBQ90"/>
      <c r="NBR90"/>
      <c r="NBS90"/>
      <c r="NBT90"/>
      <c r="NBU90"/>
      <c r="NBV90"/>
      <c r="NBW90"/>
      <c r="NBX90"/>
      <c r="NBY90"/>
      <c r="NBZ90"/>
      <c r="NCA90"/>
      <c r="NCB90"/>
      <c r="NCC90"/>
      <c r="NCD90"/>
      <c r="NCE90"/>
      <c r="NCF90"/>
      <c r="NCG90"/>
      <c r="NCH90"/>
      <c r="NCI90"/>
      <c r="NCJ90"/>
      <c r="NCK90"/>
      <c r="NCL90"/>
      <c r="NCM90"/>
      <c r="NCN90"/>
      <c r="NCO90"/>
      <c r="NCP90"/>
      <c r="NCQ90"/>
      <c r="NCR90"/>
      <c r="NCS90"/>
      <c r="NCT90"/>
      <c r="NCU90"/>
      <c r="NCV90"/>
      <c r="NCW90"/>
      <c r="NCX90"/>
      <c r="NCY90"/>
      <c r="NCZ90"/>
      <c r="NDA90"/>
      <c r="NDB90"/>
      <c r="NDC90"/>
      <c r="NDD90"/>
      <c r="NDE90"/>
      <c r="NDF90"/>
      <c r="NDG90"/>
      <c r="NDH90"/>
      <c r="NDI90"/>
      <c r="NDJ90"/>
      <c r="NDK90"/>
      <c r="NDL90"/>
      <c r="NDM90"/>
      <c r="NDN90"/>
      <c r="NDO90"/>
      <c r="NDP90"/>
      <c r="NDQ90"/>
      <c r="NDR90"/>
      <c r="NDS90"/>
      <c r="NDT90"/>
      <c r="NDU90"/>
      <c r="NDV90"/>
      <c r="NDW90"/>
      <c r="NDX90"/>
      <c r="NDY90"/>
      <c r="NDZ90"/>
      <c r="NEA90"/>
      <c r="NEB90"/>
      <c r="NEC90"/>
      <c r="NED90"/>
      <c r="NEE90"/>
      <c r="NEF90"/>
      <c r="NEG90"/>
      <c r="NEH90"/>
      <c r="NEI90"/>
      <c r="NEJ90"/>
      <c r="NEK90"/>
      <c r="NEL90"/>
      <c r="NEM90"/>
      <c r="NEN90"/>
      <c r="NEO90"/>
      <c r="NEP90"/>
      <c r="NEQ90"/>
      <c r="NER90"/>
      <c r="NES90"/>
      <c r="NET90"/>
      <c r="NEU90"/>
      <c r="NEV90"/>
      <c r="NEW90"/>
      <c r="NEX90"/>
      <c r="NEY90"/>
      <c r="NEZ90"/>
      <c r="NFA90"/>
      <c r="NFB90"/>
      <c r="NFC90"/>
      <c r="NFD90"/>
      <c r="NFE90"/>
      <c r="NFF90"/>
      <c r="NFG90"/>
      <c r="NFH90"/>
      <c r="NFI90"/>
      <c r="NFJ90"/>
      <c r="NFK90"/>
      <c r="NFL90"/>
      <c r="NFM90"/>
      <c r="NFN90"/>
      <c r="NFO90"/>
      <c r="NFP90"/>
      <c r="NFQ90"/>
      <c r="NFR90"/>
      <c r="NFS90"/>
      <c r="NFT90"/>
      <c r="NFU90"/>
      <c r="NFV90"/>
      <c r="NFW90"/>
      <c r="NFX90"/>
      <c r="NFY90"/>
      <c r="NFZ90"/>
      <c r="NGA90"/>
      <c r="NGB90"/>
      <c r="NGC90"/>
      <c r="NGD90"/>
      <c r="NGE90"/>
      <c r="NGF90"/>
      <c r="NGG90"/>
      <c r="NGH90"/>
      <c r="NGI90"/>
      <c r="NGJ90"/>
      <c r="NGK90"/>
      <c r="NGL90"/>
      <c r="NGM90"/>
      <c r="NGN90"/>
      <c r="NGO90"/>
      <c r="NGP90"/>
      <c r="NGQ90"/>
      <c r="NGR90"/>
      <c r="NGS90"/>
      <c r="NGT90"/>
      <c r="NGU90"/>
      <c r="NGV90"/>
      <c r="NGW90"/>
      <c r="NGX90"/>
      <c r="NGY90"/>
      <c r="NGZ90"/>
      <c r="NHA90"/>
      <c r="NHB90"/>
      <c r="NHC90"/>
      <c r="NHD90"/>
      <c r="NHE90"/>
      <c r="NHF90"/>
      <c r="NHG90"/>
      <c r="NHH90"/>
      <c r="NHI90"/>
      <c r="NHJ90"/>
      <c r="NHK90"/>
      <c r="NHL90"/>
      <c r="NHM90"/>
      <c r="NHN90"/>
      <c r="NHO90"/>
      <c r="NHP90"/>
      <c r="NHQ90"/>
      <c r="NHR90"/>
      <c r="NHS90"/>
      <c r="NHT90"/>
      <c r="NHU90"/>
      <c r="NHV90"/>
      <c r="NHW90"/>
      <c r="NHX90"/>
      <c r="NHY90"/>
      <c r="NHZ90"/>
      <c r="NIA90"/>
      <c r="NIB90"/>
      <c r="NIC90"/>
      <c r="NID90"/>
      <c r="NIE90"/>
      <c r="NIF90"/>
      <c r="NIG90"/>
      <c r="NIH90"/>
      <c r="NII90"/>
      <c r="NIJ90"/>
      <c r="NIK90"/>
      <c r="NIL90"/>
      <c r="NIM90"/>
      <c r="NIN90"/>
      <c r="NIO90"/>
      <c r="NIP90"/>
      <c r="NIQ90"/>
      <c r="NIR90"/>
      <c r="NIS90"/>
      <c r="NIT90"/>
      <c r="NIU90"/>
      <c r="NIV90"/>
      <c r="NIW90"/>
      <c r="NIX90"/>
      <c r="NIY90"/>
      <c r="NIZ90"/>
      <c r="NJA90"/>
      <c r="NJB90"/>
      <c r="NJC90"/>
      <c r="NJD90"/>
      <c r="NJE90"/>
      <c r="NJF90"/>
      <c r="NJG90"/>
      <c r="NJH90"/>
      <c r="NJI90"/>
      <c r="NJJ90"/>
      <c r="NJK90"/>
      <c r="NJL90"/>
      <c r="NJM90"/>
      <c r="NJN90"/>
      <c r="NJO90"/>
      <c r="NJP90"/>
      <c r="NJQ90"/>
      <c r="NJR90"/>
      <c r="NJS90"/>
      <c r="NJT90"/>
      <c r="NJU90"/>
      <c r="NJV90"/>
      <c r="NJW90"/>
      <c r="NJX90"/>
      <c r="NJY90"/>
      <c r="NJZ90"/>
      <c r="NKA90"/>
      <c r="NKB90"/>
      <c r="NKC90"/>
      <c r="NKD90"/>
      <c r="NKE90"/>
      <c r="NKF90"/>
      <c r="NKG90"/>
      <c r="NKH90"/>
      <c r="NKI90"/>
      <c r="NKJ90"/>
      <c r="NKK90"/>
      <c r="NKL90"/>
      <c r="NKM90"/>
      <c r="NKN90"/>
      <c r="NKO90"/>
      <c r="NKP90"/>
      <c r="NKQ90"/>
      <c r="NKR90"/>
      <c r="NKS90"/>
      <c r="NKT90"/>
      <c r="NKU90"/>
      <c r="NKV90"/>
      <c r="NKW90"/>
      <c r="NKX90"/>
      <c r="NKY90"/>
      <c r="NKZ90"/>
      <c r="NLA90"/>
      <c r="NLB90"/>
      <c r="NLC90"/>
      <c r="NLD90"/>
      <c r="NLE90"/>
      <c r="NLF90"/>
      <c r="NLG90"/>
      <c r="NLH90"/>
      <c r="NLI90"/>
      <c r="NLJ90"/>
      <c r="NLK90"/>
      <c r="NLL90"/>
      <c r="NLM90"/>
      <c r="NLN90"/>
      <c r="NLO90"/>
      <c r="NLP90"/>
      <c r="NLQ90"/>
      <c r="NLR90"/>
      <c r="NLS90"/>
      <c r="NLT90"/>
      <c r="NLU90"/>
      <c r="NLV90"/>
      <c r="NLW90"/>
      <c r="NLX90"/>
      <c r="NLY90"/>
      <c r="NLZ90"/>
      <c r="NMA90"/>
      <c r="NMB90"/>
      <c r="NMC90"/>
      <c r="NMD90"/>
      <c r="NME90"/>
      <c r="NMF90"/>
      <c r="NMG90"/>
      <c r="NMH90"/>
      <c r="NMI90"/>
      <c r="NMJ90"/>
      <c r="NMK90"/>
      <c r="NML90"/>
      <c r="NMM90"/>
      <c r="NMN90"/>
      <c r="NMO90"/>
      <c r="NMP90"/>
      <c r="NMQ90"/>
      <c r="NMR90"/>
      <c r="NMS90"/>
      <c r="NMT90"/>
      <c r="NMU90"/>
      <c r="NMV90"/>
      <c r="NMW90"/>
      <c r="NMX90"/>
      <c r="NMY90"/>
      <c r="NMZ90"/>
      <c r="NNA90"/>
      <c r="NNB90"/>
      <c r="NNC90"/>
      <c r="NND90"/>
      <c r="NNE90"/>
      <c r="NNF90"/>
      <c r="NNG90"/>
      <c r="NNH90"/>
      <c r="NNI90"/>
      <c r="NNJ90"/>
      <c r="NNK90"/>
      <c r="NNL90"/>
      <c r="NNM90"/>
      <c r="NNN90"/>
      <c r="NNO90"/>
      <c r="NNP90"/>
      <c r="NNQ90"/>
      <c r="NNR90"/>
      <c r="NNS90"/>
      <c r="NNT90"/>
      <c r="NNU90"/>
      <c r="NNV90"/>
      <c r="NNW90"/>
      <c r="NNX90"/>
      <c r="NNY90"/>
      <c r="NNZ90"/>
      <c r="NOA90"/>
      <c r="NOB90"/>
      <c r="NOC90"/>
      <c r="NOD90"/>
      <c r="NOE90"/>
      <c r="NOF90"/>
      <c r="NOG90"/>
      <c r="NOH90"/>
      <c r="NOI90"/>
      <c r="NOJ90"/>
      <c r="NOK90"/>
      <c r="NOL90"/>
      <c r="NOM90"/>
      <c r="NON90"/>
      <c r="NOO90"/>
      <c r="NOP90"/>
      <c r="NOQ90"/>
      <c r="NOR90"/>
      <c r="NOS90"/>
      <c r="NOT90"/>
      <c r="NOU90"/>
      <c r="NOV90"/>
      <c r="NOW90"/>
      <c r="NOX90"/>
      <c r="NOY90"/>
      <c r="NOZ90"/>
      <c r="NPA90"/>
      <c r="NPB90"/>
      <c r="NPC90"/>
      <c r="NPD90"/>
      <c r="NPE90"/>
      <c r="NPF90"/>
      <c r="NPG90"/>
      <c r="NPH90"/>
      <c r="NPI90"/>
      <c r="NPJ90"/>
      <c r="NPK90"/>
      <c r="NPL90"/>
      <c r="NPM90"/>
      <c r="NPN90"/>
      <c r="NPO90"/>
      <c r="NPP90"/>
      <c r="NPQ90"/>
      <c r="NPR90"/>
      <c r="NPS90"/>
      <c r="NPT90"/>
      <c r="NPU90"/>
      <c r="NPV90"/>
      <c r="NPW90"/>
      <c r="NPX90"/>
      <c r="NPY90"/>
      <c r="NPZ90"/>
      <c r="NQA90"/>
      <c r="NQB90"/>
      <c r="NQC90"/>
      <c r="NQD90"/>
      <c r="NQE90"/>
      <c r="NQF90"/>
      <c r="NQG90"/>
      <c r="NQH90"/>
      <c r="NQI90"/>
      <c r="NQJ90"/>
      <c r="NQK90"/>
      <c r="NQL90"/>
      <c r="NQM90"/>
      <c r="NQN90"/>
      <c r="NQO90"/>
      <c r="NQP90"/>
      <c r="NQQ90"/>
      <c r="NQR90"/>
      <c r="NQS90"/>
      <c r="NQT90"/>
      <c r="NQU90"/>
      <c r="NQV90"/>
      <c r="NQW90"/>
      <c r="NQX90"/>
      <c r="NQY90"/>
      <c r="NQZ90"/>
      <c r="NRA90"/>
      <c r="NRB90"/>
      <c r="NRC90"/>
      <c r="NRD90"/>
      <c r="NRE90"/>
      <c r="NRF90"/>
      <c r="NRG90"/>
      <c r="NRH90"/>
      <c r="NRI90"/>
      <c r="NRJ90"/>
      <c r="NRK90"/>
      <c r="NRL90"/>
      <c r="NRM90"/>
      <c r="NRN90"/>
      <c r="NRO90"/>
      <c r="NRP90"/>
      <c r="NRQ90"/>
      <c r="NRR90"/>
      <c r="NRS90"/>
      <c r="NRT90"/>
      <c r="NRU90"/>
      <c r="NRV90"/>
      <c r="NRW90"/>
      <c r="NRX90"/>
      <c r="NRY90"/>
      <c r="NRZ90"/>
      <c r="NSA90"/>
      <c r="NSB90"/>
      <c r="NSC90"/>
      <c r="NSD90"/>
      <c r="NSE90"/>
      <c r="NSF90"/>
      <c r="NSG90"/>
      <c r="NSH90"/>
      <c r="NSI90"/>
      <c r="NSJ90"/>
      <c r="NSK90"/>
      <c r="NSL90"/>
      <c r="NSM90"/>
      <c r="NSN90"/>
      <c r="NSO90"/>
      <c r="NSP90"/>
      <c r="NSQ90"/>
      <c r="NSR90"/>
      <c r="NSS90"/>
      <c r="NST90"/>
      <c r="NSU90"/>
      <c r="NSV90"/>
      <c r="NSW90"/>
      <c r="NSX90"/>
      <c r="NSY90"/>
      <c r="NSZ90"/>
      <c r="NTA90"/>
      <c r="NTB90"/>
      <c r="NTC90"/>
      <c r="NTD90"/>
      <c r="NTE90"/>
      <c r="NTF90"/>
      <c r="NTG90"/>
      <c r="NTH90"/>
      <c r="NTI90"/>
      <c r="NTJ90"/>
      <c r="NTK90"/>
      <c r="NTL90"/>
      <c r="NTM90"/>
      <c r="NTN90"/>
      <c r="NTO90"/>
      <c r="NTP90"/>
      <c r="NTQ90"/>
      <c r="NTR90"/>
      <c r="NTS90"/>
      <c r="NTT90"/>
      <c r="NTU90"/>
      <c r="NTV90"/>
      <c r="NTW90"/>
      <c r="NTX90"/>
      <c r="NTY90"/>
      <c r="NTZ90"/>
      <c r="NUA90"/>
      <c r="NUB90"/>
      <c r="NUC90"/>
      <c r="NUD90"/>
      <c r="NUE90"/>
      <c r="NUF90"/>
      <c r="NUG90"/>
      <c r="NUH90"/>
      <c r="NUI90"/>
      <c r="NUJ90"/>
      <c r="NUK90"/>
      <c r="NUL90"/>
      <c r="NUM90"/>
      <c r="NUN90"/>
      <c r="NUO90"/>
      <c r="NUP90"/>
      <c r="NUQ90"/>
      <c r="NUR90"/>
      <c r="NUS90"/>
      <c r="NUT90"/>
      <c r="NUU90"/>
      <c r="NUV90"/>
      <c r="NUW90"/>
      <c r="NUX90"/>
      <c r="NUY90"/>
      <c r="NUZ90"/>
      <c r="NVA90"/>
      <c r="NVB90"/>
      <c r="NVC90"/>
      <c r="NVD90"/>
      <c r="NVE90"/>
      <c r="NVF90"/>
      <c r="NVG90"/>
      <c r="NVH90"/>
      <c r="NVI90"/>
      <c r="NVJ90"/>
      <c r="NVK90"/>
      <c r="NVL90"/>
      <c r="NVM90"/>
      <c r="NVN90"/>
      <c r="NVO90"/>
      <c r="NVP90"/>
      <c r="NVQ90"/>
      <c r="NVR90"/>
      <c r="NVS90"/>
      <c r="NVT90"/>
      <c r="NVU90"/>
      <c r="NVV90"/>
      <c r="NVW90"/>
      <c r="NVX90"/>
      <c r="NVY90"/>
      <c r="NVZ90"/>
      <c r="NWA90"/>
      <c r="NWB90"/>
      <c r="NWC90"/>
      <c r="NWD90"/>
      <c r="NWE90"/>
      <c r="NWF90"/>
      <c r="NWG90"/>
      <c r="NWH90"/>
      <c r="NWI90"/>
      <c r="NWJ90"/>
      <c r="NWK90"/>
      <c r="NWL90"/>
      <c r="NWM90"/>
      <c r="NWN90"/>
      <c r="NWO90"/>
      <c r="NWP90"/>
      <c r="NWQ90"/>
      <c r="NWR90"/>
      <c r="NWS90"/>
      <c r="NWT90"/>
      <c r="NWU90"/>
      <c r="NWV90"/>
      <c r="NWW90"/>
      <c r="NWX90"/>
      <c r="NWY90"/>
      <c r="NWZ90"/>
      <c r="NXA90"/>
      <c r="NXB90"/>
      <c r="NXC90"/>
      <c r="NXD90"/>
      <c r="NXE90"/>
      <c r="NXF90"/>
      <c r="NXG90"/>
      <c r="NXH90"/>
      <c r="NXI90"/>
      <c r="NXJ90"/>
      <c r="NXK90"/>
      <c r="NXL90"/>
      <c r="NXM90"/>
      <c r="NXN90"/>
      <c r="NXO90"/>
      <c r="NXP90"/>
      <c r="NXQ90"/>
      <c r="NXR90"/>
      <c r="NXS90"/>
      <c r="NXT90"/>
      <c r="NXU90"/>
      <c r="NXV90"/>
      <c r="NXW90"/>
      <c r="NXX90"/>
      <c r="NXY90"/>
      <c r="NXZ90"/>
      <c r="NYA90"/>
      <c r="NYB90"/>
      <c r="NYC90"/>
      <c r="NYD90"/>
      <c r="NYE90"/>
      <c r="NYF90"/>
      <c r="NYG90"/>
      <c r="NYH90"/>
      <c r="NYI90"/>
      <c r="NYJ90"/>
      <c r="NYK90"/>
      <c r="NYL90"/>
      <c r="NYM90"/>
      <c r="NYN90"/>
      <c r="NYO90"/>
      <c r="NYP90"/>
      <c r="NYQ90"/>
      <c r="NYR90"/>
      <c r="NYS90"/>
      <c r="NYT90"/>
      <c r="NYU90"/>
      <c r="NYV90"/>
      <c r="NYW90"/>
      <c r="NYX90"/>
      <c r="NYY90"/>
      <c r="NYZ90"/>
      <c r="NZA90"/>
      <c r="NZB90"/>
      <c r="NZC90"/>
      <c r="NZD90"/>
      <c r="NZE90"/>
      <c r="NZF90"/>
      <c r="NZG90"/>
      <c r="NZH90"/>
      <c r="NZI90"/>
      <c r="NZJ90"/>
      <c r="NZK90"/>
      <c r="NZL90"/>
      <c r="NZM90"/>
      <c r="NZN90"/>
      <c r="NZO90"/>
      <c r="NZP90"/>
      <c r="NZQ90"/>
      <c r="NZR90"/>
      <c r="NZS90"/>
      <c r="NZT90"/>
      <c r="NZU90"/>
      <c r="NZV90"/>
      <c r="NZW90"/>
      <c r="NZX90"/>
      <c r="NZY90"/>
      <c r="NZZ90"/>
      <c r="OAA90"/>
      <c r="OAB90"/>
      <c r="OAC90"/>
      <c r="OAD90"/>
      <c r="OAE90"/>
      <c r="OAF90"/>
      <c r="OAG90"/>
      <c r="OAH90"/>
      <c r="OAI90"/>
      <c r="OAJ90"/>
      <c r="OAK90"/>
      <c r="OAL90"/>
      <c r="OAM90"/>
      <c r="OAN90"/>
      <c r="OAO90"/>
      <c r="OAP90"/>
      <c r="OAQ90"/>
      <c r="OAR90"/>
      <c r="OAS90"/>
      <c r="OAT90"/>
      <c r="OAU90"/>
      <c r="OAV90"/>
      <c r="OAW90"/>
      <c r="OAX90"/>
      <c r="OAY90"/>
      <c r="OAZ90"/>
      <c r="OBA90"/>
      <c r="OBB90"/>
      <c r="OBC90"/>
      <c r="OBD90"/>
      <c r="OBE90"/>
      <c r="OBF90"/>
      <c r="OBG90"/>
      <c r="OBH90"/>
      <c r="OBI90"/>
      <c r="OBJ90"/>
      <c r="OBK90"/>
      <c r="OBL90"/>
      <c r="OBM90"/>
      <c r="OBN90"/>
      <c r="OBO90"/>
      <c r="OBP90"/>
      <c r="OBQ90"/>
      <c r="OBR90"/>
      <c r="OBS90"/>
      <c r="OBT90"/>
      <c r="OBU90"/>
      <c r="OBV90"/>
      <c r="OBW90"/>
      <c r="OBX90"/>
      <c r="OBY90"/>
      <c r="OBZ90"/>
      <c r="OCA90"/>
      <c r="OCB90"/>
      <c r="OCC90"/>
      <c r="OCD90"/>
      <c r="OCE90"/>
      <c r="OCF90"/>
      <c r="OCG90"/>
      <c r="OCH90"/>
      <c r="OCI90"/>
      <c r="OCJ90"/>
      <c r="OCK90"/>
      <c r="OCL90"/>
      <c r="OCM90"/>
      <c r="OCN90"/>
      <c r="OCO90"/>
      <c r="OCP90"/>
      <c r="OCQ90"/>
      <c r="OCR90"/>
      <c r="OCS90"/>
      <c r="OCT90"/>
      <c r="OCU90"/>
      <c r="OCV90"/>
      <c r="OCW90"/>
      <c r="OCX90"/>
      <c r="OCY90"/>
      <c r="OCZ90"/>
      <c r="ODA90"/>
      <c r="ODB90"/>
      <c r="ODC90"/>
      <c r="ODD90"/>
      <c r="ODE90"/>
      <c r="ODF90"/>
      <c r="ODG90"/>
      <c r="ODH90"/>
      <c r="ODI90"/>
      <c r="ODJ90"/>
      <c r="ODK90"/>
      <c r="ODL90"/>
      <c r="ODM90"/>
      <c r="ODN90"/>
      <c r="ODO90"/>
      <c r="ODP90"/>
      <c r="ODQ90"/>
      <c r="ODR90"/>
      <c r="ODS90"/>
      <c r="ODT90"/>
      <c r="ODU90"/>
      <c r="ODV90"/>
      <c r="ODW90"/>
      <c r="ODX90"/>
      <c r="ODY90"/>
      <c r="ODZ90"/>
      <c r="OEA90"/>
      <c r="OEB90"/>
      <c r="OEC90"/>
      <c r="OED90"/>
      <c r="OEE90"/>
      <c r="OEF90"/>
      <c r="OEG90"/>
      <c r="OEH90"/>
      <c r="OEI90"/>
      <c r="OEJ90"/>
      <c r="OEK90"/>
      <c r="OEL90"/>
      <c r="OEM90"/>
      <c r="OEN90"/>
      <c r="OEO90"/>
      <c r="OEP90"/>
      <c r="OEQ90"/>
      <c r="OER90"/>
      <c r="OES90"/>
      <c r="OET90"/>
      <c r="OEU90"/>
      <c r="OEV90"/>
      <c r="OEW90"/>
      <c r="OEX90"/>
      <c r="OEY90"/>
      <c r="OEZ90"/>
      <c r="OFA90"/>
      <c r="OFB90"/>
      <c r="OFC90"/>
      <c r="OFD90"/>
      <c r="OFE90"/>
      <c r="OFF90"/>
      <c r="OFG90"/>
      <c r="OFH90"/>
      <c r="OFI90"/>
      <c r="OFJ90"/>
      <c r="OFK90"/>
      <c r="OFL90"/>
      <c r="OFM90"/>
      <c r="OFN90"/>
      <c r="OFO90"/>
      <c r="OFP90"/>
      <c r="OFQ90"/>
      <c r="OFR90"/>
      <c r="OFS90"/>
      <c r="OFT90"/>
      <c r="OFU90"/>
      <c r="OFV90"/>
      <c r="OFW90"/>
      <c r="OFX90"/>
      <c r="OFY90"/>
      <c r="OFZ90"/>
      <c r="OGA90"/>
      <c r="OGB90"/>
      <c r="OGC90"/>
      <c r="OGD90"/>
      <c r="OGE90"/>
      <c r="OGF90"/>
      <c r="OGG90"/>
      <c r="OGH90"/>
      <c r="OGI90"/>
      <c r="OGJ90"/>
      <c r="OGK90"/>
      <c r="OGL90"/>
      <c r="OGM90"/>
      <c r="OGN90"/>
      <c r="OGO90"/>
      <c r="OGP90"/>
      <c r="OGQ90"/>
      <c r="OGR90"/>
      <c r="OGS90"/>
      <c r="OGT90"/>
      <c r="OGU90"/>
      <c r="OGV90"/>
      <c r="OGW90"/>
      <c r="OGX90"/>
      <c r="OGY90"/>
      <c r="OGZ90"/>
      <c r="OHA90"/>
      <c r="OHB90"/>
      <c r="OHC90"/>
      <c r="OHD90"/>
      <c r="OHE90"/>
      <c r="OHF90"/>
      <c r="OHG90"/>
      <c r="OHH90"/>
      <c r="OHI90"/>
      <c r="OHJ90"/>
      <c r="OHK90"/>
      <c r="OHL90"/>
      <c r="OHM90"/>
      <c r="OHN90"/>
      <c r="OHO90"/>
      <c r="OHP90"/>
      <c r="OHQ90"/>
      <c r="OHR90"/>
      <c r="OHS90"/>
      <c r="OHT90"/>
      <c r="OHU90"/>
      <c r="OHV90"/>
      <c r="OHW90"/>
      <c r="OHX90"/>
      <c r="OHY90"/>
      <c r="OHZ90"/>
      <c r="OIA90"/>
      <c r="OIB90"/>
      <c r="OIC90"/>
      <c r="OID90"/>
      <c r="OIE90"/>
      <c r="OIF90"/>
      <c r="OIG90"/>
      <c r="OIH90"/>
      <c r="OII90"/>
      <c r="OIJ90"/>
      <c r="OIK90"/>
      <c r="OIL90"/>
      <c r="OIM90"/>
      <c r="OIN90"/>
      <c r="OIO90"/>
      <c r="OIP90"/>
      <c r="OIQ90"/>
      <c r="OIR90"/>
      <c r="OIS90"/>
      <c r="OIT90"/>
      <c r="OIU90"/>
      <c r="OIV90"/>
      <c r="OIW90"/>
      <c r="OIX90"/>
      <c r="OIY90"/>
      <c r="OIZ90"/>
      <c r="OJA90"/>
      <c r="OJB90"/>
      <c r="OJC90"/>
      <c r="OJD90"/>
      <c r="OJE90"/>
      <c r="OJF90"/>
      <c r="OJG90"/>
      <c r="OJH90"/>
      <c r="OJI90"/>
      <c r="OJJ90"/>
      <c r="OJK90"/>
      <c r="OJL90"/>
      <c r="OJM90"/>
      <c r="OJN90"/>
      <c r="OJO90"/>
      <c r="OJP90"/>
      <c r="OJQ90"/>
      <c r="OJR90"/>
      <c r="OJS90"/>
      <c r="OJT90"/>
      <c r="OJU90"/>
      <c r="OJV90"/>
      <c r="OJW90"/>
      <c r="OJX90"/>
      <c r="OJY90"/>
      <c r="OJZ90"/>
      <c r="OKA90"/>
      <c r="OKB90"/>
      <c r="OKC90"/>
      <c r="OKD90"/>
      <c r="OKE90"/>
      <c r="OKF90"/>
      <c r="OKG90"/>
      <c r="OKH90"/>
      <c r="OKI90"/>
      <c r="OKJ90"/>
      <c r="OKK90"/>
      <c r="OKL90"/>
      <c r="OKM90"/>
      <c r="OKN90"/>
      <c r="OKO90"/>
      <c r="OKP90"/>
      <c r="OKQ90"/>
      <c r="OKR90"/>
      <c r="OKS90"/>
      <c r="OKT90"/>
      <c r="OKU90"/>
      <c r="OKV90"/>
      <c r="OKW90"/>
      <c r="OKX90"/>
      <c r="OKY90"/>
      <c r="OKZ90"/>
      <c r="OLA90"/>
      <c r="OLB90"/>
      <c r="OLC90"/>
      <c r="OLD90"/>
      <c r="OLE90"/>
      <c r="OLF90"/>
      <c r="OLG90"/>
      <c r="OLH90"/>
      <c r="OLI90"/>
      <c r="OLJ90"/>
      <c r="OLK90"/>
      <c r="OLL90"/>
      <c r="OLM90"/>
      <c r="OLN90"/>
      <c r="OLO90"/>
      <c r="OLP90"/>
      <c r="OLQ90"/>
      <c r="OLR90"/>
      <c r="OLS90"/>
      <c r="OLT90"/>
      <c r="OLU90"/>
      <c r="OLV90"/>
      <c r="OLW90"/>
      <c r="OLX90"/>
      <c r="OLY90"/>
      <c r="OLZ90"/>
      <c r="OMA90"/>
      <c r="OMB90"/>
      <c r="OMC90"/>
      <c r="OMD90"/>
      <c r="OME90"/>
      <c r="OMF90"/>
      <c r="OMG90"/>
      <c r="OMH90"/>
      <c r="OMI90"/>
      <c r="OMJ90"/>
      <c r="OMK90"/>
      <c r="OML90"/>
      <c r="OMM90"/>
      <c r="OMN90"/>
      <c r="OMO90"/>
      <c r="OMP90"/>
      <c r="OMQ90"/>
      <c r="OMR90"/>
      <c r="OMS90"/>
      <c r="OMT90"/>
      <c r="OMU90"/>
      <c r="OMV90"/>
      <c r="OMW90"/>
      <c r="OMX90"/>
      <c r="OMY90"/>
      <c r="OMZ90"/>
      <c r="ONA90"/>
      <c r="ONB90"/>
      <c r="ONC90"/>
      <c r="OND90"/>
      <c r="ONE90"/>
      <c r="ONF90"/>
      <c r="ONG90"/>
      <c r="ONH90"/>
      <c r="ONI90"/>
      <c r="ONJ90"/>
      <c r="ONK90"/>
      <c r="ONL90"/>
      <c r="ONM90"/>
      <c r="ONN90"/>
      <c r="ONO90"/>
      <c r="ONP90"/>
      <c r="ONQ90"/>
      <c r="ONR90"/>
      <c r="ONS90"/>
      <c r="ONT90"/>
      <c r="ONU90"/>
      <c r="ONV90"/>
      <c r="ONW90"/>
      <c r="ONX90"/>
      <c r="ONY90"/>
      <c r="ONZ90"/>
      <c r="OOA90"/>
      <c r="OOB90"/>
      <c r="OOC90"/>
      <c r="OOD90"/>
      <c r="OOE90"/>
      <c r="OOF90"/>
      <c r="OOG90"/>
      <c r="OOH90"/>
      <c r="OOI90"/>
      <c r="OOJ90"/>
      <c r="OOK90"/>
      <c r="OOL90"/>
      <c r="OOM90"/>
      <c r="OON90"/>
      <c r="OOO90"/>
      <c r="OOP90"/>
      <c r="OOQ90"/>
      <c r="OOR90"/>
      <c r="OOS90"/>
      <c r="OOT90"/>
      <c r="OOU90"/>
      <c r="OOV90"/>
      <c r="OOW90"/>
      <c r="OOX90"/>
      <c r="OOY90"/>
      <c r="OOZ90"/>
      <c r="OPA90"/>
      <c r="OPB90"/>
      <c r="OPC90"/>
      <c r="OPD90"/>
      <c r="OPE90"/>
      <c r="OPF90"/>
      <c r="OPG90"/>
      <c r="OPH90"/>
      <c r="OPI90"/>
      <c r="OPJ90"/>
      <c r="OPK90"/>
      <c r="OPL90"/>
      <c r="OPM90"/>
      <c r="OPN90"/>
      <c r="OPO90"/>
      <c r="OPP90"/>
      <c r="OPQ90"/>
      <c r="OPR90"/>
      <c r="OPS90"/>
      <c r="OPT90"/>
      <c r="OPU90"/>
      <c r="OPV90"/>
      <c r="OPW90"/>
      <c r="OPX90"/>
      <c r="OPY90"/>
      <c r="OPZ90"/>
      <c r="OQA90"/>
      <c r="OQB90"/>
      <c r="OQC90"/>
      <c r="OQD90"/>
      <c r="OQE90"/>
      <c r="OQF90"/>
      <c r="OQG90"/>
      <c r="OQH90"/>
      <c r="OQI90"/>
      <c r="OQJ90"/>
      <c r="OQK90"/>
      <c r="OQL90"/>
      <c r="OQM90"/>
      <c r="OQN90"/>
      <c r="OQO90"/>
      <c r="OQP90"/>
      <c r="OQQ90"/>
      <c r="OQR90"/>
      <c r="OQS90"/>
      <c r="OQT90"/>
      <c r="OQU90"/>
      <c r="OQV90"/>
      <c r="OQW90"/>
      <c r="OQX90"/>
      <c r="OQY90"/>
      <c r="OQZ90"/>
      <c r="ORA90"/>
      <c r="ORB90"/>
      <c r="ORC90"/>
      <c r="ORD90"/>
      <c r="ORE90"/>
      <c r="ORF90"/>
      <c r="ORG90"/>
      <c r="ORH90"/>
      <c r="ORI90"/>
      <c r="ORJ90"/>
      <c r="ORK90"/>
      <c r="ORL90"/>
      <c r="ORM90"/>
      <c r="ORN90"/>
      <c r="ORO90"/>
      <c r="ORP90"/>
      <c r="ORQ90"/>
      <c r="ORR90"/>
      <c r="ORS90"/>
      <c r="ORT90"/>
      <c r="ORU90"/>
      <c r="ORV90"/>
      <c r="ORW90"/>
      <c r="ORX90"/>
      <c r="ORY90"/>
      <c r="ORZ90"/>
      <c r="OSA90"/>
      <c r="OSB90"/>
      <c r="OSC90"/>
      <c r="OSD90"/>
      <c r="OSE90"/>
      <c r="OSF90"/>
      <c r="OSG90"/>
      <c r="OSH90"/>
      <c r="OSI90"/>
      <c r="OSJ90"/>
      <c r="OSK90"/>
      <c r="OSL90"/>
      <c r="OSM90"/>
      <c r="OSN90"/>
      <c r="OSO90"/>
      <c r="OSP90"/>
      <c r="OSQ90"/>
      <c r="OSR90"/>
      <c r="OSS90"/>
      <c r="OST90"/>
      <c r="OSU90"/>
      <c r="OSV90"/>
      <c r="OSW90"/>
      <c r="OSX90"/>
      <c r="OSY90"/>
      <c r="OSZ90"/>
      <c r="OTA90"/>
      <c r="OTB90"/>
      <c r="OTC90"/>
      <c r="OTD90"/>
      <c r="OTE90"/>
      <c r="OTF90"/>
      <c r="OTG90"/>
      <c r="OTH90"/>
      <c r="OTI90"/>
      <c r="OTJ90"/>
      <c r="OTK90"/>
      <c r="OTL90"/>
      <c r="OTM90"/>
      <c r="OTN90"/>
      <c r="OTO90"/>
      <c r="OTP90"/>
      <c r="OTQ90"/>
      <c r="OTR90"/>
      <c r="OTS90"/>
      <c r="OTT90"/>
      <c r="OTU90"/>
      <c r="OTV90"/>
      <c r="OTW90"/>
      <c r="OTX90"/>
      <c r="OTY90"/>
      <c r="OTZ90"/>
      <c r="OUA90"/>
      <c r="OUB90"/>
      <c r="OUC90"/>
      <c r="OUD90"/>
      <c r="OUE90"/>
      <c r="OUF90"/>
      <c r="OUG90"/>
      <c r="OUH90"/>
      <c r="OUI90"/>
      <c r="OUJ90"/>
      <c r="OUK90"/>
      <c r="OUL90"/>
      <c r="OUM90"/>
      <c r="OUN90"/>
      <c r="OUO90"/>
      <c r="OUP90"/>
      <c r="OUQ90"/>
      <c r="OUR90"/>
      <c r="OUS90"/>
      <c r="OUT90"/>
      <c r="OUU90"/>
      <c r="OUV90"/>
      <c r="OUW90"/>
      <c r="OUX90"/>
      <c r="OUY90"/>
      <c r="OUZ90"/>
      <c r="OVA90"/>
      <c r="OVB90"/>
      <c r="OVC90"/>
      <c r="OVD90"/>
      <c r="OVE90"/>
      <c r="OVF90"/>
      <c r="OVG90"/>
      <c r="OVH90"/>
      <c r="OVI90"/>
      <c r="OVJ90"/>
      <c r="OVK90"/>
      <c r="OVL90"/>
      <c r="OVM90"/>
      <c r="OVN90"/>
      <c r="OVO90"/>
      <c r="OVP90"/>
      <c r="OVQ90"/>
      <c r="OVR90"/>
      <c r="OVS90"/>
      <c r="OVT90"/>
      <c r="OVU90"/>
      <c r="OVV90"/>
      <c r="OVW90"/>
      <c r="OVX90"/>
      <c r="OVY90"/>
      <c r="OVZ90"/>
      <c r="OWA90"/>
      <c r="OWB90"/>
      <c r="OWC90"/>
      <c r="OWD90"/>
      <c r="OWE90"/>
      <c r="OWF90"/>
      <c r="OWG90"/>
      <c r="OWH90"/>
      <c r="OWI90"/>
      <c r="OWJ90"/>
      <c r="OWK90"/>
      <c r="OWL90"/>
      <c r="OWM90"/>
      <c r="OWN90"/>
      <c r="OWO90"/>
      <c r="OWP90"/>
      <c r="OWQ90"/>
      <c r="OWR90"/>
      <c r="OWS90"/>
      <c r="OWT90"/>
      <c r="OWU90"/>
      <c r="OWV90"/>
      <c r="OWW90"/>
      <c r="OWX90"/>
      <c r="OWY90"/>
      <c r="OWZ90"/>
      <c r="OXA90"/>
      <c r="OXB90"/>
      <c r="OXC90"/>
      <c r="OXD90"/>
      <c r="OXE90"/>
      <c r="OXF90"/>
      <c r="OXG90"/>
      <c r="OXH90"/>
      <c r="OXI90"/>
      <c r="OXJ90"/>
      <c r="OXK90"/>
      <c r="OXL90"/>
      <c r="OXM90"/>
      <c r="OXN90"/>
      <c r="OXO90"/>
      <c r="OXP90"/>
      <c r="OXQ90"/>
      <c r="OXR90"/>
      <c r="OXS90"/>
      <c r="OXT90"/>
      <c r="OXU90"/>
      <c r="OXV90"/>
      <c r="OXW90"/>
      <c r="OXX90"/>
      <c r="OXY90"/>
      <c r="OXZ90"/>
      <c r="OYA90"/>
      <c r="OYB90"/>
      <c r="OYC90"/>
      <c r="OYD90"/>
      <c r="OYE90"/>
      <c r="OYF90"/>
      <c r="OYG90"/>
      <c r="OYH90"/>
      <c r="OYI90"/>
      <c r="OYJ90"/>
      <c r="OYK90"/>
      <c r="OYL90"/>
      <c r="OYM90"/>
      <c r="OYN90"/>
      <c r="OYO90"/>
      <c r="OYP90"/>
      <c r="OYQ90"/>
      <c r="OYR90"/>
      <c r="OYS90"/>
      <c r="OYT90"/>
      <c r="OYU90"/>
      <c r="OYV90"/>
      <c r="OYW90"/>
      <c r="OYX90"/>
      <c r="OYY90"/>
      <c r="OYZ90"/>
      <c r="OZA90"/>
      <c r="OZB90"/>
      <c r="OZC90"/>
      <c r="OZD90"/>
      <c r="OZE90"/>
      <c r="OZF90"/>
      <c r="OZG90"/>
      <c r="OZH90"/>
      <c r="OZI90"/>
      <c r="OZJ90"/>
      <c r="OZK90"/>
      <c r="OZL90"/>
      <c r="OZM90"/>
      <c r="OZN90"/>
      <c r="OZO90"/>
      <c r="OZP90"/>
      <c r="OZQ90"/>
      <c r="OZR90"/>
      <c r="OZS90"/>
      <c r="OZT90"/>
      <c r="OZU90"/>
      <c r="OZV90"/>
      <c r="OZW90"/>
      <c r="OZX90"/>
      <c r="OZY90"/>
      <c r="OZZ90"/>
      <c r="PAA90"/>
      <c r="PAB90"/>
      <c r="PAC90"/>
      <c r="PAD90"/>
      <c r="PAE90"/>
      <c r="PAF90"/>
      <c r="PAG90"/>
      <c r="PAH90"/>
      <c r="PAI90"/>
      <c r="PAJ90"/>
      <c r="PAK90"/>
      <c r="PAL90"/>
      <c r="PAM90"/>
      <c r="PAN90"/>
      <c r="PAO90"/>
      <c r="PAP90"/>
      <c r="PAQ90"/>
      <c r="PAR90"/>
      <c r="PAS90"/>
      <c r="PAT90"/>
      <c r="PAU90"/>
      <c r="PAV90"/>
      <c r="PAW90"/>
      <c r="PAX90"/>
      <c r="PAY90"/>
      <c r="PAZ90"/>
      <c r="PBA90"/>
      <c r="PBB90"/>
      <c r="PBC90"/>
      <c r="PBD90"/>
      <c r="PBE90"/>
      <c r="PBF90"/>
      <c r="PBG90"/>
      <c r="PBH90"/>
      <c r="PBI90"/>
      <c r="PBJ90"/>
      <c r="PBK90"/>
      <c r="PBL90"/>
      <c r="PBM90"/>
      <c r="PBN90"/>
      <c r="PBO90"/>
      <c r="PBP90"/>
      <c r="PBQ90"/>
      <c r="PBR90"/>
      <c r="PBS90"/>
      <c r="PBT90"/>
      <c r="PBU90"/>
      <c r="PBV90"/>
      <c r="PBW90"/>
      <c r="PBX90"/>
      <c r="PBY90"/>
      <c r="PBZ90"/>
      <c r="PCA90"/>
      <c r="PCB90"/>
      <c r="PCC90"/>
      <c r="PCD90"/>
      <c r="PCE90"/>
      <c r="PCF90"/>
      <c r="PCG90"/>
      <c r="PCH90"/>
      <c r="PCI90"/>
      <c r="PCJ90"/>
      <c r="PCK90"/>
      <c r="PCL90"/>
      <c r="PCM90"/>
      <c r="PCN90"/>
      <c r="PCO90"/>
      <c r="PCP90"/>
      <c r="PCQ90"/>
      <c r="PCR90"/>
      <c r="PCS90"/>
      <c r="PCT90"/>
      <c r="PCU90"/>
      <c r="PCV90"/>
      <c r="PCW90"/>
      <c r="PCX90"/>
      <c r="PCY90"/>
      <c r="PCZ90"/>
      <c r="PDA90"/>
      <c r="PDB90"/>
      <c r="PDC90"/>
      <c r="PDD90"/>
      <c r="PDE90"/>
      <c r="PDF90"/>
      <c r="PDG90"/>
      <c r="PDH90"/>
      <c r="PDI90"/>
      <c r="PDJ90"/>
      <c r="PDK90"/>
      <c r="PDL90"/>
      <c r="PDM90"/>
      <c r="PDN90"/>
      <c r="PDO90"/>
      <c r="PDP90"/>
      <c r="PDQ90"/>
      <c r="PDR90"/>
      <c r="PDS90"/>
      <c r="PDT90"/>
      <c r="PDU90"/>
      <c r="PDV90"/>
      <c r="PDW90"/>
      <c r="PDX90"/>
      <c r="PDY90"/>
      <c r="PDZ90"/>
      <c r="PEA90"/>
      <c r="PEB90"/>
      <c r="PEC90"/>
      <c r="PED90"/>
      <c r="PEE90"/>
      <c r="PEF90"/>
      <c r="PEG90"/>
      <c r="PEH90"/>
      <c r="PEI90"/>
      <c r="PEJ90"/>
      <c r="PEK90"/>
      <c r="PEL90"/>
      <c r="PEM90"/>
      <c r="PEN90"/>
      <c r="PEO90"/>
      <c r="PEP90"/>
      <c r="PEQ90"/>
      <c r="PER90"/>
      <c r="PES90"/>
      <c r="PET90"/>
      <c r="PEU90"/>
      <c r="PEV90"/>
      <c r="PEW90"/>
      <c r="PEX90"/>
      <c r="PEY90"/>
      <c r="PEZ90"/>
      <c r="PFA90"/>
      <c r="PFB90"/>
      <c r="PFC90"/>
      <c r="PFD90"/>
      <c r="PFE90"/>
      <c r="PFF90"/>
      <c r="PFG90"/>
      <c r="PFH90"/>
      <c r="PFI90"/>
      <c r="PFJ90"/>
      <c r="PFK90"/>
      <c r="PFL90"/>
      <c r="PFM90"/>
      <c r="PFN90"/>
      <c r="PFO90"/>
      <c r="PFP90"/>
      <c r="PFQ90"/>
      <c r="PFR90"/>
      <c r="PFS90"/>
      <c r="PFT90"/>
      <c r="PFU90"/>
      <c r="PFV90"/>
      <c r="PFW90"/>
      <c r="PFX90"/>
      <c r="PFY90"/>
      <c r="PFZ90"/>
      <c r="PGA90"/>
      <c r="PGB90"/>
      <c r="PGC90"/>
      <c r="PGD90"/>
      <c r="PGE90"/>
      <c r="PGF90"/>
      <c r="PGG90"/>
      <c r="PGH90"/>
      <c r="PGI90"/>
      <c r="PGJ90"/>
      <c r="PGK90"/>
      <c r="PGL90"/>
      <c r="PGM90"/>
      <c r="PGN90"/>
      <c r="PGO90"/>
      <c r="PGP90"/>
      <c r="PGQ90"/>
      <c r="PGR90"/>
      <c r="PGS90"/>
      <c r="PGT90"/>
      <c r="PGU90"/>
      <c r="PGV90"/>
      <c r="PGW90"/>
      <c r="PGX90"/>
      <c r="PGY90"/>
      <c r="PGZ90"/>
      <c r="PHA90"/>
      <c r="PHB90"/>
      <c r="PHC90"/>
      <c r="PHD90"/>
      <c r="PHE90"/>
      <c r="PHF90"/>
      <c r="PHG90"/>
      <c r="PHH90"/>
      <c r="PHI90"/>
      <c r="PHJ90"/>
      <c r="PHK90"/>
      <c r="PHL90"/>
      <c r="PHM90"/>
      <c r="PHN90"/>
      <c r="PHO90"/>
      <c r="PHP90"/>
      <c r="PHQ90"/>
      <c r="PHR90"/>
      <c r="PHS90"/>
      <c r="PHT90"/>
      <c r="PHU90"/>
      <c r="PHV90"/>
      <c r="PHW90"/>
      <c r="PHX90"/>
      <c r="PHY90"/>
      <c r="PHZ90"/>
      <c r="PIA90"/>
      <c r="PIB90"/>
      <c r="PIC90"/>
      <c r="PID90"/>
      <c r="PIE90"/>
      <c r="PIF90"/>
      <c r="PIG90"/>
      <c r="PIH90"/>
      <c r="PII90"/>
      <c r="PIJ90"/>
      <c r="PIK90"/>
      <c r="PIL90"/>
      <c r="PIM90"/>
      <c r="PIN90"/>
      <c r="PIO90"/>
      <c r="PIP90"/>
      <c r="PIQ90"/>
      <c r="PIR90"/>
      <c r="PIS90"/>
      <c r="PIT90"/>
      <c r="PIU90"/>
      <c r="PIV90"/>
      <c r="PIW90"/>
      <c r="PIX90"/>
      <c r="PIY90"/>
      <c r="PIZ90"/>
      <c r="PJA90"/>
      <c r="PJB90"/>
      <c r="PJC90"/>
      <c r="PJD90"/>
      <c r="PJE90"/>
      <c r="PJF90"/>
      <c r="PJG90"/>
      <c r="PJH90"/>
      <c r="PJI90"/>
      <c r="PJJ90"/>
      <c r="PJK90"/>
      <c r="PJL90"/>
      <c r="PJM90"/>
      <c r="PJN90"/>
      <c r="PJO90"/>
      <c r="PJP90"/>
      <c r="PJQ90"/>
      <c r="PJR90"/>
      <c r="PJS90"/>
      <c r="PJT90"/>
      <c r="PJU90"/>
      <c r="PJV90"/>
      <c r="PJW90"/>
      <c r="PJX90"/>
      <c r="PJY90"/>
      <c r="PJZ90"/>
      <c r="PKA90"/>
      <c r="PKB90"/>
      <c r="PKC90"/>
      <c r="PKD90"/>
      <c r="PKE90"/>
      <c r="PKF90"/>
      <c r="PKG90"/>
      <c r="PKH90"/>
      <c r="PKI90"/>
      <c r="PKJ90"/>
      <c r="PKK90"/>
      <c r="PKL90"/>
      <c r="PKM90"/>
      <c r="PKN90"/>
      <c r="PKO90"/>
      <c r="PKP90"/>
      <c r="PKQ90"/>
      <c r="PKR90"/>
      <c r="PKS90"/>
      <c r="PKT90"/>
      <c r="PKU90"/>
      <c r="PKV90"/>
      <c r="PKW90"/>
      <c r="PKX90"/>
      <c r="PKY90"/>
      <c r="PKZ90"/>
      <c r="PLA90"/>
      <c r="PLB90"/>
      <c r="PLC90"/>
      <c r="PLD90"/>
      <c r="PLE90"/>
      <c r="PLF90"/>
      <c r="PLG90"/>
      <c r="PLH90"/>
      <c r="PLI90"/>
      <c r="PLJ90"/>
      <c r="PLK90"/>
      <c r="PLL90"/>
      <c r="PLM90"/>
      <c r="PLN90"/>
      <c r="PLO90"/>
      <c r="PLP90"/>
      <c r="PLQ90"/>
      <c r="PLR90"/>
      <c r="PLS90"/>
      <c r="PLT90"/>
      <c r="PLU90"/>
      <c r="PLV90"/>
      <c r="PLW90"/>
      <c r="PLX90"/>
      <c r="PLY90"/>
      <c r="PLZ90"/>
      <c r="PMA90"/>
      <c r="PMB90"/>
      <c r="PMC90"/>
      <c r="PMD90"/>
      <c r="PME90"/>
      <c r="PMF90"/>
      <c r="PMG90"/>
      <c r="PMH90"/>
      <c r="PMI90"/>
      <c r="PMJ90"/>
      <c r="PMK90"/>
      <c r="PML90"/>
      <c r="PMM90"/>
      <c r="PMN90"/>
      <c r="PMO90"/>
      <c r="PMP90"/>
      <c r="PMQ90"/>
      <c r="PMR90"/>
      <c r="PMS90"/>
      <c r="PMT90"/>
      <c r="PMU90"/>
      <c r="PMV90"/>
      <c r="PMW90"/>
      <c r="PMX90"/>
      <c r="PMY90"/>
      <c r="PMZ90"/>
      <c r="PNA90"/>
      <c r="PNB90"/>
      <c r="PNC90"/>
      <c r="PND90"/>
      <c r="PNE90"/>
      <c r="PNF90"/>
      <c r="PNG90"/>
      <c r="PNH90"/>
      <c r="PNI90"/>
      <c r="PNJ90"/>
      <c r="PNK90"/>
      <c r="PNL90"/>
      <c r="PNM90"/>
      <c r="PNN90"/>
      <c r="PNO90"/>
      <c r="PNP90"/>
      <c r="PNQ90"/>
      <c r="PNR90"/>
      <c r="PNS90"/>
      <c r="PNT90"/>
      <c r="PNU90"/>
      <c r="PNV90"/>
      <c r="PNW90"/>
      <c r="PNX90"/>
      <c r="PNY90"/>
      <c r="PNZ90"/>
      <c r="POA90"/>
      <c r="POB90"/>
      <c r="POC90"/>
      <c r="POD90"/>
      <c r="POE90"/>
      <c r="POF90"/>
      <c r="POG90"/>
      <c r="POH90"/>
      <c r="POI90"/>
      <c r="POJ90"/>
      <c r="POK90"/>
      <c r="POL90"/>
      <c r="POM90"/>
      <c r="PON90"/>
      <c r="POO90"/>
      <c r="POP90"/>
      <c r="POQ90"/>
      <c r="POR90"/>
      <c r="POS90"/>
      <c r="POT90"/>
      <c r="POU90"/>
      <c r="POV90"/>
      <c r="POW90"/>
      <c r="POX90"/>
      <c r="POY90"/>
      <c r="POZ90"/>
      <c r="PPA90"/>
      <c r="PPB90"/>
      <c r="PPC90"/>
      <c r="PPD90"/>
      <c r="PPE90"/>
      <c r="PPF90"/>
      <c r="PPG90"/>
      <c r="PPH90"/>
      <c r="PPI90"/>
      <c r="PPJ90"/>
      <c r="PPK90"/>
      <c r="PPL90"/>
      <c r="PPM90"/>
      <c r="PPN90"/>
      <c r="PPO90"/>
      <c r="PPP90"/>
      <c r="PPQ90"/>
      <c r="PPR90"/>
      <c r="PPS90"/>
      <c r="PPT90"/>
      <c r="PPU90"/>
      <c r="PPV90"/>
      <c r="PPW90"/>
      <c r="PPX90"/>
      <c r="PPY90"/>
      <c r="PPZ90"/>
      <c r="PQA90"/>
      <c r="PQB90"/>
      <c r="PQC90"/>
      <c r="PQD90"/>
      <c r="PQE90"/>
      <c r="PQF90"/>
      <c r="PQG90"/>
      <c r="PQH90"/>
      <c r="PQI90"/>
      <c r="PQJ90"/>
      <c r="PQK90"/>
      <c r="PQL90"/>
      <c r="PQM90"/>
      <c r="PQN90"/>
      <c r="PQO90"/>
      <c r="PQP90"/>
      <c r="PQQ90"/>
      <c r="PQR90"/>
      <c r="PQS90"/>
      <c r="PQT90"/>
      <c r="PQU90"/>
      <c r="PQV90"/>
      <c r="PQW90"/>
      <c r="PQX90"/>
      <c r="PQY90"/>
      <c r="PQZ90"/>
      <c r="PRA90"/>
      <c r="PRB90"/>
      <c r="PRC90"/>
      <c r="PRD90"/>
      <c r="PRE90"/>
      <c r="PRF90"/>
      <c r="PRG90"/>
      <c r="PRH90"/>
      <c r="PRI90"/>
      <c r="PRJ90"/>
      <c r="PRK90"/>
      <c r="PRL90"/>
      <c r="PRM90"/>
      <c r="PRN90"/>
      <c r="PRO90"/>
      <c r="PRP90"/>
      <c r="PRQ90"/>
      <c r="PRR90"/>
      <c r="PRS90"/>
      <c r="PRT90"/>
      <c r="PRU90"/>
      <c r="PRV90"/>
      <c r="PRW90"/>
      <c r="PRX90"/>
      <c r="PRY90"/>
      <c r="PRZ90"/>
      <c r="PSA90"/>
      <c r="PSB90"/>
      <c r="PSC90"/>
      <c r="PSD90"/>
      <c r="PSE90"/>
      <c r="PSF90"/>
      <c r="PSG90"/>
      <c r="PSH90"/>
      <c r="PSI90"/>
      <c r="PSJ90"/>
      <c r="PSK90"/>
      <c r="PSL90"/>
      <c r="PSM90"/>
      <c r="PSN90"/>
      <c r="PSO90"/>
      <c r="PSP90"/>
      <c r="PSQ90"/>
      <c r="PSR90"/>
      <c r="PSS90"/>
      <c r="PST90"/>
      <c r="PSU90"/>
      <c r="PSV90"/>
      <c r="PSW90"/>
      <c r="PSX90"/>
      <c r="PSY90"/>
      <c r="PSZ90"/>
      <c r="PTA90"/>
      <c r="PTB90"/>
      <c r="PTC90"/>
      <c r="PTD90"/>
      <c r="PTE90"/>
      <c r="PTF90"/>
      <c r="PTG90"/>
      <c r="PTH90"/>
      <c r="PTI90"/>
      <c r="PTJ90"/>
      <c r="PTK90"/>
      <c r="PTL90"/>
      <c r="PTM90"/>
      <c r="PTN90"/>
      <c r="PTO90"/>
      <c r="PTP90"/>
      <c r="PTQ90"/>
      <c r="PTR90"/>
      <c r="PTS90"/>
      <c r="PTT90"/>
      <c r="PTU90"/>
      <c r="PTV90"/>
      <c r="PTW90"/>
      <c r="PTX90"/>
      <c r="PTY90"/>
      <c r="PTZ90"/>
      <c r="PUA90"/>
      <c r="PUB90"/>
      <c r="PUC90"/>
      <c r="PUD90"/>
      <c r="PUE90"/>
      <c r="PUF90"/>
      <c r="PUG90"/>
      <c r="PUH90"/>
      <c r="PUI90"/>
      <c r="PUJ90"/>
      <c r="PUK90"/>
      <c r="PUL90"/>
      <c r="PUM90"/>
      <c r="PUN90"/>
      <c r="PUO90"/>
      <c r="PUP90"/>
      <c r="PUQ90"/>
      <c r="PUR90"/>
      <c r="PUS90"/>
      <c r="PUT90"/>
      <c r="PUU90"/>
      <c r="PUV90"/>
      <c r="PUW90"/>
      <c r="PUX90"/>
      <c r="PUY90"/>
      <c r="PUZ90"/>
      <c r="PVA90"/>
      <c r="PVB90"/>
      <c r="PVC90"/>
      <c r="PVD90"/>
      <c r="PVE90"/>
      <c r="PVF90"/>
      <c r="PVG90"/>
      <c r="PVH90"/>
      <c r="PVI90"/>
      <c r="PVJ90"/>
      <c r="PVK90"/>
      <c r="PVL90"/>
      <c r="PVM90"/>
      <c r="PVN90"/>
      <c r="PVO90"/>
      <c r="PVP90"/>
      <c r="PVQ90"/>
      <c r="PVR90"/>
      <c r="PVS90"/>
      <c r="PVT90"/>
      <c r="PVU90"/>
      <c r="PVV90"/>
      <c r="PVW90"/>
      <c r="PVX90"/>
      <c r="PVY90"/>
      <c r="PVZ90"/>
      <c r="PWA90"/>
      <c r="PWB90"/>
      <c r="PWC90"/>
      <c r="PWD90"/>
      <c r="PWE90"/>
      <c r="PWF90"/>
      <c r="PWG90"/>
      <c r="PWH90"/>
      <c r="PWI90"/>
      <c r="PWJ90"/>
      <c r="PWK90"/>
      <c r="PWL90"/>
      <c r="PWM90"/>
      <c r="PWN90"/>
      <c r="PWO90"/>
      <c r="PWP90"/>
      <c r="PWQ90"/>
      <c r="PWR90"/>
      <c r="PWS90"/>
      <c r="PWT90"/>
      <c r="PWU90"/>
      <c r="PWV90"/>
      <c r="PWW90"/>
      <c r="PWX90"/>
      <c r="PWY90"/>
      <c r="PWZ90"/>
      <c r="PXA90"/>
      <c r="PXB90"/>
      <c r="PXC90"/>
      <c r="PXD90"/>
      <c r="PXE90"/>
      <c r="PXF90"/>
      <c r="PXG90"/>
      <c r="PXH90"/>
      <c r="PXI90"/>
      <c r="PXJ90"/>
      <c r="PXK90"/>
      <c r="PXL90"/>
      <c r="PXM90"/>
      <c r="PXN90"/>
      <c r="PXO90"/>
      <c r="PXP90"/>
      <c r="PXQ90"/>
      <c r="PXR90"/>
      <c r="PXS90"/>
      <c r="PXT90"/>
      <c r="PXU90"/>
      <c r="PXV90"/>
      <c r="PXW90"/>
      <c r="PXX90"/>
      <c r="PXY90"/>
      <c r="PXZ90"/>
      <c r="PYA90"/>
      <c r="PYB90"/>
      <c r="PYC90"/>
      <c r="PYD90"/>
      <c r="PYE90"/>
      <c r="PYF90"/>
      <c r="PYG90"/>
      <c r="PYH90"/>
      <c r="PYI90"/>
      <c r="PYJ90"/>
      <c r="PYK90"/>
      <c r="PYL90"/>
      <c r="PYM90"/>
      <c r="PYN90"/>
      <c r="PYO90"/>
      <c r="PYP90"/>
      <c r="PYQ90"/>
      <c r="PYR90"/>
      <c r="PYS90"/>
      <c r="PYT90"/>
      <c r="PYU90"/>
      <c r="PYV90"/>
      <c r="PYW90"/>
      <c r="PYX90"/>
      <c r="PYY90"/>
      <c r="PYZ90"/>
      <c r="PZA90"/>
      <c r="PZB90"/>
      <c r="PZC90"/>
      <c r="PZD90"/>
      <c r="PZE90"/>
      <c r="PZF90"/>
      <c r="PZG90"/>
      <c r="PZH90"/>
      <c r="PZI90"/>
      <c r="PZJ90"/>
      <c r="PZK90"/>
      <c r="PZL90"/>
      <c r="PZM90"/>
      <c r="PZN90"/>
      <c r="PZO90"/>
      <c r="PZP90"/>
      <c r="PZQ90"/>
      <c r="PZR90"/>
      <c r="PZS90"/>
      <c r="PZT90"/>
      <c r="PZU90"/>
      <c r="PZV90"/>
      <c r="PZW90"/>
      <c r="PZX90"/>
      <c r="PZY90"/>
      <c r="PZZ90"/>
      <c r="QAA90"/>
      <c r="QAB90"/>
      <c r="QAC90"/>
      <c r="QAD90"/>
      <c r="QAE90"/>
      <c r="QAF90"/>
      <c r="QAG90"/>
      <c r="QAH90"/>
      <c r="QAI90"/>
      <c r="QAJ90"/>
      <c r="QAK90"/>
      <c r="QAL90"/>
      <c r="QAM90"/>
      <c r="QAN90"/>
      <c r="QAO90"/>
      <c r="QAP90"/>
      <c r="QAQ90"/>
      <c r="QAR90"/>
      <c r="QAS90"/>
      <c r="QAT90"/>
      <c r="QAU90"/>
      <c r="QAV90"/>
      <c r="QAW90"/>
      <c r="QAX90"/>
      <c r="QAY90"/>
      <c r="QAZ90"/>
      <c r="QBA90"/>
      <c r="QBB90"/>
      <c r="QBC90"/>
      <c r="QBD90"/>
      <c r="QBE90"/>
      <c r="QBF90"/>
      <c r="QBG90"/>
      <c r="QBH90"/>
      <c r="QBI90"/>
      <c r="QBJ90"/>
      <c r="QBK90"/>
      <c r="QBL90"/>
      <c r="QBM90"/>
      <c r="QBN90"/>
      <c r="QBO90"/>
      <c r="QBP90"/>
      <c r="QBQ90"/>
      <c r="QBR90"/>
      <c r="QBS90"/>
      <c r="QBT90"/>
      <c r="QBU90"/>
      <c r="QBV90"/>
      <c r="QBW90"/>
      <c r="QBX90"/>
      <c r="QBY90"/>
      <c r="QBZ90"/>
      <c r="QCA90"/>
      <c r="QCB90"/>
      <c r="QCC90"/>
      <c r="QCD90"/>
      <c r="QCE90"/>
      <c r="QCF90"/>
      <c r="QCG90"/>
      <c r="QCH90"/>
      <c r="QCI90"/>
      <c r="QCJ90"/>
      <c r="QCK90"/>
      <c r="QCL90"/>
      <c r="QCM90"/>
      <c r="QCN90"/>
      <c r="QCO90"/>
      <c r="QCP90"/>
      <c r="QCQ90"/>
      <c r="QCR90"/>
      <c r="QCS90"/>
      <c r="QCT90"/>
      <c r="QCU90"/>
      <c r="QCV90"/>
      <c r="QCW90"/>
      <c r="QCX90"/>
      <c r="QCY90"/>
      <c r="QCZ90"/>
      <c r="QDA90"/>
      <c r="QDB90"/>
      <c r="QDC90"/>
      <c r="QDD90"/>
      <c r="QDE90"/>
      <c r="QDF90"/>
      <c r="QDG90"/>
      <c r="QDH90"/>
      <c r="QDI90"/>
      <c r="QDJ90"/>
      <c r="QDK90"/>
      <c r="QDL90"/>
      <c r="QDM90"/>
      <c r="QDN90"/>
      <c r="QDO90"/>
      <c r="QDP90"/>
      <c r="QDQ90"/>
      <c r="QDR90"/>
      <c r="QDS90"/>
      <c r="QDT90"/>
      <c r="QDU90"/>
      <c r="QDV90"/>
      <c r="QDW90"/>
      <c r="QDX90"/>
      <c r="QDY90"/>
      <c r="QDZ90"/>
      <c r="QEA90"/>
      <c r="QEB90"/>
      <c r="QEC90"/>
      <c r="QED90"/>
      <c r="QEE90"/>
      <c r="QEF90"/>
      <c r="QEG90"/>
      <c r="QEH90"/>
      <c r="QEI90"/>
      <c r="QEJ90"/>
      <c r="QEK90"/>
      <c r="QEL90"/>
      <c r="QEM90"/>
      <c r="QEN90"/>
      <c r="QEO90"/>
      <c r="QEP90"/>
      <c r="QEQ90"/>
      <c r="QER90"/>
      <c r="QES90"/>
      <c r="QET90"/>
      <c r="QEU90"/>
      <c r="QEV90"/>
      <c r="QEW90"/>
      <c r="QEX90"/>
      <c r="QEY90"/>
      <c r="QEZ90"/>
      <c r="QFA90"/>
      <c r="QFB90"/>
      <c r="QFC90"/>
      <c r="QFD90"/>
      <c r="QFE90"/>
      <c r="QFF90"/>
      <c r="QFG90"/>
      <c r="QFH90"/>
      <c r="QFI90"/>
      <c r="QFJ90"/>
      <c r="QFK90"/>
      <c r="QFL90"/>
      <c r="QFM90"/>
      <c r="QFN90"/>
      <c r="QFO90"/>
      <c r="QFP90"/>
      <c r="QFQ90"/>
      <c r="QFR90"/>
      <c r="QFS90"/>
      <c r="QFT90"/>
      <c r="QFU90"/>
      <c r="QFV90"/>
      <c r="QFW90"/>
      <c r="QFX90"/>
      <c r="QFY90"/>
      <c r="QFZ90"/>
      <c r="QGA90"/>
      <c r="QGB90"/>
      <c r="QGC90"/>
      <c r="QGD90"/>
      <c r="QGE90"/>
      <c r="QGF90"/>
      <c r="QGG90"/>
      <c r="QGH90"/>
      <c r="QGI90"/>
      <c r="QGJ90"/>
      <c r="QGK90"/>
      <c r="QGL90"/>
      <c r="QGM90"/>
      <c r="QGN90"/>
      <c r="QGO90"/>
      <c r="QGP90"/>
      <c r="QGQ90"/>
      <c r="QGR90"/>
      <c r="QGS90"/>
      <c r="QGT90"/>
      <c r="QGU90"/>
      <c r="QGV90"/>
      <c r="QGW90"/>
      <c r="QGX90"/>
      <c r="QGY90"/>
      <c r="QGZ90"/>
      <c r="QHA90"/>
      <c r="QHB90"/>
      <c r="QHC90"/>
      <c r="QHD90"/>
      <c r="QHE90"/>
      <c r="QHF90"/>
      <c r="QHG90"/>
      <c r="QHH90"/>
      <c r="QHI90"/>
      <c r="QHJ90"/>
      <c r="QHK90"/>
      <c r="QHL90"/>
      <c r="QHM90"/>
      <c r="QHN90"/>
      <c r="QHO90"/>
      <c r="QHP90"/>
      <c r="QHQ90"/>
      <c r="QHR90"/>
      <c r="QHS90"/>
      <c r="QHT90"/>
      <c r="QHU90"/>
      <c r="QHV90"/>
      <c r="QHW90"/>
      <c r="QHX90"/>
      <c r="QHY90"/>
      <c r="QHZ90"/>
      <c r="QIA90"/>
      <c r="QIB90"/>
      <c r="QIC90"/>
      <c r="QID90"/>
      <c r="QIE90"/>
      <c r="QIF90"/>
      <c r="QIG90"/>
      <c r="QIH90"/>
      <c r="QII90"/>
      <c r="QIJ90"/>
      <c r="QIK90"/>
      <c r="QIL90"/>
      <c r="QIM90"/>
      <c r="QIN90"/>
      <c r="QIO90"/>
      <c r="QIP90"/>
      <c r="QIQ90"/>
      <c r="QIR90"/>
      <c r="QIS90"/>
      <c r="QIT90"/>
      <c r="QIU90"/>
      <c r="QIV90"/>
      <c r="QIW90"/>
      <c r="QIX90"/>
      <c r="QIY90"/>
      <c r="QIZ90"/>
      <c r="QJA90"/>
      <c r="QJB90"/>
      <c r="QJC90"/>
      <c r="QJD90"/>
      <c r="QJE90"/>
      <c r="QJF90"/>
      <c r="QJG90"/>
      <c r="QJH90"/>
      <c r="QJI90"/>
      <c r="QJJ90"/>
      <c r="QJK90"/>
      <c r="QJL90"/>
      <c r="QJM90"/>
      <c r="QJN90"/>
      <c r="QJO90"/>
      <c r="QJP90"/>
      <c r="QJQ90"/>
      <c r="QJR90"/>
      <c r="QJS90"/>
      <c r="QJT90"/>
      <c r="QJU90"/>
      <c r="QJV90"/>
      <c r="QJW90"/>
      <c r="QJX90"/>
      <c r="QJY90"/>
      <c r="QJZ90"/>
      <c r="QKA90"/>
      <c r="QKB90"/>
      <c r="QKC90"/>
      <c r="QKD90"/>
      <c r="QKE90"/>
      <c r="QKF90"/>
      <c r="QKG90"/>
      <c r="QKH90"/>
      <c r="QKI90"/>
      <c r="QKJ90"/>
      <c r="QKK90"/>
      <c r="QKL90"/>
      <c r="QKM90"/>
      <c r="QKN90"/>
      <c r="QKO90"/>
      <c r="QKP90"/>
      <c r="QKQ90"/>
      <c r="QKR90"/>
      <c r="QKS90"/>
      <c r="QKT90"/>
      <c r="QKU90"/>
      <c r="QKV90"/>
      <c r="QKW90"/>
      <c r="QKX90"/>
      <c r="QKY90"/>
      <c r="QKZ90"/>
      <c r="QLA90"/>
      <c r="QLB90"/>
      <c r="QLC90"/>
      <c r="QLD90"/>
      <c r="QLE90"/>
      <c r="QLF90"/>
      <c r="QLG90"/>
      <c r="QLH90"/>
      <c r="QLI90"/>
      <c r="QLJ90"/>
      <c r="QLK90"/>
      <c r="QLL90"/>
      <c r="QLM90"/>
      <c r="QLN90"/>
      <c r="QLO90"/>
      <c r="QLP90"/>
      <c r="QLQ90"/>
      <c r="QLR90"/>
      <c r="QLS90"/>
      <c r="QLT90"/>
      <c r="QLU90"/>
      <c r="QLV90"/>
      <c r="QLW90"/>
      <c r="QLX90"/>
      <c r="QLY90"/>
      <c r="QLZ90"/>
      <c r="QMA90"/>
      <c r="QMB90"/>
      <c r="QMC90"/>
      <c r="QMD90"/>
      <c r="QME90"/>
      <c r="QMF90"/>
      <c r="QMG90"/>
      <c r="QMH90"/>
      <c r="QMI90"/>
      <c r="QMJ90"/>
      <c r="QMK90"/>
      <c r="QML90"/>
      <c r="QMM90"/>
      <c r="QMN90"/>
      <c r="QMO90"/>
      <c r="QMP90"/>
      <c r="QMQ90"/>
      <c r="QMR90"/>
      <c r="QMS90"/>
      <c r="QMT90"/>
      <c r="QMU90"/>
      <c r="QMV90"/>
      <c r="QMW90"/>
      <c r="QMX90"/>
      <c r="QMY90"/>
      <c r="QMZ90"/>
      <c r="QNA90"/>
      <c r="QNB90"/>
      <c r="QNC90"/>
      <c r="QND90"/>
      <c r="QNE90"/>
      <c r="QNF90"/>
      <c r="QNG90"/>
      <c r="QNH90"/>
      <c r="QNI90"/>
      <c r="QNJ90"/>
      <c r="QNK90"/>
      <c r="QNL90"/>
      <c r="QNM90"/>
      <c r="QNN90"/>
      <c r="QNO90"/>
      <c r="QNP90"/>
      <c r="QNQ90"/>
      <c r="QNR90"/>
      <c r="QNS90"/>
      <c r="QNT90"/>
      <c r="QNU90"/>
      <c r="QNV90"/>
      <c r="QNW90"/>
      <c r="QNX90"/>
      <c r="QNY90"/>
      <c r="QNZ90"/>
      <c r="QOA90"/>
      <c r="QOB90"/>
      <c r="QOC90"/>
      <c r="QOD90"/>
      <c r="QOE90"/>
      <c r="QOF90"/>
      <c r="QOG90"/>
      <c r="QOH90"/>
      <c r="QOI90"/>
      <c r="QOJ90"/>
      <c r="QOK90"/>
      <c r="QOL90"/>
      <c r="QOM90"/>
      <c r="QON90"/>
      <c r="QOO90"/>
      <c r="QOP90"/>
      <c r="QOQ90"/>
      <c r="QOR90"/>
      <c r="QOS90"/>
      <c r="QOT90"/>
      <c r="QOU90"/>
      <c r="QOV90"/>
      <c r="QOW90"/>
      <c r="QOX90"/>
      <c r="QOY90"/>
      <c r="QOZ90"/>
      <c r="QPA90"/>
      <c r="QPB90"/>
      <c r="QPC90"/>
      <c r="QPD90"/>
      <c r="QPE90"/>
      <c r="QPF90"/>
      <c r="QPG90"/>
      <c r="QPH90"/>
      <c r="QPI90"/>
      <c r="QPJ90"/>
      <c r="QPK90"/>
      <c r="QPL90"/>
      <c r="QPM90"/>
      <c r="QPN90"/>
      <c r="QPO90"/>
      <c r="QPP90"/>
      <c r="QPQ90"/>
      <c r="QPR90"/>
      <c r="QPS90"/>
      <c r="QPT90"/>
      <c r="QPU90"/>
      <c r="QPV90"/>
      <c r="QPW90"/>
      <c r="QPX90"/>
      <c r="QPY90"/>
      <c r="QPZ90"/>
      <c r="QQA90"/>
      <c r="QQB90"/>
      <c r="QQC90"/>
      <c r="QQD90"/>
      <c r="QQE90"/>
      <c r="QQF90"/>
      <c r="QQG90"/>
      <c r="QQH90"/>
      <c r="QQI90"/>
      <c r="QQJ90"/>
      <c r="QQK90"/>
      <c r="QQL90"/>
      <c r="QQM90"/>
      <c r="QQN90"/>
      <c r="QQO90"/>
      <c r="QQP90"/>
      <c r="QQQ90"/>
      <c r="QQR90"/>
      <c r="QQS90"/>
      <c r="QQT90"/>
      <c r="QQU90"/>
      <c r="QQV90"/>
      <c r="QQW90"/>
      <c r="QQX90"/>
      <c r="QQY90"/>
      <c r="QQZ90"/>
      <c r="QRA90"/>
      <c r="QRB90"/>
      <c r="QRC90"/>
      <c r="QRD90"/>
      <c r="QRE90"/>
      <c r="QRF90"/>
      <c r="QRG90"/>
      <c r="QRH90"/>
      <c r="QRI90"/>
      <c r="QRJ90"/>
      <c r="QRK90"/>
      <c r="QRL90"/>
      <c r="QRM90"/>
      <c r="QRN90"/>
      <c r="QRO90"/>
      <c r="QRP90"/>
      <c r="QRQ90"/>
      <c r="QRR90"/>
      <c r="QRS90"/>
      <c r="QRT90"/>
      <c r="QRU90"/>
      <c r="QRV90"/>
      <c r="QRW90"/>
      <c r="QRX90"/>
      <c r="QRY90"/>
      <c r="QRZ90"/>
      <c r="QSA90"/>
      <c r="QSB90"/>
      <c r="QSC90"/>
      <c r="QSD90"/>
      <c r="QSE90"/>
      <c r="QSF90"/>
      <c r="QSG90"/>
      <c r="QSH90"/>
      <c r="QSI90"/>
      <c r="QSJ90"/>
      <c r="QSK90"/>
      <c r="QSL90"/>
      <c r="QSM90"/>
      <c r="QSN90"/>
      <c r="QSO90"/>
      <c r="QSP90"/>
      <c r="QSQ90"/>
      <c r="QSR90"/>
      <c r="QSS90"/>
      <c r="QST90"/>
      <c r="QSU90"/>
      <c r="QSV90"/>
      <c r="QSW90"/>
      <c r="QSX90"/>
      <c r="QSY90"/>
      <c r="QSZ90"/>
      <c r="QTA90"/>
      <c r="QTB90"/>
      <c r="QTC90"/>
      <c r="QTD90"/>
      <c r="QTE90"/>
      <c r="QTF90"/>
      <c r="QTG90"/>
      <c r="QTH90"/>
      <c r="QTI90"/>
      <c r="QTJ90"/>
      <c r="QTK90"/>
      <c r="QTL90"/>
      <c r="QTM90"/>
      <c r="QTN90"/>
      <c r="QTO90"/>
      <c r="QTP90"/>
      <c r="QTQ90"/>
      <c r="QTR90"/>
      <c r="QTS90"/>
      <c r="QTT90"/>
      <c r="QTU90"/>
      <c r="QTV90"/>
      <c r="QTW90"/>
      <c r="QTX90"/>
      <c r="QTY90"/>
      <c r="QTZ90"/>
      <c r="QUA90"/>
      <c r="QUB90"/>
      <c r="QUC90"/>
      <c r="QUD90"/>
      <c r="QUE90"/>
      <c r="QUF90"/>
      <c r="QUG90"/>
      <c r="QUH90"/>
      <c r="QUI90"/>
      <c r="QUJ90"/>
      <c r="QUK90"/>
      <c r="QUL90"/>
      <c r="QUM90"/>
      <c r="QUN90"/>
      <c r="QUO90"/>
      <c r="QUP90"/>
      <c r="QUQ90"/>
      <c r="QUR90"/>
      <c r="QUS90"/>
      <c r="QUT90"/>
      <c r="QUU90"/>
      <c r="QUV90"/>
      <c r="QUW90"/>
      <c r="QUX90"/>
      <c r="QUY90"/>
      <c r="QUZ90"/>
      <c r="QVA90"/>
      <c r="QVB90"/>
      <c r="QVC90"/>
      <c r="QVD90"/>
      <c r="QVE90"/>
      <c r="QVF90"/>
      <c r="QVG90"/>
      <c r="QVH90"/>
      <c r="QVI90"/>
      <c r="QVJ90"/>
      <c r="QVK90"/>
      <c r="QVL90"/>
      <c r="QVM90"/>
      <c r="QVN90"/>
      <c r="QVO90"/>
      <c r="QVP90"/>
      <c r="QVQ90"/>
      <c r="QVR90"/>
      <c r="QVS90"/>
      <c r="QVT90"/>
      <c r="QVU90"/>
      <c r="QVV90"/>
      <c r="QVW90"/>
      <c r="QVX90"/>
      <c r="QVY90"/>
      <c r="QVZ90"/>
      <c r="QWA90"/>
      <c r="QWB90"/>
      <c r="QWC90"/>
      <c r="QWD90"/>
      <c r="QWE90"/>
      <c r="QWF90"/>
      <c r="QWG90"/>
      <c r="QWH90"/>
      <c r="QWI90"/>
      <c r="QWJ90"/>
      <c r="QWK90"/>
      <c r="QWL90"/>
      <c r="QWM90"/>
      <c r="QWN90"/>
      <c r="QWO90"/>
      <c r="QWP90"/>
      <c r="QWQ90"/>
      <c r="QWR90"/>
      <c r="QWS90"/>
      <c r="QWT90"/>
      <c r="QWU90"/>
      <c r="QWV90"/>
      <c r="QWW90"/>
      <c r="QWX90"/>
      <c r="QWY90"/>
      <c r="QWZ90"/>
      <c r="QXA90"/>
      <c r="QXB90"/>
      <c r="QXC90"/>
      <c r="QXD90"/>
      <c r="QXE90"/>
      <c r="QXF90"/>
      <c r="QXG90"/>
      <c r="QXH90"/>
      <c r="QXI90"/>
      <c r="QXJ90"/>
      <c r="QXK90"/>
      <c r="QXL90"/>
      <c r="QXM90"/>
      <c r="QXN90"/>
      <c r="QXO90"/>
      <c r="QXP90"/>
      <c r="QXQ90"/>
      <c r="QXR90"/>
      <c r="QXS90"/>
      <c r="QXT90"/>
      <c r="QXU90"/>
      <c r="QXV90"/>
      <c r="QXW90"/>
      <c r="QXX90"/>
      <c r="QXY90"/>
      <c r="QXZ90"/>
      <c r="QYA90"/>
      <c r="QYB90"/>
      <c r="QYC90"/>
      <c r="QYD90"/>
      <c r="QYE90"/>
      <c r="QYF90"/>
      <c r="QYG90"/>
      <c r="QYH90"/>
      <c r="QYI90"/>
      <c r="QYJ90"/>
      <c r="QYK90"/>
      <c r="QYL90"/>
      <c r="QYM90"/>
      <c r="QYN90"/>
      <c r="QYO90"/>
      <c r="QYP90"/>
      <c r="QYQ90"/>
      <c r="QYR90"/>
      <c r="QYS90"/>
      <c r="QYT90"/>
      <c r="QYU90"/>
      <c r="QYV90"/>
      <c r="QYW90"/>
      <c r="QYX90"/>
      <c r="QYY90"/>
      <c r="QYZ90"/>
      <c r="QZA90"/>
      <c r="QZB90"/>
      <c r="QZC90"/>
      <c r="QZD90"/>
      <c r="QZE90"/>
      <c r="QZF90"/>
      <c r="QZG90"/>
      <c r="QZH90"/>
      <c r="QZI90"/>
      <c r="QZJ90"/>
      <c r="QZK90"/>
      <c r="QZL90"/>
      <c r="QZM90"/>
      <c r="QZN90"/>
      <c r="QZO90"/>
      <c r="QZP90"/>
      <c r="QZQ90"/>
      <c r="QZR90"/>
      <c r="QZS90"/>
      <c r="QZT90"/>
      <c r="QZU90"/>
      <c r="QZV90"/>
      <c r="QZW90"/>
      <c r="QZX90"/>
      <c r="QZY90"/>
      <c r="QZZ90"/>
      <c r="RAA90"/>
      <c r="RAB90"/>
      <c r="RAC90"/>
      <c r="RAD90"/>
      <c r="RAE90"/>
      <c r="RAF90"/>
      <c r="RAG90"/>
      <c r="RAH90"/>
      <c r="RAI90"/>
      <c r="RAJ90"/>
      <c r="RAK90"/>
      <c r="RAL90"/>
      <c r="RAM90"/>
      <c r="RAN90"/>
      <c r="RAO90"/>
      <c r="RAP90"/>
      <c r="RAQ90"/>
      <c r="RAR90"/>
      <c r="RAS90"/>
      <c r="RAT90"/>
      <c r="RAU90"/>
      <c r="RAV90"/>
      <c r="RAW90"/>
      <c r="RAX90"/>
      <c r="RAY90"/>
      <c r="RAZ90"/>
      <c r="RBA90"/>
      <c r="RBB90"/>
      <c r="RBC90"/>
      <c r="RBD90"/>
      <c r="RBE90"/>
      <c r="RBF90"/>
      <c r="RBG90"/>
      <c r="RBH90"/>
      <c r="RBI90"/>
      <c r="RBJ90"/>
      <c r="RBK90"/>
      <c r="RBL90"/>
      <c r="RBM90"/>
      <c r="RBN90"/>
      <c r="RBO90"/>
      <c r="RBP90"/>
      <c r="RBQ90"/>
      <c r="RBR90"/>
      <c r="RBS90"/>
      <c r="RBT90"/>
      <c r="RBU90"/>
      <c r="RBV90"/>
      <c r="RBW90"/>
      <c r="RBX90"/>
      <c r="RBY90"/>
      <c r="RBZ90"/>
      <c r="RCA90"/>
      <c r="RCB90"/>
      <c r="RCC90"/>
      <c r="RCD90"/>
      <c r="RCE90"/>
      <c r="RCF90"/>
      <c r="RCG90"/>
      <c r="RCH90"/>
      <c r="RCI90"/>
      <c r="RCJ90"/>
      <c r="RCK90"/>
      <c r="RCL90"/>
      <c r="RCM90"/>
      <c r="RCN90"/>
      <c r="RCO90"/>
      <c r="RCP90"/>
      <c r="RCQ90"/>
      <c r="RCR90"/>
      <c r="RCS90"/>
      <c r="RCT90"/>
      <c r="RCU90"/>
      <c r="RCV90"/>
      <c r="RCW90"/>
      <c r="RCX90"/>
      <c r="RCY90"/>
      <c r="RCZ90"/>
      <c r="RDA90"/>
      <c r="RDB90"/>
      <c r="RDC90"/>
      <c r="RDD90"/>
      <c r="RDE90"/>
      <c r="RDF90"/>
      <c r="RDG90"/>
      <c r="RDH90"/>
      <c r="RDI90"/>
      <c r="RDJ90"/>
      <c r="RDK90"/>
      <c r="RDL90"/>
      <c r="RDM90"/>
      <c r="RDN90"/>
      <c r="RDO90"/>
      <c r="RDP90"/>
      <c r="RDQ90"/>
      <c r="RDR90"/>
      <c r="RDS90"/>
      <c r="RDT90"/>
      <c r="RDU90"/>
      <c r="RDV90"/>
      <c r="RDW90"/>
      <c r="RDX90"/>
      <c r="RDY90"/>
      <c r="RDZ90"/>
      <c r="REA90"/>
      <c r="REB90"/>
      <c r="REC90"/>
      <c r="RED90"/>
      <c r="REE90"/>
      <c r="REF90"/>
      <c r="REG90"/>
      <c r="REH90"/>
      <c r="REI90"/>
      <c r="REJ90"/>
      <c r="REK90"/>
      <c r="REL90"/>
      <c r="REM90"/>
      <c r="REN90"/>
      <c r="REO90"/>
      <c r="REP90"/>
      <c r="REQ90"/>
      <c r="RER90"/>
      <c r="RES90"/>
      <c r="RET90"/>
      <c r="REU90"/>
      <c r="REV90"/>
      <c r="REW90"/>
      <c r="REX90"/>
      <c r="REY90"/>
      <c r="REZ90"/>
      <c r="RFA90"/>
      <c r="RFB90"/>
      <c r="RFC90"/>
      <c r="RFD90"/>
      <c r="RFE90"/>
      <c r="RFF90"/>
      <c r="RFG90"/>
      <c r="RFH90"/>
      <c r="RFI90"/>
      <c r="RFJ90"/>
      <c r="RFK90"/>
      <c r="RFL90"/>
      <c r="RFM90"/>
      <c r="RFN90"/>
      <c r="RFO90"/>
      <c r="RFP90"/>
      <c r="RFQ90"/>
      <c r="RFR90"/>
      <c r="RFS90"/>
      <c r="RFT90"/>
      <c r="RFU90"/>
      <c r="RFV90"/>
      <c r="RFW90"/>
      <c r="RFX90"/>
      <c r="RFY90"/>
      <c r="RFZ90"/>
      <c r="RGA90"/>
      <c r="RGB90"/>
      <c r="RGC90"/>
      <c r="RGD90"/>
      <c r="RGE90"/>
      <c r="RGF90"/>
      <c r="RGG90"/>
      <c r="RGH90"/>
      <c r="RGI90"/>
      <c r="RGJ90"/>
      <c r="RGK90"/>
      <c r="RGL90"/>
      <c r="RGM90"/>
      <c r="RGN90"/>
      <c r="RGO90"/>
      <c r="RGP90"/>
      <c r="RGQ90"/>
      <c r="RGR90"/>
      <c r="RGS90"/>
      <c r="RGT90"/>
      <c r="RGU90"/>
      <c r="RGV90"/>
      <c r="RGW90"/>
      <c r="RGX90"/>
      <c r="RGY90"/>
      <c r="RGZ90"/>
      <c r="RHA90"/>
      <c r="RHB90"/>
      <c r="RHC90"/>
      <c r="RHD90"/>
      <c r="RHE90"/>
      <c r="RHF90"/>
      <c r="RHG90"/>
      <c r="RHH90"/>
      <c r="RHI90"/>
      <c r="RHJ90"/>
      <c r="RHK90"/>
      <c r="RHL90"/>
      <c r="RHM90"/>
      <c r="RHN90"/>
      <c r="RHO90"/>
      <c r="RHP90"/>
      <c r="RHQ90"/>
      <c r="RHR90"/>
      <c r="RHS90"/>
      <c r="RHT90"/>
      <c r="RHU90"/>
      <c r="RHV90"/>
      <c r="RHW90"/>
      <c r="RHX90"/>
      <c r="RHY90"/>
      <c r="RHZ90"/>
      <c r="RIA90"/>
      <c r="RIB90"/>
      <c r="RIC90"/>
      <c r="RID90"/>
      <c r="RIE90"/>
      <c r="RIF90"/>
      <c r="RIG90"/>
      <c r="RIH90"/>
      <c r="RII90"/>
      <c r="RIJ90"/>
      <c r="RIK90"/>
      <c r="RIL90"/>
      <c r="RIM90"/>
      <c r="RIN90"/>
      <c r="RIO90"/>
      <c r="RIP90"/>
      <c r="RIQ90"/>
      <c r="RIR90"/>
      <c r="RIS90"/>
      <c r="RIT90"/>
      <c r="RIU90"/>
      <c r="RIV90"/>
      <c r="RIW90"/>
      <c r="RIX90"/>
      <c r="RIY90"/>
      <c r="RIZ90"/>
      <c r="RJA90"/>
      <c r="RJB90"/>
      <c r="RJC90"/>
      <c r="RJD90"/>
      <c r="RJE90"/>
      <c r="RJF90"/>
      <c r="RJG90"/>
      <c r="RJH90"/>
      <c r="RJI90"/>
      <c r="RJJ90"/>
      <c r="RJK90"/>
      <c r="RJL90"/>
      <c r="RJM90"/>
      <c r="RJN90"/>
      <c r="RJO90"/>
      <c r="RJP90"/>
      <c r="RJQ90"/>
      <c r="RJR90"/>
      <c r="RJS90"/>
      <c r="RJT90"/>
      <c r="RJU90"/>
      <c r="RJV90"/>
      <c r="RJW90"/>
      <c r="RJX90"/>
      <c r="RJY90"/>
      <c r="RJZ90"/>
      <c r="RKA90"/>
      <c r="RKB90"/>
      <c r="RKC90"/>
      <c r="RKD90"/>
      <c r="RKE90"/>
      <c r="RKF90"/>
      <c r="RKG90"/>
      <c r="RKH90"/>
      <c r="RKI90"/>
      <c r="RKJ90"/>
      <c r="RKK90"/>
      <c r="RKL90"/>
      <c r="RKM90"/>
      <c r="RKN90"/>
      <c r="RKO90"/>
      <c r="RKP90"/>
      <c r="RKQ90"/>
      <c r="RKR90"/>
      <c r="RKS90"/>
      <c r="RKT90"/>
      <c r="RKU90"/>
      <c r="RKV90"/>
      <c r="RKW90"/>
      <c r="RKX90"/>
      <c r="RKY90"/>
      <c r="RKZ90"/>
      <c r="RLA90"/>
      <c r="RLB90"/>
      <c r="RLC90"/>
      <c r="RLD90"/>
      <c r="RLE90"/>
      <c r="RLF90"/>
      <c r="RLG90"/>
      <c r="RLH90"/>
      <c r="RLI90"/>
      <c r="RLJ90"/>
      <c r="RLK90"/>
      <c r="RLL90"/>
      <c r="RLM90"/>
      <c r="RLN90"/>
      <c r="RLO90"/>
      <c r="RLP90"/>
      <c r="RLQ90"/>
      <c r="RLR90"/>
      <c r="RLS90"/>
      <c r="RLT90"/>
      <c r="RLU90"/>
      <c r="RLV90"/>
      <c r="RLW90"/>
      <c r="RLX90"/>
      <c r="RLY90"/>
      <c r="RLZ90"/>
      <c r="RMA90"/>
      <c r="RMB90"/>
      <c r="RMC90"/>
      <c r="RMD90"/>
      <c r="RME90"/>
      <c r="RMF90"/>
      <c r="RMG90"/>
      <c r="RMH90"/>
      <c r="RMI90"/>
      <c r="RMJ90"/>
      <c r="RMK90"/>
      <c r="RML90"/>
      <c r="RMM90"/>
      <c r="RMN90"/>
      <c r="RMO90"/>
      <c r="RMP90"/>
      <c r="RMQ90"/>
      <c r="RMR90"/>
      <c r="RMS90"/>
      <c r="RMT90"/>
      <c r="RMU90"/>
      <c r="RMV90"/>
      <c r="RMW90"/>
      <c r="RMX90"/>
      <c r="RMY90"/>
      <c r="RMZ90"/>
      <c r="RNA90"/>
      <c r="RNB90"/>
      <c r="RNC90"/>
      <c r="RND90"/>
      <c r="RNE90"/>
      <c r="RNF90"/>
      <c r="RNG90"/>
      <c r="RNH90"/>
      <c r="RNI90"/>
      <c r="RNJ90"/>
      <c r="RNK90"/>
      <c r="RNL90"/>
      <c r="RNM90"/>
      <c r="RNN90"/>
      <c r="RNO90"/>
      <c r="RNP90"/>
      <c r="RNQ90"/>
      <c r="RNR90"/>
      <c r="RNS90"/>
      <c r="RNT90"/>
      <c r="RNU90"/>
      <c r="RNV90"/>
      <c r="RNW90"/>
      <c r="RNX90"/>
      <c r="RNY90"/>
      <c r="RNZ90"/>
      <c r="ROA90"/>
      <c r="ROB90"/>
      <c r="ROC90"/>
      <c r="ROD90"/>
      <c r="ROE90"/>
      <c r="ROF90"/>
      <c r="ROG90"/>
      <c r="ROH90"/>
      <c r="ROI90"/>
      <c r="ROJ90"/>
      <c r="ROK90"/>
      <c r="ROL90"/>
      <c r="ROM90"/>
      <c r="RON90"/>
      <c r="ROO90"/>
      <c r="ROP90"/>
      <c r="ROQ90"/>
      <c r="ROR90"/>
      <c r="ROS90"/>
      <c r="ROT90"/>
      <c r="ROU90"/>
      <c r="ROV90"/>
      <c r="ROW90"/>
      <c r="ROX90"/>
      <c r="ROY90"/>
      <c r="ROZ90"/>
      <c r="RPA90"/>
      <c r="RPB90"/>
      <c r="RPC90"/>
      <c r="RPD90"/>
      <c r="RPE90"/>
      <c r="RPF90"/>
      <c r="RPG90"/>
      <c r="RPH90"/>
      <c r="RPI90"/>
      <c r="RPJ90"/>
      <c r="RPK90"/>
      <c r="RPL90"/>
      <c r="RPM90"/>
      <c r="RPN90"/>
      <c r="RPO90"/>
      <c r="RPP90"/>
      <c r="RPQ90"/>
      <c r="RPR90"/>
      <c r="RPS90"/>
      <c r="RPT90"/>
      <c r="RPU90"/>
      <c r="RPV90"/>
      <c r="RPW90"/>
      <c r="RPX90"/>
      <c r="RPY90"/>
      <c r="RPZ90"/>
      <c r="RQA90"/>
      <c r="RQB90"/>
      <c r="RQC90"/>
      <c r="RQD90"/>
      <c r="RQE90"/>
      <c r="RQF90"/>
      <c r="RQG90"/>
      <c r="RQH90"/>
      <c r="RQI90"/>
      <c r="RQJ90"/>
      <c r="RQK90"/>
      <c r="RQL90"/>
      <c r="RQM90"/>
      <c r="RQN90"/>
      <c r="RQO90"/>
      <c r="RQP90"/>
      <c r="RQQ90"/>
      <c r="RQR90"/>
      <c r="RQS90"/>
      <c r="RQT90"/>
      <c r="RQU90"/>
      <c r="RQV90"/>
      <c r="RQW90"/>
      <c r="RQX90"/>
      <c r="RQY90"/>
      <c r="RQZ90"/>
      <c r="RRA90"/>
      <c r="RRB90"/>
      <c r="RRC90"/>
      <c r="RRD90"/>
      <c r="RRE90"/>
      <c r="RRF90"/>
      <c r="RRG90"/>
      <c r="RRH90"/>
      <c r="RRI90"/>
      <c r="RRJ90"/>
      <c r="RRK90"/>
      <c r="RRL90"/>
      <c r="RRM90"/>
      <c r="RRN90"/>
      <c r="RRO90"/>
      <c r="RRP90"/>
      <c r="RRQ90"/>
      <c r="RRR90"/>
      <c r="RRS90"/>
      <c r="RRT90"/>
      <c r="RRU90"/>
      <c r="RRV90"/>
      <c r="RRW90"/>
      <c r="RRX90"/>
      <c r="RRY90"/>
      <c r="RRZ90"/>
      <c r="RSA90"/>
      <c r="RSB90"/>
      <c r="RSC90"/>
      <c r="RSD90"/>
      <c r="RSE90"/>
      <c r="RSF90"/>
      <c r="RSG90"/>
      <c r="RSH90"/>
      <c r="RSI90"/>
      <c r="RSJ90"/>
      <c r="RSK90"/>
      <c r="RSL90"/>
      <c r="RSM90"/>
      <c r="RSN90"/>
      <c r="RSO90"/>
      <c r="RSP90"/>
      <c r="RSQ90"/>
      <c r="RSR90"/>
      <c r="RSS90"/>
      <c r="RST90"/>
      <c r="RSU90"/>
      <c r="RSV90"/>
      <c r="RSW90"/>
      <c r="RSX90"/>
      <c r="RSY90"/>
      <c r="RSZ90"/>
      <c r="RTA90"/>
      <c r="RTB90"/>
      <c r="RTC90"/>
      <c r="RTD90"/>
      <c r="RTE90"/>
      <c r="RTF90"/>
      <c r="RTG90"/>
      <c r="RTH90"/>
      <c r="RTI90"/>
      <c r="RTJ90"/>
      <c r="RTK90"/>
      <c r="RTL90"/>
      <c r="RTM90"/>
      <c r="RTN90"/>
      <c r="RTO90"/>
      <c r="RTP90"/>
      <c r="RTQ90"/>
      <c r="RTR90"/>
      <c r="RTS90"/>
      <c r="RTT90"/>
      <c r="RTU90"/>
      <c r="RTV90"/>
      <c r="RTW90"/>
      <c r="RTX90"/>
      <c r="RTY90"/>
      <c r="RTZ90"/>
      <c r="RUA90"/>
      <c r="RUB90"/>
      <c r="RUC90"/>
      <c r="RUD90"/>
      <c r="RUE90"/>
      <c r="RUF90"/>
      <c r="RUG90"/>
      <c r="RUH90"/>
      <c r="RUI90"/>
      <c r="RUJ90"/>
      <c r="RUK90"/>
      <c r="RUL90"/>
      <c r="RUM90"/>
      <c r="RUN90"/>
      <c r="RUO90"/>
      <c r="RUP90"/>
      <c r="RUQ90"/>
      <c r="RUR90"/>
      <c r="RUS90"/>
      <c r="RUT90"/>
      <c r="RUU90"/>
      <c r="RUV90"/>
      <c r="RUW90"/>
      <c r="RUX90"/>
      <c r="RUY90"/>
      <c r="RUZ90"/>
      <c r="RVA90"/>
      <c r="RVB90"/>
      <c r="RVC90"/>
      <c r="RVD90"/>
      <c r="RVE90"/>
      <c r="RVF90"/>
      <c r="RVG90"/>
      <c r="RVH90"/>
      <c r="RVI90"/>
      <c r="RVJ90"/>
      <c r="RVK90"/>
      <c r="RVL90"/>
      <c r="RVM90"/>
      <c r="RVN90"/>
      <c r="RVO90"/>
      <c r="RVP90"/>
      <c r="RVQ90"/>
      <c r="RVR90"/>
      <c r="RVS90"/>
      <c r="RVT90"/>
      <c r="RVU90"/>
      <c r="RVV90"/>
      <c r="RVW90"/>
      <c r="RVX90"/>
      <c r="RVY90"/>
      <c r="RVZ90"/>
      <c r="RWA90"/>
      <c r="RWB90"/>
      <c r="RWC90"/>
      <c r="RWD90"/>
      <c r="RWE90"/>
      <c r="RWF90"/>
      <c r="RWG90"/>
      <c r="RWH90"/>
      <c r="RWI90"/>
      <c r="RWJ90"/>
      <c r="RWK90"/>
      <c r="RWL90"/>
      <c r="RWM90"/>
      <c r="RWN90"/>
      <c r="RWO90"/>
      <c r="RWP90"/>
      <c r="RWQ90"/>
      <c r="RWR90"/>
      <c r="RWS90"/>
      <c r="RWT90"/>
      <c r="RWU90"/>
      <c r="RWV90"/>
      <c r="RWW90"/>
      <c r="RWX90"/>
      <c r="RWY90"/>
      <c r="RWZ90"/>
      <c r="RXA90"/>
      <c r="RXB90"/>
      <c r="RXC90"/>
      <c r="RXD90"/>
      <c r="RXE90"/>
      <c r="RXF90"/>
      <c r="RXG90"/>
      <c r="RXH90"/>
      <c r="RXI90"/>
      <c r="RXJ90"/>
      <c r="RXK90"/>
      <c r="RXL90"/>
      <c r="RXM90"/>
      <c r="RXN90"/>
      <c r="RXO90"/>
      <c r="RXP90"/>
      <c r="RXQ90"/>
      <c r="RXR90"/>
      <c r="RXS90"/>
      <c r="RXT90"/>
      <c r="RXU90"/>
      <c r="RXV90"/>
      <c r="RXW90"/>
      <c r="RXX90"/>
      <c r="RXY90"/>
      <c r="RXZ90"/>
      <c r="RYA90"/>
      <c r="RYB90"/>
      <c r="RYC90"/>
      <c r="RYD90"/>
      <c r="RYE90"/>
      <c r="RYF90"/>
      <c r="RYG90"/>
      <c r="RYH90"/>
      <c r="RYI90"/>
      <c r="RYJ90"/>
      <c r="RYK90"/>
      <c r="RYL90"/>
      <c r="RYM90"/>
      <c r="RYN90"/>
      <c r="RYO90"/>
      <c r="RYP90"/>
      <c r="RYQ90"/>
      <c r="RYR90"/>
      <c r="RYS90"/>
      <c r="RYT90"/>
      <c r="RYU90"/>
      <c r="RYV90"/>
      <c r="RYW90"/>
      <c r="RYX90"/>
      <c r="RYY90"/>
      <c r="RYZ90"/>
      <c r="RZA90"/>
      <c r="RZB90"/>
      <c r="RZC90"/>
      <c r="RZD90"/>
      <c r="RZE90"/>
      <c r="RZF90"/>
      <c r="RZG90"/>
      <c r="RZH90"/>
      <c r="RZI90"/>
      <c r="RZJ90"/>
      <c r="RZK90"/>
      <c r="RZL90"/>
      <c r="RZM90"/>
      <c r="RZN90"/>
      <c r="RZO90"/>
      <c r="RZP90"/>
      <c r="RZQ90"/>
      <c r="RZR90"/>
      <c r="RZS90"/>
      <c r="RZT90"/>
      <c r="RZU90"/>
      <c r="RZV90"/>
      <c r="RZW90"/>
      <c r="RZX90"/>
      <c r="RZY90"/>
      <c r="RZZ90"/>
      <c r="SAA90"/>
      <c r="SAB90"/>
      <c r="SAC90"/>
      <c r="SAD90"/>
      <c r="SAE90"/>
      <c r="SAF90"/>
      <c r="SAG90"/>
      <c r="SAH90"/>
      <c r="SAI90"/>
      <c r="SAJ90"/>
      <c r="SAK90"/>
      <c r="SAL90"/>
      <c r="SAM90"/>
      <c r="SAN90"/>
      <c r="SAO90"/>
      <c r="SAP90"/>
      <c r="SAQ90"/>
      <c r="SAR90"/>
      <c r="SAS90"/>
      <c r="SAT90"/>
      <c r="SAU90"/>
      <c r="SAV90"/>
      <c r="SAW90"/>
      <c r="SAX90"/>
      <c r="SAY90"/>
      <c r="SAZ90"/>
      <c r="SBA90"/>
      <c r="SBB90"/>
      <c r="SBC90"/>
      <c r="SBD90"/>
      <c r="SBE90"/>
      <c r="SBF90"/>
      <c r="SBG90"/>
      <c r="SBH90"/>
      <c r="SBI90"/>
      <c r="SBJ90"/>
      <c r="SBK90"/>
      <c r="SBL90"/>
      <c r="SBM90"/>
      <c r="SBN90"/>
      <c r="SBO90"/>
      <c r="SBP90"/>
      <c r="SBQ90"/>
      <c r="SBR90"/>
      <c r="SBS90"/>
      <c r="SBT90"/>
      <c r="SBU90"/>
      <c r="SBV90"/>
      <c r="SBW90"/>
      <c r="SBX90"/>
      <c r="SBY90"/>
      <c r="SBZ90"/>
      <c r="SCA90"/>
      <c r="SCB90"/>
      <c r="SCC90"/>
      <c r="SCD90"/>
      <c r="SCE90"/>
      <c r="SCF90"/>
      <c r="SCG90"/>
      <c r="SCH90"/>
      <c r="SCI90"/>
      <c r="SCJ90"/>
      <c r="SCK90"/>
      <c r="SCL90"/>
      <c r="SCM90"/>
      <c r="SCN90"/>
      <c r="SCO90"/>
      <c r="SCP90"/>
      <c r="SCQ90"/>
      <c r="SCR90"/>
      <c r="SCS90"/>
      <c r="SCT90"/>
      <c r="SCU90"/>
      <c r="SCV90"/>
      <c r="SCW90"/>
      <c r="SCX90"/>
      <c r="SCY90"/>
      <c r="SCZ90"/>
      <c r="SDA90"/>
      <c r="SDB90"/>
      <c r="SDC90"/>
      <c r="SDD90"/>
      <c r="SDE90"/>
      <c r="SDF90"/>
      <c r="SDG90"/>
      <c r="SDH90"/>
      <c r="SDI90"/>
      <c r="SDJ90"/>
      <c r="SDK90"/>
      <c r="SDL90"/>
      <c r="SDM90"/>
      <c r="SDN90"/>
      <c r="SDO90"/>
      <c r="SDP90"/>
      <c r="SDQ90"/>
      <c r="SDR90"/>
      <c r="SDS90"/>
      <c r="SDT90"/>
      <c r="SDU90"/>
      <c r="SDV90"/>
      <c r="SDW90"/>
      <c r="SDX90"/>
      <c r="SDY90"/>
      <c r="SDZ90"/>
      <c r="SEA90"/>
      <c r="SEB90"/>
      <c r="SEC90"/>
      <c r="SED90"/>
      <c r="SEE90"/>
      <c r="SEF90"/>
      <c r="SEG90"/>
      <c r="SEH90"/>
      <c r="SEI90"/>
      <c r="SEJ90"/>
      <c r="SEK90"/>
      <c r="SEL90"/>
      <c r="SEM90"/>
      <c r="SEN90"/>
      <c r="SEO90"/>
      <c r="SEP90"/>
      <c r="SEQ90"/>
      <c r="SER90"/>
      <c r="SES90"/>
      <c r="SET90"/>
      <c r="SEU90"/>
      <c r="SEV90"/>
      <c r="SEW90"/>
      <c r="SEX90"/>
      <c r="SEY90"/>
      <c r="SEZ90"/>
      <c r="SFA90"/>
      <c r="SFB90"/>
      <c r="SFC90"/>
      <c r="SFD90"/>
      <c r="SFE90"/>
      <c r="SFF90"/>
      <c r="SFG90"/>
      <c r="SFH90"/>
      <c r="SFI90"/>
      <c r="SFJ90"/>
      <c r="SFK90"/>
      <c r="SFL90"/>
      <c r="SFM90"/>
      <c r="SFN90"/>
      <c r="SFO90"/>
      <c r="SFP90"/>
      <c r="SFQ90"/>
      <c r="SFR90"/>
      <c r="SFS90"/>
      <c r="SFT90"/>
      <c r="SFU90"/>
      <c r="SFV90"/>
      <c r="SFW90"/>
      <c r="SFX90"/>
      <c r="SFY90"/>
      <c r="SFZ90"/>
      <c r="SGA90"/>
      <c r="SGB90"/>
      <c r="SGC90"/>
      <c r="SGD90"/>
      <c r="SGE90"/>
      <c r="SGF90"/>
      <c r="SGG90"/>
      <c r="SGH90"/>
      <c r="SGI90"/>
      <c r="SGJ90"/>
      <c r="SGK90"/>
      <c r="SGL90"/>
      <c r="SGM90"/>
      <c r="SGN90"/>
      <c r="SGO90"/>
      <c r="SGP90"/>
      <c r="SGQ90"/>
      <c r="SGR90"/>
      <c r="SGS90"/>
      <c r="SGT90"/>
      <c r="SGU90"/>
      <c r="SGV90"/>
      <c r="SGW90"/>
      <c r="SGX90"/>
      <c r="SGY90"/>
      <c r="SGZ90"/>
      <c r="SHA90"/>
      <c r="SHB90"/>
      <c r="SHC90"/>
      <c r="SHD90"/>
      <c r="SHE90"/>
      <c r="SHF90"/>
      <c r="SHG90"/>
      <c r="SHH90"/>
      <c r="SHI90"/>
      <c r="SHJ90"/>
      <c r="SHK90"/>
      <c r="SHL90"/>
      <c r="SHM90"/>
      <c r="SHN90"/>
      <c r="SHO90"/>
      <c r="SHP90"/>
      <c r="SHQ90"/>
      <c r="SHR90"/>
      <c r="SHS90"/>
      <c r="SHT90"/>
      <c r="SHU90"/>
      <c r="SHV90"/>
      <c r="SHW90"/>
      <c r="SHX90"/>
      <c r="SHY90"/>
      <c r="SHZ90"/>
      <c r="SIA90"/>
      <c r="SIB90"/>
      <c r="SIC90"/>
      <c r="SID90"/>
      <c r="SIE90"/>
      <c r="SIF90"/>
      <c r="SIG90"/>
      <c r="SIH90"/>
      <c r="SII90"/>
      <c r="SIJ90"/>
      <c r="SIK90"/>
      <c r="SIL90"/>
      <c r="SIM90"/>
      <c r="SIN90"/>
      <c r="SIO90"/>
      <c r="SIP90"/>
      <c r="SIQ90"/>
      <c r="SIR90"/>
      <c r="SIS90"/>
      <c r="SIT90"/>
      <c r="SIU90"/>
      <c r="SIV90"/>
      <c r="SIW90"/>
      <c r="SIX90"/>
      <c r="SIY90"/>
      <c r="SIZ90"/>
      <c r="SJA90"/>
      <c r="SJB90"/>
      <c r="SJC90"/>
      <c r="SJD90"/>
      <c r="SJE90"/>
      <c r="SJF90"/>
      <c r="SJG90"/>
      <c r="SJH90"/>
      <c r="SJI90"/>
      <c r="SJJ90"/>
      <c r="SJK90"/>
      <c r="SJL90"/>
      <c r="SJM90"/>
      <c r="SJN90"/>
      <c r="SJO90"/>
      <c r="SJP90"/>
      <c r="SJQ90"/>
      <c r="SJR90"/>
      <c r="SJS90"/>
      <c r="SJT90"/>
      <c r="SJU90"/>
      <c r="SJV90"/>
      <c r="SJW90"/>
      <c r="SJX90"/>
      <c r="SJY90"/>
      <c r="SJZ90"/>
      <c r="SKA90"/>
      <c r="SKB90"/>
      <c r="SKC90"/>
      <c r="SKD90"/>
      <c r="SKE90"/>
      <c r="SKF90"/>
      <c r="SKG90"/>
      <c r="SKH90"/>
      <c r="SKI90"/>
      <c r="SKJ90"/>
      <c r="SKK90"/>
      <c r="SKL90"/>
      <c r="SKM90"/>
      <c r="SKN90"/>
      <c r="SKO90"/>
      <c r="SKP90"/>
      <c r="SKQ90"/>
      <c r="SKR90"/>
      <c r="SKS90"/>
      <c r="SKT90"/>
      <c r="SKU90"/>
      <c r="SKV90"/>
      <c r="SKW90"/>
      <c r="SKX90"/>
      <c r="SKY90"/>
      <c r="SKZ90"/>
      <c r="SLA90"/>
      <c r="SLB90"/>
      <c r="SLC90"/>
      <c r="SLD90"/>
      <c r="SLE90"/>
      <c r="SLF90"/>
      <c r="SLG90"/>
      <c r="SLH90"/>
      <c r="SLI90"/>
      <c r="SLJ90"/>
      <c r="SLK90"/>
      <c r="SLL90"/>
      <c r="SLM90"/>
      <c r="SLN90"/>
      <c r="SLO90"/>
      <c r="SLP90"/>
      <c r="SLQ90"/>
      <c r="SLR90"/>
      <c r="SLS90"/>
      <c r="SLT90"/>
      <c r="SLU90"/>
      <c r="SLV90"/>
      <c r="SLW90"/>
      <c r="SLX90"/>
      <c r="SLY90"/>
      <c r="SLZ90"/>
      <c r="SMA90"/>
      <c r="SMB90"/>
      <c r="SMC90"/>
      <c r="SMD90"/>
      <c r="SME90"/>
      <c r="SMF90"/>
      <c r="SMG90"/>
      <c r="SMH90"/>
      <c r="SMI90"/>
      <c r="SMJ90"/>
      <c r="SMK90"/>
      <c r="SML90"/>
      <c r="SMM90"/>
      <c r="SMN90"/>
      <c r="SMO90"/>
      <c r="SMP90"/>
      <c r="SMQ90"/>
      <c r="SMR90"/>
      <c r="SMS90"/>
      <c r="SMT90"/>
      <c r="SMU90"/>
      <c r="SMV90"/>
      <c r="SMW90"/>
      <c r="SMX90"/>
      <c r="SMY90"/>
      <c r="SMZ90"/>
      <c r="SNA90"/>
      <c r="SNB90"/>
      <c r="SNC90"/>
      <c r="SND90"/>
      <c r="SNE90"/>
      <c r="SNF90"/>
      <c r="SNG90"/>
      <c r="SNH90"/>
      <c r="SNI90"/>
      <c r="SNJ90"/>
      <c r="SNK90"/>
      <c r="SNL90"/>
      <c r="SNM90"/>
      <c r="SNN90"/>
      <c r="SNO90"/>
      <c r="SNP90"/>
      <c r="SNQ90"/>
      <c r="SNR90"/>
      <c r="SNS90"/>
      <c r="SNT90"/>
      <c r="SNU90"/>
      <c r="SNV90"/>
      <c r="SNW90"/>
      <c r="SNX90"/>
      <c r="SNY90"/>
      <c r="SNZ90"/>
      <c r="SOA90"/>
      <c r="SOB90"/>
      <c r="SOC90"/>
      <c r="SOD90"/>
      <c r="SOE90"/>
      <c r="SOF90"/>
      <c r="SOG90"/>
      <c r="SOH90"/>
      <c r="SOI90"/>
      <c r="SOJ90"/>
      <c r="SOK90"/>
      <c r="SOL90"/>
      <c r="SOM90"/>
      <c r="SON90"/>
      <c r="SOO90"/>
      <c r="SOP90"/>
      <c r="SOQ90"/>
      <c r="SOR90"/>
      <c r="SOS90"/>
      <c r="SOT90"/>
      <c r="SOU90"/>
      <c r="SOV90"/>
      <c r="SOW90"/>
      <c r="SOX90"/>
      <c r="SOY90"/>
      <c r="SOZ90"/>
      <c r="SPA90"/>
      <c r="SPB90"/>
      <c r="SPC90"/>
      <c r="SPD90"/>
      <c r="SPE90"/>
      <c r="SPF90"/>
      <c r="SPG90"/>
      <c r="SPH90"/>
      <c r="SPI90"/>
      <c r="SPJ90"/>
      <c r="SPK90"/>
      <c r="SPL90"/>
      <c r="SPM90"/>
      <c r="SPN90"/>
      <c r="SPO90"/>
      <c r="SPP90"/>
      <c r="SPQ90"/>
      <c r="SPR90"/>
      <c r="SPS90"/>
      <c r="SPT90"/>
      <c r="SPU90"/>
      <c r="SPV90"/>
      <c r="SPW90"/>
      <c r="SPX90"/>
      <c r="SPY90"/>
      <c r="SPZ90"/>
      <c r="SQA90"/>
      <c r="SQB90"/>
      <c r="SQC90"/>
      <c r="SQD90"/>
      <c r="SQE90"/>
      <c r="SQF90"/>
      <c r="SQG90"/>
      <c r="SQH90"/>
      <c r="SQI90"/>
      <c r="SQJ90"/>
      <c r="SQK90"/>
      <c r="SQL90"/>
      <c r="SQM90"/>
      <c r="SQN90"/>
      <c r="SQO90"/>
      <c r="SQP90"/>
      <c r="SQQ90"/>
      <c r="SQR90"/>
      <c r="SQS90"/>
      <c r="SQT90"/>
      <c r="SQU90"/>
      <c r="SQV90"/>
      <c r="SQW90"/>
      <c r="SQX90"/>
      <c r="SQY90"/>
      <c r="SQZ90"/>
      <c r="SRA90"/>
      <c r="SRB90"/>
      <c r="SRC90"/>
      <c r="SRD90"/>
      <c r="SRE90"/>
      <c r="SRF90"/>
      <c r="SRG90"/>
      <c r="SRH90"/>
      <c r="SRI90"/>
      <c r="SRJ90"/>
      <c r="SRK90"/>
      <c r="SRL90"/>
      <c r="SRM90"/>
      <c r="SRN90"/>
      <c r="SRO90"/>
      <c r="SRP90"/>
      <c r="SRQ90"/>
      <c r="SRR90"/>
      <c r="SRS90"/>
      <c r="SRT90"/>
      <c r="SRU90"/>
      <c r="SRV90"/>
      <c r="SRW90"/>
      <c r="SRX90"/>
      <c r="SRY90"/>
      <c r="SRZ90"/>
      <c r="SSA90"/>
      <c r="SSB90"/>
      <c r="SSC90"/>
      <c r="SSD90"/>
      <c r="SSE90"/>
      <c r="SSF90"/>
      <c r="SSG90"/>
      <c r="SSH90"/>
      <c r="SSI90"/>
      <c r="SSJ90"/>
      <c r="SSK90"/>
      <c r="SSL90"/>
      <c r="SSM90"/>
      <c r="SSN90"/>
      <c r="SSO90"/>
      <c r="SSP90"/>
      <c r="SSQ90"/>
      <c r="SSR90"/>
      <c r="SSS90"/>
      <c r="SST90"/>
      <c r="SSU90"/>
      <c r="SSV90"/>
      <c r="SSW90"/>
      <c r="SSX90"/>
      <c r="SSY90"/>
      <c r="SSZ90"/>
      <c r="STA90"/>
      <c r="STB90"/>
      <c r="STC90"/>
      <c r="STD90"/>
      <c r="STE90"/>
      <c r="STF90"/>
      <c r="STG90"/>
      <c r="STH90"/>
      <c r="STI90"/>
      <c r="STJ90"/>
      <c r="STK90"/>
      <c r="STL90"/>
      <c r="STM90"/>
      <c r="STN90"/>
      <c r="STO90"/>
      <c r="STP90"/>
      <c r="STQ90"/>
      <c r="STR90"/>
      <c r="STS90"/>
      <c r="STT90"/>
      <c r="STU90"/>
      <c r="STV90"/>
      <c r="STW90"/>
      <c r="STX90"/>
      <c r="STY90"/>
      <c r="STZ90"/>
      <c r="SUA90"/>
      <c r="SUB90"/>
      <c r="SUC90"/>
      <c r="SUD90"/>
      <c r="SUE90"/>
      <c r="SUF90"/>
      <c r="SUG90"/>
      <c r="SUH90"/>
      <c r="SUI90"/>
      <c r="SUJ90"/>
      <c r="SUK90"/>
      <c r="SUL90"/>
      <c r="SUM90"/>
      <c r="SUN90"/>
      <c r="SUO90"/>
      <c r="SUP90"/>
      <c r="SUQ90"/>
      <c r="SUR90"/>
      <c r="SUS90"/>
      <c r="SUT90"/>
      <c r="SUU90"/>
      <c r="SUV90"/>
      <c r="SUW90"/>
      <c r="SUX90"/>
      <c r="SUY90"/>
      <c r="SUZ90"/>
      <c r="SVA90"/>
      <c r="SVB90"/>
      <c r="SVC90"/>
      <c r="SVD90"/>
      <c r="SVE90"/>
      <c r="SVF90"/>
      <c r="SVG90"/>
      <c r="SVH90"/>
      <c r="SVI90"/>
      <c r="SVJ90"/>
      <c r="SVK90"/>
      <c r="SVL90"/>
      <c r="SVM90"/>
      <c r="SVN90"/>
      <c r="SVO90"/>
      <c r="SVP90"/>
      <c r="SVQ90"/>
      <c r="SVR90"/>
      <c r="SVS90"/>
      <c r="SVT90"/>
      <c r="SVU90"/>
      <c r="SVV90"/>
      <c r="SVW90"/>
      <c r="SVX90"/>
      <c r="SVY90"/>
      <c r="SVZ90"/>
      <c r="SWA90"/>
      <c r="SWB90"/>
      <c r="SWC90"/>
      <c r="SWD90"/>
      <c r="SWE90"/>
      <c r="SWF90"/>
      <c r="SWG90"/>
      <c r="SWH90"/>
      <c r="SWI90"/>
      <c r="SWJ90"/>
      <c r="SWK90"/>
      <c r="SWL90"/>
      <c r="SWM90"/>
      <c r="SWN90"/>
      <c r="SWO90"/>
      <c r="SWP90"/>
      <c r="SWQ90"/>
      <c r="SWR90"/>
      <c r="SWS90"/>
      <c r="SWT90"/>
      <c r="SWU90"/>
      <c r="SWV90"/>
      <c r="SWW90"/>
      <c r="SWX90"/>
      <c r="SWY90"/>
      <c r="SWZ90"/>
      <c r="SXA90"/>
      <c r="SXB90"/>
      <c r="SXC90"/>
      <c r="SXD90"/>
      <c r="SXE90"/>
      <c r="SXF90"/>
      <c r="SXG90"/>
      <c r="SXH90"/>
      <c r="SXI90"/>
      <c r="SXJ90"/>
      <c r="SXK90"/>
      <c r="SXL90"/>
      <c r="SXM90"/>
      <c r="SXN90"/>
      <c r="SXO90"/>
      <c r="SXP90"/>
      <c r="SXQ90"/>
      <c r="SXR90"/>
      <c r="SXS90"/>
      <c r="SXT90"/>
      <c r="SXU90"/>
      <c r="SXV90"/>
      <c r="SXW90"/>
      <c r="SXX90"/>
      <c r="SXY90"/>
      <c r="SXZ90"/>
      <c r="SYA90"/>
      <c r="SYB90"/>
      <c r="SYC90"/>
      <c r="SYD90"/>
      <c r="SYE90"/>
      <c r="SYF90"/>
      <c r="SYG90"/>
      <c r="SYH90"/>
      <c r="SYI90"/>
      <c r="SYJ90"/>
      <c r="SYK90"/>
      <c r="SYL90"/>
      <c r="SYM90"/>
      <c r="SYN90"/>
      <c r="SYO90"/>
      <c r="SYP90"/>
      <c r="SYQ90"/>
      <c r="SYR90"/>
      <c r="SYS90"/>
      <c r="SYT90"/>
      <c r="SYU90"/>
      <c r="SYV90"/>
      <c r="SYW90"/>
      <c r="SYX90"/>
      <c r="SYY90"/>
      <c r="SYZ90"/>
      <c r="SZA90"/>
      <c r="SZB90"/>
      <c r="SZC90"/>
      <c r="SZD90"/>
      <c r="SZE90"/>
      <c r="SZF90"/>
      <c r="SZG90"/>
      <c r="SZH90"/>
      <c r="SZI90"/>
      <c r="SZJ90"/>
      <c r="SZK90"/>
      <c r="SZL90"/>
      <c r="SZM90"/>
      <c r="SZN90"/>
      <c r="SZO90"/>
      <c r="SZP90"/>
      <c r="SZQ90"/>
      <c r="SZR90"/>
      <c r="SZS90"/>
      <c r="SZT90"/>
      <c r="SZU90"/>
      <c r="SZV90"/>
      <c r="SZW90"/>
      <c r="SZX90"/>
      <c r="SZY90"/>
      <c r="SZZ90"/>
      <c r="TAA90"/>
      <c r="TAB90"/>
      <c r="TAC90"/>
      <c r="TAD90"/>
      <c r="TAE90"/>
      <c r="TAF90"/>
      <c r="TAG90"/>
      <c r="TAH90"/>
      <c r="TAI90"/>
      <c r="TAJ90"/>
      <c r="TAK90"/>
      <c r="TAL90"/>
      <c r="TAM90"/>
      <c r="TAN90"/>
      <c r="TAO90"/>
      <c r="TAP90"/>
      <c r="TAQ90"/>
      <c r="TAR90"/>
      <c r="TAS90"/>
      <c r="TAT90"/>
      <c r="TAU90"/>
      <c r="TAV90"/>
      <c r="TAW90"/>
      <c r="TAX90"/>
      <c r="TAY90"/>
      <c r="TAZ90"/>
      <c r="TBA90"/>
      <c r="TBB90"/>
      <c r="TBC90"/>
      <c r="TBD90"/>
      <c r="TBE90"/>
      <c r="TBF90"/>
      <c r="TBG90"/>
      <c r="TBH90"/>
      <c r="TBI90"/>
      <c r="TBJ90"/>
      <c r="TBK90"/>
      <c r="TBL90"/>
      <c r="TBM90"/>
      <c r="TBN90"/>
      <c r="TBO90"/>
      <c r="TBP90"/>
      <c r="TBQ90"/>
      <c r="TBR90"/>
      <c r="TBS90"/>
      <c r="TBT90"/>
      <c r="TBU90"/>
      <c r="TBV90"/>
      <c r="TBW90"/>
      <c r="TBX90"/>
      <c r="TBY90"/>
      <c r="TBZ90"/>
      <c r="TCA90"/>
      <c r="TCB90"/>
      <c r="TCC90"/>
      <c r="TCD90"/>
      <c r="TCE90"/>
      <c r="TCF90"/>
      <c r="TCG90"/>
      <c r="TCH90"/>
      <c r="TCI90"/>
      <c r="TCJ90"/>
      <c r="TCK90"/>
      <c r="TCL90"/>
      <c r="TCM90"/>
      <c r="TCN90"/>
      <c r="TCO90"/>
      <c r="TCP90"/>
      <c r="TCQ90"/>
      <c r="TCR90"/>
      <c r="TCS90"/>
      <c r="TCT90"/>
      <c r="TCU90"/>
      <c r="TCV90"/>
      <c r="TCW90"/>
      <c r="TCX90"/>
      <c r="TCY90"/>
      <c r="TCZ90"/>
      <c r="TDA90"/>
      <c r="TDB90"/>
      <c r="TDC90"/>
      <c r="TDD90"/>
      <c r="TDE90"/>
      <c r="TDF90"/>
      <c r="TDG90"/>
      <c r="TDH90"/>
      <c r="TDI90"/>
      <c r="TDJ90"/>
      <c r="TDK90"/>
      <c r="TDL90"/>
      <c r="TDM90"/>
      <c r="TDN90"/>
      <c r="TDO90"/>
      <c r="TDP90"/>
      <c r="TDQ90"/>
      <c r="TDR90"/>
      <c r="TDS90"/>
      <c r="TDT90"/>
      <c r="TDU90"/>
      <c r="TDV90"/>
      <c r="TDW90"/>
      <c r="TDX90"/>
      <c r="TDY90"/>
      <c r="TDZ90"/>
      <c r="TEA90"/>
      <c r="TEB90"/>
      <c r="TEC90"/>
      <c r="TED90"/>
      <c r="TEE90"/>
      <c r="TEF90"/>
      <c r="TEG90"/>
      <c r="TEH90"/>
      <c r="TEI90"/>
      <c r="TEJ90"/>
      <c r="TEK90"/>
      <c r="TEL90"/>
      <c r="TEM90"/>
      <c r="TEN90"/>
      <c r="TEO90"/>
      <c r="TEP90"/>
      <c r="TEQ90"/>
      <c r="TER90"/>
      <c r="TES90"/>
      <c r="TET90"/>
      <c r="TEU90"/>
      <c r="TEV90"/>
      <c r="TEW90"/>
      <c r="TEX90"/>
      <c r="TEY90"/>
      <c r="TEZ90"/>
      <c r="TFA90"/>
      <c r="TFB90"/>
      <c r="TFC90"/>
      <c r="TFD90"/>
      <c r="TFE90"/>
      <c r="TFF90"/>
      <c r="TFG90"/>
      <c r="TFH90"/>
      <c r="TFI90"/>
      <c r="TFJ90"/>
      <c r="TFK90"/>
      <c r="TFL90"/>
      <c r="TFM90"/>
      <c r="TFN90"/>
      <c r="TFO90"/>
      <c r="TFP90"/>
      <c r="TFQ90"/>
      <c r="TFR90"/>
      <c r="TFS90"/>
      <c r="TFT90"/>
      <c r="TFU90"/>
      <c r="TFV90"/>
      <c r="TFW90"/>
      <c r="TFX90"/>
      <c r="TFY90"/>
      <c r="TFZ90"/>
      <c r="TGA90"/>
      <c r="TGB90"/>
      <c r="TGC90"/>
      <c r="TGD90"/>
      <c r="TGE90"/>
      <c r="TGF90"/>
      <c r="TGG90"/>
      <c r="TGH90"/>
      <c r="TGI90"/>
      <c r="TGJ90"/>
      <c r="TGK90"/>
      <c r="TGL90"/>
      <c r="TGM90"/>
      <c r="TGN90"/>
      <c r="TGO90"/>
      <c r="TGP90"/>
      <c r="TGQ90"/>
      <c r="TGR90"/>
      <c r="TGS90"/>
      <c r="TGT90"/>
      <c r="TGU90"/>
      <c r="TGV90"/>
      <c r="TGW90"/>
      <c r="TGX90"/>
      <c r="TGY90"/>
      <c r="TGZ90"/>
      <c r="THA90"/>
      <c r="THB90"/>
      <c r="THC90"/>
      <c r="THD90"/>
      <c r="THE90"/>
      <c r="THF90"/>
      <c r="THG90"/>
      <c r="THH90"/>
      <c r="THI90"/>
      <c r="THJ90"/>
      <c r="THK90"/>
      <c r="THL90"/>
      <c r="THM90"/>
      <c r="THN90"/>
      <c r="THO90"/>
      <c r="THP90"/>
      <c r="THQ90"/>
      <c r="THR90"/>
      <c r="THS90"/>
      <c r="THT90"/>
      <c r="THU90"/>
      <c r="THV90"/>
      <c r="THW90"/>
      <c r="THX90"/>
      <c r="THY90"/>
      <c r="THZ90"/>
      <c r="TIA90"/>
      <c r="TIB90"/>
      <c r="TIC90"/>
      <c r="TID90"/>
      <c r="TIE90"/>
      <c r="TIF90"/>
      <c r="TIG90"/>
      <c r="TIH90"/>
      <c r="TII90"/>
      <c r="TIJ90"/>
      <c r="TIK90"/>
      <c r="TIL90"/>
      <c r="TIM90"/>
      <c r="TIN90"/>
      <c r="TIO90"/>
      <c r="TIP90"/>
      <c r="TIQ90"/>
      <c r="TIR90"/>
      <c r="TIS90"/>
      <c r="TIT90"/>
      <c r="TIU90"/>
      <c r="TIV90"/>
      <c r="TIW90"/>
      <c r="TIX90"/>
      <c r="TIY90"/>
      <c r="TIZ90"/>
      <c r="TJA90"/>
      <c r="TJB90"/>
      <c r="TJC90"/>
      <c r="TJD90"/>
      <c r="TJE90"/>
      <c r="TJF90"/>
      <c r="TJG90"/>
      <c r="TJH90"/>
      <c r="TJI90"/>
      <c r="TJJ90"/>
      <c r="TJK90"/>
      <c r="TJL90"/>
      <c r="TJM90"/>
      <c r="TJN90"/>
      <c r="TJO90"/>
      <c r="TJP90"/>
      <c r="TJQ90"/>
      <c r="TJR90"/>
      <c r="TJS90"/>
      <c r="TJT90"/>
      <c r="TJU90"/>
      <c r="TJV90"/>
      <c r="TJW90"/>
      <c r="TJX90"/>
      <c r="TJY90"/>
      <c r="TJZ90"/>
      <c r="TKA90"/>
      <c r="TKB90"/>
      <c r="TKC90"/>
      <c r="TKD90"/>
      <c r="TKE90"/>
      <c r="TKF90"/>
      <c r="TKG90"/>
      <c r="TKH90"/>
      <c r="TKI90"/>
      <c r="TKJ90"/>
      <c r="TKK90"/>
      <c r="TKL90"/>
      <c r="TKM90"/>
      <c r="TKN90"/>
      <c r="TKO90"/>
      <c r="TKP90"/>
      <c r="TKQ90"/>
      <c r="TKR90"/>
      <c r="TKS90"/>
      <c r="TKT90"/>
      <c r="TKU90"/>
      <c r="TKV90"/>
      <c r="TKW90"/>
      <c r="TKX90"/>
      <c r="TKY90"/>
      <c r="TKZ90"/>
      <c r="TLA90"/>
      <c r="TLB90"/>
      <c r="TLC90"/>
      <c r="TLD90"/>
      <c r="TLE90"/>
      <c r="TLF90"/>
      <c r="TLG90"/>
      <c r="TLH90"/>
      <c r="TLI90"/>
      <c r="TLJ90"/>
      <c r="TLK90"/>
      <c r="TLL90"/>
      <c r="TLM90"/>
      <c r="TLN90"/>
      <c r="TLO90"/>
      <c r="TLP90"/>
      <c r="TLQ90"/>
      <c r="TLR90"/>
      <c r="TLS90"/>
      <c r="TLT90"/>
      <c r="TLU90"/>
      <c r="TLV90"/>
      <c r="TLW90"/>
      <c r="TLX90"/>
      <c r="TLY90"/>
      <c r="TLZ90"/>
      <c r="TMA90"/>
      <c r="TMB90"/>
      <c r="TMC90"/>
      <c r="TMD90"/>
      <c r="TME90"/>
      <c r="TMF90"/>
      <c r="TMG90"/>
      <c r="TMH90"/>
      <c r="TMI90"/>
      <c r="TMJ90"/>
      <c r="TMK90"/>
      <c r="TML90"/>
      <c r="TMM90"/>
      <c r="TMN90"/>
      <c r="TMO90"/>
      <c r="TMP90"/>
      <c r="TMQ90"/>
      <c r="TMR90"/>
      <c r="TMS90"/>
      <c r="TMT90"/>
      <c r="TMU90"/>
      <c r="TMV90"/>
      <c r="TMW90"/>
      <c r="TMX90"/>
      <c r="TMY90"/>
      <c r="TMZ90"/>
      <c r="TNA90"/>
      <c r="TNB90"/>
      <c r="TNC90"/>
      <c r="TND90"/>
      <c r="TNE90"/>
      <c r="TNF90"/>
      <c r="TNG90"/>
      <c r="TNH90"/>
      <c r="TNI90"/>
      <c r="TNJ90"/>
      <c r="TNK90"/>
      <c r="TNL90"/>
      <c r="TNM90"/>
      <c r="TNN90"/>
      <c r="TNO90"/>
      <c r="TNP90"/>
      <c r="TNQ90"/>
      <c r="TNR90"/>
      <c r="TNS90"/>
      <c r="TNT90"/>
      <c r="TNU90"/>
      <c r="TNV90"/>
      <c r="TNW90"/>
      <c r="TNX90"/>
      <c r="TNY90"/>
      <c r="TNZ90"/>
      <c r="TOA90"/>
      <c r="TOB90"/>
      <c r="TOC90"/>
      <c r="TOD90"/>
      <c r="TOE90"/>
      <c r="TOF90"/>
      <c r="TOG90"/>
      <c r="TOH90"/>
      <c r="TOI90"/>
      <c r="TOJ90"/>
      <c r="TOK90"/>
      <c r="TOL90"/>
      <c r="TOM90"/>
      <c r="TON90"/>
      <c r="TOO90"/>
      <c r="TOP90"/>
      <c r="TOQ90"/>
      <c r="TOR90"/>
      <c r="TOS90"/>
      <c r="TOT90"/>
      <c r="TOU90"/>
      <c r="TOV90"/>
      <c r="TOW90"/>
      <c r="TOX90"/>
      <c r="TOY90"/>
      <c r="TOZ90"/>
      <c r="TPA90"/>
      <c r="TPB90"/>
      <c r="TPC90"/>
      <c r="TPD90"/>
      <c r="TPE90"/>
      <c r="TPF90"/>
      <c r="TPG90"/>
      <c r="TPH90"/>
      <c r="TPI90"/>
      <c r="TPJ90"/>
      <c r="TPK90"/>
      <c r="TPL90"/>
      <c r="TPM90"/>
      <c r="TPN90"/>
      <c r="TPO90"/>
      <c r="TPP90"/>
      <c r="TPQ90"/>
      <c r="TPR90"/>
      <c r="TPS90"/>
      <c r="TPT90"/>
      <c r="TPU90"/>
      <c r="TPV90"/>
      <c r="TPW90"/>
      <c r="TPX90"/>
      <c r="TPY90"/>
      <c r="TPZ90"/>
      <c r="TQA90"/>
      <c r="TQB90"/>
      <c r="TQC90"/>
      <c r="TQD90"/>
      <c r="TQE90"/>
      <c r="TQF90"/>
      <c r="TQG90"/>
      <c r="TQH90"/>
      <c r="TQI90"/>
      <c r="TQJ90"/>
      <c r="TQK90"/>
      <c r="TQL90"/>
      <c r="TQM90"/>
      <c r="TQN90"/>
      <c r="TQO90"/>
      <c r="TQP90"/>
      <c r="TQQ90"/>
      <c r="TQR90"/>
      <c r="TQS90"/>
      <c r="TQT90"/>
      <c r="TQU90"/>
      <c r="TQV90"/>
      <c r="TQW90"/>
      <c r="TQX90"/>
      <c r="TQY90"/>
      <c r="TQZ90"/>
      <c r="TRA90"/>
      <c r="TRB90"/>
      <c r="TRC90"/>
      <c r="TRD90"/>
      <c r="TRE90"/>
      <c r="TRF90"/>
      <c r="TRG90"/>
      <c r="TRH90"/>
      <c r="TRI90"/>
      <c r="TRJ90"/>
      <c r="TRK90"/>
      <c r="TRL90"/>
      <c r="TRM90"/>
      <c r="TRN90"/>
      <c r="TRO90"/>
      <c r="TRP90"/>
      <c r="TRQ90"/>
      <c r="TRR90"/>
      <c r="TRS90"/>
      <c r="TRT90"/>
      <c r="TRU90"/>
      <c r="TRV90"/>
      <c r="TRW90"/>
      <c r="TRX90"/>
      <c r="TRY90"/>
      <c r="TRZ90"/>
      <c r="TSA90"/>
      <c r="TSB90"/>
      <c r="TSC90"/>
      <c r="TSD90"/>
      <c r="TSE90"/>
      <c r="TSF90"/>
      <c r="TSG90"/>
      <c r="TSH90"/>
      <c r="TSI90"/>
      <c r="TSJ90"/>
      <c r="TSK90"/>
      <c r="TSL90"/>
      <c r="TSM90"/>
      <c r="TSN90"/>
      <c r="TSO90"/>
      <c r="TSP90"/>
      <c r="TSQ90"/>
      <c r="TSR90"/>
      <c r="TSS90"/>
      <c r="TST90"/>
      <c r="TSU90"/>
      <c r="TSV90"/>
      <c r="TSW90"/>
      <c r="TSX90"/>
      <c r="TSY90"/>
      <c r="TSZ90"/>
      <c r="TTA90"/>
      <c r="TTB90"/>
      <c r="TTC90"/>
      <c r="TTD90"/>
      <c r="TTE90"/>
      <c r="TTF90"/>
      <c r="TTG90"/>
      <c r="TTH90"/>
      <c r="TTI90"/>
      <c r="TTJ90"/>
      <c r="TTK90"/>
      <c r="TTL90"/>
      <c r="TTM90"/>
      <c r="TTN90"/>
      <c r="TTO90"/>
      <c r="TTP90"/>
      <c r="TTQ90"/>
      <c r="TTR90"/>
      <c r="TTS90"/>
      <c r="TTT90"/>
      <c r="TTU90"/>
      <c r="TTV90"/>
      <c r="TTW90"/>
      <c r="TTX90"/>
      <c r="TTY90"/>
      <c r="TTZ90"/>
      <c r="TUA90"/>
      <c r="TUB90"/>
      <c r="TUC90"/>
      <c r="TUD90"/>
      <c r="TUE90"/>
      <c r="TUF90"/>
      <c r="TUG90"/>
      <c r="TUH90"/>
      <c r="TUI90"/>
      <c r="TUJ90"/>
      <c r="TUK90"/>
      <c r="TUL90"/>
      <c r="TUM90"/>
      <c r="TUN90"/>
      <c r="TUO90"/>
      <c r="TUP90"/>
      <c r="TUQ90"/>
      <c r="TUR90"/>
      <c r="TUS90"/>
      <c r="TUT90"/>
      <c r="TUU90"/>
      <c r="TUV90"/>
      <c r="TUW90"/>
      <c r="TUX90"/>
      <c r="TUY90"/>
      <c r="TUZ90"/>
      <c r="TVA90"/>
      <c r="TVB90"/>
      <c r="TVC90"/>
      <c r="TVD90"/>
      <c r="TVE90"/>
      <c r="TVF90"/>
      <c r="TVG90"/>
      <c r="TVH90"/>
      <c r="TVI90"/>
      <c r="TVJ90"/>
      <c r="TVK90"/>
      <c r="TVL90"/>
      <c r="TVM90"/>
      <c r="TVN90"/>
      <c r="TVO90"/>
      <c r="TVP90"/>
      <c r="TVQ90"/>
      <c r="TVR90"/>
      <c r="TVS90"/>
      <c r="TVT90"/>
      <c r="TVU90"/>
      <c r="TVV90"/>
      <c r="TVW90"/>
      <c r="TVX90"/>
      <c r="TVY90"/>
      <c r="TVZ90"/>
      <c r="TWA90"/>
      <c r="TWB90"/>
      <c r="TWC90"/>
      <c r="TWD90"/>
      <c r="TWE90"/>
      <c r="TWF90"/>
      <c r="TWG90"/>
      <c r="TWH90"/>
      <c r="TWI90"/>
      <c r="TWJ90"/>
      <c r="TWK90"/>
      <c r="TWL90"/>
      <c r="TWM90"/>
      <c r="TWN90"/>
      <c r="TWO90"/>
      <c r="TWP90"/>
      <c r="TWQ90"/>
      <c r="TWR90"/>
      <c r="TWS90"/>
      <c r="TWT90"/>
      <c r="TWU90"/>
      <c r="TWV90"/>
      <c r="TWW90"/>
      <c r="TWX90"/>
      <c r="TWY90"/>
      <c r="TWZ90"/>
      <c r="TXA90"/>
      <c r="TXB90"/>
      <c r="TXC90"/>
      <c r="TXD90"/>
      <c r="TXE90"/>
      <c r="TXF90"/>
      <c r="TXG90"/>
      <c r="TXH90"/>
      <c r="TXI90"/>
      <c r="TXJ90"/>
      <c r="TXK90"/>
      <c r="TXL90"/>
      <c r="TXM90"/>
      <c r="TXN90"/>
      <c r="TXO90"/>
      <c r="TXP90"/>
      <c r="TXQ90"/>
      <c r="TXR90"/>
      <c r="TXS90"/>
      <c r="TXT90"/>
      <c r="TXU90"/>
      <c r="TXV90"/>
      <c r="TXW90"/>
      <c r="TXX90"/>
      <c r="TXY90"/>
      <c r="TXZ90"/>
      <c r="TYA90"/>
      <c r="TYB90"/>
      <c r="TYC90"/>
      <c r="TYD90"/>
      <c r="TYE90"/>
      <c r="TYF90"/>
      <c r="TYG90"/>
      <c r="TYH90"/>
      <c r="TYI90"/>
      <c r="TYJ90"/>
      <c r="TYK90"/>
      <c r="TYL90"/>
      <c r="TYM90"/>
      <c r="TYN90"/>
      <c r="TYO90"/>
      <c r="TYP90"/>
      <c r="TYQ90"/>
      <c r="TYR90"/>
      <c r="TYS90"/>
      <c r="TYT90"/>
      <c r="TYU90"/>
      <c r="TYV90"/>
      <c r="TYW90"/>
      <c r="TYX90"/>
      <c r="TYY90"/>
      <c r="TYZ90"/>
      <c r="TZA90"/>
      <c r="TZB90"/>
      <c r="TZC90"/>
      <c r="TZD90"/>
      <c r="TZE90"/>
      <c r="TZF90"/>
      <c r="TZG90"/>
      <c r="TZH90"/>
      <c r="TZI90"/>
      <c r="TZJ90"/>
      <c r="TZK90"/>
      <c r="TZL90"/>
      <c r="TZM90"/>
      <c r="TZN90"/>
      <c r="TZO90"/>
      <c r="TZP90"/>
      <c r="TZQ90"/>
      <c r="TZR90"/>
      <c r="TZS90"/>
      <c r="TZT90"/>
      <c r="TZU90"/>
      <c r="TZV90"/>
      <c r="TZW90"/>
      <c r="TZX90"/>
      <c r="TZY90"/>
      <c r="TZZ90"/>
      <c r="UAA90"/>
      <c r="UAB90"/>
      <c r="UAC90"/>
      <c r="UAD90"/>
      <c r="UAE90"/>
      <c r="UAF90"/>
      <c r="UAG90"/>
      <c r="UAH90"/>
      <c r="UAI90"/>
      <c r="UAJ90"/>
      <c r="UAK90"/>
      <c r="UAL90"/>
      <c r="UAM90"/>
      <c r="UAN90"/>
      <c r="UAO90"/>
      <c r="UAP90"/>
      <c r="UAQ90"/>
      <c r="UAR90"/>
      <c r="UAS90"/>
      <c r="UAT90"/>
      <c r="UAU90"/>
      <c r="UAV90"/>
      <c r="UAW90"/>
      <c r="UAX90"/>
      <c r="UAY90"/>
      <c r="UAZ90"/>
      <c r="UBA90"/>
      <c r="UBB90"/>
      <c r="UBC90"/>
      <c r="UBD90"/>
      <c r="UBE90"/>
      <c r="UBF90"/>
      <c r="UBG90"/>
      <c r="UBH90"/>
      <c r="UBI90"/>
      <c r="UBJ90"/>
      <c r="UBK90"/>
      <c r="UBL90"/>
      <c r="UBM90"/>
      <c r="UBN90"/>
      <c r="UBO90"/>
      <c r="UBP90"/>
      <c r="UBQ90"/>
      <c r="UBR90"/>
      <c r="UBS90"/>
      <c r="UBT90"/>
      <c r="UBU90"/>
      <c r="UBV90"/>
      <c r="UBW90"/>
      <c r="UBX90"/>
      <c r="UBY90"/>
      <c r="UBZ90"/>
      <c r="UCA90"/>
      <c r="UCB90"/>
      <c r="UCC90"/>
      <c r="UCD90"/>
      <c r="UCE90"/>
      <c r="UCF90"/>
      <c r="UCG90"/>
      <c r="UCH90"/>
      <c r="UCI90"/>
      <c r="UCJ90"/>
      <c r="UCK90"/>
      <c r="UCL90"/>
      <c r="UCM90"/>
      <c r="UCN90"/>
      <c r="UCO90"/>
      <c r="UCP90"/>
      <c r="UCQ90"/>
      <c r="UCR90"/>
      <c r="UCS90"/>
      <c r="UCT90"/>
      <c r="UCU90"/>
      <c r="UCV90"/>
      <c r="UCW90"/>
      <c r="UCX90"/>
      <c r="UCY90"/>
      <c r="UCZ90"/>
      <c r="UDA90"/>
      <c r="UDB90"/>
      <c r="UDC90"/>
      <c r="UDD90"/>
      <c r="UDE90"/>
      <c r="UDF90"/>
      <c r="UDG90"/>
      <c r="UDH90"/>
      <c r="UDI90"/>
      <c r="UDJ90"/>
      <c r="UDK90"/>
      <c r="UDL90"/>
      <c r="UDM90"/>
      <c r="UDN90"/>
      <c r="UDO90"/>
      <c r="UDP90"/>
      <c r="UDQ90"/>
      <c r="UDR90"/>
      <c r="UDS90"/>
      <c r="UDT90"/>
      <c r="UDU90"/>
      <c r="UDV90"/>
      <c r="UDW90"/>
      <c r="UDX90"/>
      <c r="UDY90"/>
      <c r="UDZ90"/>
      <c r="UEA90"/>
      <c r="UEB90"/>
      <c r="UEC90"/>
      <c r="UED90"/>
      <c r="UEE90"/>
      <c r="UEF90"/>
      <c r="UEG90"/>
      <c r="UEH90"/>
      <c r="UEI90"/>
      <c r="UEJ90"/>
      <c r="UEK90"/>
      <c r="UEL90"/>
      <c r="UEM90"/>
      <c r="UEN90"/>
      <c r="UEO90"/>
      <c r="UEP90"/>
      <c r="UEQ90"/>
      <c r="UER90"/>
      <c r="UES90"/>
      <c r="UET90"/>
      <c r="UEU90"/>
      <c r="UEV90"/>
      <c r="UEW90"/>
      <c r="UEX90"/>
      <c r="UEY90"/>
      <c r="UEZ90"/>
      <c r="UFA90"/>
      <c r="UFB90"/>
      <c r="UFC90"/>
      <c r="UFD90"/>
      <c r="UFE90"/>
      <c r="UFF90"/>
      <c r="UFG90"/>
      <c r="UFH90"/>
      <c r="UFI90"/>
      <c r="UFJ90"/>
      <c r="UFK90"/>
      <c r="UFL90"/>
      <c r="UFM90"/>
      <c r="UFN90"/>
      <c r="UFO90"/>
      <c r="UFP90"/>
      <c r="UFQ90"/>
      <c r="UFR90"/>
      <c r="UFS90"/>
      <c r="UFT90"/>
      <c r="UFU90"/>
      <c r="UFV90"/>
      <c r="UFW90"/>
      <c r="UFX90"/>
      <c r="UFY90"/>
      <c r="UFZ90"/>
      <c r="UGA90"/>
      <c r="UGB90"/>
      <c r="UGC90"/>
      <c r="UGD90"/>
      <c r="UGE90"/>
      <c r="UGF90"/>
      <c r="UGG90"/>
      <c r="UGH90"/>
      <c r="UGI90"/>
      <c r="UGJ90"/>
      <c r="UGK90"/>
      <c r="UGL90"/>
      <c r="UGM90"/>
      <c r="UGN90"/>
      <c r="UGO90"/>
      <c r="UGP90"/>
      <c r="UGQ90"/>
      <c r="UGR90"/>
      <c r="UGS90"/>
      <c r="UGT90"/>
      <c r="UGU90"/>
      <c r="UGV90"/>
      <c r="UGW90"/>
      <c r="UGX90"/>
      <c r="UGY90"/>
      <c r="UGZ90"/>
      <c r="UHA90"/>
      <c r="UHB90"/>
      <c r="UHC90"/>
      <c r="UHD90"/>
      <c r="UHE90"/>
      <c r="UHF90"/>
      <c r="UHG90"/>
      <c r="UHH90"/>
      <c r="UHI90"/>
      <c r="UHJ90"/>
      <c r="UHK90"/>
      <c r="UHL90"/>
      <c r="UHM90"/>
      <c r="UHN90"/>
      <c r="UHO90"/>
      <c r="UHP90"/>
      <c r="UHQ90"/>
      <c r="UHR90"/>
      <c r="UHS90"/>
      <c r="UHT90"/>
      <c r="UHU90"/>
      <c r="UHV90"/>
      <c r="UHW90"/>
      <c r="UHX90"/>
      <c r="UHY90"/>
      <c r="UHZ90"/>
      <c r="UIA90"/>
      <c r="UIB90"/>
      <c r="UIC90"/>
      <c r="UID90"/>
      <c r="UIE90"/>
      <c r="UIF90"/>
      <c r="UIG90"/>
      <c r="UIH90"/>
      <c r="UII90"/>
      <c r="UIJ90"/>
      <c r="UIK90"/>
      <c r="UIL90"/>
      <c r="UIM90"/>
      <c r="UIN90"/>
      <c r="UIO90"/>
      <c r="UIP90"/>
      <c r="UIQ90"/>
      <c r="UIR90"/>
      <c r="UIS90"/>
      <c r="UIT90"/>
      <c r="UIU90"/>
      <c r="UIV90"/>
      <c r="UIW90"/>
      <c r="UIX90"/>
      <c r="UIY90"/>
      <c r="UIZ90"/>
      <c r="UJA90"/>
      <c r="UJB90"/>
      <c r="UJC90"/>
      <c r="UJD90"/>
      <c r="UJE90"/>
      <c r="UJF90"/>
      <c r="UJG90"/>
      <c r="UJH90"/>
      <c r="UJI90"/>
      <c r="UJJ90"/>
      <c r="UJK90"/>
      <c r="UJL90"/>
      <c r="UJM90"/>
      <c r="UJN90"/>
      <c r="UJO90"/>
      <c r="UJP90"/>
      <c r="UJQ90"/>
      <c r="UJR90"/>
      <c r="UJS90"/>
      <c r="UJT90"/>
      <c r="UJU90"/>
      <c r="UJV90"/>
      <c r="UJW90"/>
      <c r="UJX90"/>
      <c r="UJY90"/>
      <c r="UJZ90"/>
      <c r="UKA90"/>
      <c r="UKB90"/>
      <c r="UKC90"/>
      <c r="UKD90"/>
      <c r="UKE90"/>
      <c r="UKF90"/>
      <c r="UKG90"/>
      <c r="UKH90"/>
      <c r="UKI90"/>
      <c r="UKJ90"/>
      <c r="UKK90"/>
      <c r="UKL90"/>
      <c r="UKM90"/>
      <c r="UKN90"/>
      <c r="UKO90"/>
      <c r="UKP90"/>
      <c r="UKQ90"/>
      <c r="UKR90"/>
      <c r="UKS90"/>
      <c r="UKT90"/>
      <c r="UKU90"/>
      <c r="UKV90"/>
      <c r="UKW90"/>
      <c r="UKX90"/>
      <c r="UKY90"/>
      <c r="UKZ90"/>
      <c r="ULA90"/>
      <c r="ULB90"/>
      <c r="ULC90"/>
      <c r="ULD90"/>
      <c r="ULE90"/>
      <c r="ULF90"/>
      <c r="ULG90"/>
      <c r="ULH90"/>
      <c r="ULI90"/>
      <c r="ULJ90"/>
      <c r="ULK90"/>
      <c r="ULL90"/>
      <c r="ULM90"/>
      <c r="ULN90"/>
      <c r="ULO90"/>
      <c r="ULP90"/>
      <c r="ULQ90"/>
      <c r="ULR90"/>
      <c r="ULS90"/>
      <c r="ULT90"/>
      <c r="ULU90"/>
      <c r="ULV90"/>
      <c r="ULW90"/>
      <c r="ULX90"/>
      <c r="ULY90"/>
      <c r="ULZ90"/>
      <c r="UMA90"/>
      <c r="UMB90"/>
      <c r="UMC90"/>
      <c r="UMD90"/>
      <c r="UME90"/>
      <c r="UMF90"/>
      <c r="UMG90"/>
      <c r="UMH90"/>
      <c r="UMI90"/>
      <c r="UMJ90"/>
      <c r="UMK90"/>
      <c r="UML90"/>
      <c r="UMM90"/>
      <c r="UMN90"/>
      <c r="UMO90"/>
      <c r="UMP90"/>
      <c r="UMQ90"/>
      <c r="UMR90"/>
      <c r="UMS90"/>
      <c r="UMT90"/>
      <c r="UMU90"/>
      <c r="UMV90"/>
      <c r="UMW90"/>
      <c r="UMX90"/>
      <c r="UMY90"/>
      <c r="UMZ90"/>
      <c r="UNA90"/>
      <c r="UNB90"/>
      <c r="UNC90"/>
      <c r="UND90"/>
      <c r="UNE90"/>
      <c r="UNF90"/>
      <c r="UNG90"/>
      <c r="UNH90"/>
      <c r="UNI90"/>
      <c r="UNJ90"/>
      <c r="UNK90"/>
      <c r="UNL90"/>
      <c r="UNM90"/>
      <c r="UNN90"/>
      <c r="UNO90"/>
      <c r="UNP90"/>
      <c r="UNQ90"/>
      <c r="UNR90"/>
      <c r="UNS90"/>
      <c r="UNT90"/>
      <c r="UNU90"/>
      <c r="UNV90"/>
      <c r="UNW90"/>
      <c r="UNX90"/>
      <c r="UNY90"/>
      <c r="UNZ90"/>
      <c r="UOA90"/>
      <c r="UOB90"/>
      <c r="UOC90"/>
      <c r="UOD90"/>
      <c r="UOE90"/>
      <c r="UOF90"/>
      <c r="UOG90"/>
      <c r="UOH90"/>
      <c r="UOI90"/>
      <c r="UOJ90"/>
      <c r="UOK90"/>
      <c r="UOL90"/>
      <c r="UOM90"/>
      <c r="UON90"/>
      <c r="UOO90"/>
      <c r="UOP90"/>
      <c r="UOQ90"/>
      <c r="UOR90"/>
      <c r="UOS90"/>
      <c r="UOT90"/>
      <c r="UOU90"/>
      <c r="UOV90"/>
      <c r="UOW90"/>
      <c r="UOX90"/>
      <c r="UOY90"/>
      <c r="UOZ90"/>
      <c r="UPA90"/>
      <c r="UPB90"/>
      <c r="UPC90"/>
      <c r="UPD90"/>
      <c r="UPE90"/>
      <c r="UPF90"/>
      <c r="UPG90"/>
      <c r="UPH90"/>
      <c r="UPI90"/>
      <c r="UPJ90"/>
      <c r="UPK90"/>
      <c r="UPL90"/>
      <c r="UPM90"/>
      <c r="UPN90"/>
      <c r="UPO90"/>
      <c r="UPP90"/>
      <c r="UPQ90"/>
      <c r="UPR90"/>
      <c r="UPS90"/>
      <c r="UPT90"/>
      <c r="UPU90"/>
      <c r="UPV90"/>
      <c r="UPW90"/>
      <c r="UPX90"/>
      <c r="UPY90"/>
      <c r="UPZ90"/>
      <c r="UQA90"/>
      <c r="UQB90"/>
      <c r="UQC90"/>
      <c r="UQD90"/>
      <c r="UQE90"/>
      <c r="UQF90"/>
      <c r="UQG90"/>
      <c r="UQH90"/>
      <c r="UQI90"/>
      <c r="UQJ90"/>
      <c r="UQK90"/>
      <c r="UQL90"/>
      <c r="UQM90"/>
      <c r="UQN90"/>
      <c r="UQO90"/>
      <c r="UQP90"/>
      <c r="UQQ90"/>
      <c r="UQR90"/>
      <c r="UQS90"/>
      <c r="UQT90"/>
      <c r="UQU90"/>
      <c r="UQV90"/>
      <c r="UQW90"/>
      <c r="UQX90"/>
      <c r="UQY90"/>
      <c r="UQZ90"/>
      <c r="URA90"/>
      <c r="URB90"/>
      <c r="URC90"/>
      <c r="URD90"/>
      <c r="URE90"/>
      <c r="URF90"/>
      <c r="URG90"/>
      <c r="URH90"/>
      <c r="URI90"/>
      <c r="URJ90"/>
      <c r="URK90"/>
      <c r="URL90"/>
      <c r="URM90"/>
      <c r="URN90"/>
      <c r="URO90"/>
      <c r="URP90"/>
      <c r="URQ90"/>
      <c r="URR90"/>
      <c r="URS90"/>
      <c r="URT90"/>
      <c r="URU90"/>
      <c r="URV90"/>
      <c r="URW90"/>
      <c r="URX90"/>
      <c r="URY90"/>
      <c r="URZ90"/>
      <c r="USA90"/>
      <c r="USB90"/>
      <c r="USC90"/>
      <c r="USD90"/>
      <c r="USE90"/>
      <c r="USF90"/>
      <c r="USG90"/>
      <c r="USH90"/>
      <c r="USI90"/>
      <c r="USJ90"/>
      <c r="USK90"/>
      <c r="USL90"/>
      <c r="USM90"/>
      <c r="USN90"/>
      <c r="USO90"/>
      <c r="USP90"/>
      <c r="USQ90"/>
      <c r="USR90"/>
      <c r="USS90"/>
      <c r="UST90"/>
      <c r="USU90"/>
      <c r="USV90"/>
      <c r="USW90"/>
      <c r="USX90"/>
      <c r="USY90"/>
      <c r="USZ90"/>
      <c r="UTA90"/>
      <c r="UTB90"/>
      <c r="UTC90"/>
      <c r="UTD90"/>
      <c r="UTE90"/>
      <c r="UTF90"/>
      <c r="UTG90"/>
      <c r="UTH90"/>
      <c r="UTI90"/>
      <c r="UTJ90"/>
      <c r="UTK90"/>
      <c r="UTL90"/>
      <c r="UTM90"/>
      <c r="UTN90"/>
      <c r="UTO90"/>
      <c r="UTP90"/>
      <c r="UTQ90"/>
      <c r="UTR90"/>
      <c r="UTS90"/>
      <c r="UTT90"/>
      <c r="UTU90"/>
      <c r="UTV90"/>
      <c r="UTW90"/>
      <c r="UTX90"/>
      <c r="UTY90"/>
      <c r="UTZ90"/>
      <c r="UUA90"/>
      <c r="UUB90"/>
      <c r="UUC90"/>
      <c r="UUD90"/>
      <c r="UUE90"/>
      <c r="UUF90"/>
      <c r="UUG90"/>
      <c r="UUH90"/>
      <c r="UUI90"/>
      <c r="UUJ90"/>
      <c r="UUK90"/>
      <c r="UUL90"/>
      <c r="UUM90"/>
      <c r="UUN90"/>
      <c r="UUO90"/>
      <c r="UUP90"/>
      <c r="UUQ90"/>
      <c r="UUR90"/>
      <c r="UUS90"/>
      <c r="UUT90"/>
      <c r="UUU90"/>
      <c r="UUV90"/>
      <c r="UUW90"/>
      <c r="UUX90"/>
      <c r="UUY90"/>
      <c r="UUZ90"/>
      <c r="UVA90"/>
      <c r="UVB90"/>
      <c r="UVC90"/>
      <c r="UVD90"/>
      <c r="UVE90"/>
      <c r="UVF90"/>
      <c r="UVG90"/>
      <c r="UVH90"/>
      <c r="UVI90"/>
      <c r="UVJ90"/>
      <c r="UVK90"/>
      <c r="UVL90"/>
      <c r="UVM90"/>
      <c r="UVN90"/>
      <c r="UVO90"/>
      <c r="UVP90"/>
      <c r="UVQ90"/>
      <c r="UVR90"/>
      <c r="UVS90"/>
      <c r="UVT90"/>
      <c r="UVU90"/>
      <c r="UVV90"/>
      <c r="UVW90"/>
      <c r="UVX90"/>
      <c r="UVY90"/>
      <c r="UVZ90"/>
      <c r="UWA90"/>
      <c r="UWB90"/>
      <c r="UWC90"/>
      <c r="UWD90"/>
      <c r="UWE90"/>
      <c r="UWF90"/>
      <c r="UWG90"/>
      <c r="UWH90"/>
      <c r="UWI90"/>
      <c r="UWJ90"/>
      <c r="UWK90"/>
      <c r="UWL90"/>
      <c r="UWM90"/>
      <c r="UWN90"/>
      <c r="UWO90"/>
      <c r="UWP90"/>
      <c r="UWQ90"/>
      <c r="UWR90"/>
      <c r="UWS90"/>
      <c r="UWT90"/>
      <c r="UWU90"/>
      <c r="UWV90"/>
      <c r="UWW90"/>
      <c r="UWX90"/>
      <c r="UWY90"/>
      <c r="UWZ90"/>
      <c r="UXA90"/>
      <c r="UXB90"/>
      <c r="UXC90"/>
      <c r="UXD90"/>
      <c r="UXE90"/>
      <c r="UXF90"/>
      <c r="UXG90"/>
      <c r="UXH90"/>
      <c r="UXI90"/>
      <c r="UXJ90"/>
      <c r="UXK90"/>
      <c r="UXL90"/>
      <c r="UXM90"/>
      <c r="UXN90"/>
      <c r="UXO90"/>
      <c r="UXP90"/>
      <c r="UXQ90"/>
      <c r="UXR90"/>
      <c r="UXS90"/>
      <c r="UXT90"/>
      <c r="UXU90"/>
      <c r="UXV90"/>
      <c r="UXW90"/>
      <c r="UXX90"/>
      <c r="UXY90"/>
      <c r="UXZ90"/>
      <c r="UYA90"/>
      <c r="UYB90"/>
      <c r="UYC90"/>
      <c r="UYD90"/>
      <c r="UYE90"/>
      <c r="UYF90"/>
      <c r="UYG90"/>
      <c r="UYH90"/>
      <c r="UYI90"/>
      <c r="UYJ90"/>
      <c r="UYK90"/>
      <c r="UYL90"/>
      <c r="UYM90"/>
      <c r="UYN90"/>
      <c r="UYO90"/>
      <c r="UYP90"/>
      <c r="UYQ90"/>
      <c r="UYR90"/>
      <c r="UYS90"/>
      <c r="UYT90"/>
      <c r="UYU90"/>
      <c r="UYV90"/>
      <c r="UYW90"/>
      <c r="UYX90"/>
      <c r="UYY90"/>
      <c r="UYZ90"/>
      <c r="UZA90"/>
      <c r="UZB90"/>
      <c r="UZC90"/>
      <c r="UZD90"/>
      <c r="UZE90"/>
      <c r="UZF90"/>
      <c r="UZG90"/>
      <c r="UZH90"/>
      <c r="UZI90"/>
      <c r="UZJ90"/>
      <c r="UZK90"/>
      <c r="UZL90"/>
      <c r="UZM90"/>
      <c r="UZN90"/>
      <c r="UZO90"/>
      <c r="UZP90"/>
      <c r="UZQ90"/>
      <c r="UZR90"/>
      <c r="UZS90"/>
      <c r="UZT90"/>
      <c r="UZU90"/>
      <c r="UZV90"/>
      <c r="UZW90"/>
      <c r="UZX90"/>
      <c r="UZY90"/>
      <c r="UZZ90"/>
      <c r="VAA90"/>
      <c r="VAB90"/>
      <c r="VAC90"/>
      <c r="VAD90"/>
      <c r="VAE90"/>
      <c r="VAF90"/>
      <c r="VAG90"/>
      <c r="VAH90"/>
      <c r="VAI90"/>
      <c r="VAJ90"/>
      <c r="VAK90"/>
      <c r="VAL90"/>
      <c r="VAM90"/>
      <c r="VAN90"/>
      <c r="VAO90"/>
      <c r="VAP90"/>
      <c r="VAQ90"/>
      <c r="VAR90"/>
      <c r="VAS90"/>
      <c r="VAT90"/>
      <c r="VAU90"/>
      <c r="VAV90"/>
      <c r="VAW90"/>
      <c r="VAX90"/>
      <c r="VAY90"/>
      <c r="VAZ90"/>
      <c r="VBA90"/>
      <c r="VBB90"/>
      <c r="VBC90"/>
      <c r="VBD90"/>
      <c r="VBE90"/>
      <c r="VBF90"/>
      <c r="VBG90"/>
      <c r="VBH90"/>
      <c r="VBI90"/>
      <c r="VBJ90"/>
      <c r="VBK90"/>
      <c r="VBL90"/>
      <c r="VBM90"/>
      <c r="VBN90"/>
      <c r="VBO90"/>
      <c r="VBP90"/>
      <c r="VBQ90"/>
      <c r="VBR90"/>
      <c r="VBS90"/>
      <c r="VBT90"/>
      <c r="VBU90"/>
      <c r="VBV90"/>
      <c r="VBW90"/>
      <c r="VBX90"/>
      <c r="VBY90"/>
      <c r="VBZ90"/>
      <c r="VCA90"/>
      <c r="VCB90"/>
      <c r="VCC90"/>
      <c r="VCD90"/>
      <c r="VCE90"/>
      <c r="VCF90"/>
      <c r="VCG90"/>
      <c r="VCH90"/>
      <c r="VCI90"/>
      <c r="VCJ90"/>
      <c r="VCK90"/>
      <c r="VCL90"/>
      <c r="VCM90"/>
      <c r="VCN90"/>
      <c r="VCO90"/>
      <c r="VCP90"/>
      <c r="VCQ90"/>
      <c r="VCR90"/>
      <c r="VCS90"/>
      <c r="VCT90"/>
      <c r="VCU90"/>
      <c r="VCV90"/>
      <c r="VCW90"/>
      <c r="VCX90"/>
      <c r="VCY90"/>
      <c r="VCZ90"/>
      <c r="VDA90"/>
      <c r="VDB90"/>
      <c r="VDC90"/>
      <c r="VDD90"/>
      <c r="VDE90"/>
      <c r="VDF90"/>
      <c r="VDG90"/>
      <c r="VDH90"/>
      <c r="VDI90"/>
      <c r="VDJ90"/>
      <c r="VDK90"/>
      <c r="VDL90"/>
      <c r="VDM90"/>
      <c r="VDN90"/>
      <c r="VDO90"/>
      <c r="VDP90"/>
      <c r="VDQ90"/>
      <c r="VDR90"/>
      <c r="VDS90"/>
      <c r="VDT90"/>
      <c r="VDU90"/>
      <c r="VDV90"/>
      <c r="VDW90"/>
      <c r="VDX90"/>
      <c r="VDY90"/>
      <c r="VDZ90"/>
      <c r="VEA90"/>
      <c r="VEB90"/>
      <c r="VEC90"/>
      <c r="VED90"/>
      <c r="VEE90"/>
      <c r="VEF90"/>
      <c r="VEG90"/>
      <c r="VEH90"/>
      <c r="VEI90"/>
      <c r="VEJ90"/>
      <c r="VEK90"/>
      <c r="VEL90"/>
      <c r="VEM90"/>
      <c r="VEN90"/>
      <c r="VEO90"/>
      <c r="VEP90"/>
      <c r="VEQ90"/>
      <c r="VER90"/>
      <c r="VES90"/>
      <c r="VET90"/>
      <c r="VEU90"/>
      <c r="VEV90"/>
      <c r="VEW90"/>
      <c r="VEX90"/>
      <c r="VEY90"/>
      <c r="VEZ90"/>
      <c r="VFA90"/>
      <c r="VFB90"/>
      <c r="VFC90"/>
      <c r="VFD90"/>
      <c r="VFE90"/>
      <c r="VFF90"/>
      <c r="VFG90"/>
      <c r="VFH90"/>
      <c r="VFI90"/>
      <c r="VFJ90"/>
      <c r="VFK90"/>
      <c r="VFL90"/>
      <c r="VFM90"/>
      <c r="VFN90"/>
      <c r="VFO90"/>
      <c r="VFP90"/>
      <c r="VFQ90"/>
      <c r="VFR90"/>
      <c r="VFS90"/>
      <c r="VFT90"/>
      <c r="VFU90"/>
      <c r="VFV90"/>
      <c r="VFW90"/>
      <c r="VFX90"/>
      <c r="VFY90"/>
      <c r="VFZ90"/>
      <c r="VGA90"/>
      <c r="VGB90"/>
      <c r="VGC90"/>
      <c r="VGD90"/>
      <c r="VGE90"/>
      <c r="VGF90"/>
      <c r="VGG90"/>
      <c r="VGH90"/>
      <c r="VGI90"/>
      <c r="VGJ90"/>
      <c r="VGK90"/>
      <c r="VGL90"/>
      <c r="VGM90"/>
      <c r="VGN90"/>
      <c r="VGO90"/>
      <c r="VGP90"/>
      <c r="VGQ90"/>
      <c r="VGR90"/>
      <c r="VGS90"/>
      <c r="VGT90"/>
      <c r="VGU90"/>
      <c r="VGV90"/>
      <c r="VGW90"/>
      <c r="VGX90"/>
      <c r="VGY90"/>
      <c r="VGZ90"/>
      <c r="VHA90"/>
      <c r="VHB90"/>
      <c r="VHC90"/>
      <c r="VHD90"/>
      <c r="VHE90"/>
      <c r="VHF90"/>
      <c r="VHG90"/>
      <c r="VHH90"/>
      <c r="VHI90"/>
      <c r="VHJ90"/>
      <c r="VHK90"/>
      <c r="VHL90"/>
      <c r="VHM90"/>
      <c r="VHN90"/>
      <c r="VHO90"/>
      <c r="VHP90"/>
      <c r="VHQ90"/>
      <c r="VHR90"/>
      <c r="VHS90"/>
      <c r="VHT90"/>
      <c r="VHU90"/>
      <c r="VHV90"/>
      <c r="VHW90"/>
      <c r="VHX90"/>
      <c r="VHY90"/>
      <c r="VHZ90"/>
      <c r="VIA90"/>
      <c r="VIB90"/>
      <c r="VIC90"/>
      <c r="VID90"/>
      <c r="VIE90"/>
      <c r="VIF90"/>
      <c r="VIG90"/>
      <c r="VIH90"/>
      <c r="VII90"/>
      <c r="VIJ90"/>
      <c r="VIK90"/>
      <c r="VIL90"/>
      <c r="VIM90"/>
      <c r="VIN90"/>
      <c r="VIO90"/>
      <c r="VIP90"/>
      <c r="VIQ90"/>
      <c r="VIR90"/>
      <c r="VIS90"/>
      <c r="VIT90"/>
      <c r="VIU90"/>
      <c r="VIV90"/>
      <c r="VIW90"/>
      <c r="VIX90"/>
      <c r="VIY90"/>
      <c r="VIZ90"/>
      <c r="VJA90"/>
      <c r="VJB90"/>
      <c r="VJC90"/>
      <c r="VJD90"/>
      <c r="VJE90"/>
      <c r="VJF90"/>
      <c r="VJG90"/>
      <c r="VJH90"/>
      <c r="VJI90"/>
      <c r="VJJ90"/>
      <c r="VJK90"/>
      <c r="VJL90"/>
      <c r="VJM90"/>
      <c r="VJN90"/>
      <c r="VJO90"/>
      <c r="VJP90"/>
      <c r="VJQ90"/>
      <c r="VJR90"/>
      <c r="VJS90"/>
      <c r="VJT90"/>
      <c r="VJU90"/>
      <c r="VJV90"/>
      <c r="VJW90"/>
      <c r="VJX90"/>
      <c r="VJY90"/>
      <c r="VJZ90"/>
      <c r="VKA90"/>
      <c r="VKB90"/>
      <c r="VKC90"/>
      <c r="VKD90"/>
      <c r="VKE90"/>
      <c r="VKF90"/>
      <c r="VKG90"/>
      <c r="VKH90"/>
      <c r="VKI90"/>
      <c r="VKJ90"/>
      <c r="VKK90"/>
      <c r="VKL90"/>
      <c r="VKM90"/>
      <c r="VKN90"/>
      <c r="VKO90"/>
      <c r="VKP90"/>
      <c r="VKQ90"/>
      <c r="VKR90"/>
      <c r="VKS90"/>
      <c r="VKT90"/>
      <c r="VKU90"/>
      <c r="VKV90"/>
      <c r="VKW90"/>
      <c r="VKX90"/>
      <c r="VKY90"/>
      <c r="VKZ90"/>
      <c r="VLA90"/>
      <c r="VLB90"/>
      <c r="VLC90"/>
      <c r="VLD90"/>
      <c r="VLE90"/>
      <c r="VLF90"/>
      <c r="VLG90"/>
      <c r="VLH90"/>
      <c r="VLI90"/>
      <c r="VLJ90"/>
      <c r="VLK90"/>
      <c r="VLL90"/>
      <c r="VLM90"/>
      <c r="VLN90"/>
      <c r="VLO90"/>
      <c r="VLP90"/>
      <c r="VLQ90"/>
      <c r="VLR90"/>
      <c r="VLS90"/>
      <c r="VLT90"/>
      <c r="VLU90"/>
      <c r="VLV90"/>
      <c r="VLW90"/>
      <c r="VLX90"/>
      <c r="VLY90"/>
      <c r="VLZ90"/>
      <c r="VMA90"/>
      <c r="VMB90"/>
      <c r="VMC90"/>
      <c r="VMD90"/>
      <c r="VME90"/>
      <c r="VMF90"/>
      <c r="VMG90"/>
      <c r="VMH90"/>
      <c r="VMI90"/>
      <c r="VMJ90"/>
      <c r="VMK90"/>
      <c r="VML90"/>
      <c r="VMM90"/>
      <c r="VMN90"/>
      <c r="VMO90"/>
      <c r="VMP90"/>
      <c r="VMQ90"/>
      <c r="VMR90"/>
      <c r="VMS90"/>
      <c r="VMT90"/>
      <c r="VMU90"/>
      <c r="VMV90"/>
      <c r="VMW90"/>
      <c r="VMX90"/>
      <c r="VMY90"/>
      <c r="VMZ90"/>
      <c r="VNA90"/>
      <c r="VNB90"/>
      <c r="VNC90"/>
      <c r="VND90"/>
      <c r="VNE90"/>
      <c r="VNF90"/>
      <c r="VNG90"/>
      <c r="VNH90"/>
      <c r="VNI90"/>
      <c r="VNJ90"/>
      <c r="VNK90"/>
      <c r="VNL90"/>
      <c r="VNM90"/>
      <c r="VNN90"/>
      <c r="VNO90"/>
      <c r="VNP90"/>
      <c r="VNQ90"/>
      <c r="VNR90"/>
      <c r="VNS90"/>
      <c r="VNT90"/>
      <c r="VNU90"/>
      <c r="VNV90"/>
      <c r="VNW90"/>
      <c r="VNX90"/>
      <c r="VNY90"/>
      <c r="VNZ90"/>
      <c r="VOA90"/>
      <c r="VOB90"/>
      <c r="VOC90"/>
      <c r="VOD90"/>
      <c r="VOE90"/>
      <c r="VOF90"/>
      <c r="VOG90"/>
      <c r="VOH90"/>
      <c r="VOI90"/>
      <c r="VOJ90"/>
      <c r="VOK90"/>
      <c r="VOL90"/>
      <c r="VOM90"/>
      <c r="VON90"/>
      <c r="VOO90"/>
      <c r="VOP90"/>
      <c r="VOQ90"/>
      <c r="VOR90"/>
      <c r="VOS90"/>
      <c r="VOT90"/>
      <c r="VOU90"/>
      <c r="VOV90"/>
      <c r="VOW90"/>
      <c r="VOX90"/>
      <c r="VOY90"/>
      <c r="VOZ90"/>
      <c r="VPA90"/>
      <c r="VPB90"/>
      <c r="VPC90"/>
      <c r="VPD90"/>
      <c r="VPE90"/>
      <c r="VPF90"/>
      <c r="VPG90"/>
      <c r="VPH90"/>
      <c r="VPI90"/>
      <c r="VPJ90"/>
      <c r="VPK90"/>
      <c r="VPL90"/>
      <c r="VPM90"/>
      <c r="VPN90"/>
      <c r="VPO90"/>
      <c r="VPP90"/>
      <c r="VPQ90"/>
      <c r="VPR90"/>
      <c r="VPS90"/>
      <c r="VPT90"/>
      <c r="VPU90"/>
      <c r="VPV90"/>
      <c r="VPW90"/>
      <c r="VPX90"/>
      <c r="VPY90"/>
      <c r="VPZ90"/>
      <c r="VQA90"/>
      <c r="VQB90"/>
      <c r="VQC90"/>
      <c r="VQD90"/>
      <c r="VQE90"/>
      <c r="VQF90"/>
      <c r="VQG90"/>
      <c r="VQH90"/>
      <c r="VQI90"/>
      <c r="VQJ90"/>
      <c r="VQK90"/>
      <c r="VQL90"/>
      <c r="VQM90"/>
      <c r="VQN90"/>
      <c r="VQO90"/>
      <c r="VQP90"/>
      <c r="VQQ90"/>
      <c r="VQR90"/>
      <c r="VQS90"/>
      <c r="VQT90"/>
      <c r="VQU90"/>
      <c r="VQV90"/>
      <c r="VQW90"/>
      <c r="VQX90"/>
      <c r="VQY90"/>
      <c r="VQZ90"/>
      <c r="VRA90"/>
      <c r="VRB90"/>
      <c r="VRC90"/>
      <c r="VRD90"/>
      <c r="VRE90"/>
      <c r="VRF90"/>
      <c r="VRG90"/>
      <c r="VRH90"/>
      <c r="VRI90"/>
      <c r="VRJ90"/>
      <c r="VRK90"/>
      <c r="VRL90"/>
      <c r="VRM90"/>
      <c r="VRN90"/>
      <c r="VRO90"/>
      <c r="VRP90"/>
      <c r="VRQ90"/>
      <c r="VRR90"/>
      <c r="VRS90"/>
      <c r="VRT90"/>
      <c r="VRU90"/>
      <c r="VRV90"/>
      <c r="VRW90"/>
      <c r="VRX90"/>
      <c r="VRY90"/>
      <c r="VRZ90"/>
      <c r="VSA90"/>
      <c r="VSB90"/>
      <c r="VSC90"/>
      <c r="VSD90"/>
      <c r="VSE90"/>
      <c r="VSF90"/>
      <c r="VSG90"/>
      <c r="VSH90"/>
      <c r="VSI90"/>
      <c r="VSJ90"/>
      <c r="VSK90"/>
      <c r="VSL90"/>
      <c r="VSM90"/>
      <c r="VSN90"/>
      <c r="VSO90"/>
      <c r="VSP90"/>
      <c r="VSQ90"/>
      <c r="VSR90"/>
      <c r="VSS90"/>
      <c r="VST90"/>
      <c r="VSU90"/>
      <c r="VSV90"/>
      <c r="VSW90"/>
      <c r="VSX90"/>
      <c r="VSY90"/>
      <c r="VSZ90"/>
      <c r="VTA90"/>
      <c r="VTB90"/>
      <c r="VTC90"/>
      <c r="VTD90"/>
      <c r="VTE90"/>
      <c r="VTF90"/>
      <c r="VTG90"/>
      <c r="VTH90"/>
      <c r="VTI90"/>
      <c r="VTJ90"/>
      <c r="VTK90"/>
      <c r="VTL90"/>
      <c r="VTM90"/>
      <c r="VTN90"/>
      <c r="VTO90"/>
      <c r="VTP90"/>
      <c r="VTQ90"/>
      <c r="VTR90"/>
      <c r="VTS90"/>
      <c r="VTT90"/>
      <c r="VTU90"/>
      <c r="VTV90"/>
      <c r="VTW90"/>
      <c r="VTX90"/>
      <c r="VTY90"/>
      <c r="VTZ90"/>
      <c r="VUA90"/>
      <c r="VUB90"/>
      <c r="VUC90"/>
      <c r="VUD90"/>
      <c r="VUE90"/>
      <c r="VUF90"/>
      <c r="VUG90"/>
      <c r="VUH90"/>
      <c r="VUI90"/>
      <c r="VUJ90"/>
      <c r="VUK90"/>
      <c r="VUL90"/>
      <c r="VUM90"/>
      <c r="VUN90"/>
      <c r="VUO90"/>
      <c r="VUP90"/>
      <c r="VUQ90"/>
      <c r="VUR90"/>
      <c r="VUS90"/>
      <c r="VUT90"/>
      <c r="VUU90"/>
      <c r="VUV90"/>
      <c r="VUW90"/>
      <c r="VUX90"/>
      <c r="VUY90"/>
      <c r="VUZ90"/>
      <c r="VVA90"/>
      <c r="VVB90"/>
      <c r="VVC90"/>
      <c r="VVD90"/>
      <c r="VVE90"/>
      <c r="VVF90"/>
      <c r="VVG90"/>
      <c r="VVH90"/>
      <c r="VVI90"/>
      <c r="VVJ90"/>
      <c r="VVK90"/>
      <c r="VVL90"/>
      <c r="VVM90"/>
      <c r="VVN90"/>
      <c r="VVO90"/>
      <c r="VVP90"/>
      <c r="VVQ90"/>
      <c r="VVR90"/>
      <c r="VVS90"/>
      <c r="VVT90"/>
      <c r="VVU90"/>
      <c r="VVV90"/>
      <c r="VVW90"/>
      <c r="VVX90"/>
      <c r="VVY90"/>
      <c r="VVZ90"/>
      <c r="VWA90"/>
      <c r="VWB90"/>
      <c r="VWC90"/>
      <c r="VWD90"/>
      <c r="VWE90"/>
      <c r="VWF90"/>
      <c r="VWG90"/>
      <c r="VWH90"/>
      <c r="VWI90"/>
      <c r="VWJ90"/>
      <c r="VWK90"/>
      <c r="VWL90"/>
      <c r="VWM90"/>
      <c r="VWN90"/>
      <c r="VWO90"/>
      <c r="VWP90"/>
      <c r="VWQ90"/>
      <c r="VWR90"/>
      <c r="VWS90"/>
      <c r="VWT90"/>
      <c r="VWU90"/>
      <c r="VWV90"/>
      <c r="VWW90"/>
      <c r="VWX90"/>
      <c r="VWY90"/>
      <c r="VWZ90"/>
      <c r="VXA90"/>
      <c r="VXB90"/>
      <c r="VXC90"/>
      <c r="VXD90"/>
      <c r="VXE90"/>
      <c r="VXF90"/>
      <c r="VXG90"/>
      <c r="VXH90"/>
      <c r="VXI90"/>
      <c r="VXJ90"/>
      <c r="VXK90"/>
      <c r="VXL90"/>
      <c r="VXM90"/>
      <c r="VXN90"/>
      <c r="VXO90"/>
      <c r="VXP90"/>
      <c r="VXQ90"/>
      <c r="VXR90"/>
      <c r="VXS90"/>
      <c r="VXT90"/>
      <c r="VXU90"/>
      <c r="VXV90"/>
      <c r="VXW90"/>
      <c r="VXX90"/>
      <c r="VXY90"/>
      <c r="VXZ90"/>
      <c r="VYA90"/>
      <c r="VYB90"/>
      <c r="VYC90"/>
      <c r="VYD90"/>
      <c r="VYE90"/>
      <c r="VYF90"/>
      <c r="VYG90"/>
      <c r="VYH90"/>
      <c r="VYI90"/>
      <c r="VYJ90"/>
      <c r="VYK90"/>
      <c r="VYL90"/>
      <c r="VYM90"/>
      <c r="VYN90"/>
      <c r="VYO90"/>
      <c r="VYP90"/>
      <c r="VYQ90"/>
      <c r="VYR90"/>
      <c r="VYS90"/>
      <c r="VYT90"/>
      <c r="VYU90"/>
      <c r="VYV90"/>
      <c r="VYW90"/>
      <c r="VYX90"/>
      <c r="VYY90"/>
      <c r="VYZ90"/>
      <c r="VZA90"/>
      <c r="VZB90"/>
      <c r="VZC90"/>
      <c r="VZD90"/>
      <c r="VZE90"/>
      <c r="VZF90"/>
      <c r="VZG90"/>
      <c r="VZH90"/>
      <c r="VZI90"/>
      <c r="VZJ90"/>
      <c r="VZK90"/>
      <c r="VZL90"/>
      <c r="VZM90"/>
      <c r="VZN90"/>
      <c r="VZO90"/>
      <c r="VZP90"/>
      <c r="VZQ90"/>
      <c r="VZR90"/>
      <c r="VZS90"/>
      <c r="VZT90"/>
      <c r="VZU90"/>
      <c r="VZV90"/>
      <c r="VZW90"/>
      <c r="VZX90"/>
      <c r="VZY90"/>
      <c r="VZZ90"/>
      <c r="WAA90"/>
      <c r="WAB90"/>
      <c r="WAC90"/>
      <c r="WAD90"/>
      <c r="WAE90"/>
      <c r="WAF90"/>
      <c r="WAG90"/>
      <c r="WAH90"/>
      <c r="WAI90"/>
      <c r="WAJ90"/>
      <c r="WAK90"/>
      <c r="WAL90"/>
      <c r="WAM90"/>
      <c r="WAN90"/>
      <c r="WAO90"/>
      <c r="WAP90"/>
      <c r="WAQ90"/>
      <c r="WAR90"/>
      <c r="WAS90"/>
      <c r="WAT90"/>
      <c r="WAU90"/>
      <c r="WAV90"/>
      <c r="WAW90"/>
      <c r="WAX90"/>
      <c r="WAY90"/>
      <c r="WAZ90"/>
      <c r="WBA90"/>
      <c r="WBB90"/>
      <c r="WBC90"/>
      <c r="WBD90"/>
      <c r="WBE90"/>
      <c r="WBF90"/>
      <c r="WBG90"/>
      <c r="WBH90"/>
      <c r="WBI90"/>
      <c r="WBJ90"/>
      <c r="WBK90"/>
      <c r="WBL90"/>
      <c r="WBM90"/>
      <c r="WBN90"/>
      <c r="WBO90"/>
      <c r="WBP90"/>
      <c r="WBQ90"/>
      <c r="WBR90"/>
      <c r="WBS90"/>
      <c r="WBT90"/>
      <c r="WBU90"/>
      <c r="WBV90"/>
      <c r="WBW90"/>
      <c r="WBX90"/>
      <c r="WBY90"/>
      <c r="WBZ90"/>
      <c r="WCA90"/>
      <c r="WCB90"/>
      <c r="WCC90"/>
      <c r="WCD90"/>
      <c r="WCE90"/>
      <c r="WCF90"/>
      <c r="WCG90"/>
      <c r="WCH90"/>
      <c r="WCI90"/>
      <c r="WCJ90"/>
      <c r="WCK90"/>
      <c r="WCL90"/>
      <c r="WCM90"/>
      <c r="WCN90"/>
      <c r="WCO90"/>
      <c r="WCP90"/>
      <c r="WCQ90"/>
      <c r="WCR90"/>
      <c r="WCS90"/>
      <c r="WCT90"/>
      <c r="WCU90"/>
      <c r="WCV90"/>
      <c r="WCW90"/>
      <c r="WCX90"/>
      <c r="WCY90"/>
      <c r="WCZ90"/>
      <c r="WDA90"/>
      <c r="WDB90"/>
      <c r="WDC90"/>
      <c r="WDD90"/>
      <c r="WDE90"/>
      <c r="WDF90"/>
      <c r="WDG90"/>
      <c r="WDH90"/>
      <c r="WDI90"/>
      <c r="WDJ90"/>
      <c r="WDK90"/>
      <c r="WDL90"/>
      <c r="WDM90"/>
      <c r="WDN90"/>
      <c r="WDO90"/>
      <c r="WDP90"/>
      <c r="WDQ90"/>
      <c r="WDR90"/>
      <c r="WDS90"/>
      <c r="WDT90"/>
      <c r="WDU90"/>
      <c r="WDV90"/>
      <c r="WDW90"/>
      <c r="WDX90"/>
      <c r="WDY90"/>
      <c r="WDZ90"/>
      <c r="WEA90"/>
      <c r="WEB90"/>
      <c r="WEC90"/>
      <c r="WED90"/>
      <c r="WEE90"/>
      <c r="WEF90"/>
      <c r="WEG90"/>
      <c r="WEH90"/>
      <c r="WEI90"/>
      <c r="WEJ90"/>
      <c r="WEK90"/>
      <c r="WEL90"/>
      <c r="WEM90"/>
      <c r="WEN90"/>
      <c r="WEO90"/>
      <c r="WEP90"/>
      <c r="WEQ90"/>
      <c r="WER90"/>
      <c r="WES90"/>
      <c r="WET90"/>
      <c r="WEU90"/>
      <c r="WEV90"/>
      <c r="WEW90"/>
      <c r="WEX90"/>
      <c r="WEY90"/>
      <c r="WEZ90"/>
      <c r="WFA90"/>
      <c r="WFB90"/>
      <c r="WFC90"/>
      <c r="WFD90"/>
      <c r="WFE90"/>
      <c r="WFF90"/>
      <c r="WFG90"/>
      <c r="WFH90"/>
      <c r="WFI90"/>
      <c r="WFJ90"/>
      <c r="WFK90"/>
      <c r="WFL90"/>
      <c r="WFM90"/>
      <c r="WFN90"/>
      <c r="WFO90"/>
      <c r="WFP90"/>
      <c r="WFQ90"/>
      <c r="WFR90"/>
      <c r="WFS90"/>
      <c r="WFT90"/>
      <c r="WFU90"/>
      <c r="WFV90"/>
      <c r="WFW90"/>
      <c r="WFX90"/>
      <c r="WFY90"/>
      <c r="WFZ90"/>
      <c r="WGA90"/>
      <c r="WGB90"/>
      <c r="WGC90"/>
      <c r="WGD90"/>
      <c r="WGE90"/>
      <c r="WGF90"/>
      <c r="WGG90"/>
      <c r="WGH90"/>
      <c r="WGI90"/>
      <c r="WGJ90"/>
      <c r="WGK90"/>
      <c r="WGL90"/>
      <c r="WGM90"/>
      <c r="WGN90"/>
      <c r="WGO90"/>
      <c r="WGP90"/>
      <c r="WGQ90"/>
      <c r="WGR90"/>
      <c r="WGS90"/>
      <c r="WGT90"/>
      <c r="WGU90"/>
      <c r="WGV90"/>
      <c r="WGW90"/>
      <c r="WGX90"/>
      <c r="WGY90"/>
      <c r="WGZ90"/>
      <c r="WHA90"/>
      <c r="WHB90"/>
      <c r="WHC90"/>
      <c r="WHD90"/>
      <c r="WHE90"/>
      <c r="WHF90"/>
      <c r="WHG90"/>
      <c r="WHH90"/>
      <c r="WHI90"/>
      <c r="WHJ90"/>
      <c r="WHK90"/>
      <c r="WHL90"/>
      <c r="WHM90"/>
      <c r="WHN90"/>
      <c r="WHO90"/>
      <c r="WHP90"/>
      <c r="WHQ90"/>
      <c r="WHR90"/>
      <c r="WHS90"/>
      <c r="WHT90"/>
      <c r="WHU90"/>
      <c r="WHV90"/>
      <c r="WHW90"/>
      <c r="WHX90"/>
      <c r="WHY90"/>
      <c r="WHZ90"/>
      <c r="WIA90"/>
      <c r="WIB90"/>
      <c r="WIC90"/>
      <c r="WID90"/>
      <c r="WIE90"/>
      <c r="WIF90"/>
      <c r="WIG90"/>
      <c r="WIH90"/>
      <c r="WII90"/>
      <c r="WIJ90"/>
      <c r="WIK90"/>
      <c r="WIL90"/>
      <c r="WIM90"/>
      <c r="WIN90"/>
      <c r="WIO90"/>
      <c r="WIP90"/>
      <c r="WIQ90"/>
      <c r="WIR90"/>
      <c r="WIS90"/>
      <c r="WIT90"/>
      <c r="WIU90"/>
      <c r="WIV90"/>
      <c r="WIW90"/>
      <c r="WIX90"/>
      <c r="WIY90"/>
      <c r="WIZ90"/>
      <c r="WJA90"/>
      <c r="WJB90"/>
      <c r="WJC90"/>
      <c r="WJD90"/>
      <c r="WJE90"/>
      <c r="WJF90"/>
      <c r="WJG90"/>
      <c r="WJH90"/>
      <c r="WJI90"/>
      <c r="WJJ90"/>
      <c r="WJK90"/>
      <c r="WJL90"/>
      <c r="WJM90"/>
      <c r="WJN90"/>
      <c r="WJO90"/>
      <c r="WJP90"/>
      <c r="WJQ90"/>
      <c r="WJR90"/>
      <c r="WJS90"/>
      <c r="WJT90"/>
      <c r="WJU90"/>
      <c r="WJV90"/>
      <c r="WJW90"/>
      <c r="WJX90"/>
      <c r="WJY90"/>
      <c r="WJZ90"/>
      <c r="WKA90"/>
      <c r="WKB90"/>
      <c r="WKC90"/>
      <c r="WKD90"/>
      <c r="WKE90"/>
      <c r="WKF90"/>
      <c r="WKG90"/>
      <c r="WKH90"/>
      <c r="WKI90"/>
      <c r="WKJ90"/>
      <c r="WKK90"/>
      <c r="WKL90"/>
      <c r="WKM90"/>
      <c r="WKN90"/>
      <c r="WKO90"/>
      <c r="WKP90"/>
      <c r="WKQ90"/>
      <c r="WKR90"/>
      <c r="WKS90"/>
      <c r="WKT90"/>
      <c r="WKU90"/>
      <c r="WKV90"/>
      <c r="WKW90"/>
      <c r="WKX90"/>
      <c r="WKY90"/>
      <c r="WKZ90"/>
      <c r="WLA90"/>
      <c r="WLB90"/>
      <c r="WLC90"/>
      <c r="WLD90"/>
      <c r="WLE90"/>
      <c r="WLF90"/>
      <c r="WLG90"/>
      <c r="WLH90"/>
      <c r="WLI90"/>
      <c r="WLJ90"/>
      <c r="WLK90"/>
      <c r="WLL90"/>
      <c r="WLM90"/>
      <c r="WLN90"/>
      <c r="WLO90"/>
      <c r="WLP90"/>
      <c r="WLQ90"/>
      <c r="WLR90"/>
      <c r="WLS90"/>
      <c r="WLT90"/>
      <c r="WLU90"/>
      <c r="WLV90"/>
      <c r="WLW90"/>
      <c r="WLX90"/>
      <c r="WLY90"/>
      <c r="WLZ90"/>
      <c r="WMA90"/>
      <c r="WMB90"/>
      <c r="WMC90"/>
      <c r="WMD90"/>
      <c r="WME90"/>
      <c r="WMF90"/>
      <c r="WMG90"/>
      <c r="WMH90"/>
      <c r="WMI90"/>
      <c r="WMJ90"/>
      <c r="WMK90"/>
      <c r="WML90"/>
      <c r="WMM90"/>
      <c r="WMN90"/>
      <c r="WMO90"/>
      <c r="WMP90"/>
      <c r="WMQ90"/>
      <c r="WMR90"/>
      <c r="WMS90"/>
      <c r="WMT90"/>
      <c r="WMU90"/>
      <c r="WMV90"/>
      <c r="WMW90"/>
      <c r="WMX90"/>
      <c r="WMY90"/>
      <c r="WMZ90"/>
      <c r="WNA90"/>
      <c r="WNB90"/>
      <c r="WNC90"/>
      <c r="WND90"/>
      <c r="WNE90"/>
      <c r="WNF90"/>
      <c r="WNG90"/>
      <c r="WNH90"/>
      <c r="WNI90"/>
      <c r="WNJ90"/>
      <c r="WNK90"/>
      <c r="WNL90"/>
      <c r="WNM90"/>
      <c r="WNN90"/>
      <c r="WNO90"/>
      <c r="WNP90"/>
      <c r="WNQ90"/>
      <c r="WNR90"/>
      <c r="WNS90"/>
      <c r="WNT90"/>
      <c r="WNU90"/>
      <c r="WNV90"/>
      <c r="WNW90"/>
      <c r="WNX90"/>
      <c r="WNY90"/>
      <c r="WNZ90"/>
      <c r="WOA90"/>
      <c r="WOB90"/>
      <c r="WOC90"/>
      <c r="WOD90"/>
      <c r="WOE90"/>
      <c r="WOF90"/>
      <c r="WOG90"/>
      <c r="WOH90"/>
      <c r="WOI90"/>
      <c r="WOJ90"/>
      <c r="WOK90"/>
      <c r="WOL90"/>
      <c r="WOM90"/>
      <c r="WON90"/>
      <c r="WOO90"/>
      <c r="WOP90"/>
      <c r="WOQ90"/>
      <c r="WOR90"/>
      <c r="WOS90"/>
      <c r="WOT90"/>
      <c r="WOU90"/>
      <c r="WOV90"/>
      <c r="WOW90"/>
      <c r="WOX90"/>
      <c r="WOY90"/>
      <c r="WOZ90"/>
      <c r="WPA90"/>
      <c r="WPB90"/>
      <c r="WPC90"/>
      <c r="WPD90"/>
      <c r="WPE90"/>
      <c r="WPF90"/>
      <c r="WPG90"/>
      <c r="WPH90"/>
      <c r="WPI90"/>
      <c r="WPJ90"/>
      <c r="WPK90"/>
      <c r="WPL90"/>
      <c r="WPM90"/>
      <c r="WPN90"/>
      <c r="WPO90"/>
      <c r="WPP90"/>
      <c r="WPQ90"/>
      <c r="WPR90"/>
      <c r="WPS90"/>
      <c r="WPT90"/>
      <c r="WPU90"/>
      <c r="WPV90"/>
      <c r="WPW90"/>
      <c r="WPX90"/>
      <c r="WPY90"/>
      <c r="WPZ90"/>
      <c r="WQA90"/>
      <c r="WQB90"/>
      <c r="WQC90"/>
      <c r="WQD90"/>
      <c r="WQE90"/>
      <c r="WQF90"/>
      <c r="WQG90"/>
      <c r="WQH90"/>
      <c r="WQI90"/>
      <c r="WQJ90"/>
      <c r="WQK90"/>
      <c r="WQL90"/>
      <c r="WQM90"/>
      <c r="WQN90"/>
      <c r="WQO90"/>
      <c r="WQP90"/>
      <c r="WQQ90"/>
      <c r="WQR90"/>
      <c r="WQS90"/>
      <c r="WQT90"/>
      <c r="WQU90"/>
      <c r="WQV90"/>
      <c r="WQW90"/>
      <c r="WQX90"/>
      <c r="WQY90"/>
      <c r="WQZ90"/>
      <c r="WRA90"/>
      <c r="WRB90"/>
      <c r="WRC90"/>
      <c r="WRD90"/>
      <c r="WRE90"/>
      <c r="WRF90"/>
      <c r="WRG90"/>
      <c r="WRH90"/>
      <c r="WRI90"/>
      <c r="WRJ90"/>
      <c r="WRK90"/>
      <c r="WRL90"/>
      <c r="WRM90"/>
      <c r="WRN90"/>
      <c r="WRO90"/>
      <c r="WRP90"/>
      <c r="WRQ90"/>
      <c r="WRR90"/>
      <c r="WRS90"/>
      <c r="WRT90"/>
      <c r="WRU90"/>
      <c r="WRV90"/>
      <c r="WRW90"/>
      <c r="WRX90"/>
      <c r="WRY90"/>
      <c r="WRZ90"/>
      <c r="WSA90"/>
      <c r="WSB90"/>
      <c r="WSC90"/>
      <c r="WSD90"/>
      <c r="WSE90"/>
      <c r="WSF90"/>
      <c r="WSG90"/>
      <c r="WSH90"/>
      <c r="WSI90"/>
      <c r="WSJ90"/>
      <c r="WSK90"/>
      <c r="WSL90"/>
      <c r="WSM90"/>
      <c r="WSN90"/>
      <c r="WSO90"/>
      <c r="WSP90"/>
      <c r="WSQ90"/>
      <c r="WSR90"/>
      <c r="WSS90"/>
      <c r="WST90"/>
      <c r="WSU90"/>
      <c r="WSV90"/>
      <c r="WSW90"/>
      <c r="WSX90"/>
      <c r="WSY90"/>
      <c r="WSZ90"/>
      <c r="WTA90"/>
      <c r="WTB90"/>
      <c r="WTC90"/>
      <c r="WTD90"/>
      <c r="WTE90"/>
      <c r="WTF90"/>
      <c r="WTG90"/>
      <c r="WTH90"/>
      <c r="WTI90"/>
      <c r="WTJ90"/>
      <c r="WTK90"/>
      <c r="WTL90"/>
      <c r="WTM90"/>
      <c r="WTN90"/>
      <c r="WTO90"/>
      <c r="WTP90"/>
      <c r="WTQ90"/>
      <c r="WTR90"/>
      <c r="WTS90"/>
      <c r="WTT90"/>
      <c r="WTU90"/>
      <c r="WTV90"/>
      <c r="WTW90"/>
      <c r="WTX90"/>
      <c r="WTY90"/>
      <c r="WTZ90"/>
      <c r="WUA90"/>
      <c r="WUB90"/>
      <c r="WUC90"/>
      <c r="WUD90"/>
      <c r="WUE90"/>
      <c r="WUF90"/>
      <c r="WUG90"/>
      <c r="WUH90"/>
      <c r="WUI90"/>
      <c r="WUJ90"/>
      <c r="WUK90"/>
      <c r="WUL90"/>
      <c r="WUM90"/>
      <c r="WUN90"/>
      <c r="WUO90"/>
      <c r="WUP90"/>
      <c r="WUQ90"/>
      <c r="WUR90"/>
      <c r="WUS90"/>
      <c r="WUT90"/>
      <c r="WUU90"/>
      <c r="WUV90"/>
      <c r="WUW90"/>
      <c r="WUX90"/>
      <c r="WUY90"/>
      <c r="WUZ90"/>
      <c r="WVA90"/>
      <c r="WVB90"/>
      <c r="WVC90"/>
      <c r="WVD90"/>
      <c r="WVE90"/>
      <c r="WVF90"/>
      <c r="WVG90"/>
      <c r="WVH90"/>
      <c r="WVI90"/>
      <c r="WVJ90"/>
      <c r="WVK90"/>
      <c r="WVL90"/>
      <c r="WVM90"/>
      <c r="WVN90"/>
      <c r="WVO90"/>
      <c r="WVP90"/>
      <c r="WVQ90"/>
      <c r="WVR90"/>
      <c r="WVS90"/>
      <c r="WVT90"/>
      <c r="WVU90"/>
      <c r="WVV90"/>
      <c r="WVW90"/>
      <c r="WVX90"/>
      <c r="WVY90"/>
      <c r="WVZ90"/>
      <c r="WWA90"/>
      <c r="WWB90"/>
      <c r="WWC90"/>
      <c r="WWD90"/>
      <c r="WWE90"/>
      <c r="WWF90"/>
      <c r="WWG90"/>
      <c r="WWH90"/>
      <c r="WWI90"/>
      <c r="WWJ90"/>
      <c r="WWK90"/>
      <c r="WWL90"/>
      <c r="WWM90"/>
      <c r="WWN90"/>
      <c r="WWO90"/>
      <c r="WWP90"/>
      <c r="WWQ90"/>
      <c r="WWR90"/>
      <c r="WWS90"/>
      <c r="WWT90"/>
      <c r="WWU90"/>
      <c r="WWV90"/>
      <c r="WWW90"/>
      <c r="WWX90"/>
      <c r="WWY90"/>
      <c r="WWZ90"/>
      <c r="WXA90"/>
      <c r="WXB90"/>
      <c r="WXC90"/>
      <c r="WXD90"/>
      <c r="WXE90"/>
      <c r="WXF90"/>
      <c r="WXG90"/>
      <c r="WXH90"/>
      <c r="WXI90"/>
      <c r="WXJ90"/>
      <c r="WXK90"/>
      <c r="WXL90"/>
      <c r="WXM90"/>
      <c r="WXN90"/>
      <c r="WXO90"/>
      <c r="WXP90"/>
      <c r="WXQ90"/>
      <c r="WXR90"/>
      <c r="WXS90"/>
      <c r="WXT90"/>
      <c r="WXU90"/>
      <c r="WXV90"/>
      <c r="WXW90"/>
      <c r="WXX90"/>
      <c r="WXY90"/>
      <c r="WXZ90"/>
      <c r="WYA90"/>
      <c r="WYB90"/>
      <c r="WYC90"/>
      <c r="WYD90"/>
      <c r="WYE90"/>
      <c r="WYF90"/>
      <c r="WYG90"/>
      <c r="WYH90"/>
      <c r="WYI90"/>
      <c r="WYJ90"/>
      <c r="WYK90"/>
      <c r="WYL90"/>
      <c r="WYM90"/>
      <c r="WYN90"/>
      <c r="WYO90"/>
      <c r="WYP90"/>
      <c r="WYQ90"/>
      <c r="WYR90"/>
      <c r="WYS90"/>
      <c r="WYT90"/>
      <c r="WYU90"/>
      <c r="WYV90"/>
      <c r="WYW90"/>
      <c r="WYX90"/>
      <c r="WYY90"/>
      <c r="WYZ90"/>
      <c r="WZA90"/>
      <c r="WZB90"/>
      <c r="WZC90"/>
      <c r="WZD90"/>
      <c r="WZE90"/>
      <c r="WZF90"/>
      <c r="WZG90"/>
      <c r="WZH90"/>
      <c r="WZI90"/>
      <c r="WZJ90"/>
      <c r="WZK90"/>
      <c r="WZL90"/>
      <c r="WZM90"/>
      <c r="WZN90"/>
      <c r="WZO90"/>
      <c r="WZP90"/>
      <c r="WZQ90"/>
      <c r="WZR90"/>
      <c r="WZS90"/>
      <c r="WZT90"/>
      <c r="WZU90"/>
      <c r="WZV90"/>
      <c r="WZW90"/>
      <c r="WZX90"/>
      <c r="WZY90"/>
      <c r="WZZ90"/>
      <c r="XAA90"/>
      <c r="XAB90"/>
      <c r="XAC90"/>
      <c r="XAD90"/>
      <c r="XAE90"/>
      <c r="XAF90"/>
      <c r="XAG90"/>
      <c r="XAH90"/>
      <c r="XAI90"/>
      <c r="XAJ90"/>
      <c r="XAK90"/>
      <c r="XAL90"/>
      <c r="XAM90"/>
      <c r="XAN90"/>
      <c r="XAO90"/>
      <c r="XAP90"/>
      <c r="XAQ90"/>
      <c r="XAR90"/>
      <c r="XAS90"/>
      <c r="XAT90"/>
      <c r="XAU90"/>
      <c r="XAV90"/>
      <c r="XAW90"/>
      <c r="XAX90"/>
      <c r="XAY90"/>
      <c r="XAZ90"/>
      <c r="XBA90"/>
      <c r="XBB90"/>
      <c r="XBC90"/>
      <c r="XBD90"/>
      <c r="XBE90"/>
      <c r="XBF90"/>
      <c r="XBG90"/>
      <c r="XBH90"/>
      <c r="XBI90"/>
      <c r="XBJ90"/>
      <c r="XBK90"/>
      <c r="XBL90"/>
      <c r="XBM90"/>
      <c r="XBN90"/>
      <c r="XBO90"/>
      <c r="XBP90"/>
      <c r="XBQ90"/>
      <c r="XBR90"/>
      <c r="XBS90"/>
      <c r="XBT90"/>
      <c r="XBU90"/>
      <c r="XBV90"/>
      <c r="XBW90"/>
      <c r="XBX90"/>
      <c r="XBY90"/>
      <c r="XBZ90"/>
      <c r="XCA90"/>
      <c r="XCB90"/>
      <c r="XCC90"/>
      <c r="XCD90"/>
      <c r="XCE90"/>
      <c r="XCF90"/>
      <c r="XCG90"/>
      <c r="XCH90"/>
      <c r="XCI90"/>
      <c r="XCJ90"/>
      <c r="XCK90"/>
      <c r="XCL90"/>
      <c r="XCM90"/>
      <c r="XCN90"/>
      <c r="XCO90"/>
      <c r="XCP90"/>
      <c r="XCQ90"/>
      <c r="XCR90"/>
      <c r="XCS90"/>
      <c r="XCT90"/>
      <c r="XCU90"/>
      <c r="XCV90"/>
      <c r="XCW90"/>
      <c r="XCX90"/>
      <c r="XCY90"/>
      <c r="XCZ90"/>
      <c r="XDA90"/>
      <c r="XDB90"/>
      <c r="XDC90"/>
      <c r="XDD90"/>
      <c r="XDE90"/>
      <c r="XDF90"/>
      <c r="XDG90"/>
      <c r="XDH90"/>
      <c r="XDI90"/>
      <c r="XDJ90"/>
      <c r="XDK90"/>
      <c r="XDL90"/>
      <c r="XDM90"/>
      <c r="XDN90"/>
      <c r="XDO90"/>
      <c r="XDP90"/>
      <c r="XDQ90"/>
      <c r="XDR90"/>
      <c r="XDS90"/>
      <c r="XDT90"/>
      <c r="XDU90"/>
      <c r="XDV90"/>
      <c r="XDW90"/>
      <c r="XDX90"/>
      <c r="XDY90"/>
      <c r="XDZ90"/>
      <c r="XEA90"/>
      <c r="XEB90"/>
      <c r="XEC90"/>
      <c r="XED90"/>
      <c r="XEE90"/>
      <c r="XEF90"/>
      <c r="XEG90"/>
      <c r="XEH90"/>
      <c r="XEI90"/>
      <c r="XEJ90"/>
      <c r="XEK90"/>
      <c r="XEL90"/>
      <c r="XEM90"/>
      <c r="XEN90"/>
      <c r="XEO90"/>
      <c r="XEP90"/>
      <c r="XEQ90"/>
      <c r="XER90"/>
      <c r="XES90"/>
      <c r="XET90"/>
      <c r="XEU90"/>
      <c r="XEV90"/>
      <c r="XEW90"/>
      <c r="XEX90"/>
      <c r="XEY90"/>
      <c r="XEZ90"/>
      <c r="XFA90"/>
      <c r="XFB90"/>
      <c r="XFC90"/>
    </row>
    <row r="91" spans="1:16383" ht="60" customHeight="1">
      <c r="A91" s="18">
        <v>90</v>
      </c>
      <c r="B91" s="16" t="s">
        <v>19329</v>
      </c>
      <c r="C91" s="54" t="s">
        <v>19330</v>
      </c>
      <c r="D91" s="20">
        <f>COUNTIFS(调查表!C:C,年代!C91,调查表!H:H,"不详")</f>
        <v>0</v>
      </c>
      <c r="E91" s="47">
        <f>COUNTIFS(调查表!C:C,年代!C91,调查表!H:H,"夏")</f>
        <v>0</v>
      </c>
      <c r="F91" s="20">
        <f>COUNTIFS(调查表!C:C,年代!C91,调查表!H:H,"商")</f>
        <v>0</v>
      </c>
      <c r="G91" s="20">
        <f>COUNTIFS(调查表!C:C,年代!C91,调查表!H:H,"周（春秋战国）")</f>
        <v>0</v>
      </c>
      <c r="H91" s="20">
        <f>COUNTIFS(调查表!C:C,年代!C91,调查表!H:H,"秦朝")</f>
        <v>0</v>
      </c>
      <c r="I91" s="20">
        <f>COUNTIFS(调查表!C:C,年代!C91,调查表!H:H,"西汉")</f>
        <v>0</v>
      </c>
      <c r="J91" s="20">
        <f>COUNTIFS(调查表!C:C,年代!C91,调查表!H:H,"新朝")</f>
        <v>0</v>
      </c>
      <c r="K91" s="20">
        <f>COUNTIFS(调查表!C:C,年代!C91,调查表!H:H,"东汉")</f>
        <v>0</v>
      </c>
      <c r="L91" s="20">
        <f>COUNTIFS(调查表!C:C,年代!C91,调查表!H:H,"三国")</f>
        <v>0</v>
      </c>
      <c r="M91" s="20">
        <f>COUNTIFS(调查表!C:C,年代!C91,调查表!H:H,"晋")</f>
        <v>0</v>
      </c>
      <c r="N91" s="20">
        <f>COUNTIFS(调查表!C:C,年代!C91,调查表!H:H,"南北朝")</f>
        <v>0</v>
      </c>
      <c r="O91" s="20">
        <f>COUNTIFS(调查表!C:C,年代!C91,调查表!H:H,"隋朝")</f>
        <v>0</v>
      </c>
      <c r="P91" s="20">
        <f>COUNTIFS(调查表!C:C,年代!C91,调查表!H:H,"唐朝")</f>
        <v>0</v>
      </c>
      <c r="Q91" s="20">
        <f>COUNTIFS(调查表!C:C,年代!C91,调查表!H:H,"五代十国")</f>
        <v>0</v>
      </c>
      <c r="R91" s="20">
        <f>COUNTIFS(调查表!C:C,年代!C91,调查表!H:H,"宋")</f>
        <v>0</v>
      </c>
      <c r="S91" s="20">
        <f>COUNTIFS(调查表!C:C,年代!C91,调查表!H:H,"元")</f>
        <v>4</v>
      </c>
      <c r="T91" s="20">
        <f>COUNTIFS(调查表!C:C,年代!C91,调查表!H:H,"明")</f>
        <v>3</v>
      </c>
      <c r="U91" s="20">
        <f>COUNTIFS(调查表!C:C,年代!C91,调查表!H:H,"清")</f>
        <v>28</v>
      </c>
      <c r="V91" s="20">
        <f>COUNTIFS(调查表!C:C,年代!C91,调查表!H:H,"中华民国")</f>
        <v>9</v>
      </c>
      <c r="W91" s="20">
        <f>COUNTIFS(调查表!C:C,年代!C91,调查表!H:H,"50年代")</f>
        <v>0</v>
      </c>
      <c r="X91" s="20">
        <f>COUNTIFS(调查表!C:C,年代!C91,调查表!H:H,"60年代")</f>
        <v>0</v>
      </c>
      <c r="Y91" s="20">
        <f>COUNTIFS(调查表!C:C,年代!C91,调查表!H:H,"70年代")</f>
        <v>0</v>
      </c>
      <c r="Z91" s="20">
        <f>COUNTIFS(调查表!C:C,年代!C91,调查表!H:H,"80年代")</f>
        <v>0</v>
      </c>
      <c r="AA91" s="20">
        <f>COUNTIFS(调查表!C:C,年代!C91,调查表!H:H,"现代")</f>
        <v>0</v>
      </c>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c r="AMK91"/>
      <c r="AML91"/>
      <c r="AMM91"/>
      <c r="AMN91"/>
      <c r="AMO91"/>
      <c r="AMP91"/>
      <c r="AMQ91"/>
      <c r="AMR91"/>
      <c r="AMS91"/>
      <c r="AMT91"/>
      <c r="AMU91"/>
      <c r="AMV91"/>
      <c r="AMW91"/>
      <c r="AMX91"/>
      <c r="AMY91"/>
      <c r="AMZ91"/>
      <c r="ANA91"/>
      <c r="ANB91"/>
      <c r="ANC91"/>
      <c r="AND91"/>
      <c r="ANE91"/>
      <c r="ANF91"/>
      <c r="ANG91"/>
      <c r="ANH91"/>
      <c r="ANI91"/>
      <c r="ANJ91"/>
      <c r="ANK91"/>
      <c r="ANL91"/>
      <c r="ANM91"/>
      <c r="ANN91"/>
      <c r="ANO91"/>
      <c r="ANP91"/>
      <c r="ANQ91"/>
      <c r="ANR91"/>
      <c r="ANS91"/>
      <c r="ANT91"/>
      <c r="ANU91"/>
      <c r="ANV91"/>
      <c r="ANW91"/>
      <c r="ANX91"/>
      <c r="ANY91"/>
      <c r="ANZ91"/>
      <c r="AOA91"/>
      <c r="AOB91"/>
      <c r="AOC91"/>
      <c r="AOD91"/>
      <c r="AOE91"/>
      <c r="AOF91"/>
      <c r="AOG91"/>
      <c r="AOH91"/>
      <c r="AOI91"/>
      <c r="AOJ91"/>
      <c r="AOK91"/>
      <c r="AOL91"/>
      <c r="AOM91"/>
      <c r="AON91"/>
      <c r="AOO91"/>
      <c r="AOP91"/>
      <c r="AOQ91"/>
      <c r="AOR91"/>
      <c r="AOS91"/>
      <c r="AOT91"/>
      <c r="AOU91"/>
      <c r="AOV91"/>
      <c r="AOW91"/>
      <c r="AOX91"/>
      <c r="AOY91"/>
      <c r="AOZ91"/>
      <c r="APA91"/>
      <c r="APB91"/>
      <c r="APC91"/>
      <c r="APD91"/>
      <c r="APE91"/>
      <c r="APF91"/>
      <c r="APG91"/>
      <c r="APH91"/>
      <c r="API91"/>
      <c r="APJ91"/>
      <c r="APK91"/>
      <c r="APL91"/>
      <c r="APM91"/>
      <c r="APN91"/>
      <c r="APO91"/>
      <c r="APP91"/>
      <c r="APQ91"/>
      <c r="APR91"/>
      <c r="APS91"/>
      <c r="APT91"/>
      <c r="APU91"/>
      <c r="APV91"/>
      <c r="APW91"/>
      <c r="APX91"/>
      <c r="APY91"/>
      <c r="APZ91"/>
      <c r="AQA91"/>
      <c r="AQB91"/>
      <c r="AQC91"/>
      <c r="AQD91"/>
      <c r="AQE91"/>
      <c r="AQF91"/>
      <c r="AQG91"/>
      <c r="AQH91"/>
      <c r="AQI91"/>
      <c r="AQJ91"/>
      <c r="AQK91"/>
      <c r="AQL91"/>
      <c r="AQM91"/>
      <c r="AQN91"/>
      <c r="AQO91"/>
      <c r="AQP91"/>
      <c r="AQQ91"/>
      <c r="AQR91"/>
      <c r="AQS91"/>
      <c r="AQT91"/>
      <c r="AQU91"/>
      <c r="AQV91"/>
      <c r="AQW91"/>
      <c r="AQX91"/>
      <c r="AQY91"/>
      <c r="AQZ91"/>
      <c r="ARA91"/>
      <c r="ARB91"/>
      <c r="ARC91"/>
      <c r="ARD91"/>
      <c r="ARE91"/>
      <c r="ARF91"/>
      <c r="ARG91"/>
      <c r="ARH91"/>
      <c r="ARI91"/>
      <c r="ARJ91"/>
      <c r="ARK91"/>
      <c r="ARL91"/>
      <c r="ARM91"/>
      <c r="ARN91"/>
      <c r="ARO91"/>
      <c r="ARP91"/>
      <c r="ARQ91"/>
      <c r="ARR91"/>
      <c r="ARS91"/>
      <c r="ART91"/>
      <c r="ARU91"/>
      <c r="ARV91"/>
      <c r="ARW91"/>
      <c r="ARX91"/>
      <c r="ARY91"/>
      <c r="ARZ91"/>
      <c r="ASA91"/>
      <c r="ASB91"/>
      <c r="ASC91"/>
      <c r="ASD91"/>
      <c r="ASE91"/>
      <c r="ASF91"/>
      <c r="ASG91"/>
      <c r="ASH91"/>
      <c r="ASI91"/>
      <c r="ASJ91"/>
      <c r="ASK91"/>
      <c r="ASL91"/>
      <c r="ASM91"/>
      <c r="ASN91"/>
      <c r="ASO91"/>
      <c r="ASP91"/>
      <c r="ASQ91"/>
      <c r="ASR91"/>
      <c r="ASS91"/>
      <c r="AST91"/>
      <c r="ASU91"/>
      <c r="ASV91"/>
      <c r="ASW91"/>
      <c r="ASX91"/>
      <c r="ASY91"/>
      <c r="ASZ91"/>
      <c r="ATA91"/>
      <c r="ATB91"/>
      <c r="ATC91"/>
      <c r="ATD91"/>
      <c r="ATE91"/>
      <c r="ATF91"/>
      <c r="ATG91"/>
      <c r="ATH91"/>
      <c r="ATI91"/>
      <c r="ATJ91"/>
      <c r="ATK91"/>
      <c r="ATL91"/>
      <c r="ATM91"/>
      <c r="ATN91"/>
      <c r="ATO91"/>
      <c r="ATP91"/>
      <c r="ATQ91"/>
      <c r="ATR91"/>
      <c r="ATS91"/>
      <c r="ATT91"/>
      <c r="ATU91"/>
      <c r="ATV91"/>
      <c r="ATW91"/>
      <c r="ATX91"/>
      <c r="ATY91"/>
      <c r="ATZ91"/>
      <c r="AUA91"/>
      <c r="AUB91"/>
      <c r="AUC91"/>
      <c r="AUD91"/>
      <c r="AUE91"/>
      <c r="AUF91"/>
      <c r="AUG91"/>
      <c r="AUH91"/>
      <c r="AUI91"/>
      <c r="AUJ91"/>
      <c r="AUK91"/>
      <c r="AUL91"/>
      <c r="AUM91"/>
      <c r="AUN91"/>
      <c r="AUO91"/>
      <c r="AUP91"/>
      <c r="AUQ91"/>
      <c r="AUR91"/>
      <c r="AUS91"/>
      <c r="AUT91"/>
      <c r="AUU91"/>
      <c r="AUV91"/>
      <c r="AUW91"/>
      <c r="AUX91"/>
      <c r="AUY91"/>
      <c r="AUZ91"/>
      <c r="AVA91"/>
      <c r="AVB91"/>
      <c r="AVC91"/>
      <c r="AVD91"/>
      <c r="AVE91"/>
      <c r="AVF91"/>
      <c r="AVG91"/>
      <c r="AVH91"/>
      <c r="AVI91"/>
      <c r="AVJ91"/>
      <c r="AVK91"/>
      <c r="AVL91"/>
      <c r="AVM91"/>
      <c r="AVN91"/>
      <c r="AVO91"/>
      <c r="AVP91"/>
      <c r="AVQ91"/>
      <c r="AVR91"/>
      <c r="AVS91"/>
      <c r="AVT91"/>
      <c r="AVU91"/>
      <c r="AVV91"/>
      <c r="AVW91"/>
      <c r="AVX91"/>
      <c r="AVY91"/>
      <c r="AVZ91"/>
      <c r="AWA91"/>
      <c r="AWB91"/>
      <c r="AWC91"/>
      <c r="AWD91"/>
      <c r="AWE91"/>
      <c r="AWF91"/>
      <c r="AWG91"/>
      <c r="AWH91"/>
      <c r="AWI91"/>
      <c r="AWJ91"/>
      <c r="AWK91"/>
      <c r="AWL91"/>
      <c r="AWM91"/>
      <c r="AWN91"/>
      <c r="AWO91"/>
      <c r="AWP91"/>
      <c r="AWQ91"/>
      <c r="AWR91"/>
      <c r="AWS91"/>
      <c r="AWT91"/>
      <c r="AWU91"/>
      <c r="AWV91"/>
      <c r="AWW91"/>
      <c r="AWX91"/>
      <c r="AWY91"/>
      <c r="AWZ91"/>
      <c r="AXA91"/>
      <c r="AXB91"/>
      <c r="AXC91"/>
      <c r="AXD91"/>
      <c r="AXE91"/>
      <c r="AXF91"/>
      <c r="AXG91"/>
      <c r="AXH91"/>
      <c r="AXI91"/>
      <c r="AXJ91"/>
      <c r="AXK91"/>
      <c r="AXL91"/>
      <c r="AXM91"/>
      <c r="AXN91"/>
      <c r="AXO91"/>
      <c r="AXP91"/>
      <c r="AXQ91"/>
      <c r="AXR91"/>
      <c r="AXS91"/>
      <c r="AXT91"/>
      <c r="AXU91"/>
      <c r="AXV91"/>
      <c r="AXW91"/>
      <c r="AXX91"/>
      <c r="AXY91"/>
      <c r="AXZ91"/>
      <c r="AYA91"/>
      <c r="AYB91"/>
      <c r="AYC91"/>
      <c r="AYD91"/>
      <c r="AYE91"/>
      <c r="AYF91"/>
      <c r="AYG91"/>
      <c r="AYH91"/>
      <c r="AYI91"/>
      <c r="AYJ91"/>
      <c r="AYK91"/>
      <c r="AYL91"/>
      <c r="AYM91"/>
      <c r="AYN91"/>
      <c r="AYO91"/>
      <c r="AYP91"/>
      <c r="AYQ91"/>
      <c r="AYR91"/>
      <c r="AYS91"/>
      <c r="AYT91"/>
      <c r="AYU91"/>
      <c r="AYV91"/>
      <c r="AYW91"/>
      <c r="AYX91"/>
      <c r="AYY91"/>
      <c r="AYZ91"/>
      <c r="AZA91"/>
      <c r="AZB91"/>
      <c r="AZC91"/>
      <c r="AZD91"/>
      <c r="AZE91"/>
      <c r="AZF91"/>
      <c r="AZG91"/>
      <c r="AZH91"/>
      <c r="AZI91"/>
      <c r="AZJ91"/>
      <c r="AZK91"/>
      <c r="AZL91"/>
      <c r="AZM91"/>
      <c r="AZN91"/>
      <c r="AZO91"/>
      <c r="AZP91"/>
      <c r="AZQ91"/>
      <c r="AZR91"/>
      <c r="AZS91"/>
      <c r="AZT91"/>
      <c r="AZU91"/>
      <c r="AZV91"/>
      <c r="AZW91"/>
      <c r="AZX91"/>
      <c r="AZY91"/>
      <c r="AZZ91"/>
      <c r="BAA91"/>
      <c r="BAB91"/>
      <c r="BAC91"/>
      <c r="BAD91"/>
      <c r="BAE91"/>
      <c r="BAF91"/>
      <c r="BAG91"/>
      <c r="BAH91"/>
      <c r="BAI91"/>
      <c r="BAJ91"/>
      <c r="BAK91"/>
      <c r="BAL91"/>
      <c r="BAM91"/>
      <c r="BAN91"/>
      <c r="BAO91"/>
      <c r="BAP91"/>
      <c r="BAQ91"/>
      <c r="BAR91"/>
      <c r="BAS91"/>
      <c r="BAT91"/>
      <c r="BAU91"/>
      <c r="BAV91"/>
      <c r="BAW91"/>
      <c r="BAX91"/>
      <c r="BAY91"/>
      <c r="BAZ91"/>
      <c r="BBA91"/>
      <c r="BBB91"/>
      <c r="BBC91"/>
      <c r="BBD91"/>
      <c r="BBE91"/>
      <c r="BBF91"/>
      <c r="BBG91"/>
      <c r="BBH91"/>
      <c r="BBI91"/>
      <c r="BBJ91"/>
      <c r="BBK91"/>
      <c r="BBL91"/>
      <c r="BBM91"/>
      <c r="BBN91"/>
      <c r="BBO91"/>
      <c r="BBP91"/>
      <c r="BBQ91"/>
      <c r="BBR91"/>
      <c r="BBS91"/>
      <c r="BBT91"/>
      <c r="BBU91"/>
      <c r="BBV91"/>
      <c r="BBW91"/>
      <c r="BBX91"/>
      <c r="BBY91"/>
      <c r="BBZ91"/>
      <c r="BCA91"/>
      <c r="BCB91"/>
      <c r="BCC91"/>
      <c r="BCD91"/>
      <c r="BCE91"/>
      <c r="BCF91"/>
      <c r="BCG91"/>
      <c r="BCH91"/>
      <c r="BCI91"/>
      <c r="BCJ91"/>
      <c r="BCK91"/>
      <c r="BCL91"/>
      <c r="BCM91"/>
      <c r="BCN91"/>
      <c r="BCO91"/>
      <c r="BCP91"/>
      <c r="BCQ91"/>
      <c r="BCR91"/>
      <c r="BCS91"/>
      <c r="BCT91"/>
      <c r="BCU91"/>
      <c r="BCV91"/>
      <c r="BCW91"/>
      <c r="BCX91"/>
      <c r="BCY91"/>
      <c r="BCZ91"/>
      <c r="BDA91"/>
      <c r="BDB91"/>
      <c r="BDC91"/>
      <c r="BDD91"/>
      <c r="BDE91"/>
      <c r="BDF91"/>
      <c r="BDG91"/>
      <c r="BDH91"/>
      <c r="BDI91"/>
      <c r="BDJ91"/>
      <c r="BDK91"/>
      <c r="BDL91"/>
      <c r="BDM91"/>
      <c r="BDN91"/>
      <c r="BDO91"/>
      <c r="BDP91"/>
      <c r="BDQ91"/>
      <c r="BDR91"/>
      <c r="BDS91"/>
      <c r="BDT91"/>
      <c r="BDU91"/>
      <c r="BDV91"/>
      <c r="BDW91"/>
      <c r="BDX91"/>
      <c r="BDY91"/>
      <c r="BDZ91"/>
      <c r="BEA91"/>
      <c r="BEB91"/>
      <c r="BEC91"/>
      <c r="BED91"/>
      <c r="BEE91"/>
      <c r="BEF91"/>
      <c r="BEG91"/>
      <c r="BEH91"/>
      <c r="BEI91"/>
      <c r="BEJ91"/>
      <c r="BEK91"/>
      <c r="BEL91"/>
      <c r="BEM91"/>
      <c r="BEN91"/>
      <c r="BEO91"/>
      <c r="BEP91"/>
      <c r="BEQ91"/>
      <c r="BER91"/>
      <c r="BES91"/>
      <c r="BET91"/>
      <c r="BEU91"/>
      <c r="BEV91"/>
      <c r="BEW91"/>
      <c r="BEX91"/>
      <c r="BEY91"/>
      <c r="BEZ91"/>
      <c r="BFA91"/>
      <c r="BFB91"/>
      <c r="BFC91"/>
      <c r="BFD91"/>
      <c r="BFE91"/>
      <c r="BFF91"/>
      <c r="BFG91"/>
      <c r="BFH91"/>
      <c r="BFI91"/>
      <c r="BFJ91"/>
      <c r="BFK91"/>
      <c r="BFL91"/>
      <c r="BFM91"/>
      <c r="BFN91"/>
      <c r="BFO91"/>
      <c r="BFP91"/>
      <c r="BFQ91"/>
      <c r="BFR91"/>
      <c r="BFS91"/>
      <c r="BFT91"/>
      <c r="BFU91"/>
      <c r="BFV91"/>
      <c r="BFW91"/>
      <c r="BFX91"/>
      <c r="BFY91"/>
      <c r="BFZ91"/>
      <c r="BGA91"/>
      <c r="BGB91"/>
      <c r="BGC91"/>
      <c r="BGD91"/>
      <c r="BGE91"/>
      <c r="BGF91"/>
      <c r="BGG91"/>
      <c r="BGH91"/>
      <c r="BGI91"/>
      <c r="BGJ91"/>
      <c r="BGK91"/>
      <c r="BGL91"/>
      <c r="BGM91"/>
      <c r="BGN91"/>
      <c r="BGO91"/>
      <c r="BGP91"/>
      <c r="BGQ91"/>
      <c r="BGR91"/>
      <c r="BGS91"/>
      <c r="BGT91"/>
      <c r="BGU91"/>
      <c r="BGV91"/>
      <c r="BGW91"/>
      <c r="BGX91"/>
      <c r="BGY91"/>
      <c r="BGZ91"/>
      <c r="BHA91"/>
      <c r="BHB91"/>
      <c r="BHC91"/>
      <c r="BHD91"/>
      <c r="BHE91"/>
      <c r="BHF91"/>
      <c r="BHG91"/>
      <c r="BHH91"/>
      <c r="BHI91"/>
      <c r="BHJ91"/>
      <c r="BHK91"/>
      <c r="BHL91"/>
      <c r="BHM91"/>
      <c r="BHN91"/>
      <c r="BHO91"/>
      <c r="BHP91"/>
      <c r="BHQ91"/>
      <c r="BHR91"/>
      <c r="BHS91"/>
      <c r="BHT91"/>
      <c r="BHU91"/>
      <c r="BHV91"/>
      <c r="BHW91"/>
      <c r="BHX91"/>
      <c r="BHY91"/>
      <c r="BHZ91"/>
      <c r="BIA91"/>
      <c r="BIB91"/>
      <c r="BIC91"/>
      <c r="BID91"/>
      <c r="BIE91"/>
      <c r="BIF91"/>
      <c r="BIG91"/>
      <c r="BIH91"/>
      <c r="BII91"/>
      <c r="BIJ91"/>
      <c r="BIK91"/>
      <c r="BIL91"/>
      <c r="BIM91"/>
      <c r="BIN91"/>
      <c r="BIO91"/>
      <c r="BIP91"/>
      <c r="BIQ91"/>
      <c r="BIR91"/>
      <c r="BIS91"/>
      <c r="BIT91"/>
      <c r="BIU91"/>
      <c r="BIV91"/>
      <c r="BIW91"/>
      <c r="BIX91"/>
      <c r="BIY91"/>
      <c r="BIZ91"/>
      <c r="BJA91"/>
      <c r="BJB91"/>
      <c r="BJC91"/>
      <c r="BJD91"/>
      <c r="BJE91"/>
      <c r="BJF91"/>
      <c r="BJG91"/>
      <c r="BJH91"/>
      <c r="BJI91"/>
      <c r="BJJ91"/>
      <c r="BJK91"/>
      <c r="BJL91"/>
      <c r="BJM91"/>
      <c r="BJN91"/>
      <c r="BJO91"/>
      <c r="BJP91"/>
      <c r="BJQ91"/>
      <c r="BJR91"/>
      <c r="BJS91"/>
      <c r="BJT91"/>
      <c r="BJU91"/>
      <c r="BJV91"/>
      <c r="BJW91"/>
      <c r="BJX91"/>
      <c r="BJY91"/>
      <c r="BJZ91"/>
      <c r="BKA91"/>
      <c r="BKB91"/>
      <c r="BKC91"/>
      <c r="BKD91"/>
      <c r="BKE91"/>
      <c r="BKF91"/>
      <c r="BKG91"/>
      <c r="BKH91"/>
      <c r="BKI91"/>
      <c r="BKJ91"/>
      <c r="BKK91"/>
      <c r="BKL91"/>
      <c r="BKM91"/>
      <c r="BKN91"/>
      <c r="BKO91"/>
      <c r="BKP91"/>
      <c r="BKQ91"/>
      <c r="BKR91"/>
      <c r="BKS91"/>
      <c r="BKT91"/>
      <c r="BKU91"/>
      <c r="BKV91"/>
      <c r="BKW91"/>
      <c r="BKX91"/>
      <c r="BKY91"/>
      <c r="BKZ91"/>
      <c r="BLA91"/>
      <c r="BLB91"/>
      <c r="BLC91"/>
      <c r="BLD91"/>
      <c r="BLE91"/>
      <c r="BLF91"/>
      <c r="BLG91"/>
      <c r="BLH91"/>
      <c r="BLI91"/>
      <c r="BLJ91"/>
      <c r="BLK91"/>
      <c r="BLL91"/>
      <c r="BLM91"/>
      <c r="BLN91"/>
      <c r="BLO91"/>
      <c r="BLP91"/>
      <c r="BLQ91"/>
      <c r="BLR91"/>
      <c r="BLS91"/>
      <c r="BLT91"/>
      <c r="BLU91"/>
      <c r="BLV91"/>
      <c r="BLW91"/>
      <c r="BLX91"/>
      <c r="BLY91"/>
      <c r="BLZ91"/>
      <c r="BMA91"/>
      <c r="BMB91"/>
      <c r="BMC91"/>
      <c r="BMD91"/>
      <c r="BME91"/>
      <c r="BMF91"/>
      <c r="BMG91"/>
      <c r="BMH91"/>
      <c r="BMI91"/>
      <c r="BMJ91"/>
      <c r="BMK91"/>
      <c r="BML91"/>
      <c r="BMM91"/>
      <c r="BMN91"/>
      <c r="BMO91"/>
      <c r="BMP91"/>
      <c r="BMQ91"/>
      <c r="BMR91"/>
      <c r="BMS91"/>
      <c r="BMT91"/>
      <c r="BMU91"/>
      <c r="BMV91"/>
      <c r="BMW91"/>
      <c r="BMX91"/>
      <c r="BMY91"/>
      <c r="BMZ91"/>
      <c r="BNA91"/>
      <c r="BNB91"/>
      <c r="BNC91"/>
      <c r="BND91"/>
      <c r="BNE91"/>
      <c r="BNF91"/>
      <c r="BNG91"/>
      <c r="BNH91"/>
      <c r="BNI91"/>
      <c r="BNJ91"/>
      <c r="BNK91"/>
      <c r="BNL91"/>
      <c r="BNM91"/>
      <c r="BNN91"/>
      <c r="BNO91"/>
      <c r="BNP91"/>
      <c r="BNQ91"/>
      <c r="BNR91"/>
      <c r="BNS91"/>
      <c r="BNT91"/>
      <c r="BNU91"/>
      <c r="BNV91"/>
      <c r="BNW91"/>
      <c r="BNX91"/>
      <c r="BNY91"/>
      <c r="BNZ91"/>
      <c r="BOA91"/>
      <c r="BOB91"/>
      <c r="BOC91"/>
      <c r="BOD91"/>
      <c r="BOE91"/>
      <c r="BOF91"/>
      <c r="BOG91"/>
      <c r="BOH91"/>
      <c r="BOI91"/>
      <c r="BOJ91"/>
      <c r="BOK91"/>
      <c r="BOL91"/>
      <c r="BOM91"/>
      <c r="BON91"/>
      <c r="BOO91"/>
      <c r="BOP91"/>
      <c r="BOQ91"/>
      <c r="BOR91"/>
      <c r="BOS91"/>
      <c r="BOT91"/>
      <c r="BOU91"/>
      <c r="BOV91"/>
      <c r="BOW91"/>
      <c r="BOX91"/>
      <c r="BOY91"/>
      <c r="BOZ91"/>
      <c r="BPA91"/>
      <c r="BPB91"/>
      <c r="BPC91"/>
      <c r="BPD91"/>
      <c r="BPE91"/>
      <c r="BPF91"/>
      <c r="BPG91"/>
      <c r="BPH91"/>
      <c r="BPI91"/>
      <c r="BPJ91"/>
      <c r="BPK91"/>
      <c r="BPL91"/>
      <c r="BPM91"/>
      <c r="BPN91"/>
      <c r="BPO91"/>
      <c r="BPP91"/>
      <c r="BPQ91"/>
      <c r="BPR91"/>
      <c r="BPS91"/>
      <c r="BPT91"/>
      <c r="BPU91"/>
      <c r="BPV91"/>
      <c r="BPW91"/>
      <c r="BPX91"/>
      <c r="BPY91"/>
      <c r="BPZ91"/>
      <c r="BQA91"/>
      <c r="BQB91"/>
      <c r="BQC91"/>
      <c r="BQD91"/>
      <c r="BQE91"/>
      <c r="BQF91"/>
      <c r="BQG91"/>
      <c r="BQH91"/>
      <c r="BQI91"/>
      <c r="BQJ91"/>
      <c r="BQK91"/>
      <c r="BQL91"/>
      <c r="BQM91"/>
      <c r="BQN91"/>
      <c r="BQO91"/>
      <c r="BQP91"/>
      <c r="BQQ91"/>
      <c r="BQR91"/>
      <c r="BQS91"/>
      <c r="BQT91"/>
      <c r="BQU91"/>
      <c r="BQV91"/>
      <c r="BQW91"/>
      <c r="BQX91"/>
      <c r="BQY91"/>
      <c r="BQZ91"/>
      <c r="BRA91"/>
      <c r="BRB91"/>
      <c r="BRC91"/>
      <c r="BRD91"/>
      <c r="BRE91"/>
      <c r="BRF91"/>
      <c r="BRG91"/>
      <c r="BRH91"/>
      <c r="BRI91"/>
      <c r="BRJ91"/>
      <c r="BRK91"/>
      <c r="BRL91"/>
      <c r="BRM91"/>
      <c r="BRN91"/>
      <c r="BRO91"/>
      <c r="BRP91"/>
      <c r="BRQ91"/>
      <c r="BRR91"/>
      <c r="BRS91"/>
      <c r="BRT91"/>
      <c r="BRU91"/>
      <c r="BRV91"/>
      <c r="BRW91"/>
      <c r="BRX91"/>
      <c r="BRY91"/>
      <c r="BRZ91"/>
      <c r="BSA91"/>
      <c r="BSB91"/>
      <c r="BSC91"/>
      <c r="BSD91"/>
      <c r="BSE91"/>
      <c r="BSF91"/>
      <c r="BSG91"/>
      <c r="BSH91"/>
      <c r="BSI91"/>
      <c r="BSJ91"/>
      <c r="BSK91"/>
      <c r="BSL91"/>
      <c r="BSM91"/>
      <c r="BSN91"/>
      <c r="BSO91"/>
      <c r="BSP91"/>
      <c r="BSQ91"/>
      <c r="BSR91"/>
      <c r="BSS91"/>
      <c r="BST91"/>
      <c r="BSU91"/>
      <c r="BSV91"/>
      <c r="BSW91"/>
      <c r="BSX91"/>
      <c r="BSY91"/>
      <c r="BSZ91"/>
      <c r="BTA91"/>
      <c r="BTB91"/>
      <c r="BTC91"/>
      <c r="BTD91"/>
      <c r="BTE91"/>
      <c r="BTF91"/>
      <c r="BTG91"/>
      <c r="BTH91"/>
      <c r="BTI91"/>
      <c r="BTJ91"/>
      <c r="BTK91"/>
      <c r="BTL91"/>
      <c r="BTM91"/>
      <c r="BTN91"/>
      <c r="BTO91"/>
      <c r="BTP91"/>
      <c r="BTQ91"/>
      <c r="BTR91"/>
      <c r="BTS91"/>
      <c r="BTT91"/>
      <c r="BTU91"/>
      <c r="BTV91"/>
      <c r="BTW91"/>
      <c r="BTX91"/>
      <c r="BTY91"/>
      <c r="BTZ91"/>
      <c r="BUA91"/>
      <c r="BUB91"/>
      <c r="BUC91"/>
      <c r="BUD91"/>
      <c r="BUE91"/>
      <c r="BUF91"/>
      <c r="BUG91"/>
      <c r="BUH91"/>
      <c r="BUI91"/>
      <c r="BUJ91"/>
      <c r="BUK91"/>
      <c r="BUL91"/>
      <c r="BUM91"/>
      <c r="BUN91"/>
      <c r="BUO91"/>
      <c r="BUP91"/>
      <c r="BUQ91"/>
      <c r="BUR91"/>
      <c r="BUS91"/>
      <c r="BUT91"/>
      <c r="BUU91"/>
      <c r="BUV91"/>
      <c r="BUW91"/>
      <c r="BUX91"/>
      <c r="BUY91"/>
      <c r="BUZ91"/>
      <c r="BVA91"/>
      <c r="BVB91"/>
      <c r="BVC91"/>
      <c r="BVD91"/>
      <c r="BVE91"/>
      <c r="BVF91"/>
      <c r="BVG91"/>
      <c r="BVH91"/>
      <c r="BVI91"/>
      <c r="BVJ91"/>
      <c r="BVK91"/>
      <c r="BVL91"/>
      <c r="BVM91"/>
      <c r="BVN91"/>
      <c r="BVO91"/>
      <c r="BVP91"/>
      <c r="BVQ91"/>
      <c r="BVR91"/>
      <c r="BVS91"/>
      <c r="BVT91"/>
      <c r="BVU91"/>
      <c r="BVV91"/>
      <c r="BVW91"/>
      <c r="BVX91"/>
      <c r="BVY91"/>
      <c r="BVZ91"/>
      <c r="BWA91"/>
      <c r="BWB91"/>
      <c r="BWC91"/>
      <c r="BWD91"/>
      <c r="BWE91"/>
      <c r="BWF91"/>
      <c r="BWG91"/>
      <c r="BWH91"/>
      <c r="BWI91"/>
      <c r="BWJ91"/>
      <c r="BWK91"/>
      <c r="BWL91"/>
      <c r="BWM91"/>
      <c r="BWN91"/>
      <c r="BWO91"/>
      <c r="BWP91"/>
      <c r="BWQ91"/>
      <c r="BWR91"/>
      <c r="BWS91"/>
      <c r="BWT91"/>
      <c r="BWU91"/>
      <c r="BWV91"/>
      <c r="BWW91"/>
      <c r="BWX91"/>
      <c r="BWY91"/>
      <c r="BWZ91"/>
      <c r="BXA91"/>
      <c r="BXB91"/>
      <c r="BXC91"/>
      <c r="BXD91"/>
      <c r="BXE91"/>
      <c r="BXF91"/>
      <c r="BXG91"/>
      <c r="BXH91"/>
      <c r="BXI91"/>
      <c r="BXJ91"/>
      <c r="BXK91"/>
      <c r="BXL91"/>
      <c r="BXM91"/>
      <c r="BXN91"/>
      <c r="BXO91"/>
      <c r="BXP91"/>
      <c r="BXQ91"/>
      <c r="BXR91"/>
      <c r="BXS91"/>
      <c r="BXT91"/>
      <c r="BXU91"/>
      <c r="BXV91"/>
      <c r="BXW91"/>
      <c r="BXX91"/>
      <c r="BXY91"/>
      <c r="BXZ91"/>
      <c r="BYA91"/>
      <c r="BYB91"/>
      <c r="BYC91"/>
      <c r="BYD91"/>
      <c r="BYE91"/>
      <c r="BYF91"/>
      <c r="BYG91"/>
      <c r="BYH91"/>
      <c r="BYI91"/>
      <c r="BYJ91"/>
      <c r="BYK91"/>
      <c r="BYL91"/>
      <c r="BYM91"/>
      <c r="BYN91"/>
      <c r="BYO91"/>
      <c r="BYP91"/>
      <c r="BYQ91"/>
      <c r="BYR91"/>
      <c r="BYS91"/>
      <c r="BYT91"/>
      <c r="BYU91"/>
      <c r="BYV91"/>
      <c r="BYW91"/>
      <c r="BYX91"/>
      <c r="BYY91"/>
      <c r="BYZ91"/>
      <c r="BZA91"/>
      <c r="BZB91"/>
      <c r="BZC91"/>
      <c r="BZD91"/>
      <c r="BZE91"/>
      <c r="BZF91"/>
      <c r="BZG91"/>
      <c r="BZH91"/>
      <c r="BZI91"/>
      <c r="BZJ91"/>
      <c r="BZK91"/>
      <c r="BZL91"/>
      <c r="BZM91"/>
      <c r="BZN91"/>
      <c r="BZO91"/>
      <c r="BZP91"/>
      <c r="BZQ91"/>
      <c r="BZR91"/>
      <c r="BZS91"/>
      <c r="BZT91"/>
      <c r="BZU91"/>
      <c r="BZV91"/>
      <c r="BZW91"/>
      <c r="BZX91"/>
      <c r="BZY91"/>
      <c r="BZZ91"/>
      <c r="CAA91"/>
      <c r="CAB91"/>
      <c r="CAC91"/>
      <c r="CAD91"/>
      <c r="CAE91"/>
      <c r="CAF91"/>
      <c r="CAG91"/>
      <c r="CAH91"/>
      <c r="CAI91"/>
      <c r="CAJ91"/>
      <c r="CAK91"/>
      <c r="CAL91"/>
      <c r="CAM91"/>
      <c r="CAN91"/>
      <c r="CAO91"/>
      <c r="CAP91"/>
      <c r="CAQ91"/>
      <c r="CAR91"/>
      <c r="CAS91"/>
      <c r="CAT91"/>
      <c r="CAU91"/>
      <c r="CAV91"/>
      <c r="CAW91"/>
      <c r="CAX91"/>
      <c r="CAY91"/>
      <c r="CAZ91"/>
      <c r="CBA91"/>
      <c r="CBB91"/>
      <c r="CBC91"/>
      <c r="CBD91"/>
      <c r="CBE91"/>
      <c r="CBF91"/>
      <c r="CBG91"/>
      <c r="CBH91"/>
      <c r="CBI91"/>
      <c r="CBJ91"/>
      <c r="CBK91"/>
      <c r="CBL91"/>
      <c r="CBM91"/>
      <c r="CBN91"/>
      <c r="CBO91"/>
      <c r="CBP91"/>
      <c r="CBQ91"/>
      <c r="CBR91"/>
      <c r="CBS91"/>
      <c r="CBT91"/>
      <c r="CBU91"/>
      <c r="CBV91"/>
      <c r="CBW91"/>
      <c r="CBX91"/>
      <c r="CBY91"/>
      <c r="CBZ91"/>
      <c r="CCA91"/>
      <c r="CCB91"/>
      <c r="CCC91"/>
      <c r="CCD91"/>
      <c r="CCE91"/>
      <c r="CCF91"/>
      <c r="CCG91"/>
      <c r="CCH91"/>
      <c r="CCI91"/>
      <c r="CCJ91"/>
      <c r="CCK91"/>
      <c r="CCL91"/>
      <c r="CCM91"/>
      <c r="CCN91"/>
      <c r="CCO91"/>
      <c r="CCP91"/>
      <c r="CCQ91"/>
      <c r="CCR91"/>
      <c r="CCS91"/>
      <c r="CCT91"/>
      <c r="CCU91"/>
      <c r="CCV91"/>
      <c r="CCW91"/>
      <c r="CCX91"/>
      <c r="CCY91"/>
      <c r="CCZ91"/>
      <c r="CDA91"/>
      <c r="CDB91"/>
      <c r="CDC91"/>
      <c r="CDD91"/>
      <c r="CDE91"/>
      <c r="CDF91"/>
      <c r="CDG91"/>
      <c r="CDH91"/>
      <c r="CDI91"/>
      <c r="CDJ91"/>
      <c r="CDK91"/>
      <c r="CDL91"/>
      <c r="CDM91"/>
      <c r="CDN91"/>
      <c r="CDO91"/>
      <c r="CDP91"/>
      <c r="CDQ91"/>
      <c r="CDR91"/>
      <c r="CDS91"/>
      <c r="CDT91"/>
      <c r="CDU91"/>
      <c r="CDV91"/>
      <c r="CDW91"/>
      <c r="CDX91"/>
      <c r="CDY91"/>
      <c r="CDZ91"/>
      <c r="CEA91"/>
      <c r="CEB91"/>
      <c r="CEC91"/>
      <c r="CED91"/>
      <c r="CEE91"/>
      <c r="CEF91"/>
      <c r="CEG91"/>
      <c r="CEH91"/>
      <c r="CEI91"/>
      <c r="CEJ91"/>
      <c r="CEK91"/>
      <c r="CEL91"/>
      <c r="CEM91"/>
      <c r="CEN91"/>
      <c r="CEO91"/>
      <c r="CEP91"/>
      <c r="CEQ91"/>
      <c r="CER91"/>
      <c r="CES91"/>
      <c r="CET91"/>
      <c r="CEU91"/>
      <c r="CEV91"/>
      <c r="CEW91"/>
      <c r="CEX91"/>
      <c r="CEY91"/>
      <c r="CEZ91"/>
      <c r="CFA91"/>
      <c r="CFB91"/>
      <c r="CFC91"/>
      <c r="CFD91"/>
      <c r="CFE91"/>
      <c r="CFF91"/>
      <c r="CFG91"/>
      <c r="CFH91"/>
      <c r="CFI91"/>
      <c r="CFJ91"/>
      <c r="CFK91"/>
      <c r="CFL91"/>
      <c r="CFM91"/>
      <c r="CFN91"/>
      <c r="CFO91"/>
      <c r="CFP91"/>
      <c r="CFQ91"/>
      <c r="CFR91"/>
      <c r="CFS91"/>
      <c r="CFT91"/>
      <c r="CFU91"/>
      <c r="CFV91"/>
      <c r="CFW91"/>
      <c r="CFX91"/>
      <c r="CFY91"/>
      <c r="CFZ91"/>
      <c r="CGA91"/>
      <c r="CGB91"/>
      <c r="CGC91"/>
      <c r="CGD91"/>
      <c r="CGE91"/>
      <c r="CGF91"/>
      <c r="CGG91"/>
      <c r="CGH91"/>
      <c r="CGI91"/>
      <c r="CGJ91"/>
      <c r="CGK91"/>
      <c r="CGL91"/>
      <c r="CGM91"/>
      <c r="CGN91"/>
      <c r="CGO91"/>
      <c r="CGP91"/>
      <c r="CGQ91"/>
      <c r="CGR91"/>
      <c r="CGS91"/>
      <c r="CGT91"/>
      <c r="CGU91"/>
      <c r="CGV91"/>
      <c r="CGW91"/>
      <c r="CGX91"/>
      <c r="CGY91"/>
      <c r="CGZ91"/>
      <c r="CHA91"/>
      <c r="CHB91"/>
      <c r="CHC91"/>
      <c r="CHD91"/>
      <c r="CHE91"/>
      <c r="CHF91"/>
      <c r="CHG91"/>
      <c r="CHH91"/>
      <c r="CHI91"/>
      <c r="CHJ91"/>
      <c r="CHK91"/>
      <c r="CHL91"/>
      <c r="CHM91"/>
      <c r="CHN91"/>
      <c r="CHO91"/>
      <c r="CHP91"/>
      <c r="CHQ91"/>
      <c r="CHR91"/>
      <c r="CHS91"/>
      <c r="CHT91"/>
      <c r="CHU91"/>
      <c r="CHV91"/>
      <c r="CHW91"/>
      <c r="CHX91"/>
      <c r="CHY91"/>
      <c r="CHZ91"/>
      <c r="CIA91"/>
      <c r="CIB91"/>
      <c r="CIC91"/>
      <c r="CID91"/>
      <c r="CIE91"/>
      <c r="CIF91"/>
      <c r="CIG91"/>
      <c r="CIH91"/>
      <c r="CII91"/>
      <c r="CIJ91"/>
      <c r="CIK91"/>
      <c r="CIL91"/>
      <c r="CIM91"/>
      <c r="CIN91"/>
      <c r="CIO91"/>
      <c r="CIP91"/>
      <c r="CIQ91"/>
      <c r="CIR91"/>
      <c r="CIS91"/>
      <c r="CIT91"/>
      <c r="CIU91"/>
      <c r="CIV91"/>
      <c r="CIW91"/>
      <c r="CIX91"/>
      <c r="CIY91"/>
      <c r="CIZ91"/>
      <c r="CJA91"/>
      <c r="CJB91"/>
      <c r="CJC91"/>
      <c r="CJD91"/>
      <c r="CJE91"/>
      <c r="CJF91"/>
      <c r="CJG91"/>
      <c r="CJH91"/>
      <c r="CJI91"/>
      <c r="CJJ91"/>
      <c r="CJK91"/>
      <c r="CJL91"/>
      <c r="CJM91"/>
      <c r="CJN91"/>
      <c r="CJO91"/>
      <c r="CJP91"/>
      <c r="CJQ91"/>
      <c r="CJR91"/>
      <c r="CJS91"/>
      <c r="CJT91"/>
      <c r="CJU91"/>
      <c r="CJV91"/>
      <c r="CJW91"/>
      <c r="CJX91"/>
      <c r="CJY91"/>
      <c r="CJZ91"/>
      <c r="CKA91"/>
      <c r="CKB91"/>
      <c r="CKC91"/>
      <c r="CKD91"/>
      <c r="CKE91"/>
      <c r="CKF91"/>
      <c r="CKG91"/>
      <c r="CKH91"/>
      <c r="CKI91"/>
      <c r="CKJ91"/>
      <c r="CKK91"/>
      <c r="CKL91"/>
      <c r="CKM91"/>
      <c r="CKN91"/>
      <c r="CKO91"/>
      <c r="CKP91"/>
      <c r="CKQ91"/>
      <c r="CKR91"/>
      <c r="CKS91"/>
      <c r="CKT91"/>
      <c r="CKU91"/>
      <c r="CKV91"/>
      <c r="CKW91"/>
      <c r="CKX91"/>
      <c r="CKY91"/>
      <c r="CKZ91"/>
      <c r="CLA91"/>
      <c r="CLB91"/>
      <c r="CLC91"/>
      <c r="CLD91"/>
      <c r="CLE91"/>
      <c r="CLF91"/>
      <c r="CLG91"/>
      <c r="CLH91"/>
      <c r="CLI91"/>
      <c r="CLJ91"/>
      <c r="CLK91"/>
      <c r="CLL91"/>
      <c r="CLM91"/>
      <c r="CLN91"/>
      <c r="CLO91"/>
      <c r="CLP91"/>
      <c r="CLQ91"/>
      <c r="CLR91"/>
      <c r="CLS91"/>
      <c r="CLT91"/>
      <c r="CLU91"/>
      <c r="CLV91"/>
      <c r="CLW91"/>
      <c r="CLX91"/>
      <c r="CLY91"/>
      <c r="CLZ91"/>
      <c r="CMA91"/>
      <c r="CMB91"/>
      <c r="CMC91"/>
      <c r="CMD91"/>
      <c r="CME91"/>
      <c r="CMF91"/>
      <c r="CMG91"/>
      <c r="CMH91"/>
      <c r="CMI91"/>
      <c r="CMJ91"/>
      <c r="CMK91"/>
      <c r="CML91"/>
      <c r="CMM91"/>
      <c r="CMN91"/>
      <c r="CMO91"/>
      <c r="CMP91"/>
      <c r="CMQ91"/>
      <c r="CMR91"/>
      <c r="CMS91"/>
      <c r="CMT91"/>
      <c r="CMU91"/>
      <c r="CMV91"/>
      <c r="CMW91"/>
      <c r="CMX91"/>
      <c r="CMY91"/>
      <c r="CMZ91"/>
      <c r="CNA91"/>
      <c r="CNB91"/>
      <c r="CNC91"/>
      <c r="CND91"/>
      <c r="CNE91"/>
      <c r="CNF91"/>
      <c r="CNG91"/>
      <c r="CNH91"/>
      <c r="CNI91"/>
      <c r="CNJ91"/>
      <c r="CNK91"/>
      <c r="CNL91"/>
      <c r="CNM91"/>
      <c r="CNN91"/>
      <c r="CNO91"/>
      <c r="CNP91"/>
      <c r="CNQ91"/>
      <c r="CNR91"/>
      <c r="CNS91"/>
      <c r="CNT91"/>
      <c r="CNU91"/>
      <c r="CNV91"/>
      <c r="CNW91"/>
      <c r="CNX91"/>
      <c r="CNY91"/>
      <c r="CNZ91"/>
      <c r="COA91"/>
      <c r="COB91"/>
      <c r="COC91"/>
      <c r="COD91"/>
      <c r="COE91"/>
      <c r="COF91"/>
      <c r="COG91"/>
      <c r="COH91"/>
      <c r="COI91"/>
      <c r="COJ91"/>
      <c r="COK91"/>
      <c r="COL91"/>
      <c r="COM91"/>
      <c r="CON91"/>
      <c r="COO91"/>
      <c r="COP91"/>
      <c r="COQ91"/>
      <c r="COR91"/>
      <c r="COS91"/>
      <c r="COT91"/>
      <c r="COU91"/>
      <c r="COV91"/>
      <c r="COW91"/>
      <c r="COX91"/>
      <c r="COY91"/>
      <c r="COZ91"/>
      <c r="CPA91"/>
      <c r="CPB91"/>
      <c r="CPC91"/>
      <c r="CPD91"/>
      <c r="CPE91"/>
      <c r="CPF91"/>
      <c r="CPG91"/>
      <c r="CPH91"/>
      <c r="CPI91"/>
      <c r="CPJ91"/>
      <c r="CPK91"/>
      <c r="CPL91"/>
      <c r="CPM91"/>
      <c r="CPN91"/>
      <c r="CPO91"/>
      <c r="CPP91"/>
      <c r="CPQ91"/>
      <c r="CPR91"/>
      <c r="CPS91"/>
      <c r="CPT91"/>
      <c r="CPU91"/>
      <c r="CPV91"/>
      <c r="CPW91"/>
      <c r="CPX91"/>
      <c r="CPY91"/>
      <c r="CPZ91"/>
      <c r="CQA91"/>
      <c r="CQB91"/>
      <c r="CQC91"/>
      <c r="CQD91"/>
      <c r="CQE91"/>
      <c r="CQF91"/>
      <c r="CQG91"/>
      <c r="CQH91"/>
      <c r="CQI91"/>
      <c r="CQJ91"/>
      <c r="CQK91"/>
      <c r="CQL91"/>
      <c r="CQM91"/>
      <c r="CQN91"/>
      <c r="CQO91"/>
      <c r="CQP91"/>
      <c r="CQQ91"/>
      <c r="CQR91"/>
      <c r="CQS91"/>
      <c r="CQT91"/>
      <c r="CQU91"/>
      <c r="CQV91"/>
      <c r="CQW91"/>
      <c r="CQX91"/>
      <c r="CQY91"/>
      <c r="CQZ91"/>
      <c r="CRA91"/>
      <c r="CRB91"/>
      <c r="CRC91"/>
      <c r="CRD91"/>
      <c r="CRE91"/>
      <c r="CRF91"/>
      <c r="CRG91"/>
      <c r="CRH91"/>
      <c r="CRI91"/>
      <c r="CRJ91"/>
      <c r="CRK91"/>
      <c r="CRL91"/>
      <c r="CRM91"/>
      <c r="CRN91"/>
      <c r="CRO91"/>
      <c r="CRP91"/>
      <c r="CRQ91"/>
      <c r="CRR91"/>
      <c r="CRS91"/>
      <c r="CRT91"/>
      <c r="CRU91"/>
      <c r="CRV91"/>
      <c r="CRW91"/>
      <c r="CRX91"/>
      <c r="CRY91"/>
      <c r="CRZ91"/>
      <c r="CSA91"/>
      <c r="CSB91"/>
      <c r="CSC91"/>
      <c r="CSD91"/>
      <c r="CSE91"/>
      <c r="CSF91"/>
      <c r="CSG91"/>
      <c r="CSH91"/>
      <c r="CSI91"/>
      <c r="CSJ91"/>
      <c r="CSK91"/>
      <c r="CSL91"/>
      <c r="CSM91"/>
      <c r="CSN91"/>
      <c r="CSO91"/>
      <c r="CSP91"/>
      <c r="CSQ91"/>
      <c r="CSR91"/>
      <c r="CSS91"/>
      <c r="CST91"/>
      <c r="CSU91"/>
      <c r="CSV91"/>
      <c r="CSW91"/>
      <c r="CSX91"/>
      <c r="CSY91"/>
      <c r="CSZ91"/>
      <c r="CTA91"/>
      <c r="CTB91"/>
      <c r="CTC91"/>
      <c r="CTD91"/>
      <c r="CTE91"/>
      <c r="CTF91"/>
      <c r="CTG91"/>
      <c r="CTH91"/>
      <c r="CTI91"/>
      <c r="CTJ91"/>
      <c r="CTK91"/>
      <c r="CTL91"/>
      <c r="CTM91"/>
      <c r="CTN91"/>
      <c r="CTO91"/>
      <c r="CTP91"/>
      <c r="CTQ91"/>
      <c r="CTR91"/>
      <c r="CTS91"/>
      <c r="CTT91"/>
      <c r="CTU91"/>
      <c r="CTV91"/>
      <c r="CTW91"/>
      <c r="CTX91"/>
      <c r="CTY91"/>
      <c r="CTZ91"/>
      <c r="CUA91"/>
      <c r="CUB91"/>
      <c r="CUC91"/>
      <c r="CUD91"/>
      <c r="CUE91"/>
      <c r="CUF91"/>
      <c r="CUG91"/>
      <c r="CUH91"/>
      <c r="CUI91"/>
      <c r="CUJ91"/>
      <c r="CUK91"/>
      <c r="CUL91"/>
      <c r="CUM91"/>
      <c r="CUN91"/>
      <c r="CUO91"/>
      <c r="CUP91"/>
      <c r="CUQ91"/>
      <c r="CUR91"/>
      <c r="CUS91"/>
      <c r="CUT91"/>
      <c r="CUU91"/>
      <c r="CUV91"/>
      <c r="CUW91"/>
      <c r="CUX91"/>
      <c r="CUY91"/>
      <c r="CUZ91"/>
      <c r="CVA91"/>
      <c r="CVB91"/>
      <c r="CVC91"/>
      <c r="CVD91"/>
      <c r="CVE91"/>
      <c r="CVF91"/>
      <c r="CVG91"/>
      <c r="CVH91"/>
      <c r="CVI91"/>
      <c r="CVJ91"/>
      <c r="CVK91"/>
      <c r="CVL91"/>
      <c r="CVM91"/>
      <c r="CVN91"/>
      <c r="CVO91"/>
      <c r="CVP91"/>
      <c r="CVQ91"/>
      <c r="CVR91"/>
      <c r="CVS91"/>
      <c r="CVT91"/>
      <c r="CVU91"/>
      <c r="CVV91"/>
      <c r="CVW91"/>
      <c r="CVX91"/>
      <c r="CVY91"/>
      <c r="CVZ91"/>
      <c r="CWA91"/>
      <c r="CWB91"/>
      <c r="CWC91"/>
      <c r="CWD91"/>
      <c r="CWE91"/>
      <c r="CWF91"/>
      <c r="CWG91"/>
      <c r="CWH91"/>
      <c r="CWI91"/>
      <c r="CWJ91"/>
      <c r="CWK91"/>
      <c r="CWL91"/>
      <c r="CWM91"/>
      <c r="CWN91"/>
      <c r="CWO91"/>
      <c r="CWP91"/>
      <c r="CWQ91"/>
      <c r="CWR91"/>
      <c r="CWS91"/>
      <c r="CWT91"/>
      <c r="CWU91"/>
      <c r="CWV91"/>
      <c r="CWW91"/>
      <c r="CWX91"/>
      <c r="CWY91"/>
      <c r="CWZ91"/>
      <c r="CXA91"/>
      <c r="CXB91"/>
      <c r="CXC91"/>
      <c r="CXD91"/>
      <c r="CXE91"/>
      <c r="CXF91"/>
      <c r="CXG91"/>
      <c r="CXH91"/>
      <c r="CXI91"/>
      <c r="CXJ91"/>
      <c r="CXK91"/>
      <c r="CXL91"/>
      <c r="CXM91"/>
      <c r="CXN91"/>
      <c r="CXO91"/>
      <c r="CXP91"/>
      <c r="CXQ91"/>
      <c r="CXR91"/>
      <c r="CXS91"/>
      <c r="CXT91"/>
      <c r="CXU91"/>
      <c r="CXV91"/>
      <c r="CXW91"/>
      <c r="CXX91"/>
      <c r="CXY91"/>
      <c r="CXZ91"/>
      <c r="CYA91"/>
      <c r="CYB91"/>
      <c r="CYC91"/>
      <c r="CYD91"/>
      <c r="CYE91"/>
      <c r="CYF91"/>
      <c r="CYG91"/>
      <c r="CYH91"/>
      <c r="CYI91"/>
      <c r="CYJ91"/>
      <c r="CYK91"/>
      <c r="CYL91"/>
      <c r="CYM91"/>
      <c r="CYN91"/>
      <c r="CYO91"/>
      <c r="CYP91"/>
      <c r="CYQ91"/>
      <c r="CYR91"/>
      <c r="CYS91"/>
      <c r="CYT91"/>
      <c r="CYU91"/>
      <c r="CYV91"/>
      <c r="CYW91"/>
      <c r="CYX91"/>
      <c r="CYY91"/>
      <c r="CYZ91"/>
      <c r="CZA91"/>
      <c r="CZB91"/>
      <c r="CZC91"/>
      <c r="CZD91"/>
      <c r="CZE91"/>
      <c r="CZF91"/>
      <c r="CZG91"/>
      <c r="CZH91"/>
      <c r="CZI91"/>
      <c r="CZJ91"/>
      <c r="CZK91"/>
      <c r="CZL91"/>
      <c r="CZM91"/>
      <c r="CZN91"/>
      <c r="CZO91"/>
      <c r="CZP91"/>
      <c r="CZQ91"/>
      <c r="CZR91"/>
      <c r="CZS91"/>
      <c r="CZT91"/>
      <c r="CZU91"/>
      <c r="CZV91"/>
      <c r="CZW91"/>
      <c r="CZX91"/>
      <c r="CZY91"/>
      <c r="CZZ91"/>
      <c r="DAA91"/>
      <c r="DAB91"/>
      <c r="DAC91"/>
      <c r="DAD91"/>
      <c r="DAE91"/>
      <c r="DAF91"/>
      <c r="DAG91"/>
      <c r="DAH91"/>
      <c r="DAI91"/>
      <c r="DAJ91"/>
      <c r="DAK91"/>
      <c r="DAL91"/>
      <c r="DAM91"/>
      <c r="DAN91"/>
      <c r="DAO91"/>
      <c r="DAP91"/>
      <c r="DAQ91"/>
      <c r="DAR91"/>
      <c r="DAS91"/>
      <c r="DAT91"/>
      <c r="DAU91"/>
      <c r="DAV91"/>
      <c r="DAW91"/>
      <c r="DAX91"/>
      <c r="DAY91"/>
      <c r="DAZ91"/>
      <c r="DBA91"/>
      <c r="DBB91"/>
      <c r="DBC91"/>
      <c r="DBD91"/>
      <c r="DBE91"/>
      <c r="DBF91"/>
      <c r="DBG91"/>
      <c r="DBH91"/>
      <c r="DBI91"/>
      <c r="DBJ91"/>
      <c r="DBK91"/>
      <c r="DBL91"/>
      <c r="DBM91"/>
      <c r="DBN91"/>
      <c r="DBO91"/>
      <c r="DBP91"/>
      <c r="DBQ91"/>
      <c r="DBR91"/>
      <c r="DBS91"/>
      <c r="DBT91"/>
      <c r="DBU91"/>
      <c r="DBV91"/>
      <c r="DBW91"/>
      <c r="DBX91"/>
      <c r="DBY91"/>
      <c r="DBZ91"/>
      <c r="DCA91"/>
      <c r="DCB91"/>
      <c r="DCC91"/>
      <c r="DCD91"/>
      <c r="DCE91"/>
      <c r="DCF91"/>
      <c r="DCG91"/>
      <c r="DCH91"/>
      <c r="DCI91"/>
      <c r="DCJ91"/>
      <c r="DCK91"/>
      <c r="DCL91"/>
      <c r="DCM91"/>
      <c r="DCN91"/>
      <c r="DCO91"/>
      <c r="DCP91"/>
      <c r="DCQ91"/>
      <c r="DCR91"/>
      <c r="DCS91"/>
      <c r="DCT91"/>
      <c r="DCU91"/>
      <c r="DCV91"/>
      <c r="DCW91"/>
      <c r="DCX91"/>
      <c r="DCY91"/>
      <c r="DCZ91"/>
      <c r="DDA91"/>
      <c r="DDB91"/>
      <c r="DDC91"/>
      <c r="DDD91"/>
      <c r="DDE91"/>
      <c r="DDF91"/>
      <c r="DDG91"/>
      <c r="DDH91"/>
      <c r="DDI91"/>
      <c r="DDJ91"/>
      <c r="DDK91"/>
      <c r="DDL91"/>
      <c r="DDM91"/>
      <c r="DDN91"/>
      <c r="DDO91"/>
      <c r="DDP91"/>
      <c r="DDQ91"/>
      <c r="DDR91"/>
      <c r="DDS91"/>
      <c r="DDT91"/>
      <c r="DDU91"/>
      <c r="DDV91"/>
      <c r="DDW91"/>
      <c r="DDX91"/>
      <c r="DDY91"/>
      <c r="DDZ91"/>
      <c r="DEA91"/>
      <c r="DEB91"/>
      <c r="DEC91"/>
      <c r="DED91"/>
      <c r="DEE91"/>
      <c r="DEF91"/>
      <c r="DEG91"/>
      <c r="DEH91"/>
      <c r="DEI91"/>
      <c r="DEJ91"/>
      <c r="DEK91"/>
      <c r="DEL91"/>
      <c r="DEM91"/>
      <c r="DEN91"/>
      <c r="DEO91"/>
      <c r="DEP91"/>
      <c r="DEQ91"/>
      <c r="DER91"/>
      <c r="DES91"/>
      <c r="DET91"/>
      <c r="DEU91"/>
      <c r="DEV91"/>
      <c r="DEW91"/>
      <c r="DEX91"/>
      <c r="DEY91"/>
      <c r="DEZ91"/>
      <c r="DFA91"/>
      <c r="DFB91"/>
      <c r="DFC91"/>
      <c r="DFD91"/>
      <c r="DFE91"/>
      <c r="DFF91"/>
      <c r="DFG91"/>
      <c r="DFH91"/>
      <c r="DFI91"/>
      <c r="DFJ91"/>
      <c r="DFK91"/>
      <c r="DFL91"/>
      <c r="DFM91"/>
      <c r="DFN91"/>
      <c r="DFO91"/>
      <c r="DFP91"/>
      <c r="DFQ91"/>
      <c r="DFR91"/>
      <c r="DFS91"/>
      <c r="DFT91"/>
      <c r="DFU91"/>
      <c r="DFV91"/>
      <c r="DFW91"/>
      <c r="DFX91"/>
      <c r="DFY91"/>
      <c r="DFZ91"/>
      <c r="DGA91"/>
      <c r="DGB91"/>
      <c r="DGC91"/>
      <c r="DGD91"/>
      <c r="DGE91"/>
      <c r="DGF91"/>
      <c r="DGG91"/>
      <c r="DGH91"/>
      <c r="DGI91"/>
      <c r="DGJ91"/>
      <c r="DGK91"/>
      <c r="DGL91"/>
      <c r="DGM91"/>
      <c r="DGN91"/>
      <c r="DGO91"/>
      <c r="DGP91"/>
      <c r="DGQ91"/>
      <c r="DGR91"/>
      <c r="DGS91"/>
      <c r="DGT91"/>
      <c r="DGU91"/>
      <c r="DGV91"/>
      <c r="DGW91"/>
      <c r="DGX91"/>
      <c r="DGY91"/>
      <c r="DGZ91"/>
      <c r="DHA91"/>
      <c r="DHB91"/>
      <c r="DHC91"/>
      <c r="DHD91"/>
      <c r="DHE91"/>
      <c r="DHF91"/>
      <c r="DHG91"/>
      <c r="DHH91"/>
      <c r="DHI91"/>
      <c r="DHJ91"/>
      <c r="DHK91"/>
      <c r="DHL91"/>
      <c r="DHM91"/>
      <c r="DHN91"/>
      <c r="DHO91"/>
      <c r="DHP91"/>
      <c r="DHQ91"/>
      <c r="DHR91"/>
      <c r="DHS91"/>
      <c r="DHT91"/>
      <c r="DHU91"/>
      <c r="DHV91"/>
      <c r="DHW91"/>
      <c r="DHX91"/>
      <c r="DHY91"/>
      <c r="DHZ91"/>
      <c r="DIA91"/>
      <c r="DIB91"/>
      <c r="DIC91"/>
      <c r="DID91"/>
      <c r="DIE91"/>
      <c r="DIF91"/>
      <c r="DIG91"/>
      <c r="DIH91"/>
      <c r="DII91"/>
      <c r="DIJ91"/>
      <c r="DIK91"/>
      <c r="DIL91"/>
      <c r="DIM91"/>
      <c r="DIN91"/>
      <c r="DIO91"/>
      <c r="DIP91"/>
      <c r="DIQ91"/>
      <c r="DIR91"/>
      <c r="DIS91"/>
      <c r="DIT91"/>
      <c r="DIU91"/>
      <c r="DIV91"/>
      <c r="DIW91"/>
      <c r="DIX91"/>
      <c r="DIY91"/>
      <c r="DIZ91"/>
      <c r="DJA91"/>
      <c r="DJB91"/>
      <c r="DJC91"/>
      <c r="DJD91"/>
      <c r="DJE91"/>
      <c r="DJF91"/>
      <c r="DJG91"/>
      <c r="DJH91"/>
      <c r="DJI91"/>
      <c r="DJJ91"/>
      <c r="DJK91"/>
      <c r="DJL91"/>
      <c r="DJM91"/>
      <c r="DJN91"/>
      <c r="DJO91"/>
      <c r="DJP91"/>
      <c r="DJQ91"/>
      <c r="DJR91"/>
      <c r="DJS91"/>
      <c r="DJT91"/>
      <c r="DJU91"/>
      <c r="DJV91"/>
      <c r="DJW91"/>
      <c r="DJX91"/>
      <c r="DJY91"/>
      <c r="DJZ91"/>
      <c r="DKA91"/>
      <c r="DKB91"/>
      <c r="DKC91"/>
      <c r="DKD91"/>
      <c r="DKE91"/>
      <c r="DKF91"/>
      <c r="DKG91"/>
      <c r="DKH91"/>
      <c r="DKI91"/>
      <c r="DKJ91"/>
      <c r="DKK91"/>
      <c r="DKL91"/>
      <c r="DKM91"/>
      <c r="DKN91"/>
      <c r="DKO91"/>
      <c r="DKP91"/>
      <c r="DKQ91"/>
      <c r="DKR91"/>
      <c r="DKS91"/>
      <c r="DKT91"/>
      <c r="DKU91"/>
      <c r="DKV91"/>
      <c r="DKW91"/>
      <c r="DKX91"/>
      <c r="DKY91"/>
      <c r="DKZ91"/>
      <c r="DLA91"/>
      <c r="DLB91"/>
      <c r="DLC91"/>
      <c r="DLD91"/>
      <c r="DLE91"/>
      <c r="DLF91"/>
      <c r="DLG91"/>
      <c r="DLH91"/>
      <c r="DLI91"/>
      <c r="DLJ91"/>
      <c r="DLK91"/>
      <c r="DLL91"/>
      <c r="DLM91"/>
      <c r="DLN91"/>
      <c r="DLO91"/>
      <c r="DLP91"/>
      <c r="DLQ91"/>
      <c r="DLR91"/>
      <c r="DLS91"/>
      <c r="DLT91"/>
      <c r="DLU91"/>
      <c r="DLV91"/>
      <c r="DLW91"/>
      <c r="DLX91"/>
      <c r="DLY91"/>
      <c r="DLZ91"/>
      <c r="DMA91"/>
      <c r="DMB91"/>
      <c r="DMC91"/>
      <c r="DMD91"/>
      <c r="DME91"/>
      <c r="DMF91"/>
      <c r="DMG91"/>
      <c r="DMH91"/>
      <c r="DMI91"/>
      <c r="DMJ91"/>
      <c r="DMK91"/>
      <c r="DML91"/>
      <c r="DMM91"/>
      <c r="DMN91"/>
      <c r="DMO91"/>
      <c r="DMP91"/>
      <c r="DMQ91"/>
      <c r="DMR91"/>
      <c r="DMS91"/>
      <c r="DMT91"/>
      <c r="DMU91"/>
      <c r="DMV91"/>
      <c r="DMW91"/>
      <c r="DMX91"/>
      <c r="DMY91"/>
      <c r="DMZ91"/>
      <c r="DNA91"/>
      <c r="DNB91"/>
      <c r="DNC91"/>
      <c r="DND91"/>
      <c r="DNE91"/>
      <c r="DNF91"/>
      <c r="DNG91"/>
      <c r="DNH91"/>
      <c r="DNI91"/>
      <c r="DNJ91"/>
      <c r="DNK91"/>
      <c r="DNL91"/>
      <c r="DNM91"/>
      <c r="DNN91"/>
      <c r="DNO91"/>
      <c r="DNP91"/>
      <c r="DNQ91"/>
      <c r="DNR91"/>
      <c r="DNS91"/>
      <c r="DNT91"/>
      <c r="DNU91"/>
      <c r="DNV91"/>
      <c r="DNW91"/>
      <c r="DNX91"/>
      <c r="DNY91"/>
      <c r="DNZ91"/>
      <c r="DOA91"/>
      <c r="DOB91"/>
      <c r="DOC91"/>
      <c r="DOD91"/>
      <c r="DOE91"/>
      <c r="DOF91"/>
      <c r="DOG91"/>
      <c r="DOH91"/>
      <c r="DOI91"/>
      <c r="DOJ91"/>
      <c r="DOK91"/>
      <c r="DOL91"/>
      <c r="DOM91"/>
      <c r="DON91"/>
      <c r="DOO91"/>
      <c r="DOP91"/>
      <c r="DOQ91"/>
      <c r="DOR91"/>
      <c r="DOS91"/>
      <c r="DOT91"/>
      <c r="DOU91"/>
      <c r="DOV91"/>
      <c r="DOW91"/>
      <c r="DOX91"/>
      <c r="DOY91"/>
      <c r="DOZ91"/>
      <c r="DPA91"/>
      <c r="DPB91"/>
      <c r="DPC91"/>
      <c r="DPD91"/>
      <c r="DPE91"/>
      <c r="DPF91"/>
      <c r="DPG91"/>
      <c r="DPH91"/>
      <c r="DPI91"/>
      <c r="DPJ91"/>
      <c r="DPK91"/>
      <c r="DPL91"/>
      <c r="DPM91"/>
      <c r="DPN91"/>
      <c r="DPO91"/>
      <c r="DPP91"/>
      <c r="DPQ91"/>
      <c r="DPR91"/>
      <c r="DPS91"/>
      <c r="DPT91"/>
      <c r="DPU91"/>
      <c r="DPV91"/>
      <c r="DPW91"/>
      <c r="DPX91"/>
      <c r="DPY91"/>
      <c r="DPZ91"/>
      <c r="DQA91"/>
      <c r="DQB91"/>
      <c r="DQC91"/>
      <c r="DQD91"/>
      <c r="DQE91"/>
      <c r="DQF91"/>
      <c r="DQG91"/>
      <c r="DQH91"/>
      <c r="DQI91"/>
      <c r="DQJ91"/>
      <c r="DQK91"/>
      <c r="DQL91"/>
      <c r="DQM91"/>
      <c r="DQN91"/>
      <c r="DQO91"/>
      <c r="DQP91"/>
      <c r="DQQ91"/>
      <c r="DQR91"/>
      <c r="DQS91"/>
      <c r="DQT91"/>
      <c r="DQU91"/>
      <c r="DQV91"/>
      <c r="DQW91"/>
      <c r="DQX91"/>
      <c r="DQY91"/>
      <c r="DQZ91"/>
      <c r="DRA91"/>
      <c r="DRB91"/>
      <c r="DRC91"/>
      <c r="DRD91"/>
      <c r="DRE91"/>
      <c r="DRF91"/>
      <c r="DRG91"/>
      <c r="DRH91"/>
      <c r="DRI91"/>
      <c r="DRJ91"/>
      <c r="DRK91"/>
      <c r="DRL91"/>
      <c r="DRM91"/>
      <c r="DRN91"/>
      <c r="DRO91"/>
      <c r="DRP91"/>
      <c r="DRQ91"/>
      <c r="DRR91"/>
      <c r="DRS91"/>
      <c r="DRT91"/>
      <c r="DRU91"/>
      <c r="DRV91"/>
      <c r="DRW91"/>
      <c r="DRX91"/>
      <c r="DRY91"/>
      <c r="DRZ91"/>
      <c r="DSA91"/>
      <c r="DSB91"/>
      <c r="DSC91"/>
      <c r="DSD91"/>
      <c r="DSE91"/>
      <c r="DSF91"/>
      <c r="DSG91"/>
      <c r="DSH91"/>
      <c r="DSI91"/>
      <c r="DSJ91"/>
      <c r="DSK91"/>
      <c r="DSL91"/>
      <c r="DSM91"/>
      <c r="DSN91"/>
      <c r="DSO91"/>
      <c r="DSP91"/>
      <c r="DSQ91"/>
      <c r="DSR91"/>
      <c r="DSS91"/>
      <c r="DST91"/>
      <c r="DSU91"/>
      <c r="DSV91"/>
      <c r="DSW91"/>
      <c r="DSX91"/>
      <c r="DSY91"/>
      <c r="DSZ91"/>
      <c r="DTA91"/>
      <c r="DTB91"/>
      <c r="DTC91"/>
      <c r="DTD91"/>
      <c r="DTE91"/>
      <c r="DTF91"/>
      <c r="DTG91"/>
      <c r="DTH91"/>
      <c r="DTI91"/>
      <c r="DTJ91"/>
      <c r="DTK91"/>
      <c r="DTL91"/>
      <c r="DTM91"/>
      <c r="DTN91"/>
      <c r="DTO91"/>
      <c r="DTP91"/>
      <c r="DTQ91"/>
      <c r="DTR91"/>
      <c r="DTS91"/>
      <c r="DTT91"/>
      <c r="DTU91"/>
      <c r="DTV91"/>
      <c r="DTW91"/>
      <c r="DTX91"/>
      <c r="DTY91"/>
      <c r="DTZ91"/>
      <c r="DUA91"/>
      <c r="DUB91"/>
      <c r="DUC91"/>
      <c r="DUD91"/>
      <c r="DUE91"/>
      <c r="DUF91"/>
      <c r="DUG91"/>
      <c r="DUH91"/>
      <c r="DUI91"/>
      <c r="DUJ91"/>
      <c r="DUK91"/>
      <c r="DUL91"/>
      <c r="DUM91"/>
      <c r="DUN91"/>
      <c r="DUO91"/>
      <c r="DUP91"/>
      <c r="DUQ91"/>
      <c r="DUR91"/>
      <c r="DUS91"/>
      <c r="DUT91"/>
      <c r="DUU91"/>
      <c r="DUV91"/>
      <c r="DUW91"/>
      <c r="DUX91"/>
      <c r="DUY91"/>
      <c r="DUZ91"/>
      <c r="DVA91"/>
      <c r="DVB91"/>
      <c r="DVC91"/>
      <c r="DVD91"/>
      <c r="DVE91"/>
      <c r="DVF91"/>
      <c r="DVG91"/>
      <c r="DVH91"/>
      <c r="DVI91"/>
      <c r="DVJ91"/>
      <c r="DVK91"/>
      <c r="DVL91"/>
      <c r="DVM91"/>
      <c r="DVN91"/>
      <c r="DVO91"/>
      <c r="DVP91"/>
      <c r="DVQ91"/>
      <c r="DVR91"/>
      <c r="DVS91"/>
      <c r="DVT91"/>
      <c r="DVU91"/>
      <c r="DVV91"/>
      <c r="DVW91"/>
      <c r="DVX91"/>
      <c r="DVY91"/>
      <c r="DVZ91"/>
      <c r="DWA91"/>
      <c r="DWB91"/>
      <c r="DWC91"/>
      <c r="DWD91"/>
      <c r="DWE91"/>
      <c r="DWF91"/>
      <c r="DWG91"/>
      <c r="DWH91"/>
      <c r="DWI91"/>
      <c r="DWJ91"/>
      <c r="DWK91"/>
      <c r="DWL91"/>
      <c r="DWM91"/>
      <c r="DWN91"/>
      <c r="DWO91"/>
      <c r="DWP91"/>
      <c r="DWQ91"/>
      <c r="DWR91"/>
      <c r="DWS91"/>
      <c r="DWT91"/>
      <c r="DWU91"/>
      <c r="DWV91"/>
      <c r="DWW91"/>
      <c r="DWX91"/>
      <c r="DWY91"/>
      <c r="DWZ91"/>
      <c r="DXA91"/>
      <c r="DXB91"/>
      <c r="DXC91"/>
      <c r="DXD91"/>
      <c r="DXE91"/>
      <c r="DXF91"/>
      <c r="DXG91"/>
      <c r="DXH91"/>
      <c r="DXI91"/>
      <c r="DXJ91"/>
      <c r="DXK91"/>
      <c r="DXL91"/>
      <c r="DXM91"/>
      <c r="DXN91"/>
      <c r="DXO91"/>
      <c r="DXP91"/>
      <c r="DXQ91"/>
      <c r="DXR91"/>
      <c r="DXS91"/>
      <c r="DXT91"/>
      <c r="DXU91"/>
      <c r="DXV91"/>
      <c r="DXW91"/>
      <c r="DXX91"/>
      <c r="DXY91"/>
      <c r="DXZ91"/>
      <c r="DYA91"/>
      <c r="DYB91"/>
      <c r="DYC91"/>
      <c r="DYD91"/>
      <c r="DYE91"/>
      <c r="DYF91"/>
      <c r="DYG91"/>
      <c r="DYH91"/>
      <c r="DYI91"/>
      <c r="DYJ91"/>
      <c r="DYK91"/>
      <c r="DYL91"/>
      <c r="DYM91"/>
      <c r="DYN91"/>
      <c r="DYO91"/>
      <c r="DYP91"/>
      <c r="DYQ91"/>
      <c r="DYR91"/>
      <c r="DYS91"/>
      <c r="DYT91"/>
      <c r="DYU91"/>
      <c r="DYV91"/>
      <c r="DYW91"/>
      <c r="DYX91"/>
      <c r="DYY91"/>
      <c r="DYZ91"/>
      <c r="DZA91"/>
      <c r="DZB91"/>
      <c r="DZC91"/>
      <c r="DZD91"/>
      <c r="DZE91"/>
      <c r="DZF91"/>
      <c r="DZG91"/>
      <c r="DZH91"/>
      <c r="DZI91"/>
      <c r="DZJ91"/>
      <c r="DZK91"/>
      <c r="DZL91"/>
      <c r="DZM91"/>
      <c r="DZN91"/>
      <c r="DZO91"/>
      <c r="DZP91"/>
      <c r="DZQ91"/>
      <c r="DZR91"/>
      <c r="DZS91"/>
      <c r="DZT91"/>
      <c r="DZU91"/>
      <c r="DZV91"/>
      <c r="DZW91"/>
      <c r="DZX91"/>
      <c r="DZY91"/>
      <c r="DZZ91"/>
      <c r="EAA91"/>
      <c r="EAB91"/>
      <c r="EAC91"/>
      <c r="EAD91"/>
      <c r="EAE91"/>
      <c r="EAF91"/>
      <c r="EAG91"/>
      <c r="EAH91"/>
      <c r="EAI91"/>
      <c r="EAJ91"/>
      <c r="EAK91"/>
      <c r="EAL91"/>
      <c r="EAM91"/>
      <c r="EAN91"/>
      <c r="EAO91"/>
      <c r="EAP91"/>
      <c r="EAQ91"/>
      <c r="EAR91"/>
      <c r="EAS91"/>
      <c r="EAT91"/>
      <c r="EAU91"/>
      <c r="EAV91"/>
      <c r="EAW91"/>
      <c r="EAX91"/>
      <c r="EAY91"/>
      <c r="EAZ91"/>
      <c r="EBA91"/>
      <c r="EBB91"/>
      <c r="EBC91"/>
      <c r="EBD91"/>
      <c r="EBE91"/>
      <c r="EBF91"/>
      <c r="EBG91"/>
      <c r="EBH91"/>
      <c r="EBI91"/>
      <c r="EBJ91"/>
      <c r="EBK91"/>
      <c r="EBL91"/>
      <c r="EBM91"/>
      <c r="EBN91"/>
      <c r="EBO91"/>
      <c r="EBP91"/>
      <c r="EBQ91"/>
      <c r="EBR91"/>
      <c r="EBS91"/>
      <c r="EBT91"/>
      <c r="EBU91"/>
      <c r="EBV91"/>
      <c r="EBW91"/>
      <c r="EBX91"/>
      <c r="EBY91"/>
      <c r="EBZ91"/>
      <c r="ECA91"/>
      <c r="ECB91"/>
      <c r="ECC91"/>
      <c r="ECD91"/>
      <c r="ECE91"/>
      <c r="ECF91"/>
      <c r="ECG91"/>
      <c r="ECH91"/>
      <c r="ECI91"/>
      <c r="ECJ91"/>
      <c r="ECK91"/>
      <c r="ECL91"/>
      <c r="ECM91"/>
      <c r="ECN91"/>
      <c r="ECO91"/>
      <c r="ECP91"/>
      <c r="ECQ91"/>
      <c r="ECR91"/>
      <c r="ECS91"/>
      <c r="ECT91"/>
      <c r="ECU91"/>
      <c r="ECV91"/>
      <c r="ECW91"/>
      <c r="ECX91"/>
      <c r="ECY91"/>
      <c r="ECZ91"/>
      <c r="EDA91"/>
      <c r="EDB91"/>
      <c r="EDC91"/>
      <c r="EDD91"/>
      <c r="EDE91"/>
      <c r="EDF91"/>
      <c r="EDG91"/>
      <c r="EDH91"/>
      <c r="EDI91"/>
      <c r="EDJ91"/>
      <c r="EDK91"/>
      <c r="EDL91"/>
      <c r="EDM91"/>
      <c r="EDN91"/>
      <c r="EDO91"/>
      <c r="EDP91"/>
      <c r="EDQ91"/>
      <c r="EDR91"/>
      <c r="EDS91"/>
      <c r="EDT91"/>
      <c r="EDU91"/>
      <c r="EDV91"/>
      <c r="EDW91"/>
      <c r="EDX91"/>
      <c r="EDY91"/>
      <c r="EDZ91"/>
      <c r="EEA91"/>
      <c r="EEB91"/>
      <c r="EEC91"/>
      <c r="EED91"/>
      <c r="EEE91"/>
      <c r="EEF91"/>
      <c r="EEG91"/>
      <c r="EEH91"/>
      <c r="EEI91"/>
      <c r="EEJ91"/>
      <c r="EEK91"/>
      <c r="EEL91"/>
      <c r="EEM91"/>
      <c r="EEN91"/>
      <c r="EEO91"/>
      <c r="EEP91"/>
      <c r="EEQ91"/>
      <c r="EER91"/>
      <c r="EES91"/>
      <c r="EET91"/>
      <c r="EEU91"/>
      <c r="EEV91"/>
      <c r="EEW91"/>
      <c r="EEX91"/>
      <c r="EEY91"/>
      <c r="EEZ91"/>
      <c r="EFA91"/>
      <c r="EFB91"/>
      <c r="EFC91"/>
      <c r="EFD91"/>
      <c r="EFE91"/>
      <c r="EFF91"/>
      <c r="EFG91"/>
      <c r="EFH91"/>
      <c r="EFI91"/>
      <c r="EFJ91"/>
      <c r="EFK91"/>
      <c r="EFL91"/>
      <c r="EFM91"/>
      <c r="EFN91"/>
      <c r="EFO91"/>
      <c r="EFP91"/>
      <c r="EFQ91"/>
      <c r="EFR91"/>
      <c r="EFS91"/>
      <c r="EFT91"/>
      <c r="EFU91"/>
      <c r="EFV91"/>
      <c r="EFW91"/>
      <c r="EFX91"/>
      <c r="EFY91"/>
      <c r="EFZ91"/>
      <c r="EGA91"/>
      <c r="EGB91"/>
      <c r="EGC91"/>
      <c r="EGD91"/>
      <c r="EGE91"/>
      <c r="EGF91"/>
      <c r="EGG91"/>
      <c r="EGH91"/>
      <c r="EGI91"/>
      <c r="EGJ91"/>
      <c r="EGK91"/>
      <c r="EGL91"/>
      <c r="EGM91"/>
      <c r="EGN91"/>
      <c r="EGO91"/>
      <c r="EGP91"/>
      <c r="EGQ91"/>
      <c r="EGR91"/>
      <c r="EGS91"/>
      <c r="EGT91"/>
      <c r="EGU91"/>
      <c r="EGV91"/>
      <c r="EGW91"/>
      <c r="EGX91"/>
      <c r="EGY91"/>
      <c r="EGZ91"/>
      <c r="EHA91"/>
      <c r="EHB91"/>
      <c r="EHC91"/>
      <c r="EHD91"/>
      <c r="EHE91"/>
      <c r="EHF91"/>
      <c r="EHG91"/>
      <c r="EHH91"/>
      <c r="EHI91"/>
      <c r="EHJ91"/>
      <c r="EHK91"/>
      <c r="EHL91"/>
      <c r="EHM91"/>
      <c r="EHN91"/>
      <c r="EHO91"/>
      <c r="EHP91"/>
      <c r="EHQ91"/>
      <c r="EHR91"/>
      <c r="EHS91"/>
      <c r="EHT91"/>
      <c r="EHU91"/>
      <c r="EHV91"/>
      <c r="EHW91"/>
      <c r="EHX91"/>
      <c r="EHY91"/>
      <c r="EHZ91"/>
      <c r="EIA91"/>
      <c r="EIB91"/>
      <c r="EIC91"/>
      <c r="EID91"/>
      <c r="EIE91"/>
      <c r="EIF91"/>
      <c r="EIG91"/>
      <c r="EIH91"/>
      <c r="EII91"/>
      <c r="EIJ91"/>
      <c r="EIK91"/>
      <c r="EIL91"/>
      <c r="EIM91"/>
      <c r="EIN91"/>
      <c r="EIO91"/>
      <c r="EIP91"/>
      <c r="EIQ91"/>
      <c r="EIR91"/>
      <c r="EIS91"/>
      <c r="EIT91"/>
      <c r="EIU91"/>
      <c r="EIV91"/>
      <c r="EIW91"/>
      <c r="EIX91"/>
      <c r="EIY91"/>
      <c r="EIZ91"/>
      <c r="EJA91"/>
      <c r="EJB91"/>
      <c r="EJC91"/>
      <c r="EJD91"/>
      <c r="EJE91"/>
      <c r="EJF91"/>
      <c r="EJG91"/>
      <c r="EJH91"/>
      <c r="EJI91"/>
      <c r="EJJ91"/>
      <c r="EJK91"/>
      <c r="EJL91"/>
      <c r="EJM91"/>
      <c r="EJN91"/>
      <c r="EJO91"/>
      <c r="EJP91"/>
      <c r="EJQ91"/>
      <c r="EJR91"/>
      <c r="EJS91"/>
      <c r="EJT91"/>
      <c r="EJU91"/>
      <c r="EJV91"/>
      <c r="EJW91"/>
      <c r="EJX91"/>
      <c r="EJY91"/>
      <c r="EJZ91"/>
      <c r="EKA91"/>
      <c r="EKB91"/>
      <c r="EKC91"/>
      <c r="EKD91"/>
      <c r="EKE91"/>
      <c r="EKF91"/>
      <c r="EKG91"/>
      <c r="EKH91"/>
      <c r="EKI91"/>
      <c r="EKJ91"/>
      <c r="EKK91"/>
      <c r="EKL91"/>
      <c r="EKM91"/>
      <c r="EKN91"/>
      <c r="EKO91"/>
      <c r="EKP91"/>
      <c r="EKQ91"/>
      <c r="EKR91"/>
      <c r="EKS91"/>
      <c r="EKT91"/>
      <c r="EKU91"/>
      <c r="EKV91"/>
      <c r="EKW91"/>
      <c r="EKX91"/>
      <c r="EKY91"/>
      <c r="EKZ91"/>
      <c r="ELA91"/>
      <c r="ELB91"/>
      <c r="ELC91"/>
      <c r="ELD91"/>
      <c r="ELE91"/>
      <c r="ELF91"/>
      <c r="ELG91"/>
      <c r="ELH91"/>
      <c r="ELI91"/>
      <c r="ELJ91"/>
      <c r="ELK91"/>
      <c r="ELL91"/>
      <c r="ELM91"/>
      <c r="ELN91"/>
      <c r="ELO91"/>
      <c r="ELP91"/>
      <c r="ELQ91"/>
      <c r="ELR91"/>
      <c r="ELS91"/>
      <c r="ELT91"/>
      <c r="ELU91"/>
      <c r="ELV91"/>
      <c r="ELW91"/>
      <c r="ELX91"/>
      <c r="ELY91"/>
      <c r="ELZ91"/>
      <c r="EMA91"/>
      <c r="EMB91"/>
      <c r="EMC91"/>
      <c r="EMD91"/>
      <c r="EME91"/>
      <c r="EMF91"/>
      <c r="EMG91"/>
      <c r="EMH91"/>
      <c r="EMI91"/>
      <c r="EMJ91"/>
      <c r="EMK91"/>
      <c r="EML91"/>
      <c r="EMM91"/>
      <c r="EMN91"/>
      <c r="EMO91"/>
      <c r="EMP91"/>
      <c r="EMQ91"/>
      <c r="EMR91"/>
      <c r="EMS91"/>
      <c r="EMT91"/>
      <c r="EMU91"/>
      <c r="EMV91"/>
      <c r="EMW91"/>
      <c r="EMX91"/>
      <c r="EMY91"/>
      <c r="EMZ91"/>
      <c r="ENA91"/>
      <c r="ENB91"/>
      <c r="ENC91"/>
      <c r="END91"/>
      <c r="ENE91"/>
      <c r="ENF91"/>
      <c r="ENG91"/>
      <c r="ENH91"/>
      <c r="ENI91"/>
      <c r="ENJ91"/>
      <c r="ENK91"/>
      <c r="ENL91"/>
      <c r="ENM91"/>
      <c r="ENN91"/>
      <c r="ENO91"/>
      <c r="ENP91"/>
      <c r="ENQ91"/>
      <c r="ENR91"/>
      <c r="ENS91"/>
      <c r="ENT91"/>
      <c r="ENU91"/>
      <c r="ENV91"/>
      <c r="ENW91"/>
      <c r="ENX91"/>
      <c r="ENY91"/>
      <c r="ENZ91"/>
      <c r="EOA91"/>
      <c r="EOB91"/>
      <c r="EOC91"/>
      <c r="EOD91"/>
      <c r="EOE91"/>
      <c r="EOF91"/>
      <c r="EOG91"/>
      <c r="EOH91"/>
      <c r="EOI91"/>
      <c r="EOJ91"/>
      <c r="EOK91"/>
      <c r="EOL91"/>
      <c r="EOM91"/>
      <c r="EON91"/>
      <c r="EOO91"/>
      <c r="EOP91"/>
      <c r="EOQ91"/>
      <c r="EOR91"/>
      <c r="EOS91"/>
      <c r="EOT91"/>
      <c r="EOU91"/>
      <c r="EOV91"/>
      <c r="EOW91"/>
      <c r="EOX91"/>
      <c r="EOY91"/>
      <c r="EOZ91"/>
      <c r="EPA91"/>
      <c r="EPB91"/>
      <c r="EPC91"/>
      <c r="EPD91"/>
      <c r="EPE91"/>
      <c r="EPF91"/>
      <c r="EPG91"/>
      <c r="EPH91"/>
      <c r="EPI91"/>
      <c r="EPJ91"/>
      <c r="EPK91"/>
      <c r="EPL91"/>
      <c r="EPM91"/>
      <c r="EPN91"/>
      <c r="EPO91"/>
      <c r="EPP91"/>
      <c r="EPQ91"/>
      <c r="EPR91"/>
      <c r="EPS91"/>
      <c r="EPT91"/>
      <c r="EPU91"/>
      <c r="EPV91"/>
      <c r="EPW91"/>
      <c r="EPX91"/>
      <c r="EPY91"/>
      <c r="EPZ91"/>
      <c r="EQA91"/>
      <c r="EQB91"/>
      <c r="EQC91"/>
      <c r="EQD91"/>
      <c r="EQE91"/>
      <c r="EQF91"/>
      <c r="EQG91"/>
      <c r="EQH91"/>
      <c r="EQI91"/>
      <c r="EQJ91"/>
      <c r="EQK91"/>
      <c r="EQL91"/>
      <c r="EQM91"/>
      <c r="EQN91"/>
      <c r="EQO91"/>
      <c r="EQP91"/>
      <c r="EQQ91"/>
      <c r="EQR91"/>
      <c r="EQS91"/>
      <c r="EQT91"/>
      <c r="EQU91"/>
      <c r="EQV91"/>
      <c r="EQW91"/>
      <c r="EQX91"/>
      <c r="EQY91"/>
      <c r="EQZ91"/>
      <c r="ERA91"/>
      <c r="ERB91"/>
      <c r="ERC91"/>
      <c r="ERD91"/>
      <c r="ERE91"/>
      <c r="ERF91"/>
      <c r="ERG91"/>
      <c r="ERH91"/>
      <c r="ERI91"/>
      <c r="ERJ91"/>
      <c r="ERK91"/>
      <c r="ERL91"/>
      <c r="ERM91"/>
      <c r="ERN91"/>
      <c r="ERO91"/>
      <c r="ERP91"/>
      <c r="ERQ91"/>
      <c r="ERR91"/>
      <c r="ERS91"/>
      <c r="ERT91"/>
      <c r="ERU91"/>
      <c r="ERV91"/>
      <c r="ERW91"/>
      <c r="ERX91"/>
      <c r="ERY91"/>
      <c r="ERZ91"/>
      <c r="ESA91"/>
      <c r="ESB91"/>
      <c r="ESC91"/>
      <c r="ESD91"/>
      <c r="ESE91"/>
      <c r="ESF91"/>
      <c r="ESG91"/>
      <c r="ESH91"/>
      <c r="ESI91"/>
      <c r="ESJ91"/>
      <c r="ESK91"/>
      <c r="ESL91"/>
      <c r="ESM91"/>
      <c r="ESN91"/>
      <c r="ESO91"/>
      <c r="ESP91"/>
      <c r="ESQ91"/>
      <c r="ESR91"/>
      <c r="ESS91"/>
      <c r="EST91"/>
      <c r="ESU91"/>
      <c r="ESV91"/>
      <c r="ESW91"/>
      <c r="ESX91"/>
      <c r="ESY91"/>
      <c r="ESZ91"/>
      <c r="ETA91"/>
      <c r="ETB91"/>
      <c r="ETC91"/>
      <c r="ETD91"/>
      <c r="ETE91"/>
      <c r="ETF91"/>
      <c r="ETG91"/>
      <c r="ETH91"/>
      <c r="ETI91"/>
      <c r="ETJ91"/>
      <c r="ETK91"/>
      <c r="ETL91"/>
      <c r="ETM91"/>
      <c r="ETN91"/>
      <c r="ETO91"/>
      <c r="ETP91"/>
      <c r="ETQ91"/>
      <c r="ETR91"/>
      <c r="ETS91"/>
      <c r="ETT91"/>
      <c r="ETU91"/>
      <c r="ETV91"/>
      <c r="ETW91"/>
      <c r="ETX91"/>
      <c r="ETY91"/>
      <c r="ETZ91"/>
      <c r="EUA91"/>
      <c r="EUB91"/>
      <c r="EUC91"/>
      <c r="EUD91"/>
      <c r="EUE91"/>
      <c r="EUF91"/>
      <c r="EUG91"/>
      <c r="EUH91"/>
      <c r="EUI91"/>
      <c r="EUJ91"/>
      <c r="EUK91"/>
      <c r="EUL91"/>
      <c r="EUM91"/>
      <c r="EUN91"/>
      <c r="EUO91"/>
      <c r="EUP91"/>
      <c r="EUQ91"/>
      <c r="EUR91"/>
      <c r="EUS91"/>
      <c r="EUT91"/>
      <c r="EUU91"/>
      <c r="EUV91"/>
      <c r="EUW91"/>
      <c r="EUX91"/>
      <c r="EUY91"/>
      <c r="EUZ91"/>
      <c r="EVA91"/>
      <c r="EVB91"/>
      <c r="EVC91"/>
      <c r="EVD91"/>
      <c r="EVE91"/>
      <c r="EVF91"/>
      <c r="EVG91"/>
      <c r="EVH91"/>
      <c r="EVI91"/>
      <c r="EVJ91"/>
      <c r="EVK91"/>
      <c r="EVL91"/>
      <c r="EVM91"/>
      <c r="EVN91"/>
      <c r="EVO91"/>
      <c r="EVP91"/>
      <c r="EVQ91"/>
      <c r="EVR91"/>
      <c r="EVS91"/>
      <c r="EVT91"/>
      <c r="EVU91"/>
      <c r="EVV91"/>
      <c r="EVW91"/>
      <c r="EVX91"/>
      <c r="EVY91"/>
      <c r="EVZ91"/>
      <c r="EWA91"/>
      <c r="EWB91"/>
      <c r="EWC91"/>
      <c r="EWD91"/>
      <c r="EWE91"/>
      <c r="EWF91"/>
      <c r="EWG91"/>
      <c r="EWH91"/>
      <c r="EWI91"/>
      <c r="EWJ91"/>
      <c r="EWK91"/>
      <c r="EWL91"/>
      <c r="EWM91"/>
      <c r="EWN91"/>
      <c r="EWO91"/>
      <c r="EWP91"/>
      <c r="EWQ91"/>
      <c r="EWR91"/>
      <c r="EWS91"/>
      <c r="EWT91"/>
      <c r="EWU91"/>
      <c r="EWV91"/>
      <c r="EWW91"/>
      <c r="EWX91"/>
      <c r="EWY91"/>
      <c r="EWZ91"/>
      <c r="EXA91"/>
      <c r="EXB91"/>
      <c r="EXC91"/>
      <c r="EXD91"/>
      <c r="EXE91"/>
      <c r="EXF91"/>
      <c r="EXG91"/>
      <c r="EXH91"/>
      <c r="EXI91"/>
      <c r="EXJ91"/>
      <c r="EXK91"/>
      <c r="EXL91"/>
      <c r="EXM91"/>
      <c r="EXN91"/>
      <c r="EXO91"/>
      <c r="EXP91"/>
      <c r="EXQ91"/>
      <c r="EXR91"/>
      <c r="EXS91"/>
      <c r="EXT91"/>
      <c r="EXU91"/>
      <c r="EXV91"/>
      <c r="EXW91"/>
      <c r="EXX91"/>
      <c r="EXY91"/>
      <c r="EXZ91"/>
      <c r="EYA91"/>
      <c r="EYB91"/>
      <c r="EYC91"/>
      <c r="EYD91"/>
      <c r="EYE91"/>
      <c r="EYF91"/>
      <c r="EYG91"/>
      <c r="EYH91"/>
      <c r="EYI91"/>
      <c r="EYJ91"/>
      <c r="EYK91"/>
      <c r="EYL91"/>
      <c r="EYM91"/>
      <c r="EYN91"/>
      <c r="EYO91"/>
      <c r="EYP91"/>
      <c r="EYQ91"/>
      <c r="EYR91"/>
      <c r="EYS91"/>
      <c r="EYT91"/>
      <c r="EYU91"/>
      <c r="EYV91"/>
      <c r="EYW91"/>
      <c r="EYX91"/>
      <c r="EYY91"/>
      <c r="EYZ91"/>
      <c r="EZA91"/>
      <c r="EZB91"/>
      <c r="EZC91"/>
      <c r="EZD91"/>
      <c r="EZE91"/>
      <c r="EZF91"/>
      <c r="EZG91"/>
      <c r="EZH91"/>
      <c r="EZI91"/>
      <c r="EZJ91"/>
      <c r="EZK91"/>
      <c r="EZL91"/>
      <c r="EZM91"/>
      <c r="EZN91"/>
      <c r="EZO91"/>
      <c r="EZP91"/>
      <c r="EZQ91"/>
      <c r="EZR91"/>
      <c r="EZS91"/>
      <c r="EZT91"/>
      <c r="EZU91"/>
      <c r="EZV91"/>
      <c r="EZW91"/>
      <c r="EZX91"/>
      <c r="EZY91"/>
      <c r="EZZ91"/>
      <c r="FAA91"/>
      <c r="FAB91"/>
      <c r="FAC91"/>
      <c r="FAD91"/>
      <c r="FAE91"/>
      <c r="FAF91"/>
      <c r="FAG91"/>
      <c r="FAH91"/>
      <c r="FAI91"/>
      <c r="FAJ91"/>
      <c r="FAK91"/>
      <c r="FAL91"/>
      <c r="FAM91"/>
      <c r="FAN91"/>
      <c r="FAO91"/>
      <c r="FAP91"/>
      <c r="FAQ91"/>
      <c r="FAR91"/>
      <c r="FAS91"/>
      <c r="FAT91"/>
      <c r="FAU91"/>
      <c r="FAV91"/>
      <c r="FAW91"/>
      <c r="FAX91"/>
      <c r="FAY91"/>
      <c r="FAZ91"/>
      <c r="FBA91"/>
      <c r="FBB91"/>
      <c r="FBC91"/>
      <c r="FBD91"/>
      <c r="FBE91"/>
      <c r="FBF91"/>
      <c r="FBG91"/>
      <c r="FBH91"/>
      <c r="FBI91"/>
      <c r="FBJ91"/>
      <c r="FBK91"/>
      <c r="FBL91"/>
      <c r="FBM91"/>
      <c r="FBN91"/>
      <c r="FBO91"/>
      <c r="FBP91"/>
      <c r="FBQ91"/>
      <c r="FBR91"/>
      <c r="FBS91"/>
      <c r="FBT91"/>
      <c r="FBU91"/>
      <c r="FBV91"/>
      <c r="FBW91"/>
      <c r="FBX91"/>
      <c r="FBY91"/>
      <c r="FBZ91"/>
      <c r="FCA91"/>
      <c r="FCB91"/>
      <c r="FCC91"/>
      <c r="FCD91"/>
      <c r="FCE91"/>
      <c r="FCF91"/>
      <c r="FCG91"/>
      <c r="FCH91"/>
      <c r="FCI91"/>
      <c r="FCJ91"/>
      <c r="FCK91"/>
      <c r="FCL91"/>
      <c r="FCM91"/>
      <c r="FCN91"/>
      <c r="FCO91"/>
      <c r="FCP91"/>
      <c r="FCQ91"/>
      <c r="FCR91"/>
      <c r="FCS91"/>
      <c r="FCT91"/>
      <c r="FCU91"/>
      <c r="FCV91"/>
      <c r="FCW91"/>
      <c r="FCX91"/>
      <c r="FCY91"/>
      <c r="FCZ91"/>
      <c r="FDA91"/>
      <c r="FDB91"/>
      <c r="FDC91"/>
      <c r="FDD91"/>
      <c r="FDE91"/>
      <c r="FDF91"/>
      <c r="FDG91"/>
      <c r="FDH91"/>
      <c r="FDI91"/>
      <c r="FDJ91"/>
      <c r="FDK91"/>
      <c r="FDL91"/>
      <c r="FDM91"/>
      <c r="FDN91"/>
      <c r="FDO91"/>
      <c r="FDP91"/>
      <c r="FDQ91"/>
      <c r="FDR91"/>
      <c r="FDS91"/>
      <c r="FDT91"/>
      <c r="FDU91"/>
      <c r="FDV91"/>
      <c r="FDW91"/>
      <c r="FDX91"/>
      <c r="FDY91"/>
      <c r="FDZ91"/>
      <c r="FEA91"/>
      <c r="FEB91"/>
      <c r="FEC91"/>
      <c r="FED91"/>
      <c r="FEE91"/>
      <c r="FEF91"/>
      <c r="FEG91"/>
      <c r="FEH91"/>
      <c r="FEI91"/>
      <c r="FEJ91"/>
      <c r="FEK91"/>
      <c r="FEL91"/>
      <c r="FEM91"/>
      <c r="FEN91"/>
      <c r="FEO91"/>
      <c r="FEP91"/>
      <c r="FEQ91"/>
      <c r="FER91"/>
      <c r="FES91"/>
      <c r="FET91"/>
      <c r="FEU91"/>
      <c r="FEV91"/>
      <c r="FEW91"/>
      <c r="FEX91"/>
      <c r="FEY91"/>
      <c r="FEZ91"/>
      <c r="FFA91"/>
      <c r="FFB91"/>
      <c r="FFC91"/>
      <c r="FFD91"/>
      <c r="FFE91"/>
      <c r="FFF91"/>
      <c r="FFG91"/>
      <c r="FFH91"/>
      <c r="FFI91"/>
      <c r="FFJ91"/>
      <c r="FFK91"/>
      <c r="FFL91"/>
      <c r="FFM91"/>
      <c r="FFN91"/>
      <c r="FFO91"/>
      <c r="FFP91"/>
      <c r="FFQ91"/>
      <c r="FFR91"/>
      <c r="FFS91"/>
      <c r="FFT91"/>
      <c r="FFU91"/>
      <c r="FFV91"/>
      <c r="FFW91"/>
      <c r="FFX91"/>
      <c r="FFY91"/>
      <c r="FFZ91"/>
      <c r="FGA91"/>
      <c r="FGB91"/>
      <c r="FGC91"/>
      <c r="FGD91"/>
      <c r="FGE91"/>
      <c r="FGF91"/>
      <c r="FGG91"/>
      <c r="FGH91"/>
      <c r="FGI91"/>
      <c r="FGJ91"/>
      <c r="FGK91"/>
      <c r="FGL91"/>
      <c r="FGM91"/>
      <c r="FGN91"/>
      <c r="FGO91"/>
      <c r="FGP91"/>
      <c r="FGQ91"/>
      <c r="FGR91"/>
      <c r="FGS91"/>
      <c r="FGT91"/>
      <c r="FGU91"/>
      <c r="FGV91"/>
      <c r="FGW91"/>
      <c r="FGX91"/>
      <c r="FGY91"/>
      <c r="FGZ91"/>
      <c r="FHA91"/>
      <c r="FHB91"/>
      <c r="FHC91"/>
      <c r="FHD91"/>
      <c r="FHE91"/>
      <c r="FHF91"/>
      <c r="FHG91"/>
      <c r="FHH91"/>
      <c r="FHI91"/>
      <c r="FHJ91"/>
      <c r="FHK91"/>
      <c r="FHL91"/>
      <c r="FHM91"/>
      <c r="FHN91"/>
      <c r="FHO91"/>
      <c r="FHP91"/>
      <c r="FHQ91"/>
      <c r="FHR91"/>
      <c r="FHS91"/>
      <c r="FHT91"/>
      <c r="FHU91"/>
      <c r="FHV91"/>
      <c r="FHW91"/>
      <c r="FHX91"/>
      <c r="FHY91"/>
      <c r="FHZ91"/>
      <c r="FIA91"/>
      <c r="FIB91"/>
      <c r="FIC91"/>
      <c r="FID91"/>
      <c r="FIE91"/>
      <c r="FIF91"/>
      <c r="FIG91"/>
      <c r="FIH91"/>
      <c r="FII91"/>
      <c r="FIJ91"/>
      <c r="FIK91"/>
      <c r="FIL91"/>
      <c r="FIM91"/>
      <c r="FIN91"/>
      <c r="FIO91"/>
      <c r="FIP91"/>
      <c r="FIQ91"/>
      <c r="FIR91"/>
      <c r="FIS91"/>
      <c r="FIT91"/>
      <c r="FIU91"/>
      <c r="FIV91"/>
      <c r="FIW91"/>
      <c r="FIX91"/>
      <c r="FIY91"/>
      <c r="FIZ91"/>
      <c r="FJA91"/>
      <c r="FJB91"/>
      <c r="FJC91"/>
      <c r="FJD91"/>
      <c r="FJE91"/>
      <c r="FJF91"/>
      <c r="FJG91"/>
      <c r="FJH91"/>
      <c r="FJI91"/>
      <c r="FJJ91"/>
      <c r="FJK91"/>
      <c r="FJL91"/>
      <c r="FJM91"/>
      <c r="FJN91"/>
      <c r="FJO91"/>
      <c r="FJP91"/>
      <c r="FJQ91"/>
      <c r="FJR91"/>
      <c r="FJS91"/>
      <c r="FJT91"/>
      <c r="FJU91"/>
      <c r="FJV91"/>
      <c r="FJW91"/>
      <c r="FJX91"/>
      <c r="FJY91"/>
      <c r="FJZ91"/>
      <c r="FKA91"/>
      <c r="FKB91"/>
      <c r="FKC91"/>
      <c r="FKD91"/>
      <c r="FKE91"/>
      <c r="FKF91"/>
      <c r="FKG91"/>
      <c r="FKH91"/>
      <c r="FKI91"/>
      <c r="FKJ91"/>
      <c r="FKK91"/>
      <c r="FKL91"/>
      <c r="FKM91"/>
      <c r="FKN91"/>
      <c r="FKO91"/>
      <c r="FKP91"/>
      <c r="FKQ91"/>
      <c r="FKR91"/>
      <c r="FKS91"/>
      <c r="FKT91"/>
      <c r="FKU91"/>
      <c r="FKV91"/>
      <c r="FKW91"/>
      <c r="FKX91"/>
      <c r="FKY91"/>
      <c r="FKZ91"/>
      <c r="FLA91"/>
      <c r="FLB91"/>
      <c r="FLC91"/>
      <c r="FLD91"/>
      <c r="FLE91"/>
      <c r="FLF91"/>
      <c r="FLG91"/>
      <c r="FLH91"/>
      <c r="FLI91"/>
      <c r="FLJ91"/>
      <c r="FLK91"/>
      <c r="FLL91"/>
      <c r="FLM91"/>
      <c r="FLN91"/>
      <c r="FLO91"/>
      <c r="FLP91"/>
      <c r="FLQ91"/>
      <c r="FLR91"/>
      <c r="FLS91"/>
      <c r="FLT91"/>
      <c r="FLU91"/>
      <c r="FLV91"/>
      <c r="FLW91"/>
      <c r="FLX91"/>
      <c r="FLY91"/>
      <c r="FLZ91"/>
      <c r="FMA91"/>
      <c r="FMB91"/>
      <c r="FMC91"/>
      <c r="FMD91"/>
      <c r="FME91"/>
      <c r="FMF91"/>
      <c r="FMG91"/>
      <c r="FMH91"/>
      <c r="FMI91"/>
      <c r="FMJ91"/>
      <c r="FMK91"/>
      <c r="FML91"/>
      <c r="FMM91"/>
      <c r="FMN91"/>
      <c r="FMO91"/>
      <c r="FMP91"/>
      <c r="FMQ91"/>
      <c r="FMR91"/>
      <c r="FMS91"/>
      <c r="FMT91"/>
      <c r="FMU91"/>
      <c r="FMV91"/>
      <c r="FMW91"/>
      <c r="FMX91"/>
      <c r="FMY91"/>
      <c r="FMZ91"/>
      <c r="FNA91"/>
      <c r="FNB91"/>
      <c r="FNC91"/>
      <c r="FND91"/>
      <c r="FNE91"/>
      <c r="FNF91"/>
      <c r="FNG91"/>
      <c r="FNH91"/>
      <c r="FNI91"/>
      <c r="FNJ91"/>
      <c r="FNK91"/>
      <c r="FNL91"/>
      <c r="FNM91"/>
      <c r="FNN91"/>
      <c r="FNO91"/>
      <c r="FNP91"/>
      <c r="FNQ91"/>
      <c r="FNR91"/>
      <c r="FNS91"/>
      <c r="FNT91"/>
      <c r="FNU91"/>
      <c r="FNV91"/>
      <c r="FNW91"/>
      <c r="FNX91"/>
      <c r="FNY91"/>
      <c r="FNZ91"/>
      <c r="FOA91"/>
      <c r="FOB91"/>
      <c r="FOC91"/>
      <c r="FOD91"/>
      <c r="FOE91"/>
      <c r="FOF91"/>
      <c r="FOG91"/>
      <c r="FOH91"/>
      <c r="FOI91"/>
      <c r="FOJ91"/>
      <c r="FOK91"/>
      <c r="FOL91"/>
      <c r="FOM91"/>
      <c r="FON91"/>
      <c r="FOO91"/>
      <c r="FOP91"/>
      <c r="FOQ91"/>
      <c r="FOR91"/>
      <c r="FOS91"/>
      <c r="FOT91"/>
      <c r="FOU91"/>
      <c r="FOV91"/>
      <c r="FOW91"/>
      <c r="FOX91"/>
      <c r="FOY91"/>
      <c r="FOZ91"/>
      <c r="FPA91"/>
      <c r="FPB91"/>
      <c r="FPC91"/>
      <c r="FPD91"/>
      <c r="FPE91"/>
      <c r="FPF91"/>
      <c r="FPG91"/>
      <c r="FPH91"/>
      <c r="FPI91"/>
      <c r="FPJ91"/>
      <c r="FPK91"/>
      <c r="FPL91"/>
      <c r="FPM91"/>
      <c r="FPN91"/>
      <c r="FPO91"/>
      <c r="FPP91"/>
      <c r="FPQ91"/>
      <c r="FPR91"/>
      <c r="FPS91"/>
      <c r="FPT91"/>
      <c r="FPU91"/>
      <c r="FPV91"/>
      <c r="FPW91"/>
      <c r="FPX91"/>
      <c r="FPY91"/>
      <c r="FPZ91"/>
      <c r="FQA91"/>
      <c r="FQB91"/>
      <c r="FQC91"/>
      <c r="FQD91"/>
      <c r="FQE91"/>
      <c r="FQF91"/>
      <c r="FQG91"/>
      <c r="FQH91"/>
      <c r="FQI91"/>
      <c r="FQJ91"/>
      <c r="FQK91"/>
      <c r="FQL91"/>
      <c r="FQM91"/>
      <c r="FQN91"/>
      <c r="FQO91"/>
      <c r="FQP91"/>
      <c r="FQQ91"/>
      <c r="FQR91"/>
      <c r="FQS91"/>
      <c r="FQT91"/>
      <c r="FQU91"/>
      <c r="FQV91"/>
      <c r="FQW91"/>
      <c r="FQX91"/>
      <c r="FQY91"/>
      <c r="FQZ91"/>
      <c r="FRA91"/>
      <c r="FRB91"/>
      <c r="FRC91"/>
      <c r="FRD91"/>
      <c r="FRE91"/>
      <c r="FRF91"/>
      <c r="FRG91"/>
      <c r="FRH91"/>
      <c r="FRI91"/>
      <c r="FRJ91"/>
      <c r="FRK91"/>
      <c r="FRL91"/>
      <c r="FRM91"/>
      <c r="FRN91"/>
      <c r="FRO91"/>
      <c r="FRP91"/>
      <c r="FRQ91"/>
      <c r="FRR91"/>
      <c r="FRS91"/>
      <c r="FRT91"/>
      <c r="FRU91"/>
      <c r="FRV91"/>
      <c r="FRW91"/>
      <c r="FRX91"/>
      <c r="FRY91"/>
      <c r="FRZ91"/>
      <c r="FSA91"/>
      <c r="FSB91"/>
      <c r="FSC91"/>
      <c r="FSD91"/>
      <c r="FSE91"/>
      <c r="FSF91"/>
      <c r="FSG91"/>
      <c r="FSH91"/>
      <c r="FSI91"/>
      <c r="FSJ91"/>
      <c r="FSK91"/>
      <c r="FSL91"/>
      <c r="FSM91"/>
      <c r="FSN91"/>
      <c r="FSO91"/>
      <c r="FSP91"/>
      <c r="FSQ91"/>
      <c r="FSR91"/>
      <c r="FSS91"/>
      <c r="FST91"/>
      <c r="FSU91"/>
      <c r="FSV91"/>
      <c r="FSW91"/>
      <c r="FSX91"/>
      <c r="FSY91"/>
      <c r="FSZ91"/>
      <c r="FTA91"/>
      <c r="FTB91"/>
      <c r="FTC91"/>
      <c r="FTD91"/>
      <c r="FTE91"/>
      <c r="FTF91"/>
      <c r="FTG91"/>
      <c r="FTH91"/>
      <c r="FTI91"/>
      <c r="FTJ91"/>
      <c r="FTK91"/>
      <c r="FTL91"/>
      <c r="FTM91"/>
      <c r="FTN91"/>
      <c r="FTO91"/>
      <c r="FTP91"/>
      <c r="FTQ91"/>
      <c r="FTR91"/>
      <c r="FTS91"/>
      <c r="FTT91"/>
      <c r="FTU91"/>
      <c r="FTV91"/>
      <c r="FTW91"/>
      <c r="FTX91"/>
      <c r="FTY91"/>
      <c r="FTZ91"/>
      <c r="FUA91"/>
      <c r="FUB91"/>
      <c r="FUC91"/>
      <c r="FUD91"/>
      <c r="FUE91"/>
      <c r="FUF91"/>
      <c r="FUG91"/>
      <c r="FUH91"/>
      <c r="FUI91"/>
      <c r="FUJ91"/>
      <c r="FUK91"/>
      <c r="FUL91"/>
      <c r="FUM91"/>
      <c r="FUN91"/>
      <c r="FUO91"/>
      <c r="FUP91"/>
      <c r="FUQ91"/>
      <c r="FUR91"/>
      <c r="FUS91"/>
      <c r="FUT91"/>
      <c r="FUU91"/>
      <c r="FUV91"/>
      <c r="FUW91"/>
      <c r="FUX91"/>
      <c r="FUY91"/>
      <c r="FUZ91"/>
      <c r="FVA91"/>
      <c r="FVB91"/>
      <c r="FVC91"/>
      <c r="FVD91"/>
      <c r="FVE91"/>
      <c r="FVF91"/>
      <c r="FVG91"/>
      <c r="FVH91"/>
      <c r="FVI91"/>
      <c r="FVJ91"/>
      <c r="FVK91"/>
      <c r="FVL91"/>
      <c r="FVM91"/>
      <c r="FVN91"/>
      <c r="FVO91"/>
      <c r="FVP91"/>
      <c r="FVQ91"/>
      <c r="FVR91"/>
      <c r="FVS91"/>
      <c r="FVT91"/>
      <c r="FVU91"/>
      <c r="FVV91"/>
      <c r="FVW91"/>
      <c r="FVX91"/>
      <c r="FVY91"/>
      <c r="FVZ91"/>
      <c r="FWA91"/>
      <c r="FWB91"/>
      <c r="FWC91"/>
      <c r="FWD91"/>
      <c r="FWE91"/>
      <c r="FWF91"/>
      <c r="FWG91"/>
      <c r="FWH91"/>
      <c r="FWI91"/>
      <c r="FWJ91"/>
      <c r="FWK91"/>
      <c r="FWL91"/>
      <c r="FWM91"/>
      <c r="FWN91"/>
      <c r="FWO91"/>
      <c r="FWP91"/>
      <c r="FWQ91"/>
      <c r="FWR91"/>
      <c r="FWS91"/>
      <c r="FWT91"/>
      <c r="FWU91"/>
      <c r="FWV91"/>
      <c r="FWW91"/>
      <c r="FWX91"/>
      <c r="FWY91"/>
      <c r="FWZ91"/>
      <c r="FXA91"/>
      <c r="FXB91"/>
      <c r="FXC91"/>
      <c r="FXD91"/>
      <c r="FXE91"/>
      <c r="FXF91"/>
      <c r="FXG91"/>
      <c r="FXH91"/>
      <c r="FXI91"/>
      <c r="FXJ91"/>
      <c r="FXK91"/>
      <c r="FXL91"/>
      <c r="FXM91"/>
      <c r="FXN91"/>
      <c r="FXO91"/>
      <c r="FXP91"/>
      <c r="FXQ91"/>
      <c r="FXR91"/>
      <c r="FXS91"/>
      <c r="FXT91"/>
      <c r="FXU91"/>
      <c r="FXV91"/>
      <c r="FXW91"/>
      <c r="FXX91"/>
      <c r="FXY91"/>
      <c r="FXZ91"/>
      <c r="FYA91"/>
      <c r="FYB91"/>
      <c r="FYC91"/>
      <c r="FYD91"/>
      <c r="FYE91"/>
      <c r="FYF91"/>
      <c r="FYG91"/>
      <c r="FYH91"/>
      <c r="FYI91"/>
      <c r="FYJ91"/>
      <c r="FYK91"/>
      <c r="FYL91"/>
      <c r="FYM91"/>
      <c r="FYN91"/>
      <c r="FYO91"/>
      <c r="FYP91"/>
      <c r="FYQ91"/>
      <c r="FYR91"/>
      <c r="FYS91"/>
      <c r="FYT91"/>
      <c r="FYU91"/>
      <c r="FYV91"/>
      <c r="FYW91"/>
      <c r="FYX91"/>
      <c r="FYY91"/>
      <c r="FYZ91"/>
      <c r="FZA91"/>
      <c r="FZB91"/>
      <c r="FZC91"/>
      <c r="FZD91"/>
      <c r="FZE91"/>
      <c r="FZF91"/>
      <c r="FZG91"/>
      <c r="FZH91"/>
      <c r="FZI91"/>
      <c r="FZJ91"/>
      <c r="FZK91"/>
      <c r="FZL91"/>
      <c r="FZM91"/>
      <c r="FZN91"/>
      <c r="FZO91"/>
      <c r="FZP91"/>
      <c r="FZQ91"/>
      <c r="FZR91"/>
      <c r="FZS91"/>
      <c r="FZT91"/>
      <c r="FZU91"/>
      <c r="FZV91"/>
      <c r="FZW91"/>
      <c r="FZX91"/>
      <c r="FZY91"/>
      <c r="FZZ91"/>
      <c r="GAA91"/>
      <c r="GAB91"/>
      <c r="GAC91"/>
      <c r="GAD91"/>
      <c r="GAE91"/>
      <c r="GAF91"/>
      <c r="GAG91"/>
      <c r="GAH91"/>
      <c r="GAI91"/>
      <c r="GAJ91"/>
      <c r="GAK91"/>
      <c r="GAL91"/>
      <c r="GAM91"/>
      <c r="GAN91"/>
      <c r="GAO91"/>
      <c r="GAP91"/>
      <c r="GAQ91"/>
      <c r="GAR91"/>
      <c r="GAS91"/>
      <c r="GAT91"/>
      <c r="GAU91"/>
      <c r="GAV91"/>
      <c r="GAW91"/>
      <c r="GAX91"/>
      <c r="GAY91"/>
      <c r="GAZ91"/>
      <c r="GBA91"/>
      <c r="GBB91"/>
      <c r="GBC91"/>
      <c r="GBD91"/>
      <c r="GBE91"/>
      <c r="GBF91"/>
      <c r="GBG91"/>
      <c r="GBH91"/>
      <c r="GBI91"/>
      <c r="GBJ91"/>
      <c r="GBK91"/>
      <c r="GBL91"/>
      <c r="GBM91"/>
      <c r="GBN91"/>
      <c r="GBO91"/>
      <c r="GBP91"/>
      <c r="GBQ91"/>
      <c r="GBR91"/>
      <c r="GBS91"/>
      <c r="GBT91"/>
      <c r="GBU91"/>
      <c r="GBV91"/>
      <c r="GBW91"/>
      <c r="GBX91"/>
      <c r="GBY91"/>
      <c r="GBZ91"/>
      <c r="GCA91"/>
      <c r="GCB91"/>
      <c r="GCC91"/>
      <c r="GCD91"/>
      <c r="GCE91"/>
      <c r="GCF91"/>
      <c r="GCG91"/>
      <c r="GCH91"/>
      <c r="GCI91"/>
      <c r="GCJ91"/>
      <c r="GCK91"/>
      <c r="GCL91"/>
      <c r="GCM91"/>
      <c r="GCN91"/>
      <c r="GCO91"/>
      <c r="GCP91"/>
      <c r="GCQ91"/>
      <c r="GCR91"/>
      <c r="GCS91"/>
      <c r="GCT91"/>
      <c r="GCU91"/>
      <c r="GCV91"/>
      <c r="GCW91"/>
      <c r="GCX91"/>
      <c r="GCY91"/>
      <c r="GCZ91"/>
      <c r="GDA91"/>
      <c r="GDB91"/>
      <c r="GDC91"/>
      <c r="GDD91"/>
      <c r="GDE91"/>
      <c r="GDF91"/>
      <c r="GDG91"/>
      <c r="GDH91"/>
      <c r="GDI91"/>
      <c r="GDJ91"/>
      <c r="GDK91"/>
      <c r="GDL91"/>
      <c r="GDM91"/>
      <c r="GDN91"/>
      <c r="GDO91"/>
      <c r="GDP91"/>
      <c r="GDQ91"/>
      <c r="GDR91"/>
      <c r="GDS91"/>
      <c r="GDT91"/>
      <c r="GDU91"/>
      <c r="GDV91"/>
      <c r="GDW91"/>
      <c r="GDX91"/>
      <c r="GDY91"/>
      <c r="GDZ91"/>
      <c r="GEA91"/>
      <c r="GEB91"/>
      <c r="GEC91"/>
      <c r="GED91"/>
      <c r="GEE91"/>
      <c r="GEF91"/>
      <c r="GEG91"/>
      <c r="GEH91"/>
      <c r="GEI91"/>
      <c r="GEJ91"/>
      <c r="GEK91"/>
      <c r="GEL91"/>
      <c r="GEM91"/>
      <c r="GEN91"/>
      <c r="GEO91"/>
      <c r="GEP91"/>
      <c r="GEQ91"/>
      <c r="GER91"/>
      <c r="GES91"/>
      <c r="GET91"/>
      <c r="GEU91"/>
      <c r="GEV91"/>
      <c r="GEW91"/>
      <c r="GEX91"/>
      <c r="GEY91"/>
      <c r="GEZ91"/>
      <c r="GFA91"/>
      <c r="GFB91"/>
      <c r="GFC91"/>
      <c r="GFD91"/>
      <c r="GFE91"/>
      <c r="GFF91"/>
      <c r="GFG91"/>
      <c r="GFH91"/>
      <c r="GFI91"/>
      <c r="GFJ91"/>
      <c r="GFK91"/>
      <c r="GFL91"/>
      <c r="GFM91"/>
      <c r="GFN91"/>
      <c r="GFO91"/>
      <c r="GFP91"/>
      <c r="GFQ91"/>
      <c r="GFR91"/>
      <c r="GFS91"/>
      <c r="GFT91"/>
      <c r="GFU91"/>
      <c r="GFV91"/>
      <c r="GFW91"/>
      <c r="GFX91"/>
      <c r="GFY91"/>
      <c r="GFZ91"/>
      <c r="GGA91"/>
      <c r="GGB91"/>
      <c r="GGC91"/>
      <c r="GGD91"/>
      <c r="GGE91"/>
      <c r="GGF91"/>
      <c r="GGG91"/>
      <c r="GGH91"/>
      <c r="GGI91"/>
      <c r="GGJ91"/>
      <c r="GGK91"/>
      <c r="GGL91"/>
      <c r="GGM91"/>
      <c r="GGN91"/>
      <c r="GGO91"/>
      <c r="GGP91"/>
      <c r="GGQ91"/>
      <c r="GGR91"/>
      <c r="GGS91"/>
      <c r="GGT91"/>
      <c r="GGU91"/>
      <c r="GGV91"/>
      <c r="GGW91"/>
      <c r="GGX91"/>
      <c r="GGY91"/>
      <c r="GGZ91"/>
      <c r="GHA91"/>
      <c r="GHB91"/>
      <c r="GHC91"/>
      <c r="GHD91"/>
      <c r="GHE91"/>
      <c r="GHF91"/>
      <c r="GHG91"/>
      <c r="GHH91"/>
      <c r="GHI91"/>
      <c r="GHJ91"/>
      <c r="GHK91"/>
      <c r="GHL91"/>
      <c r="GHM91"/>
      <c r="GHN91"/>
      <c r="GHO91"/>
      <c r="GHP91"/>
      <c r="GHQ91"/>
      <c r="GHR91"/>
      <c r="GHS91"/>
      <c r="GHT91"/>
      <c r="GHU91"/>
      <c r="GHV91"/>
      <c r="GHW91"/>
      <c r="GHX91"/>
      <c r="GHY91"/>
      <c r="GHZ91"/>
      <c r="GIA91"/>
      <c r="GIB91"/>
      <c r="GIC91"/>
      <c r="GID91"/>
      <c r="GIE91"/>
      <c r="GIF91"/>
      <c r="GIG91"/>
      <c r="GIH91"/>
      <c r="GII91"/>
      <c r="GIJ91"/>
      <c r="GIK91"/>
      <c r="GIL91"/>
      <c r="GIM91"/>
      <c r="GIN91"/>
      <c r="GIO91"/>
      <c r="GIP91"/>
      <c r="GIQ91"/>
      <c r="GIR91"/>
      <c r="GIS91"/>
      <c r="GIT91"/>
      <c r="GIU91"/>
      <c r="GIV91"/>
      <c r="GIW91"/>
      <c r="GIX91"/>
      <c r="GIY91"/>
      <c r="GIZ91"/>
      <c r="GJA91"/>
      <c r="GJB91"/>
      <c r="GJC91"/>
      <c r="GJD91"/>
      <c r="GJE91"/>
      <c r="GJF91"/>
      <c r="GJG91"/>
      <c r="GJH91"/>
      <c r="GJI91"/>
      <c r="GJJ91"/>
      <c r="GJK91"/>
      <c r="GJL91"/>
      <c r="GJM91"/>
      <c r="GJN91"/>
      <c r="GJO91"/>
      <c r="GJP91"/>
      <c r="GJQ91"/>
      <c r="GJR91"/>
      <c r="GJS91"/>
      <c r="GJT91"/>
      <c r="GJU91"/>
      <c r="GJV91"/>
      <c r="GJW91"/>
      <c r="GJX91"/>
      <c r="GJY91"/>
      <c r="GJZ91"/>
      <c r="GKA91"/>
      <c r="GKB91"/>
      <c r="GKC91"/>
      <c r="GKD91"/>
      <c r="GKE91"/>
      <c r="GKF91"/>
      <c r="GKG91"/>
      <c r="GKH91"/>
      <c r="GKI91"/>
      <c r="GKJ91"/>
      <c r="GKK91"/>
      <c r="GKL91"/>
      <c r="GKM91"/>
      <c r="GKN91"/>
      <c r="GKO91"/>
      <c r="GKP91"/>
      <c r="GKQ91"/>
      <c r="GKR91"/>
      <c r="GKS91"/>
      <c r="GKT91"/>
      <c r="GKU91"/>
      <c r="GKV91"/>
      <c r="GKW91"/>
      <c r="GKX91"/>
      <c r="GKY91"/>
      <c r="GKZ91"/>
      <c r="GLA91"/>
      <c r="GLB91"/>
      <c r="GLC91"/>
      <c r="GLD91"/>
      <c r="GLE91"/>
      <c r="GLF91"/>
      <c r="GLG91"/>
      <c r="GLH91"/>
      <c r="GLI91"/>
      <c r="GLJ91"/>
      <c r="GLK91"/>
      <c r="GLL91"/>
      <c r="GLM91"/>
      <c r="GLN91"/>
      <c r="GLO91"/>
      <c r="GLP91"/>
      <c r="GLQ91"/>
      <c r="GLR91"/>
      <c r="GLS91"/>
      <c r="GLT91"/>
      <c r="GLU91"/>
      <c r="GLV91"/>
      <c r="GLW91"/>
      <c r="GLX91"/>
      <c r="GLY91"/>
      <c r="GLZ91"/>
      <c r="GMA91"/>
      <c r="GMB91"/>
      <c r="GMC91"/>
      <c r="GMD91"/>
      <c r="GME91"/>
      <c r="GMF91"/>
      <c r="GMG91"/>
      <c r="GMH91"/>
      <c r="GMI91"/>
      <c r="GMJ91"/>
      <c r="GMK91"/>
      <c r="GML91"/>
      <c r="GMM91"/>
      <c r="GMN91"/>
      <c r="GMO91"/>
      <c r="GMP91"/>
      <c r="GMQ91"/>
      <c r="GMR91"/>
      <c r="GMS91"/>
      <c r="GMT91"/>
      <c r="GMU91"/>
      <c r="GMV91"/>
      <c r="GMW91"/>
      <c r="GMX91"/>
      <c r="GMY91"/>
      <c r="GMZ91"/>
      <c r="GNA91"/>
      <c r="GNB91"/>
      <c r="GNC91"/>
      <c r="GND91"/>
      <c r="GNE91"/>
      <c r="GNF91"/>
      <c r="GNG91"/>
      <c r="GNH91"/>
      <c r="GNI91"/>
      <c r="GNJ91"/>
      <c r="GNK91"/>
      <c r="GNL91"/>
      <c r="GNM91"/>
      <c r="GNN91"/>
      <c r="GNO91"/>
      <c r="GNP91"/>
      <c r="GNQ91"/>
      <c r="GNR91"/>
      <c r="GNS91"/>
      <c r="GNT91"/>
      <c r="GNU91"/>
      <c r="GNV91"/>
      <c r="GNW91"/>
      <c r="GNX91"/>
      <c r="GNY91"/>
      <c r="GNZ91"/>
      <c r="GOA91"/>
      <c r="GOB91"/>
      <c r="GOC91"/>
      <c r="GOD91"/>
      <c r="GOE91"/>
      <c r="GOF91"/>
      <c r="GOG91"/>
      <c r="GOH91"/>
      <c r="GOI91"/>
      <c r="GOJ91"/>
      <c r="GOK91"/>
      <c r="GOL91"/>
      <c r="GOM91"/>
      <c r="GON91"/>
      <c r="GOO91"/>
      <c r="GOP91"/>
      <c r="GOQ91"/>
      <c r="GOR91"/>
      <c r="GOS91"/>
      <c r="GOT91"/>
      <c r="GOU91"/>
      <c r="GOV91"/>
      <c r="GOW91"/>
      <c r="GOX91"/>
      <c r="GOY91"/>
      <c r="GOZ91"/>
      <c r="GPA91"/>
      <c r="GPB91"/>
      <c r="GPC91"/>
      <c r="GPD91"/>
      <c r="GPE91"/>
      <c r="GPF91"/>
      <c r="GPG91"/>
      <c r="GPH91"/>
      <c r="GPI91"/>
      <c r="GPJ91"/>
      <c r="GPK91"/>
      <c r="GPL91"/>
      <c r="GPM91"/>
      <c r="GPN91"/>
      <c r="GPO91"/>
      <c r="GPP91"/>
      <c r="GPQ91"/>
      <c r="GPR91"/>
      <c r="GPS91"/>
      <c r="GPT91"/>
      <c r="GPU91"/>
      <c r="GPV91"/>
      <c r="GPW91"/>
      <c r="GPX91"/>
      <c r="GPY91"/>
      <c r="GPZ91"/>
      <c r="GQA91"/>
      <c r="GQB91"/>
      <c r="GQC91"/>
      <c r="GQD91"/>
      <c r="GQE91"/>
      <c r="GQF91"/>
      <c r="GQG91"/>
      <c r="GQH91"/>
      <c r="GQI91"/>
      <c r="GQJ91"/>
      <c r="GQK91"/>
      <c r="GQL91"/>
      <c r="GQM91"/>
      <c r="GQN91"/>
      <c r="GQO91"/>
      <c r="GQP91"/>
      <c r="GQQ91"/>
      <c r="GQR91"/>
      <c r="GQS91"/>
      <c r="GQT91"/>
      <c r="GQU91"/>
      <c r="GQV91"/>
      <c r="GQW91"/>
      <c r="GQX91"/>
      <c r="GQY91"/>
      <c r="GQZ91"/>
      <c r="GRA91"/>
      <c r="GRB91"/>
      <c r="GRC91"/>
      <c r="GRD91"/>
      <c r="GRE91"/>
      <c r="GRF91"/>
      <c r="GRG91"/>
      <c r="GRH91"/>
      <c r="GRI91"/>
      <c r="GRJ91"/>
      <c r="GRK91"/>
      <c r="GRL91"/>
      <c r="GRM91"/>
      <c r="GRN91"/>
      <c r="GRO91"/>
      <c r="GRP91"/>
      <c r="GRQ91"/>
      <c r="GRR91"/>
      <c r="GRS91"/>
      <c r="GRT91"/>
      <c r="GRU91"/>
      <c r="GRV91"/>
      <c r="GRW91"/>
      <c r="GRX91"/>
      <c r="GRY91"/>
      <c r="GRZ91"/>
      <c r="GSA91"/>
      <c r="GSB91"/>
      <c r="GSC91"/>
      <c r="GSD91"/>
      <c r="GSE91"/>
      <c r="GSF91"/>
      <c r="GSG91"/>
      <c r="GSH91"/>
      <c r="GSI91"/>
      <c r="GSJ91"/>
      <c r="GSK91"/>
      <c r="GSL91"/>
      <c r="GSM91"/>
      <c r="GSN91"/>
      <c r="GSO91"/>
      <c r="GSP91"/>
      <c r="GSQ91"/>
      <c r="GSR91"/>
      <c r="GSS91"/>
      <c r="GST91"/>
      <c r="GSU91"/>
      <c r="GSV91"/>
      <c r="GSW91"/>
      <c r="GSX91"/>
      <c r="GSY91"/>
      <c r="GSZ91"/>
      <c r="GTA91"/>
      <c r="GTB91"/>
      <c r="GTC91"/>
      <c r="GTD91"/>
      <c r="GTE91"/>
      <c r="GTF91"/>
      <c r="GTG91"/>
      <c r="GTH91"/>
      <c r="GTI91"/>
      <c r="GTJ91"/>
      <c r="GTK91"/>
      <c r="GTL91"/>
      <c r="GTM91"/>
      <c r="GTN91"/>
      <c r="GTO91"/>
      <c r="GTP91"/>
      <c r="GTQ91"/>
      <c r="GTR91"/>
      <c r="GTS91"/>
      <c r="GTT91"/>
      <c r="GTU91"/>
      <c r="GTV91"/>
      <c r="GTW91"/>
      <c r="GTX91"/>
      <c r="GTY91"/>
      <c r="GTZ91"/>
      <c r="GUA91"/>
      <c r="GUB91"/>
      <c r="GUC91"/>
      <c r="GUD91"/>
      <c r="GUE91"/>
      <c r="GUF91"/>
      <c r="GUG91"/>
      <c r="GUH91"/>
      <c r="GUI91"/>
      <c r="GUJ91"/>
      <c r="GUK91"/>
      <c r="GUL91"/>
      <c r="GUM91"/>
      <c r="GUN91"/>
      <c r="GUO91"/>
      <c r="GUP91"/>
      <c r="GUQ91"/>
      <c r="GUR91"/>
      <c r="GUS91"/>
      <c r="GUT91"/>
      <c r="GUU91"/>
      <c r="GUV91"/>
      <c r="GUW91"/>
      <c r="GUX91"/>
      <c r="GUY91"/>
      <c r="GUZ91"/>
      <c r="GVA91"/>
      <c r="GVB91"/>
      <c r="GVC91"/>
      <c r="GVD91"/>
      <c r="GVE91"/>
      <c r="GVF91"/>
      <c r="GVG91"/>
      <c r="GVH91"/>
      <c r="GVI91"/>
      <c r="GVJ91"/>
      <c r="GVK91"/>
      <c r="GVL91"/>
      <c r="GVM91"/>
      <c r="GVN91"/>
      <c r="GVO91"/>
      <c r="GVP91"/>
      <c r="GVQ91"/>
      <c r="GVR91"/>
      <c r="GVS91"/>
      <c r="GVT91"/>
      <c r="GVU91"/>
      <c r="GVV91"/>
      <c r="GVW91"/>
      <c r="GVX91"/>
      <c r="GVY91"/>
      <c r="GVZ91"/>
      <c r="GWA91"/>
      <c r="GWB91"/>
      <c r="GWC91"/>
      <c r="GWD91"/>
      <c r="GWE91"/>
      <c r="GWF91"/>
      <c r="GWG91"/>
      <c r="GWH91"/>
      <c r="GWI91"/>
      <c r="GWJ91"/>
      <c r="GWK91"/>
      <c r="GWL91"/>
      <c r="GWM91"/>
      <c r="GWN91"/>
      <c r="GWO91"/>
      <c r="GWP91"/>
      <c r="GWQ91"/>
      <c r="GWR91"/>
      <c r="GWS91"/>
      <c r="GWT91"/>
      <c r="GWU91"/>
      <c r="GWV91"/>
      <c r="GWW91"/>
      <c r="GWX91"/>
      <c r="GWY91"/>
      <c r="GWZ91"/>
      <c r="GXA91"/>
      <c r="GXB91"/>
      <c r="GXC91"/>
      <c r="GXD91"/>
      <c r="GXE91"/>
      <c r="GXF91"/>
      <c r="GXG91"/>
      <c r="GXH91"/>
      <c r="GXI91"/>
      <c r="GXJ91"/>
      <c r="GXK91"/>
      <c r="GXL91"/>
      <c r="GXM91"/>
      <c r="GXN91"/>
      <c r="GXO91"/>
      <c r="GXP91"/>
      <c r="GXQ91"/>
      <c r="GXR91"/>
      <c r="GXS91"/>
      <c r="GXT91"/>
      <c r="GXU91"/>
      <c r="GXV91"/>
      <c r="GXW91"/>
      <c r="GXX91"/>
      <c r="GXY91"/>
      <c r="GXZ91"/>
      <c r="GYA91"/>
      <c r="GYB91"/>
      <c r="GYC91"/>
      <c r="GYD91"/>
      <c r="GYE91"/>
      <c r="GYF91"/>
      <c r="GYG91"/>
      <c r="GYH91"/>
      <c r="GYI91"/>
      <c r="GYJ91"/>
      <c r="GYK91"/>
      <c r="GYL91"/>
      <c r="GYM91"/>
      <c r="GYN91"/>
      <c r="GYO91"/>
      <c r="GYP91"/>
      <c r="GYQ91"/>
      <c r="GYR91"/>
      <c r="GYS91"/>
      <c r="GYT91"/>
      <c r="GYU91"/>
      <c r="GYV91"/>
      <c r="GYW91"/>
      <c r="GYX91"/>
      <c r="GYY91"/>
      <c r="GYZ91"/>
      <c r="GZA91"/>
      <c r="GZB91"/>
      <c r="GZC91"/>
      <c r="GZD91"/>
      <c r="GZE91"/>
      <c r="GZF91"/>
      <c r="GZG91"/>
      <c r="GZH91"/>
      <c r="GZI91"/>
      <c r="GZJ91"/>
      <c r="GZK91"/>
      <c r="GZL91"/>
      <c r="GZM91"/>
      <c r="GZN91"/>
      <c r="GZO91"/>
      <c r="GZP91"/>
      <c r="GZQ91"/>
      <c r="GZR91"/>
      <c r="GZS91"/>
      <c r="GZT91"/>
      <c r="GZU91"/>
      <c r="GZV91"/>
      <c r="GZW91"/>
      <c r="GZX91"/>
      <c r="GZY91"/>
      <c r="GZZ91"/>
      <c r="HAA91"/>
      <c r="HAB91"/>
      <c r="HAC91"/>
      <c r="HAD91"/>
      <c r="HAE91"/>
      <c r="HAF91"/>
      <c r="HAG91"/>
      <c r="HAH91"/>
      <c r="HAI91"/>
      <c r="HAJ91"/>
      <c r="HAK91"/>
      <c r="HAL91"/>
      <c r="HAM91"/>
      <c r="HAN91"/>
      <c r="HAO91"/>
      <c r="HAP91"/>
      <c r="HAQ91"/>
      <c r="HAR91"/>
      <c r="HAS91"/>
      <c r="HAT91"/>
      <c r="HAU91"/>
      <c r="HAV91"/>
      <c r="HAW91"/>
      <c r="HAX91"/>
      <c r="HAY91"/>
      <c r="HAZ91"/>
      <c r="HBA91"/>
      <c r="HBB91"/>
      <c r="HBC91"/>
      <c r="HBD91"/>
      <c r="HBE91"/>
      <c r="HBF91"/>
      <c r="HBG91"/>
      <c r="HBH91"/>
      <c r="HBI91"/>
      <c r="HBJ91"/>
      <c r="HBK91"/>
      <c r="HBL91"/>
      <c r="HBM91"/>
      <c r="HBN91"/>
      <c r="HBO91"/>
      <c r="HBP91"/>
      <c r="HBQ91"/>
      <c r="HBR91"/>
      <c r="HBS91"/>
      <c r="HBT91"/>
      <c r="HBU91"/>
      <c r="HBV91"/>
      <c r="HBW91"/>
      <c r="HBX91"/>
      <c r="HBY91"/>
      <c r="HBZ91"/>
      <c r="HCA91"/>
      <c r="HCB91"/>
      <c r="HCC91"/>
      <c r="HCD91"/>
      <c r="HCE91"/>
      <c r="HCF91"/>
      <c r="HCG91"/>
      <c r="HCH91"/>
      <c r="HCI91"/>
      <c r="HCJ91"/>
      <c r="HCK91"/>
      <c r="HCL91"/>
      <c r="HCM91"/>
      <c r="HCN91"/>
      <c r="HCO91"/>
      <c r="HCP91"/>
      <c r="HCQ91"/>
      <c r="HCR91"/>
      <c r="HCS91"/>
      <c r="HCT91"/>
      <c r="HCU91"/>
      <c r="HCV91"/>
      <c r="HCW91"/>
      <c r="HCX91"/>
      <c r="HCY91"/>
      <c r="HCZ91"/>
      <c r="HDA91"/>
      <c r="HDB91"/>
      <c r="HDC91"/>
      <c r="HDD91"/>
      <c r="HDE91"/>
      <c r="HDF91"/>
      <c r="HDG91"/>
      <c r="HDH91"/>
      <c r="HDI91"/>
      <c r="HDJ91"/>
      <c r="HDK91"/>
      <c r="HDL91"/>
      <c r="HDM91"/>
      <c r="HDN91"/>
      <c r="HDO91"/>
      <c r="HDP91"/>
      <c r="HDQ91"/>
      <c r="HDR91"/>
      <c r="HDS91"/>
      <c r="HDT91"/>
      <c r="HDU91"/>
      <c r="HDV91"/>
      <c r="HDW91"/>
      <c r="HDX91"/>
      <c r="HDY91"/>
      <c r="HDZ91"/>
      <c r="HEA91"/>
      <c r="HEB91"/>
      <c r="HEC91"/>
      <c r="HED91"/>
      <c r="HEE91"/>
      <c r="HEF91"/>
      <c r="HEG91"/>
      <c r="HEH91"/>
      <c r="HEI91"/>
      <c r="HEJ91"/>
      <c r="HEK91"/>
      <c r="HEL91"/>
      <c r="HEM91"/>
      <c r="HEN91"/>
      <c r="HEO91"/>
      <c r="HEP91"/>
      <c r="HEQ91"/>
      <c r="HER91"/>
      <c r="HES91"/>
      <c r="HET91"/>
      <c r="HEU91"/>
      <c r="HEV91"/>
      <c r="HEW91"/>
      <c r="HEX91"/>
      <c r="HEY91"/>
      <c r="HEZ91"/>
      <c r="HFA91"/>
      <c r="HFB91"/>
      <c r="HFC91"/>
      <c r="HFD91"/>
      <c r="HFE91"/>
      <c r="HFF91"/>
      <c r="HFG91"/>
      <c r="HFH91"/>
      <c r="HFI91"/>
      <c r="HFJ91"/>
      <c r="HFK91"/>
      <c r="HFL91"/>
      <c r="HFM91"/>
      <c r="HFN91"/>
      <c r="HFO91"/>
      <c r="HFP91"/>
      <c r="HFQ91"/>
      <c r="HFR91"/>
      <c r="HFS91"/>
      <c r="HFT91"/>
      <c r="HFU91"/>
      <c r="HFV91"/>
      <c r="HFW91"/>
      <c r="HFX91"/>
      <c r="HFY91"/>
      <c r="HFZ91"/>
      <c r="HGA91"/>
      <c r="HGB91"/>
      <c r="HGC91"/>
      <c r="HGD91"/>
      <c r="HGE91"/>
      <c r="HGF91"/>
      <c r="HGG91"/>
      <c r="HGH91"/>
      <c r="HGI91"/>
      <c r="HGJ91"/>
      <c r="HGK91"/>
      <c r="HGL91"/>
      <c r="HGM91"/>
      <c r="HGN91"/>
      <c r="HGO91"/>
      <c r="HGP91"/>
      <c r="HGQ91"/>
      <c r="HGR91"/>
      <c r="HGS91"/>
      <c r="HGT91"/>
      <c r="HGU91"/>
      <c r="HGV91"/>
      <c r="HGW91"/>
      <c r="HGX91"/>
      <c r="HGY91"/>
      <c r="HGZ91"/>
      <c r="HHA91"/>
      <c r="HHB91"/>
      <c r="HHC91"/>
      <c r="HHD91"/>
      <c r="HHE91"/>
      <c r="HHF91"/>
      <c r="HHG91"/>
      <c r="HHH91"/>
      <c r="HHI91"/>
      <c r="HHJ91"/>
      <c r="HHK91"/>
      <c r="HHL91"/>
      <c r="HHM91"/>
      <c r="HHN91"/>
      <c r="HHO91"/>
      <c r="HHP91"/>
      <c r="HHQ91"/>
      <c r="HHR91"/>
      <c r="HHS91"/>
      <c r="HHT91"/>
      <c r="HHU91"/>
      <c r="HHV91"/>
      <c r="HHW91"/>
      <c r="HHX91"/>
      <c r="HHY91"/>
      <c r="HHZ91"/>
      <c r="HIA91"/>
      <c r="HIB91"/>
      <c r="HIC91"/>
      <c r="HID91"/>
      <c r="HIE91"/>
      <c r="HIF91"/>
      <c r="HIG91"/>
      <c r="HIH91"/>
      <c r="HII91"/>
      <c r="HIJ91"/>
      <c r="HIK91"/>
      <c r="HIL91"/>
      <c r="HIM91"/>
      <c r="HIN91"/>
      <c r="HIO91"/>
      <c r="HIP91"/>
      <c r="HIQ91"/>
      <c r="HIR91"/>
      <c r="HIS91"/>
      <c r="HIT91"/>
      <c r="HIU91"/>
      <c r="HIV91"/>
      <c r="HIW91"/>
      <c r="HIX91"/>
      <c r="HIY91"/>
      <c r="HIZ91"/>
      <c r="HJA91"/>
      <c r="HJB91"/>
      <c r="HJC91"/>
      <c r="HJD91"/>
      <c r="HJE91"/>
      <c r="HJF91"/>
      <c r="HJG91"/>
      <c r="HJH91"/>
      <c r="HJI91"/>
      <c r="HJJ91"/>
      <c r="HJK91"/>
      <c r="HJL91"/>
      <c r="HJM91"/>
      <c r="HJN91"/>
      <c r="HJO91"/>
      <c r="HJP91"/>
      <c r="HJQ91"/>
      <c r="HJR91"/>
      <c r="HJS91"/>
      <c r="HJT91"/>
      <c r="HJU91"/>
      <c r="HJV91"/>
      <c r="HJW91"/>
      <c r="HJX91"/>
      <c r="HJY91"/>
      <c r="HJZ91"/>
      <c r="HKA91"/>
      <c r="HKB91"/>
      <c r="HKC91"/>
      <c r="HKD91"/>
      <c r="HKE91"/>
      <c r="HKF91"/>
      <c r="HKG91"/>
      <c r="HKH91"/>
      <c r="HKI91"/>
      <c r="HKJ91"/>
      <c r="HKK91"/>
      <c r="HKL91"/>
      <c r="HKM91"/>
      <c r="HKN91"/>
      <c r="HKO91"/>
      <c r="HKP91"/>
      <c r="HKQ91"/>
      <c r="HKR91"/>
      <c r="HKS91"/>
      <c r="HKT91"/>
      <c r="HKU91"/>
      <c r="HKV91"/>
      <c r="HKW91"/>
      <c r="HKX91"/>
      <c r="HKY91"/>
      <c r="HKZ91"/>
      <c r="HLA91"/>
      <c r="HLB91"/>
      <c r="HLC91"/>
      <c r="HLD91"/>
      <c r="HLE91"/>
      <c r="HLF91"/>
      <c r="HLG91"/>
      <c r="HLH91"/>
      <c r="HLI91"/>
      <c r="HLJ91"/>
      <c r="HLK91"/>
      <c r="HLL91"/>
      <c r="HLM91"/>
      <c r="HLN91"/>
      <c r="HLO91"/>
      <c r="HLP91"/>
      <c r="HLQ91"/>
      <c r="HLR91"/>
      <c r="HLS91"/>
      <c r="HLT91"/>
      <c r="HLU91"/>
      <c r="HLV91"/>
      <c r="HLW91"/>
      <c r="HLX91"/>
      <c r="HLY91"/>
      <c r="HLZ91"/>
      <c r="HMA91"/>
      <c r="HMB91"/>
      <c r="HMC91"/>
      <c r="HMD91"/>
      <c r="HME91"/>
      <c r="HMF91"/>
      <c r="HMG91"/>
      <c r="HMH91"/>
      <c r="HMI91"/>
      <c r="HMJ91"/>
      <c r="HMK91"/>
      <c r="HML91"/>
      <c r="HMM91"/>
      <c r="HMN91"/>
      <c r="HMO91"/>
      <c r="HMP91"/>
      <c r="HMQ91"/>
      <c r="HMR91"/>
      <c r="HMS91"/>
      <c r="HMT91"/>
      <c r="HMU91"/>
      <c r="HMV91"/>
      <c r="HMW91"/>
      <c r="HMX91"/>
      <c r="HMY91"/>
      <c r="HMZ91"/>
      <c r="HNA91"/>
      <c r="HNB91"/>
      <c r="HNC91"/>
      <c r="HND91"/>
      <c r="HNE91"/>
      <c r="HNF91"/>
      <c r="HNG91"/>
      <c r="HNH91"/>
      <c r="HNI91"/>
      <c r="HNJ91"/>
      <c r="HNK91"/>
      <c r="HNL91"/>
      <c r="HNM91"/>
      <c r="HNN91"/>
      <c r="HNO91"/>
      <c r="HNP91"/>
      <c r="HNQ91"/>
      <c r="HNR91"/>
      <c r="HNS91"/>
      <c r="HNT91"/>
      <c r="HNU91"/>
      <c r="HNV91"/>
      <c r="HNW91"/>
      <c r="HNX91"/>
      <c r="HNY91"/>
      <c r="HNZ91"/>
      <c r="HOA91"/>
      <c r="HOB91"/>
      <c r="HOC91"/>
      <c r="HOD91"/>
      <c r="HOE91"/>
      <c r="HOF91"/>
      <c r="HOG91"/>
      <c r="HOH91"/>
      <c r="HOI91"/>
      <c r="HOJ91"/>
      <c r="HOK91"/>
      <c r="HOL91"/>
      <c r="HOM91"/>
      <c r="HON91"/>
      <c r="HOO91"/>
      <c r="HOP91"/>
      <c r="HOQ91"/>
      <c r="HOR91"/>
      <c r="HOS91"/>
      <c r="HOT91"/>
      <c r="HOU91"/>
      <c r="HOV91"/>
      <c r="HOW91"/>
      <c r="HOX91"/>
      <c r="HOY91"/>
      <c r="HOZ91"/>
      <c r="HPA91"/>
      <c r="HPB91"/>
      <c r="HPC91"/>
      <c r="HPD91"/>
      <c r="HPE91"/>
      <c r="HPF91"/>
      <c r="HPG91"/>
      <c r="HPH91"/>
      <c r="HPI91"/>
      <c r="HPJ91"/>
      <c r="HPK91"/>
      <c r="HPL91"/>
      <c r="HPM91"/>
      <c r="HPN91"/>
      <c r="HPO91"/>
      <c r="HPP91"/>
      <c r="HPQ91"/>
      <c r="HPR91"/>
      <c r="HPS91"/>
      <c r="HPT91"/>
      <c r="HPU91"/>
      <c r="HPV91"/>
      <c r="HPW91"/>
      <c r="HPX91"/>
      <c r="HPY91"/>
      <c r="HPZ91"/>
      <c r="HQA91"/>
      <c r="HQB91"/>
      <c r="HQC91"/>
      <c r="HQD91"/>
      <c r="HQE91"/>
      <c r="HQF91"/>
      <c r="HQG91"/>
      <c r="HQH91"/>
      <c r="HQI91"/>
      <c r="HQJ91"/>
      <c r="HQK91"/>
      <c r="HQL91"/>
      <c r="HQM91"/>
      <c r="HQN91"/>
      <c r="HQO91"/>
      <c r="HQP91"/>
      <c r="HQQ91"/>
      <c r="HQR91"/>
      <c r="HQS91"/>
      <c r="HQT91"/>
      <c r="HQU91"/>
      <c r="HQV91"/>
      <c r="HQW91"/>
      <c r="HQX91"/>
      <c r="HQY91"/>
      <c r="HQZ91"/>
      <c r="HRA91"/>
      <c r="HRB91"/>
      <c r="HRC91"/>
      <c r="HRD91"/>
      <c r="HRE91"/>
      <c r="HRF91"/>
      <c r="HRG91"/>
      <c r="HRH91"/>
      <c r="HRI91"/>
      <c r="HRJ91"/>
      <c r="HRK91"/>
      <c r="HRL91"/>
      <c r="HRM91"/>
      <c r="HRN91"/>
      <c r="HRO91"/>
      <c r="HRP91"/>
      <c r="HRQ91"/>
      <c r="HRR91"/>
      <c r="HRS91"/>
      <c r="HRT91"/>
      <c r="HRU91"/>
      <c r="HRV91"/>
      <c r="HRW91"/>
      <c r="HRX91"/>
      <c r="HRY91"/>
      <c r="HRZ91"/>
      <c r="HSA91"/>
      <c r="HSB91"/>
      <c r="HSC91"/>
      <c r="HSD91"/>
      <c r="HSE91"/>
      <c r="HSF91"/>
      <c r="HSG91"/>
      <c r="HSH91"/>
      <c r="HSI91"/>
      <c r="HSJ91"/>
      <c r="HSK91"/>
      <c r="HSL91"/>
      <c r="HSM91"/>
      <c r="HSN91"/>
      <c r="HSO91"/>
      <c r="HSP91"/>
      <c r="HSQ91"/>
      <c r="HSR91"/>
      <c r="HSS91"/>
      <c r="HST91"/>
      <c r="HSU91"/>
      <c r="HSV91"/>
      <c r="HSW91"/>
      <c r="HSX91"/>
      <c r="HSY91"/>
      <c r="HSZ91"/>
      <c r="HTA91"/>
      <c r="HTB91"/>
      <c r="HTC91"/>
      <c r="HTD91"/>
      <c r="HTE91"/>
      <c r="HTF91"/>
      <c r="HTG91"/>
      <c r="HTH91"/>
      <c r="HTI91"/>
      <c r="HTJ91"/>
      <c r="HTK91"/>
      <c r="HTL91"/>
      <c r="HTM91"/>
      <c r="HTN91"/>
      <c r="HTO91"/>
      <c r="HTP91"/>
      <c r="HTQ91"/>
      <c r="HTR91"/>
      <c r="HTS91"/>
      <c r="HTT91"/>
      <c r="HTU91"/>
      <c r="HTV91"/>
      <c r="HTW91"/>
      <c r="HTX91"/>
      <c r="HTY91"/>
      <c r="HTZ91"/>
      <c r="HUA91"/>
      <c r="HUB91"/>
      <c r="HUC91"/>
      <c r="HUD91"/>
      <c r="HUE91"/>
      <c r="HUF91"/>
      <c r="HUG91"/>
      <c r="HUH91"/>
      <c r="HUI91"/>
      <c r="HUJ91"/>
      <c r="HUK91"/>
      <c r="HUL91"/>
      <c r="HUM91"/>
      <c r="HUN91"/>
      <c r="HUO91"/>
      <c r="HUP91"/>
      <c r="HUQ91"/>
      <c r="HUR91"/>
      <c r="HUS91"/>
      <c r="HUT91"/>
      <c r="HUU91"/>
      <c r="HUV91"/>
      <c r="HUW91"/>
      <c r="HUX91"/>
      <c r="HUY91"/>
      <c r="HUZ91"/>
      <c r="HVA91"/>
      <c r="HVB91"/>
      <c r="HVC91"/>
      <c r="HVD91"/>
      <c r="HVE91"/>
      <c r="HVF91"/>
      <c r="HVG91"/>
      <c r="HVH91"/>
      <c r="HVI91"/>
      <c r="HVJ91"/>
      <c r="HVK91"/>
      <c r="HVL91"/>
      <c r="HVM91"/>
      <c r="HVN91"/>
      <c r="HVO91"/>
      <c r="HVP91"/>
      <c r="HVQ91"/>
      <c r="HVR91"/>
      <c r="HVS91"/>
      <c r="HVT91"/>
      <c r="HVU91"/>
      <c r="HVV91"/>
      <c r="HVW91"/>
      <c r="HVX91"/>
      <c r="HVY91"/>
      <c r="HVZ91"/>
      <c r="HWA91"/>
      <c r="HWB91"/>
      <c r="HWC91"/>
      <c r="HWD91"/>
      <c r="HWE91"/>
      <c r="HWF91"/>
      <c r="HWG91"/>
      <c r="HWH91"/>
      <c r="HWI91"/>
      <c r="HWJ91"/>
      <c r="HWK91"/>
      <c r="HWL91"/>
      <c r="HWM91"/>
      <c r="HWN91"/>
      <c r="HWO91"/>
      <c r="HWP91"/>
      <c r="HWQ91"/>
      <c r="HWR91"/>
      <c r="HWS91"/>
      <c r="HWT91"/>
      <c r="HWU91"/>
      <c r="HWV91"/>
      <c r="HWW91"/>
      <c r="HWX91"/>
      <c r="HWY91"/>
      <c r="HWZ91"/>
      <c r="HXA91"/>
      <c r="HXB91"/>
      <c r="HXC91"/>
      <c r="HXD91"/>
      <c r="HXE91"/>
      <c r="HXF91"/>
      <c r="HXG91"/>
      <c r="HXH91"/>
      <c r="HXI91"/>
      <c r="HXJ91"/>
      <c r="HXK91"/>
      <c r="HXL91"/>
      <c r="HXM91"/>
      <c r="HXN91"/>
      <c r="HXO91"/>
      <c r="HXP91"/>
      <c r="HXQ91"/>
      <c r="HXR91"/>
      <c r="HXS91"/>
      <c r="HXT91"/>
      <c r="HXU91"/>
      <c r="HXV91"/>
      <c r="HXW91"/>
      <c r="HXX91"/>
      <c r="HXY91"/>
      <c r="HXZ91"/>
      <c r="HYA91"/>
      <c r="HYB91"/>
      <c r="HYC91"/>
      <c r="HYD91"/>
      <c r="HYE91"/>
      <c r="HYF91"/>
      <c r="HYG91"/>
      <c r="HYH91"/>
      <c r="HYI91"/>
      <c r="HYJ91"/>
      <c r="HYK91"/>
      <c r="HYL91"/>
      <c r="HYM91"/>
      <c r="HYN91"/>
      <c r="HYO91"/>
      <c r="HYP91"/>
      <c r="HYQ91"/>
      <c r="HYR91"/>
      <c r="HYS91"/>
      <c r="HYT91"/>
      <c r="HYU91"/>
      <c r="HYV91"/>
      <c r="HYW91"/>
      <c r="HYX91"/>
      <c r="HYY91"/>
      <c r="HYZ91"/>
      <c r="HZA91"/>
      <c r="HZB91"/>
      <c r="HZC91"/>
      <c r="HZD91"/>
      <c r="HZE91"/>
      <c r="HZF91"/>
      <c r="HZG91"/>
      <c r="HZH91"/>
      <c r="HZI91"/>
      <c r="HZJ91"/>
      <c r="HZK91"/>
      <c r="HZL91"/>
      <c r="HZM91"/>
      <c r="HZN91"/>
      <c r="HZO91"/>
      <c r="HZP91"/>
      <c r="HZQ91"/>
      <c r="HZR91"/>
      <c r="HZS91"/>
      <c r="HZT91"/>
      <c r="HZU91"/>
      <c r="HZV91"/>
      <c r="HZW91"/>
      <c r="HZX91"/>
      <c r="HZY91"/>
      <c r="HZZ91"/>
      <c r="IAA91"/>
      <c r="IAB91"/>
      <c r="IAC91"/>
      <c r="IAD91"/>
      <c r="IAE91"/>
      <c r="IAF91"/>
      <c r="IAG91"/>
      <c r="IAH91"/>
      <c r="IAI91"/>
      <c r="IAJ91"/>
      <c r="IAK91"/>
      <c r="IAL91"/>
      <c r="IAM91"/>
      <c r="IAN91"/>
      <c r="IAO91"/>
      <c r="IAP91"/>
      <c r="IAQ91"/>
      <c r="IAR91"/>
      <c r="IAS91"/>
      <c r="IAT91"/>
      <c r="IAU91"/>
      <c r="IAV91"/>
      <c r="IAW91"/>
      <c r="IAX91"/>
      <c r="IAY91"/>
      <c r="IAZ91"/>
      <c r="IBA91"/>
      <c r="IBB91"/>
      <c r="IBC91"/>
      <c r="IBD91"/>
      <c r="IBE91"/>
      <c r="IBF91"/>
      <c r="IBG91"/>
      <c r="IBH91"/>
      <c r="IBI91"/>
      <c r="IBJ91"/>
      <c r="IBK91"/>
      <c r="IBL91"/>
      <c r="IBM91"/>
      <c r="IBN91"/>
      <c r="IBO91"/>
      <c r="IBP91"/>
      <c r="IBQ91"/>
      <c r="IBR91"/>
      <c r="IBS91"/>
      <c r="IBT91"/>
      <c r="IBU91"/>
      <c r="IBV91"/>
      <c r="IBW91"/>
      <c r="IBX91"/>
      <c r="IBY91"/>
      <c r="IBZ91"/>
      <c r="ICA91"/>
      <c r="ICB91"/>
      <c r="ICC91"/>
      <c r="ICD91"/>
      <c r="ICE91"/>
      <c r="ICF91"/>
      <c r="ICG91"/>
      <c r="ICH91"/>
      <c r="ICI91"/>
      <c r="ICJ91"/>
      <c r="ICK91"/>
      <c r="ICL91"/>
      <c r="ICM91"/>
      <c r="ICN91"/>
      <c r="ICO91"/>
      <c r="ICP91"/>
      <c r="ICQ91"/>
      <c r="ICR91"/>
      <c r="ICS91"/>
      <c r="ICT91"/>
      <c r="ICU91"/>
      <c r="ICV91"/>
      <c r="ICW91"/>
      <c r="ICX91"/>
      <c r="ICY91"/>
      <c r="ICZ91"/>
      <c r="IDA91"/>
      <c r="IDB91"/>
      <c r="IDC91"/>
      <c r="IDD91"/>
      <c r="IDE91"/>
      <c r="IDF91"/>
      <c r="IDG91"/>
      <c r="IDH91"/>
      <c r="IDI91"/>
      <c r="IDJ91"/>
      <c r="IDK91"/>
      <c r="IDL91"/>
      <c r="IDM91"/>
      <c r="IDN91"/>
      <c r="IDO91"/>
      <c r="IDP91"/>
      <c r="IDQ91"/>
      <c r="IDR91"/>
      <c r="IDS91"/>
      <c r="IDT91"/>
      <c r="IDU91"/>
      <c r="IDV91"/>
      <c r="IDW91"/>
      <c r="IDX91"/>
      <c r="IDY91"/>
      <c r="IDZ91"/>
      <c r="IEA91"/>
      <c r="IEB91"/>
      <c r="IEC91"/>
      <c r="IED91"/>
      <c r="IEE91"/>
      <c r="IEF91"/>
      <c r="IEG91"/>
      <c r="IEH91"/>
      <c r="IEI91"/>
      <c r="IEJ91"/>
      <c r="IEK91"/>
      <c r="IEL91"/>
      <c r="IEM91"/>
      <c r="IEN91"/>
      <c r="IEO91"/>
      <c r="IEP91"/>
      <c r="IEQ91"/>
      <c r="IER91"/>
      <c r="IES91"/>
      <c r="IET91"/>
      <c r="IEU91"/>
      <c r="IEV91"/>
      <c r="IEW91"/>
      <c r="IEX91"/>
      <c r="IEY91"/>
      <c r="IEZ91"/>
      <c r="IFA91"/>
      <c r="IFB91"/>
      <c r="IFC91"/>
      <c r="IFD91"/>
      <c r="IFE91"/>
      <c r="IFF91"/>
      <c r="IFG91"/>
      <c r="IFH91"/>
      <c r="IFI91"/>
      <c r="IFJ91"/>
      <c r="IFK91"/>
      <c r="IFL91"/>
      <c r="IFM91"/>
      <c r="IFN91"/>
      <c r="IFO91"/>
      <c r="IFP91"/>
      <c r="IFQ91"/>
      <c r="IFR91"/>
      <c r="IFS91"/>
      <c r="IFT91"/>
      <c r="IFU91"/>
      <c r="IFV91"/>
      <c r="IFW91"/>
      <c r="IFX91"/>
      <c r="IFY91"/>
      <c r="IFZ91"/>
      <c r="IGA91"/>
      <c r="IGB91"/>
      <c r="IGC91"/>
      <c r="IGD91"/>
      <c r="IGE91"/>
      <c r="IGF91"/>
      <c r="IGG91"/>
      <c r="IGH91"/>
      <c r="IGI91"/>
      <c r="IGJ91"/>
      <c r="IGK91"/>
      <c r="IGL91"/>
      <c r="IGM91"/>
      <c r="IGN91"/>
      <c r="IGO91"/>
      <c r="IGP91"/>
      <c r="IGQ91"/>
      <c r="IGR91"/>
      <c r="IGS91"/>
      <c r="IGT91"/>
      <c r="IGU91"/>
      <c r="IGV91"/>
      <c r="IGW91"/>
      <c r="IGX91"/>
      <c r="IGY91"/>
      <c r="IGZ91"/>
      <c r="IHA91"/>
      <c r="IHB91"/>
      <c r="IHC91"/>
      <c r="IHD91"/>
      <c r="IHE91"/>
      <c r="IHF91"/>
      <c r="IHG91"/>
      <c r="IHH91"/>
      <c r="IHI91"/>
      <c r="IHJ91"/>
      <c r="IHK91"/>
      <c r="IHL91"/>
      <c r="IHM91"/>
      <c r="IHN91"/>
      <c r="IHO91"/>
      <c r="IHP91"/>
      <c r="IHQ91"/>
      <c r="IHR91"/>
      <c r="IHS91"/>
      <c r="IHT91"/>
      <c r="IHU91"/>
      <c r="IHV91"/>
      <c r="IHW91"/>
      <c r="IHX91"/>
      <c r="IHY91"/>
      <c r="IHZ91"/>
      <c r="IIA91"/>
      <c r="IIB91"/>
      <c r="IIC91"/>
      <c r="IID91"/>
      <c r="IIE91"/>
      <c r="IIF91"/>
      <c r="IIG91"/>
      <c r="IIH91"/>
      <c r="III91"/>
      <c r="IIJ91"/>
      <c r="IIK91"/>
      <c r="IIL91"/>
      <c r="IIM91"/>
      <c r="IIN91"/>
      <c r="IIO91"/>
      <c r="IIP91"/>
      <c r="IIQ91"/>
      <c r="IIR91"/>
      <c r="IIS91"/>
      <c r="IIT91"/>
      <c r="IIU91"/>
      <c r="IIV91"/>
      <c r="IIW91"/>
      <c r="IIX91"/>
      <c r="IIY91"/>
      <c r="IIZ91"/>
      <c r="IJA91"/>
      <c r="IJB91"/>
      <c r="IJC91"/>
      <c r="IJD91"/>
      <c r="IJE91"/>
      <c r="IJF91"/>
      <c r="IJG91"/>
      <c r="IJH91"/>
      <c r="IJI91"/>
      <c r="IJJ91"/>
      <c r="IJK91"/>
      <c r="IJL91"/>
      <c r="IJM91"/>
      <c r="IJN91"/>
      <c r="IJO91"/>
      <c r="IJP91"/>
      <c r="IJQ91"/>
      <c r="IJR91"/>
      <c r="IJS91"/>
      <c r="IJT91"/>
      <c r="IJU91"/>
      <c r="IJV91"/>
      <c r="IJW91"/>
      <c r="IJX91"/>
      <c r="IJY91"/>
      <c r="IJZ91"/>
      <c r="IKA91"/>
      <c r="IKB91"/>
      <c r="IKC91"/>
      <c r="IKD91"/>
      <c r="IKE91"/>
      <c r="IKF91"/>
      <c r="IKG91"/>
      <c r="IKH91"/>
      <c r="IKI91"/>
      <c r="IKJ91"/>
      <c r="IKK91"/>
      <c r="IKL91"/>
      <c r="IKM91"/>
      <c r="IKN91"/>
      <c r="IKO91"/>
      <c r="IKP91"/>
      <c r="IKQ91"/>
      <c r="IKR91"/>
      <c r="IKS91"/>
      <c r="IKT91"/>
      <c r="IKU91"/>
      <c r="IKV91"/>
      <c r="IKW91"/>
      <c r="IKX91"/>
      <c r="IKY91"/>
      <c r="IKZ91"/>
      <c r="ILA91"/>
      <c r="ILB91"/>
      <c r="ILC91"/>
      <c r="ILD91"/>
      <c r="ILE91"/>
      <c r="ILF91"/>
      <c r="ILG91"/>
      <c r="ILH91"/>
      <c r="ILI91"/>
      <c r="ILJ91"/>
      <c r="ILK91"/>
      <c r="ILL91"/>
      <c r="ILM91"/>
      <c r="ILN91"/>
      <c r="ILO91"/>
      <c r="ILP91"/>
      <c r="ILQ91"/>
      <c r="ILR91"/>
      <c r="ILS91"/>
      <c r="ILT91"/>
      <c r="ILU91"/>
      <c r="ILV91"/>
      <c r="ILW91"/>
      <c r="ILX91"/>
      <c r="ILY91"/>
      <c r="ILZ91"/>
      <c r="IMA91"/>
      <c r="IMB91"/>
      <c r="IMC91"/>
      <c r="IMD91"/>
      <c r="IME91"/>
      <c r="IMF91"/>
      <c r="IMG91"/>
      <c r="IMH91"/>
      <c r="IMI91"/>
      <c r="IMJ91"/>
      <c r="IMK91"/>
      <c r="IML91"/>
      <c r="IMM91"/>
      <c r="IMN91"/>
      <c r="IMO91"/>
      <c r="IMP91"/>
      <c r="IMQ91"/>
      <c r="IMR91"/>
      <c r="IMS91"/>
      <c r="IMT91"/>
      <c r="IMU91"/>
      <c r="IMV91"/>
      <c r="IMW91"/>
      <c r="IMX91"/>
      <c r="IMY91"/>
      <c r="IMZ91"/>
      <c r="INA91"/>
      <c r="INB91"/>
      <c r="INC91"/>
      <c r="IND91"/>
      <c r="INE91"/>
      <c r="INF91"/>
      <c r="ING91"/>
      <c r="INH91"/>
      <c r="INI91"/>
      <c r="INJ91"/>
      <c r="INK91"/>
      <c r="INL91"/>
      <c r="INM91"/>
      <c r="INN91"/>
      <c r="INO91"/>
      <c r="INP91"/>
      <c r="INQ91"/>
      <c r="INR91"/>
      <c r="INS91"/>
      <c r="INT91"/>
      <c r="INU91"/>
      <c r="INV91"/>
      <c r="INW91"/>
      <c r="INX91"/>
      <c r="INY91"/>
      <c r="INZ91"/>
      <c r="IOA91"/>
      <c r="IOB91"/>
      <c r="IOC91"/>
      <c r="IOD91"/>
      <c r="IOE91"/>
      <c r="IOF91"/>
      <c r="IOG91"/>
      <c r="IOH91"/>
      <c r="IOI91"/>
      <c r="IOJ91"/>
      <c r="IOK91"/>
      <c r="IOL91"/>
      <c r="IOM91"/>
      <c r="ION91"/>
      <c r="IOO91"/>
      <c r="IOP91"/>
      <c r="IOQ91"/>
      <c r="IOR91"/>
      <c r="IOS91"/>
      <c r="IOT91"/>
      <c r="IOU91"/>
      <c r="IOV91"/>
      <c r="IOW91"/>
      <c r="IOX91"/>
      <c r="IOY91"/>
      <c r="IOZ91"/>
      <c r="IPA91"/>
      <c r="IPB91"/>
      <c r="IPC91"/>
      <c r="IPD91"/>
      <c r="IPE91"/>
      <c r="IPF91"/>
      <c r="IPG91"/>
      <c r="IPH91"/>
      <c r="IPI91"/>
      <c r="IPJ91"/>
      <c r="IPK91"/>
      <c r="IPL91"/>
      <c r="IPM91"/>
      <c r="IPN91"/>
      <c r="IPO91"/>
      <c r="IPP91"/>
      <c r="IPQ91"/>
      <c r="IPR91"/>
      <c r="IPS91"/>
      <c r="IPT91"/>
      <c r="IPU91"/>
      <c r="IPV91"/>
      <c r="IPW91"/>
      <c r="IPX91"/>
      <c r="IPY91"/>
      <c r="IPZ91"/>
      <c r="IQA91"/>
      <c r="IQB91"/>
      <c r="IQC91"/>
      <c r="IQD91"/>
      <c r="IQE91"/>
      <c r="IQF91"/>
      <c r="IQG91"/>
      <c r="IQH91"/>
      <c r="IQI91"/>
      <c r="IQJ91"/>
      <c r="IQK91"/>
      <c r="IQL91"/>
      <c r="IQM91"/>
      <c r="IQN91"/>
      <c r="IQO91"/>
      <c r="IQP91"/>
      <c r="IQQ91"/>
      <c r="IQR91"/>
      <c r="IQS91"/>
      <c r="IQT91"/>
      <c r="IQU91"/>
      <c r="IQV91"/>
      <c r="IQW91"/>
      <c r="IQX91"/>
      <c r="IQY91"/>
      <c r="IQZ91"/>
      <c r="IRA91"/>
      <c r="IRB91"/>
      <c r="IRC91"/>
      <c r="IRD91"/>
      <c r="IRE91"/>
      <c r="IRF91"/>
      <c r="IRG91"/>
      <c r="IRH91"/>
      <c r="IRI91"/>
      <c r="IRJ91"/>
      <c r="IRK91"/>
      <c r="IRL91"/>
      <c r="IRM91"/>
      <c r="IRN91"/>
      <c r="IRO91"/>
      <c r="IRP91"/>
      <c r="IRQ91"/>
      <c r="IRR91"/>
      <c r="IRS91"/>
      <c r="IRT91"/>
      <c r="IRU91"/>
      <c r="IRV91"/>
      <c r="IRW91"/>
      <c r="IRX91"/>
      <c r="IRY91"/>
      <c r="IRZ91"/>
      <c r="ISA91"/>
      <c r="ISB91"/>
      <c r="ISC91"/>
      <c r="ISD91"/>
      <c r="ISE91"/>
      <c r="ISF91"/>
      <c r="ISG91"/>
      <c r="ISH91"/>
      <c r="ISI91"/>
      <c r="ISJ91"/>
      <c r="ISK91"/>
      <c r="ISL91"/>
      <c r="ISM91"/>
      <c r="ISN91"/>
      <c r="ISO91"/>
      <c r="ISP91"/>
      <c r="ISQ91"/>
      <c r="ISR91"/>
      <c r="ISS91"/>
      <c r="IST91"/>
      <c r="ISU91"/>
      <c r="ISV91"/>
      <c r="ISW91"/>
      <c r="ISX91"/>
      <c r="ISY91"/>
      <c r="ISZ91"/>
      <c r="ITA91"/>
      <c r="ITB91"/>
      <c r="ITC91"/>
      <c r="ITD91"/>
      <c r="ITE91"/>
      <c r="ITF91"/>
      <c r="ITG91"/>
      <c r="ITH91"/>
      <c r="ITI91"/>
      <c r="ITJ91"/>
      <c r="ITK91"/>
      <c r="ITL91"/>
      <c r="ITM91"/>
      <c r="ITN91"/>
      <c r="ITO91"/>
      <c r="ITP91"/>
      <c r="ITQ91"/>
      <c r="ITR91"/>
      <c r="ITS91"/>
      <c r="ITT91"/>
      <c r="ITU91"/>
      <c r="ITV91"/>
      <c r="ITW91"/>
      <c r="ITX91"/>
      <c r="ITY91"/>
      <c r="ITZ91"/>
      <c r="IUA91"/>
      <c r="IUB91"/>
      <c r="IUC91"/>
      <c r="IUD91"/>
      <c r="IUE91"/>
      <c r="IUF91"/>
      <c r="IUG91"/>
      <c r="IUH91"/>
      <c r="IUI91"/>
      <c r="IUJ91"/>
      <c r="IUK91"/>
      <c r="IUL91"/>
      <c r="IUM91"/>
      <c r="IUN91"/>
      <c r="IUO91"/>
      <c r="IUP91"/>
      <c r="IUQ91"/>
      <c r="IUR91"/>
      <c r="IUS91"/>
      <c r="IUT91"/>
      <c r="IUU91"/>
      <c r="IUV91"/>
      <c r="IUW91"/>
      <c r="IUX91"/>
      <c r="IUY91"/>
      <c r="IUZ91"/>
      <c r="IVA91"/>
      <c r="IVB91"/>
      <c r="IVC91"/>
      <c r="IVD91"/>
      <c r="IVE91"/>
      <c r="IVF91"/>
      <c r="IVG91"/>
      <c r="IVH91"/>
      <c r="IVI91"/>
      <c r="IVJ91"/>
      <c r="IVK91"/>
      <c r="IVL91"/>
      <c r="IVM91"/>
      <c r="IVN91"/>
      <c r="IVO91"/>
      <c r="IVP91"/>
      <c r="IVQ91"/>
      <c r="IVR91"/>
      <c r="IVS91"/>
      <c r="IVT91"/>
      <c r="IVU91"/>
      <c r="IVV91"/>
      <c r="IVW91"/>
      <c r="IVX91"/>
      <c r="IVY91"/>
      <c r="IVZ91"/>
      <c r="IWA91"/>
      <c r="IWB91"/>
      <c r="IWC91"/>
      <c r="IWD91"/>
      <c r="IWE91"/>
      <c r="IWF91"/>
      <c r="IWG91"/>
      <c r="IWH91"/>
      <c r="IWI91"/>
      <c r="IWJ91"/>
      <c r="IWK91"/>
      <c r="IWL91"/>
      <c r="IWM91"/>
      <c r="IWN91"/>
      <c r="IWO91"/>
      <c r="IWP91"/>
      <c r="IWQ91"/>
      <c r="IWR91"/>
      <c r="IWS91"/>
      <c r="IWT91"/>
      <c r="IWU91"/>
      <c r="IWV91"/>
      <c r="IWW91"/>
      <c r="IWX91"/>
      <c r="IWY91"/>
      <c r="IWZ91"/>
      <c r="IXA91"/>
      <c r="IXB91"/>
      <c r="IXC91"/>
      <c r="IXD91"/>
      <c r="IXE91"/>
      <c r="IXF91"/>
      <c r="IXG91"/>
      <c r="IXH91"/>
      <c r="IXI91"/>
      <c r="IXJ91"/>
      <c r="IXK91"/>
      <c r="IXL91"/>
      <c r="IXM91"/>
      <c r="IXN91"/>
      <c r="IXO91"/>
      <c r="IXP91"/>
      <c r="IXQ91"/>
      <c r="IXR91"/>
      <c r="IXS91"/>
      <c r="IXT91"/>
      <c r="IXU91"/>
      <c r="IXV91"/>
      <c r="IXW91"/>
      <c r="IXX91"/>
      <c r="IXY91"/>
      <c r="IXZ91"/>
      <c r="IYA91"/>
      <c r="IYB91"/>
      <c r="IYC91"/>
      <c r="IYD91"/>
      <c r="IYE91"/>
      <c r="IYF91"/>
      <c r="IYG91"/>
      <c r="IYH91"/>
      <c r="IYI91"/>
      <c r="IYJ91"/>
      <c r="IYK91"/>
      <c r="IYL91"/>
      <c r="IYM91"/>
      <c r="IYN91"/>
      <c r="IYO91"/>
      <c r="IYP91"/>
      <c r="IYQ91"/>
      <c r="IYR91"/>
      <c r="IYS91"/>
      <c r="IYT91"/>
      <c r="IYU91"/>
      <c r="IYV91"/>
      <c r="IYW91"/>
      <c r="IYX91"/>
      <c r="IYY91"/>
      <c r="IYZ91"/>
      <c r="IZA91"/>
      <c r="IZB91"/>
      <c r="IZC91"/>
      <c r="IZD91"/>
      <c r="IZE91"/>
      <c r="IZF91"/>
      <c r="IZG91"/>
      <c r="IZH91"/>
      <c r="IZI91"/>
      <c r="IZJ91"/>
      <c r="IZK91"/>
      <c r="IZL91"/>
      <c r="IZM91"/>
      <c r="IZN91"/>
      <c r="IZO91"/>
      <c r="IZP91"/>
      <c r="IZQ91"/>
      <c r="IZR91"/>
      <c r="IZS91"/>
      <c r="IZT91"/>
      <c r="IZU91"/>
      <c r="IZV91"/>
      <c r="IZW91"/>
      <c r="IZX91"/>
      <c r="IZY91"/>
      <c r="IZZ91"/>
      <c r="JAA91"/>
      <c r="JAB91"/>
      <c r="JAC91"/>
      <c r="JAD91"/>
      <c r="JAE91"/>
      <c r="JAF91"/>
      <c r="JAG91"/>
      <c r="JAH91"/>
      <c r="JAI91"/>
      <c r="JAJ91"/>
      <c r="JAK91"/>
      <c r="JAL91"/>
      <c r="JAM91"/>
      <c r="JAN91"/>
      <c r="JAO91"/>
      <c r="JAP91"/>
      <c r="JAQ91"/>
      <c r="JAR91"/>
      <c r="JAS91"/>
      <c r="JAT91"/>
      <c r="JAU91"/>
      <c r="JAV91"/>
      <c r="JAW91"/>
      <c r="JAX91"/>
      <c r="JAY91"/>
      <c r="JAZ91"/>
      <c r="JBA91"/>
      <c r="JBB91"/>
      <c r="JBC91"/>
      <c r="JBD91"/>
      <c r="JBE91"/>
      <c r="JBF91"/>
      <c r="JBG91"/>
      <c r="JBH91"/>
      <c r="JBI91"/>
      <c r="JBJ91"/>
      <c r="JBK91"/>
      <c r="JBL91"/>
      <c r="JBM91"/>
      <c r="JBN91"/>
      <c r="JBO91"/>
      <c r="JBP91"/>
      <c r="JBQ91"/>
      <c r="JBR91"/>
      <c r="JBS91"/>
      <c r="JBT91"/>
      <c r="JBU91"/>
      <c r="JBV91"/>
      <c r="JBW91"/>
      <c r="JBX91"/>
      <c r="JBY91"/>
      <c r="JBZ91"/>
      <c r="JCA91"/>
      <c r="JCB91"/>
      <c r="JCC91"/>
      <c r="JCD91"/>
      <c r="JCE91"/>
      <c r="JCF91"/>
      <c r="JCG91"/>
      <c r="JCH91"/>
      <c r="JCI91"/>
      <c r="JCJ91"/>
      <c r="JCK91"/>
      <c r="JCL91"/>
      <c r="JCM91"/>
      <c r="JCN91"/>
      <c r="JCO91"/>
      <c r="JCP91"/>
      <c r="JCQ91"/>
      <c r="JCR91"/>
      <c r="JCS91"/>
      <c r="JCT91"/>
      <c r="JCU91"/>
      <c r="JCV91"/>
      <c r="JCW91"/>
      <c r="JCX91"/>
      <c r="JCY91"/>
      <c r="JCZ91"/>
      <c r="JDA91"/>
      <c r="JDB91"/>
      <c r="JDC91"/>
      <c r="JDD91"/>
      <c r="JDE91"/>
      <c r="JDF91"/>
      <c r="JDG91"/>
      <c r="JDH91"/>
      <c r="JDI91"/>
      <c r="JDJ91"/>
      <c r="JDK91"/>
      <c r="JDL91"/>
      <c r="JDM91"/>
      <c r="JDN91"/>
      <c r="JDO91"/>
      <c r="JDP91"/>
      <c r="JDQ91"/>
      <c r="JDR91"/>
      <c r="JDS91"/>
      <c r="JDT91"/>
      <c r="JDU91"/>
      <c r="JDV91"/>
      <c r="JDW91"/>
      <c r="JDX91"/>
      <c r="JDY91"/>
      <c r="JDZ91"/>
      <c r="JEA91"/>
      <c r="JEB91"/>
      <c r="JEC91"/>
      <c r="JED91"/>
      <c r="JEE91"/>
      <c r="JEF91"/>
      <c r="JEG91"/>
      <c r="JEH91"/>
      <c r="JEI91"/>
      <c r="JEJ91"/>
      <c r="JEK91"/>
      <c r="JEL91"/>
      <c r="JEM91"/>
      <c r="JEN91"/>
      <c r="JEO91"/>
      <c r="JEP91"/>
      <c r="JEQ91"/>
      <c r="JER91"/>
      <c r="JES91"/>
      <c r="JET91"/>
      <c r="JEU91"/>
      <c r="JEV91"/>
      <c r="JEW91"/>
      <c r="JEX91"/>
      <c r="JEY91"/>
      <c r="JEZ91"/>
      <c r="JFA91"/>
      <c r="JFB91"/>
      <c r="JFC91"/>
      <c r="JFD91"/>
      <c r="JFE91"/>
      <c r="JFF91"/>
      <c r="JFG91"/>
      <c r="JFH91"/>
      <c r="JFI91"/>
      <c r="JFJ91"/>
      <c r="JFK91"/>
      <c r="JFL91"/>
      <c r="JFM91"/>
      <c r="JFN91"/>
      <c r="JFO91"/>
      <c r="JFP91"/>
      <c r="JFQ91"/>
      <c r="JFR91"/>
      <c r="JFS91"/>
      <c r="JFT91"/>
      <c r="JFU91"/>
      <c r="JFV91"/>
      <c r="JFW91"/>
      <c r="JFX91"/>
      <c r="JFY91"/>
      <c r="JFZ91"/>
      <c r="JGA91"/>
      <c r="JGB91"/>
      <c r="JGC91"/>
      <c r="JGD91"/>
      <c r="JGE91"/>
      <c r="JGF91"/>
      <c r="JGG91"/>
      <c r="JGH91"/>
      <c r="JGI91"/>
      <c r="JGJ91"/>
      <c r="JGK91"/>
      <c r="JGL91"/>
      <c r="JGM91"/>
      <c r="JGN91"/>
      <c r="JGO91"/>
      <c r="JGP91"/>
      <c r="JGQ91"/>
      <c r="JGR91"/>
      <c r="JGS91"/>
      <c r="JGT91"/>
      <c r="JGU91"/>
      <c r="JGV91"/>
      <c r="JGW91"/>
      <c r="JGX91"/>
      <c r="JGY91"/>
      <c r="JGZ91"/>
      <c r="JHA91"/>
      <c r="JHB91"/>
      <c r="JHC91"/>
      <c r="JHD91"/>
      <c r="JHE91"/>
      <c r="JHF91"/>
      <c r="JHG91"/>
      <c r="JHH91"/>
      <c r="JHI91"/>
      <c r="JHJ91"/>
      <c r="JHK91"/>
      <c r="JHL91"/>
      <c r="JHM91"/>
      <c r="JHN91"/>
      <c r="JHO91"/>
      <c r="JHP91"/>
      <c r="JHQ91"/>
      <c r="JHR91"/>
      <c r="JHS91"/>
      <c r="JHT91"/>
      <c r="JHU91"/>
      <c r="JHV91"/>
      <c r="JHW91"/>
      <c r="JHX91"/>
      <c r="JHY91"/>
      <c r="JHZ91"/>
      <c r="JIA91"/>
      <c r="JIB91"/>
      <c r="JIC91"/>
      <c r="JID91"/>
      <c r="JIE91"/>
      <c r="JIF91"/>
      <c r="JIG91"/>
      <c r="JIH91"/>
      <c r="JII91"/>
      <c r="JIJ91"/>
      <c r="JIK91"/>
      <c r="JIL91"/>
      <c r="JIM91"/>
      <c r="JIN91"/>
      <c r="JIO91"/>
      <c r="JIP91"/>
      <c r="JIQ91"/>
      <c r="JIR91"/>
      <c r="JIS91"/>
      <c r="JIT91"/>
      <c r="JIU91"/>
      <c r="JIV91"/>
      <c r="JIW91"/>
      <c r="JIX91"/>
      <c r="JIY91"/>
      <c r="JIZ91"/>
      <c r="JJA91"/>
      <c r="JJB91"/>
      <c r="JJC91"/>
      <c r="JJD91"/>
      <c r="JJE91"/>
      <c r="JJF91"/>
      <c r="JJG91"/>
      <c r="JJH91"/>
      <c r="JJI91"/>
      <c r="JJJ91"/>
      <c r="JJK91"/>
      <c r="JJL91"/>
      <c r="JJM91"/>
      <c r="JJN91"/>
      <c r="JJO91"/>
      <c r="JJP91"/>
      <c r="JJQ91"/>
      <c r="JJR91"/>
      <c r="JJS91"/>
      <c r="JJT91"/>
      <c r="JJU91"/>
      <c r="JJV91"/>
      <c r="JJW91"/>
      <c r="JJX91"/>
      <c r="JJY91"/>
      <c r="JJZ91"/>
      <c r="JKA91"/>
      <c r="JKB91"/>
      <c r="JKC91"/>
      <c r="JKD91"/>
      <c r="JKE91"/>
      <c r="JKF91"/>
      <c r="JKG91"/>
      <c r="JKH91"/>
      <c r="JKI91"/>
      <c r="JKJ91"/>
      <c r="JKK91"/>
      <c r="JKL91"/>
      <c r="JKM91"/>
      <c r="JKN91"/>
      <c r="JKO91"/>
      <c r="JKP91"/>
      <c r="JKQ91"/>
      <c r="JKR91"/>
      <c r="JKS91"/>
      <c r="JKT91"/>
      <c r="JKU91"/>
      <c r="JKV91"/>
      <c r="JKW91"/>
      <c r="JKX91"/>
      <c r="JKY91"/>
      <c r="JKZ91"/>
      <c r="JLA91"/>
      <c r="JLB91"/>
      <c r="JLC91"/>
      <c r="JLD91"/>
      <c r="JLE91"/>
      <c r="JLF91"/>
      <c r="JLG91"/>
      <c r="JLH91"/>
      <c r="JLI91"/>
      <c r="JLJ91"/>
      <c r="JLK91"/>
      <c r="JLL91"/>
      <c r="JLM91"/>
      <c r="JLN91"/>
      <c r="JLO91"/>
      <c r="JLP91"/>
      <c r="JLQ91"/>
      <c r="JLR91"/>
      <c r="JLS91"/>
      <c r="JLT91"/>
      <c r="JLU91"/>
      <c r="JLV91"/>
      <c r="JLW91"/>
      <c r="JLX91"/>
      <c r="JLY91"/>
      <c r="JLZ91"/>
      <c r="JMA91"/>
      <c r="JMB91"/>
      <c r="JMC91"/>
      <c r="JMD91"/>
      <c r="JME91"/>
      <c r="JMF91"/>
      <c r="JMG91"/>
      <c r="JMH91"/>
      <c r="JMI91"/>
      <c r="JMJ91"/>
      <c r="JMK91"/>
      <c r="JML91"/>
      <c r="JMM91"/>
      <c r="JMN91"/>
      <c r="JMO91"/>
      <c r="JMP91"/>
      <c r="JMQ91"/>
      <c r="JMR91"/>
      <c r="JMS91"/>
      <c r="JMT91"/>
      <c r="JMU91"/>
      <c r="JMV91"/>
      <c r="JMW91"/>
      <c r="JMX91"/>
      <c r="JMY91"/>
      <c r="JMZ91"/>
      <c r="JNA91"/>
      <c r="JNB91"/>
      <c r="JNC91"/>
      <c r="JND91"/>
      <c r="JNE91"/>
      <c r="JNF91"/>
      <c r="JNG91"/>
      <c r="JNH91"/>
      <c r="JNI91"/>
      <c r="JNJ91"/>
      <c r="JNK91"/>
      <c r="JNL91"/>
      <c r="JNM91"/>
      <c r="JNN91"/>
      <c r="JNO91"/>
      <c r="JNP91"/>
      <c r="JNQ91"/>
      <c r="JNR91"/>
      <c r="JNS91"/>
      <c r="JNT91"/>
      <c r="JNU91"/>
      <c r="JNV91"/>
      <c r="JNW91"/>
      <c r="JNX91"/>
      <c r="JNY91"/>
      <c r="JNZ91"/>
      <c r="JOA91"/>
      <c r="JOB91"/>
      <c r="JOC91"/>
      <c r="JOD91"/>
      <c r="JOE91"/>
      <c r="JOF91"/>
      <c r="JOG91"/>
      <c r="JOH91"/>
      <c r="JOI91"/>
      <c r="JOJ91"/>
      <c r="JOK91"/>
      <c r="JOL91"/>
      <c r="JOM91"/>
      <c r="JON91"/>
      <c r="JOO91"/>
      <c r="JOP91"/>
      <c r="JOQ91"/>
      <c r="JOR91"/>
      <c r="JOS91"/>
      <c r="JOT91"/>
      <c r="JOU91"/>
      <c r="JOV91"/>
      <c r="JOW91"/>
      <c r="JOX91"/>
      <c r="JOY91"/>
      <c r="JOZ91"/>
      <c r="JPA91"/>
      <c r="JPB91"/>
      <c r="JPC91"/>
      <c r="JPD91"/>
      <c r="JPE91"/>
      <c r="JPF91"/>
      <c r="JPG91"/>
      <c r="JPH91"/>
      <c r="JPI91"/>
      <c r="JPJ91"/>
      <c r="JPK91"/>
      <c r="JPL91"/>
      <c r="JPM91"/>
      <c r="JPN91"/>
      <c r="JPO91"/>
      <c r="JPP91"/>
      <c r="JPQ91"/>
      <c r="JPR91"/>
      <c r="JPS91"/>
      <c r="JPT91"/>
      <c r="JPU91"/>
      <c r="JPV91"/>
      <c r="JPW91"/>
      <c r="JPX91"/>
      <c r="JPY91"/>
      <c r="JPZ91"/>
      <c r="JQA91"/>
      <c r="JQB91"/>
      <c r="JQC91"/>
      <c r="JQD91"/>
      <c r="JQE91"/>
      <c r="JQF91"/>
      <c r="JQG91"/>
      <c r="JQH91"/>
      <c r="JQI91"/>
      <c r="JQJ91"/>
      <c r="JQK91"/>
      <c r="JQL91"/>
      <c r="JQM91"/>
      <c r="JQN91"/>
      <c r="JQO91"/>
      <c r="JQP91"/>
      <c r="JQQ91"/>
      <c r="JQR91"/>
      <c r="JQS91"/>
      <c r="JQT91"/>
      <c r="JQU91"/>
      <c r="JQV91"/>
      <c r="JQW91"/>
      <c r="JQX91"/>
      <c r="JQY91"/>
      <c r="JQZ91"/>
      <c r="JRA91"/>
      <c r="JRB91"/>
      <c r="JRC91"/>
      <c r="JRD91"/>
      <c r="JRE91"/>
      <c r="JRF91"/>
      <c r="JRG91"/>
      <c r="JRH91"/>
      <c r="JRI91"/>
      <c r="JRJ91"/>
      <c r="JRK91"/>
      <c r="JRL91"/>
      <c r="JRM91"/>
      <c r="JRN91"/>
      <c r="JRO91"/>
      <c r="JRP91"/>
      <c r="JRQ91"/>
      <c r="JRR91"/>
      <c r="JRS91"/>
      <c r="JRT91"/>
      <c r="JRU91"/>
      <c r="JRV91"/>
      <c r="JRW91"/>
      <c r="JRX91"/>
      <c r="JRY91"/>
      <c r="JRZ91"/>
      <c r="JSA91"/>
      <c r="JSB91"/>
      <c r="JSC91"/>
      <c r="JSD91"/>
      <c r="JSE91"/>
      <c r="JSF91"/>
      <c r="JSG91"/>
      <c r="JSH91"/>
      <c r="JSI91"/>
      <c r="JSJ91"/>
      <c r="JSK91"/>
      <c r="JSL91"/>
      <c r="JSM91"/>
      <c r="JSN91"/>
      <c r="JSO91"/>
      <c r="JSP91"/>
      <c r="JSQ91"/>
      <c r="JSR91"/>
      <c r="JSS91"/>
      <c r="JST91"/>
      <c r="JSU91"/>
      <c r="JSV91"/>
      <c r="JSW91"/>
      <c r="JSX91"/>
      <c r="JSY91"/>
      <c r="JSZ91"/>
      <c r="JTA91"/>
      <c r="JTB91"/>
      <c r="JTC91"/>
      <c r="JTD91"/>
      <c r="JTE91"/>
      <c r="JTF91"/>
      <c r="JTG91"/>
      <c r="JTH91"/>
      <c r="JTI91"/>
      <c r="JTJ91"/>
      <c r="JTK91"/>
      <c r="JTL91"/>
      <c r="JTM91"/>
      <c r="JTN91"/>
      <c r="JTO91"/>
      <c r="JTP91"/>
      <c r="JTQ91"/>
      <c r="JTR91"/>
      <c r="JTS91"/>
      <c r="JTT91"/>
      <c r="JTU91"/>
      <c r="JTV91"/>
      <c r="JTW91"/>
      <c r="JTX91"/>
      <c r="JTY91"/>
      <c r="JTZ91"/>
      <c r="JUA91"/>
      <c r="JUB91"/>
      <c r="JUC91"/>
      <c r="JUD91"/>
      <c r="JUE91"/>
      <c r="JUF91"/>
      <c r="JUG91"/>
      <c r="JUH91"/>
      <c r="JUI91"/>
      <c r="JUJ91"/>
      <c r="JUK91"/>
      <c r="JUL91"/>
      <c r="JUM91"/>
      <c r="JUN91"/>
      <c r="JUO91"/>
      <c r="JUP91"/>
      <c r="JUQ91"/>
      <c r="JUR91"/>
      <c r="JUS91"/>
      <c r="JUT91"/>
      <c r="JUU91"/>
      <c r="JUV91"/>
      <c r="JUW91"/>
      <c r="JUX91"/>
      <c r="JUY91"/>
      <c r="JUZ91"/>
      <c r="JVA91"/>
      <c r="JVB91"/>
      <c r="JVC91"/>
      <c r="JVD91"/>
      <c r="JVE91"/>
      <c r="JVF91"/>
      <c r="JVG91"/>
      <c r="JVH91"/>
      <c r="JVI91"/>
      <c r="JVJ91"/>
      <c r="JVK91"/>
      <c r="JVL91"/>
      <c r="JVM91"/>
      <c r="JVN91"/>
      <c r="JVO91"/>
      <c r="JVP91"/>
      <c r="JVQ91"/>
      <c r="JVR91"/>
      <c r="JVS91"/>
      <c r="JVT91"/>
      <c r="JVU91"/>
      <c r="JVV91"/>
      <c r="JVW91"/>
      <c r="JVX91"/>
      <c r="JVY91"/>
      <c r="JVZ91"/>
      <c r="JWA91"/>
      <c r="JWB91"/>
      <c r="JWC91"/>
      <c r="JWD91"/>
      <c r="JWE91"/>
      <c r="JWF91"/>
      <c r="JWG91"/>
      <c r="JWH91"/>
      <c r="JWI91"/>
      <c r="JWJ91"/>
      <c r="JWK91"/>
      <c r="JWL91"/>
      <c r="JWM91"/>
      <c r="JWN91"/>
      <c r="JWO91"/>
      <c r="JWP91"/>
      <c r="JWQ91"/>
      <c r="JWR91"/>
      <c r="JWS91"/>
      <c r="JWT91"/>
      <c r="JWU91"/>
      <c r="JWV91"/>
      <c r="JWW91"/>
      <c r="JWX91"/>
      <c r="JWY91"/>
      <c r="JWZ91"/>
      <c r="JXA91"/>
      <c r="JXB91"/>
      <c r="JXC91"/>
      <c r="JXD91"/>
      <c r="JXE91"/>
      <c r="JXF91"/>
      <c r="JXG91"/>
      <c r="JXH91"/>
      <c r="JXI91"/>
      <c r="JXJ91"/>
      <c r="JXK91"/>
      <c r="JXL91"/>
      <c r="JXM91"/>
      <c r="JXN91"/>
      <c r="JXO91"/>
      <c r="JXP91"/>
      <c r="JXQ91"/>
      <c r="JXR91"/>
      <c r="JXS91"/>
      <c r="JXT91"/>
      <c r="JXU91"/>
      <c r="JXV91"/>
      <c r="JXW91"/>
      <c r="JXX91"/>
      <c r="JXY91"/>
      <c r="JXZ91"/>
      <c r="JYA91"/>
      <c r="JYB91"/>
      <c r="JYC91"/>
      <c r="JYD91"/>
      <c r="JYE91"/>
      <c r="JYF91"/>
      <c r="JYG91"/>
      <c r="JYH91"/>
      <c r="JYI91"/>
      <c r="JYJ91"/>
      <c r="JYK91"/>
      <c r="JYL91"/>
      <c r="JYM91"/>
      <c r="JYN91"/>
      <c r="JYO91"/>
      <c r="JYP91"/>
      <c r="JYQ91"/>
      <c r="JYR91"/>
      <c r="JYS91"/>
      <c r="JYT91"/>
      <c r="JYU91"/>
      <c r="JYV91"/>
      <c r="JYW91"/>
      <c r="JYX91"/>
      <c r="JYY91"/>
      <c r="JYZ91"/>
      <c r="JZA91"/>
      <c r="JZB91"/>
      <c r="JZC91"/>
      <c r="JZD91"/>
      <c r="JZE91"/>
      <c r="JZF91"/>
      <c r="JZG91"/>
      <c r="JZH91"/>
      <c r="JZI91"/>
      <c r="JZJ91"/>
      <c r="JZK91"/>
      <c r="JZL91"/>
      <c r="JZM91"/>
      <c r="JZN91"/>
      <c r="JZO91"/>
      <c r="JZP91"/>
      <c r="JZQ91"/>
      <c r="JZR91"/>
      <c r="JZS91"/>
      <c r="JZT91"/>
      <c r="JZU91"/>
      <c r="JZV91"/>
      <c r="JZW91"/>
      <c r="JZX91"/>
      <c r="JZY91"/>
      <c r="JZZ91"/>
      <c r="KAA91"/>
      <c r="KAB91"/>
      <c r="KAC91"/>
      <c r="KAD91"/>
      <c r="KAE91"/>
      <c r="KAF91"/>
      <c r="KAG91"/>
      <c r="KAH91"/>
      <c r="KAI91"/>
      <c r="KAJ91"/>
      <c r="KAK91"/>
      <c r="KAL91"/>
      <c r="KAM91"/>
      <c r="KAN91"/>
      <c r="KAO91"/>
      <c r="KAP91"/>
      <c r="KAQ91"/>
      <c r="KAR91"/>
      <c r="KAS91"/>
      <c r="KAT91"/>
      <c r="KAU91"/>
      <c r="KAV91"/>
      <c r="KAW91"/>
      <c r="KAX91"/>
      <c r="KAY91"/>
      <c r="KAZ91"/>
      <c r="KBA91"/>
      <c r="KBB91"/>
      <c r="KBC91"/>
      <c r="KBD91"/>
      <c r="KBE91"/>
      <c r="KBF91"/>
      <c r="KBG91"/>
      <c r="KBH91"/>
      <c r="KBI91"/>
      <c r="KBJ91"/>
      <c r="KBK91"/>
      <c r="KBL91"/>
      <c r="KBM91"/>
      <c r="KBN91"/>
      <c r="KBO91"/>
      <c r="KBP91"/>
      <c r="KBQ91"/>
      <c r="KBR91"/>
      <c r="KBS91"/>
      <c r="KBT91"/>
      <c r="KBU91"/>
      <c r="KBV91"/>
      <c r="KBW91"/>
      <c r="KBX91"/>
      <c r="KBY91"/>
      <c r="KBZ91"/>
      <c r="KCA91"/>
      <c r="KCB91"/>
      <c r="KCC91"/>
      <c r="KCD91"/>
      <c r="KCE91"/>
      <c r="KCF91"/>
      <c r="KCG91"/>
      <c r="KCH91"/>
      <c r="KCI91"/>
      <c r="KCJ91"/>
      <c r="KCK91"/>
      <c r="KCL91"/>
      <c r="KCM91"/>
      <c r="KCN91"/>
      <c r="KCO91"/>
      <c r="KCP91"/>
      <c r="KCQ91"/>
      <c r="KCR91"/>
      <c r="KCS91"/>
      <c r="KCT91"/>
      <c r="KCU91"/>
      <c r="KCV91"/>
      <c r="KCW91"/>
      <c r="KCX91"/>
      <c r="KCY91"/>
      <c r="KCZ91"/>
      <c r="KDA91"/>
      <c r="KDB91"/>
      <c r="KDC91"/>
      <c r="KDD91"/>
      <c r="KDE91"/>
      <c r="KDF91"/>
      <c r="KDG91"/>
      <c r="KDH91"/>
      <c r="KDI91"/>
      <c r="KDJ91"/>
      <c r="KDK91"/>
      <c r="KDL91"/>
      <c r="KDM91"/>
      <c r="KDN91"/>
      <c r="KDO91"/>
      <c r="KDP91"/>
      <c r="KDQ91"/>
      <c r="KDR91"/>
      <c r="KDS91"/>
      <c r="KDT91"/>
      <c r="KDU91"/>
      <c r="KDV91"/>
      <c r="KDW91"/>
      <c r="KDX91"/>
      <c r="KDY91"/>
      <c r="KDZ91"/>
      <c r="KEA91"/>
      <c r="KEB91"/>
      <c r="KEC91"/>
      <c r="KED91"/>
      <c r="KEE91"/>
      <c r="KEF91"/>
      <c r="KEG91"/>
      <c r="KEH91"/>
      <c r="KEI91"/>
      <c r="KEJ91"/>
      <c r="KEK91"/>
      <c r="KEL91"/>
      <c r="KEM91"/>
      <c r="KEN91"/>
      <c r="KEO91"/>
      <c r="KEP91"/>
      <c r="KEQ91"/>
      <c r="KER91"/>
      <c r="KES91"/>
      <c r="KET91"/>
      <c r="KEU91"/>
      <c r="KEV91"/>
      <c r="KEW91"/>
      <c r="KEX91"/>
      <c r="KEY91"/>
      <c r="KEZ91"/>
      <c r="KFA91"/>
      <c r="KFB91"/>
      <c r="KFC91"/>
      <c r="KFD91"/>
      <c r="KFE91"/>
      <c r="KFF91"/>
      <c r="KFG91"/>
      <c r="KFH91"/>
      <c r="KFI91"/>
      <c r="KFJ91"/>
      <c r="KFK91"/>
      <c r="KFL91"/>
      <c r="KFM91"/>
      <c r="KFN91"/>
      <c r="KFO91"/>
      <c r="KFP91"/>
      <c r="KFQ91"/>
      <c r="KFR91"/>
      <c r="KFS91"/>
      <c r="KFT91"/>
      <c r="KFU91"/>
      <c r="KFV91"/>
      <c r="KFW91"/>
      <c r="KFX91"/>
      <c r="KFY91"/>
      <c r="KFZ91"/>
      <c r="KGA91"/>
      <c r="KGB91"/>
      <c r="KGC91"/>
      <c r="KGD91"/>
      <c r="KGE91"/>
      <c r="KGF91"/>
      <c r="KGG91"/>
      <c r="KGH91"/>
      <c r="KGI91"/>
      <c r="KGJ91"/>
      <c r="KGK91"/>
      <c r="KGL91"/>
      <c r="KGM91"/>
      <c r="KGN91"/>
      <c r="KGO91"/>
      <c r="KGP91"/>
      <c r="KGQ91"/>
      <c r="KGR91"/>
      <c r="KGS91"/>
      <c r="KGT91"/>
      <c r="KGU91"/>
      <c r="KGV91"/>
      <c r="KGW91"/>
      <c r="KGX91"/>
      <c r="KGY91"/>
      <c r="KGZ91"/>
      <c r="KHA91"/>
      <c r="KHB91"/>
      <c r="KHC91"/>
      <c r="KHD91"/>
      <c r="KHE91"/>
      <c r="KHF91"/>
      <c r="KHG91"/>
      <c r="KHH91"/>
      <c r="KHI91"/>
      <c r="KHJ91"/>
      <c r="KHK91"/>
      <c r="KHL91"/>
      <c r="KHM91"/>
      <c r="KHN91"/>
      <c r="KHO91"/>
      <c r="KHP91"/>
      <c r="KHQ91"/>
      <c r="KHR91"/>
      <c r="KHS91"/>
      <c r="KHT91"/>
      <c r="KHU91"/>
      <c r="KHV91"/>
      <c r="KHW91"/>
      <c r="KHX91"/>
      <c r="KHY91"/>
      <c r="KHZ91"/>
      <c r="KIA91"/>
      <c r="KIB91"/>
      <c r="KIC91"/>
      <c r="KID91"/>
      <c r="KIE91"/>
      <c r="KIF91"/>
      <c r="KIG91"/>
      <c r="KIH91"/>
      <c r="KII91"/>
      <c r="KIJ91"/>
      <c r="KIK91"/>
      <c r="KIL91"/>
      <c r="KIM91"/>
      <c r="KIN91"/>
      <c r="KIO91"/>
      <c r="KIP91"/>
      <c r="KIQ91"/>
      <c r="KIR91"/>
      <c r="KIS91"/>
      <c r="KIT91"/>
      <c r="KIU91"/>
      <c r="KIV91"/>
      <c r="KIW91"/>
      <c r="KIX91"/>
      <c r="KIY91"/>
      <c r="KIZ91"/>
      <c r="KJA91"/>
      <c r="KJB91"/>
      <c r="KJC91"/>
      <c r="KJD91"/>
      <c r="KJE91"/>
      <c r="KJF91"/>
      <c r="KJG91"/>
      <c r="KJH91"/>
      <c r="KJI91"/>
      <c r="KJJ91"/>
      <c r="KJK91"/>
      <c r="KJL91"/>
      <c r="KJM91"/>
      <c r="KJN91"/>
      <c r="KJO91"/>
      <c r="KJP91"/>
      <c r="KJQ91"/>
      <c r="KJR91"/>
      <c r="KJS91"/>
      <c r="KJT91"/>
      <c r="KJU91"/>
      <c r="KJV91"/>
      <c r="KJW91"/>
      <c r="KJX91"/>
      <c r="KJY91"/>
      <c r="KJZ91"/>
      <c r="KKA91"/>
      <c r="KKB91"/>
      <c r="KKC91"/>
      <c r="KKD91"/>
      <c r="KKE91"/>
      <c r="KKF91"/>
      <c r="KKG91"/>
      <c r="KKH91"/>
      <c r="KKI91"/>
      <c r="KKJ91"/>
      <c r="KKK91"/>
      <c r="KKL91"/>
      <c r="KKM91"/>
      <c r="KKN91"/>
      <c r="KKO91"/>
      <c r="KKP91"/>
      <c r="KKQ91"/>
      <c r="KKR91"/>
      <c r="KKS91"/>
      <c r="KKT91"/>
      <c r="KKU91"/>
      <c r="KKV91"/>
      <c r="KKW91"/>
      <c r="KKX91"/>
      <c r="KKY91"/>
      <c r="KKZ91"/>
      <c r="KLA91"/>
      <c r="KLB91"/>
      <c r="KLC91"/>
      <c r="KLD91"/>
      <c r="KLE91"/>
      <c r="KLF91"/>
      <c r="KLG91"/>
      <c r="KLH91"/>
      <c r="KLI91"/>
      <c r="KLJ91"/>
      <c r="KLK91"/>
      <c r="KLL91"/>
      <c r="KLM91"/>
      <c r="KLN91"/>
      <c r="KLO91"/>
      <c r="KLP91"/>
      <c r="KLQ91"/>
      <c r="KLR91"/>
      <c r="KLS91"/>
      <c r="KLT91"/>
      <c r="KLU91"/>
      <c r="KLV91"/>
      <c r="KLW91"/>
      <c r="KLX91"/>
      <c r="KLY91"/>
      <c r="KLZ91"/>
      <c r="KMA91"/>
      <c r="KMB91"/>
      <c r="KMC91"/>
      <c r="KMD91"/>
      <c r="KME91"/>
      <c r="KMF91"/>
      <c r="KMG91"/>
      <c r="KMH91"/>
      <c r="KMI91"/>
      <c r="KMJ91"/>
      <c r="KMK91"/>
      <c r="KML91"/>
      <c r="KMM91"/>
      <c r="KMN91"/>
      <c r="KMO91"/>
      <c r="KMP91"/>
      <c r="KMQ91"/>
      <c r="KMR91"/>
      <c r="KMS91"/>
      <c r="KMT91"/>
      <c r="KMU91"/>
      <c r="KMV91"/>
      <c r="KMW91"/>
      <c r="KMX91"/>
      <c r="KMY91"/>
      <c r="KMZ91"/>
      <c r="KNA91"/>
      <c r="KNB91"/>
      <c r="KNC91"/>
      <c r="KND91"/>
      <c r="KNE91"/>
      <c r="KNF91"/>
      <c r="KNG91"/>
      <c r="KNH91"/>
      <c r="KNI91"/>
      <c r="KNJ91"/>
      <c r="KNK91"/>
      <c r="KNL91"/>
      <c r="KNM91"/>
      <c r="KNN91"/>
      <c r="KNO91"/>
      <c r="KNP91"/>
      <c r="KNQ91"/>
      <c r="KNR91"/>
      <c r="KNS91"/>
      <c r="KNT91"/>
      <c r="KNU91"/>
      <c r="KNV91"/>
      <c r="KNW91"/>
      <c r="KNX91"/>
      <c r="KNY91"/>
      <c r="KNZ91"/>
      <c r="KOA91"/>
      <c r="KOB91"/>
      <c r="KOC91"/>
      <c r="KOD91"/>
      <c r="KOE91"/>
      <c r="KOF91"/>
      <c r="KOG91"/>
      <c r="KOH91"/>
      <c r="KOI91"/>
      <c r="KOJ91"/>
      <c r="KOK91"/>
      <c r="KOL91"/>
      <c r="KOM91"/>
      <c r="KON91"/>
      <c r="KOO91"/>
      <c r="KOP91"/>
      <c r="KOQ91"/>
      <c r="KOR91"/>
      <c r="KOS91"/>
      <c r="KOT91"/>
      <c r="KOU91"/>
      <c r="KOV91"/>
      <c r="KOW91"/>
      <c r="KOX91"/>
      <c r="KOY91"/>
      <c r="KOZ91"/>
      <c r="KPA91"/>
      <c r="KPB91"/>
      <c r="KPC91"/>
      <c r="KPD91"/>
      <c r="KPE91"/>
      <c r="KPF91"/>
      <c r="KPG91"/>
      <c r="KPH91"/>
      <c r="KPI91"/>
      <c r="KPJ91"/>
      <c r="KPK91"/>
      <c r="KPL91"/>
      <c r="KPM91"/>
      <c r="KPN91"/>
      <c r="KPO91"/>
      <c r="KPP91"/>
      <c r="KPQ91"/>
      <c r="KPR91"/>
      <c r="KPS91"/>
      <c r="KPT91"/>
      <c r="KPU91"/>
      <c r="KPV91"/>
      <c r="KPW91"/>
      <c r="KPX91"/>
      <c r="KPY91"/>
      <c r="KPZ91"/>
      <c r="KQA91"/>
      <c r="KQB91"/>
      <c r="KQC91"/>
      <c r="KQD91"/>
      <c r="KQE91"/>
      <c r="KQF91"/>
      <c r="KQG91"/>
      <c r="KQH91"/>
      <c r="KQI91"/>
      <c r="KQJ91"/>
      <c r="KQK91"/>
      <c r="KQL91"/>
      <c r="KQM91"/>
      <c r="KQN91"/>
      <c r="KQO91"/>
      <c r="KQP91"/>
      <c r="KQQ91"/>
      <c r="KQR91"/>
      <c r="KQS91"/>
      <c r="KQT91"/>
      <c r="KQU91"/>
      <c r="KQV91"/>
      <c r="KQW91"/>
      <c r="KQX91"/>
      <c r="KQY91"/>
      <c r="KQZ91"/>
      <c r="KRA91"/>
      <c r="KRB91"/>
      <c r="KRC91"/>
      <c r="KRD91"/>
      <c r="KRE91"/>
      <c r="KRF91"/>
      <c r="KRG91"/>
      <c r="KRH91"/>
      <c r="KRI91"/>
      <c r="KRJ91"/>
      <c r="KRK91"/>
      <c r="KRL91"/>
      <c r="KRM91"/>
      <c r="KRN91"/>
      <c r="KRO91"/>
      <c r="KRP91"/>
      <c r="KRQ91"/>
      <c r="KRR91"/>
      <c r="KRS91"/>
      <c r="KRT91"/>
      <c r="KRU91"/>
      <c r="KRV91"/>
      <c r="KRW91"/>
      <c r="KRX91"/>
      <c r="KRY91"/>
      <c r="KRZ91"/>
      <c r="KSA91"/>
      <c r="KSB91"/>
      <c r="KSC91"/>
      <c r="KSD91"/>
      <c r="KSE91"/>
      <c r="KSF91"/>
      <c r="KSG91"/>
      <c r="KSH91"/>
      <c r="KSI91"/>
      <c r="KSJ91"/>
      <c r="KSK91"/>
      <c r="KSL91"/>
      <c r="KSM91"/>
      <c r="KSN91"/>
      <c r="KSO91"/>
      <c r="KSP91"/>
      <c r="KSQ91"/>
      <c r="KSR91"/>
      <c r="KSS91"/>
      <c r="KST91"/>
      <c r="KSU91"/>
      <c r="KSV91"/>
      <c r="KSW91"/>
      <c r="KSX91"/>
      <c r="KSY91"/>
      <c r="KSZ91"/>
      <c r="KTA91"/>
      <c r="KTB91"/>
      <c r="KTC91"/>
      <c r="KTD91"/>
      <c r="KTE91"/>
      <c r="KTF91"/>
      <c r="KTG91"/>
      <c r="KTH91"/>
      <c r="KTI91"/>
      <c r="KTJ91"/>
      <c r="KTK91"/>
      <c r="KTL91"/>
      <c r="KTM91"/>
      <c r="KTN91"/>
      <c r="KTO91"/>
      <c r="KTP91"/>
      <c r="KTQ91"/>
      <c r="KTR91"/>
      <c r="KTS91"/>
      <c r="KTT91"/>
      <c r="KTU91"/>
      <c r="KTV91"/>
      <c r="KTW91"/>
      <c r="KTX91"/>
      <c r="KTY91"/>
      <c r="KTZ91"/>
      <c r="KUA91"/>
      <c r="KUB91"/>
      <c r="KUC91"/>
      <c r="KUD91"/>
      <c r="KUE91"/>
      <c r="KUF91"/>
      <c r="KUG91"/>
      <c r="KUH91"/>
      <c r="KUI91"/>
      <c r="KUJ91"/>
      <c r="KUK91"/>
      <c r="KUL91"/>
      <c r="KUM91"/>
      <c r="KUN91"/>
      <c r="KUO91"/>
      <c r="KUP91"/>
      <c r="KUQ91"/>
      <c r="KUR91"/>
      <c r="KUS91"/>
      <c r="KUT91"/>
      <c r="KUU91"/>
      <c r="KUV91"/>
      <c r="KUW91"/>
      <c r="KUX91"/>
      <c r="KUY91"/>
      <c r="KUZ91"/>
      <c r="KVA91"/>
      <c r="KVB91"/>
      <c r="KVC91"/>
      <c r="KVD91"/>
      <c r="KVE91"/>
      <c r="KVF91"/>
      <c r="KVG91"/>
      <c r="KVH91"/>
      <c r="KVI91"/>
      <c r="KVJ91"/>
      <c r="KVK91"/>
      <c r="KVL91"/>
      <c r="KVM91"/>
      <c r="KVN91"/>
      <c r="KVO91"/>
      <c r="KVP91"/>
      <c r="KVQ91"/>
      <c r="KVR91"/>
      <c r="KVS91"/>
      <c r="KVT91"/>
      <c r="KVU91"/>
      <c r="KVV91"/>
      <c r="KVW91"/>
      <c r="KVX91"/>
      <c r="KVY91"/>
      <c r="KVZ91"/>
      <c r="KWA91"/>
      <c r="KWB91"/>
      <c r="KWC91"/>
      <c r="KWD91"/>
      <c r="KWE91"/>
      <c r="KWF91"/>
      <c r="KWG91"/>
      <c r="KWH91"/>
      <c r="KWI91"/>
      <c r="KWJ91"/>
      <c r="KWK91"/>
      <c r="KWL91"/>
      <c r="KWM91"/>
      <c r="KWN91"/>
      <c r="KWO91"/>
      <c r="KWP91"/>
      <c r="KWQ91"/>
      <c r="KWR91"/>
      <c r="KWS91"/>
      <c r="KWT91"/>
      <c r="KWU91"/>
      <c r="KWV91"/>
      <c r="KWW91"/>
      <c r="KWX91"/>
      <c r="KWY91"/>
      <c r="KWZ91"/>
      <c r="KXA91"/>
      <c r="KXB91"/>
      <c r="KXC91"/>
      <c r="KXD91"/>
      <c r="KXE91"/>
      <c r="KXF91"/>
      <c r="KXG91"/>
      <c r="KXH91"/>
      <c r="KXI91"/>
      <c r="KXJ91"/>
      <c r="KXK91"/>
      <c r="KXL91"/>
      <c r="KXM91"/>
      <c r="KXN91"/>
      <c r="KXO91"/>
      <c r="KXP91"/>
      <c r="KXQ91"/>
      <c r="KXR91"/>
      <c r="KXS91"/>
      <c r="KXT91"/>
      <c r="KXU91"/>
      <c r="KXV91"/>
      <c r="KXW91"/>
      <c r="KXX91"/>
      <c r="KXY91"/>
      <c r="KXZ91"/>
      <c r="KYA91"/>
      <c r="KYB91"/>
      <c r="KYC91"/>
      <c r="KYD91"/>
      <c r="KYE91"/>
      <c r="KYF91"/>
      <c r="KYG91"/>
      <c r="KYH91"/>
      <c r="KYI91"/>
      <c r="KYJ91"/>
      <c r="KYK91"/>
      <c r="KYL91"/>
      <c r="KYM91"/>
      <c r="KYN91"/>
      <c r="KYO91"/>
      <c r="KYP91"/>
      <c r="KYQ91"/>
      <c r="KYR91"/>
      <c r="KYS91"/>
      <c r="KYT91"/>
      <c r="KYU91"/>
      <c r="KYV91"/>
      <c r="KYW91"/>
      <c r="KYX91"/>
      <c r="KYY91"/>
      <c r="KYZ91"/>
      <c r="KZA91"/>
      <c r="KZB91"/>
      <c r="KZC91"/>
      <c r="KZD91"/>
      <c r="KZE91"/>
      <c r="KZF91"/>
      <c r="KZG91"/>
      <c r="KZH91"/>
      <c r="KZI91"/>
      <c r="KZJ91"/>
      <c r="KZK91"/>
      <c r="KZL91"/>
      <c r="KZM91"/>
      <c r="KZN91"/>
      <c r="KZO91"/>
      <c r="KZP91"/>
      <c r="KZQ91"/>
      <c r="KZR91"/>
      <c r="KZS91"/>
      <c r="KZT91"/>
      <c r="KZU91"/>
      <c r="KZV91"/>
      <c r="KZW91"/>
      <c r="KZX91"/>
      <c r="KZY91"/>
      <c r="KZZ91"/>
      <c r="LAA91"/>
      <c r="LAB91"/>
      <c r="LAC91"/>
      <c r="LAD91"/>
      <c r="LAE91"/>
      <c r="LAF91"/>
      <c r="LAG91"/>
      <c r="LAH91"/>
      <c r="LAI91"/>
      <c r="LAJ91"/>
      <c r="LAK91"/>
      <c r="LAL91"/>
      <c r="LAM91"/>
      <c r="LAN91"/>
      <c r="LAO91"/>
      <c r="LAP91"/>
      <c r="LAQ91"/>
      <c r="LAR91"/>
      <c r="LAS91"/>
      <c r="LAT91"/>
      <c r="LAU91"/>
      <c r="LAV91"/>
      <c r="LAW91"/>
      <c r="LAX91"/>
      <c r="LAY91"/>
      <c r="LAZ91"/>
      <c r="LBA91"/>
      <c r="LBB91"/>
      <c r="LBC91"/>
      <c r="LBD91"/>
      <c r="LBE91"/>
      <c r="LBF91"/>
      <c r="LBG91"/>
      <c r="LBH91"/>
      <c r="LBI91"/>
      <c r="LBJ91"/>
      <c r="LBK91"/>
      <c r="LBL91"/>
      <c r="LBM91"/>
      <c r="LBN91"/>
      <c r="LBO91"/>
      <c r="LBP91"/>
      <c r="LBQ91"/>
      <c r="LBR91"/>
      <c r="LBS91"/>
      <c r="LBT91"/>
      <c r="LBU91"/>
      <c r="LBV91"/>
      <c r="LBW91"/>
      <c r="LBX91"/>
      <c r="LBY91"/>
      <c r="LBZ91"/>
      <c r="LCA91"/>
      <c r="LCB91"/>
      <c r="LCC91"/>
      <c r="LCD91"/>
      <c r="LCE91"/>
      <c r="LCF91"/>
      <c r="LCG91"/>
      <c r="LCH91"/>
      <c r="LCI91"/>
      <c r="LCJ91"/>
      <c r="LCK91"/>
      <c r="LCL91"/>
      <c r="LCM91"/>
      <c r="LCN91"/>
      <c r="LCO91"/>
      <c r="LCP91"/>
      <c r="LCQ91"/>
      <c r="LCR91"/>
      <c r="LCS91"/>
      <c r="LCT91"/>
      <c r="LCU91"/>
      <c r="LCV91"/>
      <c r="LCW91"/>
      <c r="LCX91"/>
      <c r="LCY91"/>
      <c r="LCZ91"/>
      <c r="LDA91"/>
      <c r="LDB91"/>
      <c r="LDC91"/>
      <c r="LDD91"/>
      <c r="LDE91"/>
      <c r="LDF91"/>
      <c r="LDG91"/>
      <c r="LDH91"/>
      <c r="LDI91"/>
      <c r="LDJ91"/>
      <c r="LDK91"/>
      <c r="LDL91"/>
      <c r="LDM91"/>
      <c r="LDN91"/>
      <c r="LDO91"/>
      <c r="LDP91"/>
      <c r="LDQ91"/>
      <c r="LDR91"/>
      <c r="LDS91"/>
      <c r="LDT91"/>
      <c r="LDU91"/>
      <c r="LDV91"/>
      <c r="LDW91"/>
      <c r="LDX91"/>
      <c r="LDY91"/>
      <c r="LDZ91"/>
      <c r="LEA91"/>
      <c r="LEB91"/>
      <c r="LEC91"/>
      <c r="LED91"/>
      <c r="LEE91"/>
      <c r="LEF91"/>
      <c r="LEG91"/>
      <c r="LEH91"/>
      <c r="LEI91"/>
      <c r="LEJ91"/>
      <c r="LEK91"/>
      <c r="LEL91"/>
      <c r="LEM91"/>
      <c r="LEN91"/>
      <c r="LEO91"/>
      <c r="LEP91"/>
      <c r="LEQ91"/>
      <c r="LER91"/>
      <c r="LES91"/>
      <c r="LET91"/>
      <c r="LEU91"/>
      <c r="LEV91"/>
      <c r="LEW91"/>
      <c r="LEX91"/>
      <c r="LEY91"/>
      <c r="LEZ91"/>
      <c r="LFA91"/>
      <c r="LFB91"/>
      <c r="LFC91"/>
      <c r="LFD91"/>
      <c r="LFE91"/>
      <c r="LFF91"/>
      <c r="LFG91"/>
      <c r="LFH91"/>
      <c r="LFI91"/>
      <c r="LFJ91"/>
      <c r="LFK91"/>
      <c r="LFL91"/>
      <c r="LFM91"/>
      <c r="LFN91"/>
      <c r="LFO91"/>
      <c r="LFP91"/>
      <c r="LFQ91"/>
      <c r="LFR91"/>
      <c r="LFS91"/>
      <c r="LFT91"/>
      <c r="LFU91"/>
      <c r="LFV91"/>
      <c r="LFW91"/>
      <c r="LFX91"/>
      <c r="LFY91"/>
      <c r="LFZ91"/>
      <c r="LGA91"/>
      <c r="LGB91"/>
      <c r="LGC91"/>
      <c r="LGD91"/>
      <c r="LGE91"/>
      <c r="LGF91"/>
      <c r="LGG91"/>
      <c r="LGH91"/>
      <c r="LGI91"/>
      <c r="LGJ91"/>
      <c r="LGK91"/>
      <c r="LGL91"/>
      <c r="LGM91"/>
      <c r="LGN91"/>
      <c r="LGO91"/>
      <c r="LGP91"/>
      <c r="LGQ91"/>
      <c r="LGR91"/>
      <c r="LGS91"/>
      <c r="LGT91"/>
      <c r="LGU91"/>
      <c r="LGV91"/>
      <c r="LGW91"/>
      <c r="LGX91"/>
      <c r="LGY91"/>
      <c r="LGZ91"/>
      <c r="LHA91"/>
      <c r="LHB91"/>
      <c r="LHC91"/>
      <c r="LHD91"/>
      <c r="LHE91"/>
      <c r="LHF91"/>
      <c r="LHG91"/>
      <c r="LHH91"/>
      <c r="LHI91"/>
      <c r="LHJ91"/>
      <c r="LHK91"/>
      <c r="LHL91"/>
      <c r="LHM91"/>
      <c r="LHN91"/>
      <c r="LHO91"/>
      <c r="LHP91"/>
      <c r="LHQ91"/>
      <c r="LHR91"/>
      <c r="LHS91"/>
      <c r="LHT91"/>
      <c r="LHU91"/>
      <c r="LHV91"/>
      <c r="LHW91"/>
      <c r="LHX91"/>
      <c r="LHY91"/>
      <c r="LHZ91"/>
      <c r="LIA91"/>
      <c r="LIB91"/>
      <c r="LIC91"/>
      <c r="LID91"/>
      <c r="LIE91"/>
      <c r="LIF91"/>
      <c r="LIG91"/>
      <c r="LIH91"/>
      <c r="LII91"/>
      <c r="LIJ91"/>
      <c r="LIK91"/>
      <c r="LIL91"/>
      <c r="LIM91"/>
      <c r="LIN91"/>
      <c r="LIO91"/>
      <c r="LIP91"/>
      <c r="LIQ91"/>
      <c r="LIR91"/>
      <c r="LIS91"/>
      <c r="LIT91"/>
      <c r="LIU91"/>
      <c r="LIV91"/>
      <c r="LIW91"/>
      <c r="LIX91"/>
      <c r="LIY91"/>
      <c r="LIZ91"/>
      <c r="LJA91"/>
      <c r="LJB91"/>
      <c r="LJC91"/>
      <c r="LJD91"/>
      <c r="LJE91"/>
      <c r="LJF91"/>
      <c r="LJG91"/>
      <c r="LJH91"/>
      <c r="LJI91"/>
      <c r="LJJ91"/>
      <c r="LJK91"/>
      <c r="LJL91"/>
      <c r="LJM91"/>
      <c r="LJN91"/>
      <c r="LJO91"/>
      <c r="LJP91"/>
      <c r="LJQ91"/>
      <c r="LJR91"/>
      <c r="LJS91"/>
      <c r="LJT91"/>
      <c r="LJU91"/>
      <c r="LJV91"/>
      <c r="LJW91"/>
      <c r="LJX91"/>
      <c r="LJY91"/>
      <c r="LJZ91"/>
      <c r="LKA91"/>
      <c r="LKB91"/>
      <c r="LKC91"/>
      <c r="LKD91"/>
      <c r="LKE91"/>
      <c r="LKF91"/>
      <c r="LKG91"/>
      <c r="LKH91"/>
      <c r="LKI91"/>
      <c r="LKJ91"/>
      <c r="LKK91"/>
      <c r="LKL91"/>
      <c r="LKM91"/>
      <c r="LKN91"/>
      <c r="LKO91"/>
      <c r="LKP91"/>
      <c r="LKQ91"/>
      <c r="LKR91"/>
      <c r="LKS91"/>
      <c r="LKT91"/>
      <c r="LKU91"/>
      <c r="LKV91"/>
      <c r="LKW91"/>
      <c r="LKX91"/>
      <c r="LKY91"/>
      <c r="LKZ91"/>
      <c r="LLA91"/>
      <c r="LLB91"/>
      <c r="LLC91"/>
      <c r="LLD91"/>
      <c r="LLE91"/>
      <c r="LLF91"/>
      <c r="LLG91"/>
      <c r="LLH91"/>
      <c r="LLI91"/>
      <c r="LLJ91"/>
      <c r="LLK91"/>
      <c r="LLL91"/>
      <c r="LLM91"/>
      <c r="LLN91"/>
      <c r="LLO91"/>
      <c r="LLP91"/>
      <c r="LLQ91"/>
      <c r="LLR91"/>
      <c r="LLS91"/>
      <c r="LLT91"/>
      <c r="LLU91"/>
      <c r="LLV91"/>
      <c r="LLW91"/>
      <c r="LLX91"/>
      <c r="LLY91"/>
      <c r="LLZ91"/>
      <c r="LMA91"/>
      <c r="LMB91"/>
      <c r="LMC91"/>
      <c r="LMD91"/>
      <c r="LME91"/>
      <c r="LMF91"/>
      <c r="LMG91"/>
      <c r="LMH91"/>
      <c r="LMI91"/>
      <c r="LMJ91"/>
      <c r="LMK91"/>
      <c r="LML91"/>
      <c r="LMM91"/>
      <c r="LMN91"/>
      <c r="LMO91"/>
      <c r="LMP91"/>
      <c r="LMQ91"/>
      <c r="LMR91"/>
      <c r="LMS91"/>
      <c r="LMT91"/>
      <c r="LMU91"/>
      <c r="LMV91"/>
      <c r="LMW91"/>
      <c r="LMX91"/>
      <c r="LMY91"/>
      <c r="LMZ91"/>
      <c r="LNA91"/>
      <c r="LNB91"/>
      <c r="LNC91"/>
      <c r="LND91"/>
      <c r="LNE91"/>
      <c r="LNF91"/>
      <c r="LNG91"/>
      <c r="LNH91"/>
      <c r="LNI91"/>
      <c r="LNJ91"/>
      <c r="LNK91"/>
      <c r="LNL91"/>
      <c r="LNM91"/>
      <c r="LNN91"/>
      <c r="LNO91"/>
      <c r="LNP91"/>
      <c r="LNQ91"/>
      <c r="LNR91"/>
      <c r="LNS91"/>
      <c r="LNT91"/>
      <c r="LNU91"/>
      <c r="LNV91"/>
      <c r="LNW91"/>
      <c r="LNX91"/>
      <c r="LNY91"/>
      <c r="LNZ91"/>
      <c r="LOA91"/>
      <c r="LOB91"/>
      <c r="LOC91"/>
      <c r="LOD91"/>
      <c r="LOE91"/>
      <c r="LOF91"/>
      <c r="LOG91"/>
      <c r="LOH91"/>
      <c r="LOI91"/>
      <c r="LOJ91"/>
      <c r="LOK91"/>
      <c r="LOL91"/>
      <c r="LOM91"/>
      <c r="LON91"/>
      <c r="LOO91"/>
      <c r="LOP91"/>
      <c r="LOQ91"/>
      <c r="LOR91"/>
      <c r="LOS91"/>
      <c r="LOT91"/>
      <c r="LOU91"/>
      <c r="LOV91"/>
      <c r="LOW91"/>
      <c r="LOX91"/>
      <c r="LOY91"/>
      <c r="LOZ91"/>
      <c r="LPA91"/>
      <c r="LPB91"/>
      <c r="LPC91"/>
      <c r="LPD91"/>
      <c r="LPE91"/>
      <c r="LPF91"/>
      <c r="LPG91"/>
      <c r="LPH91"/>
      <c r="LPI91"/>
      <c r="LPJ91"/>
      <c r="LPK91"/>
      <c r="LPL91"/>
      <c r="LPM91"/>
      <c r="LPN91"/>
      <c r="LPO91"/>
      <c r="LPP91"/>
      <c r="LPQ91"/>
      <c r="LPR91"/>
      <c r="LPS91"/>
      <c r="LPT91"/>
      <c r="LPU91"/>
      <c r="LPV91"/>
      <c r="LPW91"/>
      <c r="LPX91"/>
      <c r="LPY91"/>
      <c r="LPZ91"/>
      <c r="LQA91"/>
      <c r="LQB91"/>
      <c r="LQC91"/>
      <c r="LQD91"/>
      <c r="LQE91"/>
      <c r="LQF91"/>
      <c r="LQG91"/>
      <c r="LQH91"/>
      <c r="LQI91"/>
      <c r="LQJ91"/>
      <c r="LQK91"/>
      <c r="LQL91"/>
      <c r="LQM91"/>
      <c r="LQN91"/>
      <c r="LQO91"/>
      <c r="LQP91"/>
      <c r="LQQ91"/>
      <c r="LQR91"/>
      <c r="LQS91"/>
      <c r="LQT91"/>
      <c r="LQU91"/>
      <c r="LQV91"/>
      <c r="LQW91"/>
      <c r="LQX91"/>
      <c r="LQY91"/>
      <c r="LQZ91"/>
      <c r="LRA91"/>
      <c r="LRB91"/>
      <c r="LRC91"/>
      <c r="LRD91"/>
      <c r="LRE91"/>
      <c r="LRF91"/>
      <c r="LRG91"/>
      <c r="LRH91"/>
      <c r="LRI91"/>
      <c r="LRJ91"/>
      <c r="LRK91"/>
      <c r="LRL91"/>
      <c r="LRM91"/>
      <c r="LRN91"/>
      <c r="LRO91"/>
      <c r="LRP91"/>
      <c r="LRQ91"/>
      <c r="LRR91"/>
      <c r="LRS91"/>
      <c r="LRT91"/>
      <c r="LRU91"/>
      <c r="LRV91"/>
      <c r="LRW91"/>
      <c r="LRX91"/>
      <c r="LRY91"/>
      <c r="LRZ91"/>
      <c r="LSA91"/>
      <c r="LSB91"/>
      <c r="LSC91"/>
      <c r="LSD91"/>
      <c r="LSE91"/>
      <c r="LSF91"/>
      <c r="LSG91"/>
      <c r="LSH91"/>
      <c r="LSI91"/>
      <c r="LSJ91"/>
      <c r="LSK91"/>
      <c r="LSL91"/>
      <c r="LSM91"/>
      <c r="LSN91"/>
      <c r="LSO91"/>
      <c r="LSP91"/>
      <c r="LSQ91"/>
      <c r="LSR91"/>
      <c r="LSS91"/>
      <c r="LST91"/>
      <c r="LSU91"/>
      <c r="LSV91"/>
      <c r="LSW91"/>
      <c r="LSX91"/>
      <c r="LSY91"/>
      <c r="LSZ91"/>
      <c r="LTA91"/>
      <c r="LTB91"/>
      <c r="LTC91"/>
      <c r="LTD91"/>
      <c r="LTE91"/>
      <c r="LTF91"/>
      <c r="LTG91"/>
      <c r="LTH91"/>
      <c r="LTI91"/>
      <c r="LTJ91"/>
      <c r="LTK91"/>
      <c r="LTL91"/>
      <c r="LTM91"/>
      <c r="LTN91"/>
      <c r="LTO91"/>
      <c r="LTP91"/>
      <c r="LTQ91"/>
      <c r="LTR91"/>
      <c r="LTS91"/>
      <c r="LTT91"/>
      <c r="LTU91"/>
      <c r="LTV91"/>
      <c r="LTW91"/>
      <c r="LTX91"/>
      <c r="LTY91"/>
      <c r="LTZ91"/>
      <c r="LUA91"/>
      <c r="LUB91"/>
      <c r="LUC91"/>
      <c r="LUD91"/>
      <c r="LUE91"/>
      <c r="LUF91"/>
      <c r="LUG91"/>
      <c r="LUH91"/>
      <c r="LUI91"/>
      <c r="LUJ91"/>
      <c r="LUK91"/>
      <c r="LUL91"/>
      <c r="LUM91"/>
      <c r="LUN91"/>
      <c r="LUO91"/>
      <c r="LUP91"/>
      <c r="LUQ91"/>
      <c r="LUR91"/>
      <c r="LUS91"/>
      <c r="LUT91"/>
      <c r="LUU91"/>
      <c r="LUV91"/>
      <c r="LUW91"/>
      <c r="LUX91"/>
      <c r="LUY91"/>
      <c r="LUZ91"/>
      <c r="LVA91"/>
      <c r="LVB91"/>
      <c r="LVC91"/>
      <c r="LVD91"/>
      <c r="LVE91"/>
      <c r="LVF91"/>
      <c r="LVG91"/>
      <c r="LVH91"/>
      <c r="LVI91"/>
      <c r="LVJ91"/>
      <c r="LVK91"/>
      <c r="LVL91"/>
      <c r="LVM91"/>
      <c r="LVN91"/>
      <c r="LVO91"/>
      <c r="LVP91"/>
      <c r="LVQ91"/>
      <c r="LVR91"/>
      <c r="LVS91"/>
      <c r="LVT91"/>
      <c r="LVU91"/>
      <c r="LVV91"/>
      <c r="LVW91"/>
      <c r="LVX91"/>
      <c r="LVY91"/>
      <c r="LVZ91"/>
      <c r="LWA91"/>
      <c r="LWB91"/>
      <c r="LWC91"/>
      <c r="LWD91"/>
      <c r="LWE91"/>
      <c r="LWF91"/>
      <c r="LWG91"/>
      <c r="LWH91"/>
      <c r="LWI91"/>
      <c r="LWJ91"/>
      <c r="LWK91"/>
      <c r="LWL91"/>
      <c r="LWM91"/>
      <c r="LWN91"/>
      <c r="LWO91"/>
      <c r="LWP91"/>
      <c r="LWQ91"/>
      <c r="LWR91"/>
      <c r="LWS91"/>
      <c r="LWT91"/>
      <c r="LWU91"/>
      <c r="LWV91"/>
      <c r="LWW91"/>
      <c r="LWX91"/>
      <c r="LWY91"/>
      <c r="LWZ91"/>
      <c r="LXA91"/>
      <c r="LXB91"/>
      <c r="LXC91"/>
      <c r="LXD91"/>
      <c r="LXE91"/>
      <c r="LXF91"/>
      <c r="LXG91"/>
      <c r="LXH91"/>
      <c r="LXI91"/>
      <c r="LXJ91"/>
      <c r="LXK91"/>
      <c r="LXL91"/>
      <c r="LXM91"/>
      <c r="LXN91"/>
      <c r="LXO91"/>
      <c r="LXP91"/>
      <c r="LXQ91"/>
      <c r="LXR91"/>
      <c r="LXS91"/>
      <c r="LXT91"/>
      <c r="LXU91"/>
      <c r="LXV91"/>
      <c r="LXW91"/>
      <c r="LXX91"/>
      <c r="LXY91"/>
      <c r="LXZ91"/>
      <c r="LYA91"/>
      <c r="LYB91"/>
      <c r="LYC91"/>
      <c r="LYD91"/>
      <c r="LYE91"/>
      <c r="LYF91"/>
      <c r="LYG91"/>
      <c r="LYH91"/>
      <c r="LYI91"/>
      <c r="LYJ91"/>
      <c r="LYK91"/>
      <c r="LYL91"/>
      <c r="LYM91"/>
      <c r="LYN91"/>
      <c r="LYO91"/>
      <c r="LYP91"/>
      <c r="LYQ91"/>
      <c r="LYR91"/>
      <c r="LYS91"/>
      <c r="LYT91"/>
      <c r="LYU91"/>
      <c r="LYV91"/>
      <c r="LYW91"/>
      <c r="LYX91"/>
      <c r="LYY91"/>
      <c r="LYZ91"/>
      <c r="LZA91"/>
      <c r="LZB91"/>
      <c r="LZC91"/>
      <c r="LZD91"/>
      <c r="LZE91"/>
      <c r="LZF91"/>
      <c r="LZG91"/>
      <c r="LZH91"/>
      <c r="LZI91"/>
      <c r="LZJ91"/>
      <c r="LZK91"/>
      <c r="LZL91"/>
      <c r="LZM91"/>
      <c r="LZN91"/>
      <c r="LZO91"/>
      <c r="LZP91"/>
      <c r="LZQ91"/>
      <c r="LZR91"/>
      <c r="LZS91"/>
      <c r="LZT91"/>
      <c r="LZU91"/>
      <c r="LZV91"/>
      <c r="LZW91"/>
      <c r="LZX91"/>
      <c r="LZY91"/>
      <c r="LZZ91"/>
      <c r="MAA91"/>
      <c r="MAB91"/>
      <c r="MAC91"/>
      <c r="MAD91"/>
      <c r="MAE91"/>
      <c r="MAF91"/>
      <c r="MAG91"/>
      <c r="MAH91"/>
      <c r="MAI91"/>
      <c r="MAJ91"/>
      <c r="MAK91"/>
      <c r="MAL91"/>
      <c r="MAM91"/>
      <c r="MAN91"/>
      <c r="MAO91"/>
      <c r="MAP91"/>
      <c r="MAQ91"/>
      <c r="MAR91"/>
      <c r="MAS91"/>
      <c r="MAT91"/>
      <c r="MAU91"/>
      <c r="MAV91"/>
      <c r="MAW91"/>
      <c r="MAX91"/>
      <c r="MAY91"/>
      <c r="MAZ91"/>
      <c r="MBA91"/>
      <c r="MBB91"/>
      <c r="MBC91"/>
      <c r="MBD91"/>
      <c r="MBE91"/>
      <c r="MBF91"/>
      <c r="MBG91"/>
      <c r="MBH91"/>
      <c r="MBI91"/>
      <c r="MBJ91"/>
      <c r="MBK91"/>
      <c r="MBL91"/>
      <c r="MBM91"/>
      <c r="MBN91"/>
      <c r="MBO91"/>
      <c r="MBP91"/>
      <c r="MBQ91"/>
      <c r="MBR91"/>
      <c r="MBS91"/>
      <c r="MBT91"/>
      <c r="MBU91"/>
      <c r="MBV91"/>
      <c r="MBW91"/>
      <c r="MBX91"/>
      <c r="MBY91"/>
      <c r="MBZ91"/>
      <c r="MCA91"/>
      <c r="MCB91"/>
      <c r="MCC91"/>
      <c r="MCD91"/>
      <c r="MCE91"/>
      <c r="MCF91"/>
      <c r="MCG91"/>
      <c r="MCH91"/>
      <c r="MCI91"/>
      <c r="MCJ91"/>
      <c r="MCK91"/>
      <c r="MCL91"/>
      <c r="MCM91"/>
      <c r="MCN91"/>
      <c r="MCO91"/>
      <c r="MCP91"/>
      <c r="MCQ91"/>
      <c r="MCR91"/>
      <c r="MCS91"/>
      <c r="MCT91"/>
      <c r="MCU91"/>
      <c r="MCV91"/>
      <c r="MCW91"/>
      <c r="MCX91"/>
      <c r="MCY91"/>
      <c r="MCZ91"/>
      <c r="MDA91"/>
      <c r="MDB91"/>
      <c r="MDC91"/>
      <c r="MDD91"/>
      <c r="MDE91"/>
      <c r="MDF91"/>
      <c r="MDG91"/>
      <c r="MDH91"/>
      <c r="MDI91"/>
      <c r="MDJ91"/>
      <c r="MDK91"/>
      <c r="MDL91"/>
      <c r="MDM91"/>
      <c r="MDN91"/>
      <c r="MDO91"/>
      <c r="MDP91"/>
      <c r="MDQ91"/>
      <c r="MDR91"/>
      <c r="MDS91"/>
      <c r="MDT91"/>
      <c r="MDU91"/>
      <c r="MDV91"/>
      <c r="MDW91"/>
      <c r="MDX91"/>
      <c r="MDY91"/>
      <c r="MDZ91"/>
      <c r="MEA91"/>
      <c r="MEB91"/>
      <c r="MEC91"/>
      <c r="MED91"/>
      <c r="MEE91"/>
      <c r="MEF91"/>
      <c r="MEG91"/>
      <c r="MEH91"/>
      <c r="MEI91"/>
      <c r="MEJ91"/>
      <c r="MEK91"/>
      <c r="MEL91"/>
      <c r="MEM91"/>
      <c r="MEN91"/>
      <c r="MEO91"/>
      <c r="MEP91"/>
      <c r="MEQ91"/>
      <c r="MER91"/>
      <c r="MES91"/>
      <c r="MET91"/>
      <c r="MEU91"/>
      <c r="MEV91"/>
      <c r="MEW91"/>
      <c r="MEX91"/>
      <c r="MEY91"/>
      <c r="MEZ91"/>
      <c r="MFA91"/>
      <c r="MFB91"/>
      <c r="MFC91"/>
      <c r="MFD91"/>
      <c r="MFE91"/>
      <c r="MFF91"/>
      <c r="MFG91"/>
      <c r="MFH91"/>
      <c r="MFI91"/>
      <c r="MFJ91"/>
      <c r="MFK91"/>
      <c r="MFL91"/>
      <c r="MFM91"/>
      <c r="MFN91"/>
      <c r="MFO91"/>
      <c r="MFP91"/>
      <c r="MFQ91"/>
      <c r="MFR91"/>
      <c r="MFS91"/>
      <c r="MFT91"/>
      <c r="MFU91"/>
      <c r="MFV91"/>
      <c r="MFW91"/>
      <c r="MFX91"/>
      <c r="MFY91"/>
      <c r="MFZ91"/>
      <c r="MGA91"/>
      <c r="MGB91"/>
      <c r="MGC91"/>
      <c r="MGD91"/>
      <c r="MGE91"/>
      <c r="MGF91"/>
      <c r="MGG91"/>
      <c r="MGH91"/>
      <c r="MGI91"/>
      <c r="MGJ91"/>
      <c r="MGK91"/>
      <c r="MGL91"/>
      <c r="MGM91"/>
      <c r="MGN91"/>
      <c r="MGO91"/>
      <c r="MGP91"/>
      <c r="MGQ91"/>
      <c r="MGR91"/>
      <c r="MGS91"/>
      <c r="MGT91"/>
      <c r="MGU91"/>
      <c r="MGV91"/>
      <c r="MGW91"/>
      <c r="MGX91"/>
      <c r="MGY91"/>
      <c r="MGZ91"/>
      <c r="MHA91"/>
      <c r="MHB91"/>
      <c r="MHC91"/>
      <c r="MHD91"/>
      <c r="MHE91"/>
      <c r="MHF91"/>
      <c r="MHG91"/>
      <c r="MHH91"/>
      <c r="MHI91"/>
      <c r="MHJ91"/>
      <c r="MHK91"/>
      <c r="MHL91"/>
      <c r="MHM91"/>
      <c r="MHN91"/>
      <c r="MHO91"/>
      <c r="MHP91"/>
      <c r="MHQ91"/>
      <c r="MHR91"/>
      <c r="MHS91"/>
      <c r="MHT91"/>
      <c r="MHU91"/>
      <c r="MHV91"/>
      <c r="MHW91"/>
      <c r="MHX91"/>
      <c r="MHY91"/>
      <c r="MHZ91"/>
      <c r="MIA91"/>
      <c r="MIB91"/>
      <c r="MIC91"/>
      <c r="MID91"/>
      <c r="MIE91"/>
      <c r="MIF91"/>
      <c r="MIG91"/>
      <c r="MIH91"/>
      <c r="MII91"/>
      <c r="MIJ91"/>
      <c r="MIK91"/>
      <c r="MIL91"/>
      <c r="MIM91"/>
      <c r="MIN91"/>
      <c r="MIO91"/>
      <c r="MIP91"/>
      <c r="MIQ91"/>
      <c r="MIR91"/>
      <c r="MIS91"/>
      <c r="MIT91"/>
      <c r="MIU91"/>
      <c r="MIV91"/>
      <c r="MIW91"/>
      <c r="MIX91"/>
      <c r="MIY91"/>
      <c r="MIZ91"/>
      <c r="MJA91"/>
      <c r="MJB91"/>
      <c r="MJC91"/>
      <c r="MJD91"/>
      <c r="MJE91"/>
      <c r="MJF91"/>
      <c r="MJG91"/>
      <c r="MJH91"/>
      <c r="MJI91"/>
      <c r="MJJ91"/>
      <c r="MJK91"/>
      <c r="MJL91"/>
      <c r="MJM91"/>
      <c r="MJN91"/>
      <c r="MJO91"/>
      <c r="MJP91"/>
      <c r="MJQ91"/>
      <c r="MJR91"/>
      <c r="MJS91"/>
      <c r="MJT91"/>
      <c r="MJU91"/>
      <c r="MJV91"/>
      <c r="MJW91"/>
      <c r="MJX91"/>
      <c r="MJY91"/>
      <c r="MJZ91"/>
      <c r="MKA91"/>
      <c r="MKB91"/>
      <c r="MKC91"/>
      <c r="MKD91"/>
      <c r="MKE91"/>
      <c r="MKF91"/>
      <c r="MKG91"/>
      <c r="MKH91"/>
      <c r="MKI91"/>
      <c r="MKJ91"/>
      <c r="MKK91"/>
      <c r="MKL91"/>
      <c r="MKM91"/>
      <c r="MKN91"/>
      <c r="MKO91"/>
      <c r="MKP91"/>
      <c r="MKQ91"/>
      <c r="MKR91"/>
      <c r="MKS91"/>
      <c r="MKT91"/>
      <c r="MKU91"/>
      <c r="MKV91"/>
      <c r="MKW91"/>
      <c r="MKX91"/>
      <c r="MKY91"/>
      <c r="MKZ91"/>
      <c r="MLA91"/>
      <c r="MLB91"/>
      <c r="MLC91"/>
      <c r="MLD91"/>
      <c r="MLE91"/>
      <c r="MLF91"/>
      <c r="MLG91"/>
      <c r="MLH91"/>
      <c r="MLI91"/>
      <c r="MLJ91"/>
      <c r="MLK91"/>
      <c r="MLL91"/>
      <c r="MLM91"/>
      <c r="MLN91"/>
      <c r="MLO91"/>
      <c r="MLP91"/>
      <c r="MLQ91"/>
      <c r="MLR91"/>
      <c r="MLS91"/>
      <c r="MLT91"/>
      <c r="MLU91"/>
      <c r="MLV91"/>
      <c r="MLW91"/>
      <c r="MLX91"/>
      <c r="MLY91"/>
      <c r="MLZ91"/>
      <c r="MMA91"/>
      <c r="MMB91"/>
      <c r="MMC91"/>
      <c r="MMD91"/>
      <c r="MME91"/>
      <c r="MMF91"/>
      <c r="MMG91"/>
      <c r="MMH91"/>
      <c r="MMI91"/>
      <c r="MMJ91"/>
      <c r="MMK91"/>
      <c r="MML91"/>
      <c r="MMM91"/>
      <c r="MMN91"/>
      <c r="MMO91"/>
      <c r="MMP91"/>
      <c r="MMQ91"/>
      <c r="MMR91"/>
      <c r="MMS91"/>
      <c r="MMT91"/>
      <c r="MMU91"/>
      <c r="MMV91"/>
      <c r="MMW91"/>
      <c r="MMX91"/>
      <c r="MMY91"/>
      <c r="MMZ91"/>
      <c r="MNA91"/>
      <c r="MNB91"/>
      <c r="MNC91"/>
      <c r="MND91"/>
      <c r="MNE91"/>
      <c r="MNF91"/>
      <c r="MNG91"/>
      <c r="MNH91"/>
      <c r="MNI91"/>
      <c r="MNJ91"/>
      <c r="MNK91"/>
      <c r="MNL91"/>
      <c r="MNM91"/>
      <c r="MNN91"/>
      <c r="MNO91"/>
      <c r="MNP91"/>
      <c r="MNQ91"/>
      <c r="MNR91"/>
      <c r="MNS91"/>
      <c r="MNT91"/>
      <c r="MNU91"/>
      <c r="MNV91"/>
      <c r="MNW91"/>
      <c r="MNX91"/>
      <c r="MNY91"/>
      <c r="MNZ91"/>
      <c r="MOA91"/>
      <c r="MOB91"/>
      <c r="MOC91"/>
      <c r="MOD91"/>
      <c r="MOE91"/>
      <c r="MOF91"/>
      <c r="MOG91"/>
      <c r="MOH91"/>
      <c r="MOI91"/>
      <c r="MOJ91"/>
      <c r="MOK91"/>
      <c r="MOL91"/>
      <c r="MOM91"/>
      <c r="MON91"/>
      <c r="MOO91"/>
      <c r="MOP91"/>
      <c r="MOQ91"/>
      <c r="MOR91"/>
      <c r="MOS91"/>
      <c r="MOT91"/>
      <c r="MOU91"/>
      <c r="MOV91"/>
      <c r="MOW91"/>
      <c r="MOX91"/>
      <c r="MOY91"/>
      <c r="MOZ91"/>
      <c r="MPA91"/>
      <c r="MPB91"/>
      <c r="MPC91"/>
      <c r="MPD91"/>
      <c r="MPE91"/>
      <c r="MPF91"/>
      <c r="MPG91"/>
      <c r="MPH91"/>
      <c r="MPI91"/>
      <c r="MPJ91"/>
      <c r="MPK91"/>
      <c r="MPL91"/>
      <c r="MPM91"/>
      <c r="MPN91"/>
      <c r="MPO91"/>
      <c r="MPP91"/>
      <c r="MPQ91"/>
      <c r="MPR91"/>
      <c r="MPS91"/>
      <c r="MPT91"/>
      <c r="MPU91"/>
      <c r="MPV91"/>
      <c r="MPW91"/>
      <c r="MPX91"/>
      <c r="MPY91"/>
      <c r="MPZ91"/>
      <c r="MQA91"/>
      <c r="MQB91"/>
      <c r="MQC91"/>
      <c r="MQD91"/>
      <c r="MQE91"/>
      <c r="MQF91"/>
      <c r="MQG91"/>
      <c r="MQH91"/>
      <c r="MQI91"/>
      <c r="MQJ91"/>
      <c r="MQK91"/>
      <c r="MQL91"/>
      <c r="MQM91"/>
      <c r="MQN91"/>
      <c r="MQO91"/>
      <c r="MQP91"/>
      <c r="MQQ91"/>
      <c r="MQR91"/>
      <c r="MQS91"/>
      <c r="MQT91"/>
      <c r="MQU91"/>
      <c r="MQV91"/>
      <c r="MQW91"/>
      <c r="MQX91"/>
      <c r="MQY91"/>
      <c r="MQZ91"/>
      <c r="MRA91"/>
      <c r="MRB91"/>
      <c r="MRC91"/>
      <c r="MRD91"/>
      <c r="MRE91"/>
      <c r="MRF91"/>
      <c r="MRG91"/>
      <c r="MRH91"/>
      <c r="MRI91"/>
      <c r="MRJ91"/>
      <c r="MRK91"/>
      <c r="MRL91"/>
      <c r="MRM91"/>
      <c r="MRN91"/>
      <c r="MRO91"/>
      <c r="MRP91"/>
      <c r="MRQ91"/>
      <c r="MRR91"/>
      <c r="MRS91"/>
      <c r="MRT91"/>
      <c r="MRU91"/>
      <c r="MRV91"/>
      <c r="MRW91"/>
      <c r="MRX91"/>
      <c r="MRY91"/>
      <c r="MRZ91"/>
      <c r="MSA91"/>
      <c r="MSB91"/>
      <c r="MSC91"/>
      <c r="MSD91"/>
      <c r="MSE91"/>
      <c r="MSF91"/>
      <c r="MSG91"/>
      <c r="MSH91"/>
      <c r="MSI91"/>
      <c r="MSJ91"/>
      <c r="MSK91"/>
      <c r="MSL91"/>
      <c r="MSM91"/>
      <c r="MSN91"/>
      <c r="MSO91"/>
      <c r="MSP91"/>
      <c r="MSQ91"/>
      <c r="MSR91"/>
      <c r="MSS91"/>
      <c r="MST91"/>
      <c r="MSU91"/>
      <c r="MSV91"/>
      <c r="MSW91"/>
      <c r="MSX91"/>
      <c r="MSY91"/>
      <c r="MSZ91"/>
      <c r="MTA91"/>
      <c r="MTB91"/>
      <c r="MTC91"/>
      <c r="MTD91"/>
      <c r="MTE91"/>
      <c r="MTF91"/>
      <c r="MTG91"/>
      <c r="MTH91"/>
      <c r="MTI91"/>
      <c r="MTJ91"/>
      <c r="MTK91"/>
      <c r="MTL91"/>
      <c r="MTM91"/>
      <c r="MTN91"/>
      <c r="MTO91"/>
      <c r="MTP91"/>
      <c r="MTQ91"/>
      <c r="MTR91"/>
      <c r="MTS91"/>
      <c r="MTT91"/>
      <c r="MTU91"/>
      <c r="MTV91"/>
      <c r="MTW91"/>
      <c r="MTX91"/>
      <c r="MTY91"/>
      <c r="MTZ91"/>
      <c r="MUA91"/>
      <c r="MUB91"/>
      <c r="MUC91"/>
      <c r="MUD91"/>
      <c r="MUE91"/>
      <c r="MUF91"/>
      <c r="MUG91"/>
      <c r="MUH91"/>
      <c r="MUI91"/>
      <c r="MUJ91"/>
      <c r="MUK91"/>
      <c r="MUL91"/>
      <c r="MUM91"/>
      <c r="MUN91"/>
      <c r="MUO91"/>
      <c r="MUP91"/>
      <c r="MUQ91"/>
      <c r="MUR91"/>
      <c r="MUS91"/>
      <c r="MUT91"/>
      <c r="MUU91"/>
      <c r="MUV91"/>
      <c r="MUW91"/>
      <c r="MUX91"/>
      <c r="MUY91"/>
      <c r="MUZ91"/>
      <c r="MVA91"/>
      <c r="MVB91"/>
      <c r="MVC91"/>
      <c r="MVD91"/>
      <c r="MVE91"/>
      <c r="MVF91"/>
      <c r="MVG91"/>
      <c r="MVH91"/>
      <c r="MVI91"/>
      <c r="MVJ91"/>
      <c r="MVK91"/>
      <c r="MVL91"/>
      <c r="MVM91"/>
      <c r="MVN91"/>
      <c r="MVO91"/>
      <c r="MVP91"/>
      <c r="MVQ91"/>
      <c r="MVR91"/>
      <c r="MVS91"/>
      <c r="MVT91"/>
      <c r="MVU91"/>
      <c r="MVV91"/>
      <c r="MVW91"/>
      <c r="MVX91"/>
      <c r="MVY91"/>
      <c r="MVZ91"/>
      <c r="MWA91"/>
      <c r="MWB91"/>
      <c r="MWC91"/>
      <c r="MWD91"/>
      <c r="MWE91"/>
      <c r="MWF91"/>
      <c r="MWG91"/>
      <c r="MWH91"/>
      <c r="MWI91"/>
      <c r="MWJ91"/>
      <c r="MWK91"/>
      <c r="MWL91"/>
      <c r="MWM91"/>
      <c r="MWN91"/>
      <c r="MWO91"/>
      <c r="MWP91"/>
      <c r="MWQ91"/>
      <c r="MWR91"/>
      <c r="MWS91"/>
      <c r="MWT91"/>
      <c r="MWU91"/>
      <c r="MWV91"/>
      <c r="MWW91"/>
      <c r="MWX91"/>
      <c r="MWY91"/>
      <c r="MWZ91"/>
      <c r="MXA91"/>
      <c r="MXB91"/>
      <c r="MXC91"/>
      <c r="MXD91"/>
      <c r="MXE91"/>
      <c r="MXF91"/>
      <c r="MXG91"/>
      <c r="MXH91"/>
      <c r="MXI91"/>
      <c r="MXJ91"/>
      <c r="MXK91"/>
      <c r="MXL91"/>
      <c r="MXM91"/>
      <c r="MXN91"/>
      <c r="MXO91"/>
      <c r="MXP91"/>
      <c r="MXQ91"/>
      <c r="MXR91"/>
      <c r="MXS91"/>
      <c r="MXT91"/>
      <c r="MXU91"/>
      <c r="MXV91"/>
      <c r="MXW91"/>
      <c r="MXX91"/>
      <c r="MXY91"/>
      <c r="MXZ91"/>
      <c r="MYA91"/>
      <c r="MYB91"/>
      <c r="MYC91"/>
      <c r="MYD91"/>
      <c r="MYE91"/>
      <c r="MYF91"/>
      <c r="MYG91"/>
      <c r="MYH91"/>
      <c r="MYI91"/>
      <c r="MYJ91"/>
      <c r="MYK91"/>
      <c r="MYL91"/>
      <c r="MYM91"/>
      <c r="MYN91"/>
      <c r="MYO91"/>
      <c r="MYP91"/>
      <c r="MYQ91"/>
      <c r="MYR91"/>
      <c r="MYS91"/>
      <c r="MYT91"/>
      <c r="MYU91"/>
      <c r="MYV91"/>
      <c r="MYW91"/>
      <c r="MYX91"/>
      <c r="MYY91"/>
      <c r="MYZ91"/>
      <c r="MZA91"/>
      <c r="MZB91"/>
      <c r="MZC91"/>
      <c r="MZD91"/>
      <c r="MZE91"/>
      <c r="MZF91"/>
      <c r="MZG91"/>
      <c r="MZH91"/>
      <c r="MZI91"/>
      <c r="MZJ91"/>
      <c r="MZK91"/>
      <c r="MZL91"/>
      <c r="MZM91"/>
      <c r="MZN91"/>
      <c r="MZO91"/>
      <c r="MZP91"/>
      <c r="MZQ91"/>
      <c r="MZR91"/>
      <c r="MZS91"/>
      <c r="MZT91"/>
      <c r="MZU91"/>
      <c r="MZV91"/>
      <c r="MZW91"/>
      <c r="MZX91"/>
      <c r="MZY91"/>
      <c r="MZZ91"/>
      <c r="NAA91"/>
      <c r="NAB91"/>
      <c r="NAC91"/>
      <c r="NAD91"/>
      <c r="NAE91"/>
      <c r="NAF91"/>
      <c r="NAG91"/>
      <c r="NAH91"/>
      <c r="NAI91"/>
      <c r="NAJ91"/>
      <c r="NAK91"/>
      <c r="NAL91"/>
      <c r="NAM91"/>
      <c r="NAN91"/>
      <c r="NAO91"/>
      <c r="NAP91"/>
      <c r="NAQ91"/>
      <c r="NAR91"/>
      <c r="NAS91"/>
      <c r="NAT91"/>
      <c r="NAU91"/>
      <c r="NAV91"/>
      <c r="NAW91"/>
      <c r="NAX91"/>
      <c r="NAY91"/>
      <c r="NAZ91"/>
      <c r="NBA91"/>
      <c r="NBB91"/>
      <c r="NBC91"/>
      <c r="NBD91"/>
      <c r="NBE91"/>
      <c r="NBF91"/>
      <c r="NBG91"/>
      <c r="NBH91"/>
      <c r="NBI91"/>
      <c r="NBJ91"/>
      <c r="NBK91"/>
      <c r="NBL91"/>
      <c r="NBM91"/>
      <c r="NBN91"/>
      <c r="NBO91"/>
      <c r="NBP91"/>
      <c r="NBQ91"/>
      <c r="NBR91"/>
      <c r="NBS91"/>
      <c r="NBT91"/>
      <c r="NBU91"/>
      <c r="NBV91"/>
      <c r="NBW91"/>
      <c r="NBX91"/>
      <c r="NBY91"/>
      <c r="NBZ91"/>
      <c r="NCA91"/>
      <c r="NCB91"/>
      <c r="NCC91"/>
      <c r="NCD91"/>
      <c r="NCE91"/>
      <c r="NCF91"/>
      <c r="NCG91"/>
      <c r="NCH91"/>
      <c r="NCI91"/>
      <c r="NCJ91"/>
      <c r="NCK91"/>
      <c r="NCL91"/>
      <c r="NCM91"/>
      <c r="NCN91"/>
      <c r="NCO91"/>
      <c r="NCP91"/>
      <c r="NCQ91"/>
      <c r="NCR91"/>
      <c r="NCS91"/>
      <c r="NCT91"/>
      <c r="NCU91"/>
      <c r="NCV91"/>
      <c r="NCW91"/>
      <c r="NCX91"/>
      <c r="NCY91"/>
      <c r="NCZ91"/>
      <c r="NDA91"/>
      <c r="NDB91"/>
      <c r="NDC91"/>
      <c r="NDD91"/>
      <c r="NDE91"/>
      <c r="NDF91"/>
      <c r="NDG91"/>
      <c r="NDH91"/>
      <c r="NDI91"/>
      <c r="NDJ91"/>
      <c r="NDK91"/>
      <c r="NDL91"/>
      <c r="NDM91"/>
      <c r="NDN91"/>
      <c r="NDO91"/>
      <c r="NDP91"/>
      <c r="NDQ91"/>
      <c r="NDR91"/>
      <c r="NDS91"/>
      <c r="NDT91"/>
      <c r="NDU91"/>
      <c r="NDV91"/>
      <c r="NDW91"/>
      <c r="NDX91"/>
      <c r="NDY91"/>
      <c r="NDZ91"/>
      <c r="NEA91"/>
      <c r="NEB91"/>
      <c r="NEC91"/>
      <c r="NED91"/>
      <c r="NEE91"/>
      <c r="NEF91"/>
      <c r="NEG91"/>
      <c r="NEH91"/>
      <c r="NEI91"/>
      <c r="NEJ91"/>
      <c r="NEK91"/>
      <c r="NEL91"/>
      <c r="NEM91"/>
      <c r="NEN91"/>
      <c r="NEO91"/>
      <c r="NEP91"/>
      <c r="NEQ91"/>
      <c r="NER91"/>
      <c r="NES91"/>
      <c r="NET91"/>
      <c r="NEU91"/>
      <c r="NEV91"/>
      <c r="NEW91"/>
      <c r="NEX91"/>
      <c r="NEY91"/>
      <c r="NEZ91"/>
      <c r="NFA91"/>
      <c r="NFB91"/>
      <c r="NFC91"/>
      <c r="NFD91"/>
      <c r="NFE91"/>
      <c r="NFF91"/>
      <c r="NFG91"/>
      <c r="NFH91"/>
      <c r="NFI91"/>
      <c r="NFJ91"/>
      <c r="NFK91"/>
      <c r="NFL91"/>
      <c r="NFM91"/>
      <c r="NFN91"/>
      <c r="NFO91"/>
      <c r="NFP91"/>
      <c r="NFQ91"/>
      <c r="NFR91"/>
      <c r="NFS91"/>
      <c r="NFT91"/>
      <c r="NFU91"/>
      <c r="NFV91"/>
      <c r="NFW91"/>
      <c r="NFX91"/>
      <c r="NFY91"/>
      <c r="NFZ91"/>
      <c r="NGA91"/>
      <c r="NGB91"/>
      <c r="NGC91"/>
      <c r="NGD91"/>
      <c r="NGE91"/>
      <c r="NGF91"/>
      <c r="NGG91"/>
      <c r="NGH91"/>
      <c r="NGI91"/>
      <c r="NGJ91"/>
      <c r="NGK91"/>
      <c r="NGL91"/>
      <c r="NGM91"/>
      <c r="NGN91"/>
      <c r="NGO91"/>
      <c r="NGP91"/>
      <c r="NGQ91"/>
      <c r="NGR91"/>
      <c r="NGS91"/>
      <c r="NGT91"/>
      <c r="NGU91"/>
      <c r="NGV91"/>
      <c r="NGW91"/>
      <c r="NGX91"/>
      <c r="NGY91"/>
      <c r="NGZ91"/>
      <c r="NHA91"/>
      <c r="NHB91"/>
      <c r="NHC91"/>
      <c r="NHD91"/>
      <c r="NHE91"/>
      <c r="NHF91"/>
      <c r="NHG91"/>
      <c r="NHH91"/>
      <c r="NHI91"/>
      <c r="NHJ91"/>
      <c r="NHK91"/>
      <c r="NHL91"/>
      <c r="NHM91"/>
      <c r="NHN91"/>
      <c r="NHO91"/>
      <c r="NHP91"/>
      <c r="NHQ91"/>
      <c r="NHR91"/>
      <c r="NHS91"/>
      <c r="NHT91"/>
      <c r="NHU91"/>
      <c r="NHV91"/>
      <c r="NHW91"/>
      <c r="NHX91"/>
      <c r="NHY91"/>
      <c r="NHZ91"/>
      <c r="NIA91"/>
      <c r="NIB91"/>
      <c r="NIC91"/>
      <c r="NID91"/>
      <c r="NIE91"/>
      <c r="NIF91"/>
      <c r="NIG91"/>
      <c r="NIH91"/>
      <c r="NII91"/>
      <c r="NIJ91"/>
      <c r="NIK91"/>
      <c r="NIL91"/>
      <c r="NIM91"/>
      <c r="NIN91"/>
      <c r="NIO91"/>
      <c r="NIP91"/>
      <c r="NIQ91"/>
      <c r="NIR91"/>
      <c r="NIS91"/>
      <c r="NIT91"/>
      <c r="NIU91"/>
      <c r="NIV91"/>
      <c r="NIW91"/>
      <c r="NIX91"/>
      <c r="NIY91"/>
      <c r="NIZ91"/>
      <c r="NJA91"/>
      <c r="NJB91"/>
      <c r="NJC91"/>
      <c r="NJD91"/>
      <c r="NJE91"/>
      <c r="NJF91"/>
      <c r="NJG91"/>
      <c r="NJH91"/>
      <c r="NJI91"/>
      <c r="NJJ91"/>
      <c r="NJK91"/>
      <c r="NJL91"/>
      <c r="NJM91"/>
      <c r="NJN91"/>
      <c r="NJO91"/>
      <c r="NJP91"/>
      <c r="NJQ91"/>
      <c r="NJR91"/>
      <c r="NJS91"/>
      <c r="NJT91"/>
      <c r="NJU91"/>
      <c r="NJV91"/>
      <c r="NJW91"/>
      <c r="NJX91"/>
      <c r="NJY91"/>
      <c r="NJZ91"/>
      <c r="NKA91"/>
      <c r="NKB91"/>
      <c r="NKC91"/>
      <c r="NKD91"/>
      <c r="NKE91"/>
      <c r="NKF91"/>
      <c r="NKG91"/>
      <c r="NKH91"/>
      <c r="NKI91"/>
      <c r="NKJ91"/>
      <c r="NKK91"/>
      <c r="NKL91"/>
      <c r="NKM91"/>
      <c r="NKN91"/>
      <c r="NKO91"/>
      <c r="NKP91"/>
      <c r="NKQ91"/>
      <c r="NKR91"/>
      <c r="NKS91"/>
      <c r="NKT91"/>
      <c r="NKU91"/>
      <c r="NKV91"/>
      <c r="NKW91"/>
      <c r="NKX91"/>
      <c r="NKY91"/>
      <c r="NKZ91"/>
      <c r="NLA91"/>
      <c r="NLB91"/>
      <c r="NLC91"/>
      <c r="NLD91"/>
      <c r="NLE91"/>
      <c r="NLF91"/>
      <c r="NLG91"/>
      <c r="NLH91"/>
      <c r="NLI91"/>
      <c r="NLJ91"/>
      <c r="NLK91"/>
      <c r="NLL91"/>
      <c r="NLM91"/>
      <c r="NLN91"/>
      <c r="NLO91"/>
      <c r="NLP91"/>
      <c r="NLQ91"/>
      <c r="NLR91"/>
      <c r="NLS91"/>
      <c r="NLT91"/>
      <c r="NLU91"/>
      <c r="NLV91"/>
      <c r="NLW91"/>
      <c r="NLX91"/>
      <c r="NLY91"/>
      <c r="NLZ91"/>
      <c r="NMA91"/>
      <c r="NMB91"/>
      <c r="NMC91"/>
      <c r="NMD91"/>
      <c r="NME91"/>
      <c r="NMF91"/>
      <c r="NMG91"/>
      <c r="NMH91"/>
      <c r="NMI91"/>
      <c r="NMJ91"/>
      <c r="NMK91"/>
      <c r="NML91"/>
      <c r="NMM91"/>
      <c r="NMN91"/>
      <c r="NMO91"/>
      <c r="NMP91"/>
      <c r="NMQ91"/>
      <c r="NMR91"/>
      <c r="NMS91"/>
      <c r="NMT91"/>
      <c r="NMU91"/>
      <c r="NMV91"/>
      <c r="NMW91"/>
      <c r="NMX91"/>
      <c r="NMY91"/>
      <c r="NMZ91"/>
      <c r="NNA91"/>
      <c r="NNB91"/>
      <c r="NNC91"/>
      <c r="NND91"/>
      <c r="NNE91"/>
      <c r="NNF91"/>
      <c r="NNG91"/>
      <c r="NNH91"/>
      <c r="NNI91"/>
      <c r="NNJ91"/>
      <c r="NNK91"/>
      <c r="NNL91"/>
      <c r="NNM91"/>
      <c r="NNN91"/>
      <c r="NNO91"/>
      <c r="NNP91"/>
      <c r="NNQ91"/>
      <c r="NNR91"/>
      <c r="NNS91"/>
      <c r="NNT91"/>
      <c r="NNU91"/>
      <c r="NNV91"/>
      <c r="NNW91"/>
      <c r="NNX91"/>
      <c r="NNY91"/>
      <c r="NNZ91"/>
      <c r="NOA91"/>
      <c r="NOB91"/>
      <c r="NOC91"/>
      <c r="NOD91"/>
      <c r="NOE91"/>
      <c r="NOF91"/>
      <c r="NOG91"/>
      <c r="NOH91"/>
      <c r="NOI91"/>
      <c r="NOJ91"/>
      <c r="NOK91"/>
      <c r="NOL91"/>
      <c r="NOM91"/>
      <c r="NON91"/>
      <c r="NOO91"/>
      <c r="NOP91"/>
      <c r="NOQ91"/>
      <c r="NOR91"/>
      <c r="NOS91"/>
      <c r="NOT91"/>
      <c r="NOU91"/>
      <c r="NOV91"/>
      <c r="NOW91"/>
      <c r="NOX91"/>
      <c r="NOY91"/>
      <c r="NOZ91"/>
      <c r="NPA91"/>
      <c r="NPB91"/>
      <c r="NPC91"/>
      <c r="NPD91"/>
      <c r="NPE91"/>
      <c r="NPF91"/>
      <c r="NPG91"/>
      <c r="NPH91"/>
      <c r="NPI91"/>
      <c r="NPJ91"/>
      <c r="NPK91"/>
      <c r="NPL91"/>
      <c r="NPM91"/>
      <c r="NPN91"/>
      <c r="NPO91"/>
      <c r="NPP91"/>
      <c r="NPQ91"/>
      <c r="NPR91"/>
      <c r="NPS91"/>
      <c r="NPT91"/>
      <c r="NPU91"/>
      <c r="NPV91"/>
      <c r="NPW91"/>
      <c r="NPX91"/>
      <c r="NPY91"/>
      <c r="NPZ91"/>
      <c r="NQA91"/>
      <c r="NQB91"/>
      <c r="NQC91"/>
      <c r="NQD91"/>
      <c r="NQE91"/>
      <c r="NQF91"/>
      <c r="NQG91"/>
      <c r="NQH91"/>
      <c r="NQI91"/>
      <c r="NQJ91"/>
      <c r="NQK91"/>
      <c r="NQL91"/>
      <c r="NQM91"/>
      <c r="NQN91"/>
      <c r="NQO91"/>
      <c r="NQP91"/>
      <c r="NQQ91"/>
      <c r="NQR91"/>
      <c r="NQS91"/>
      <c r="NQT91"/>
      <c r="NQU91"/>
      <c r="NQV91"/>
      <c r="NQW91"/>
      <c r="NQX91"/>
      <c r="NQY91"/>
      <c r="NQZ91"/>
      <c r="NRA91"/>
      <c r="NRB91"/>
      <c r="NRC91"/>
      <c r="NRD91"/>
      <c r="NRE91"/>
      <c r="NRF91"/>
      <c r="NRG91"/>
      <c r="NRH91"/>
      <c r="NRI91"/>
      <c r="NRJ91"/>
      <c r="NRK91"/>
      <c r="NRL91"/>
      <c r="NRM91"/>
      <c r="NRN91"/>
      <c r="NRO91"/>
      <c r="NRP91"/>
      <c r="NRQ91"/>
      <c r="NRR91"/>
      <c r="NRS91"/>
      <c r="NRT91"/>
      <c r="NRU91"/>
      <c r="NRV91"/>
      <c r="NRW91"/>
      <c r="NRX91"/>
      <c r="NRY91"/>
      <c r="NRZ91"/>
      <c r="NSA91"/>
      <c r="NSB91"/>
      <c r="NSC91"/>
      <c r="NSD91"/>
      <c r="NSE91"/>
      <c r="NSF91"/>
      <c r="NSG91"/>
      <c r="NSH91"/>
      <c r="NSI91"/>
      <c r="NSJ91"/>
      <c r="NSK91"/>
      <c r="NSL91"/>
      <c r="NSM91"/>
      <c r="NSN91"/>
      <c r="NSO91"/>
      <c r="NSP91"/>
      <c r="NSQ91"/>
      <c r="NSR91"/>
      <c r="NSS91"/>
      <c r="NST91"/>
      <c r="NSU91"/>
      <c r="NSV91"/>
      <c r="NSW91"/>
      <c r="NSX91"/>
      <c r="NSY91"/>
      <c r="NSZ91"/>
      <c r="NTA91"/>
      <c r="NTB91"/>
      <c r="NTC91"/>
      <c r="NTD91"/>
      <c r="NTE91"/>
      <c r="NTF91"/>
      <c r="NTG91"/>
      <c r="NTH91"/>
      <c r="NTI91"/>
      <c r="NTJ91"/>
      <c r="NTK91"/>
      <c r="NTL91"/>
      <c r="NTM91"/>
      <c r="NTN91"/>
      <c r="NTO91"/>
      <c r="NTP91"/>
      <c r="NTQ91"/>
      <c r="NTR91"/>
      <c r="NTS91"/>
      <c r="NTT91"/>
      <c r="NTU91"/>
      <c r="NTV91"/>
      <c r="NTW91"/>
      <c r="NTX91"/>
      <c r="NTY91"/>
      <c r="NTZ91"/>
      <c r="NUA91"/>
      <c r="NUB91"/>
      <c r="NUC91"/>
      <c r="NUD91"/>
      <c r="NUE91"/>
      <c r="NUF91"/>
      <c r="NUG91"/>
      <c r="NUH91"/>
      <c r="NUI91"/>
      <c r="NUJ91"/>
      <c r="NUK91"/>
      <c r="NUL91"/>
      <c r="NUM91"/>
      <c r="NUN91"/>
      <c r="NUO91"/>
      <c r="NUP91"/>
      <c r="NUQ91"/>
      <c r="NUR91"/>
      <c r="NUS91"/>
      <c r="NUT91"/>
      <c r="NUU91"/>
      <c r="NUV91"/>
      <c r="NUW91"/>
      <c r="NUX91"/>
      <c r="NUY91"/>
      <c r="NUZ91"/>
      <c r="NVA91"/>
      <c r="NVB91"/>
      <c r="NVC91"/>
      <c r="NVD91"/>
      <c r="NVE91"/>
      <c r="NVF91"/>
      <c r="NVG91"/>
      <c r="NVH91"/>
      <c r="NVI91"/>
      <c r="NVJ91"/>
      <c r="NVK91"/>
      <c r="NVL91"/>
      <c r="NVM91"/>
      <c r="NVN91"/>
      <c r="NVO91"/>
      <c r="NVP91"/>
      <c r="NVQ91"/>
      <c r="NVR91"/>
      <c r="NVS91"/>
      <c r="NVT91"/>
      <c r="NVU91"/>
      <c r="NVV91"/>
      <c r="NVW91"/>
      <c r="NVX91"/>
      <c r="NVY91"/>
      <c r="NVZ91"/>
      <c r="NWA91"/>
      <c r="NWB91"/>
      <c r="NWC91"/>
      <c r="NWD91"/>
      <c r="NWE91"/>
      <c r="NWF91"/>
      <c r="NWG91"/>
      <c r="NWH91"/>
      <c r="NWI91"/>
      <c r="NWJ91"/>
      <c r="NWK91"/>
      <c r="NWL91"/>
      <c r="NWM91"/>
      <c r="NWN91"/>
      <c r="NWO91"/>
      <c r="NWP91"/>
      <c r="NWQ91"/>
      <c r="NWR91"/>
      <c r="NWS91"/>
      <c r="NWT91"/>
      <c r="NWU91"/>
      <c r="NWV91"/>
      <c r="NWW91"/>
      <c r="NWX91"/>
      <c r="NWY91"/>
      <c r="NWZ91"/>
      <c r="NXA91"/>
      <c r="NXB91"/>
      <c r="NXC91"/>
      <c r="NXD91"/>
      <c r="NXE91"/>
      <c r="NXF91"/>
      <c r="NXG91"/>
      <c r="NXH91"/>
      <c r="NXI91"/>
      <c r="NXJ91"/>
      <c r="NXK91"/>
      <c r="NXL91"/>
      <c r="NXM91"/>
      <c r="NXN91"/>
      <c r="NXO91"/>
      <c r="NXP91"/>
      <c r="NXQ91"/>
      <c r="NXR91"/>
      <c r="NXS91"/>
      <c r="NXT91"/>
      <c r="NXU91"/>
      <c r="NXV91"/>
      <c r="NXW91"/>
      <c r="NXX91"/>
      <c r="NXY91"/>
      <c r="NXZ91"/>
      <c r="NYA91"/>
      <c r="NYB91"/>
      <c r="NYC91"/>
      <c r="NYD91"/>
      <c r="NYE91"/>
      <c r="NYF91"/>
      <c r="NYG91"/>
      <c r="NYH91"/>
      <c r="NYI91"/>
      <c r="NYJ91"/>
      <c r="NYK91"/>
      <c r="NYL91"/>
      <c r="NYM91"/>
      <c r="NYN91"/>
      <c r="NYO91"/>
      <c r="NYP91"/>
      <c r="NYQ91"/>
      <c r="NYR91"/>
      <c r="NYS91"/>
      <c r="NYT91"/>
      <c r="NYU91"/>
      <c r="NYV91"/>
      <c r="NYW91"/>
      <c r="NYX91"/>
      <c r="NYY91"/>
      <c r="NYZ91"/>
      <c r="NZA91"/>
      <c r="NZB91"/>
      <c r="NZC91"/>
      <c r="NZD91"/>
      <c r="NZE91"/>
      <c r="NZF91"/>
      <c r="NZG91"/>
      <c r="NZH91"/>
      <c r="NZI91"/>
      <c r="NZJ91"/>
      <c r="NZK91"/>
      <c r="NZL91"/>
      <c r="NZM91"/>
      <c r="NZN91"/>
      <c r="NZO91"/>
      <c r="NZP91"/>
      <c r="NZQ91"/>
      <c r="NZR91"/>
      <c r="NZS91"/>
      <c r="NZT91"/>
      <c r="NZU91"/>
      <c r="NZV91"/>
      <c r="NZW91"/>
      <c r="NZX91"/>
      <c r="NZY91"/>
      <c r="NZZ91"/>
      <c r="OAA91"/>
      <c r="OAB91"/>
      <c r="OAC91"/>
      <c r="OAD91"/>
      <c r="OAE91"/>
      <c r="OAF91"/>
      <c r="OAG91"/>
      <c r="OAH91"/>
      <c r="OAI91"/>
      <c r="OAJ91"/>
      <c r="OAK91"/>
      <c r="OAL91"/>
      <c r="OAM91"/>
      <c r="OAN91"/>
      <c r="OAO91"/>
      <c r="OAP91"/>
      <c r="OAQ91"/>
      <c r="OAR91"/>
      <c r="OAS91"/>
      <c r="OAT91"/>
      <c r="OAU91"/>
      <c r="OAV91"/>
      <c r="OAW91"/>
      <c r="OAX91"/>
      <c r="OAY91"/>
      <c r="OAZ91"/>
      <c r="OBA91"/>
      <c r="OBB91"/>
      <c r="OBC91"/>
      <c r="OBD91"/>
      <c r="OBE91"/>
      <c r="OBF91"/>
      <c r="OBG91"/>
      <c r="OBH91"/>
      <c r="OBI91"/>
      <c r="OBJ91"/>
      <c r="OBK91"/>
      <c r="OBL91"/>
      <c r="OBM91"/>
      <c r="OBN91"/>
      <c r="OBO91"/>
      <c r="OBP91"/>
      <c r="OBQ91"/>
      <c r="OBR91"/>
      <c r="OBS91"/>
      <c r="OBT91"/>
      <c r="OBU91"/>
      <c r="OBV91"/>
      <c r="OBW91"/>
      <c r="OBX91"/>
      <c r="OBY91"/>
      <c r="OBZ91"/>
      <c r="OCA91"/>
      <c r="OCB91"/>
      <c r="OCC91"/>
      <c r="OCD91"/>
      <c r="OCE91"/>
      <c r="OCF91"/>
      <c r="OCG91"/>
      <c r="OCH91"/>
      <c r="OCI91"/>
      <c r="OCJ91"/>
      <c r="OCK91"/>
      <c r="OCL91"/>
      <c r="OCM91"/>
      <c r="OCN91"/>
      <c r="OCO91"/>
      <c r="OCP91"/>
      <c r="OCQ91"/>
      <c r="OCR91"/>
      <c r="OCS91"/>
      <c r="OCT91"/>
      <c r="OCU91"/>
      <c r="OCV91"/>
      <c r="OCW91"/>
      <c r="OCX91"/>
      <c r="OCY91"/>
      <c r="OCZ91"/>
      <c r="ODA91"/>
      <c r="ODB91"/>
      <c r="ODC91"/>
      <c r="ODD91"/>
      <c r="ODE91"/>
      <c r="ODF91"/>
      <c r="ODG91"/>
      <c r="ODH91"/>
      <c r="ODI91"/>
      <c r="ODJ91"/>
      <c r="ODK91"/>
      <c r="ODL91"/>
      <c r="ODM91"/>
      <c r="ODN91"/>
      <c r="ODO91"/>
      <c r="ODP91"/>
      <c r="ODQ91"/>
      <c r="ODR91"/>
      <c r="ODS91"/>
      <c r="ODT91"/>
      <c r="ODU91"/>
      <c r="ODV91"/>
      <c r="ODW91"/>
      <c r="ODX91"/>
      <c r="ODY91"/>
      <c r="ODZ91"/>
      <c r="OEA91"/>
      <c r="OEB91"/>
      <c r="OEC91"/>
      <c r="OED91"/>
      <c r="OEE91"/>
      <c r="OEF91"/>
      <c r="OEG91"/>
      <c r="OEH91"/>
      <c r="OEI91"/>
      <c r="OEJ91"/>
      <c r="OEK91"/>
      <c r="OEL91"/>
      <c r="OEM91"/>
      <c r="OEN91"/>
      <c r="OEO91"/>
      <c r="OEP91"/>
      <c r="OEQ91"/>
      <c r="OER91"/>
      <c r="OES91"/>
      <c r="OET91"/>
      <c r="OEU91"/>
      <c r="OEV91"/>
      <c r="OEW91"/>
      <c r="OEX91"/>
      <c r="OEY91"/>
      <c r="OEZ91"/>
      <c r="OFA91"/>
      <c r="OFB91"/>
      <c r="OFC91"/>
      <c r="OFD91"/>
      <c r="OFE91"/>
      <c r="OFF91"/>
      <c r="OFG91"/>
      <c r="OFH91"/>
      <c r="OFI91"/>
      <c r="OFJ91"/>
      <c r="OFK91"/>
      <c r="OFL91"/>
      <c r="OFM91"/>
      <c r="OFN91"/>
      <c r="OFO91"/>
      <c r="OFP91"/>
      <c r="OFQ91"/>
      <c r="OFR91"/>
      <c r="OFS91"/>
      <c r="OFT91"/>
      <c r="OFU91"/>
      <c r="OFV91"/>
      <c r="OFW91"/>
      <c r="OFX91"/>
      <c r="OFY91"/>
      <c r="OFZ91"/>
      <c r="OGA91"/>
      <c r="OGB91"/>
      <c r="OGC91"/>
      <c r="OGD91"/>
      <c r="OGE91"/>
      <c r="OGF91"/>
      <c r="OGG91"/>
      <c r="OGH91"/>
      <c r="OGI91"/>
      <c r="OGJ91"/>
      <c r="OGK91"/>
      <c r="OGL91"/>
      <c r="OGM91"/>
      <c r="OGN91"/>
      <c r="OGO91"/>
      <c r="OGP91"/>
      <c r="OGQ91"/>
      <c r="OGR91"/>
      <c r="OGS91"/>
      <c r="OGT91"/>
      <c r="OGU91"/>
      <c r="OGV91"/>
      <c r="OGW91"/>
      <c r="OGX91"/>
      <c r="OGY91"/>
      <c r="OGZ91"/>
      <c r="OHA91"/>
      <c r="OHB91"/>
      <c r="OHC91"/>
      <c r="OHD91"/>
      <c r="OHE91"/>
      <c r="OHF91"/>
      <c r="OHG91"/>
      <c r="OHH91"/>
      <c r="OHI91"/>
      <c r="OHJ91"/>
      <c r="OHK91"/>
      <c r="OHL91"/>
      <c r="OHM91"/>
      <c r="OHN91"/>
      <c r="OHO91"/>
      <c r="OHP91"/>
      <c r="OHQ91"/>
      <c r="OHR91"/>
      <c r="OHS91"/>
      <c r="OHT91"/>
      <c r="OHU91"/>
      <c r="OHV91"/>
      <c r="OHW91"/>
      <c r="OHX91"/>
      <c r="OHY91"/>
      <c r="OHZ91"/>
      <c r="OIA91"/>
      <c r="OIB91"/>
      <c r="OIC91"/>
      <c r="OID91"/>
      <c r="OIE91"/>
      <c r="OIF91"/>
      <c r="OIG91"/>
      <c r="OIH91"/>
      <c r="OII91"/>
      <c r="OIJ91"/>
      <c r="OIK91"/>
      <c r="OIL91"/>
      <c r="OIM91"/>
      <c r="OIN91"/>
      <c r="OIO91"/>
      <c r="OIP91"/>
      <c r="OIQ91"/>
      <c r="OIR91"/>
      <c r="OIS91"/>
      <c r="OIT91"/>
      <c r="OIU91"/>
      <c r="OIV91"/>
      <c r="OIW91"/>
      <c r="OIX91"/>
      <c r="OIY91"/>
      <c r="OIZ91"/>
      <c r="OJA91"/>
      <c r="OJB91"/>
      <c r="OJC91"/>
      <c r="OJD91"/>
      <c r="OJE91"/>
      <c r="OJF91"/>
      <c r="OJG91"/>
      <c r="OJH91"/>
      <c r="OJI91"/>
      <c r="OJJ91"/>
      <c r="OJK91"/>
      <c r="OJL91"/>
      <c r="OJM91"/>
      <c r="OJN91"/>
      <c r="OJO91"/>
      <c r="OJP91"/>
      <c r="OJQ91"/>
      <c r="OJR91"/>
      <c r="OJS91"/>
      <c r="OJT91"/>
      <c r="OJU91"/>
      <c r="OJV91"/>
      <c r="OJW91"/>
      <c r="OJX91"/>
      <c r="OJY91"/>
      <c r="OJZ91"/>
      <c r="OKA91"/>
      <c r="OKB91"/>
      <c r="OKC91"/>
      <c r="OKD91"/>
      <c r="OKE91"/>
      <c r="OKF91"/>
      <c r="OKG91"/>
      <c r="OKH91"/>
      <c r="OKI91"/>
      <c r="OKJ91"/>
      <c r="OKK91"/>
      <c r="OKL91"/>
      <c r="OKM91"/>
      <c r="OKN91"/>
      <c r="OKO91"/>
      <c r="OKP91"/>
      <c r="OKQ91"/>
      <c r="OKR91"/>
      <c r="OKS91"/>
      <c r="OKT91"/>
      <c r="OKU91"/>
      <c r="OKV91"/>
      <c r="OKW91"/>
      <c r="OKX91"/>
      <c r="OKY91"/>
      <c r="OKZ91"/>
      <c r="OLA91"/>
      <c r="OLB91"/>
      <c r="OLC91"/>
      <c r="OLD91"/>
      <c r="OLE91"/>
      <c r="OLF91"/>
      <c r="OLG91"/>
      <c r="OLH91"/>
      <c r="OLI91"/>
      <c r="OLJ91"/>
      <c r="OLK91"/>
      <c r="OLL91"/>
      <c r="OLM91"/>
      <c r="OLN91"/>
      <c r="OLO91"/>
      <c r="OLP91"/>
      <c r="OLQ91"/>
      <c r="OLR91"/>
      <c r="OLS91"/>
      <c r="OLT91"/>
      <c r="OLU91"/>
      <c r="OLV91"/>
      <c r="OLW91"/>
      <c r="OLX91"/>
      <c r="OLY91"/>
      <c r="OLZ91"/>
      <c r="OMA91"/>
      <c r="OMB91"/>
      <c r="OMC91"/>
      <c r="OMD91"/>
      <c r="OME91"/>
      <c r="OMF91"/>
      <c r="OMG91"/>
      <c r="OMH91"/>
      <c r="OMI91"/>
      <c r="OMJ91"/>
      <c r="OMK91"/>
      <c r="OML91"/>
      <c r="OMM91"/>
      <c r="OMN91"/>
      <c r="OMO91"/>
      <c r="OMP91"/>
      <c r="OMQ91"/>
      <c r="OMR91"/>
      <c r="OMS91"/>
      <c r="OMT91"/>
      <c r="OMU91"/>
      <c r="OMV91"/>
      <c r="OMW91"/>
      <c r="OMX91"/>
      <c r="OMY91"/>
      <c r="OMZ91"/>
      <c r="ONA91"/>
      <c r="ONB91"/>
      <c r="ONC91"/>
      <c r="OND91"/>
      <c r="ONE91"/>
      <c r="ONF91"/>
      <c r="ONG91"/>
      <c r="ONH91"/>
      <c r="ONI91"/>
      <c r="ONJ91"/>
      <c r="ONK91"/>
      <c r="ONL91"/>
      <c r="ONM91"/>
      <c r="ONN91"/>
      <c r="ONO91"/>
      <c r="ONP91"/>
      <c r="ONQ91"/>
      <c r="ONR91"/>
      <c r="ONS91"/>
      <c r="ONT91"/>
      <c r="ONU91"/>
      <c r="ONV91"/>
      <c r="ONW91"/>
      <c r="ONX91"/>
      <c r="ONY91"/>
      <c r="ONZ91"/>
      <c r="OOA91"/>
      <c r="OOB91"/>
      <c r="OOC91"/>
      <c r="OOD91"/>
      <c r="OOE91"/>
      <c r="OOF91"/>
      <c r="OOG91"/>
      <c r="OOH91"/>
      <c r="OOI91"/>
      <c r="OOJ91"/>
      <c r="OOK91"/>
      <c r="OOL91"/>
      <c r="OOM91"/>
      <c r="OON91"/>
      <c r="OOO91"/>
      <c r="OOP91"/>
      <c r="OOQ91"/>
      <c r="OOR91"/>
      <c r="OOS91"/>
      <c r="OOT91"/>
      <c r="OOU91"/>
      <c r="OOV91"/>
      <c r="OOW91"/>
      <c r="OOX91"/>
      <c r="OOY91"/>
      <c r="OOZ91"/>
      <c r="OPA91"/>
      <c r="OPB91"/>
      <c r="OPC91"/>
      <c r="OPD91"/>
      <c r="OPE91"/>
      <c r="OPF91"/>
      <c r="OPG91"/>
      <c r="OPH91"/>
      <c r="OPI91"/>
      <c r="OPJ91"/>
      <c r="OPK91"/>
      <c r="OPL91"/>
      <c r="OPM91"/>
      <c r="OPN91"/>
      <c r="OPO91"/>
      <c r="OPP91"/>
      <c r="OPQ91"/>
      <c r="OPR91"/>
      <c r="OPS91"/>
      <c r="OPT91"/>
      <c r="OPU91"/>
      <c r="OPV91"/>
      <c r="OPW91"/>
      <c r="OPX91"/>
      <c r="OPY91"/>
      <c r="OPZ91"/>
      <c r="OQA91"/>
      <c r="OQB91"/>
      <c r="OQC91"/>
      <c r="OQD91"/>
      <c r="OQE91"/>
      <c r="OQF91"/>
      <c r="OQG91"/>
      <c r="OQH91"/>
      <c r="OQI91"/>
      <c r="OQJ91"/>
      <c r="OQK91"/>
      <c r="OQL91"/>
      <c r="OQM91"/>
      <c r="OQN91"/>
      <c r="OQO91"/>
      <c r="OQP91"/>
      <c r="OQQ91"/>
      <c r="OQR91"/>
      <c r="OQS91"/>
      <c r="OQT91"/>
      <c r="OQU91"/>
      <c r="OQV91"/>
      <c r="OQW91"/>
      <c r="OQX91"/>
      <c r="OQY91"/>
      <c r="OQZ91"/>
      <c r="ORA91"/>
      <c r="ORB91"/>
      <c r="ORC91"/>
      <c r="ORD91"/>
      <c r="ORE91"/>
      <c r="ORF91"/>
      <c r="ORG91"/>
      <c r="ORH91"/>
      <c r="ORI91"/>
      <c r="ORJ91"/>
      <c r="ORK91"/>
      <c r="ORL91"/>
      <c r="ORM91"/>
      <c r="ORN91"/>
      <c r="ORO91"/>
      <c r="ORP91"/>
      <c r="ORQ91"/>
      <c r="ORR91"/>
      <c r="ORS91"/>
      <c r="ORT91"/>
      <c r="ORU91"/>
      <c r="ORV91"/>
      <c r="ORW91"/>
      <c r="ORX91"/>
      <c r="ORY91"/>
      <c r="ORZ91"/>
      <c r="OSA91"/>
      <c r="OSB91"/>
      <c r="OSC91"/>
      <c r="OSD91"/>
      <c r="OSE91"/>
      <c r="OSF91"/>
      <c r="OSG91"/>
      <c r="OSH91"/>
      <c r="OSI91"/>
      <c r="OSJ91"/>
      <c r="OSK91"/>
      <c r="OSL91"/>
      <c r="OSM91"/>
      <c r="OSN91"/>
      <c r="OSO91"/>
      <c r="OSP91"/>
      <c r="OSQ91"/>
      <c r="OSR91"/>
      <c r="OSS91"/>
      <c r="OST91"/>
      <c r="OSU91"/>
      <c r="OSV91"/>
      <c r="OSW91"/>
      <c r="OSX91"/>
      <c r="OSY91"/>
      <c r="OSZ91"/>
      <c r="OTA91"/>
      <c r="OTB91"/>
      <c r="OTC91"/>
      <c r="OTD91"/>
      <c r="OTE91"/>
      <c r="OTF91"/>
      <c r="OTG91"/>
      <c r="OTH91"/>
      <c r="OTI91"/>
      <c r="OTJ91"/>
      <c r="OTK91"/>
      <c r="OTL91"/>
      <c r="OTM91"/>
      <c r="OTN91"/>
      <c r="OTO91"/>
      <c r="OTP91"/>
      <c r="OTQ91"/>
      <c r="OTR91"/>
      <c r="OTS91"/>
      <c r="OTT91"/>
      <c r="OTU91"/>
      <c r="OTV91"/>
      <c r="OTW91"/>
      <c r="OTX91"/>
      <c r="OTY91"/>
      <c r="OTZ91"/>
      <c r="OUA91"/>
      <c r="OUB91"/>
      <c r="OUC91"/>
      <c r="OUD91"/>
      <c r="OUE91"/>
      <c r="OUF91"/>
      <c r="OUG91"/>
      <c r="OUH91"/>
      <c r="OUI91"/>
      <c r="OUJ91"/>
      <c r="OUK91"/>
      <c r="OUL91"/>
      <c r="OUM91"/>
      <c r="OUN91"/>
      <c r="OUO91"/>
      <c r="OUP91"/>
      <c r="OUQ91"/>
      <c r="OUR91"/>
      <c r="OUS91"/>
      <c r="OUT91"/>
      <c r="OUU91"/>
      <c r="OUV91"/>
      <c r="OUW91"/>
      <c r="OUX91"/>
      <c r="OUY91"/>
      <c r="OUZ91"/>
      <c r="OVA91"/>
      <c r="OVB91"/>
      <c r="OVC91"/>
      <c r="OVD91"/>
      <c r="OVE91"/>
      <c r="OVF91"/>
      <c r="OVG91"/>
      <c r="OVH91"/>
      <c r="OVI91"/>
      <c r="OVJ91"/>
      <c r="OVK91"/>
      <c r="OVL91"/>
      <c r="OVM91"/>
      <c r="OVN91"/>
      <c r="OVO91"/>
      <c r="OVP91"/>
      <c r="OVQ91"/>
      <c r="OVR91"/>
      <c r="OVS91"/>
      <c r="OVT91"/>
      <c r="OVU91"/>
      <c r="OVV91"/>
      <c r="OVW91"/>
      <c r="OVX91"/>
      <c r="OVY91"/>
      <c r="OVZ91"/>
      <c r="OWA91"/>
      <c r="OWB91"/>
      <c r="OWC91"/>
      <c r="OWD91"/>
      <c r="OWE91"/>
      <c r="OWF91"/>
      <c r="OWG91"/>
      <c r="OWH91"/>
      <c r="OWI91"/>
      <c r="OWJ91"/>
      <c r="OWK91"/>
      <c r="OWL91"/>
      <c r="OWM91"/>
      <c r="OWN91"/>
      <c r="OWO91"/>
      <c r="OWP91"/>
      <c r="OWQ91"/>
      <c r="OWR91"/>
      <c r="OWS91"/>
      <c r="OWT91"/>
      <c r="OWU91"/>
      <c r="OWV91"/>
      <c r="OWW91"/>
      <c r="OWX91"/>
      <c r="OWY91"/>
      <c r="OWZ91"/>
      <c r="OXA91"/>
      <c r="OXB91"/>
      <c r="OXC91"/>
      <c r="OXD91"/>
      <c r="OXE91"/>
      <c r="OXF91"/>
      <c r="OXG91"/>
      <c r="OXH91"/>
      <c r="OXI91"/>
      <c r="OXJ91"/>
      <c r="OXK91"/>
      <c r="OXL91"/>
      <c r="OXM91"/>
      <c r="OXN91"/>
      <c r="OXO91"/>
      <c r="OXP91"/>
      <c r="OXQ91"/>
      <c r="OXR91"/>
      <c r="OXS91"/>
      <c r="OXT91"/>
      <c r="OXU91"/>
      <c r="OXV91"/>
      <c r="OXW91"/>
      <c r="OXX91"/>
      <c r="OXY91"/>
      <c r="OXZ91"/>
      <c r="OYA91"/>
      <c r="OYB91"/>
      <c r="OYC91"/>
      <c r="OYD91"/>
      <c r="OYE91"/>
      <c r="OYF91"/>
      <c r="OYG91"/>
      <c r="OYH91"/>
      <c r="OYI91"/>
      <c r="OYJ91"/>
      <c r="OYK91"/>
      <c r="OYL91"/>
      <c r="OYM91"/>
      <c r="OYN91"/>
      <c r="OYO91"/>
      <c r="OYP91"/>
      <c r="OYQ91"/>
      <c r="OYR91"/>
      <c r="OYS91"/>
      <c r="OYT91"/>
      <c r="OYU91"/>
      <c r="OYV91"/>
      <c r="OYW91"/>
      <c r="OYX91"/>
      <c r="OYY91"/>
      <c r="OYZ91"/>
      <c r="OZA91"/>
      <c r="OZB91"/>
      <c r="OZC91"/>
      <c r="OZD91"/>
      <c r="OZE91"/>
      <c r="OZF91"/>
      <c r="OZG91"/>
      <c r="OZH91"/>
      <c r="OZI91"/>
      <c r="OZJ91"/>
      <c r="OZK91"/>
      <c r="OZL91"/>
      <c r="OZM91"/>
      <c r="OZN91"/>
      <c r="OZO91"/>
      <c r="OZP91"/>
      <c r="OZQ91"/>
      <c r="OZR91"/>
      <c r="OZS91"/>
      <c r="OZT91"/>
      <c r="OZU91"/>
      <c r="OZV91"/>
      <c r="OZW91"/>
      <c r="OZX91"/>
      <c r="OZY91"/>
      <c r="OZZ91"/>
      <c r="PAA91"/>
      <c r="PAB91"/>
      <c r="PAC91"/>
      <c r="PAD91"/>
      <c r="PAE91"/>
      <c r="PAF91"/>
      <c r="PAG91"/>
      <c r="PAH91"/>
      <c r="PAI91"/>
      <c r="PAJ91"/>
      <c r="PAK91"/>
      <c r="PAL91"/>
      <c r="PAM91"/>
      <c r="PAN91"/>
      <c r="PAO91"/>
      <c r="PAP91"/>
      <c r="PAQ91"/>
      <c r="PAR91"/>
      <c r="PAS91"/>
      <c r="PAT91"/>
      <c r="PAU91"/>
      <c r="PAV91"/>
      <c r="PAW91"/>
      <c r="PAX91"/>
      <c r="PAY91"/>
      <c r="PAZ91"/>
      <c r="PBA91"/>
      <c r="PBB91"/>
      <c r="PBC91"/>
      <c r="PBD91"/>
      <c r="PBE91"/>
      <c r="PBF91"/>
      <c r="PBG91"/>
      <c r="PBH91"/>
      <c r="PBI91"/>
      <c r="PBJ91"/>
      <c r="PBK91"/>
      <c r="PBL91"/>
      <c r="PBM91"/>
      <c r="PBN91"/>
      <c r="PBO91"/>
      <c r="PBP91"/>
      <c r="PBQ91"/>
      <c r="PBR91"/>
      <c r="PBS91"/>
      <c r="PBT91"/>
      <c r="PBU91"/>
      <c r="PBV91"/>
      <c r="PBW91"/>
      <c r="PBX91"/>
      <c r="PBY91"/>
      <c r="PBZ91"/>
      <c r="PCA91"/>
      <c r="PCB91"/>
      <c r="PCC91"/>
      <c r="PCD91"/>
      <c r="PCE91"/>
      <c r="PCF91"/>
      <c r="PCG91"/>
      <c r="PCH91"/>
      <c r="PCI91"/>
      <c r="PCJ91"/>
      <c r="PCK91"/>
      <c r="PCL91"/>
      <c r="PCM91"/>
      <c r="PCN91"/>
      <c r="PCO91"/>
      <c r="PCP91"/>
      <c r="PCQ91"/>
      <c r="PCR91"/>
      <c r="PCS91"/>
      <c r="PCT91"/>
      <c r="PCU91"/>
      <c r="PCV91"/>
      <c r="PCW91"/>
      <c r="PCX91"/>
      <c r="PCY91"/>
      <c r="PCZ91"/>
      <c r="PDA91"/>
      <c r="PDB91"/>
      <c r="PDC91"/>
      <c r="PDD91"/>
      <c r="PDE91"/>
      <c r="PDF91"/>
      <c r="PDG91"/>
      <c r="PDH91"/>
      <c r="PDI91"/>
      <c r="PDJ91"/>
      <c r="PDK91"/>
      <c r="PDL91"/>
      <c r="PDM91"/>
      <c r="PDN91"/>
      <c r="PDO91"/>
      <c r="PDP91"/>
      <c r="PDQ91"/>
      <c r="PDR91"/>
      <c r="PDS91"/>
      <c r="PDT91"/>
      <c r="PDU91"/>
      <c r="PDV91"/>
      <c r="PDW91"/>
      <c r="PDX91"/>
      <c r="PDY91"/>
      <c r="PDZ91"/>
      <c r="PEA91"/>
      <c r="PEB91"/>
      <c r="PEC91"/>
      <c r="PED91"/>
      <c r="PEE91"/>
      <c r="PEF91"/>
      <c r="PEG91"/>
      <c r="PEH91"/>
      <c r="PEI91"/>
      <c r="PEJ91"/>
      <c r="PEK91"/>
      <c r="PEL91"/>
      <c r="PEM91"/>
      <c r="PEN91"/>
      <c r="PEO91"/>
      <c r="PEP91"/>
      <c r="PEQ91"/>
      <c r="PER91"/>
      <c r="PES91"/>
      <c r="PET91"/>
      <c r="PEU91"/>
      <c r="PEV91"/>
      <c r="PEW91"/>
      <c r="PEX91"/>
      <c r="PEY91"/>
      <c r="PEZ91"/>
      <c r="PFA91"/>
      <c r="PFB91"/>
      <c r="PFC91"/>
      <c r="PFD91"/>
      <c r="PFE91"/>
      <c r="PFF91"/>
      <c r="PFG91"/>
      <c r="PFH91"/>
      <c r="PFI91"/>
      <c r="PFJ91"/>
      <c r="PFK91"/>
      <c r="PFL91"/>
      <c r="PFM91"/>
      <c r="PFN91"/>
      <c r="PFO91"/>
      <c r="PFP91"/>
      <c r="PFQ91"/>
      <c r="PFR91"/>
      <c r="PFS91"/>
      <c r="PFT91"/>
      <c r="PFU91"/>
      <c r="PFV91"/>
      <c r="PFW91"/>
      <c r="PFX91"/>
      <c r="PFY91"/>
      <c r="PFZ91"/>
      <c r="PGA91"/>
      <c r="PGB91"/>
      <c r="PGC91"/>
      <c r="PGD91"/>
      <c r="PGE91"/>
      <c r="PGF91"/>
      <c r="PGG91"/>
      <c r="PGH91"/>
      <c r="PGI91"/>
      <c r="PGJ91"/>
      <c r="PGK91"/>
      <c r="PGL91"/>
      <c r="PGM91"/>
      <c r="PGN91"/>
      <c r="PGO91"/>
      <c r="PGP91"/>
      <c r="PGQ91"/>
      <c r="PGR91"/>
      <c r="PGS91"/>
      <c r="PGT91"/>
      <c r="PGU91"/>
      <c r="PGV91"/>
      <c r="PGW91"/>
      <c r="PGX91"/>
      <c r="PGY91"/>
      <c r="PGZ91"/>
      <c r="PHA91"/>
      <c r="PHB91"/>
      <c r="PHC91"/>
      <c r="PHD91"/>
      <c r="PHE91"/>
      <c r="PHF91"/>
      <c r="PHG91"/>
      <c r="PHH91"/>
      <c r="PHI91"/>
      <c r="PHJ91"/>
      <c r="PHK91"/>
      <c r="PHL91"/>
      <c r="PHM91"/>
      <c r="PHN91"/>
      <c r="PHO91"/>
      <c r="PHP91"/>
      <c r="PHQ91"/>
      <c r="PHR91"/>
      <c r="PHS91"/>
      <c r="PHT91"/>
      <c r="PHU91"/>
      <c r="PHV91"/>
      <c r="PHW91"/>
      <c r="PHX91"/>
      <c r="PHY91"/>
      <c r="PHZ91"/>
      <c r="PIA91"/>
      <c r="PIB91"/>
      <c r="PIC91"/>
      <c r="PID91"/>
      <c r="PIE91"/>
      <c r="PIF91"/>
      <c r="PIG91"/>
      <c r="PIH91"/>
      <c r="PII91"/>
      <c r="PIJ91"/>
      <c r="PIK91"/>
      <c r="PIL91"/>
      <c r="PIM91"/>
      <c r="PIN91"/>
      <c r="PIO91"/>
      <c r="PIP91"/>
      <c r="PIQ91"/>
      <c r="PIR91"/>
      <c r="PIS91"/>
      <c r="PIT91"/>
      <c r="PIU91"/>
      <c r="PIV91"/>
      <c r="PIW91"/>
      <c r="PIX91"/>
      <c r="PIY91"/>
      <c r="PIZ91"/>
      <c r="PJA91"/>
      <c r="PJB91"/>
      <c r="PJC91"/>
      <c r="PJD91"/>
      <c r="PJE91"/>
      <c r="PJF91"/>
      <c r="PJG91"/>
      <c r="PJH91"/>
      <c r="PJI91"/>
      <c r="PJJ91"/>
      <c r="PJK91"/>
      <c r="PJL91"/>
      <c r="PJM91"/>
      <c r="PJN91"/>
      <c r="PJO91"/>
      <c r="PJP91"/>
      <c r="PJQ91"/>
      <c r="PJR91"/>
      <c r="PJS91"/>
      <c r="PJT91"/>
      <c r="PJU91"/>
      <c r="PJV91"/>
      <c r="PJW91"/>
      <c r="PJX91"/>
      <c r="PJY91"/>
      <c r="PJZ91"/>
      <c r="PKA91"/>
      <c r="PKB91"/>
      <c r="PKC91"/>
      <c r="PKD91"/>
      <c r="PKE91"/>
      <c r="PKF91"/>
      <c r="PKG91"/>
      <c r="PKH91"/>
      <c r="PKI91"/>
      <c r="PKJ91"/>
      <c r="PKK91"/>
      <c r="PKL91"/>
      <c r="PKM91"/>
      <c r="PKN91"/>
      <c r="PKO91"/>
      <c r="PKP91"/>
      <c r="PKQ91"/>
      <c r="PKR91"/>
      <c r="PKS91"/>
      <c r="PKT91"/>
      <c r="PKU91"/>
      <c r="PKV91"/>
      <c r="PKW91"/>
      <c r="PKX91"/>
      <c r="PKY91"/>
      <c r="PKZ91"/>
      <c r="PLA91"/>
      <c r="PLB91"/>
      <c r="PLC91"/>
      <c r="PLD91"/>
      <c r="PLE91"/>
      <c r="PLF91"/>
      <c r="PLG91"/>
      <c r="PLH91"/>
      <c r="PLI91"/>
      <c r="PLJ91"/>
      <c r="PLK91"/>
      <c r="PLL91"/>
      <c r="PLM91"/>
      <c r="PLN91"/>
      <c r="PLO91"/>
      <c r="PLP91"/>
      <c r="PLQ91"/>
      <c r="PLR91"/>
      <c r="PLS91"/>
      <c r="PLT91"/>
      <c r="PLU91"/>
      <c r="PLV91"/>
      <c r="PLW91"/>
      <c r="PLX91"/>
      <c r="PLY91"/>
      <c r="PLZ91"/>
      <c r="PMA91"/>
      <c r="PMB91"/>
      <c r="PMC91"/>
      <c r="PMD91"/>
      <c r="PME91"/>
      <c r="PMF91"/>
      <c r="PMG91"/>
      <c r="PMH91"/>
      <c r="PMI91"/>
      <c r="PMJ91"/>
      <c r="PMK91"/>
      <c r="PML91"/>
      <c r="PMM91"/>
      <c r="PMN91"/>
      <c r="PMO91"/>
      <c r="PMP91"/>
      <c r="PMQ91"/>
      <c r="PMR91"/>
      <c r="PMS91"/>
      <c r="PMT91"/>
      <c r="PMU91"/>
      <c r="PMV91"/>
      <c r="PMW91"/>
      <c r="PMX91"/>
      <c r="PMY91"/>
      <c r="PMZ91"/>
      <c r="PNA91"/>
      <c r="PNB91"/>
      <c r="PNC91"/>
      <c r="PND91"/>
      <c r="PNE91"/>
      <c r="PNF91"/>
      <c r="PNG91"/>
      <c r="PNH91"/>
      <c r="PNI91"/>
      <c r="PNJ91"/>
      <c r="PNK91"/>
      <c r="PNL91"/>
      <c r="PNM91"/>
      <c r="PNN91"/>
      <c r="PNO91"/>
      <c r="PNP91"/>
      <c r="PNQ91"/>
      <c r="PNR91"/>
      <c r="PNS91"/>
      <c r="PNT91"/>
      <c r="PNU91"/>
      <c r="PNV91"/>
      <c r="PNW91"/>
      <c r="PNX91"/>
      <c r="PNY91"/>
      <c r="PNZ91"/>
      <c r="POA91"/>
      <c r="POB91"/>
      <c r="POC91"/>
      <c r="POD91"/>
      <c r="POE91"/>
      <c r="POF91"/>
      <c r="POG91"/>
      <c r="POH91"/>
      <c r="POI91"/>
      <c r="POJ91"/>
      <c r="POK91"/>
      <c r="POL91"/>
      <c r="POM91"/>
      <c r="PON91"/>
      <c r="POO91"/>
      <c r="POP91"/>
      <c r="POQ91"/>
      <c r="POR91"/>
      <c r="POS91"/>
      <c r="POT91"/>
      <c r="POU91"/>
      <c r="POV91"/>
      <c r="POW91"/>
      <c r="POX91"/>
      <c r="POY91"/>
      <c r="POZ91"/>
      <c r="PPA91"/>
      <c r="PPB91"/>
      <c r="PPC91"/>
      <c r="PPD91"/>
      <c r="PPE91"/>
      <c r="PPF91"/>
      <c r="PPG91"/>
      <c r="PPH91"/>
      <c r="PPI91"/>
      <c r="PPJ91"/>
      <c r="PPK91"/>
      <c r="PPL91"/>
      <c r="PPM91"/>
      <c r="PPN91"/>
      <c r="PPO91"/>
      <c r="PPP91"/>
      <c r="PPQ91"/>
      <c r="PPR91"/>
      <c r="PPS91"/>
      <c r="PPT91"/>
      <c r="PPU91"/>
      <c r="PPV91"/>
      <c r="PPW91"/>
      <c r="PPX91"/>
      <c r="PPY91"/>
      <c r="PPZ91"/>
      <c r="PQA91"/>
      <c r="PQB91"/>
      <c r="PQC91"/>
      <c r="PQD91"/>
      <c r="PQE91"/>
      <c r="PQF91"/>
      <c r="PQG91"/>
      <c r="PQH91"/>
      <c r="PQI91"/>
      <c r="PQJ91"/>
      <c r="PQK91"/>
      <c r="PQL91"/>
      <c r="PQM91"/>
      <c r="PQN91"/>
      <c r="PQO91"/>
      <c r="PQP91"/>
      <c r="PQQ91"/>
      <c r="PQR91"/>
      <c r="PQS91"/>
      <c r="PQT91"/>
      <c r="PQU91"/>
      <c r="PQV91"/>
      <c r="PQW91"/>
      <c r="PQX91"/>
      <c r="PQY91"/>
      <c r="PQZ91"/>
      <c r="PRA91"/>
      <c r="PRB91"/>
      <c r="PRC91"/>
      <c r="PRD91"/>
      <c r="PRE91"/>
      <c r="PRF91"/>
      <c r="PRG91"/>
      <c r="PRH91"/>
      <c r="PRI91"/>
      <c r="PRJ91"/>
      <c r="PRK91"/>
      <c r="PRL91"/>
      <c r="PRM91"/>
      <c r="PRN91"/>
      <c r="PRO91"/>
      <c r="PRP91"/>
      <c r="PRQ91"/>
      <c r="PRR91"/>
      <c r="PRS91"/>
      <c r="PRT91"/>
      <c r="PRU91"/>
      <c r="PRV91"/>
      <c r="PRW91"/>
      <c r="PRX91"/>
      <c r="PRY91"/>
      <c r="PRZ91"/>
      <c r="PSA91"/>
      <c r="PSB91"/>
      <c r="PSC91"/>
      <c r="PSD91"/>
      <c r="PSE91"/>
      <c r="PSF91"/>
      <c r="PSG91"/>
      <c r="PSH91"/>
      <c r="PSI91"/>
      <c r="PSJ91"/>
      <c r="PSK91"/>
      <c r="PSL91"/>
      <c r="PSM91"/>
      <c r="PSN91"/>
      <c r="PSO91"/>
      <c r="PSP91"/>
      <c r="PSQ91"/>
      <c r="PSR91"/>
      <c r="PSS91"/>
      <c r="PST91"/>
      <c r="PSU91"/>
      <c r="PSV91"/>
      <c r="PSW91"/>
      <c r="PSX91"/>
      <c r="PSY91"/>
      <c r="PSZ91"/>
      <c r="PTA91"/>
      <c r="PTB91"/>
      <c r="PTC91"/>
      <c r="PTD91"/>
      <c r="PTE91"/>
      <c r="PTF91"/>
      <c r="PTG91"/>
      <c r="PTH91"/>
      <c r="PTI91"/>
      <c r="PTJ91"/>
      <c r="PTK91"/>
      <c r="PTL91"/>
      <c r="PTM91"/>
      <c r="PTN91"/>
      <c r="PTO91"/>
      <c r="PTP91"/>
      <c r="PTQ91"/>
      <c r="PTR91"/>
      <c r="PTS91"/>
      <c r="PTT91"/>
      <c r="PTU91"/>
      <c r="PTV91"/>
      <c r="PTW91"/>
      <c r="PTX91"/>
      <c r="PTY91"/>
      <c r="PTZ91"/>
      <c r="PUA91"/>
      <c r="PUB91"/>
      <c r="PUC91"/>
      <c r="PUD91"/>
      <c r="PUE91"/>
      <c r="PUF91"/>
      <c r="PUG91"/>
      <c r="PUH91"/>
      <c r="PUI91"/>
      <c r="PUJ91"/>
      <c r="PUK91"/>
      <c r="PUL91"/>
      <c r="PUM91"/>
      <c r="PUN91"/>
      <c r="PUO91"/>
      <c r="PUP91"/>
      <c r="PUQ91"/>
      <c r="PUR91"/>
      <c r="PUS91"/>
      <c r="PUT91"/>
      <c r="PUU91"/>
      <c r="PUV91"/>
      <c r="PUW91"/>
      <c r="PUX91"/>
      <c r="PUY91"/>
      <c r="PUZ91"/>
      <c r="PVA91"/>
      <c r="PVB91"/>
      <c r="PVC91"/>
      <c r="PVD91"/>
      <c r="PVE91"/>
      <c r="PVF91"/>
      <c r="PVG91"/>
      <c r="PVH91"/>
      <c r="PVI91"/>
      <c r="PVJ91"/>
      <c r="PVK91"/>
      <c r="PVL91"/>
      <c r="PVM91"/>
      <c r="PVN91"/>
      <c r="PVO91"/>
      <c r="PVP91"/>
      <c r="PVQ91"/>
      <c r="PVR91"/>
      <c r="PVS91"/>
      <c r="PVT91"/>
      <c r="PVU91"/>
      <c r="PVV91"/>
      <c r="PVW91"/>
      <c r="PVX91"/>
      <c r="PVY91"/>
      <c r="PVZ91"/>
      <c r="PWA91"/>
      <c r="PWB91"/>
      <c r="PWC91"/>
      <c r="PWD91"/>
      <c r="PWE91"/>
      <c r="PWF91"/>
      <c r="PWG91"/>
      <c r="PWH91"/>
      <c r="PWI91"/>
      <c r="PWJ91"/>
      <c r="PWK91"/>
      <c r="PWL91"/>
      <c r="PWM91"/>
      <c r="PWN91"/>
      <c r="PWO91"/>
      <c r="PWP91"/>
      <c r="PWQ91"/>
      <c r="PWR91"/>
      <c r="PWS91"/>
      <c r="PWT91"/>
      <c r="PWU91"/>
      <c r="PWV91"/>
      <c r="PWW91"/>
      <c r="PWX91"/>
      <c r="PWY91"/>
      <c r="PWZ91"/>
      <c r="PXA91"/>
      <c r="PXB91"/>
      <c r="PXC91"/>
      <c r="PXD91"/>
      <c r="PXE91"/>
      <c r="PXF91"/>
      <c r="PXG91"/>
      <c r="PXH91"/>
      <c r="PXI91"/>
      <c r="PXJ91"/>
      <c r="PXK91"/>
      <c r="PXL91"/>
      <c r="PXM91"/>
      <c r="PXN91"/>
      <c r="PXO91"/>
      <c r="PXP91"/>
      <c r="PXQ91"/>
      <c r="PXR91"/>
      <c r="PXS91"/>
      <c r="PXT91"/>
      <c r="PXU91"/>
      <c r="PXV91"/>
      <c r="PXW91"/>
      <c r="PXX91"/>
      <c r="PXY91"/>
      <c r="PXZ91"/>
      <c r="PYA91"/>
      <c r="PYB91"/>
      <c r="PYC91"/>
      <c r="PYD91"/>
      <c r="PYE91"/>
      <c r="PYF91"/>
      <c r="PYG91"/>
      <c r="PYH91"/>
      <c r="PYI91"/>
      <c r="PYJ91"/>
      <c r="PYK91"/>
      <c r="PYL91"/>
      <c r="PYM91"/>
      <c r="PYN91"/>
      <c r="PYO91"/>
      <c r="PYP91"/>
      <c r="PYQ91"/>
      <c r="PYR91"/>
      <c r="PYS91"/>
      <c r="PYT91"/>
      <c r="PYU91"/>
      <c r="PYV91"/>
      <c r="PYW91"/>
      <c r="PYX91"/>
      <c r="PYY91"/>
      <c r="PYZ91"/>
      <c r="PZA91"/>
      <c r="PZB91"/>
      <c r="PZC91"/>
      <c r="PZD91"/>
      <c r="PZE91"/>
      <c r="PZF91"/>
      <c r="PZG91"/>
      <c r="PZH91"/>
      <c r="PZI91"/>
      <c r="PZJ91"/>
      <c r="PZK91"/>
      <c r="PZL91"/>
      <c r="PZM91"/>
      <c r="PZN91"/>
      <c r="PZO91"/>
      <c r="PZP91"/>
      <c r="PZQ91"/>
      <c r="PZR91"/>
      <c r="PZS91"/>
      <c r="PZT91"/>
      <c r="PZU91"/>
      <c r="PZV91"/>
      <c r="PZW91"/>
      <c r="PZX91"/>
      <c r="PZY91"/>
      <c r="PZZ91"/>
      <c r="QAA91"/>
      <c r="QAB91"/>
      <c r="QAC91"/>
      <c r="QAD91"/>
      <c r="QAE91"/>
      <c r="QAF91"/>
      <c r="QAG91"/>
      <c r="QAH91"/>
      <c r="QAI91"/>
      <c r="QAJ91"/>
      <c r="QAK91"/>
      <c r="QAL91"/>
      <c r="QAM91"/>
      <c r="QAN91"/>
      <c r="QAO91"/>
      <c r="QAP91"/>
      <c r="QAQ91"/>
      <c r="QAR91"/>
      <c r="QAS91"/>
      <c r="QAT91"/>
      <c r="QAU91"/>
      <c r="QAV91"/>
      <c r="QAW91"/>
      <c r="QAX91"/>
      <c r="QAY91"/>
      <c r="QAZ91"/>
      <c r="QBA91"/>
      <c r="QBB91"/>
      <c r="QBC91"/>
      <c r="QBD91"/>
      <c r="QBE91"/>
      <c r="QBF91"/>
      <c r="QBG91"/>
      <c r="QBH91"/>
      <c r="QBI91"/>
      <c r="QBJ91"/>
      <c r="QBK91"/>
      <c r="QBL91"/>
      <c r="QBM91"/>
      <c r="QBN91"/>
      <c r="QBO91"/>
      <c r="QBP91"/>
      <c r="QBQ91"/>
      <c r="QBR91"/>
      <c r="QBS91"/>
      <c r="QBT91"/>
      <c r="QBU91"/>
      <c r="QBV91"/>
      <c r="QBW91"/>
      <c r="QBX91"/>
      <c r="QBY91"/>
      <c r="QBZ91"/>
      <c r="QCA91"/>
      <c r="QCB91"/>
      <c r="QCC91"/>
      <c r="QCD91"/>
      <c r="QCE91"/>
      <c r="QCF91"/>
      <c r="QCG91"/>
      <c r="QCH91"/>
      <c r="QCI91"/>
      <c r="QCJ91"/>
      <c r="QCK91"/>
      <c r="QCL91"/>
      <c r="QCM91"/>
      <c r="QCN91"/>
      <c r="QCO91"/>
      <c r="QCP91"/>
      <c r="QCQ91"/>
      <c r="QCR91"/>
      <c r="QCS91"/>
      <c r="QCT91"/>
      <c r="QCU91"/>
      <c r="QCV91"/>
      <c r="QCW91"/>
      <c r="QCX91"/>
      <c r="QCY91"/>
      <c r="QCZ91"/>
      <c r="QDA91"/>
      <c r="QDB91"/>
      <c r="QDC91"/>
      <c r="QDD91"/>
      <c r="QDE91"/>
      <c r="QDF91"/>
      <c r="QDG91"/>
      <c r="QDH91"/>
      <c r="QDI91"/>
      <c r="QDJ91"/>
      <c r="QDK91"/>
      <c r="QDL91"/>
      <c r="QDM91"/>
      <c r="QDN91"/>
      <c r="QDO91"/>
      <c r="QDP91"/>
      <c r="QDQ91"/>
      <c r="QDR91"/>
      <c r="QDS91"/>
      <c r="QDT91"/>
      <c r="QDU91"/>
      <c r="QDV91"/>
      <c r="QDW91"/>
      <c r="QDX91"/>
      <c r="QDY91"/>
      <c r="QDZ91"/>
      <c r="QEA91"/>
      <c r="QEB91"/>
      <c r="QEC91"/>
      <c r="QED91"/>
      <c r="QEE91"/>
      <c r="QEF91"/>
      <c r="QEG91"/>
      <c r="QEH91"/>
      <c r="QEI91"/>
      <c r="QEJ91"/>
      <c r="QEK91"/>
      <c r="QEL91"/>
      <c r="QEM91"/>
      <c r="QEN91"/>
      <c r="QEO91"/>
      <c r="QEP91"/>
      <c r="QEQ91"/>
      <c r="QER91"/>
      <c r="QES91"/>
      <c r="QET91"/>
      <c r="QEU91"/>
      <c r="QEV91"/>
      <c r="QEW91"/>
      <c r="QEX91"/>
      <c r="QEY91"/>
      <c r="QEZ91"/>
      <c r="QFA91"/>
      <c r="QFB91"/>
      <c r="QFC91"/>
      <c r="QFD91"/>
      <c r="QFE91"/>
      <c r="QFF91"/>
      <c r="QFG91"/>
      <c r="QFH91"/>
      <c r="QFI91"/>
      <c r="QFJ91"/>
      <c r="QFK91"/>
      <c r="QFL91"/>
      <c r="QFM91"/>
      <c r="QFN91"/>
      <c r="QFO91"/>
      <c r="QFP91"/>
      <c r="QFQ91"/>
      <c r="QFR91"/>
      <c r="QFS91"/>
      <c r="QFT91"/>
      <c r="QFU91"/>
      <c r="QFV91"/>
      <c r="QFW91"/>
      <c r="QFX91"/>
      <c r="QFY91"/>
      <c r="QFZ91"/>
      <c r="QGA91"/>
      <c r="QGB91"/>
      <c r="QGC91"/>
      <c r="QGD91"/>
      <c r="QGE91"/>
      <c r="QGF91"/>
      <c r="QGG91"/>
      <c r="QGH91"/>
      <c r="QGI91"/>
      <c r="QGJ91"/>
      <c r="QGK91"/>
      <c r="QGL91"/>
      <c r="QGM91"/>
      <c r="QGN91"/>
      <c r="QGO91"/>
      <c r="QGP91"/>
      <c r="QGQ91"/>
      <c r="QGR91"/>
      <c r="QGS91"/>
      <c r="QGT91"/>
      <c r="QGU91"/>
      <c r="QGV91"/>
      <c r="QGW91"/>
      <c r="QGX91"/>
      <c r="QGY91"/>
      <c r="QGZ91"/>
      <c r="QHA91"/>
      <c r="QHB91"/>
      <c r="QHC91"/>
      <c r="QHD91"/>
      <c r="QHE91"/>
      <c r="QHF91"/>
      <c r="QHG91"/>
      <c r="QHH91"/>
      <c r="QHI91"/>
      <c r="QHJ91"/>
      <c r="QHK91"/>
      <c r="QHL91"/>
      <c r="QHM91"/>
      <c r="QHN91"/>
      <c r="QHO91"/>
      <c r="QHP91"/>
      <c r="QHQ91"/>
      <c r="QHR91"/>
      <c r="QHS91"/>
      <c r="QHT91"/>
      <c r="QHU91"/>
      <c r="QHV91"/>
      <c r="QHW91"/>
      <c r="QHX91"/>
      <c r="QHY91"/>
      <c r="QHZ91"/>
      <c r="QIA91"/>
      <c r="QIB91"/>
      <c r="QIC91"/>
      <c r="QID91"/>
      <c r="QIE91"/>
      <c r="QIF91"/>
      <c r="QIG91"/>
      <c r="QIH91"/>
      <c r="QII91"/>
      <c r="QIJ91"/>
      <c r="QIK91"/>
      <c r="QIL91"/>
      <c r="QIM91"/>
      <c r="QIN91"/>
      <c r="QIO91"/>
      <c r="QIP91"/>
      <c r="QIQ91"/>
      <c r="QIR91"/>
      <c r="QIS91"/>
      <c r="QIT91"/>
      <c r="QIU91"/>
      <c r="QIV91"/>
      <c r="QIW91"/>
      <c r="QIX91"/>
      <c r="QIY91"/>
      <c r="QIZ91"/>
      <c r="QJA91"/>
      <c r="QJB91"/>
      <c r="QJC91"/>
      <c r="QJD91"/>
      <c r="QJE91"/>
      <c r="QJF91"/>
      <c r="QJG91"/>
      <c r="QJH91"/>
      <c r="QJI91"/>
      <c r="QJJ91"/>
      <c r="QJK91"/>
      <c r="QJL91"/>
      <c r="QJM91"/>
      <c r="QJN91"/>
      <c r="QJO91"/>
      <c r="QJP91"/>
      <c r="QJQ91"/>
      <c r="QJR91"/>
      <c r="QJS91"/>
      <c r="QJT91"/>
      <c r="QJU91"/>
      <c r="QJV91"/>
      <c r="QJW91"/>
      <c r="QJX91"/>
      <c r="QJY91"/>
      <c r="QJZ91"/>
      <c r="QKA91"/>
      <c r="QKB91"/>
      <c r="QKC91"/>
      <c r="QKD91"/>
      <c r="QKE91"/>
      <c r="QKF91"/>
      <c r="QKG91"/>
      <c r="QKH91"/>
      <c r="QKI91"/>
      <c r="QKJ91"/>
      <c r="QKK91"/>
      <c r="QKL91"/>
      <c r="QKM91"/>
      <c r="QKN91"/>
      <c r="QKO91"/>
      <c r="QKP91"/>
      <c r="QKQ91"/>
      <c r="QKR91"/>
      <c r="QKS91"/>
      <c r="QKT91"/>
      <c r="QKU91"/>
      <c r="QKV91"/>
      <c r="QKW91"/>
      <c r="QKX91"/>
      <c r="QKY91"/>
      <c r="QKZ91"/>
      <c r="QLA91"/>
      <c r="QLB91"/>
      <c r="QLC91"/>
      <c r="QLD91"/>
      <c r="QLE91"/>
      <c r="QLF91"/>
      <c r="QLG91"/>
      <c r="QLH91"/>
      <c r="QLI91"/>
      <c r="QLJ91"/>
      <c r="QLK91"/>
      <c r="QLL91"/>
      <c r="QLM91"/>
      <c r="QLN91"/>
      <c r="QLO91"/>
      <c r="QLP91"/>
      <c r="QLQ91"/>
      <c r="QLR91"/>
      <c r="QLS91"/>
      <c r="QLT91"/>
      <c r="QLU91"/>
      <c r="QLV91"/>
      <c r="QLW91"/>
      <c r="QLX91"/>
      <c r="QLY91"/>
      <c r="QLZ91"/>
      <c r="QMA91"/>
      <c r="QMB91"/>
      <c r="QMC91"/>
      <c r="QMD91"/>
      <c r="QME91"/>
      <c r="QMF91"/>
      <c r="QMG91"/>
      <c r="QMH91"/>
      <c r="QMI91"/>
      <c r="QMJ91"/>
      <c r="QMK91"/>
      <c r="QML91"/>
      <c r="QMM91"/>
      <c r="QMN91"/>
      <c r="QMO91"/>
      <c r="QMP91"/>
      <c r="QMQ91"/>
      <c r="QMR91"/>
      <c r="QMS91"/>
      <c r="QMT91"/>
      <c r="QMU91"/>
      <c r="QMV91"/>
      <c r="QMW91"/>
      <c r="QMX91"/>
      <c r="QMY91"/>
      <c r="QMZ91"/>
      <c r="QNA91"/>
      <c r="QNB91"/>
      <c r="QNC91"/>
      <c r="QND91"/>
      <c r="QNE91"/>
      <c r="QNF91"/>
      <c r="QNG91"/>
      <c r="QNH91"/>
      <c r="QNI91"/>
      <c r="QNJ91"/>
      <c r="QNK91"/>
      <c r="QNL91"/>
      <c r="QNM91"/>
      <c r="QNN91"/>
      <c r="QNO91"/>
      <c r="QNP91"/>
      <c r="QNQ91"/>
      <c r="QNR91"/>
      <c r="QNS91"/>
      <c r="QNT91"/>
      <c r="QNU91"/>
      <c r="QNV91"/>
      <c r="QNW91"/>
      <c r="QNX91"/>
      <c r="QNY91"/>
      <c r="QNZ91"/>
      <c r="QOA91"/>
      <c r="QOB91"/>
      <c r="QOC91"/>
      <c r="QOD91"/>
      <c r="QOE91"/>
      <c r="QOF91"/>
      <c r="QOG91"/>
      <c r="QOH91"/>
      <c r="QOI91"/>
      <c r="QOJ91"/>
      <c r="QOK91"/>
      <c r="QOL91"/>
      <c r="QOM91"/>
      <c r="QON91"/>
      <c r="QOO91"/>
      <c r="QOP91"/>
      <c r="QOQ91"/>
      <c r="QOR91"/>
      <c r="QOS91"/>
      <c r="QOT91"/>
      <c r="QOU91"/>
      <c r="QOV91"/>
      <c r="QOW91"/>
      <c r="QOX91"/>
      <c r="QOY91"/>
      <c r="QOZ91"/>
      <c r="QPA91"/>
      <c r="QPB91"/>
      <c r="QPC91"/>
      <c r="QPD91"/>
      <c r="QPE91"/>
      <c r="QPF91"/>
      <c r="QPG91"/>
      <c r="QPH91"/>
      <c r="QPI91"/>
      <c r="QPJ91"/>
      <c r="QPK91"/>
      <c r="QPL91"/>
      <c r="QPM91"/>
      <c r="QPN91"/>
      <c r="QPO91"/>
      <c r="QPP91"/>
      <c r="QPQ91"/>
      <c r="QPR91"/>
      <c r="QPS91"/>
      <c r="QPT91"/>
      <c r="QPU91"/>
      <c r="QPV91"/>
      <c r="QPW91"/>
      <c r="QPX91"/>
      <c r="QPY91"/>
      <c r="QPZ91"/>
      <c r="QQA91"/>
      <c r="QQB91"/>
      <c r="QQC91"/>
      <c r="QQD91"/>
      <c r="QQE91"/>
      <c r="QQF91"/>
      <c r="QQG91"/>
      <c r="QQH91"/>
      <c r="QQI91"/>
      <c r="QQJ91"/>
      <c r="QQK91"/>
      <c r="QQL91"/>
      <c r="QQM91"/>
      <c r="QQN91"/>
      <c r="QQO91"/>
      <c r="QQP91"/>
      <c r="QQQ91"/>
      <c r="QQR91"/>
      <c r="QQS91"/>
      <c r="QQT91"/>
      <c r="QQU91"/>
      <c r="QQV91"/>
      <c r="QQW91"/>
      <c r="QQX91"/>
      <c r="QQY91"/>
      <c r="QQZ91"/>
      <c r="QRA91"/>
      <c r="QRB91"/>
      <c r="QRC91"/>
      <c r="QRD91"/>
      <c r="QRE91"/>
      <c r="QRF91"/>
      <c r="QRG91"/>
      <c r="QRH91"/>
      <c r="QRI91"/>
      <c r="QRJ91"/>
      <c r="QRK91"/>
      <c r="QRL91"/>
      <c r="QRM91"/>
      <c r="QRN91"/>
      <c r="QRO91"/>
      <c r="QRP91"/>
      <c r="QRQ91"/>
      <c r="QRR91"/>
      <c r="QRS91"/>
      <c r="QRT91"/>
      <c r="QRU91"/>
      <c r="QRV91"/>
      <c r="QRW91"/>
      <c r="QRX91"/>
      <c r="QRY91"/>
      <c r="QRZ91"/>
      <c r="QSA91"/>
      <c r="QSB91"/>
      <c r="QSC91"/>
      <c r="QSD91"/>
      <c r="QSE91"/>
      <c r="QSF91"/>
      <c r="QSG91"/>
      <c r="QSH91"/>
      <c r="QSI91"/>
      <c r="QSJ91"/>
      <c r="QSK91"/>
      <c r="QSL91"/>
      <c r="QSM91"/>
      <c r="QSN91"/>
      <c r="QSO91"/>
      <c r="QSP91"/>
      <c r="QSQ91"/>
      <c r="QSR91"/>
      <c r="QSS91"/>
      <c r="QST91"/>
      <c r="QSU91"/>
      <c r="QSV91"/>
      <c r="QSW91"/>
      <c r="QSX91"/>
      <c r="QSY91"/>
      <c r="QSZ91"/>
      <c r="QTA91"/>
      <c r="QTB91"/>
      <c r="QTC91"/>
      <c r="QTD91"/>
      <c r="QTE91"/>
      <c r="QTF91"/>
      <c r="QTG91"/>
      <c r="QTH91"/>
      <c r="QTI91"/>
      <c r="QTJ91"/>
      <c r="QTK91"/>
      <c r="QTL91"/>
      <c r="QTM91"/>
      <c r="QTN91"/>
      <c r="QTO91"/>
      <c r="QTP91"/>
      <c r="QTQ91"/>
      <c r="QTR91"/>
      <c r="QTS91"/>
      <c r="QTT91"/>
      <c r="QTU91"/>
      <c r="QTV91"/>
      <c r="QTW91"/>
      <c r="QTX91"/>
      <c r="QTY91"/>
      <c r="QTZ91"/>
      <c r="QUA91"/>
      <c r="QUB91"/>
      <c r="QUC91"/>
      <c r="QUD91"/>
      <c r="QUE91"/>
      <c r="QUF91"/>
      <c r="QUG91"/>
      <c r="QUH91"/>
      <c r="QUI91"/>
      <c r="QUJ91"/>
      <c r="QUK91"/>
      <c r="QUL91"/>
      <c r="QUM91"/>
      <c r="QUN91"/>
      <c r="QUO91"/>
      <c r="QUP91"/>
      <c r="QUQ91"/>
      <c r="QUR91"/>
      <c r="QUS91"/>
      <c r="QUT91"/>
      <c r="QUU91"/>
      <c r="QUV91"/>
      <c r="QUW91"/>
      <c r="QUX91"/>
      <c r="QUY91"/>
      <c r="QUZ91"/>
      <c r="QVA91"/>
      <c r="QVB91"/>
      <c r="QVC91"/>
      <c r="QVD91"/>
      <c r="QVE91"/>
      <c r="QVF91"/>
      <c r="QVG91"/>
      <c r="QVH91"/>
      <c r="QVI91"/>
      <c r="QVJ91"/>
      <c r="QVK91"/>
      <c r="QVL91"/>
      <c r="QVM91"/>
      <c r="QVN91"/>
      <c r="QVO91"/>
      <c r="QVP91"/>
      <c r="QVQ91"/>
      <c r="QVR91"/>
      <c r="QVS91"/>
      <c r="QVT91"/>
      <c r="QVU91"/>
      <c r="QVV91"/>
      <c r="QVW91"/>
      <c r="QVX91"/>
      <c r="QVY91"/>
      <c r="QVZ91"/>
      <c r="QWA91"/>
      <c r="QWB91"/>
      <c r="QWC91"/>
      <c r="QWD91"/>
      <c r="QWE91"/>
      <c r="QWF91"/>
      <c r="QWG91"/>
      <c r="QWH91"/>
      <c r="QWI91"/>
      <c r="QWJ91"/>
      <c r="QWK91"/>
      <c r="QWL91"/>
      <c r="QWM91"/>
      <c r="QWN91"/>
      <c r="QWO91"/>
      <c r="QWP91"/>
      <c r="QWQ91"/>
      <c r="QWR91"/>
      <c r="QWS91"/>
      <c r="QWT91"/>
      <c r="QWU91"/>
      <c r="QWV91"/>
      <c r="QWW91"/>
      <c r="QWX91"/>
      <c r="QWY91"/>
      <c r="QWZ91"/>
      <c r="QXA91"/>
      <c r="QXB91"/>
      <c r="QXC91"/>
      <c r="QXD91"/>
      <c r="QXE91"/>
      <c r="QXF91"/>
      <c r="QXG91"/>
      <c r="QXH91"/>
      <c r="QXI91"/>
      <c r="QXJ91"/>
      <c r="QXK91"/>
      <c r="QXL91"/>
      <c r="QXM91"/>
      <c r="QXN91"/>
      <c r="QXO91"/>
      <c r="QXP91"/>
      <c r="QXQ91"/>
      <c r="QXR91"/>
      <c r="QXS91"/>
      <c r="QXT91"/>
      <c r="QXU91"/>
      <c r="QXV91"/>
      <c r="QXW91"/>
      <c r="QXX91"/>
      <c r="QXY91"/>
      <c r="QXZ91"/>
      <c r="QYA91"/>
      <c r="QYB91"/>
      <c r="QYC91"/>
      <c r="QYD91"/>
      <c r="QYE91"/>
      <c r="QYF91"/>
      <c r="QYG91"/>
      <c r="QYH91"/>
      <c r="QYI91"/>
      <c r="QYJ91"/>
      <c r="QYK91"/>
      <c r="QYL91"/>
      <c r="QYM91"/>
      <c r="QYN91"/>
      <c r="QYO91"/>
      <c r="QYP91"/>
      <c r="QYQ91"/>
      <c r="QYR91"/>
      <c r="QYS91"/>
      <c r="QYT91"/>
      <c r="QYU91"/>
      <c r="QYV91"/>
      <c r="QYW91"/>
      <c r="QYX91"/>
      <c r="QYY91"/>
      <c r="QYZ91"/>
      <c r="QZA91"/>
      <c r="QZB91"/>
      <c r="QZC91"/>
      <c r="QZD91"/>
      <c r="QZE91"/>
      <c r="QZF91"/>
      <c r="QZG91"/>
      <c r="QZH91"/>
      <c r="QZI91"/>
      <c r="QZJ91"/>
      <c r="QZK91"/>
      <c r="QZL91"/>
      <c r="QZM91"/>
      <c r="QZN91"/>
      <c r="QZO91"/>
      <c r="QZP91"/>
      <c r="QZQ91"/>
      <c r="QZR91"/>
      <c r="QZS91"/>
      <c r="QZT91"/>
      <c r="QZU91"/>
      <c r="QZV91"/>
      <c r="QZW91"/>
      <c r="QZX91"/>
      <c r="QZY91"/>
      <c r="QZZ91"/>
      <c r="RAA91"/>
      <c r="RAB91"/>
      <c r="RAC91"/>
      <c r="RAD91"/>
      <c r="RAE91"/>
      <c r="RAF91"/>
      <c r="RAG91"/>
      <c r="RAH91"/>
      <c r="RAI91"/>
      <c r="RAJ91"/>
      <c r="RAK91"/>
      <c r="RAL91"/>
      <c r="RAM91"/>
      <c r="RAN91"/>
      <c r="RAO91"/>
      <c r="RAP91"/>
      <c r="RAQ91"/>
      <c r="RAR91"/>
      <c r="RAS91"/>
      <c r="RAT91"/>
      <c r="RAU91"/>
      <c r="RAV91"/>
      <c r="RAW91"/>
      <c r="RAX91"/>
      <c r="RAY91"/>
      <c r="RAZ91"/>
      <c r="RBA91"/>
      <c r="RBB91"/>
      <c r="RBC91"/>
      <c r="RBD91"/>
      <c r="RBE91"/>
      <c r="RBF91"/>
      <c r="RBG91"/>
      <c r="RBH91"/>
      <c r="RBI91"/>
      <c r="RBJ91"/>
      <c r="RBK91"/>
      <c r="RBL91"/>
      <c r="RBM91"/>
      <c r="RBN91"/>
      <c r="RBO91"/>
      <c r="RBP91"/>
      <c r="RBQ91"/>
      <c r="RBR91"/>
      <c r="RBS91"/>
      <c r="RBT91"/>
      <c r="RBU91"/>
      <c r="RBV91"/>
      <c r="RBW91"/>
      <c r="RBX91"/>
      <c r="RBY91"/>
      <c r="RBZ91"/>
      <c r="RCA91"/>
      <c r="RCB91"/>
      <c r="RCC91"/>
      <c r="RCD91"/>
      <c r="RCE91"/>
      <c r="RCF91"/>
      <c r="RCG91"/>
      <c r="RCH91"/>
      <c r="RCI91"/>
      <c r="RCJ91"/>
      <c r="RCK91"/>
      <c r="RCL91"/>
      <c r="RCM91"/>
      <c r="RCN91"/>
      <c r="RCO91"/>
      <c r="RCP91"/>
      <c r="RCQ91"/>
      <c r="RCR91"/>
      <c r="RCS91"/>
      <c r="RCT91"/>
      <c r="RCU91"/>
      <c r="RCV91"/>
      <c r="RCW91"/>
      <c r="RCX91"/>
      <c r="RCY91"/>
      <c r="RCZ91"/>
      <c r="RDA91"/>
      <c r="RDB91"/>
      <c r="RDC91"/>
      <c r="RDD91"/>
      <c r="RDE91"/>
      <c r="RDF91"/>
      <c r="RDG91"/>
      <c r="RDH91"/>
      <c r="RDI91"/>
      <c r="RDJ91"/>
      <c r="RDK91"/>
      <c r="RDL91"/>
      <c r="RDM91"/>
      <c r="RDN91"/>
      <c r="RDO91"/>
      <c r="RDP91"/>
      <c r="RDQ91"/>
      <c r="RDR91"/>
      <c r="RDS91"/>
      <c r="RDT91"/>
      <c r="RDU91"/>
      <c r="RDV91"/>
      <c r="RDW91"/>
      <c r="RDX91"/>
      <c r="RDY91"/>
      <c r="RDZ91"/>
      <c r="REA91"/>
      <c r="REB91"/>
      <c r="REC91"/>
      <c r="RED91"/>
      <c r="REE91"/>
      <c r="REF91"/>
      <c r="REG91"/>
      <c r="REH91"/>
      <c r="REI91"/>
      <c r="REJ91"/>
      <c r="REK91"/>
      <c r="REL91"/>
      <c r="REM91"/>
      <c r="REN91"/>
      <c r="REO91"/>
      <c r="REP91"/>
      <c r="REQ91"/>
      <c r="RER91"/>
      <c r="RES91"/>
      <c r="RET91"/>
      <c r="REU91"/>
      <c r="REV91"/>
      <c r="REW91"/>
      <c r="REX91"/>
      <c r="REY91"/>
      <c r="REZ91"/>
      <c r="RFA91"/>
      <c r="RFB91"/>
      <c r="RFC91"/>
      <c r="RFD91"/>
      <c r="RFE91"/>
      <c r="RFF91"/>
      <c r="RFG91"/>
      <c r="RFH91"/>
      <c r="RFI91"/>
      <c r="RFJ91"/>
      <c r="RFK91"/>
      <c r="RFL91"/>
      <c r="RFM91"/>
      <c r="RFN91"/>
      <c r="RFO91"/>
      <c r="RFP91"/>
      <c r="RFQ91"/>
      <c r="RFR91"/>
      <c r="RFS91"/>
      <c r="RFT91"/>
      <c r="RFU91"/>
      <c r="RFV91"/>
      <c r="RFW91"/>
      <c r="RFX91"/>
      <c r="RFY91"/>
      <c r="RFZ91"/>
      <c r="RGA91"/>
      <c r="RGB91"/>
      <c r="RGC91"/>
      <c r="RGD91"/>
      <c r="RGE91"/>
      <c r="RGF91"/>
      <c r="RGG91"/>
      <c r="RGH91"/>
      <c r="RGI91"/>
      <c r="RGJ91"/>
      <c r="RGK91"/>
      <c r="RGL91"/>
      <c r="RGM91"/>
      <c r="RGN91"/>
      <c r="RGO91"/>
      <c r="RGP91"/>
      <c r="RGQ91"/>
      <c r="RGR91"/>
      <c r="RGS91"/>
      <c r="RGT91"/>
      <c r="RGU91"/>
      <c r="RGV91"/>
      <c r="RGW91"/>
      <c r="RGX91"/>
      <c r="RGY91"/>
      <c r="RGZ91"/>
      <c r="RHA91"/>
      <c r="RHB91"/>
      <c r="RHC91"/>
      <c r="RHD91"/>
      <c r="RHE91"/>
      <c r="RHF91"/>
      <c r="RHG91"/>
      <c r="RHH91"/>
      <c r="RHI91"/>
      <c r="RHJ91"/>
      <c r="RHK91"/>
      <c r="RHL91"/>
      <c r="RHM91"/>
      <c r="RHN91"/>
      <c r="RHO91"/>
      <c r="RHP91"/>
      <c r="RHQ91"/>
      <c r="RHR91"/>
      <c r="RHS91"/>
      <c r="RHT91"/>
      <c r="RHU91"/>
      <c r="RHV91"/>
      <c r="RHW91"/>
      <c r="RHX91"/>
      <c r="RHY91"/>
      <c r="RHZ91"/>
      <c r="RIA91"/>
      <c r="RIB91"/>
      <c r="RIC91"/>
      <c r="RID91"/>
      <c r="RIE91"/>
      <c r="RIF91"/>
      <c r="RIG91"/>
      <c r="RIH91"/>
      <c r="RII91"/>
      <c r="RIJ91"/>
      <c r="RIK91"/>
      <c r="RIL91"/>
      <c r="RIM91"/>
      <c r="RIN91"/>
      <c r="RIO91"/>
      <c r="RIP91"/>
      <c r="RIQ91"/>
      <c r="RIR91"/>
      <c r="RIS91"/>
      <c r="RIT91"/>
      <c r="RIU91"/>
      <c r="RIV91"/>
      <c r="RIW91"/>
      <c r="RIX91"/>
      <c r="RIY91"/>
      <c r="RIZ91"/>
      <c r="RJA91"/>
      <c r="RJB91"/>
      <c r="RJC91"/>
      <c r="RJD91"/>
      <c r="RJE91"/>
      <c r="RJF91"/>
      <c r="RJG91"/>
      <c r="RJH91"/>
      <c r="RJI91"/>
      <c r="RJJ91"/>
      <c r="RJK91"/>
      <c r="RJL91"/>
      <c r="RJM91"/>
      <c r="RJN91"/>
      <c r="RJO91"/>
      <c r="RJP91"/>
      <c r="RJQ91"/>
      <c r="RJR91"/>
      <c r="RJS91"/>
      <c r="RJT91"/>
      <c r="RJU91"/>
      <c r="RJV91"/>
      <c r="RJW91"/>
      <c r="RJX91"/>
      <c r="RJY91"/>
      <c r="RJZ91"/>
      <c r="RKA91"/>
      <c r="RKB91"/>
      <c r="RKC91"/>
      <c r="RKD91"/>
      <c r="RKE91"/>
      <c r="RKF91"/>
      <c r="RKG91"/>
      <c r="RKH91"/>
      <c r="RKI91"/>
      <c r="RKJ91"/>
      <c r="RKK91"/>
      <c r="RKL91"/>
      <c r="RKM91"/>
      <c r="RKN91"/>
      <c r="RKO91"/>
      <c r="RKP91"/>
      <c r="RKQ91"/>
      <c r="RKR91"/>
      <c r="RKS91"/>
      <c r="RKT91"/>
      <c r="RKU91"/>
      <c r="RKV91"/>
      <c r="RKW91"/>
      <c r="RKX91"/>
      <c r="RKY91"/>
      <c r="RKZ91"/>
      <c r="RLA91"/>
      <c r="RLB91"/>
      <c r="RLC91"/>
      <c r="RLD91"/>
      <c r="RLE91"/>
      <c r="RLF91"/>
      <c r="RLG91"/>
      <c r="RLH91"/>
      <c r="RLI91"/>
      <c r="RLJ91"/>
      <c r="RLK91"/>
      <c r="RLL91"/>
      <c r="RLM91"/>
      <c r="RLN91"/>
      <c r="RLO91"/>
      <c r="RLP91"/>
      <c r="RLQ91"/>
      <c r="RLR91"/>
      <c r="RLS91"/>
      <c r="RLT91"/>
      <c r="RLU91"/>
      <c r="RLV91"/>
      <c r="RLW91"/>
      <c r="RLX91"/>
      <c r="RLY91"/>
      <c r="RLZ91"/>
      <c r="RMA91"/>
      <c r="RMB91"/>
      <c r="RMC91"/>
      <c r="RMD91"/>
      <c r="RME91"/>
      <c r="RMF91"/>
      <c r="RMG91"/>
      <c r="RMH91"/>
      <c r="RMI91"/>
      <c r="RMJ91"/>
      <c r="RMK91"/>
      <c r="RML91"/>
      <c r="RMM91"/>
      <c r="RMN91"/>
      <c r="RMO91"/>
      <c r="RMP91"/>
      <c r="RMQ91"/>
      <c r="RMR91"/>
      <c r="RMS91"/>
      <c r="RMT91"/>
      <c r="RMU91"/>
      <c r="RMV91"/>
      <c r="RMW91"/>
      <c r="RMX91"/>
      <c r="RMY91"/>
      <c r="RMZ91"/>
      <c r="RNA91"/>
      <c r="RNB91"/>
      <c r="RNC91"/>
      <c r="RND91"/>
      <c r="RNE91"/>
      <c r="RNF91"/>
      <c r="RNG91"/>
      <c r="RNH91"/>
      <c r="RNI91"/>
      <c r="RNJ91"/>
      <c r="RNK91"/>
      <c r="RNL91"/>
      <c r="RNM91"/>
      <c r="RNN91"/>
      <c r="RNO91"/>
      <c r="RNP91"/>
      <c r="RNQ91"/>
      <c r="RNR91"/>
      <c r="RNS91"/>
      <c r="RNT91"/>
      <c r="RNU91"/>
      <c r="RNV91"/>
      <c r="RNW91"/>
      <c r="RNX91"/>
      <c r="RNY91"/>
      <c r="RNZ91"/>
      <c r="ROA91"/>
      <c r="ROB91"/>
      <c r="ROC91"/>
      <c r="ROD91"/>
      <c r="ROE91"/>
      <c r="ROF91"/>
      <c r="ROG91"/>
      <c r="ROH91"/>
      <c r="ROI91"/>
      <c r="ROJ91"/>
      <c r="ROK91"/>
      <c r="ROL91"/>
      <c r="ROM91"/>
      <c r="RON91"/>
      <c r="ROO91"/>
      <c r="ROP91"/>
      <c r="ROQ91"/>
      <c r="ROR91"/>
      <c r="ROS91"/>
      <c r="ROT91"/>
      <c r="ROU91"/>
      <c r="ROV91"/>
      <c r="ROW91"/>
      <c r="ROX91"/>
      <c r="ROY91"/>
      <c r="ROZ91"/>
      <c r="RPA91"/>
      <c r="RPB91"/>
      <c r="RPC91"/>
      <c r="RPD91"/>
      <c r="RPE91"/>
      <c r="RPF91"/>
      <c r="RPG91"/>
      <c r="RPH91"/>
      <c r="RPI91"/>
      <c r="RPJ91"/>
      <c r="RPK91"/>
      <c r="RPL91"/>
      <c r="RPM91"/>
      <c r="RPN91"/>
      <c r="RPO91"/>
      <c r="RPP91"/>
      <c r="RPQ91"/>
      <c r="RPR91"/>
      <c r="RPS91"/>
      <c r="RPT91"/>
      <c r="RPU91"/>
      <c r="RPV91"/>
      <c r="RPW91"/>
      <c r="RPX91"/>
      <c r="RPY91"/>
      <c r="RPZ91"/>
      <c r="RQA91"/>
      <c r="RQB91"/>
      <c r="RQC91"/>
      <c r="RQD91"/>
      <c r="RQE91"/>
      <c r="RQF91"/>
      <c r="RQG91"/>
      <c r="RQH91"/>
      <c r="RQI91"/>
      <c r="RQJ91"/>
      <c r="RQK91"/>
      <c r="RQL91"/>
      <c r="RQM91"/>
      <c r="RQN91"/>
      <c r="RQO91"/>
      <c r="RQP91"/>
      <c r="RQQ91"/>
      <c r="RQR91"/>
      <c r="RQS91"/>
      <c r="RQT91"/>
      <c r="RQU91"/>
      <c r="RQV91"/>
      <c r="RQW91"/>
      <c r="RQX91"/>
      <c r="RQY91"/>
      <c r="RQZ91"/>
      <c r="RRA91"/>
      <c r="RRB91"/>
      <c r="RRC91"/>
      <c r="RRD91"/>
      <c r="RRE91"/>
      <c r="RRF91"/>
      <c r="RRG91"/>
      <c r="RRH91"/>
      <c r="RRI91"/>
      <c r="RRJ91"/>
      <c r="RRK91"/>
      <c r="RRL91"/>
      <c r="RRM91"/>
      <c r="RRN91"/>
      <c r="RRO91"/>
      <c r="RRP91"/>
      <c r="RRQ91"/>
      <c r="RRR91"/>
      <c r="RRS91"/>
      <c r="RRT91"/>
      <c r="RRU91"/>
      <c r="RRV91"/>
      <c r="RRW91"/>
      <c r="RRX91"/>
      <c r="RRY91"/>
      <c r="RRZ91"/>
      <c r="RSA91"/>
      <c r="RSB91"/>
      <c r="RSC91"/>
      <c r="RSD91"/>
      <c r="RSE91"/>
      <c r="RSF91"/>
      <c r="RSG91"/>
      <c r="RSH91"/>
      <c r="RSI91"/>
      <c r="RSJ91"/>
      <c r="RSK91"/>
      <c r="RSL91"/>
      <c r="RSM91"/>
      <c r="RSN91"/>
      <c r="RSO91"/>
      <c r="RSP91"/>
      <c r="RSQ91"/>
      <c r="RSR91"/>
      <c r="RSS91"/>
      <c r="RST91"/>
      <c r="RSU91"/>
      <c r="RSV91"/>
      <c r="RSW91"/>
      <c r="RSX91"/>
      <c r="RSY91"/>
      <c r="RSZ91"/>
      <c r="RTA91"/>
      <c r="RTB91"/>
      <c r="RTC91"/>
      <c r="RTD91"/>
      <c r="RTE91"/>
      <c r="RTF91"/>
      <c r="RTG91"/>
      <c r="RTH91"/>
      <c r="RTI91"/>
      <c r="RTJ91"/>
      <c r="RTK91"/>
      <c r="RTL91"/>
      <c r="RTM91"/>
      <c r="RTN91"/>
      <c r="RTO91"/>
      <c r="RTP91"/>
      <c r="RTQ91"/>
      <c r="RTR91"/>
      <c r="RTS91"/>
      <c r="RTT91"/>
      <c r="RTU91"/>
      <c r="RTV91"/>
      <c r="RTW91"/>
      <c r="RTX91"/>
      <c r="RTY91"/>
      <c r="RTZ91"/>
      <c r="RUA91"/>
      <c r="RUB91"/>
      <c r="RUC91"/>
      <c r="RUD91"/>
      <c r="RUE91"/>
      <c r="RUF91"/>
      <c r="RUG91"/>
      <c r="RUH91"/>
      <c r="RUI91"/>
      <c r="RUJ91"/>
      <c r="RUK91"/>
      <c r="RUL91"/>
      <c r="RUM91"/>
      <c r="RUN91"/>
      <c r="RUO91"/>
      <c r="RUP91"/>
      <c r="RUQ91"/>
      <c r="RUR91"/>
      <c r="RUS91"/>
      <c r="RUT91"/>
      <c r="RUU91"/>
      <c r="RUV91"/>
      <c r="RUW91"/>
      <c r="RUX91"/>
      <c r="RUY91"/>
      <c r="RUZ91"/>
      <c r="RVA91"/>
      <c r="RVB91"/>
      <c r="RVC91"/>
      <c r="RVD91"/>
      <c r="RVE91"/>
      <c r="RVF91"/>
      <c r="RVG91"/>
      <c r="RVH91"/>
      <c r="RVI91"/>
      <c r="RVJ91"/>
      <c r="RVK91"/>
      <c r="RVL91"/>
      <c r="RVM91"/>
      <c r="RVN91"/>
      <c r="RVO91"/>
      <c r="RVP91"/>
      <c r="RVQ91"/>
      <c r="RVR91"/>
      <c r="RVS91"/>
      <c r="RVT91"/>
      <c r="RVU91"/>
      <c r="RVV91"/>
      <c r="RVW91"/>
      <c r="RVX91"/>
      <c r="RVY91"/>
      <c r="RVZ91"/>
      <c r="RWA91"/>
      <c r="RWB91"/>
      <c r="RWC91"/>
      <c r="RWD91"/>
      <c r="RWE91"/>
      <c r="RWF91"/>
      <c r="RWG91"/>
      <c r="RWH91"/>
      <c r="RWI91"/>
      <c r="RWJ91"/>
      <c r="RWK91"/>
      <c r="RWL91"/>
      <c r="RWM91"/>
      <c r="RWN91"/>
      <c r="RWO91"/>
      <c r="RWP91"/>
      <c r="RWQ91"/>
      <c r="RWR91"/>
      <c r="RWS91"/>
      <c r="RWT91"/>
      <c r="RWU91"/>
      <c r="RWV91"/>
      <c r="RWW91"/>
      <c r="RWX91"/>
      <c r="RWY91"/>
      <c r="RWZ91"/>
      <c r="RXA91"/>
      <c r="RXB91"/>
      <c r="RXC91"/>
      <c r="RXD91"/>
      <c r="RXE91"/>
      <c r="RXF91"/>
      <c r="RXG91"/>
      <c r="RXH91"/>
      <c r="RXI91"/>
      <c r="RXJ91"/>
      <c r="RXK91"/>
      <c r="RXL91"/>
      <c r="RXM91"/>
      <c r="RXN91"/>
      <c r="RXO91"/>
      <c r="RXP91"/>
      <c r="RXQ91"/>
      <c r="RXR91"/>
      <c r="RXS91"/>
      <c r="RXT91"/>
      <c r="RXU91"/>
      <c r="RXV91"/>
      <c r="RXW91"/>
      <c r="RXX91"/>
      <c r="RXY91"/>
      <c r="RXZ91"/>
      <c r="RYA91"/>
      <c r="RYB91"/>
      <c r="RYC91"/>
      <c r="RYD91"/>
      <c r="RYE91"/>
      <c r="RYF91"/>
      <c r="RYG91"/>
      <c r="RYH91"/>
      <c r="RYI91"/>
      <c r="RYJ91"/>
      <c r="RYK91"/>
      <c r="RYL91"/>
      <c r="RYM91"/>
      <c r="RYN91"/>
      <c r="RYO91"/>
      <c r="RYP91"/>
      <c r="RYQ91"/>
      <c r="RYR91"/>
      <c r="RYS91"/>
      <c r="RYT91"/>
      <c r="RYU91"/>
      <c r="RYV91"/>
      <c r="RYW91"/>
      <c r="RYX91"/>
      <c r="RYY91"/>
      <c r="RYZ91"/>
      <c r="RZA91"/>
      <c r="RZB91"/>
      <c r="RZC91"/>
      <c r="RZD91"/>
      <c r="RZE91"/>
      <c r="RZF91"/>
      <c r="RZG91"/>
      <c r="RZH91"/>
      <c r="RZI91"/>
      <c r="RZJ91"/>
      <c r="RZK91"/>
      <c r="RZL91"/>
      <c r="RZM91"/>
      <c r="RZN91"/>
      <c r="RZO91"/>
      <c r="RZP91"/>
      <c r="RZQ91"/>
      <c r="RZR91"/>
      <c r="RZS91"/>
      <c r="RZT91"/>
      <c r="RZU91"/>
      <c r="RZV91"/>
      <c r="RZW91"/>
      <c r="RZX91"/>
      <c r="RZY91"/>
      <c r="RZZ91"/>
      <c r="SAA91"/>
      <c r="SAB91"/>
      <c r="SAC91"/>
      <c r="SAD91"/>
      <c r="SAE91"/>
      <c r="SAF91"/>
      <c r="SAG91"/>
      <c r="SAH91"/>
      <c r="SAI91"/>
      <c r="SAJ91"/>
      <c r="SAK91"/>
      <c r="SAL91"/>
      <c r="SAM91"/>
      <c r="SAN91"/>
      <c r="SAO91"/>
      <c r="SAP91"/>
      <c r="SAQ91"/>
      <c r="SAR91"/>
      <c r="SAS91"/>
      <c r="SAT91"/>
      <c r="SAU91"/>
      <c r="SAV91"/>
      <c r="SAW91"/>
      <c r="SAX91"/>
      <c r="SAY91"/>
      <c r="SAZ91"/>
      <c r="SBA91"/>
      <c r="SBB91"/>
      <c r="SBC91"/>
      <c r="SBD91"/>
      <c r="SBE91"/>
      <c r="SBF91"/>
      <c r="SBG91"/>
      <c r="SBH91"/>
      <c r="SBI91"/>
      <c r="SBJ91"/>
      <c r="SBK91"/>
      <c r="SBL91"/>
      <c r="SBM91"/>
      <c r="SBN91"/>
      <c r="SBO91"/>
      <c r="SBP91"/>
      <c r="SBQ91"/>
      <c r="SBR91"/>
      <c r="SBS91"/>
      <c r="SBT91"/>
      <c r="SBU91"/>
      <c r="SBV91"/>
      <c r="SBW91"/>
      <c r="SBX91"/>
      <c r="SBY91"/>
      <c r="SBZ91"/>
      <c r="SCA91"/>
      <c r="SCB91"/>
      <c r="SCC91"/>
      <c r="SCD91"/>
      <c r="SCE91"/>
      <c r="SCF91"/>
      <c r="SCG91"/>
      <c r="SCH91"/>
      <c r="SCI91"/>
      <c r="SCJ91"/>
      <c r="SCK91"/>
      <c r="SCL91"/>
      <c r="SCM91"/>
      <c r="SCN91"/>
      <c r="SCO91"/>
      <c r="SCP91"/>
      <c r="SCQ91"/>
      <c r="SCR91"/>
      <c r="SCS91"/>
      <c r="SCT91"/>
      <c r="SCU91"/>
      <c r="SCV91"/>
      <c r="SCW91"/>
      <c r="SCX91"/>
      <c r="SCY91"/>
      <c r="SCZ91"/>
      <c r="SDA91"/>
      <c r="SDB91"/>
      <c r="SDC91"/>
      <c r="SDD91"/>
      <c r="SDE91"/>
      <c r="SDF91"/>
      <c r="SDG91"/>
      <c r="SDH91"/>
      <c r="SDI91"/>
      <c r="SDJ91"/>
      <c r="SDK91"/>
      <c r="SDL91"/>
      <c r="SDM91"/>
      <c r="SDN91"/>
      <c r="SDO91"/>
      <c r="SDP91"/>
      <c r="SDQ91"/>
      <c r="SDR91"/>
      <c r="SDS91"/>
      <c r="SDT91"/>
      <c r="SDU91"/>
      <c r="SDV91"/>
      <c r="SDW91"/>
      <c r="SDX91"/>
      <c r="SDY91"/>
      <c r="SDZ91"/>
      <c r="SEA91"/>
      <c r="SEB91"/>
      <c r="SEC91"/>
      <c r="SED91"/>
      <c r="SEE91"/>
      <c r="SEF91"/>
      <c r="SEG91"/>
      <c r="SEH91"/>
      <c r="SEI91"/>
      <c r="SEJ91"/>
      <c r="SEK91"/>
      <c r="SEL91"/>
      <c r="SEM91"/>
      <c r="SEN91"/>
      <c r="SEO91"/>
      <c r="SEP91"/>
      <c r="SEQ91"/>
      <c r="SER91"/>
      <c r="SES91"/>
      <c r="SET91"/>
      <c r="SEU91"/>
      <c r="SEV91"/>
      <c r="SEW91"/>
      <c r="SEX91"/>
      <c r="SEY91"/>
      <c r="SEZ91"/>
      <c r="SFA91"/>
      <c r="SFB91"/>
      <c r="SFC91"/>
      <c r="SFD91"/>
      <c r="SFE91"/>
      <c r="SFF91"/>
      <c r="SFG91"/>
      <c r="SFH91"/>
      <c r="SFI91"/>
      <c r="SFJ91"/>
      <c r="SFK91"/>
      <c r="SFL91"/>
      <c r="SFM91"/>
      <c r="SFN91"/>
      <c r="SFO91"/>
      <c r="SFP91"/>
      <c r="SFQ91"/>
      <c r="SFR91"/>
      <c r="SFS91"/>
      <c r="SFT91"/>
      <c r="SFU91"/>
      <c r="SFV91"/>
      <c r="SFW91"/>
      <c r="SFX91"/>
      <c r="SFY91"/>
      <c r="SFZ91"/>
      <c r="SGA91"/>
      <c r="SGB91"/>
      <c r="SGC91"/>
      <c r="SGD91"/>
      <c r="SGE91"/>
      <c r="SGF91"/>
      <c r="SGG91"/>
      <c r="SGH91"/>
      <c r="SGI91"/>
      <c r="SGJ91"/>
      <c r="SGK91"/>
      <c r="SGL91"/>
      <c r="SGM91"/>
      <c r="SGN91"/>
      <c r="SGO91"/>
      <c r="SGP91"/>
      <c r="SGQ91"/>
      <c r="SGR91"/>
      <c r="SGS91"/>
      <c r="SGT91"/>
      <c r="SGU91"/>
      <c r="SGV91"/>
      <c r="SGW91"/>
      <c r="SGX91"/>
      <c r="SGY91"/>
      <c r="SGZ91"/>
      <c r="SHA91"/>
      <c r="SHB91"/>
      <c r="SHC91"/>
      <c r="SHD91"/>
      <c r="SHE91"/>
      <c r="SHF91"/>
      <c r="SHG91"/>
      <c r="SHH91"/>
      <c r="SHI91"/>
      <c r="SHJ91"/>
      <c r="SHK91"/>
      <c r="SHL91"/>
      <c r="SHM91"/>
      <c r="SHN91"/>
      <c r="SHO91"/>
      <c r="SHP91"/>
      <c r="SHQ91"/>
      <c r="SHR91"/>
      <c r="SHS91"/>
      <c r="SHT91"/>
      <c r="SHU91"/>
      <c r="SHV91"/>
      <c r="SHW91"/>
      <c r="SHX91"/>
      <c r="SHY91"/>
      <c r="SHZ91"/>
      <c r="SIA91"/>
      <c r="SIB91"/>
      <c r="SIC91"/>
      <c r="SID91"/>
      <c r="SIE91"/>
      <c r="SIF91"/>
      <c r="SIG91"/>
      <c r="SIH91"/>
      <c r="SII91"/>
      <c r="SIJ91"/>
      <c r="SIK91"/>
      <c r="SIL91"/>
      <c r="SIM91"/>
      <c r="SIN91"/>
      <c r="SIO91"/>
      <c r="SIP91"/>
      <c r="SIQ91"/>
      <c r="SIR91"/>
      <c r="SIS91"/>
      <c r="SIT91"/>
      <c r="SIU91"/>
      <c r="SIV91"/>
      <c r="SIW91"/>
      <c r="SIX91"/>
      <c r="SIY91"/>
      <c r="SIZ91"/>
      <c r="SJA91"/>
      <c r="SJB91"/>
      <c r="SJC91"/>
      <c r="SJD91"/>
      <c r="SJE91"/>
      <c r="SJF91"/>
      <c r="SJG91"/>
      <c r="SJH91"/>
      <c r="SJI91"/>
      <c r="SJJ91"/>
      <c r="SJK91"/>
      <c r="SJL91"/>
      <c r="SJM91"/>
      <c r="SJN91"/>
      <c r="SJO91"/>
      <c r="SJP91"/>
      <c r="SJQ91"/>
      <c r="SJR91"/>
      <c r="SJS91"/>
      <c r="SJT91"/>
      <c r="SJU91"/>
      <c r="SJV91"/>
      <c r="SJW91"/>
      <c r="SJX91"/>
      <c r="SJY91"/>
      <c r="SJZ91"/>
      <c r="SKA91"/>
      <c r="SKB91"/>
      <c r="SKC91"/>
      <c r="SKD91"/>
      <c r="SKE91"/>
      <c r="SKF91"/>
      <c r="SKG91"/>
      <c r="SKH91"/>
      <c r="SKI91"/>
      <c r="SKJ91"/>
      <c r="SKK91"/>
      <c r="SKL91"/>
      <c r="SKM91"/>
      <c r="SKN91"/>
      <c r="SKO91"/>
      <c r="SKP91"/>
      <c r="SKQ91"/>
      <c r="SKR91"/>
      <c r="SKS91"/>
      <c r="SKT91"/>
      <c r="SKU91"/>
      <c r="SKV91"/>
      <c r="SKW91"/>
      <c r="SKX91"/>
      <c r="SKY91"/>
      <c r="SKZ91"/>
      <c r="SLA91"/>
      <c r="SLB91"/>
      <c r="SLC91"/>
      <c r="SLD91"/>
      <c r="SLE91"/>
      <c r="SLF91"/>
      <c r="SLG91"/>
      <c r="SLH91"/>
      <c r="SLI91"/>
      <c r="SLJ91"/>
      <c r="SLK91"/>
      <c r="SLL91"/>
      <c r="SLM91"/>
      <c r="SLN91"/>
      <c r="SLO91"/>
      <c r="SLP91"/>
      <c r="SLQ91"/>
      <c r="SLR91"/>
      <c r="SLS91"/>
      <c r="SLT91"/>
      <c r="SLU91"/>
      <c r="SLV91"/>
      <c r="SLW91"/>
      <c r="SLX91"/>
      <c r="SLY91"/>
      <c r="SLZ91"/>
      <c r="SMA91"/>
      <c r="SMB91"/>
      <c r="SMC91"/>
      <c r="SMD91"/>
      <c r="SME91"/>
      <c r="SMF91"/>
      <c r="SMG91"/>
      <c r="SMH91"/>
      <c r="SMI91"/>
      <c r="SMJ91"/>
      <c r="SMK91"/>
      <c r="SML91"/>
      <c r="SMM91"/>
      <c r="SMN91"/>
      <c r="SMO91"/>
      <c r="SMP91"/>
      <c r="SMQ91"/>
      <c r="SMR91"/>
      <c r="SMS91"/>
      <c r="SMT91"/>
      <c r="SMU91"/>
      <c r="SMV91"/>
      <c r="SMW91"/>
      <c r="SMX91"/>
      <c r="SMY91"/>
      <c r="SMZ91"/>
      <c r="SNA91"/>
      <c r="SNB91"/>
      <c r="SNC91"/>
      <c r="SND91"/>
      <c r="SNE91"/>
      <c r="SNF91"/>
      <c r="SNG91"/>
      <c r="SNH91"/>
      <c r="SNI91"/>
      <c r="SNJ91"/>
      <c r="SNK91"/>
      <c r="SNL91"/>
      <c r="SNM91"/>
      <c r="SNN91"/>
      <c r="SNO91"/>
      <c r="SNP91"/>
      <c r="SNQ91"/>
      <c r="SNR91"/>
      <c r="SNS91"/>
      <c r="SNT91"/>
      <c r="SNU91"/>
      <c r="SNV91"/>
      <c r="SNW91"/>
      <c r="SNX91"/>
      <c r="SNY91"/>
      <c r="SNZ91"/>
      <c r="SOA91"/>
      <c r="SOB91"/>
      <c r="SOC91"/>
      <c r="SOD91"/>
      <c r="SOE91"/>
      <c r="SOF91"/>
      <c r="SOG91"/>
      <c r="SOH91"/>
      <c r="SOI91"/>
      <c r="SOJ91"/>
      <c r="SOK91"/>
      <c r="SOL91"/>
      <c r="SOM91"/>
      <c r="SON91"/>
      <c r="SOO91"/>
      <c r="SOP91"/>
      <c r="SOQ91"/>
      <c r="SOR91"/>
      <c r="SOS91"/>
      <c r="SOT91"/>
      <c r="SOU91"/>
      <c r="SOV91"/>
      <c r="SOW91"/>
      <c r="SOX91"/>
      <c r="SOY91"/>
      <c r="SOZ91"/>
      <c r="SPA91"/>
      <c r="SPB91"/>
      <c r="SPC91"/>
      <c r="SPD91"/>
      <c r="SPE91"/>
      <c r="SPF91"/>
      <c r="SPG91"/>
      <c r="SPH91"/>
      <c r="SPI91"/>
      <c r="SPJ91"/>
      <c r="SPK91"/>
      <c r="SPL91"/>
      <c r="SPM91"/>
      <c r="SPN91"/>
      <c r="SPO91"/>
      <c r="SPP91"/>
      <c r="SPQ91"/>
      <c r="SPR91"/>
      <c r="SPS91"/>
      <c r="SPT91"/>
      <c r="SPU91"/>
      <c r="SPV91"/>
      <c r="SPW91"/>
      <c r="SPX91"/>
      <c r="SPY91"/>
      <c r="SPZ91"/>
      <c r="SQA91"/>
      <c r="SQB91"/>
      <c r="SQC91"/>
      <c r="SQD91"/>
      <c r="SQE91"/>
      <c r="SQF91"/>
      <c r="SQG91"/>
      <c r="SQH91"/>
      <c r="SQI91"/>
      <c r="SQJ91"/>
      <c r="SQK91"/>
      <c r="SQL91"/>
      <c r="SQM91"/>
      <c r="SQN91"/>
      <c r="SQO91"/>
      <c r="SQP91"/>
      <c r="SQQ91"/>
      <c r="SQR91"/>
      <c r="SQS91"/>
      <c r="SQT91"/>
      <c r="SQU91"/>
      <c r="SQV91"/>
      <c r="SQW91"/>
      <c r="SQX91"/>
      <c r="SQY91"/>
      <c r="SQZ91"/>
      <c r="SRA91"/>
      <c r="SRB91"/>
      <c r="SRC91"/>
      <c r="SRD91"/>
      <c r="SRE91"/>
      <c r="SRF91"/>
      <c r="SRG91"/>
      <c r="SRH91"/>
      <c r="SRI91"/>
      <c r="SRJ91"/>
      <c r="SRK91"/>
      <c r="SRL91"/>
      <c r="SRM91"/>
      <c r="SRN91"/>
      <c r="SRO91"/>
      <c r="SRP91"/>
      <c r="SRQ91"/>
      <c r="SRR91"/>
      <c r="SRS91"/>
      <c r="SRT91"/>
      <c r="SRU91"/>
      <c r="SRV91"/>
      <c r="SRW91"/>
      <c r="SRX91"/>
      <c r="SRY91"/>
      <c r="SRZ91"/>
      <c r="SSA91"/>
      <c r="SSB91"/>
      <c r="SSC91"/>
      <c r="SSD91"/>
      <c r="SSE91"/>
      <c r="SSF91"/>
      <c r="SSG91"/>
      <c r="SSH91"/>
      <c r="SSI91"/>
      <c r="SSJ91"/>
      <c r="SSK91"/>
      <c r="SSL91"/>
      <c r="SSM91"/>
      <c r="SSN91"/>
      <c r="SSO91"/>
      <c r="SSP91"/>
      <c r="SSQ91"/>
      <c r="SSR91"/>
      <c r="SSS91"/>
      <c r="SST91"/>
      <c r="SSU91"/>
      <c r="SSV91"/>
      <c r="SSW91"/>
      <c r="SSX91"/>
      <c r="SSY91"/>
      <c r="SSZ91"/>
      <c r="STA91"/>
      <c r="STB91"/>
      <c r="STC91"/>
      <c r="STD91"/>
      <c r="STE91"/>
      <c r="STF91"/>
      <c r="STG91"/>
      <c r="STH91"/>
      <c r="STI91"/>
      <c r="STJ91"/>
      <c r="STK91"/>
      <c r="STL91"/>
      <c r="STM91"/>
      <c r="STN91"/>
      <c r="STO91"/>
      <c r="STP91"/>
      <c r="STQ91"/>
      <c r="STR91"/>
      <c r="STS91"/>
      <c r="STT91"/>
      <c r="STU91"/>
      <c r="STV91"/>
      <c r="STW91"/>
      <c r="STX91"/>
      <c r="STY91"/>
      <c r="STZ91"/>
      <c r="SUA91"/>
      <c r="SUB91"/>
      <c r="SUC91"/>
      <c r="SUD91"/>
      <c r="SUE91"/>
      <c r="SUF91"/>
      <c r="SUG91"/>
      <c r="SUH91"/>
      <c r="SUI91"/>
      <c r="SUJ91"/>
      <c r="SUK91"/>
      <c r="SUL91"/>
      <c r="SUM91"/>
      <c r="SUN91"/>
      <c r="SUO91"/>
      <c r="SUP91"/>
      <c r="SUQ91"/>
      <c r="SUR91"/>
      <c r="SUS91"/>
      <c r="SUT91"/>
      <c r="SUU91"/>
      <c r="SUV91"/>
      <c r="SUW91"/>
      <c r="SUX91"/>
      <c r="SUY91"/>
      <c r="SUZ91"/>
      <c r="SVA91"/>
      <c r="SVB91"/>
      <c r="SVC91"/>
      <c r="SVD91"/>
      <c r="SVE91"/>
      <c r="SVF91"/>
      <c r="SVG91"/>
      <c r="SVH91"/>
      <c r="SVI91"/>
      <c r="SVJ91"/>
      <c r="SVK91"/>
      <c r="SVL91"/>
      <c r="SVM91"/>
      <c r="SVN91"/>
      <c r="SVO91"/>
      <c r="SVP91"/>
      <c r="SVQ91"/>
      <c r="SVR91"/>
      <c r="SVS91"/>
      <c r="SVT91"/>
      <c r="SVU91"/>
      <c r="SVV91"/>
      <c r="SVW91"/>
      <c r="SVX91"/>
      <c r="SVY91"/>
      <c r="SVZ91"/>
      <c r="SWA91"/>
      <c r="SWB91"/>
      <c r="SWC91"/>
      <c r="SWD91"/>
      <c r="SWE91"/>
      <c r="SWF91"/>
      <c r="SWG91"/>
      <c r="SWH91"/>
      <c r="SWI91"/>
      <c r="SWJ91"/>
      <c r="SWK91"/>
      <c r="SWL91"/>
      <c r="SWM91"/>
      <c r="SWN91"/>
      <c r="SWO91"/>
      <c r="SWP91"/>
      <c r="SWQ91"/>
      <c r="SWR91"/>
      <c r="SWS91"/>
      <c r="SWT91"/>
      <c r="SWU91"/>
      <c r="SWV91"/>
      <c r="SWW91"/>
      <c r="SWX91"/>
      <c r="SWY91"/>
      <c r="SWZ91"/>
      <c r="SXA91"/>
      <c r="SXB91"/>
      <c r="SXC91"/>
      <c r="SXD91"/>
      <c r="SXE91"/>
      <c r="SXF91"/>
      <c r="SXG91"/>
      <c r="SXH91"/>
      <c r="SXI91"/>
      <c r="SXJ91"/>
      <c r="SXK91"/>
      <c r="SXL91"/>
      <c r="SXM91"/>
      <c r="SXN91"/>
      <c r="SXO91"/>
      <c r="SXP91"/>
      <c r="SXQ91"/>
      <c r="SXR91"/>
      <c r="SXS91"/>
      <c r="SXT91"/>
      <c r="SXU91"/>
      <c r="SXV91"/>
      <c r="SXW91"/>
      <c r="SXX91"/>
      <c r="SXY91"/>
      <c r="SXZ91"/>
      <c r="SYA91"/>
      <c r="SYB91"/>
      <c r="SYC91"/>
      <c r="SYD91"/>
      <c r="SYE91"/>
      <c r="SYF91"/>
      <c r="SYG91"/>
      <c r="SYH91"/>
      <c r="SYI91"/>
      <c r="SYJ91"/>
      <c r="SYK91"/>
      <c r="SYL91"/>
      <c r="SYM91"/>
      <c r="SYN91"/>
      <c r="SYO91"/>
      <c r="SYP91"/>
      <c r="SYQ91"/>
      <c r="SYR91"/>
      <c r="SYS91"/>
      <c r="SYT91"/>
      <c r="SYU91"/>
      <c r="SYV91"/>
      <c r="SYW91"/>
      <c r="SYX91"/>
      <c r="SYY91"/>
      <c r="SYZ91"/>
      <c r="SZA91"/>
      <c r="SZB91"/>
      <c r="SZC91"/>
      <c r="SZD91"/>
      <c r="SZE91"/>
      <c r="SZF91"/>
      <c r="SZG91"/>
      <c r="SZH91"/>
      <c r="SZI91"/>
      <c r="SZJ91"/>
      <c r="SZK91"/>
      <c r="SZL91"/>
      <c r="SZM91"/>
      <c r="SZN91"/>
      <c r="SZO91"/>
      <c r="SZP91"/>
      <c r="SZQ91"/>
      <c r="SZR91"/>
      <c r="SZS91"/>
      <c r="SZT91"/>
      <c r="SZU91"/>
      <c r="SZV91"/>
      <c r="SZW91"/>
      <c r="SZX91"/>
      <c r="SZY91"/>
      <c r="SZZ91"/>
      <c r="TAA91"/>
      <c r="TAB91"/>
      <c r="TAC91"/>
      <c r="TAD91"/>
      <c r="TAE91"/>
      <c r="TAF91"/>
      <c r="TAG91"/>
      <c r="TAH91"/>
      <c r="TAI91"/>
      <c r="TAJ91"/>
      <c r="TAK91"/>
      <c r="TAL91"/>
      <c r="TAM91"/>
      <c r="TAN91"/>
      <c r="TAO91"/>
      <c r="TAP91"/>
      <c r="TAQ91"/>
      <c r="TAR91"/>
      <c r="TAS91"/>
      <c r="TAT91"/>
      <c r="TAU91"/>
      <c r="TAV91"/>
      <c r="TAW91"/>
      <c r="TAX91"/>
      <c r="TAY91"/>
      <c r="TAZ91"/>
      <c r="TBA91"/>
      <c r="TBB91"/>
      <c r="TBC91"/>
      <c r="TBD91"/>
      <c r="TBE91"/>
      <c r="TBF91"/>
      <c r="TBG91"/>
      <c r="TBH91"/>
      <c r="TBI91"/>
      <c r="TBJ91"/>
      <c r="TBK91"/>
      <c r="TBL91"/>
      <c r="TBM91"/>
      <c r="TBN91"/>
      <c r="TBO91"/>
      <c r="TBP91"/>
      <c r="TBQ91"/>
      <c r="TBR91"/>
      <c r="TBS91"/>
      <c r="TBT91"/>
      <c r="TBU91"/>
      <c r="TBV91"/>
      <c r="TBW91"/>
      <c r="TBX91"/>
      <c r="TBY91"/>
      <c r="TBZ91"/>
      <c r="TCA91"/>
      <c r="TCB91"/>
      <c r="TCC91"/>
      <c r="TCD91"/>
      <c r="TCE91"/>
      <c r="TCF91"/>
      <c r="TCG91"/>
      <c r="TCH91"/>
      <c r="TCI91"/>
      <c r="TCJ91"/>
      <c r="TCK91"/>
      <c r="TCL91"/>
      <c r="TCM91"/>
      <c r="TCN91"/>
      <c r="TCO91"/>
      <c r="TCP91"/>
      <c r="TCQ91"/>
      <c r="TCR91"/>
      <c r="TCS91"/>
      <c r="TCT91"/>
      <c r="TCU91"/>
      <c r="TCV91"/>
      <c r="TCW91"/>
      <c r="TCX91"/>
      <c r="TCY91"/>
      <c r="TCZ91"/>
      <c r="TDA91"/>
      <c r="TDB91"/>
      <c r="TDC91"/>
      <c r="TDD91"/>
      <c r="TDE91"/>
      <c r="TDF91"/>
      <c r="TDG91"/>
      <c r="TDH91"/>
      <c r="TDI91"/>
      <c r="TDJ91"/>
      <c r="TDK91"/>
      <c r="TDL91"/>
      <c r="TDM91"/>
      <c r="TDN91"/>
      <c r="TDO91"/>
      <c r="TDP91"/>
      <c r="TDQ91"/>
      <c r="TDR91"/>
      <c r="TDS91"/>
      <c r="TDT91"/>
      <c r="TDU91"/>
      <c r="TDV91"/>
      <c r="TDW91"/>
      <c r="TDX91"/>
      <c r="TDY91"/>
      <c r="TDZ91"/>
      <c r="TEA91"/>
      <c r="TEB91"/>
      <c r="TEC91"/>
      <c r="TED91"/>
      <c r="TEE91"/>
      <c r="TEF91"/>
      <c r="TEG91"/>
      <c r="TEH91"/>
      <c r="TEI91"/>
      <c r="TEJ91"/>
      <c r="TEK91"/>
      <c r="TEL91"/>
      <c r="TEM91"/>
      <c r="TEN91"/>
      <c r="TEO91"/>
      <c r="TEP91"/>
      <c r="TEQ91"/>
      <c r="TER91"/>
      <c r="TES91"/>
      <c r="TET91"/>
      <c r="TEU91"/>
      <c r="TEV91"/>
      <c r="TEW91"/>
      <c r="TEX91"/>
      <c r="TEY91"/>
      <c r="TEZ91"/>
      <c r="TFA91"/>
      <c r="TFB91"/>
      <c r="TFC91"/>
      <c r="TFD91"/>
      <c r="TFE91"/>
      <c r="TFF91"/>
      <c r="TFG91"/>
      <c r="TFH91"/>
      <c r="TFI91"/>
      <c r="TFJ91"/>
      <c r="TFK91"/>
      <c r="TFL91"/>
      <c r="TFM91"/>
      <c r="TFN91"/>
      <c r="TFO91"/>
      <c r="TFP91"/>
      <c r="TFQ91"/>
      <c r="TFR91"/>
      <c r="TFS91"/>
      <c r="TFT91"/>
      <c r="TFU91"/>
      <c r="TFV91"/>
      <c r="TFW91"/>
      <c r="TFX91"/>
      <c r="TFY91"/>
      <c r="TFZ91"/>
      <c r="TGA91"/>
      <c r="TGB91"/>
      <c r="TGC91"/>
      <c r="TGD91"/>
      <c r="TGE91"/>
      <c r="TGF91"/>
      <c r="TGG91"/>
      <c r="TGH91"/>
      <c r="TGI91"/>
      <c r="TGJ91"/>
      <c r="TGK91"/>
      <c r="TGL91"/>
      <c r="TGM91"/>
      <c r="TGN91"/>
      <c r="TGO91"/>
      <c r="TGP91"/>
      <c r="TGQ91"/>
      <c r="TGR91"/>
      <c r="TGS91"/>
      <c r="TGT91"/>
      <c r="TGU91"/>
      <c r="TGV91"/>
      <c r="TGW91"/>
      <c r="TGX91"/>
      <c r="TGY91"/>
      <c r="TGZ91"/>
      <c r="THA91"/>
      <c r="THB91"/>
      <c r="THC91"/>
      <c r="THD91"/>
      <c r="THE91"/>
      <c r="THF91"/>
      <c r="THG91"/>
      <c r="THH91"/>
      <c r="THI91"/>
      <c r="THJ91"/>
      <c r="THK91"/>
      <c r="THL91"/>
      <c r="THM91"/>
      <c r="THN91"/>
      <c r="THO91"/>
      <c r="THP91"/>
      <c r="THQ91"/>
      <c r="THR91"/>
      <c r="THS91"/>
      <c r="THT91"/>
      <c r="THU91"/>
      <c r="THV91"/>
      <c r="THW91"/>
      <c r="THX91"/>
      <c r="THY91"/>
      <c r="THZ91"/>
      <c r="TIA91"/>
      <c r="TIB91"/>
      <c r="TIC91"/>
      <c r="TID91"/>
      <c r="TIE91"/>
      <c r="TIF91"/>
      <c r="TIG91"/>
      <c r="TIH91"/>
      <c r="TII91"/>
      <c r="TIJ91"/>
      <c r="TIK91"/>
      <c r="TIL91"/>
      <c r="TIM91"/>
      <c r="TIN91"/>
      <c r="TIO91"/>
      <c r="TIP91"/>
      <c r="TIQ91"/>
      <c r="TIR91"/>
      <c r="TIS91"/>
      <c r="TIT91"/>
      <c r="TIU91"/>
      <c r="TIV91"/>
      <c r="TIW91"/>
      <c r="TIX91"/>
      <c r="TIY91"/>
      <c r="TIZ91"/>
      <c r="TJA91"/>
      <c r="TJB91"/>
      <c r="TJC91"/>
      <c r="TJD91"/>
      <c r="TJE91"/>
      <c r="TJF91"/>
      <c r="TJG91"/>
      <c r="TJH91"/>
      <c r="TJI91"/>
      <c r="TJJ91"/>
      <c r="TJK91"/>
      <c r="TJL91"/>
      <c r="TJM91"/>
      <c r="TJN91"/>
      <c r="TJO91"/>
      <c r="TJP91"/>
      <c r="TJQ91"/>
      <c r="TJR91"/>
      <c r="TJS91"/>
      <c r="TJT91"/>
      <c r="TJU91"/>
      <c r="TJV91"/>
      <c r="TJW91"/>
      <c r="TJX91"/>
      <c r="TJY91"/>
      <c r="TJZ91"/>
      <c r="TKA91"/>
      <c r="TKB91"/>
      <c r="TKC91"/>
      <c r="TKD91"/>
      <c r="TKE91"/>
      <c r="TKF91"/>
      <c r="TKG91"/>
      <c r="TKH91"/>
      <c r="TKI91"/>
      <c r="TKJ91"/>
      <c r="TKK91"/>
      <c r="TKL91"/>
      <c r="TKM91"/>
      <c r="TKN91"/>
      <c r="TKO91"/>
      <c r="TKP91"/>
      <c r="TKQ91"/>
      <c r="TKR91"/>
      <c r="TKS91"/>
      <c r="TKT91"/>
      <c r="TKU91"/>
      <c r="TKV91"/>
      <c r="TKW91"/>
      <c r="TKX91"/>
      <c r="TKY91"/>
      <c r="TKZ91"/>
      <c r="TLA91"/>
      <c r="TLB91"/>
      <c r="TLC91"/>
      <c r="TLD91"/>
      <c r="TLE91"/>
      <c r="TLF91"/>
      <c r="TLG91"/>
      <c r="TLH91"/>
      <c r="TLI91"/>
      <c r="TLJ91"/>
      <c r="TLK91"/>
      <c r="TLL91"/>
      <c r="TLM91"/>
      <c r="TLN91"/>
      <c r="TLO91"/>
      <c r="TLP91"/>
      <c r="TLQ91"/>
      <c r="TLR91"/>
      <c r="TLS91"/>
      <c r="TLT91"/>
      <c r="TLU91"/>
      <c r="TLV91"/>
      <c r="TLW91"/>
      <c r="TLX91"/>
      <c r="TLY91"/>
      <c r="TLZ91"/>
      <c r="TMA91"/>
      <c r="TMB91"/>
      <c r="TMC91"/>
      <c r="TMD91"/>
      <c r="TME91"/>
      <c r="TMF91"/>
      <c r="TMG91"/>
      <c r="TMH91"/>
      <c r="TMI91"/>
      <c r="TMJ91"/>
      <c r="TMK91"/>
      <c r="TML91"/>
      <c r="TMM91"/>
      <c r="TMN91"/>
      <c r="TMO91"/>
      <c r="TMP91"/>
      <c r="TMQ91"/>
      <c r="TMR91"/>
      <c r="TMS91"/>
      <c r="TMT91"/>
      <c r="TMU91"/>
      <c r="TMV91"/>
      <c r="TMW91"/>
      <c r="TMX91"/>
      <c r="TMY91"/>
      <c r="TMZ91"/>
      <c r="TNA91"/>
      <c r="TNB91"/>
      <c r="TNC91"/>
      <c r="TND91"/>
      <c r="TNE91"/>
      <c r="TNF91"/>
      <c r="TNG91"/>
      <c r="TNH91"/>
      <c r="TNI91"/>
      <c r="TNJ91"/>
      <c r="TNK91"/>
      <c r="TNL91"/>
      <c r="TNM91"/>
      <c r="TNN91"/>
      <c r="TNO91"/>
      <c r="TNP91"/>
      <c r="TNQ91"/>
      <c r="TNR91"/>
      <c r="TNS91"/>
      <c r="TNT91"/>
      <c r="TNU91"/>
      <c r="TNV91"/>
      <c r="TNW91"/>
      <c r="TNX91"/>
      <c r="TNY91"/>
      <c r="TNZ91"/>
      <c r="TOA91"/>
      <c r="TOB91"/>
      <c r="TOC91"/>
      <c r="TOD91"/>
      <c r="TOE91"/>
      <c r="TOF91"/>
      <c r="TOG91"/>
      <c r="TOH91"/>
      <c r="TOI91"/>
      <c r="TOJ91"/>
      <c r="TOK91"/>
      <c r="TOL91"/>
      <c r="TOM91"/>
      <c r="TON91"/>
      <c r="TOO91"/>
      <c r="TOP91"/>
      <c r="TOQ91"/>
      <c r="TOR91"/>
      <c r="TOS91"/>
      <c r="TOT91"/>
      <c r="TOU91"/>
      <c r="TOV91"/>
      <c r="TOW91"/>
      <c r="TOX91"/>
      <c r="TOY91"/>
      <c r="TOZ91"/>
      <c r="TPA91"/>
      <c r="TPB91"/>
      <c r="TPC91"/>
      <c r="TPD91"/>
      <c r="TPE91"/>
      <c r="TPF91"/>
      <c r="TPG91"/>
      <c r="TPH91"/>
      <c r="TPI91"/>
      <c r="TPJ91"/>
      <c r="TPK91"/>
      <c r="TPL91"/>
      <c r="TPM91"/>
      <c r="TPN91"/>
      <c r="TPO91"/>
      <c r="TPP91"/>
      <c r="TPQ91"/>
      <c r="TPR91"/>
      <c r="TPS91"/>
      <c r="TPT91"/>
      <c r="TPU91"/>
      <c r="TPV91"/>
      <c r="TPW91"/>
      <c r="TPX91"/>
      <c r="TPY91"/>
      <c r="TPZ91"/>
      <c r="TQA91"/>
      <c r="TQB91"/>
      <c r="TQC91"/>
      <c r="TQD91"/>
      <c r="TQE91"/>
      <c r="TQF91"/>
      <c r="TQG91"/>
      <c r="TQH91"/>
      <c r="TQI91"/>
      <c r="TQJ91"/>
      <c r="TQK91"/>
      <c r="TQL91"/>
      <c r="TQM91"/>
      <c r="TQN91"/>
      <c r="TQO91"/>
      <c r="TQP91"/>
      <c r="TQQ91"/>
      <c r="TQR91"/>
      <c r="TQS91"/>
      <c r="TQT91"/>
      <c r="TQU91"/>
      <c r="TQV91"/>
      <c r="TQW91"/>
      <c r="TQX91"/>
      <c r="TQY91"/>
      <c r="TQZ91"/>
      <c r="TRA91"/>
      <c r="TRB91"/>
      <c r="TRC91"/>
      <c r="TRD91"/>
      <c r="TRE91"/>
      <c r="TRF91"/>
      <c r="TRG91"/>
      <c r="TRH91"/>
      <c r="TRI91"/>
      <c r="TRJ91"/>
      <c r="TRK91"/>
      <c r="TRL91"/>
      <c r="TRM91"/>
      <c r="TRN91"/>
      <c r="TRO91"/>
      <c r="TRP91"/>
      <c r="TRQ91"/>
      <c r="TRR91"/>
      <c r="TRS91"/>
      <c r="TRT91"/>
      <c r="TRU91"/>
      <c r="TRV91"/>
      <c r="TRW91"/>
      <c r="TRX91"/>
      <c r="TRY91"/>
      <c r="TRZ91"/>
      <c r="TSA91"/>
      <c r="TSB91"/>
      <c r="TSC91"/>
      <c r="TSD91"/>
      <c r="TSE91"/>
      <c r="TSF91"/>
      <c r="TSG91"/>
      <c r="TSH91"/>
      <c r="TSI91"/>
      <c r="TSJ91"/>
      <c r="TSK91"/>
      <c r="TSL91"/>
      <c r="TSM91"/>
      <c r="TSN91"/>
      <c r="TSO91"/>
      <c r="TSP91"/>
      <c r="TSQ91"/>
      <c r="TSR91"/>
      <c r="TSS91"/>
      <c r="TST91"/>
      <c r="TSU91"/>
      <c r="TSV91"/>
      <c r="TSW91"/>
      <c r="TSX91"/>
      <c r="TSY91"/>
      <c r="TSZ91"/>
      <c r="TTA91"/>
      <c r="TTB91"/>
      <c r="TTC91"/>
      <c r="TTD91"/>
      <c r="TTE91"/>
      <c r="TTF91"/>
      <c r="TTG91"/>
      <c r="TTH91"/>
      <c r="TTI91"/>
      <c r="TTJ91"/>
      <c r="TTK91"/>
      <c r="TTL91"/>
      <c r="TTM91"/>
      <c r="TTN91"/>
      <c r="TTO91"/>
      <c r="TTP91"/>
      <c r="TTQ91"/>
      <c r="TTR91"/>
      <c r="TTS91"/>
      <c r="TTT91"/>
      <c r="TTU91"/>
      <c r="TTV91"/>
      <c r="TTW91"/>
      <c r="TTX91"/>
      <c r="TTY91"/>
      <c r="TTZ91"/>
      <c r="TUA91"/>
      <c r="TUB91"/>
      <c r="TUC91"/>
      <c r="TUD91"/>
      <c r="TUE91"/>
      <c r="TUF91"/>
      <c r="TUG91"/>
      <c r="TUH91"/>
      <c r="TUI91"/>
      <c r="TUJ91"/>
      <c r="TUK91"/>
      <c r="TUL91"/>
      <c r="TUM91"/>
      <c r="TUN91"/>
      <c r="TUO91"/>
      <c r="TUP91"/>
      <c r="TUQ91"/>
      <c r="TUR91"/>
      <c r="TUS91"/>
      <c r="TUT91"/>
      <c r="TUU91"/>
      <c r="TUV91"/>
      <c r="TUW91"/>
      <c r="TUX91"/>
      <c r="TUY91"/>
      <c r="TUZ91"/>
      <c r="TVA91"/>
      <c r="TVB91"/>
      <c r="TVC91"/>
      <c r="TVD91"/>
      <c r="TVE91"/>
      <c r="TVF91"/>
      <c r="TVG91"/>
      <c r="TVH91"/>
      <c r="TVI91"/>
      <c r="TVJ91"/>
      <c r="TVK91"/>
      <c r="TVL91"/>
      <c r="TVM91"/>
      <c r="TVN91"/>
      <c r="TVO91"/>
      <c r="TVP91"/>
      <c r="TVQ91"/>
      <c r="TVR91"/>
      <c r="TVS91"/>
      <c r="TVT91"/>
      <c r="TVU91"/>
      <c r="TVV91"/>
      <c r="TVW91"/>
      <c r="TVX91"/>
      <c r="TVY91"/>
      <c r="TVZ91"/>
      <c r="TWA91"/>
      <c r="TWB91"/>
      <c r="TWC91"/>
      <c r="TWD91"/>
      <c r="TWE91"/>
      <c r="TWF91"/>
      <c r="TWG91"/>
      <c r="TWH91"/>
      <c r="TWI91"/>
      <c r="TWJ91"/>
      <c r="TWK91"/>
      <c r="TWL91"/>
      <c r="TWM91"/>
      <c r="TWN91"/>
      <c r="TWO91"/>
      <c r="TWP91"/>
      <c r="TWQ91"/>
      <c r="TWR91"/>
      <c r="TWS91"/>
      <c r="TWT91"/>
      <c r="TWU91"/>
      <c r="TWV91"/>
      <c r="TWW91"/>
      <c r="TWX91"/>
      <c r="TWY91"/>
      <c r="TWZ91"/>
      <c r="TXA91"/>
      <c r="TXB91"/>
      <c r="TXC91"/>
      <c r="TXD91"/>
      <c r="TXE91"/>
      <c r="TXF91"/>
      <c r="TXG91"/>
      <c r="TXH91"/>
      <c r="TXI91"/>
      <c r="TXJ91"/>
      <c r="TXK91"/>
      <c r="TXL91"/>
      <c r="TXM91"/>
      <c r="TXN91"/>
      <c r="TXO91"/>
      <c r="TXP91"/>
      <c r="TXQ91"/>
      <c r="TXR91"/>
      <c r="TXS91"/>
      <c r="TXT91"/>
      <c r="TXU91"/>
      <c r="TXV91"/>
      <c r="TXW91"/>
      <c r="TXX91"/>
      <c r="TXY91"/>
      <c r="TXZ91"/>
      <c r="TYA91"/>
      <c r="TYB91"/>
      <c r="TYC91"/>
      <c r="TYD91"/>
      <c r="TYE91"/>
      <c r="TYF91"/>
      <c r="TYG91"/>
      <c r="TYH91"/>
      <c r="TYI91"/>
      <c r="TYJ91"/>
      <c r="TYK91"/>
      <c r="TYL91"/>
      <c r="TYM91"/>
      <c r="TYN91"/>
      <c r="TYO91"/>
      <c r="TYP91"/>
      <c r="TYQ91"/>
      <c r="TYR91"/>
      <c r="TYS91"/>
      <c r="TYT91"/>
      <c r="TYU91"/>
      <c r="TYV91"/>
      <c r="TYW91"/>
      <c r="TYX91"/>
      <c r="TYY91"/>
      <c r="TYZ91"/>
      <c r="TZA91"/>
      <c r="TZB91"/>
      <c r="TZC91"/>
      <c r="TZD91"/>
      <c r="TZE91"/>
      <c r="TZF91"/>
      <c r="TZG91"/>
      <c r="TZH91"/>
      <c r="TZI91"/>
      <c r="TZJ91"/>
      <c r="TZK91"/>
      <c r="TZL91"/>
      <c r="TZM91"/>
      <c r="TZN91"/>
      <c r="TZO91"/>
      <c r="TZP91"/>
      <c r="TZQ91"/>
      <c r="TZR91"/>
      <c r="TZS91"/>
      <c r="TZT91"/>
      <c r="TZU91"/>
      <c r="TZV91"/>
      <c r="TZW91"/>
      <c r="TZX91"/>
      <c r="TZY91"/>
      <c r="TZZ91"/>
      <c r="UAA91"/>
      <c r="UAB91"/>
      <c r="UAC91"/>
      <c r="UAD91"/>
      <c r="UAE91"/>
      <c r="UAF91"/>
      <c r="UAG91"/>
      <c r="UAH91"/>
      <c r="UAI91"/>
      <c r="UAJ91"/>
      <c r="UAK91"/>
      <c r="UAL91"/>
      <c r="UAM91"/>
      <c r="UAN91"/>
      <c r="UAO91"/>
      <c r="UAP91"/>
      <c r="UAQ91"/>
      <c r="UAR91"/>
      <c r="UAS91"/>
      <c r="UAT91"/>
      <c r="UAU91"/>
      <c r="UAV91"/>
      <c r="UAW91"/>
      <c r="UAX91"/>
      <c r="UAY91"/>
      <c r="UAZ91"/>
      <c r="UBA91"/>
      <c r="UBB91"/>
      <c r="UBC91"/>
      <c r="UBD91"/>
      <c r="UBE91"/>
      <c r="UBF91"/>
      <c r="UBG91"/>
      <c r="UBH91"/>
      <c r="UBI91"/>
      <c r="UBJ91"/>
      <c r="UBK91"/>
      <c r="UBL91"/>
      <c r="UBM91"/>
      <c r="UBN91"/>
      <c r="UBO91"/>
      <c r="UBP91"/>
      <c r="UBQ91"/>
      <c r="UBR91"/>
      <c r="UBS91"/>
      <c r="UBT91"/>
      <c r="UBU91"/>
      <c r="UBV91"/>
      <c r="UBW91"/>
      <c r="UBX91"/>
      <c r="UBY91"/>
      <c r="UBZ91"/>
      <c r="UCA91"/>
      <c r="UCB91"/>
      <c r="UCC91"/>
      <c r="UCD91"/>
      <c r="UCE91"/>
      <c r="UCF91"/>
      <c r="UCG91"/>
      <c r="UCH91"/>
      <c r="UCI91"/>
      <c r="UCJ91"/>
      <c r="UCK91"/>
      <c r="UCL91"/>
      <c r="UCM91"/>
      <c r="UCN91"/>
      <c r="UCO91"/>
      <c r="UCP91"/>
      <c r="UCQ91"/>
      <c r="UCR91"/>
      <c r="UCS91"/>
      <c r="UCT91"/>
      <c r="UCU91"/>
      <c r="UCV91"/>
      <c r="UCW91"/>
      <c r="UCX91"/>
      <c r="UCY91"/>
      <c r="UCZ91"/>
      <c r="UDA91"/>
      <c r="UDB91"/>
      <c r="UDC91"/>
      <c r="UDD91"/>
      <c r="UDE91"/>
      <c r="UDF91"/>
      <c r="UDG91"/>
      <c r="UDH91"/>
      <c r="UDI91"/>
      <c r="UDJ91"/>
      <c r="UDK91"/>
      <c r="UDL91"/>
      <c r="UDM91"/>
      <c r="UDN91"/>
      <c r="UDO91"/>
      <c r="UDP91"/>
      <c r="UDQ91"/>
      <c r="UDR91"/>
      <c r="UDS91"/>
      <c r="UDT91"/>
      <c r="UDU91"/>
      <c r="UDV91"/>
      <c r="UDW91"/>
      <c r="UDX91"/>
      <c r="UDY91"/>
      <c r="UDZ91"/>
      <c r="UEA91"/>
      <c r="UEB91"/>
      <c r="UEC91"/>
      <c r="UED91"/>
      <c r="UEE91"/>
      <c r="UEF91"/>
      <c r="UEG91"/>
      <c r="UEH91"/>
      <c r="UEI91"/>
      <c r="UEJ91"/>
      <c r="UEK91"/>
      <c r="UEL91"/>
      <c r="UEM91"/>
      <c r="UEN91"/>
      <c r="UEO91"/>
      <c r="UEP91"/>
      <c r="UEQ91"/>
      <c r="UER91"/>
      <c r="UES91"/>
      <c r="UET91"/>
      <c r="UEU91"/>
      <c r="UEV91"/>
      <c r="UEW91"/>
      <c r="UEX91"/>
      <c r="UEY91"/>
      <c r="UEZ91"/>
      <c r="UFA91"/>
      <c r="UFB91"/>
      <c r="UFC91"/>
      <c r="UFD91"/>
      <c r="UFE91"/>
      <c r="UFF91"/>
      <c r="UFG91"/>
      <c r="UFH91"/>
      <c r="UFI91"/>
      <c r="UFJ91"/>
      <c r="UFK91"/>
      <c r="UFL91"/>
      <c r="UFM91"/>
      <c r="UFN91"/>
      <c r="UFO91"/>
      <c r="UFP91"/>
      <c r="UFQ91"/>
      <c r="UFR91"/>
      <c r="UFS91"/>
      <c r="UFT91"/>
      <c r="UFU91"/>
      <c r="UFV91"/>
      <c r="UFW91"/>
      <c r="UFX91"/>
      <c r="UFY91"/>
      <c r="UFZ91"/>
      <c r="UGA91"/>
      <c r="UGB91"/>
      <c r="UGC91"/>
      <c r="UGD91"/>
      <c r="UGE91"/>
      <c r="UGF91"/>
      <c r="UGG91"/>
      <c r="UGH91"/>
      <c r="UGI91"/>
      <c r="UGJ91"/>
      <c r="UGK91"/>
      <c r="UGL91"/>
      <c r="UGM91"/>
      <c r="UGN91"/>
      <c r="UGO91"/>
      <c r="UGP91"/>
      <c r="UGQ91"/>
      <c r="UGR91"/>
      <c r="UGS91"/>
      <c r="UGT91"/>
      <c r="UGU91"/>
      <c r="UGV91"/>
      <c r="UGW91"/>
      <c r="UGX91"/>
      <c r="UGY91"/>
      <c r="UGZ91"/>
      <c r="UHA91"/>
      <c r="UHB91"/>
      <c r="UHC91"/>
      <c r="UHD91"/>
      <c r="UHE91"/>
      <c r="UHF91"/>
      <c r="UHG91"/>
      <c r="UHH91"/>
      <c r="UHI91"/>
      <c r="UHJ91"/>
      <c r="UHK91"/>
      <c r="UHL91"/>
      <c r="UHM91"/>
      <c r="UHN91"/>
      <c r="UHO91"/>
      <c r="UHP91"/>
      <c r="UHQ91"/>
      <c r="UHR91"/>
      <c r="UHS91"/>
      <c r="UHT91"/>
      <c r="UHU91"/>
      <c r="UHV91"/>
      <c r="UHW91"/>
      <c r="UHX91"/>
      <c r="UHY91"/>
      <c r="UHZ91"/>
      <c r="UIA91"/>
      <c r="UIB91"/>
      <c r="UIC91"/>
      <c r="UID91"/>
      <c r="UIE91"/>
      <c r="UIF91"/>
      <c r="UIG91"/>
      <c r="UIH91"/>
      <c r="UII91"/>
      <c r="UIJ91"/>
      <c r="UIK91"/>
      <c r="UIL91"/>
      <c r="UIM91"/>
      <c r="UIN91"/>
      <c r="UIO91"/>
      <c r="UIP91"/>
      <c r="UIQ91"/>
      <c r="UIR91"/>
      <c r="UIS91"/>
      <c r="UIT91"/>
      <c r="UIU91"/>
      <c r="UIV91"/>
      <c r="UIW91"/>
      <c r="UIX91"/>
      <c r="UIY91"/>
      <c r="UIZ91"/>
      <c r="UJA91"/>
      <c r="UJB91"/>
      <c r="UJC91"/>
      <c r="UJD91"/>
      <c r="UJE91"/>
      <c r="UJF91"/>
      <c r="UJG91"/>
      <c r="UJH91"/>
      <c r="UJI91"/>
      <c r="UJJ91"/>
      <c r="UJK91"/>
      <c r="UJL91"/>
      <c r="UJM91"/>
      <c r="UJN91"/>
      <c r="UJO91"/>
      <c r="UJP91"/>
      <c r="UJQ91"/>
      <c r="UJR91"/>
      <c r="UJS91"/>
      <c r="UJT91"/>
      <c r="UJU91"/>
      <c r="UJV91"/>
      <c r="UJW91"/>
      <c r="UJX91"/>
      <c r="UJY91"/>
      <c r="UJZ91"/>
      <c r="UKA91"/>
      <c r="UKB91"/>
      <c r="UKC91"/>
      <c r="UKD91"/>
      <c r="UKE91"/>
      <c r="UKF91"/>
      <c r="UKG91"/>
      <c r="UKH91"/>
      <c r="UKI91"/>
      <c r="UKJ91"/>
      <c r="UKK91"/>
      <c r="UKL91"/>
      <c r="UKM91"/>
      <c r="UKN91"/>
      <c r="UKO91"/>
      <c r="UKP91"/>
      <c r="UKQ91"/>
      <c r="UKR91"/>
      <c r="UKS91"/>
      <c r="UKT91"/>
      <c r="UKU91"/>
      <c r="UKV91"/>
      <c r="UKW91"/>
      <c r="UKX91"/>
      <c r="UKY91"/>
      <c r="UKZ91"/>
      <c r="ULA91"/>
      <c r="ULB91"/>
      <c r="ULC91"/>
      <c r="ULD91"/>
      <c r="ULE91"/>
      <c r="ULF91"/>
      <c r="ULG91"/>
      <c r="ULH91"/>
      <c r="ULI91"/>
      <c r="ULJ91"/>
      <c r="ULK91"/>
      <c r="ULL91"/>
      <c r="ULM91"/>
      <c r="ULN91"/>
      <c r="ULO91"/>
      <c r="ULP91"/>
      <c r="ULQ91"/>
      <c r="ULR91"/>
      <c r="ULS91"/>
      <c r="ULT91"/>
      <c r="ULU91"/>
      <c r="ULV91"/>
      <c r="ULW91"/>
      <c r="ULX91"/>
      <c r="ULY91"/>
      <c r="ULZ91"/>
      <c r="UMA91"/>
      <c r="UMB91"/>
      <c r="UMC91"/>
      <c r="UMD91"/>
      <c r="UME91"/>
      <c r="UMF91"/>
      <c r="UMG91"/>
      <c r="UMH91"/>
      <c r="UMI91"/>
      <c r="UMJ91"/>
      <c r="UMK91"/>
      <c r="UML91"/>
      <c r="UMM91"/>
      <c r="UMN91"/>
      <c r="UMO91"/>
      <c r="UMP91"/>
      <c r="UMQ91"/>
      <c r="UMR91"/>
      <c r="UMS91"/>
      <c r="UMT91"/>
      <c r="UMU91"/>
      <c r="UMV91"/>
      <c r="UMW91"/>
      <c r="UMX91"/>
      <c r="UMY91"/>
      <c r="UMZ91"/>
      <c r="UNA91"/>
      <c r="UNB91"/>
      <c r="UNC91"/>
      <c r="UND91"/>
      <c r="UNE91"/>
      <c r="UNF91"/>
      <c r="UNG91"/>
      <c r="UNH91"/>
      <c r="UNI91"/>
      <c r="UNJ91"/>
      <c r="UNK91"/>
      <c r="UNL91"/>
      <c r="UNM91"/>
      <c r="UNN91"/>
      <c r="UNO91"/>
      <c r="UNP91"/>
      <c r="UNQ91"/>
      <c r="UNR91"/>
      <c r="UNS91"/>
      <c r="UNT91"/>
      <c r="UNU91"/>
      <c r="UNV91"/>
      <c r="UNW91"/>
      <c r="UNX91"/>
      <c r="UNY91"/>
      <c r="UNZ91"/>
      <c r="UOA91"/>
      <c r="UOB91"/>
      <c r="UOC91"/>
      <c r="UOD91"/>
      <c r="UOE91"/>
      <c r="UOF91"/>
      <c r="UOG91"/>
      <c r="UOH91"/>
      <c r="UOI91"/>
      <c r="UOJ91"/>
      <c r="UOK91"/>
      <c r="UOL91"/>
      <c r="UOM91"/>
      <c r="UON91"/>
      <c r="UOO91"/>
      <c r="UOP91"/>
      <c r="UOQ91"/>
      <c r="UOR91"/>
      <c r="UOS91"/>
      <c r="UOT91"/>
      <c r="UOU91"/>
      <c r="UOV91"/>
      <c r="UOW91"/>
      <c r="UOX91"/>
      <c r="UOY91"/>
      <c r="UOZ91"/>
      <c r="UPA91"/>
      <c r="UPB91"/>
      <c r="UPC91"/>
      <c r="UPD91"/>
      <c r="UPE91"/>
      <c r="UPF91"/>
      <c r="UPG91"/>
      <c r="UPH91"/>
      <c r="UPI91"/>
      <c r="UPJ91"/>
      <c r="UPK91"/>
      <c r="UPL91"/>
      <c r="UPM91"/>
      <c r="UPN91"/>
      <c r="UPO91"/>
      <c r="UPP91"/>
      <c r="UPQ91"/>
      <c r="UPR91"/>
      <c r="UPS91"/>
      <c r="UPT91"/>
      <c r="UPU91"/>
      <c r="UPV91"/>
      <c r="UPW91"/>
      <c r="UPX91"/>
      <c r="UPY91"/>
      <c r="UPZ91"/>
      <c r="UQA91"/>
      <c r="UQB91"/>
      <c r="UQC91"/>
      <c r="UQD91"/>
      <c r="UQE91"/>
      <c r="UQF91"/>
      <c r="UQG91"/>
      <c r="UQH91"/>
      <c r="UQI91"/>
      <c r="UQJ91"/>
      <c r="UQK91"/>
      <c r="UQL91"/>
      <c r="UQM91"/>
      <c r="UQN91"/>
      <c r="UQO91"/>
      <c r="UQP91"/>
      <c r="UQQ91"/>
      <c r="UQR91"/>
      <c r="UQS91"/>
      <c r="UQT91"/>
      <c r="UQU91"/>
      <c r="UQV91"/>
      <c r="UQW91"/>
      <c r="UQX91"/>
      <c r="UQY91"/>
      <c r="UQZ91"/>
      <c r="URA91"/>
      <c r="URB91"/>
      <c r="URC91"/>
      <c r="URD91"/>
      <c r="URE91"/>
      <c r="URF91"/>
      <c r="URG91"/>
      <c r="URH91"/>
      <c r="URI91"/>
      <c r="URJ91"/>
      <c r="URK91"/>
      <c r="URL91"/>
      <c r="URM91"/>
      <c r="URN91"/>
      <c r="URO91"/>
      <c r="URP91"/>
      <c r="URQ91"/>
      <c r="URR91"/>
      <c r="URS91"/>
      <c r="URT91"/>
      <c r="URU91"/>
      <c r="URV91"/>
      <c r="URW91"/>
      <c r="URX91"/>
      <c r="URY91"/>
      <c r="URZ91"/>
      <c r="USA91"/>
      <c r="USB91"/>
      <c r="USC91"/>
      <c r="USD91"/>
      <c r="USE91"/>
      <c r="USF91"/>
      <c r="USG91"/>
      <c r="USH91"/>
      <c r="USI91"/>
      <c r="USJ91"/>
      <c r="USK91"/>
      <c r="USL91"/>
      <c r="USM91"/>
      <c r="USN91"/>
      <c r="USO91"/>
      <c r="USP91"/>
      <c r="USQ91"/>
      <c r="USR91"/>
      <c r="USS91"/>
      <c r="UST91"/>
      <c r="USU91"/>
      <c r="USV91"/>
      <c r="USW91"/>
      <c r="USX91"/>
      <c r="USY91"/>
      <c r="USZ91"/>
      <c r="UTA91"/>
      <c r="UTB91"/>
      <c r="UTC91"/>
      <c r="UTD91"/>
      <c r="UTE91"/>
      <c r="UTF91"/>
      <c r="UTG91"/>
      <c r="UTH91"/>
      <c r="UTI91"/>
      <c r="UTJ91"/>
      <c r="UTK91"/>
      <c r="UTL91"/>
      <c r="UTM91"/>
      <c r="UTN91"/>
      <c r="UTO91"/>
      <c r="UTP91"/>
      <c r="UTQ91"/>
      <c r="UTR91"/>
      <c r="UTS91"/>
      <c r="UTT91"/>
      <c r="UTU91"/>
      <c r="UTV91"/>
      <c r="UTW91"/>
      <c r="UTX91"/>
      <c r="UTY91"/>
      <c r="UTZ91"/>
      <c r="UUA91"/>
      <c r="UUB91"/>
      <c r="UUC91"/>
      <c r="UUD91"/>
      <c r="UUE91"/>
      <c r="UUF91"/>
      <c r="UUG91"/>
      <c r="UUH91"/>
      <c r="UUI91"/>
      <c r="UUJ91"/>
      <c r="UUK91"/>
      <c r="UUL91"/>
      <c r="UUM91"/>
      <c r="UUN91"/>
      <c r="UUO91"/>
      <c r="UUP91"/>
      <c r="UUQ91"/>
      <c r="UUR91"/>
      <c r="UUS91"/>
      <c r="UUT91"/>
      <c r="UUU91"/>
      <c r="UUV91"/>
      <c r="UUW91"/>
      <c r="UUX91"/>
      <c r="UUY91"/>
      <c r="UUZ91"/>
      <c r="UVA91"/>
      <c r="UVB91"/>
      <c r="UVC91"/>
      <c r="UVD91"/>
      <c r="UVE91"/>
      <c r="UVF91"/>
      <c r="UVG91"/>
      <c r="UVH91"/>
      <c r="UVI91"/>
      <c r="UVJ91"/>
      <c r="UVK91"/>
      <c r="UVL91"/>
      <c r="UVM91"/>
      <c r="UVN91"/>
      <c r="UVO91"/>
      <c r="UVP91"/>
      <c r="UVQ91"/>
      <c r="UVR91"/>
      <c r="UVS91"/>
      <c r="UVT91"/>
      <c r="UVU91"/>
      <c r="UVV91"/>
      <c r="UVW91"/>
      <c r="UVX91"/>
      <c r="UVY91"/>
      <c r="UVZ91"/>
      <c r="UWA91"/>
      <c r="UWB91"/>
      <c r="UWC91"/>
      <c r="UWD91"/>
      <c r="UWE91"/>
      <c r="UWF91"/>
      <c r="UWG91"/>
      <c r="UWH91"/>
      <c r="UWI91"/>
      <c r="UWJ91"/>
      <c r="UWK91"/>
      <c r="UWL91"/>
      <c r="UWM91"/>
      <c r="UWN91"/>
      <c r="UWO91"/>
      <c r="UWP91"/>
      <c r="UWQ91"/>
      <c r="UWR91"/>
      <c r="UWS91"/>
      <c r="UWT91"/>
      <c r="UWU91"/>
      <c r="UWV91"/>
      <c r="UWW91"/>
      <c r="UWX91"/>
      <c r="UWY91"/>
      <c r="UWZ91"/>
      <c r="UXA91"/>
      <c r="UXB91"/>
      <c r="UXC91"/>
      <c r="UXD91"/>
      <c r="UXE91"/>
      <c r="UXF91"/>
      <c r="UXG91"/>
      <c r="UXH91"/>
      <c r="UXI91"/>
      <c r="UXJ91"/>
      <c r="UXK91"/>
      <c r="UXL91"/>
      <c r="UXM91"/>
      <c r="UXN91"/>
      <c r="UXO91"/>
      <c r="UXP91"/>
      <c r="UXQ91"/>
      <c r="UXR91"/>
      <c r="UXS91"/>
      <c r="UXT91"/>
      <c r="UXU91"/>
      <c r="UXV91"/>
      <c r="UXW91"/>
      <c r="UXX91"/>
      <c r="UXY91"/>
      <c r="UXZ91"/>
      <c r="UYA91"/>
      <c r="UYB91"/>
      <c r="UYC91"/>
      <c r="UYD91"/>
      <c r="UYE91"/>
      <c r="UYF91"/>
      <c r="UYG91"/>
      <c r="UYH91"/>
      <c r="UYI91"/>
      <c r="UYJ91"/>
      <c r="UYK91"/>
      <c r="UYL91"/>
      <c r="UYM91"/>
      <c r="UYN91"/>
      <c r="UYO91"/>
      <c r="UYP91"/>
      <c r="UYQ91"/>
      <c r="UYR91"/>
      <c r="UYS91"/>
      <c r="UYT91"/>
      <c r="UYU91"/>
      <c r="UYV91"/>
      <c r="UYW91"/>
      <c r="UYX91"/>
      <c r="UYY91"/>
      <c r="UYZ91"/>
      <c r="UZA91"/>
      <c r="UZB91"/>
      <c r="UZC91"/>
      <c r="UZD91"/>
      <c r="UZE91"/>
      <c r="UZF91"/>
      <c r="UZG91"/>
      <c r="UZH91"/>
      <c r="UZI91"/>
      <c r="UZJ91"/>
      <c r="UZK91"/>
      <c r="UZL91"/>
      <c r="UZM91"/>
      <c r="UZN91"/>
      <c r="UZO91"/>
      <c r="UZP91"/>
      <c r="UZQ91"/>
      <c r="UZR91"/>
      <c r="UZS91"/>
      <c r="UZT91"/>
      <c r="UZU91"/>
      <c r="UZV91"/>
      <c r="UZW91"/>
      <c r="UZX91"/>
      <c r="UZY91"/>
      <c r="UZZ91"/>
      <c r="VAA91"/>
      <c r="VAB91"/>
      <c r="VAC91"/>
      <c r="VAD91"/>
      <c r="VAE91"/>
      <c r="VAF91"/>
      <c r="VAG91"/>
      <c r="VAH91"/>
      <c r="VAI91"/>
      <c r="VAJ91"/>
      <c r="VAK91"/>
      <c r="VAL91"/>
      <c r="VAM91"/>
      <c r="VAN91"/>
      <c r="VAO91"/>
      <c r="VAP91"/>
      <c r="VAQ91"/>
      <c r="VAR91"/>
      <c r="VAS91"/>
      <c r="VAT91"/>
      <c r="VAU91"/>
      <c r="VAV91"/>
      <c r="VAW91"/>
      <c r="VAX91"/>
      <c r="VAY91"/>
      <c r="VAZ91"/>
      <c r="VBA91"/>
      <c r="VBB91"/>
      <c r="VBC91"/>
      <c r="VBD91"/>
      <c r="VBE91"/>
      <c r="VBF91"/>
      <c r="VBG91"/>
      <c r="VBH91"/>
      <c r="VBI91"/>
      <c r="VBJ91"/>
      <c r="VBK91"/>
      <c r="VBL91"/>
      <c r="VBM91"/>
      <c r="VBN91"/>
      <c r="VBO91"/>
      <c r="VBP91"/>
      <c r="VBQ91"/>
      <c r="VBR91"/>
      <c r="VBS91"/>
      <c r="VBT91"/>
      <c r="VBU91"/>
      <c r="VBV91"/>
      <c r="VBW91"/>
      <c r="VBX91"/>
      <c r="VBY91"/>
      <c r="VBZ91"/>
      <c r="VCA91"/>
      <c r="VCB91"/>
      <c r="VCC91"/>
      <c r="VCD91"/>
      <c r="VCE91"/>
      <c r="VCF91"/>
      <c r="VCG91"/>
      <c r="VCH91"/>
      <c r="VCI91"/>
      <c r="VCJ91"/>
      <c r="VCK91"/>
      <c r="VCL91"/>
      <c r="VCM91"/>
      <c r="VCN91"/>
      <c r="VCO91"/>
      <c r="VCP91"/>
      <c r="VCQ91"/>
      <c r="VCR91"/>
      <c r="VCS91"/>
      <c r="VCT91"/>
      <c r="VCU91"/>
      <c r="VCV91"/>
      <c r="VCW91"/>
      <c r="VCX91"/>
      <c r="VCY91"/>
      <c r="VCZ91"/>
      <c r="VDA91"/>
      <c r="VDB91"/>
      <c r="VDC91"/>
      <c r="VDD91"/>
      <c r="VDE91"/>
      <c r="VDF91"/>
      <c r="VDG91"/>
      <c r="VDH91"/>
      <c r="VDI91"/>
      <c r="VDJ91"/>
      <c r="VDK91"/>
      <c r="VDL91"/>
      <c r="VDM91"/>
      <c r="VDN91"/>
      <c r="VDO91"/>
      <c r="VDP91"/>
      <c r="VDQ91"/>
      <c r="VDR91"/>
      <c r="VDS91"/>
      <c r="VDT91"/>
      <c r="VDU91"/>
      <c r="VDV91"/>
      <c r="VDW91"/>
      <c r="VDX91"/>
      <c r="VDY91"/>
      <c r="VDZ91"/>
      <c r="VEA91"/>
      <c r="VEB91"/>
      <c r="VEC91"/>
      <c r="VED91"/>
      <c r="VEE91"/>
      <c r="VEF91"/>
      <c r="VEG91"/>
      <c r="VEH91"/>
      <c r="VEI91"/>
      <c r="VEJ91"/>
      <c r="VEK91"/>
      <c r="VEL91"/>
      <c r="VEM91"/>
      <c r="VEN91"/>
      <c r="VEO91"/>
      <c r="VEP91"/>
      <c r="VEQ91"/>
      <c r="VER91"/>
      <c r="VES91"/>
      <c r="VET91"/>
      <c r="VEU91"/>
      <c r="VEV91"/>
      <c r="VEW91"/>
      <c r="VEX91"/>
      <c r="VEY91"/>
      <c r="VEZ91"/>
      <c r="VFA91"/>
      <c r="VFB91"/>
      <c r="VFC91"/>
      <c r="VFD91"/>
      <c r="VFE91"/>
      <c r="VFF91"/>
      <c r="VFG91"/>
      <c r="VFH91"/>
      <c r="VFI91"/>
      <c r="VFJ91"/>
      <c r="VFK91"/>
      <c r="VFL91"/>
      <c r="VFM91"/>
      <c r="VFN91"/>
      <c r="VFO91"/>
      <c r="VFP91"/>
      <c r="VFQ91"/>
      <c r="VFR91"/>
      <c r="VFS91"/>
      <c r="VFT91"/>
      <c r="VFU91"/>
      <c r="VFV91"/>
      <c r="VFW91"/>
      <c r="VFX91"/>
      <c r="VFY91"/>
      <c r="VFZ91"/>
      <c r="VGA91"/>
      <c r="VGB91"/>
      <c r="VGC91"/>
      <c r="VGD91"/>
      <c r="VGE91"/>
      <c r="VGF91"/>
      <c r="VGG91"/>
      <c r="VGH91"/>
      <c r="VGI91"/>
      <c r="VGJ91"/>
      <c r="VGK91"/>
      <c r="VGL91"/>
      <c r="VGM91"/>
      <c r="VGN91"/>
      <c r="VGO91"/>
      <c r="VGP91"/>
      <c r="VGQ91"/>
      <c r="VGR91"/>
      <c r="VGS91"/>
      <c r="VGT91"/>
      <c r="VGU91"/>
      <c r="VGV91"/>
      <c r="VGW91"/>
      <c r="VGX91"/>
      <c r="VGY91"/>
      <c r="VGZ91"/>
      <c r="VHA91"/>
      <c r="VHB91"/>
      <c r="VHC91"/>
      <c r="VHD91"/>
      <c r="VHE91"/>
      <c r="VHF91"/>
      <c r="VHG91"/>
      <c r="VHH91"/>
      <c r="VHI91"/>
      <c r="VHJ91"/>
      <c r="VHK91"/>
      <c r="VHL91"/>
      <c r="VHM91"/>
      <c r="VHN91"/>
      <c r="VHO91"/>
      <c r="VHP91"/>
      <c r="VHQ91"/>
      <c r="VHR91"/>
      <c r="VHS91"/>
      <c r="VHT91"/>
      <c r="VHU91"/>
      <c r="VHV91"/>
      <c r="VHW91"/>
      <c r="VHX91"/>
      <c r="VHY91"/>
      <c r="VHZ91"/>
      <c r="VIA91"/>
      <c r="VIB91"/>
      <c r="VIC91"/>
      <c r="VID91"/>
      <c r="VIE91"/>
      <c r="VIF91"/>
      <c r="VIG91"/>
      <c r="VIH91"/>
      <c r="VII91"/>
      <c r="VIJ91"/>
      <c r="VIK91"/>
      <c r="VIL91"/>
      <c r="VIM91"/>
      <c r="VIN91"/>
      <c r="VIO91"/>
      <c r="VIP91"/>
      <c r="VIQ91"/>
      <c r="VIR91"/>
      <c r="VIS91"/>
      <c r="VIT91"/>
      <c r="VIU91"/>
      <c r="VIV91"/>
      <c r="VIW91"/>
      <c r="VIX91"/>
      <c r="VIY91"/>
      <c r="VIZ91"/>
      <c r="VJA91"/>
      <c r="VJB91"/>
      <c r="VJC91"/>
      <c r="VJD91"/>
      <c r="VJE91"/>
      <c r="VJF91"/>
      <c r="VJG91"/>
      <c r="VJH91"/>
      <c r="VJI91"/>
      <c r="VJJ91"/>
      <c r="VJK91"/>
      <c r="VJL91"/>
      <c r="VJM91"/>
      <c r="VJN91"/>
      <c r="VJO91"/>
      <c r="VJP91"/>
      <c r="VJQ91"/>
      <c r="VJR91"/>
      <c r="VJS91"/>
      <c r="VJT91"/>
      <c r="VJU91"/>
      <c r="VJV91"/>
      <c r="VJW91"/>
      <c r="VJX91"/>
      <c r="VJY91"/>
      <c r="VJZ91"/>
      <c r="VKA91"/>
      <c r="VKB91"/>
      <c r="VKC91"/>
      <c r="VKD91"/>
      <c r="VKE91"/>
      <c r="VKF91"/>
      <c r="VKG91"/>
      <c r="VKH91"/>
      <c r="VKI91"/>
      <c r="VKJ91"/>
      <c r="VKK91"/>
      <c r="VKL91"/>
      <c r="VKM91"/>
      <c r="VKN91"/>
      <c r="VKO91"/>
      <c r="VKP91"/>
      <c r="VKQ91"/>
      <c r="VKR91"/>
      <c r="VKS91"/>
      <c r="VKT91"/>
      <c r="VKU91"/>
      <c r="VKV91"/>
      <c r="VKW91"/>
      <c r="VKX91"/>
      <c r="VKY91"/>
      <c r="VKZ91"/>
      <c r="VLA91"/>
      <c r="VLB91"/>
      <c r="VLC91"/>
      <c r="VLD91"/>
      <c r="VLE91"/>
      <c r="VLF91"/>
      <c r="VLG91"/>
      <c r="VLH91"/>
      <c r="VLI91"/>
      <c r="VLJ91"/>
      <c r="VLK91"/>
      <c r="VLL91"/>
      <c r="VLM91"/>
      <c r="VLN91"/>
      <c r="VLO91"/>
      <c r="VLP91"/>
      <c r="VLQ91"/>
      <c r="VLR91"/>
      <c r="VLS91"/>
      <c r="VLT91"/>
      <c r="VLU91"/>
      <c r="VLV91"/>
      <c r="VLW91"/>
      <c r="VLX91"/>
      <c r="VLY91"/>
      <c r="VLZ91"/>
      <c r="VMA91"/>
      <c r="VMB91"/>
      <c r="VMC91"/>
      <c r="VMD91"/>
      <c r="VME91"/>
      <c r="VMF91"/>
      <c r="VMG91"/>
      <c r="VMH91"/>
      <c r="VMI91"/>
      <c r="VMJ91"/>
      <c r="VMK91"/>
      <c r="VML91"/>
      <c r="VMM91"/>
      <c r="VMN91"/>
      <c r="VMO91"/>
      <c r="VMP91"/>
      <c r="VMQ91"/>
      <c r="VMR91"/>
      <c r="VMS91"/>
      <c r="VMT91"/>
      <c r="VMU91"/>
      <c r="VMV91"/>
      <c r="VMW91"/>
      <c r="VMX91"/>
      <c r="VMY91"/>
      <c r="VMZ91"/>
      <c r="VNA91"/>
      <c r="VNB91"/>
      <c r="VNC91"/>
      <c r="VND91"/>
      <c r="VNE91"/>
      <c r="VNF91"/>
      <c r="VNG91"/>
      <c r="VNH91"/>
      <c r="VNI91"/>
      <c r="VNJ91"/>
      <c r="VNK91"/>
      <c r="VNL91"/>
      <c r="VNM91"/>
      <c r="VNN91"/>
      <c r="VNO91"/>
      <c r="VNP91"/>
      <c r="VNQ91"/>
      <c r="VNR91"/>
      <c r="VNS91"/>
      <c r="VNT91"/>
      <c r="VNU91"/>
      <c r="VNV91"/>
      <c r="VNW91"/>
      <c r="VNX91"/>
      <c r="VNY91"/>
      <c r="VNZ91"/>
      <c r="VOA91"/>
      <c r="VOB91"/>
      <c r="VOC91"/>
      <c r="VOD91"/>
      <c r="VOE91"/>
      <c r="VOF91"/>
      <c r="VOG91"/>
      <c r="VOH91"/>
      <c r="VOI91"/>
      <c r="VOJ91"/>
      <c r="VOK91"/>
      <c r="VOL91"/>
      <c r="VOM91"/>
      <c r="VON91"/>
      <c r="VOO91"/>
      <c r="VOP91"/>
      <c r="VOQ91"/>
      <c r="VOR91"/>
      <c r="VOS91"/>
      <c r="VOT91"/>
      <c r="VOU91"/>
      <c r="VOV91"/>
      <c r="VOW91"/>
      <c r="VOX91"/>
      <c r="VOY91"/>
      <c r="VOZ91"/>
      <c r="VPA91"/>
      <c r="VPB91"/>
      <c r="VPC91"/>
      <c r="VPD91"/>
      <c r="VPE91"/>
      <c r="VPF91"/>
      <c r="VPG91"/>
      <c r="VPH91"/>
      <c r="VPI91"/>
      <c r="VPJ91"/>
      <c r="VPK91"/>
      <c r="VPL91"/>
      <c r="VPM91"/>
      <c r="VPN91"/>
      <c r="VPO91"/>
      <c r="VPP91"/>
      <c r="VPQ91"/>
      <c r="VPR91"/>
      <c r="VPS91"/>
      <c r="VPT91"/>
      <c r="VPU91"/>
      <c r="VPV91"/>
      <c r="VPW91"/>
      <c r="VPX91"/>
      <c r="VPY91"/>
      <c r="VPZ91"/>
      <c r="VQA91"/>
      <c r="VQB91"/>
      <c r="VQC91"/>
      <c r="VQD91"/>
      <c r="VQE91"/>
      <c r="VQF91"/>
      <c r="VQG91"/>
      <c r="VQH91"/>
      <c r="VQI91"/>
      <c r="VQJ91"/>
      <c r="VQK91"/>
      <c r="VQL91"/>
      <c r="VQM91"/>
      <c r="VQN91"/>
      <c r="VQO91"/>
      <c r="VQP91"/>
      <c r="VQQ91"/>
      <c r="VQR91"/>
      <c r="VQS91"/>
      <c r="VQT91"/>
      <c r="VQU91"/>
      <c r="VQV91"/>
      <c r="VQW91"/>
      <c r="VQX91"/>
      <c r="VQY91"/>
      <c r="VQZ91"/>
      <c r="VRA91"/>
      <c r="VRB91"/>
      <c r="VRC91"/>
      <c r="VRD91"/>
      <c r="VRE91"/>
      <c r="VRF91"/>
      <c r="VRG91"/>
      <c r="VRH91"/>
      <c r="VRI91"/>
      <c r="VRJ91"/>
      <c r="VRK91"/>
      <c r="VRL91"/>
      <c r="VRM91"/>
      <c r="VRN91"/>
      <c r="VRO91"/>
      <c r="VRP91"/>
      <c r="VRQ91"/>
      <c r="VRR91"/>
      <c r="VRS91"/>
      <c r="VRT91"/>
      <c r="VRU91"/>
      <c r="VRV91"/>
      <c r="VRW91"/>
      <c r="VRX91"/>
      <c r="VRY91"/>
      <c r="VRZ91"/>
      <c r="VSA91"/>
      <c r="VSB91"/>
      <c r="VSC91"/>
      <c r="VSD91"/>
      <c r="VSE91"/>
      <c r="VSF91"/>
      <c r="VSG91"/>
      <c r="VSH91"/>
      <c r="VSI91"/>
      <c r="VSJ91"/>
      <c r="VSK91"/>
      <c r="VSL91"/>
      <c r="VSM91"/>
      <c r="VSN91"/>
      <c r="VSO91"/>
      <c r="VSP91"/>
      <c r="VSQ91"/>
      <c r="VSR91"/>
      <c r="VSS91"/>
      <c r="VST91"/>
      <c r="VSU91"/>
      <c r="VSV91"/>
      <c r="VSW91"/>
      <c r="VSX91"/>
      <c r="VSY91"/>
      <c r="VSZ91"/>
      <c r="VTA91"/>
      <c r="VTB91"/>
      <c r="VTC91"/>
      <c r="VTD91"/>
      <c r="VTE91"/>
      <c r="VTF91"/>
      <c r="VTG91"/>
      <c r="VTH91"/>
      <c r="VTI91"/>
      <c r="VTJ91"/>
      <c r="VTK91"/>
      <c r="VTL91"/>
      <c r="VTM91"/>
      <c r="VTN91"/>
      <c r="VTO91"/>
      <c r="VTP91"/>
      <c r="VTQ91"/>
      <c r="VTR91"/>
      <c r="VTS91"/>
      <c r="VTT91"/>
      <c r="VTU91"/>
      <c r="VTV91"/>
      <c r="VTW91"/>
      <c r="VTX91"/>
      <c r="VTY91"/>
      <c r="VTZ91"/>
      <c r="VUA91"/>
      <c r="VUB91"/>
      <c r="VUC91"/>
      <c r="VUD91"/>
      <c r="VUE91"/>
      <c r="VUF91"/>
      <c r="VUG91"/>
      <c r="VUH91"/>
      <c r="VUI91"/>
      <c r="VUJ91"/>
      <c r="VUK91"/>
      <c r="VUL91"/>
      <c r="VUM91"/>
      <c r="VUN91"/>
      <c r="VUO91"/>
      <c r="VUP91"/>
      <c r="VUQ91"/>
      <c r="VUR91"/>
      <c r="VUS91"/>
      <c r="VUT91"/>
      <c r="VUU91"/>
      <c r="VUV91"/>
      <c r="VUW91"/>
      <c r="VUX91"/>
      <c r="VUY91"/>
      <c r="VUZ91"/>
      <c r="VVA91"/>
      <c r="VVB91"/>
      <c r="VVC91"/>
      <c r="VVD91"/>
      <c r="VVE91"/>
      <c r="VVF91"/>
      <c r="VVG91"/>
      <c r="VVH91"/>
      <c r="VVI91"/>
      <c r="VVJ91"/>
      <c r="VVK91"/>
      <c r="VVL91"/>
      <c r="VVM91"/>
      <c r="VVN91"/>
      <c r="VVO91"/>
      <c r="VVP91"/>
      <c r="VVQ91"/>
      <c r="VVR91"/>
      <c r="VVS91"/>
      <c r="VVT91"/>
      <c r="VVU91"/>
      <c r="VVV91"/>
      <c r="VVW91"/>
      <c r="VVX91"/>
      <c r="VVY91"/>
      <c r="VVZ91"/>
      <c r="VWA91"/>
      <c r="VWB91"/>
      <c r="VWC91"/>
      <c r="VWD91"/>
      <c r="VWE91"/>
      <c r="VWF91"/>
      <c r="VWG91"/>
      <c r="VWH91"/>
      <c r="VWI91"/>
      <c r="VWJ91"/>
      <c r="VWK91"/>
      <c r="VWL91"/>
      <c r="VWM91"/>
      <c r="VWN91"/>
      <c r="VWO91"/>
      <c r="VWP91"/>
      <c r="VWQ91"/>
      <c r="VWR91"/>
      <c r="VWS91"/>
      <c r="VWT91"/>
      <c r="VWU91"/>
      <c r="VWV91"/>
      <c r="VWW91"/>
      <c r="VWX91"/>
      <c r="VWY91"/>
      <c r="VWZ91"/>
      <c r="VXA91"/>
      <c r="VXB91"/>
      <c r="VXC91"/>
      <c r="VXD91"/>
      <c r="VXE91"/>
      <c r="VXF91"/>
      <c r="VXG91"/>
      <c r="VXH91"/>
      <c r="VXI91"/>
      <c r="VXJ91"/>
      <c r="VXK91"/>
      <c r="VXL91"/>
      <c r="VXM91"/>
      <c r="VXN91"/>
      <c r="VXO91"/>
      <c r="VXP91"/>
      <c r="VXQ91"/>
      <c r="VXR91"/>
      <c r="VXS91"/>
      <c r="VXT91"/>
      <c r="VXU91"/>
      <c r="VXV91"/>
      <c r="VXW91"/>
      <c r="VXX91"/>
      <c r="VXY91"/>
      <c r="VXZ91"/>
      <c r="VYA91"/>
      <c r="VYB91"/>
      <c r="VYC91"/>
      <c r="VYD91"/>
      <c r="VYE91"/>
      <c r="VYF91"/>
      <c r="VYG91"/>
      <c r="VYH91"/>
      <c r="VYI91"/>
      <c r="VYJ91"/>
      <c r="VYK91"/>
      <c r="VYL91"/>
      <c r="VYM91"/>
      <c r="VYN91"/>
      <c r="VYO91"/>
      <c r="VYP91"/>
      <c r="VYQ91"/>
      <c r="VYR91"/>
      <c r="VYS91"/>
      <c r="VYT91"/>
      <c r="VYU91"/>
      <c r="VYV91"/>
      <c r="VYW91"/>
      <c r="VYX91"/>
      <c r="VYY91"/>
      <c r="VYZ91"/>
      <c r="VZA91"/>
      <c r="VZB91"/>
      <c r="VZC91"/>
      <c r="VZD91"/>
      <c r="VZE91"/>
      <c r="VZF91"/>
      <c r="VZG91"/>
      <c r="VZH91"/>
      <c r="VZI91"/>
      <c r="VZJ91"/>
      <c r="VZK91"/>
      <c r="VZL91"/>
      <c r="VZM91"/>
      <c r="VZN91"/>
      <c r="VZO91"/>
      <c r="VZP91"/>
      <c r="VZQ91"/>
      <c r="VZR91"/>
      <c r="VZS91"/>
      <c r="VZT91"/>
      <c r="VZU91"/>
      <c r="VZV91"/>
      <c r="VZW91"/>
      <c r="VZX91"/>
      <c r="VZY91"/>
      <c r="VZZ91"/>
      <c r="WAA91"/>
      <c r="WAB91"/>
      <c r="WAC91"/>
      <c r="WAD91"/>
      <c r="WAE91"/>
      <c r="WAF91"/>
      <c r="WAG91"/>
      <c r="WAH91"/>
      <c r="WAI91"/>
      <c r="WAJ91"/>
      <c r="WAK91"/>
      <c r="WAL91"/>
      <c r="WAM91"/>
      <c r="WAN91"/>
      <c r="WAO91"/>
      <c r="WAP91"/>
      <c r="WAQ91"/>
      <c r="WAR91"/>
      <c r="WAS91"/>
      <c r="WAT91"/>
      <c r="WAU91"/>
      <c r="WAV91"/>
      <c r="WAW91"/>
      <c r="WAX91"/>
      <c r="WAY91"/>
      <c r="WAZ91"/>
      <c r="WBA91"/>
      <c r="WBB91"/>
      <c r="WBC91"/>
      <c r="WBD91"/>
      <c r="WBE91"/>
      <c r="WBF91"/>
      <c r="WBG91"/>
      <c r="WBH91"/>
      <c r="WBI91"/>
      <c r="WBJ91"/>
      <c r="WBK91"/>
      <c r="WBL91"/>
      <c r="WBM91"/>
      <c r="WBN91"/>
      <c r="WBO91"/>
      <c r="WBP91"/>
      <c r="WBQ91"/>
      <c r="WBR91"/>
      <c r="WBS91"/>
      <c r="WBT91"/>
      <c r="WBU91"/>
      <c r="WBV91"/>
      <c r="WBW91"/>
      <c r="WBX91"/>
      <c r="WBY91"/>
      <c r="WBZ91"/>
      <c r="WCA91"/>
      <c r="WCB91"/>
      <c r="WCC91"/>
      <c r="WCD91"/>
      <c r="WCE91"/>
      <c r="WCF91"/>
      <c r="WCG91"/>
      <c r="WCH91"/>
      <c r="WCI91"/>
      <c r="WCJ91"/>
      <c r="WCK91"/>
      <c r="WCL91"/>
      <c r="WCM91"/>
      <c r="WCN91"/>
      <c r="WCO91"/>
      <c r="WCP91"/>
      <c r="WCQ91"/>
      <c r="WCR91"/>
      <c r="WCS91"/>
      <c r="WCT91"/>
      <c r="WCU91"/>
      <c r="WCV91"/>
      <c r="WCW91"/>
      <c r="WCX91"/>
      <c r="WCY91"/>
      <c r="WCZ91"/>
      <c r="WDA91"/>
      <c r="WDB91"/>
      <c r="WDC91"/>
      <c r="WDD91"/>
      <c r="WDE91"/>
      <c r="WDF91"/>
      <c r="WDG91"/>
      <c r="WDH91"/>
      <c r="WDI91"/>
      <c r="WDJ91"/>
      <c r="WDK91"/>
      <c r="WDL91"/>
      <c r="WDM91"/>
      <c r="WDN91"/>
      <c r="WDO91"/>
      <c r="WDP91"/>
      <c r="WDQ91"/>
      <c r="WDR91"/>
      <c r="WDS91"/>
      <c r="WDT91"/>
      <c r="WDU91"/>
      <c r="WDV91"/>
      <c r="WDW91"/>
      <c r="WDX91"/>
      <c r="WDY91"/>
      <c r="WDZ91"/>
      <c r="WEA91"/>
      <c r="WEB91"/>
      <c r="WEC91"/>
      <c r="WED91"/>
      <c r="WEE91"/>
      <c r="WEF91"/>
      <c r="WEG91"/>
      <c r="WEH91"/>
      <c r="WEI91"/>
      <c r="WEJ91"/>
      <c r="WEK91"/>
      <c r="WEL91"/>
      <c r="WEM91"/>
      <c r="WEN91"/>
      <c r="WEO91"/>
      <c r="WEP91"/>
      <c r="WEQ91"/>
      <c r="WER91"/>
      <c r="WES91"/>
      <c r="WET91"/>
      <c r="WEU91"/>
      <c r="WEV91"/>
      <c r="WEW91"/>
      <c r="WEX91"/>
      <c r="WEY91"/>
      <c r="WEZ91"/>
      <c r="WFA91"/>
      <c r="WFB91"/>
      <c r="WFC91"/>
      <c r="WFD91"/>
      <c r="WFE91"/>
      <c r="WFF91"/>
      <c r="WFG91"/>
      <c r="WFH91"/>
      <c r="WFI91"/>
      <c r="WFJ91"/>
      <c r="WFK91"/>
      <c r="WFL91"/>
      <c r="WFM91"/>
      <c r="WFN91"/>
      <c r="WFO91"/>
      <c r="WFP91"/>
      <c r="WFQ91"/>
      <c r="WFR91"/>
      <c r="WFS91"/>
      <c r="WFT91"/>
      <c r="WFU91"/>
      <c r="WFV91"/>
      <c r="WFW91"/>
      <c r="WFX91"/>
      <c r="WFY91"/>
      <c r="WFZ91"/>
      <c r="WGA91"/>
      <c r="WGB91"/>
      <c r="WGC91"/>
      <c r="WGD91"/>
      <c r="WGE91"/>
      <c r="WGF91"/>
      <c r="WGG91"/>
      <c r="WGH91"/>
      <c r="WGI91"/>
      <c r="WGJ91"/>
      <c r="WGK91"/>
      <c r="WGL91"/>
      <c r="WGM91"/>
      <c r="WGN91"/>
      <c r="WGO91"/>
      <c r="WGP91"/>
      <c r="WGQ91"/>
      <c r="WGR91"/>
      <c r="WGS91"/>
      <c r="WGT91"/>
      <c r="WGU91"/>
      <c r="WGV91"/>
      <c r="WGW91"/>
      <c r="WGX91"/>
      <c r="WGY91"/>
      <c r="WGZ91"/>
      <c r="WHA91"/>
      <c r="WHB91"/>
      <c r="WHC91"/>
      <c r="WHD91"/>
      <c r="WHE91"/>
      <c r="WHF91"/>
      <c r="WHG91"/>
      <c r="WHH91"/>
      <c r="WHI91"/>
      <c r="WHJ91"/>
      <c r="WHK91"/>
      <c r="WHL91"/>
      <c r="WHM91"/>
      <c r="WHN91"/>
      <c r="WHO91"/>
      <c r="WHP91"/>
      <c r="WHQ91"/>
      <c r="WHR91"/>
      <c r="WHS91"/>
      <c r="WHT91"/>
      <c r="WHU91"/>
      <c r="WHV91"/>
      <c r="WHW91"/>
      <c r="WHX91"/>
      <c r="WHY91"/>
      <c r="WHZ91"/>
      <c r="WIA91"/>
      <c r="WIB91"/>
      <c r="WIC91"/>
      <c r="WID91"/>
      <c r="WIE91"/>
      <c r="WIF91"/>
      <c r="WIG91"/>
      <c r="WIH91"/>
      <c r="WII91"/>
      <c r="WIJ91"/>
      <c r="WIK91"/>
      <c r="WIL91"/>
      <c r="WIM91"/>
      <c r="WIN91"/>
      <c r="WIO91"/>
      <c r="WIP91"/>
      <c r="WIQ91"/>
      <c r="WIR91"/>
      <c r="WIS91"/>
      <c r="WIT91"/>
      <c r="WIU91"/>
      <c r="WIV91"/>
      <c r="WIW91"/>
      <c r="WIX91"/>
      <c r="WIY91"/>
      <c r="WIZ91"/>
      <c r="WJA91"/>
      <c r="WJB91"/>
      <c r="WJC91"/>
      <c r="WJD91"/>
      <c r="WJE91"/>
      <c r="WJF91"/>
      <c r="WJG91"/>
      <c r="WJH91"/>
      <c r="WJI91"/>
      <c r="WJJ91"/>
      <c r="WJK91"/>
      <c r="WJL91"/>
      <c r="WJM91"/>
      <c r="WJN91"/>
      <c r="WJO91"/>
      <c r="WJP91"/>
      <c r="WJQ91"/>
      <c r="WJR91"/>
      <c r="WJS91"/>
      <c r="WJT91"/>
      <c r="WJU91"/>
      <c r="WJV91"/>
      <c r="WJW91"/>
      <c r="WJX91"/>
      <c r="WJY91"/>
      <c r="WJZ91"/>
      <c r="WKA91"/>
      <c r="WKB91"/>
      <c r="WKC91"/>
      <c r="WKD91"/>
      <c r="WKE91"/>
      <c r="WKF91"/>
      <c r="WKG91"/>
      <c r="WKH91"/>
      <c r="WKI91"/>
      <c r="WKJ91"/>
      <c r="WKK91"/>
      <c r="WKL91"/>
      <c r="WKM91"/>
      <c r="WKN91"/>
      <c r="WKO91"/>
      <c r="WKP91"/>
      <c r="WKQ91"/>
      <c r="WKR91"/>
      <c r="WKS91"/>
      <c r="WKT91"/>
      <c r="WKU91"/>
      <c r="WKV91"/>
      <c r="WKW91"/>
      <c r="WKX91"/>
      <c r="WKY91"/>
      <c r="WKZ91"/>
      <c r="WLA91"/>
      <c r="WLB91"/>
      <c r="WLC91"/>
      <c r="WLD91"/>
      <c r="WLE91"/>
      <c r="WLF91"/>
      <c r="WLG91"/>
      <c r="WLH91"/>
      <c r="WLI91"/>
      <c r="WLJ91"/>
      <c r="WLK91"/>
      <c r="WLL91"/>
      <c r="WLM91"/>
      <c r="WLN91"/>
      <c r="WLO91"/>
      <c r="WLP91"/>
      <c r="WLQ91"/>
      <c r="WLR91"/>
      <c r="WLS91"/>
      <c r="WLT91"/>
      <c r="WLU91"/>
      <c r="WLV91"/>
      <c r="WLW91"/>
      <c r="WLX91"/>
      <c r="WLY91"/>
      <c r="WLZ91"/>
      <c r="WMA91"/>
      <c r="WMB91"/>
      <c r="WMC91"/>
      <c r="WMD91"/>
      <c r="WME91"/>
      <c r="WMF91"/>
      <c r="WMG91"/>
      <c r="WMH91"/>
      <c r="WMI91"/>
      <c r="WMJ91"/>
      <c r="WMK91"/>
      <c r="WML91"/>
      <c r="WMM91"/>
      <c r="WMN91"/>
      <c r="WMO91"/>
      <c r="WMP91"/>
      <c r="WMQ91"/>
      <c r="WMR91"/>
      <c r="WMS91"/>
      <c r="WMT91"/>
      <c r="WMU91"/>
      <c r="WMV91"/>
      <c r="WMW91"/>
      <c r="WMX91"/>
      <c r="WMY91"/>
      <c r="WMZ91"/>
      <c r="WNA91"/>
      <c r="WNB91"/>
      <c r="WNC91"/>
      <c r="WND91"/>
      <c r="WNE91"/>
      <c r="WNF91"/>
      <c r="WNG91"/>
      <c r="WNH91"/>
      <c r="WNI91"/>
      <c r="WNJ91"/>
      <c r="WNK91"/>
      <c r="WNL91"/>
      <c r="WNM91"/>
      <c r="WNN91"/>
      <c r="WNO91"/>
      <c r="WNP91"/>
      <c r="WNQ91"/>
      <c r="WNR91"/>
      <c r="WNS91"/>
      <c r="WNT91"/>
      <c r="WNU91"/>
      <c r="WNV91"/>
      <c r="WNW91"/>
      <c r="WNX91"/>
      <c r="WNY91"/>
      <c r="WNZ91"/>
      <c r="WOA91"/>
      <c r="WOB91"/>
      <c r="WOC91"/>
      <c r="WOD91"/>
      <c r="WOE91"/>
      <c r="WOF91"/>
      <c r="WOG91"/>
      <c r="WOH91"/>
      <c r="WOI91"/>
      <c r="WOJ91"/>
      <c r="WOK91"/>
      <c r="WOL91"/>
      <c r="WOM91"/>
      <c r="WON91"/>
      <c r="WOO91"/>
      <c r="WOP91"/>
      <c r="WOQ91"/>
      <c r="WOR91"/>
      <c r="WOS91"/>
      <c r="WOT91"/>
      <c r="WOU91"/>
      <c r="WOV91"/>
      <c r="WOW91"/>
      <c r="WOX91"/>
      <c r="WOY91"/>
      <c r="WOZ91"/>
      <c r="WPA91"/>
      <c r="WPB91"/>
      <c r="WPC91"/>
      <c r="WPD91"/>
      <c r="WPE91"/>
      <c r="WPF91"/>
      <c r="WPG91"/>
      <c r="WPH91"/>
      <c r="WPI91"/>
      <c r="WPJ91"/>
      <c r="WPK91"/>
      <c r="WPL91"/>
      <c r="WPM91"/>
      <c r="WPN91"/>
      <c r="WPO91"/>
      <c r="WPP91"/>
      <c r="WPQ91"/>
      <c r="WPR91"/>
      <c r="WPS91"/>
      <c r="WPT91"/>
      <c r="WPU91"/>
      <c r="WPV91"/>
      <c r="WPW91"/>
      <c r="WPX91"/>
      <c r="WPY91"/>
      <c r="WPZ91"/>
      <c r="WQA91"/>
      <c r="WQB91"/>
      <c r="WQC91"/>
      <c r="WQD91"/>
      <c r="WQE91"/>
      <c r="WQF91"/>
      <c r="WQG91"/>
      <c r="WQH91"/>
      <c r="WQI91"/>
      <c r="WQJ91"/>
      <c r="WQK91"/>
      <c r="WQL91"/>
      <c r="WQM91"/>
      <c r="WQN91"/>
      <c r="WQO91"/>
      <c r="WQP91"/>
      <c r="WQQ91"/>
      <c r="WQR91"/>
      <c r="WQS91"/>
      <c r="WQT91"/>
      <c r="WQU91"/>
      <c r="WQV91"/>
      <c r="WQW91"/>
      <c r="WQX91"/>
      <c r="WQY91"/>
      <c r="WQZ91"/>
      <c r="WRA91"/>
      <c r="WRB91"/>
      <c r="WRC91"/>
      <c r="WRD91"/>
      <c r="WRE91"/>
      <c r="WRF91"/>
      <c r="WRG91"/>
      <c r="WRH91"/>
      <c r="WRI91"/>
      <c r="WRJ91"/>
      <c r="WRK91"/>
      <c r="WRL91"/>
      <c r="WRM91"/>
      <c r="WRN91"/>
      <c r="WRO91"/>
      <c r="WRP91"/>
      <c r="WRQ91"/>
      <c r="WRR91"/>
      <c r="WRS91"/>
      <c r="WRT91"/>
      <c r="WRU91"/>
      <c r="WRV91"/>
      <c r="WRW91"/>
      <c r="WRX91"/>
      <c r="WRY91"/>
      <c r="WRZ91"/>
      <c r="WSA91"/>
      <c r="WSB91"/>
      <c r="WSC91"/>
      <c r="WSD91"/>
      <c r="WSE91"/>
      <c r="WSF91"/>
      <c r="WSG91"/>
      <c r="WSH91"/>
      <c r="WSI91"/>
      <c r="WSJ91"/>
      <c r="WSK91"/>
      <c r="WSL91"/>
      <c r="WSM91"/>
      <c r="WSN91"/>
      <c r="WSO91"/>
      <c r="WSP91"/>
      <c r="WSQ91"/>
      <c r="WSR91"/>
      <c r="WSS91"/>
      <c r="WST91"/>
      <c r="WSU91"/>
      <c r="WSV91"/>
      <c r="WSW91"/>
      <c r="WSX91"/>
      <c r="WSY91"/>
      <c r="WSZ91"/>
      <c r="WTA91"/>
      <c r="WTB91"/>
      <c r="WTC91"/>
      <c r="WTD91"/>
      <c r="WTE91"/>
      <c r="WTF91"/>
      <c r="WTG91"/>
      <c r="WTH91"/>
      <c r="WTI91"/>
      <c r="WTJ91"/>
      <c r="WTK91"/>
      <c r="WTL91"/>
      <c r="WTM91"/>
      <c r="WTN91"/>
      <c r="WTO91"/>
      <c r="WTP91"/>
      <c r="WTQ91"/>
      <c r="WTR91"/>
      <c r="WTS91"/>
      <c r="WTT91"/>
      <c r="WTU91"/>
      <c r="WTV91"/>
      <c r="WTW91"/>
      <c r="WTX91"/>
      <c r="WTY91"/>
      <c r="WTZ91"/>
      <c r="WUA91"/>
      <c r="WUB91"/>
      <c r="WUC91"/>
      <c r="WUD91"/>
      <c r="WUE91"/>
      <c r="WUF91"/>
      <c r="WUG91"/>
      <c r="WUH91"/>
      <c r="WUI91"/>
      <c r="WUJ91"/>
      <c r="WUK91"/>
      <c r="WUL91"/>
      <c r="WUM91"/>
      <c r="WUN91"/>
      <c r="WUO91"/>
      <c r="WUP91"/>
      <c r="WUQ91"/>
      <c r="WUR91"/>
      <c r="WUS91"/>
      <c r="WUT91"/>
      <c r="WUU91"/>
      <c r="WUV91"/>
      <c r="WUW91"/>
      <c r="WUX91"/>
      <c r="WUY91"/>
      <c r="WUZ91"/>
      <c r="WVA91"/>
      <c r="WVB91"/>
      <c r="WVC91"/>
      <c r="WVD91"/>
      <c r="WVE91"/>
      <c r="WVF91"/>
      <c r="WVG91"/>
      <c r="WVH91"/>
      <c r="WVI91"/>
      <c r="WVJ91"/>
      <c r="WVK91"/>
      <c r="WVL91"/>
      <c r="WVM91"/>
      <c r="WVN91"/>
      <c r="WVO91"/>
      <c r="WVP91"/>
      <c r="WVQ91"/>
      <c r="WVR91"/>
      <c r="WVS91"/>
      <c r="WVT91"/>
      <c r="WVU91"/>
      <c r="WVV91"/>
      <c r="WVW91"/>
      <c r="WVX91"/>
      <c r="WVY91"/>
      <c r="WVZ91"/>
      <c r="WWA91"/>
      <c r="WWB91"/>
      <c r="WWC91"/>
      <c r="WWD91"/>
      <c r="WWE91"/>
      <c r="WWF91"/>
      <c r="WWG91"/>
      <c r="WWH91"/>
      <c r="WWI91"/>
      <c r="WWJ91"/>
      <c r="WWK91"/>
      <c r="WWL91"/>
      <c r="WWM91"/>
      <c r="WWN91"/>
      <c r="WWO91"/>
      <c r="WWP91"/>
      <c r="WWQ91"/>
      <c r="WWR91"/>
      <c r="WWS91"/>
      <c r="WWT91"/>
      <c r="WWU91"/>
      <c r="WWV91"/>
      <c r="WWW91"/>
      <c r="WWX91"/>
      <c r="WWY91"/>
      <c r="WWZ91"/>
      <c r="WXA91"/>
      <c r="WXB91"/>
      <c r="WXC91"/>
      <c r="WXD91"/>
      <c r="WXE91"/>
      <c r="WXF91"/>
      <c r="WXG91"/>
      <c r="WXH91"/>
      <c r="WXI91"/>
      <c r="WXJ91"/>
      <c r="WXK91"/>
      <c r="WXL91"/>
      <c r="WXM91"/>
      <c r="WXN91"/>
      <c r="WXO91"/>
      <c r="WXP91"/>
      <c r="WXQ91"/>
      <c r="WXR91"/>
      <c r="WXS91"/>
      <c r="WXT91"/>
      <c r="WXU91"/>
      <c r="WXV91"/>
      <c r="WXW91"/>
      <c r="WXX91"/>
      <c r="WXY91"/>
      <c r="WXZ91"/>
      <c r="WYA91"/>
      <c r="WYB91"/>
      <c r="WYC91"/>
      <c r="WYD91"/>
      <c r="WYE91"/>
      <c r="WYF91"/>
      <c r="WYG91"/>
      <c r="WYH91"/>
      <c r="WYI91"/>
      <c r="WYJ91"/>
      <c r="WYK91"/>
      <c r="WYL91"/>
      <c r="WYM91"/>
      <c r="WYN91"/>
      <c r="WYO91"/>
      <c r="WYP91"/>
      <c r="WYQ91"/>
      <c r="WYR91"/>
      <c r="WYS91"/>
      <c r="WYT91"/>
      <c r="WYU91"/>
      <c r="WYV91"/>
      <c r="WYW91"/>
      <c r="WYX91"/>
      <c r="WYY91"/>
      <c r="WYZ91"/>
      <c r="WZA91"/>
      <c r="WZB91"/>
      <c r="WZC91"/>
      <c r="WZD91"/>
      <c r="WZE91"/>
      <c r="WZF91"/>
      <c r="WZG91"/>
      <c r="WZH91"/>
      <c r="WZI91"/>
      <c r="WZJ91"/>
      <c r="WZK91"/>
      <c r="WZL91"/>
      <c r="WZM91"/>
      <c r="WZN91"/>
      <c r="WZO91"/>
      <c r="WZP91"/>
      <c r="WZQ91"/>
      <c r="WZR91"/>
      <c r="WZS91"/>
      <c r="WZT91"/>
      <c r="WZU91"/>
      <c r="WZV91"/>
      <c r="WZW91"/>
      <c r="WZX91"/>
      <c r="WZY91"/>
      <c r="WZZ91"/>
      <c r="XAA91"/>
      <c r="XAB91"/>
      <c r="XAC91"/>
      <c r="XAD91"/>
      <c r="XAE91"/>
      <c r="XAF91"/>
      <c r="XAG91"/>
      <c r="XAH91"/>
      <c r="XAI91"/>
      <c r="XAJ91"/>
      <c r="XAK91"/>
      <c r="XAL91"/>
      <c r="XAM91"/>
      <c r="XAN91"/>
      <c r="XAO91"/>
      <c r="XAP91"/>
      <c r="XAQ91"/>
      <c r="XAR91"/>
      <c r="XAS91"/>
      <c r="XAT91"/>
      <c r="XAU91"/>
      <c r="XAV91"/>
      <c r="XAW91"/>
      <c r="XAX91"/>
      <c r="XAY91"/>
      <c r="XAZ91"/>
      <c r="XBA91"/>
      <c r="XBB91"/>
      <c r="XBC91"/>
      <c r="XBD91"/>
      <c r="XBE91"/>
      <c r="XBF91"/>
      <c r="XBG91"/>
      <c r="XBH91"/>
      <c r="XBI91"/>
      <c r="XBJ91"/>
      <c r="XBK91"/>
      <c r="XBL91"/>
      <c r="XBM91"/>
      <c r="XBN91"/>
      <c r="XBO91"/>
      <c r="XBP91"/>
      <c r="XBQ91"/>
      <c r="XBR91"/>
      <c r="XBS91"/>
      <c r="XBT91"/>
      <c r="XBU91"/>
      <c r="XBV91"/>
      <c r="XBW91"/>
      <c r="XBX91"/>
      <c r="XBY91"/>
      <c r="XBZ91"/>
      <c r="XCA91"/>
      <c r="XCB91"/>
      <c r="XCC91"/>
      <c r="XCD91"/>
      <c r="XCE91"/>
      <c r="XCF91"/>
      <c r="XCG91"/>
      <c r="XCH91"/>
      <c r="XCI91"/>
      <c r="XCJ91"/>
      <c r="XCK91"/>
      <c r="XCL91"/>
      <c r="XCM91"/>
      <c r="XCN91"/>
      <c r="XCO91"/>
      <c r="XCP91"/>
      <c r="XCQ91"/>
      <c r="XCR91"/>
      <c r="XCS91"/>
      <c r="XCT91"/>
      <c r="XCU91"/>
      <c r="XCV91"/>
      <c r="XCW91"/>
      <c r="XCX91"/>
      <c r="XCY91"/>
      <c r="XCZ91"/>
      <c r="XDA91"/>
      <c r="XDB91"/>
      <c r="XDC91"/>
      <c r="XDD91"/>
      <c r="XDE91"/>
      <c r="XDF91"/>
      <c r="XDG91"/>
      <c r="XDH91"/>
      <c r="XDI91"/>
      <c r="XDJ91"/>
      <c r="XDK91"/>
      <c r="XDL91"/>
      <c r="XDM91"/>
      <c r="XDN91"/>
      <c r="XDO91"/>
      <c r="XDP91"/>
      <c r="XDQ91"/>
      <c r="XDR91"/>
      <c r="XDS91"/>
      <c r="XDT91"/>
      <c r="XDU91"/>
      <c r="XDV91"/>
      <c r="XDW91"/>
      <c r="XDX91"/>
      <c r="XDY91"/>
      <c r="XDZ91"/>
      <c r="XEA91"/>
      <c r="XEB91"/>
      <c r="XEC91"/>
      <c r="XED91"/>
      <c r="XEE91"/>
      <c r="XEF91"/>
      <c r="XEG91"/>
      <c r="XEH91"/>
      <c r="XEI91"/>
      <c r="XEJ91"/>
      <c r="XEK91"/>
      <c r="XEL91"/>
      <c r="XEM91"/>
      <c r="XEN91"/>
      <c r="XEO91"/>
      <c r="XEP91"/>
      <c r="XEQ91"/>
      <c r="XER91"/>
      <c r="XES91"/>
      <c r="XET91"/>
      <c r="XEU91"/>
      <c r="XEV91"/>
      <c r="XEW91"/>
      <c r="XEX91"/>
      <c r="XEY91"/>
      <c r="XEZ91"/>
      <c r="XFA91"/>
      <c r="XFB91"/>
      <c r="XFC91"/>
    </row>
    <row r="92" spans="1:16383" ht="60" customHeight="1">
      <c r="A92" s="18">
        <v>91</v>
      </c>
      <c r="B92" s="16" t="s">
        <v>19329</v>
      </c>
      <c r="C92" s="54" t="s">
        <v>19590</v>
      </c>
      <c r="D92" s="20">
        <f>COUNTIFS(调查表!C:C,年代!C92,调查表!H:H,"不详")</f>
        <v>2</v>
      </c>
      <c r="E92" s="47">
        <f>COUNTIFS(调查表!C:C,年代!C92,调查表!H:H,"夏")</f>
        <v>0</v>
      </c>
      <c r="F92" s="20">
        <f>COUNTIFS(调查表!C:C,年代!C92,调查表!H:H,"商")</f>
        <v>0</v>
      </c>
      <c r="G92" s="20">
        <f>COUNTIFS(调查表!C:C,年代!C92,调查表!H:H,"周（春秋战国）")</f>
        <v>0</v>
      </c>
      <c r="H92" s="20">
        <f>COUNTIFS(调查表!C:C,年代!C92,调查表!H:H,"秦朝")</f>
        <v>0</v>
      </c>
      <c r="I92" s="20">
        <f>COUNTIFS(调查表!C:C,年代!C92,调查表!H:H,"西汉")</f>
        <v>0</v>
      </c>
      <c r="J92" s="20">
        <f>COUNTIFS(调查表!C:C,年代!C92,调查表!H:H,"新朝")</f>
        <v>0</v>
      </c>
      <c r="K92" s="20">
        <f>COUNTIFS(调查表!C:C,年代!C92,调查表!H:H,"东汉")</f>
        <v>0</v>
      </c>
      <c r="L92" s="20">
        <f>COUNTIFS(调查表!C:C,年代!C92,调查表!H:H,"三国")</f>
        <v>0</v>
      </c>
      <c r="M92" s="20">
        <f>COUNTIFS(调查表!C:C,年代!C92,调查表!H:H,"晋")</f>
        <v>0</v>
      </c>
      <c r="N92" s="20">
        <f>COUNTIFS(调查表!C:C,年代!C92,调查表!H:H,"南北朝")</f>
        <v>0</v>
      </c>
      <c r="O92" s="20">
        <f>COUNTIFS(调查表!C:C,年代!C92,调查表!H:H,"隋朝")</f>
        <v>0</v>
      </c>
      <c r="P92" s="20">
        <f>COUNTIFS(调查表!C:C,年代!C92,调查表!H:H,"唐朝")</f>
        <v>0</v>
      </c>
      <c r="Q92" s="20">
        <f>COUNTIFS(调查表!C:C,年代!C92,调查表!H:H,"五代十国")</f>
        <v>0</v>
      </c>
      <c r="R92" s="20">
        <f>COUNTIFS(调查表!C:C,年代!C92,调查表!H:H,"宋")</f>
        <v>0</v>
      </c>
      <c r="S92" s="20">
        <f>COUNTIFS(调查表!C:C,年代!C92,调查表!H:H,"元")</f>
        <v>0</v>
      </c>
      <c r="T92" s="20">
        <f>COUNTIFS(调查表!C:C,年代!C92,调查表!H:H,"明")</f>
        <v>6</v>
      </c>
      <c r="U92" s="20">
        <f>COUNTIFS(调查表!C:C,年代!C92,调查表!H:H,"清")</f>
        <v>31</v>
      </c>
      <c r="V92" s="20">
        <f>COUNTIFS(调查表!C:C,年代!C92,调查表!H:H,"中华民国")</f>
        <v>1</v>
      </c>
      <c r="W92" s="20">
        <f>COUNTIFS(调查表!C:C,年代!C92,调查表!H:H,"50年代")</f>
        <v>0</v>
      </c>
      <c r="X92" s="20">
        <f>COUNTIFS(调查表!C:C,年代!C92,调查表!H:H,"60年代")</f>
        <v>0</v>
      </c>
      <c r="Y92" s="20">
        <f>COUNTIFS(调查表!C:C,年代!C92,调查表!H:H,"70年代")</f>
        <v>0</v>
      </c>
      <c r="Z92" s="20">
        <f>COUNTIFS(调查表!C:C,年代!C92,调查表!H:H,"80年代")</f>
        <v>0</v>
      </c>
      <c r="AA92" s="20">
        <f>COUNTIFS(调查表!C:C,年代!C92,调查表!H:H,"现代")</f>
        <v>0</v>
      </c>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c r="AMK92"/>
      <c r="AML92"/>
      <c r="AMM92"/>
      <c r="AMN92"/>
      <c r="AMO92"/>
      <c r="AMP92"/>
      <c r="AMQ92"/>
      <c r="AMR92"/>
      <c r="AMS92"/>
      <c r="AMT92"/>
      <c r="AMU92"/>
      <c r="AMV92"/>
      <c r="AMW92"/>
      <c r="AMX92"/>
      <c r="AMY92"/>
      <c r="AMZ92"/>
      <c r="ANA92"/>
      <c r="ANB92"/>
      <c r="ANC92"/>
      <c r="AND92"/>
      <c r="ANE92"/>
      <c r="ANF92"/>
      <c r="ANG92"/>
      <c r="ANH92"/>
      <c r="ANI92"/>
      <c r="ANJ92"/>
      <c r="ANK92"/>
      <c r="ANL92"/>
      <c r="ANM92"/>
      <c r="ANN92"/>
      <c r="ANO92"/>
      <c r="ANP92"/>
      <c r="ANQ92"/>
      <c r="ANR92"/>
      <c r="ANS92"/>
      <c r="ANT92"/>
      <c r="ANU92"/>
      <c r="ANV92"/>
      <c r="ANW92"/>
      <c r="ANX92"/>
      <c r="ANY92"/>
      <c r="ANZ92"/>
      <c r="AOA92"/>
      <c r="AOB92"/>
      <c r="AOC92"/>
      <c r="AOD92"/>
      <c r="AOE92"/>
      <c r="AOF92"/>
      <c r="AOG92"/>
      <c r="AOH92"/>
      <c r="AOI92"/>
      <c r="AOJ92"/>
      <c r="AOK92"/>
      <c r="AOL92"/>
      <c r="AOM92"/>
      <c r="AON92"/>
      <c r="AOO92"/>
      <c r="AOP92"/>
      <c r="AOQ92"/>
      <c r="AOR92"/>
      <c r="AOS92"/>
      <c r="AOT92"/>
      <c r="AOU92"/>
      <c r="AOV92"/>
      <c r="AOW92"/>
      <c r="AOX92"/>
      <c r="AOY92"/>
      <c r="AOZ92"/>
      <c r="APA92"/>
      <c r="APB92"/>
      <c r="APC92"/>
      <c r="APD92"/>
      <c r="APE92"/>
      <c r="APF92"/>
      <c r="APG92"/>
      <c r="APH92"/>
      <c r="API92"/>
      <c r="APJ92"/>
      <c r="APK92"/>
      <c r="APL92"/>
      <c r="APM92"/>
      <c r="APN92"/>
      <c r="APO92"/>
      <c r="APP92"/>
      <c r="APQ92"/>
      <c r="APR92"/>
      <c r="APS92"/>
      <c r="APT92"/>
      <c r="APU92"/>
      <c r="APV92"/>
      <c r="APW92"/>
      <c r="APX92"/>
      <c r="APY92"/>
      <c r="APZ92"/>
      <c r="AQA92"/>
      <c r="AQB92"/>
      <c r="AQC92"/>
      <c r="AQD92"/>
      <c r="AQE92"/>
      <c r="AQF92"/>
      <c r="AQG92"/>
      <c r="AQH92"/>
      <c r="AQI92"/>
      <c r="AQJ92"/>
      <c r="AQK92"/>
      <c r="AQL92"/>
      <c r="AQM92"/>
      <c r="AQN92"/>
      <c r="AQO92"/>
      <c r="AQP92"/>
      <c r="AQQ92"/>
      <c r="AQR92"/>
      <c r="AQS92"/>
      <c r="AQT92"/>
      <c r="AQU92"/>
      <c r="AQV92"/>
      <c r="AQW92"/>
      <c r="AQX92"/>
      <c r="AQY92"/>
      <c r="AQZ92"/>
      <c r="ARA92"/>
      <c r="ARB92"/>
      <c r="ARC92"/>
      <c r="ARD92"/>
      <c r="ARE92"/>
      <c r="ARF92"/>
      <c r="ARG92"/>
      <c r="ARH92"/>
      <c r="ARI92"/>
      <c r="ARJ92"/>
      <c r="ARK92"/>
      <c r="ARL92"/>
      <c r="ARM92"/>
      <c r="ARN92"/>
      <c r="ARO92"/>
      <c r="ARP92"/>
      <c r="ARQ92"/>
      <c r="ARR92"/>
      <c r="ARS92"/>
      <c r="ART92"/>
      <c r="ARU92"/>
      <c r="ARV92"/>
      <c r="ARW92"/>
      <c r="ARX92"/>
      <c r="ARY92"/>
      <c r="ARZ92"/>
      <c r="ASA92"/>
      <c r="ASB92"/>
      <c r="ASC92"/>
      <c r="ASD92"/>
      <c r="ASE92"/>
      <c r="ASF92"/>
      <c r="ASG92"/>
      <c r="ASH92"/>
      <c r="ASI92"/>
      <c r="ASJ92"/>
      <c r="ASK92"/>
      <c r="ASL92"/>
      <c r="ASM92"/>
      <c r="ASN92"/>
      <c r="ASO92"/>
      <c r="ASP92"/>
      <c r="ASQ92"/>
      <c r="ASR92"/>
      <c r="ASS92"/>
      <c r="AST92"/>
      <c r="ASU92"/>
      <c r="ASV92"/>
      <c r="ASW92"/>
      <c r="ASX92"/>
      <c r="ASY92"/>
      <c r="ASZ92"/>
      <c r="ATA92"/>
      <c r="ATB92"/>
      <c r="ATC92"/>
      <c r="ATD92"/>
      <c r="ATE92"/>
      <c r="ATF92"/>
      <c r="ATG92"/>
      <c r="ATH92"/>
      <c r="ATI92"/>
      <c r="ATJ92"/>
      <c r="ATK92"/>
      <c r="ATL92"/>
      <c r="ATM92"/>
      <c r="ATN92"/>
      <c r="ATO92"/>
      <c r="ATP92"/>
      <c r="ATQ92"/>
      <c r="ATR92"/>
      <c r="ATS92"/>
      <c r="ATT92"/>
      <c r="ATU92"/>
      <c r="ATV92"/>
      <c r="ATW92"/>
      <c r="ATX92"/>
      <c r="ATY92"/>
      <c r="ATZ92"/>
      <c r="AUA92"/>
      <c r="AUB92"/>
      <c r="AUC92"/>
      <c r="AUD92"/>
      <c r="AUE92"/>
      <c r="AUF92"/>
      <c r="AUG92"/>
      <c r="AUH92"/>
      <c r="AUI92"/>
      <c r="AUJ92"/>
      <c r="AUK92"/>
      <c r="AUL92"/>
      <c r="AUM92"/>
      <c r="AUN92"/>
      <c r="AUO92"/>
      <c r="AUP92"/>
      <c r="AUQ92"/>
      <c r="AUR92"/>
      <c r="AUS92"/>
      <c r="AUT92"/>
      <c r="AUU92"/>
      <c r="AUV92"/>
      <c r="AUW92"/>
      <c r="AUX92"/>
      <c r="AUY92"/>
      <c r="AUZ92"/>
      <c r="AVA92"/>
      <c r="AVB92"/>
      <c r="AVC92"/>
      <c r="AVD92"/>
      <c r="AVE92"/>
      <c r="AVF92"/>
      <c r="AVG92"/>
      <c r="AVH92"/>
      <c r="AVI92"/>
      <c r="AVJ92"/>
      <c r="AVK92"/>
      <c r="AVL92"/>
      <c r="AVM92"/>
      <c r="AVN92"/>
      <c r="AVO92"/>
      <c r="AVP92"/>
      <c r="AVQ92"/>
      <c r="AVR92"/>
      <c r="AVS92"/>
      <c r="AVT92"/>
      <c r="AVU92"/>
      <c r="AVV92"/>
      <c r="AVW92"/>
      <c r="AVX92"/>
      <c r="AVY92"/>
      <c r="AVZ92"/>
      <c r="AWA92"/>
      <c r="AWB92"/>
      <c r="AWC92"/>
      <c r="AWD92"/>
      <c r="AWE92"/>
      <c r="AWF92"/>
      <c r="AWG92"/>
      <c r="AWH92"/>
      <c r="AWI92"/>
      <c r="AWJ92"/>
      <c r="AWK92"/>
      <c r="AWL92"/>
      <c r="AWM92"/>
      <c r="AWN92"/>
      <c r="AWO92"/>
      <c r="AWP92"/>
      <c r="AWQ92"/>
      <c r="AWR92"/>
      <c r="AWS92"/>
      <c r="AWT92"/>
      <c r="AWU92"/>
      <c r="AWV92"/>
      <c r="AWW92"/>
      <c r="AWX92"/>
      <c r="AWY92"/>
      <c r="AWZ92"/>
      <c r="AXA92"/>
      <c r="AXB92"/>
      <c r="AXC92"/>
      <c r="AXD92"/>
      <c r="AXE92"/>
      <c r="AXF92"/>
      <c r="AXG92"/>
      <c r="AXH92"/>
      <c r="AXI92"/>
      <c r="AXJ92"/>
      <c r="AXK92"/>
      <c r="AXL92"/>
      <c r="AXM92"/>
      <c r="AXN92"/>
      <c r="AXO92"/>
      <c r="AXP92"/>
      <c r="AXQ92"/>
      <c r="AXR92"/>
      <c r="AXS92"/>
      <c r="AXT92"/>
      <c r="AXU92"/>
      <c r="AXV92"/>
      <c r="AXW92"/>
      <c r="AXX92"/>
      <c r="AXY92"/>
      <c r="AXZ92"/>
      <c r="AYA92"/>
      <c r="AYB92"/>
      <c r="AYC92"/>
      <c r="AYD92"/>
      <c r="AYE92"/>
      <c r="AYF92"/>
      <c r="AYG92"/>
      <c r="AYH92"/>
      <c r="AYI92"/>
      <c r="AYJ92"/>
      <c r="AYK92"/>
      <c r="AYL92"/>
      <c r="AYM92"/>
      <c r="AYN92"/>
      <c r="AYO92"/>
      <c r="AYP92"/>
      <c r="AYQ92"/>
      <c r="AYR92"/>
      <c r="AYS92"/>
      <c r="AYT92"/>
      <c r="AYU92"/>
      <c r="AYV92"/>
      <c r="AYW92"/>
      <c r="AYX92"/>
      <c r="AYY92"/>
      <c r="AYZ92"/>
      <c r="AZA92"/>
      <c r="AZB92"/>
      <c r="AZC92"/>
      <c r="AZD92"/>
      <c r="AZE92"/>
      <c r="AZF92"/>
      <c r="AZG92"/>
      <c r="AZH92"/>
      <c r="AZI92"/>
      <c r="AZJ92"/>
      <c r="AZK92"/>
      <c r="AZL92"/>
      <c r="AZM92"/>
      <c r="AZN92"/>
      <c r="AZO92"/>
      <c r="AZP92"/>
      <c r="AZQ92"/>
      <c r="AZR92"/>
      <c r="AZS92"/>
      <c r="AZT92"/>
      <c r="AZU92"/>
      <c r="AZV92"/>
      <c r="AZW92"/>
      <c r="AZX92"/>
      <c r="AZY92"/>
      <c r="AZZ92"/>
      <c r="BAA92"/>
      <c r="BAB92"/>
      <c r="BAC92"/>
      <c r="BAD92"/>
      <c r="BAE92"/>
      <c r="BAF92"/>
      <c r="BAG92"/>
      <c r="BAH92"/>
      <c r="BAI92"/>
      <c r="BAJ92"/>
      <c r="BAK92"/>
      <c r="BAL92"/>
      <c r="BAM92"/>
      <c r="BAN92"/>
      <c r="BAO92"/>
      <c r="BAP92"/>
      <c r="BAQ92"/>
      <c r="BAR92"/>
      <c r="BAS92"/>
      <c r="BAT92"/>
      <c r="BAU92"/>
      <c r="BAV92"/>
      <c r="BAW92"/>
      <c r="BAX92"/>
      <c r="BAY92"/>
      <c r="BAZ92"/>
      <c r="BBA92"/>
      <c r="BBB92"/>
      <c r="BBC92"/>
      <c r="BBD92"/>
      <c r="BBE92"/>
      <c r="BBF92"/>
      <c r="BBG92"/>
      <c r="BBH92"/>
      <c r="BBI92"/>
      <c r="BBJ92"/>
      <c r="BBK92"/>
      <c r="BBL92"/>
      <c r="BBM92"/>
      <c r="BBN92"/>
      <c r="BBO92"/>
      <c r="BBP92"/>
      <c r="BBQ92"/>
      <c r="BBR92"/>
      <c r="BBS92"/>
      <c r="BBT92"/>
      <c r="BBU92"/>
      <c r="BBV92"/>
      <c r="BBW92"/>
      <c r="BBX92"/>
      <c r="BBY92"/>
      <c r="BBZ92"/>
      <c r="BCA92"/>
      <c r="BCB92"/>
      <c r="BCC92"/>
      <c r="BCD92"/>
      <c r="BCE92"/>
      <c r="BCF92"/>
      <c r="BCG92"/>
      <c r="BCH92"/>
      <c r="BCI92"/>
      <c r="BCJ92"/>
      <c r="BCK92"/>
      <c r="BCL92"/>
      <c r="BCM92"/>
      <c r="BCN92"/>
      <c r="BCO92"/>
      <c r="BCP92"/>
      <c r="BCQ92"/>
      <c r="BCR92"/>
      <c r="BCS92"/>
      <c r="BCT92"/>
      <c r="BCU92"/>
      <c r="BCV92"/>
      <c r="BCW92"/>
      <c r="BCX92"/>
      <c r="BCY92"/>
      <c r="BCZ92"/>
      <c r="BDA92"/>
      <c r="BDB92"/>
      <c r="BDC92"/>
      <c r="BDD92"/>
      <c r="BDE92"/>
      <c r="BDF92"/>
      <c r="BDG92"/>
      <c r="BDH92"/>
      <c r="BDI92"/>
      <c r="BDJ92"/>
      <c r="BDK92"/>
      <c r="BDL92"/>
      <c r="BDM92"/>
      <c r="BDN92"/>
      <c r="BDO92"/>
      <c r="BDP92"/>
      <c r="BDQ92"/>
      <c r="BDR92"/>
      <c r="BDS92"/>
      <c r="BDT92"/>
      <c r="BDU92"/>
      <c r="BDV92"/>
      <c r="BDW92"/>
      <c r="BDX92"/>
      <c r="BDY92"/>
      <c r="BDZ92"/>
      <c r="BEA92"/>
      <c r="BEB92"/>
      <c r="BEC92"/>
      <c r="BED92"/>
      <c r="BEE92"/>
      <c r="BEF92"/>
      <c r="BEG92"/>
      <c r="BEH92"/>
      <c r="BEI92"/>
      <c r="BEJ92"/>
      <c r="BEK92"/>
      <c r="BEL92"/>
      <c r="BEM92"/>
      <c r="BEN92"/>
      <c r="BEO92"/>
      <c r="BEP92"/>
      <c r="BEQ92"/>
      <c r="BER92"/>
      <c r="BES92"/>
      <c r="BET92"/>
      <c r="BEU92"/>
      <c r="BEV92"/>
      <c r="BEW92"/>
      <c r="BEX92"/>
      <c r="BEY92"/>
      <c r="BEZ92"/>
      <c r="BFA92"/>
      <c r="BFB92"/>
      <c r="BFC92"/>
      <c r="BFD92"/>
      <c r="BFE92"/>
      <c r="BFF92"/>
      <c r="BFG92"/>
      <c r="BFH92"/>
      <c r="BFI92"/>
      <c r="BFJ92"/>
      <c r="BFK92"/>
      <c r="BFL92"/>
      <c r="BFM92"/>
      <c r="BFN92"/>
      <c r="BFO92"/>
      <c r="BFP92"/>
      <c r="BFQ92"/>
      <c r="BFR92"/>
      <c r="BFS92"/>
      <c r="BFT92"/>
      <c r="BFU92"/>
      <c r="BFV92"/>
      <c r="BFW92"/>
      <c r="BFX92"/>
      <c r="BFY92"/>
      <c r="BFZ92"/>
      <c r="BGA92"/>
      <c r="BGB92"/>
      <c r="BGC92"/>
      <c r="BGD92"/>
      <c r="BGE92"/>
      <c r="BGF92"/>
      <c r="BGG92"/>
      <c r="BGH92"/>
      <c r="BGI92"/>
      <c r="BGJ92"/>
      <c r="BGK92"/>
      <c r="BGL92"/>
      <c r="BGM92"/>
      <c r="BGN92"/>
      <c r="BGO92"/>
      <c r="BGP92"/>
      <c r="BGQ92"/>
      <c r="BGR92"/>
      <c r="BGS92"/>
      <c r="BGT92"/>
      <c r="BGU92"/>
      <c r="BGV92"/>
      <c r="BGW92"/>
      <c r="BGX92"/>
      <c r="BGY92"/>
      <c r="BGZ92"/>
      <c r="BHA92"/>
      <c r="BHB92"/>
      <c r="BHC92"/>
      <c r="BHD92"/>
      <c r="BHE92"/>
      <c r="BHF92"/>
      <c r="BHG92"/>
      <c r="BHH92"/>
      <c r="BHI92"/>
      <c r="BHJ92"/>
      <c r="BHK92"/>
      <c r="BHL92"/>
      <c r="BHM92"/>
      <c r="BHN92"/>
      <c r="BHO92"/>
      <c r="BHP92"/>
      <c r="BHQ92"/>
      <c r="BHR92"/>
      <c r="BHS92"/>
      <c r="BHT92"/>
      <c r="BHU92"/>
      <c r="BHV92"/>
      <c r="BHW92"/>
      <c r="BHX92"/>
      <c r="BHY92"/>
      <c r="BHZ92"/>
      <c r="BIA92"/>
      <c r="BIB92"/>
      <c r="BIC92"/>
      <c r="BID92"/>
      <c r="BIE92"/>
      <c r="BIF92"/>
      <c r="BIG92"/>
      <c r="BIH92"/>
      <c r="BII92"/>
      <c r="BIJ92"/>
      <c r="BIK92"/>
      <c r="BIL92"/>
      <c r="BIM92"/>
      <c r="BIN92"/>
      <c r="BIO92"/>
      <c r="BIP92"/>
      <c r="BIQ92"/>
      <c r="BIR92"/>
      <c r="BIS92"/>
      <c r="BIT92"/>
      <c r="BIU92"/>
      <c r="BIV92"/>
      <c r="BIW92"/>
      <c r="BIX92"/>
      <c r="BIY92"/>
      <c r="BIZ92"/>
      <c r="BJA92"/>
      <c r="BJB92"/>
      <c r="BJC92"/>
      <c r="BJD92"/>
      <c r="BJE92"/>
      <c r="BJF92"/>
      <c r="BJG92"/>
      <c r="BJH92"/>
      <c r="BJI92"/>
      <c r="BJJ92"/>
      <c r="BJK92"/>
      <c r="BJL92"/>
      <c r="BJM92"/>
      <c r="BJN92"/>
      <c r="BJO92"/>
      <c r="BJP92"/>
      <c r="BJQ92"/>
      <c r="BJR92"/>
      <c r="BJS92"/>
      <c r="BJT92"/>
      <c r="BJU92"/>
      <c r="BJV92"/>
      <c r="BJW92"/>
      <c r="BJX92"/>
      <c r="BJY92"/>
      <c r="BJZ92"/>
      <c r="BKA92"/>
      <c r="BKB92"/>
      <c r="BKC92"/>
      <c r="BKD92"/>
      <c r="BKE92"/>
      <c r="BKF92"/>
      <c r="BKG92"/>
      <c r="BKH92"/>
      <c r="BKI92"/>
      <c r="BKJ92"/>
      <c r="BKK92"/>
      <c r="BKL92"/>
      <c r="BKM92"/>
      <c r="BKN92"/>
      <c r="BKO92"/>
      <c r="BKP92"/>
      <c r="BKQ92"/>
      <c r="BKR92"/>
      <c r="BKS92"/>
      <c r="BKT92"/>
      <c r="BKU92"/>
      <c r="BKV92"/>
      <c r="BKW92"/>
      <c r="BKX92"/>
      <c r="BKY92"/>
      <c r="BKZ92"/>
      <c r="BLA92"/>
      <c r="BLB92"/>
      <c r="BLC92"/>
      <c r="BLD92"/>
      <c r="BLE92"/>
      <c r="BLF92"/>
      <c r="BLG92"/>
      <c r="BLH92"/>
      <c r="BLI92"/>
      <c r="BLJ92"/>
      <c r="BLK92"/>
      <c r="BLL92"/>
      <c r="BLM92"/>
      <c r="BLN92"/>
      <c r="BLO92"/>
      <c r="BLP92"/>
      <c r="BLQ92"/>
      <c r="BLR92"/>
      <c r="BLS92"/>
      <c r="BLT92"/>
      <c r="BLU92"/>
      <c r="BLV92"/>
      <c r="BLW92"/>
      <c r="BLX92"/>
      <c r="BLY92"/>
      <c r="BLZ92"/>
      <c r="BMA92"/>
      <c r="BMB92"/>
      <c r="BMC92"/>
      <c r="BMD92"/>
      <c r="BME92"/>
      <c r="BMF92"/>
      <c r="BMG92"/>
      <c r="BMH92"/>
      <c r="BMI92"/>
      <c r="BMJ92"/>
      <c r="BMK92"/>
      <c r="BML92"/>
      <c r="BMM92"/>
      <c r="BMN92"/>
      <c r="BMO92"/>
      <c r="BMP92"/>
      <c r="BMQ92"/>
      <c r="BMR92"/>
      <c r="BMS92"/>
      <c r="BMT92"/>
      <c r="BMU92"/>
      <c r="BMV92"/>
      <c r="BMW92"/>
      <c r="BMX92"/>
      <c r="BMY92"/>
      <c r="BMZ92"/>
      <c r="BNA92"/>
      <c r="BNB92"/>
      <c r="BNC92"/>
      <c r="BND92"/>
      <c r="BNE92"/>
      <c r="BNF92"/>
      <c r="BNG92"/>
      <c r="BNH92"/>
      <c r="BNI92"/>
      <c r="BNJ92"/>
      <c r="BNK92"/>
      <c r="BNL92"/>
      <c r="BNM92"/>
      <c r="BNN92"/>
      <c r="BNO92"/>
      <c r="BNP92"/>
      <c r="BNQ92"/>
      <c r="BNR92"/>
      <c r="BNS92"/>
      <c r="BNT92"/>
      <c r="BNU92"/>
      <c r="BNV92"/>
      <c r="BNW92"/>
      <c r="BNX92"/>
      <c r="BNY92"/>
      <c r="BNZ92"/>
      <c r="BOA92"/>
      <c r="BOB92"/>
      <c r="BOC92"/>
      <c r="BOD92"/>
      <c r="BOE92"/>
      <c r="BOF92"/>
      <c r="BOG92"/>
      <c r="BOH92"/>
      <c r="BOI92"/>
      <c r="BOJ92"/>
      <c r="BOK92"/>
      <c r="BOL92"/>
      <c r="BOM92"/>
      <c r="BON92"/>
      <c r="BOO92"/>
      <c r="BOP92"/>
      <c r="BOQ92"/>
      <c r="BOR92"/>
      <c r="BOS92"/>
      <c r="BOT92"/>
      <c r="BOU92"/>
      <c r="BOV92"/>
      <c r="BOW92"/>
      <c r="BOX92"/>
      <c r="BOY92"/>
      <c r="BOZ92"/>
      <c r="BPA92"/>
      <c r="BPB92"/>
      <c r="BPC92"/>
      <c r="BPD92"/>
      <c r="BPE92"/>
      <c r="BPF92"/>
      <c r="BPG92"/>
      <c r="BPH92"/>
      <c r="BPI92"/>
      <c r="BPJ92"/>
      <c r="BPK92"/>
      <c r="BPL92"/>
      <c r="BPM92"/>
      <c r="BPN92"/>
      <c r="BPO92"/>
      <c r="BPP92"/>
      <c r="BPQ92"/>
      <c r="BPR92"/>
      <c r="BPS92"/>
      <c r="BPT92"/>
      <c r="BPU92"/>
      <c r="BPV92"/>
      <c r="BPW92"/>
      <c r="BPX92"/>
      <c r="BPY92"/>
      <c r="BPZ92"/>
      <c r="BQA92"/>
      <c r="BQB92"/>
      <c r="BQC92"/>
      <c r="BQD92"/>
      <c r="BQE92"/>
      <c r="BQF92"/>
      <c r="BQG92"/>
      <c r="BQH92"/>
      <c r="BQI92"/>
      <c r="BQJ92"/>
      <c r="BQK92"/>
      <c r="BQL92"/>
      <c r="BQM92"/>
      <c r="BQN92"/>
      <c r="BQO92"/>
      <c r="BQP92"/>
      <c r="BQQ92"/>
      <c r="BQR92"/>
      <c r="BQS92"/>
      <c r="BQT92"/>
      <c r="BQU92"/>
      <c r="BQV92"/>
      <c r="BQW92"/>
      <c r="BQX92"/>
      <c r="BQY92"/>
      <c r="BQZ92"/>
      <c r="BRA92"/>
      <c r="BRB92"/>
      <c r="BRC92"/>
      <c r="BRD92"/>
      <c r="BRE92"/>
      <c r="BRF92"/>
      <c r="BRG92"/>
      <c r="BRH92"/>
      <c r="BRI92"/>
      <c r="BRJ92"/>
      <c r="BRK92"/>
      <c r="BRL92"/>
      <c r="BRM92"/>
      <c r="BRN92"/>
      <c r="BRO92"/>
      <c r="BRP92"/>
      <c r="BRQ92"/>
      <c r="BRR92"/>
      <c r="BRS92"/>
      <c r="BRT92"/>
      <c r="BRU92"/>
      <c r="BRV92"/>
      <c r="BRW92"/>
      <c r="BRX92"/>
      <c r="BRY92"/>
      <c r="BRZ92"/>
      <c r="BSA92"/>
      <c r="BSB92"/>
      <c r="BSC92"/>
      <c r="BSD92"/>
      <c r="BSE92"/>
      <c r="BSF92"/>
      <c r="BSG92"/>
      <c r="BSH92"/>
      <c r="BSI92"/>
      <c r="BSJ92"/>
      <c r="BSK92"/>
      <c r="BSL92"/>
      <c r="BSM92"/>
      <c r="BSN92"/>
      <c r="BSO92"/>
      <c r="BSP92"/>
      <c r="BSQ92"/>
      <c r="BSR92"/>
      <c r="BSS92"/>
      <c r="BST92"/>
      <c r="BSU92"/>
      <c r="BSV92"/>
      <c r="BSW92"/>
      <c r="BSX92"/>
      <c r="BSY92"/>
      <c r="BSZ92"/>
      <c r="BTA92"/>
      <c r="BTB92"/>
      <c r="BTC92"/>
      <c r="BTD92"/>
      <c r="BTE92"/>
      <c r="BTF92"/>
      <c r="BTG92"/>
      <c r="BTH92"/>
      <c r="BTI92"/>
      <c r="BTJ92"/>
      <c r="BTK92"/>
      <c r="BTL92"/>
      <c r="BTM92"/>
      <c r="BTN92"/>
      <c r="BTO92"/>
      <c r="BTP92"/>
      <c r="BTQ92"/>
      <c r="BTR92"/>
      <c r="BTS92"/>
      <c r="BTT92"/>
      <c r="BTU92"/>
      <c r="BTV92"/>
      <c r="BTW92"/>
      <c r="BTX92"/>
      <c r="BTY92"/>
      <c r="BTZ92"/>
      <c r="BUA92"/>
      <c r="BUB92"/>
      <c r="BUC92"/>
      <c r="BUD92"/>
      <c r="BUE92"/>
      <c r="BUF92"/>
      <c r="BUG92"/>
      <c r="BUH92"/>
      <c r="BUI92"/>
      <c r="BUJ92"/>
      <c r="BUK92"/>
      <c r="BUL92"/>
      <c r="BUM92"/>
      <c r="BUN92"/>
      <c r="BUO92"/>
      <c r="BUP92"/>
      <c r="BUQ92"/>
      <c r="BUR92"/>
      <c r="BUS92"/>
      <c r="BUT92"/>
      <c r="BUU92"/>
      <c r="BUV92"/>
      <c r="BUW92"/>
      <c r="BUX92"/>
      <c r="BUY92"/>
      <c r="BUZ92"/>
      <c r="BVA92"/>
      <c r="BVB92"/>
      <c r="BVC92"/>
      <c r="BVD92"/>
      <c r="BVE92"/>
      <c r="BVF92"/>
      <c r="BVG92"/>
      <c r="BVH92"/>
      <c r="BVI92"/>
      <c r="BVJ92"/>
      <c r="BVK92"/>
      <c r="BVL92"/>
      <c r="BVM92"/>
      <c r="BVN92"/>
      <c r="BVO92"/>
      <c r="BVP92"/>
      <c r="BVQ92"/>
      <c r="BVR92"/>
      <c r="BVS92"/>
      <c r="BVT92"/>
      <c r="BVU92"/>
      <c r="BVV92"/>
      <c r="BVW92"/>
      <c r="BVX92"/>
      <c r="BVY92"/>
      <c r="BVZ92"/>
      <c r="BWA92"/>
      <c r="BWB92"/>
      <c r="BWC92"/>
      <c r="BWD92"/>
      <c r="BWE92"/>
      <c r="BWF92"/>
      <c r="BWG92"/>
      <c r="BWH92"/>
      <c r="BWI92"/>
      <c r="BWJ92"/>
      <c r="BWK92"/>
      <c r="BWL92"/>
      <c r="BWM92"/>
      <c r="BWN92"/>
      <c r="BWO92"/>
      <c r="BWP92"/>
      <c r="BWQ92"/>
      <c r="BWR92"/>
      <c r="BWS92"/>
      <c r="BWT92"/>
      <c r="BWU92"/>
      <c r="BWV92"/>
      <c r="BWW92"/>
      <c r="BWX92"/>
      <c r="BWY92"/>
      <c r="BWZ92"/>
      <c r="BXA92"/>
      <c r="BXB92"/>
      <c r="BXC92"/>
      <c r="BXD92"/>
      <c r="BXE92"/>
      <c r="BXF92"/>
      <c r="BXG92"/>
      <c r="BXH92"/>
      <c r="BXI92"/>
      <c r="BXJ92"/>
      <c r="BXK92"/>
      <c r="BXL92"/>
      <c r="BXM92"/>
      <c r="BXN92"/>
      <c r="BXO92"/>
      <c r="BXP92"/>
      <c r="BXQ92"/>
      <c r="BXR92"/>
      <c r="BXS92"/>
      <c r="BXT92"/>
      <c r="BXU92"/>
      <c r="BXV92"/>
      <c r="BXW92"/>
      <c r="BXX92"/>
      <c r="BXY92"/>
      <c r="BXZ92"/>
      <c r="BYA92"/>
      <c r="BYB92"/>
      <c r="BYC92"/>
      <c r="BYD92"/>
      <c r="BYE92"/>
      <c r="BYF92"/>
      <c r="BYG92"/>
      <c r="BYH92"/>
      <c r="BYI92"/>
      <c r="BYJ92"/>
      <c r="BYK92"/>
      <c r="BYL92"/>
      <c r="BYM92"/>
      <c r="BYN92"/>
      <c r="BYO92"/>
      <c r="BYP92"/>
      <c r="BYQ92"/>
      <c r="BYR92"/>
      <c r="BYS92"/>
      <c r="BYT92"/>
      <c r="BYU92"/>
      <c r="BYV92"/>
      <c r="BYW92"/>
      <c r="BYX92"/>
      <c r="BYY92"/>
      <c r="BYZ92"/>
      <c r="BZA92"/>
      <c r="BZB92"/>
      <c r="BZC92"/>
      <c r="BZD92"/>
      <c r="BZE92"/>
      <c r="BZF92"/>
      <c r="BZG92"/>
      <c r="BZH92"/>
      <c r="BZI92"/>
      <c r="BZJ92"/>
      <c r="BZK92"/>
      <c r="BZL92"/>
      <c r="BZM92"/>
      <c r="BZN92"/>
      <c r="BZO92"/>
      <c r="BZP92"/>
      <c r="BZQ92"/>
      <c r="BZR92"/>
      <c r="BZS92"/>
      <c r="BZT92"/>
      <c r="BZU92"/>
      <c r="BZV92"/>
      <c r="BZW92"/>
      <c r="BZX92"/>
      <c r="BZY92"/>
      <c r="BZZ92"/>
      <c r="CAA92"/>
      <c r="CAB92"/>
      <c r="CAC92"/>
      <c r="CAD92"/>
      <c r="CAE92"/>
      <c r="CAF92"/>
      <c r="CAG92"/>
      <c r="CAH92"/>
      <c r="CAI92"/>
      <c r="CAJ92"/>
      <c r="CAK92"/>
      <c r="CAL92"/>
      <c r="CAM92"/>
      <c r="CAN92"/>
      <c r="CAO92"/>
      <c r="CAP92"/>
      <c r="CAQ92"/>
      <c r="CAR92"/>
      <c r="CAS92"/>
      <c r="CAT92"/>
      <c r="CAU92"/>
      <c r="CAV92"/>
      <c r="CAW92"/>
      <c r="CAX92"/>
      <c r="CAY92"/>
      <c r="CAZ92"/>
      <c r="CBA92"/>
      <c r="CBB92"/>
      <c r="CBC92"/>
      <c r="CBD92"/>
      <c r="CBE92"/>
      <c r="CBF92"/>
      <c r="CBG92"/>
      <c r="CBH92"/>
      <c r="CBI92"/>
      <c r="CBJ92"/>
      <c r="CBK92"/>
      <c r="CBL92"/>
      <c r="CBM92"/>
      <c r="CBN92"/>
      <c r="CBO92"/>
      <c r="CBP92"/>
      <c r="CBQ92"/>
      <c r="CBR92"/>
      <c r="CBS92"/>
      <c r="CBT92"/>
      <c r="CBU92"/>
      <c r="CBV92"/>
      <c r="CBW92"/>
      <c r="CBX92"/>
      <c r="CBY92"/>
      <c r="CBZ92"/>
      <c r="CCA92"/>
      <c r="CCB92"/>
      <c r="CCC92"/>
      <c r="CCD92"/>
      <c r="CCE92"/>
      <c r="CCF92"/>
      <c r="CCG92"/>
      <c r="CCH92"/>
      <c r="CCI92"/>
      <c r="CCJ92"/>
      <c r="CCK92"/>
      <c r="CCL92"/>
      <c r="CCM92"/>
      <c r="CCN92"/>
      <c r="CCO92"/>
      <c r="CCP92"/>
      <c r="CCQ92"/>
      <c r="CCR92"/>
      <c r="CCS92"/>
      <c r="CCT92"/>
      <c r="CCU92"/>
      <c r="CCV92"/>
      <c r="CCW92"/>
      <c r="CCX92"/>
      <c r="CCY92"/>
      <c r="CCZ92"/>
      <c r="CDA92"/>
      <c r="CDB92"/>
      <c r="CDC92"/>
      <c r="CDD92"/>
      <c r="CDE92"/>
      <c r="CDF92"/>
      <c r="CDG92"/>
      <c r="CDH92"/>
      <c r="CDI92"/>
      <c r="CDJ92"/>
      <c r="CDK92"/>
      <c r="CDL92"/>
      <c r="CDM92"/>
      <c r="CDN92"/>
      <c r="CDO92"/>
      <c r="CDP92"/>
      <c r="CDQ92"/>
      <c r="CDR92"/>
      <c r="CDS92"/>
      <c r="CDT92"/>
      <c r="CDU92"/>
      <c r="CDV92"/>
      <c r="CDW92"/>
      <c r="CDX92"/>
      <c r="CDY92"/>
      <c r="CDZ92"/>
      <c r="CEA92"/>
      <c r="CEB92"/>
      <c r="CEC92"/>
      <c r="CED92"/>
      <c r="CEE92"/>
      <c r="CEF92"/>
      <c r="CEG92"/>
      <c r="CEH92"/>
      <c r="CEI92"/>
      <c r="CEJ92"/>
      <c r="CEK92"/>
      <c r="CEL92"/>
      <c r="CEM92"/>
      <c r="CEN92"/>
      <c r="CEO92"/>
      <c r="CEP92"/>
      <c r="CEQ92"/>
      <c r="CER92"/>
      <c r="CES92"/>
      <c r="CET92"/>
      <c r="CEU92"/>
      <c r="CEV92"/>
      <c r="CEW92"/>
      <c r="CEX92"/>
      <c r="CEY92"/>
      <c r="CEZ92"/>
      <c r="CFA92"/>
      <c r="CFB92"/>
      <c r="CFC92"/>
      <c r="CFD92"/>
      <c r="CFE92"/>
      <c r="CFF92"/>
      <c r="CFG92"/>
      <c r="CFH92"/>
      <c r="CFI92"/>
      <c r="CFJ92"/>
      <c r="CFK92"/>
      <c r="CFL92"/>
      <c r="CFM92"/>
      <c r="CFN92"/>
      <c r="CFO92"/>
      <c r="CFP92"/>
      <c r="CFQ92"/>
      <c r="CFR92"/>
      <c r="CFS92"/>
      <c r="CFT92"/>
      <c r="CFU92"/>
      <c r="CFV92"/>
      <c r="CFW92"/>
      <c r="CFX92"/>
      <c r="CFY92"/>
      <c r="CFZ92"/>
      <c r="CGA92"/>
      <c r="CGB92"/>
      <c r="CGC92"/>
      <c r="CGD92"/>
      <c r="CGE92"/>
      <c r="CGF92"/>
      <c r="CGG92"/>
      <c r="CGH92"/>
      <c r="CGI92"/>
      <c r="CGJ92"/>
      <c r="CGK92"/>
      <c r="CGL92"/>
      <c r="CGM92"/>
      <c r="CGN92"/>
      <c r="CGO92"/>
      <c r="CGP92"/>
      <c r="CGQ92"/>
      <c r="CGR92"/>
      <c r="CGS92"/>
      <c r="CGT92"/>
      <c r="CGU92"/>
      <c r="CGV92"/>
      <c r="CGW92"/>
      <c r="CGX92"/>
      <c r="CGY92"/>
      <c r="CGZ92"/>
      <c r="CHA92"/>
      <c r="CHB92"/>
      <c r="CHC92"/>
      <c r="CHD92"/>
      <c r="CHE92"/>
      <c r="CHF92"/>
      <c r="CHG92"/>
      <c r="CHH92"/>
      <c r="CHI92"/>
      <c r="CHJ92"/>
      <c r="CHK92"/>
      <c r="CHL92"/>
      <c r="CHM92"/>
      <c r="CHN92"/>
      <c r="CHO92"/>
      <c r="CHP92"/>
      <c r="CHQ92"/>
      <c r="CHR92"/>
      <c r="CHS92"/>
      <c r="CHT92"/>
      <c r="CHU92"/>
      <c r="CHV92"/>
      <c r="CHW92"/>
      <c r="CHX92"/>
      <c r="CHY92"/>
      <c r="CHZ92"/>
      <c r="CIA92"/>
      <c r="CIB92"/>
      <c r="CIC92"/>
      <c r="CID92"/>
      <c r="CIE92"/>
      <c r="CIF92"/>
      <c r="CIG92"/>
      <c r="CIH92"/>
      <c r="CII92"/>
      <c r="CIJ92"/>
      <c r="CIK92"/>
      <c r="CIL92"/>
      <c r="CIM92"/>
      <c r="CIN92"/>
      <c r="CIO92"/>
      <c r="CIP92"/>
      <c r="CIQ92"/>
      <c r="CIR92"/>
      <c r="CIS92"/>
      <c r="CIT92"/>
      <c r="CIU92"/>
      <c r="CIV92"/>
      <c r="CIW92"/>
      <c r="CIX92"/>
      <c r="CIY92"/>
      <c r="CIZ92"/>
      <c r="CJA92"/>
      <c r="CJB92"/>
      <c r="CJC92"/>
      <c r="CJD92"/>
      <c r="CJE92"/>
      <c r="CJF92"/>
      <c r="CJG92"/>
      <c r="CJH92"/>
      <c r="CJI92"/>
      <c r="CJJ92"/>
      <c r="CJK92"/>
      <c r="CJL92"/>
      <c r="CJM92"/>
      <c r="CJN92"/>
      <c r="CJO92"/>
      <c r="CJP92"/>
      <c r="CJQ92"/>
      <c r="CJR92"/>
      <c r="CJS92"/>
      <c r="CJT92"/>
      <c r="CJU92"/>
      <c r="CJV92"/>
      <c r="CJW92"/>
      <c r="CJX92"/>
      <c r="CJY92"/>
      <c r="CJZ92"/>
      <c r="CKA92"/>
      <c r="CKB92"/>
      <c r="CKC92"/>
      <c r="CKD92"/>
      <c r="CKE92"/>
      <c r="CKF92"/>
      <c r="CKG92"/>
      <c r="CKH92"/>
      <c r="CKI92"/>
      <c r="CKJ92"/>
      <c r="CKK92"/>
      <c r="CKL92"/>
      <c r="CKM92"/>
      <c r="CKN92"/>
      <c r="CKO92"/>
      <c r="CKP92"/>
      <c r="CKQ92"/>
      <c r="CKR92"/>
      <c r="CKS92"/>
      <c r="CKT92"/>
      <c r="CKU92"/>
      <c r="CKV92"/>
      <c r="CKW92"/>
      <c r="CKX92"/>
      <c r="CKY92"/>
      <c r="CKZ92"/>
      <c r="CLA92"/>
      <c r="CLB92"/>
      <c r="CLC92"/>
      <c r="CLD92"/>
      <c r="CLE92"/>
      <c r="CLF92"/>
      <c r="CLG92"/>
      <c r="CLH92"/>
      <c r="CLI92"/>
      <c r="CLJ92"/>
      <c r="CLK92"/>
      <c r="CLL92"/>
      <c r="CLM92"/>
      <c r="CLN92"/>
      <c r="CLO92"/>
      <c r="CLP92"/>
      <c r="CLQ92"/>
      <c r="CLR92"/>
      <c r="CLS92"/>
      <c r="CLT92"/>
      <c r="CLU92"/>
      <c r="CLV92"/>
      <c r="CLW92"/>
      <c r="CLX92"/>
      <c r="CLY92"/>
      <c r="CLZ92"/>
      <c r="CMA92"/>
      <c r="CMB92"/>
      <c r="CMC92"/>
      <c r="CMD92"/>
      <c r="CME92"/>
      <c r="CMF92"/>
      <c r="CMG92"/>
      <c r="CMH92"/>
      <c r="CMI92"/>
      <c r="CMJ92"/>
      <c r="CMK92"/>
      <c r="CML92"/>
      <c r="CMM92"/>
      <c r="CMN92"/>
      <c r="CMO92"/>
      <c r="CMP92"/>
      <c r="CMQ92"/>
      <c r="CMR92"/>
      <c r="CMS92"/>
      <c r="CMT92"/>
      <c r="CMU92"/>
      <c r="CMV92"/>
      <c r="CMW92"/>
      <c r="CMX92"/>
      <c r="CMY92"/>
      <c r="CMZ92"/>
      <c r="CNA92"/>
      <c r="CNB92"/>
      <c r="CNC92"/>
      <c r="CND92"/>
      <c r="CNE92"/>
      <c r="CNF92"/>
      <c r="CNG92"/>
      <c r="CNH92"/>
      <c r="CNI92"/>
      <c r="CNJ92"/>
      <c r="CNK92"/>
      <c r="CNL92"/>
      <c r="CNM92"/>
      <c r="CNN92"/>
      <c r="CNO92"/>
      <c r="CNP92"/>
      <c r="CNQ92"/>
      <c r="CNR92"/>
      <c r="CNS92"/>
      <c r="CNT92"/>
      <c r="CNU92"/>
      <c r="CNV92"/>
      <c r="CNW92"/>
      <c r="CNX92"/>
      <c r="CNY92"/>
      <c r="CNZ92"/>
      <c r="COA92"/>
      <c r="COB92"/>
      <c r="COC92"/>
      <c r="COD92"/>
      <c r="COE92"/>
      <c r="COF92"/>
      <c r="COG92"/>
      <c r="COH92"/>
      <c r="COI92"/>
      <c r="COJ92"/>
      <c r="COK92"/>
      <c r="COL92"/>
      <c r="COM92"/>
      <c r="CON92"/>
      <c r="COO92"/>
      <c r="COP92"/>
      <c r="COQ92"/>
      <c r="COR92"/>
      <c r="COS92"/>
      <c r="COT92"/>
      <c r="COU92"/>
      <c r="COV92"/>
      <c r="COW92"/>
      <c r="COX92"/>
      <c r="COY92"/>
      <c r="COZ92"/>
      <c r="CPA92"/>
      <c r="CPB92"/>
      <c r="CPC92"/>
      <c r="CPD92"/>
      <c r="CPE92"/>
      <c r="CPF92"/>
      <c r="CPG92"/>
      <c r="CPH92"/>
      <c r="CPI92"/>
      <c r="CPJ92"/>
      <c r="CPK92"/>
      <c r="CPL92"/>
      <c r="CPM92"/>
      <c r="CPN92"/>
      <c r="CPO92"/>
      <c r="CPP92"/>
      <c r="CPQ92"/>
      <c r="CPR92"/>
      <c r="CPS92"/>
      <c r="CPT92"/>
      <c r="CPU92"/>
      <c r="CPV92"/>
      <c r="CPW92"/>
      <c r="CPX92"/>
      <c r="CPY92"/>
      <c r="CPZ92"/>
      <c r="CQA92"/>
      <c r="CQB92"/>
      <c r="CQC92"/>
      <c r="CQD92"/>
      <c r="CQE92"/>
      <c r="CQF92"/>
      <c r="CQG92"/>
      <c r="CQH92"/>
      <c r="CQI92"/>
      <c r="CQJ92"/>
      <c r="CQK92"/>
      <c r="CQL92"/>
      <c r="CQM92"/>
      <c r="CQN92"/>
      <c r="CQO92"/>
      <c r="CQP92"/>
      <c r="CQQ92"/>
      <c r="CQR92"/>
      <c r="CQS92"/>
      <c r="CQT92"/>
      <c r="CQU92"/>
      <c r="CQV92"/>
      <c r="CQW92"/>
      <c r="CQX92"/>
      <c r="CQY92"/>
      <c r="CQZ92"/>
      <c r="CRA92"/>
      <c r="CRB92"/>
      <c r="CRC92"/>
      <c r="CRD92"/>
      <c r="CRE92"/>
      <c r="CRF92"/>
      <c r="CRG92"/>
      <c r="CRH92"/>
      <c r="CRI92"/>
      <c r="CRJ92"/>
      <c r="CRK92"/>
      <c r="CRL92"/>
      <c r="CRM92"/>
      <c r="CRN92"/>
      <c r="CRO92"/>
      <c r="CRP92"/>
      <c r="CRQ92"/>
      <c r="CRR92"/>
      <c r="CRS92"/>
      <c r="CRT92"/>
      <c r="CRU92"/>
      <c r="CRV92"/>
      <c r="CRW92"/>
      <c r="CRX92"/>
      <c r="CRY92"/>
      <c r="CRZ92"/>
      <c r="CSA92"/>
      <c r="CSB92"/>
      <c r="CSC92"/>
      <c r="CSD92"/>
      <c r="CSE92"/>
      <c r="CSF92"/>
      <c r="CSG92"/>
      <c r="CSH92"/>
      <c r="CSI92"/>
      <c r="CSJ92"/>
      <c r="CSK92"/>
      <c r="CSL92"/>
      <c r="CSM92"/>
      <c r="CSN92"/>
      <c r="CSO92"/>
      <c r="CSP92"/>
      <c r="CSQ92"/>
      <c r="CSR92"/>
      <c r="CSS92"/>
      <c r="CST92"/>
      <c r="CSU92"/>
      <c r="CSV92"/>
      <c r="CSW92"/>
      <c r="CSX92"/>
      <c r="CSY92"/>
      <c r="CSZ92"/>
      <c r="CTA92"/>
      <c r="CTB92"/>
      <c r="CTC92"/>
      <c r="CTD92"/>
      <c r="CTE92"/>
      <c r="CTF92"/>
      <c r="CTG92"/>
      <c r="CTH92"/>
      <c r="CTI92"/>
      <c r="CTJ92"/>
      <c r="CTK92"/>
      <c r="CTL92"/>
      <c r="CTM92"/>
      <c r="CTN92"/>
      <c r="CTO92"/>
      <c r="CTP92"/>
      <c r="CTQ92"/>
      <c r="CTR92"/>
      <c r="CTS92"/>
      <c r="CTT92"/>
      <c r="CTU92"/>
      <c r="CTV92"/>
      <c r="CTW92"/>
      <c r="CTX92"/>
      <c r="CTY92"/>
      <c r="CTZ92"/>
      <c r="CUA92"/>
      <c r="CUB92"/>
      <c r="CUC92"/>
      <c r="CUD92"/>
      <c r="CUE92"/>
      <c r="CUF92"/>
      <c r="CUG92"/>
      <c r="CUH92"/>
      <c r="CUI92"/>
      <c r="CUJ92"/>
      <c r="CUK92"/>
      <c r="CUL92"/>
      <c r="CUM92"/>
      <c r="CUN92"/>
      <c r="CUO92"/>
      <c r="CUP92"/>
      <c r="CUQ92"/>
      <c r="CUR92"/>
      <c r="CUS92"/>
      <c r="CUT92"/>
      <c r="CUU92"/>
      <c r="CUV92"/>
      <c r="CUW92"/>
      <c r="CUX92"/>
      <c r="CUY92"/>
      <c r="CUZ92"/>
      <c r="CVA92"/>
      <c r="CVB92"/>
      <c r="CVC92"/>
      <c r="CVD92"/>
      <c r="CVE92"/>
      <c r="CVF92"/>
      <c r="CVG92"/>
      <c r="CVH92"/>
      <c r="CVI92"/>
      <c r="CVJ92"/>
      <c r="CVK92"/>
      <c r="CVL92"/>
      <c r="CVM92"/>
      <c r="CVN92"/>
      <c r="CVO92"/>
      <c r="CVP92"/>
      <c r="CVQ92"/>
      <c r="CVR92"/>
      <c r="CVS92"/>
      <c r="CVT92"/>
      <c r="CVU92"/>
      <c r="CVV92"/>
      <c r="CVW92"/>
      <c r="CVX92"/>
      <c r="CVY92"/>
      <c r="CVZ92"/>
      <c r="CWA92"/>
      <c r="CWB92"/>
      <c r="CWC92"/>
      <c r="CWD92"/>
      <c r="CWE92"/>
      <c r="CWF92"/>
      <c r="CWG92"/>
      <c r="CWH92"/>
      <c r="CWI92"/>
      <c r="CWJ92"/>
      <c r="CWK92"/>
      <c r="CWL92"/>
      <c r="CWM92"/>
      <c r="CWN92"/>
      <c r="CWO92"/>
      <c r="CWP92"/>
      <c r="CWQ92"/>
      <c r="CWR92"/>
      <c r="CWS92"/>
      <c r="CWT92"/>
      <c r="CWU92"/>
      <c r="CWV92"/>
      <c r="CWW92"/>
      <c r="CWX92"/>
      <c r="CWY92"/>
      <c r="CWZ92"/>
      <c r="CXA92"/>
      <c r="CXB92"/>
      <c r="CXC92"/>
      <c r="CXD92"/>
      <c r="CXE92"/>
      <c r="CXF92"/>
      <c r="CXG92"/>
      <c r="CXH92"/>
      <c r="CXI92"/>
      <c r="CXJ92"/>
      <c r="CXK92"/>
      <c r="CXL92"/>
      <c r="CXM92"/>
      <c r="CXN92"/>
      <c r="CXO92"/>
      <c r="CXP92"/>
      <c r="CXQ92"/>
      <c r="CXR92"/>
      <c r="CXS92"/>
      <c r="CXT92"/>
      <c r="CXU92"/>
      <c r="CXV92"/>
      <c r="CXW92"/>
      <c r="CXX92"/>
      <c r="CXY92"/>
      <c r="CXZ92"/>
      <c r="CYA92"/>
      <c r="CYB92"/>
      <c r="CYC92"/>
      <c r="CYD92"/>
      <c r="CYE92"/>
      <c r="CYF92"/>
      <c r="CYG92"/>
      <c r="CYH92"/>
      <c r="CYI92"/>
      <c r="CYJ92"/>
      <c r="CYK92"/>
      <c r="CYL92"/>
      <c r="CYM92"/>
      <c r="CYN92"/>
      <c r="CYO92"/>
      <c r="CYP92"/>
      <c r="CYQ92"/>
      <c r="CYR92"/>
      <c r="CYS92"/>
      <c r="CYT92"/>
      <c r="CYU92"/>
      <c r="CYV92"/>
      <c r="CYW92"/>
      <c r="CYX92"/>
      <c r="CYY92"/>
      <c r="CYZ92"/>
      <c r="CZA92"/>
      <c r="CZB92"/>
      <c r="CZC92"/>
      <c r="CZD92"/>
      <c r="CZE92"/>
      <c r="CZF92"/>
      <c r="CZG92"/>
      <c r="CZH92"/>
      <c r="CZI92"/>
      <c r="CZJ92"/>
      <c r="CZK92"/>
      <c r="CZL92"/>
      <c r="CZM92"/>
      <c r="CZN92"/>
      <c r="CZO92"/>
      <c r="CZP92"/>
      <c r="CZQ92"/>
      <c r="CZR92"/>
      <c r="CZS92"/>
      <c r="CZT92"/>
      <c r="CZU92"/>
      <c r="CZV92"/>
      <c r="CZW92"/>
      <c r="CZX92"/>
      <c r="CZY92"/>
      <c r="CZZ92"/>
      <c r="DAA92"/>
      <c r="DAB92"/>
      <c r="DAC92"/>
      <c r="DAD92"/>
      <c r="DAE92"/>
      <c r="DAF92"/>
      <c r="DAG92"/>
      <c r="DAH92"/>
      <c r="DAI92"/>
      <c r="DAJ92"/>
      <c r="DAK92"/>
      <c r="DAL92"/>
      <c r="DAM92"/>
      <c r="DAN92"/>
      <c r="DAO92"/>
      <c r="DAP92"/>
      <c r="DAQ92"/>
      <c r="DAR92"/>
      <c r="DAS92"/>
      <c r="DAT92"/>
      <c r="DAU92"/>
      <c r="DAV92"/>
      <c r="DAW92"/>
      <c r="DAX92"/>
      <c r="DAY92"/>
      <c r="DAZ92"/>
      <c r="DBA92"/>
      <c r="DBB92"/>
      <c r="DBC92"/>
      <c r="DBD92"/>
      <c r="DBE92"/>
      <c r="DBF92"/>
      <c r="DBG92"/>
      <c r="DBH92"/>
      <c r="DBI92"/>
      <c r="DBJ92"/>
      <c r="DBK92"/>
      <c r="DBL92"/>
      <c r="DBM92"/>
      <c r="DBN92"/>
      <c r="DBO92"/>
      <c r="DBP92"/>
      <c r="DBQ92"/>
      <c r="DBR92"/>
      <c r="DBS92"/>
      <c r="DBT92"/>
      <c r="DBU92"/>
      <c r="DBV92"/>
      <c r="DBW92"/>
      <c r="DBX92"/>
      <c r="DBY92"/>
      <c r="DBZ92"/>
      <c r="DCA92"/>
      <c r="DCB92"/>
      <c r="DCC92"/>
      <c r="DCD92"/>
      <c r="DCE92"/>
      <c r="DCF92"/>
      <c r="DCG92"/>
      <c r="DCH92"/>
      <c r="DCI92"/>
      <c r="DCJ92"/>
      <c r="DCK92"/>
      <c r="DCL92"/>
      <c r="DCM92"/>
      <c r="DCN92"/>
      <c r="DCO92"/>
      <c r="DCP92"/>
      <c r="DCQ92"/>
      <c r="DCR92"/>
      <c r="DCS92"/>
      <c r="DCT92"/>
      <c r="DCU92"/>
      <c r="DCV92"/>
      <c r="DCW92"/>
      <c r="DCX92"/>
      <c r="DCY92"/>
      <c r="DCZ92"/>
      <c r="DDA92"/>
      <c r="DDB92"/>
      <c r="DDC92"/>
      <c r="DDD92"/>
      <c r="DDE92"/>
      <c r="DDF92"/>
      <c r="DDG92"/>
      <c r="DDH92"/>
      <c r="DDI92"/>
      <c r="DDJ92"/>
      <c r="DDK92"/>
      <c r="DDL92"/>
      <c r="DDM92"/>
      <c r="DDN92"/>
      <c r="DDO92"/>
      <c r="DDP92"/>
      <c r="DDQ92"/>
      <c r="DDR92"/>
      <c r="DDS92"/>
      <c r="DDT92"/>
      <c r="DDU92"/>
      <c r="DDV92"/>
      <c r="DDW92"/>
      <c r="DDX92"/>
      <c r="DDY92"/>
      <c r="DDZ92"/>
      <c r="DEA92"/>
      <c r="DEB92"/>
      <c r="DEC92"/>
      <c r="DED92"/>
      <c r="DEE92"/>
      <c r="DEF92"/>
      <c r="DEG92"/>
      <c r="DEH92"/>
      <c r="DEI92"/>
      <c r="DEJ92"/>
      <c r="DEK92"/>
      <c r="DEL92"/>
      <c r="DEM92"/>
      <c r="DEN92"/>
      <c r="DEO92"/>
      <c r="DEP92"/>
      <c r="DEQ92"/>
      <c r="DER92"/>
      <c r="DES92"/>
      <c r="DET92"/>
      <c r="DEU92"/>
      <c r="DEV92"/>
      <c r="DEW92"/>
      <c r="DEX92"/>
      <c r="DEY92"/>
      <c r="DEZ92"/>
      <c r="DFA92"/>
      <c r="DFB92"/>
      <c r="DFC92"/>
      <c r="DFD92"/>
      <c r="DFE92"/>
      <c r="DFF92"/>
      <c r="DFG92"/>
      <c r="DFH92"/>
      <c r="DFI92"/>
      <c r="DFJ92"/>
      <c r="DFK92"/>
      <c r="DFL92"/>
      <c r="DFM92"/>
      <c r="DFN92"/>
      <c r="DFO92"/>
      <c r="DFP92"/>
      <c r="DFQ92"/>
      <c r="DFR92"/>
      <c r="DFS92"/>
      <c r="DFT92"/>
      <c r="DFU92"/>
      <c r="DFV92"/>
      <c r="DFW92"/>
      <c r="DFX92"/>
      <c r="DFY92"/>
      <c r="DFZ92"/>
      <c r="DGA92"/>
      <c r="DGB92"/>
      <c r="DGC92"/>
      <c r="DGD92"/>
      <c r="DGE92"/>
      <c r="DGF92"/>
      <c r="DGG92"/>
      <c r="DGH92"/>
      <c r="DGI92"/>
      <c r="DGJ92"/>
      <c r="DGK92"/>
      <c r="DGL92"/>
      <c r="DGM92"/>
      <c r="DGN92"/>
      <c r="DGO92"/>
      <c r="DGP92"/>
      <c r="DGQ92"/>
      <c r="DGR92"/>
      <c r="DGS92"/>
      <c r="DGT92"/>
      <c r="DGU92"/>
      <c r="DGV92"/>
      <c r="DGW92"/>
      <c r="DGX92"/>
      <c r="DGY92"/>
      <c r="DGZ92"/>
      <c r="DHA92"/>
      <c r="DHB92"/>
      <c r="DHC92"/>
      <c r="DHD92"/>
      <c r="DHE92"/>
      <c r="DHF92"/>
      <c r="DHG92"/>
      <c r="DHH92"/>
      <c r="DHI92"/>
      <c r="DHJ92"/>
      <c r="DHK92"/>
      <c r="DHL92"/>
      <c r="DHM92"/>
      <c r="DHN92"/>
      <c r="DHO92"/>
      <c r="DHP92"/>
      <c r="DHQ92"/>
      <c r="DHR92"/>
      <c r="DHS92"/>
      <c r="DHT92"/>
      <c r="DHU92"/>
      <c r="DHV92"/>
      <c r="DHW92"/>
      <c r="DHX92"/>
      <c r="DHY92"/>
      <c r="DHZ92"/>
      <c r="DIA92"/>
      <c r="DIB92"/>
      <c r="DIC92"/>
      <c r="DID92"/>
      <c r="DIE92"/>
      <c r="DIF92"/>
      <c r="DIG92"/>
      <c r="DIH92"/>
      <c r="DII92"/>
      <c r="DIJ92"/>
      <c r="DIK92"/>
      <c r="DIL92"/>
      <c r="DIM92"/>
      <c r="DIN92"/>
      <c r="DIO92"/>
      <c r="DIP92"/>
      <c r="DIQ92"/>
      <c r="DIR92"/>
      <c r="DIS92"/>
      <c r="DIT92"/>
      <c r="DIU92"/>
      <c r="DIV92"/>
      <c r="DIW92"/>
      <c r="DIX92"/>
      <c r="DIY92"/>
      <c r="DIZ92"/>
      <c r="DJA92"/>
      <c r="DJB92"/>
      <c r="DJC92"/>
      <c r="DJD92"/>
      <c r="DJE92"/>
      <c r="DJF92"/>
      <c r="DJG92"/>
      <c r="DJH92"/>
      <c r="DJI92"/>
      <c r="DJJ92"/>
      <c r="DJK92"/>
      <c r="DJL92"/>
      <c r="DJM92"/>
      <c r="DJN92"/>
      <c r="DJO92"/>
      <c r="DJP92"/>
      <c r="DJQ92"/>
      <c r="DJR92"/>
      <c r="DJS92"/>
      <c r="DJT92"/>
      <c r="DJU92"/>
      <c r="DJV92"/>
      <c r="DJW92"/>
      <c r="DJX92"/>
      <c r="DJY92"/>
      <c r="DJZ92"/>
      <c r="DKA92"/>
      <c r="DKB92"/>
      <c r="DKC92"/>
      <c r="DKD92"/>
      <c r="DKE92"/>
      <c r="DKF92"/>
      <c r="DKG92"/>
      <c r="DKH92"/>
      <c r="DKI92"/>
      <c r="DKJ92"/>
      <c r="DKK92"/>
      <c r="DKL92"/>
      <c r="DKM92"/>
      <c r="DKN92"/>
      <c r="DKO92"/>
      <c r="DKP92"/>
      <c r="DKQ92"/>
      <c r="DKR92"/>
      <c r="DKS92"/>
      <c r="DKT92"/>
      <c r="DKU92"/>
      <c r="DKV92"/>
      <c r="DKW92"/>
      <c r="DKX92"/>
      <c r="DKY92"/>
      <c r="DKZ92"/>
      <c r="DLA92"/>
      <c r="DLB92"/>
      <c r="DLC92"/>
      <c r="DLD92"/>
      <c r="DLE92"/>
      <c r="DLF92"/>
      <c r="DLG92"/>
      <c r="DLH92"/>
      <c r="DLI92"/>
      <c r="DLJ92"/>
      <c r="DLK92"/>
      <c r="DLL92"/>
      <c r="DLM92"/>
      <c r="DLN92"/>
      <c r="DLO92"/>
      <c r="DLP92"/>
      <c r="DLQ92"/>
      <c r="DLR92"/>
      <c r="DLS92"/>
      <c r="DLT92"/>
      <c r="DLU92"/>
      <c r="DLV92"/>
      <c r="DLW92"/>
      <c r="DLX92"/>
      <c r="DLY92"/>
      <c r="DLZ92"/>
      <c r="DMA92"/>
      <c r="DMB92"/>
      <c r="DMC92"/>
      <c r="DMD92"/>
      <c r="DME92"/>
      <c r="DMF92"/>
      <c r="DMG92"/>
      <c r="DMH92"/>
      <c r="DMI92"/>
      <c r="DMJ92"/>
      <c r="DMK92"/>
      <c r="DML92"/>
      <c r="DMM92"/>
      <c r="DMN92"/>
      <c r="DMO92"/>
      <c r="DMP92"/>
      <c r="DMQ92"/>
      <c r="DMR92"/>
      <c r="DMS92"/>
      <c r="DMT92"/>
      <c r="DMU92"/>
      <c r="DMV92"/>
      <c r="DMW92"/>
      <c r="DMX92"/>
      <c r="DMY92"/>
      <c r="DMZ92"/>
      <c r="DNA92"/>
      <c r="DNB92"/>
      <c r="DNC92"/>
      <c r="DND92"/>
      <c r="DNE92"/>
      <c r="DNF92"/>
      <c r="DNG92"/>
      <c r="DNH92"/>
      <c r="DNI92"/>
      <c r="DNJ92"/>
      <c r="DNK92"/>
      <c r="DNL92"/>
      <c r="DNM92"/>
      <c r="DNN92"/>
      <c r="DNO92"/>
      <c r="DNP92"/>
      <c r="DNQ92"/>
      <c r="DNR92"/>
      <c r="DNS92"/>
      <c r="DNT92"/>
      <c r="DNU92"/>
      <c r="DNV92"/>
      <c r="DNW92"/>
      <c r="DNX92"/>
      <c r="DNY92"/>
      <c r="DNZ92"/>
      <c r="DOA92"/>
      <c r="DOB92"/>
      <c r="DOC92"/>
      <c r="DOD92"/>
      <c r="DOE92"/>
      <c r="DOF92"/>
      <c r="DOG92"/>
      <c r="DOH92"/>
      <c r="DOI92"/>
      <c r="DOJ92"/>
      <c r="DOK92"/>
      <c r="DOL92"/>
      <c r="DOM92"/>
      <c r="DON92"/>
      <c r="DOO92"/>
      <c r="DOP92"/>
      <c r="DOQ92"/>
      <c r="DOR92"/>
      <c r="DOS92"/>
      <c r="DOT92"/>
      <c r="DOU92"/>
      <c r="DOV92"/>
      <c r="DOW92"/>
      <c r="DOX92"/>
      <c r="DOY92"/>
      <c r="DOZ92"/>
      <c r="DPA92"/>
      <c r="DPB92"/>
      <c r="DPC92"/>
      <c r="DPD92"/>
      <c r="DPE92"/>
      <c r="DPF92"/>
      <c r="DPG92"/>
      <c r="DPH92"/>
      <c r="DPI92"/>
      <c r="DPJ92"/>
      <c r="DPK92"/>
      <c r="DPL92"/>
      <c r="DPM92"/>
      <c r="DPN92"/>
      <c r="DPO92"/>
      <c r="DPP92"/>
      <c r="DPQ92"/>
      <c r="DPR92"/>
      <c r="DPS92"/>
      <c r="DPT92"/>
      <c r="DPU92"/>
      <c r="DPV92"/>
      <c r="DPW92"/>
      <c r="DPX92"/>
      <c r="DPY92"/>
      <c r="DPZ92"/>
      <c r="DQA92"/>
      <c r="DQB92"/>
      <c r="DQC92"/>
      <c r="DQD92"/>
      <c r="DQE92"/>
      <c r="DQF92"/>
      <c r="DQG92"/>
      <c r="DQH92"/>
      <c r="DQI92"/>
      <c r="DQJ92"/>
      <c r="DQK92"/>
      <c r="DQL92"/>
      <c r="DQM92"/>
      <c r="DQN92"/>
      <c r="DQO92"/>
      <c r="DQP92"/>
      <c r="DQQ92"/>
      <c r="DQR92"/>
      <c r="DQS92"/>
      <c r="DQT92"/>
      <c r="DQU92"/>
      <c r="DQV92"/>
      <c r="DQW92"/>
      <c r="DQX92"/>
      <c r="DQY92"/>
      <c r="DQZ92"/>
      <c r="DRA92"/>
      <c r="DRB92"/>
      <c r="DRC92"/>
      <c r="DRD92"/>
      <c r="DRE92"/>
      <c r="DRF92"/>
      <c r="DRG92"/>
      <c r="DRH92"/>
      <c r="DRI92"/>
      <c r="DRJ92"/>
      <c r="DRK92"/>
      <c r="DRL92"/>
      <c r="DRM92"/>
      <c r="DRN92"/>
      <c r="DRO92"/>
      <c r="DRP92"/>
      <c r="DRQ92"/>
      <c r="DRR92"/>
      <c r="DRS92"/>
      <c r="DRT92"/>
      <c r="DRU92"/>
      <c r="DRV92"/>
      <c r="DRW92"/>
      <c r="DRX92"/>
      <c r="DRY92"/>
      <c r="DRZ92"/>
      <c r="DSA92"/>
      <c r="DSB92"/>
      <c r="DSC92"/>
      <c r="DSD92"/>
      <c r="DSE92"/>
      <c r="DSF92"/>
      <c r="DSG92"/>
      <c r="DSH92"/>
      <c r="DSI92"/>
      <c r="DSJ92"/>
      <c r="DSK92"/>
      <c r="DSL92"/>
      <c r="DSM92"/>
      <c r="DSN92"/>
      <c r="DSO92"/>
      <c r="DSP92"/>
      <c r="DSQ92"/>
      <c r="DSR92"/>
      <c r="DSS92"/>
      <c r="DST92"/>
      <c r="DSU92"/>
      <c r="DSV92"/>
      <c r="DSW92"/>
      <c r="DSX92"/>
      <c r="DSY92"/>
      <c r="DSZ92"/>
      <c r="DTA92"/>
      <c r="DTB92"/>
      <c r="DTC92"/>
      <c r="DTD92"/>
      <c r="DTE92"/>
      <c r="DTF92"/>
      <c r="DTG92"/>
      <c r="DTH92"/>
      <c r="DTI92"/>
      <c r="DTJ92"/>
      <c r="DTK92"/>
      <c r="DTL92"/>
      <c r="DTM92"/>
      <c r="DTN92"/>
      <c r="DTO92"/>
      <c r="DTP92"/>
      <c r="DTQ92"/>
      <c r="DTR92"/>
      <c r="DTS92"/>
      <c r="DTT92"/>
      <c r="DTU92"/>
      <c r="DTV92"/>
      <c r="DTW92"/>
      <c r="DTX92"/>
      <c r="DTY92"/>
      <c r="DTZ92"/>
      <c r="DUA92"/>
      <c r="DUB92"/>
      <c r="DUC92"/>
      <c r="DUD92"/>
      <c r="DUE92"/>
      <c r="DUF92"/>
      <c r="DUG92"/>
      <c r="DUH92"/>
      <c r="DUI92"/>
      <c r="DUJ92"/>
      <c r="DUK92"/>
      <c r="DUL92"/>
      <c r="DUM92"/>
      <c r="DUN92"/>
      <c r="DUO92"/>
      <c r="DUP92"/>
      <c r="DUQ92"/>
      <c r="DUR92"/>
      <c r="DUS92"/>
      <c r="DUT92"/>
      <c r="DUU92"/>
      <c r="DUV92"/>
      <c r="DUW92"/>
      <c r="DUX92"/>
      <c r="DUY92"/>
      <c r="DUZ92"/>
      <c r="DVA92"/>
      <c r="DVB92"/>
      <c r="DVC92"/>
      <c r="DVD92"/>
      <c r="DVE92"/>
      <c r="DVF92"/>
      <c r="DVG92"/>
      <c r="DVH92"/>
      <c r="DVI92"/>
      <c r="DVJ92"/>
      <c r="DVK92"/>
      <c r="DVL92"/>
      <c r="DVM92"/>
      <c r="DVN92"/>
      <c r="DVO92"/>
      <c r="DVP92"/>
      <c r="DVQ92"/>
      <c r="DVR92"/>
      <c r="DVS92"/>
      <c r="DVT92"/>
      <c r="DVU92"/>
      <c r="DVV92"/>
      <c r="DVW92"/>
      <c r="DVX92"/>
      <c r="DVY92"/>
      <c r="DVZ92"/>
      <c r="DWA92"/>
      <c r="DWB92"/>
      <c r="DWC92"/>
      <c r="DWD92"/>
      <c r="DWE92"/>
      <c r="DWF92"/>
      <c r="DWG92"/>
      <c r="DWH92"/>
      <c r="DWI92"/>
      <c r="DWJ92"/>
      <c r="DWK92"/>
      <c r="DWL92"/>
      <c r="DWM92"/>
      <c r="DWN92"/>
      <c r="DWO92"/>
      <c r="DWP92"/>
      <c r="DWQ92"/>
      <c r="DWR92"/>
      <c r="DWS92"/>
      <c r="DWT92"/>
      <c r="DWU92"/>
      <c r="DWV92"/>
      <c r="DWW92"/>
      <c r="DWX92"/>
      <c r="DWY92"/>
      <c r="DWZ92"/>
      <c r="DXA92"/>
      <c r="DXB92"/>
      <c r="DXC92"/>
      <c r="DXD92"/>
      <c r="DXE92"/>
      <c r="DXF92"/>
      <c r="DXG92"/>
      <c r="DXH92"/>
      <c r="DXI92"/>
      <c r="DXJ92"/>
      <c r="DXK92"/>
      <c r="DXL92"/>
      <c r="DXM92"/>
      <c r="DXN92"/>
      <c r="DXO92"/>
      <c r="DXP92"/>
      <c r="DXQ92"/>
      <c r="DXR92"/>
      <c r="DXS92"/>
      <c r="DXT92"/>
      <c r="DXU92"/>
      <c r="DXV92"/>
      <c r="DXW92"/>
      <c r="DXX92"/>
      <c r="DXY92"/>
      <c r="DXZ92"/>
      <c r="DYA92"/>
      <c r="DYB92"/>
      <c r="DYC92"/>
      <c r="DYD92"/>
      <c r="DYE92"/>
      <c r="DYF92"/>
      <c r="DYG92"/>
      <c r="DYH92"/>
      <c r="DYI92"/>
      <c r="DYJ92"/>
      <c r="DYK92"/>
      <c r="DYL92"/>
      <c r="DYM92"/>
      <c r="DYN92"/>
      <c r="DYO92"/>
      <c r="DYP92"/>
      <c r="DYQ92"/>
      <c r="DYR92"/>
      <c r="DYS92"/>
      <c r="DYT92"/>
      <c r="DYU92"/>
      <c r="DYV92"/>
      <c r="DYW92"/>
      <c r="DYX92"/>
      <c r="DYY92"/>
      <c r="DYZ92"/>
      <c r="DZA92"/>
      <c r="DZB92"/>
      <c r="DZC92"/>
      <c r="DZD92"/>
      <c r="DZE92"/>
      <c r="DZF92"/>
      <c r="DZG92"/>
      <c r="DZH92"/>
      <c r="DZI92"/>
      <c r="DZJ92"/>
      <c r="DZK92"/>
      <c r="DZL92"/>
      <c r="DZM92"/>
      <c r="DZN92"/>
      <c r="DZO92"/>
      <c r="DZP92"/>
      <c r="DZQ92"/>
      <c r="DZR92"/>
      <c r="DZS92"/>
      <c r="DZT92"/>
      <c r="DZU92"/>
      <c r="DZV92"/>
      <c r="DZW92"/>
      <c r="DZX92"/>
      <c r="DZY92"/>
      <c r="DZZ92"/>
      <c r="EAA92"/>
      <c r="EAB92"/>
      <c r="EAC92"/>
      <c r="EAD92"/>
      <c r="EAE92"/>
      <c r="EAF92"/>
      <c r="EAG92"/>
      <c r="EAH92"/>
      <c r="EAI92"/>
      <c r="EAJ92"/>
      <c r="EAK92"/>
      <c r="EAL92"/>
      <c r="EAM92"/>
      <c r="EAN92"/>
      <c r="EAO92"/>
      <c r="EAP92"/>
      <c r="EAQ92"/>
      <c r="EAR92"/>
      <c r="EAS92"/>
      <c r="EAT92"/>
      <c r="EAU92"/>
      <c r="EAV92"/>
      <c r="EAW92"/>
      <c r="EAX92"/>
      <c r="EAY92"/>
      <c r="EAZ92"/>
      <c r="EBA92"/>
      <c r="EBB92"/>
      <c r="EBC92"/>
      <c r="EBD92"/>
      <c r="EBE92"/>
      <c r="EBF92"/>
      <c r="EBG92"/>
      <c r="EBH92"/>
      <c r="EBI92"/>
      <c r="EBJ92"/>
      <c r="EBK92"/>
      <c r="EBL92"/>
      <c r="EBM92"/>
      <c r="EBN92"/>
      <c r="EBO92"/>
      <c r="EBP92"/>
      <c r="EBQ92"/>
      <c r="EBR92"/>
      <c r="EBS92"/>
      <c r="EBT92"/>
      <c r="EBU92"/>
      <c r="EBV92"/>
      <c r="EBW92"/>
      <c r="EBX92"/>
      <c r="EBY92"/>
      <c r="EBZ92"/>
      <c r="ECA92"/>
      <c r="ECB92"/>
      <c r="ECC92"/>
      <c r="ECD92"/>
      <c r="ECE92"/>
      <c r="ECF92"/>
      <c r="ECG92"/>
      <c r="ECH92"/>
      <c r="ECI92"/>
      <c r="ECJ92"/>
      <c r="ECK92"/>
      <c r="ECL92"/>
      <c r="ECM92"/>
      <c r="ECN92"/>
      <c r="ECO92"/>
      <c r="ECP92"/>
      <c r="ECQ92"/>
      <c r="ECR92"/>
      <c r="ECS92"/>
      <c r="ECT92"/>
      <c r="ECU92"/>
      <c r="ECV92"/>
      <c r="ECW92"/>
      <c r="ECX92"/>
      <c r="ECY92"/>
      <c r="ECZ92"/>
      <c r="EDA92"/>
      <c r="EDB92"/>
      <c r="EDC92"/>
      <c r="EDD92"/>
      <c r="EDE92"/>
      <c r="EDF92"/>
      <c r="EDG92"/>
      <c r="EDH92"/>
      <c r="EDI92"/>
      <c r="EDJ92"/>
      <c r="EDK92"/>
      <c r="EDL92"/>
      <c r="EDM92"/>
      <c r="EDN92"/>
      <c r="EDO92"/>
      <c r="EDP92"/>
      <c r="EDQ92"/>
      <c r="EDR92"/>
      <c r="EDS92"/>
      <c r="EDT92"/>
      <c r="EDU92"/>
      <c r="EDV92"/>
      <c r="EDW92"/>
      <c r="EDX92"/>
      <c r="EDY92"/>
      <c r="EDZ92"/>
      <c r="EEA92"/>
      <c r="EEB92"/>
      <c r="EEC92"/>
      <c r="EED92"/>
      <c r="EEE92"/>
      <c r="EEF92"/>
      <c r="EEG92"/>
      <c r="EEH92"/>
      <c r="EEI92"/>
      <c r="EEJ92"/>
      <c r="EEK92"/>
      <c r="EEL92"/>
      <c r="EEM92"/>
      <c r="EEN92"/>
      <c r="EEO92"/>
      <c r="EEP92"/>
      <c r="EEQ92"/>
      <c r="EER92"/>
      <c r="EES92"/>
      <c r="EET92"/>
      <c r="EEU92"/>
      <c r="EEV92"/>
      <c r="EEW92"/>
      <c r="EEX92"/>
      <c r="EEY92"/>
      <c r="EEZ92"/>
      <c r="EFA92"/>
      <c r="EFB92"/>
      <c r="EFC92"/>
      <c r="EFD92"/>
      <c r="EFE92"/>
      <c r="EFF92"/>
      <c r="EFG92"/>
      <c r="EFH92"/>
      <c r="EFI92"/>
      <c r="EFJ92"/>
      <c r="EFK92"/>
      <c r="EFL92"/>
      <c r="EFM92"/>
      <c r="EFN92"/>
      <c r="EFO92"/>
      <c r="EFP92"/>
      <c r="EFQ92"/>
      <c r="EFR92"/>
      <c r="EFS92"/>
      <c r="EFT92"/>
      <c r="EFU92"/>
      <c r="EFV92"/>
      <c r="EFW92"/>
      <c r="EFX92"/>
      <c r="EFY92"/>
      <c r="EFZ92"/>
      <c r="EGA92"/>
      <c r="EGB92"/>
      <c r="EGC92"/>
      <c r="EGD92"/>
      <c r="EGE92"/>
      <c r="EGF92"/>
      <c r="EGG92"/>
      <c r="EGH92"/>
      <c r="EGI92"/>
      <c r="EGJ92"/>
      <c r="EGK92"/>
      <c r="EGL92"/>
      <c r="EGM92"/>
      <c r="EGN92"/>
      <c r="EGO92"/>
      <c r="EGP92"/>
      <c r="EGQ92"/>
      <c r="EGR92"/>
      <c r="EGS92"/>
      <c r="EGT92"/>
      <c r="EGU92"/>
      <c r="EGV92"/>
      <c r="EGW92"/>
      <c r="EGX92"/>
      <c r="EGY92"/>
      <c r="EGZ92"/>
      <c r="EHA92"/>
      <c r="EHB92"/>
      <c r="EHC92"/>
      <c r="EHD92"/>
      <c r="EHE92"/>
      <c r="EHF92"/>
      <c r="EHG92"/>
      <c r="EHH92"/>
      <c r="EHI92"/>
      <c r="EHJ92"/>
      <c r="EHK92"/>
      <c r="EHL92"/>
      <c r="EHM92"/>
      <c r="EHN92"/>
      <c r="EHO92"/>
      <c r="EHP92"/>
      <c r="EHQ92"/>
      <c r="EHR92"/>
      <c r="EHS92"/>
      <c r="EHT92"/>
      <c r="EHU92"/>
      <c r="EHV92"/>
      <c r="EHW92"/>
      <c r="EHX92"/>
      <c r="EHY92"/>
      <c r="EHZ92"/>
      <c r="EIA92"/>
      <c r="EIB92"/>
      <c r="EIC92"/>
      <c r="EID92"/>
      <c r="EIE92"/>
      <c r="EIF92"/>
      <c r="EIG92"/>
      <c r="EIH92"/>
      <c r="EII92"/>
      <c r="EIJ92"/>
      <c r="EIK92"/>
      <c r="EIL92"/>
      <c r="EIM92"/>
      <c r="EIN92"/>
      <c r="EIO92"/>
      <c r="EIP92"/>
      <c r="EIQ92"/>
      <c r="EIR92"/>
      <c r="EIS92"/>
      <c r="EIT92"/>
      <c r="EIU92"/>
      <c r="EIV92"/>
      <c r="EIW92"/>
      <c r="EIX92"/>
      <c r="EIY92"/>
      <c r="EIZ92"/>
      <c r="EJA92"/>
      <c r="EJB92"/>
      <c r="EJC92"/>
      <c r="EJD92"/>
      <c r="EJE92"/>
      <c r="EJF92"/>
      <c r="EJG92"/>
      <c r="EJH92"/>
      <c r="EJI92"/>
      <c r="EJJ92"/>
      <c r="EJK92"/>
      <c r="EJL92"/>
      <c r="EJM92"/>
      <c r="EJN92"/>
      <c r="EJO92"/>
      <c r="EJP92"/>
      <c r="EJQ92"/>
      <c r="EJR92"/>
      <c r="EJS92"/>
      <c r="EJT92"/>
      <c r="EJU92"/>
      <c r="EJV92"/>
      <c r="EJW92"/>
      <c r="EJX92"/>
      <c r="EJY92"/>
      <c r="EJZ92"/>
      <c r="EKA92"/>
      <c r="EKB92"/>
      <c r="EKC92"/>
      <c r="EKD92"/>
      <c r="EKE92"/>
      <c r="EKF92"/>
      <c r="EKG92"/>
      <c r="EKH92"/>
      <c r="EKI92"/>
      <c r="EKJ92"/>
      <c r="EKK92"/>
      <c r="EKL92"/>
      <c r="EKM92"/>
      <c r="EKN92"/>
      <c r="EKO92"/>
      <c r="EKP92"/>
      <c r="EKQ92"/>
      <c r="EKR92"/>
      <c r="EKS92"/>
      <c r="EKT92"/>
      <c r="EKU92"/>
      <c r="EKV92"/>
      <c r="EKW92"/>
      <c r="EKX92"/>
      <c r="EKY92"/>
      <c r="EKZ92"/>
      <c r="ELA92"/>
      <c r="ELB92"/>
      <c r="ELC92"/>
      <c r="ELD92"/>
      <c r="ELE92"/>
      <c r="ELF92"/>
      <c r="ELG92"/>
      <c r="ELH92"/>
      <c r="ELI92"/>
      <c r="ELJ92"/>
      <c r="ELK92"/>
      <c r="ELL92"/>
      <c r="ELM92"/>
      <c r="ELN92"/>
      <c r="ELO92"/>
      <c r="ELP92"/>
      <c r="ELQ92"/>
      <c r="ELR92"/>
      <c r="ELS92"/>
      <c r="ELT92"/>
      <c r="ELU92"/>
      <c r="ELV92"/>
      <c r="ELW92"/>
      <c r="ELX92"/>
      <c r="ELY92"/>
      <c r="ELZ92"/>
      <c r="EMA92"/>
      <c r="EMB92"/>
      <c r="EMC92"/>
      <c r="EMD92"/>
      <c r="EME92"/>
      <c r="EMF92"/>
      <c r="EMG92"/>
      <c r="EMH92"/>
      <c r="EMI92"/>
      <c r="EMJ92"/>
      <c r="EMK92"/>
      <c r="EML92"/>
      <c r="EMM92"/>
      <c r="EMN92"/>
      <c r="EMO92"/>
      <c r="EMP92"/>
      <c r="EMQ92"/>
      <c r="EMR92"/>
      <c r="EMS92"/>
      <c r="EMT92"/>
      <c r="EMU92"/>
      <c r="EMV92"/>
      <c r="EMW92"/>
      <c r="EMX92"/>
      <c r="EMY92"/>
      <c r="EMZ92"/>
      <c r="ENA92"/>
      <c r="ENB92"/>
      <c r="ENC92"/>
      <c r="END92"/>
      <c r="ENE92"/>
      <c r="ENF92"/>
      <c r="ENG92"/>
      <c r="ENH92"/>
      <c r="ENI92"/>
      <c r="ENJ92"/>
      <c r="ENK92"/>
      <c r="ENL92"/>
      <c r="ENM92"/>
      <c r="ENN92"/>
      <c r="ENO92"/>
      <c r="ENP92"/>
      <c r="ENQ92"/>
      <c r="ENR92"/>
      <c r="ENS92"/>
      <c r="ENT92"/>
      <c r="ENU92"/>
      <c r="ENV92"/>
      <c r="ENW92"/>
      <c r="ENX92"/>
      <c r="ENY92"/>
      <c r="ENZ92"/>
      <c r="EOA92"/>
      <c r="EOB92"/>
      <c r="EOC92"/>
      <c r="EOD92"/>
      <c r="EOE92"/>
      <c r="EOF92"/>
      <c r="EOG92"/>
      <c r="EOH92"/>
      <c r="EOI92"/>
      <c r="EOJ92"/>
      <c r="EOK92"/>
      <c r="EOL92"/>
      <c r="EOM92"/>
      <c r="EON92"/>
      <c r="EOO92"/>
      <c r="EOP92"/>
      <c r="EOQ92"/>
      <c r="EOR92"/>
      <c r="EOS92"/>
      <c r="EOT92"/>
      <c r="EOU92"/>
      <c r="EOV92"/>
      <c r="EOW92"/>
      <c r="EOX92"/>
      <c r="EOY92"/>
      <c r="EOZ92"/>
      <c r="EPA92"/>
      <c r="EPB92"/>
      <c r="EPC92"/>
      <c r="EPD92"/>
      <c r="EPE92"/>
      <c r="EPF92"/>
      <c r="EPG92"/>
      <c r="EPH92"/>
      <c r="EPI92"/>
      <c r="EPJ92"/>
      <c r="EPK92"/>
      <c r="EPL92"/>
      <c r="EPM92"/>
      <c r="EPN92"/>
      <c r="EPO92"/>
      <c r="EPP92"/>
      <c r="EPQ92"/>
      <c r="EPR92"/>
      <c r="EPS92"/>
      <c r="EPT92"/>
      <c r="EPU92"/>
      <c r="EPV92"/>
      <c r="EPW92"/>
      <c r="EPX92"/>
      <c r="EPY92"/>
      <c r="EPZ92"/>
      <c r="EQA92"/>
      <c r="EQB92"/>
      <c r="EQC92"/>
      <c r="EQD92"/>
      <c r="EQE92"/>
      <c r="EQF92"/>
      <c r="EQG92"/>
      <c r="EQH92"/>
      <c r="EQI92"/>
      <c r="EQJ92"/>
      <c r="EQK92"/>
      <c r="EQL92"/>
      <c r="EQM92"/>
      <c r="EQN92"/>
      <c r="EQO92"/>
      <c r="EQP92"/>
      <c r="EQQ92"/>
      <c r="EQR92"/>
      <c r="EQS92"/>
      <c r="EQT92"/>
      <c r="EQU92"/>
      <c r="EQV92"/>
      <c r="EQW92"/>
      <c r="EQX92"/>
      <c r="EQY92"/>
      <c r="EQZ92"/>
      <c r="ERA92"/>
      <c r="ERB92"/>
      <c r="ERC92"/>
      <c r="ERD92"/>
      <c r="ERE92"/>
      <c r="ERF92"/>
      <c r="ERG92"/>
      <c r="ERH92"/>
      <c r="ERI92"/>
      <c r="ERJ92"/>
      <c r="ERK92"/>
      <c r="ERL92"/>
      <c r="ERM92"/>
      <c r="ERN92"/>
      <c r="ERO92"/>
      <c r="ERP92"/>
      <c r="ERQ92"/>
      <c r="ERR92"/>
      <c r="ERS92"/>
      <c r="ERT92"/>
      <c r="ERU92"/>
      <c r="ERV92"/>
      <c r="ERW92"/>
      <c r="ERX92"/>
      <c r="ERY92"/>
      <c r="ERZ92"/>
      <c r="ESA92"/>
      <c r="ESB92"/>
      <c r="ESC92"/>
      <c r="ESD92"/>
      <c r="ESE92"/>
      <c r="ESF92"/>
      <c r="ESG92"/>
      <c r="ESH92"/>
      <c r="ESI92"/>
      <c r="ESJ92"/>
      <c r="ESK92"/>
      <c r="ESL92"/>
      <c r="ESM92"/>
      <c r="ESN92"/>
      <c r="ESO92"/>
      <c r="ESP92"/>
      <c r="ESQ92"/>
      <c r="ESR92"/>
      <c r="ESS92"/>
      <c r="EST92"/>
      <c r="ESU92"/>
      <c r="ESV92"/>
      <c r="ESW92"/>
      <c r="ESX92"/>
      <c r="ESY92"/>
      <c r="ESZ92"/>
      <c r="ETA92"/>
      <c r="ETB92"/>
      <c r="ETC92"/>
      <c r="ETD92"/>
      <c r="ETE92"/>
      <c r="ETF92"/>
      <c r="ETG92"/>
      <c r="ETH92"/>
      <c r="ETI92"/>
      <c r="ETJ92"/>
      <c r="ETK92"/>
      <c r="ETL92"/>
      <c r="ETM92"/>
      <c r="ETN92"/>
      <c r="ETO92"/>
      <c r="ETP92"/>
      <c r="ETQ92"/>
      <c r="ETR92"/>
      <c r="ETS92"/>
      <c r="ETT92"/>
      <c r="ETU92"/>
      <c r="ETV92"/>
      <c r="ETW92"/>
      <c r="ETX92"/>
      <c r="ETY92"/>
      <c r="ETZ92"/>
      <c r="EUA92"/>
      <c r="EUB92"/>
      <c r="EUC92"/>
      <c r="EUD92"/>
      <c r="EUE92"/>
      <c r="EUF92"/>
      <c r="EUG92"/>
      <c r="EUH92"/>
      <c r="EUI92"/>
      <c r="EUJ92"/>
      <c r="EUK92"/>
      <c r="EUL92"/>
      <c r="EUM92"/>
      <c r="EUN92"/>
      <c r="EUO92"/>
      <c r="EUP92"/>
      <c r="EUQ92"/>
      <c r="EUR92"/>
      <c r="EUS92"/>
      <c r="EUT92"/>
      <c r="EUU92"/>
      <c r="EUV92"/>
      <c r="EUW92"/>
      <c r="EUX92"/>
      <c r="EUY92"/>
      <c r="EUZ92"/>
      <c r="EVA92"/>
      <c r="EVB92"/>
      <c r="EVC92"/>
      <c r="EVD92"/>
      <c r="EVE92"/>
      <c r="EVF92"/>
      <c r="EVG92"/>
      <c r="EVH92"/>
      <c r="EVI92"/>
      <c r="EVJ92"/>
      <c r="EVK92"/>
      <c r="EVL92"/>
      <c r="EVM92"/>
      <c r="EVN92"/>
      <c r="EVO92"/>
      <c r="EVP92"/>
      <c r="EVQ92"/>
      <c r="EVR92"/>
      <c r="EVS92"/>
      <c r="EVT92"/>
      <c r="EVU92"/>
      <c r="EVV92"/>
      <c r="EVW92"/>
      <c r="EVX92"/>
      <c r="EVY92"/>
      <c r="EVZ92"/>
      <c r="EWA92"/>
      <c r="EWB92"/>
      <c r="EWC92"/>
      <c r="EWD92"/>
      <c r="EWE92"/>
      <c r="EWF92"/>
      <c r="EWG92"/>
      <c r="EWH92"/>
      <c r="EWI92"/>
      <c r="EWJ92"/>
      <c r="EWK92"/>
      <c r="EWL92"/>
      <c r="EWM92"/>
      <c r="EWN92"/>
      <c r="EWO92"/>
      <c r="EWP92"/>
      <c r="EWQ92"/>
      <c r="EWR92"/>
      <c r="EWS92"/>
      <c r="EWT92"/>
      <c r="EWU92"/>
      <c r="EWV92"/>
      <c r="EWW92"/>
      <c r="EWX92"/>
      <c r="EWY92"/>
      <c r="EWZ92"/>
      <c r="EXA92"/>
      <c r="EXB92"/>
      <c r="EXC92"/>
      <c r="EXD92"/>
      <c r="EXE92"/>
      <c r="EXF92"/>
      <c r="EXG92"/>
      <c r="EXH92"/>
      <c r="EXI92"/>
      <c r="EXJ92"/>
      <c r="EXK92"/>
      <c r="EXL92"/>
      <c r="EXM92"/>
      <c r="EXN92"/>
      <c r="EXO92"/>
      <c r="EXP92"/>
      <c r="EXQ92"/>
      <c r="EXR92"/>
      <c r="EXS92"/>
      <c r="EXT92"/>
      <c r="EXU92"/>
      <c r="EXV92"/>
      <c r="EXW92"/>
      <c r="EXX92"/>
      <c r="EXY92"/>
      <c r="EXZ92"/>
      <c r="EYA92"/>
      <c r="EYB92"/>
      <c r="EYC92"/>
      <c r="EYD92"/>
      <c r="EYE92"/>
      <c r="EYF92"/>
      <c r="EYG92"/>
      <c r="EYH92"/>
      <c r="EYI92"/>
      <c r="EYJ92"/>
      <c r="EYK92"/>
      <c r="EYL92"/>
      <c r="EYM92"/>
      <c r="EYN92"/>
      <c r="EYO92"/>
      <c r="EYP92"/>
      <c r="EYQ92"/>
      <c r="EYR92"/>
      <c r="EYS92"/>
      <c r="EYT92"/>
      <c r="EYU92"/>
      <c r="EYV92"/>
      <c r="EYW92"/>
      <c r="EYX92"/>
      <c r="EYY92"/>
      <c r="EYZ92"/>
      <c r="EZA92"/>
      <c r="EZB92"/>
      <c r="EZC92"/>
      <c r="EZD92"/>
      <c r="EZE92"/>
      <c r="EZF92"/>
      <c r="EZG92"/>
      <c r="EZH92"/>
      <c r="EZI92"/>
      <c r="EZJ92"/>
      <c r="EZK92"/>
      <c r="EZL92"/>
      <c r="EZM92"/>
      <c r="EZN92"/>
      <c r="EZO92"/>
      <c r="EZP92"/>
      <c r="EZQ92"/>
      <c r="EZR92"/>
      <c r="EZS92"/>
      <c r="EZT92"/>
      <c r="EZU92"/>
      <c r="EZV92"/>
      <c r="EZW92"/>
      <c r="EZX92"/>
      <c r="EZY92"/>
      <c r="EZZ92"/>
      <c r="FAA92"/>
      <c r="FAB92"/>
      <c r="FAC92"/>
      <c r="FAD92"/>
      <c r="FAE92"/>
      <c r="FAF92"/>
      <c r="FAG92"/>
      <c r="FAH92"/>
      <c r="FAI92"/>
      <c r="FAJ92"/>
      <c r="FAK92"/>
      <c r="FAL92"/>
      <c r="FAM92"/>
      <c r="FAN92"/>
      <c r="FAO92"/>
      <c r="FAP92"/>
      <c r="FAQ92"/>
      <c r="FAR92"/>
      <c r="FAS92"/>
      <c r="FAT92"/>
      <c r="FAU92"/>
      <c r="FAV92"/>
      <c r="FAW92"/>
      <c r="FAX92"/>
      <c r="FAY92"/>
      <c r="FAZ92"/>
      <c r="FBA92"/>
      <c r="FBB92"/>
      <c r="FBC92"/>
      <c r="FBD92"/>
      <c r="FBE92"/>
      <c r="FBF92"/>
      <c r="FBG92"/>
      <c r="FBH92"/>
      <c r="FBI92"/>
      <c r="FBJ92"/>
      <c r="FBK92"/>
      <c r="FBL92"/>
      <c r="FBM92"/>
      <c r="FBN92"/>
      <c r="FBO92"/>
      <c r="FBP92"/>
      <c r="FBQ92"/>
      <c r="FBR92"/>
      <c r="FBS92"/>
      <c r="FBT92"/>
      <c r="FBU92"/>
      <c r="FBV92"/>
      <c r="FBW92"/>
      <c r="FBX92"/>
      <c r="FBY92"/>
      <c r="FBZ92"/>
      <c r="FCA92"/>
      <c r="FCB92"/>
      <c r="FCC92"/>
      <c r="FCD92"/>
      <c r="FCE92"/>
      <c r="FCF92"/>
      <c r="FCG92"/>
      <c r="FCH92"/>
      <c r="FCI92"/>
      <c r="FCJ92"/>
      <c r="FCK92"/>
      <c r="FCL92"/>
      <c r="FCM92"/>
      <c r="FCN92"/>
      <c r="FCO92"/>
      <c r="FCP92"/>
      <c r="FCQ92"/>
      <c r="FCR92"/>
      <c r="FCS92"/>
      <c r="FCT92"/>
      <c r="FCU92"/>
      <c r="FCV92"/>
      <c r="FCW92"/>
      <c r="FCX92"/>
      <c r="FCY92"/>
      <c r="FCZ92"/>
      <c r="FDA92"/>
      <c r="FDB92"/>
      <c r="FDC92"/>
      <c r="FDD92"/>
      <c r="FDE92"/>
      <c r="FDF92"/>
      <c r="FDG92"/>
      <c r="FDH92"/>
      <c r="FDI92"/>
      <c r="FDJ92"/>
      <c r="FDK92"/>
      <c r="FDL92"/>
      <c r="FDM92"/>
      <c r="FDN92"/>
      <c r="FDO92"/>
      <c r="FDP92"/>
      <c r="FDQ92"/>
      <c r="FDR92"/>
      <c r="FDS92"/>
      <c r="FDT92"/>
      <c r="FDU92"/>
      <c r="FDV92"/>
      <c r="FDW92"/>
      <c r="FDX92"/>
      <c r="FDY92"/>
      <c r="FDZ92"/>
      <c r="FEA92"/>
      <c r="FEB92"/>
      <c r="FEC92"/>
      <c r="FED92"/>
      <c r="FEE92"/>
      <c r="FEF92"/>
      <c r="FEG92"/>
      <c r="FEH92"/>
      <c r="FEI92"/>
      <c r="FEJ92"/>
      <c r="FEK92"/>
      <c r="FEL92"/>
      <c r="FEM92"/>
      <c r="FEN92"/>
      <c r="FEO92"/>
      <c r="FEP92"/>
      <c r="FEQ92"/>
      <c r="FER92"/>
      <c r="FES92"/>
      <c r="FET92"/>
      <c r="FEU92"/>
      <c r="FEV92"/>
      <c r="FEW92"/>
      <c r="FEX92"/>
      <c r="FEY92"/>
      <c r="FEZ92"/>
      <c r="FFA92"/>
      <c r="FFB92"/>
      <c r="FFC92"/>
      <c r="FFD92"/>
      <c r="FFE92"/>
      <c r="FFF92"/>
      <c r="FFG92"/>
      <c r="FFH92"/>
      <c r="FFI92"/>
      <c r="FFJ92"/>
      <c r="FFK92"/>
      <c r="FFL92"/>
      <c r="FFM92"/>
      <c r="FFN92"/>
      <c r="FFO92"/>
      <c r="FFP92"/>
      <c r="FFQ92"/>
      <c r="FFR92"/>
      <c r="FFS92"/>
      <c r="FFT92"/>
      <c r="FFU92"/>
      <c r="FFV92"/>
      <c r="FFW92"/>
      <c r="FFX92"/>
      <c r="FFY92"/>
      <c r="FFZ92"/>
      <c r="FGA92"/>
      <c r="FGB92"/>
      <c r="FGC92"/>
      <c r="FGD92"/>
      <c r="FGE92"/>
      <c r="FGF92"/>
      <c r="FGG92"/>
      <c r="FGH92"/>
      <c r="FGI92"/>
      <c r="FGJ92"/>
      <c r="FGK92"/>
      <c r="FGL92"/>
      <c r="FGM92"/>
      <c r="FGN92"/>
      <c r="FGO92"/>
      <c r="FGP92"/>
      <c r="FGQ92"/>
      <c r="FGR92"/>
      <c r="FGS92"/>
      <c r="FGT92"/>
      <c r="FGU92"/>
      <c r="FGV92"/>
      <c r="FGW92"/>
      <c r="FGX92"/>
      <c r="FGY92"/>
      <c r="FGZ92"/>
      <c r="FHA92"/>
      <c r="FHB92"/>
      <c r="FHC92"/>
      <c r="FHD92"/>
      <c r="FHE92"/>
      <c r="FHF92"/>
      <c r="FHG92"/>
      <c r="FHH92"/>
      <c r="FHI92"/>
      <c r="FHJ92"/>
      <c r="FHK92"/>
      <c r="FHL92"/>
      <c r="FHM92"/>
      <c r="FHN92"/>
      <c r="FHO92"/>
      <c r="FHP92"/>
      <c r="FHQ92"/>
      <c r="FHR92"/>
      <c r="FHS92"/>
      <c r="FHT92"/>
      <c r="FHU92"/>
      <c r="FHV92"/>
      <c r="FHW92"/>
      <c r="FHX92"/>
      <c r="FHY92"/>
      <c r="FHZ92"/>
      <c r="FIA92"/>
      <c r="FIB92"/>
      <c r="FIC92"/>
      <c r="FID92"/>
      <c r="FIE92"/>
      <c r="FIF92"/>
      <c r="FIG92"/>
      <c r="FIH92"/>
      <c r="FII92"/>
      <c r="FIJ92"/>
      <c r="FIK92"/>
      <c r="FIL92"/>
      <c r="FIM92"/>
      <c r="FIN92"/>
      <c r="FIO92"/>
      <c r="FIP92"/>
      <c r="FIQ92"/>
      <c r="FIR92"/>
      <c r="FIS92"/>
      <c r="FIT92"/>
      <c r="FIU92"/>
      <c r="FIV92"/>
      <c r="FIW92"/>
      <c r="FIX92"/>
      <c r="FIY92"/>
      <c r="FIZ92"/>
      <c r="FJA92"/>
      <c r="FJB92"/>
      <c r="FJC92"/>
      <c r="FJD92"/>
      <c r="FJE92"/>
      <c r="FJF92"/>
      <c r="FJG92"/>
      <c r="FJH92"/>
      <c r="FJI92"/>
      <c r="FJJ92"/>
      <c r="FJK92"/>
      <c r="FJL92"/>
      <c r="FJM92"/>
      <c r="FJN92"/>
      <c r="FJO92"/>
      <c r="FJP92"/>
      <c r="FJQ92"/>
      <c r="FJR92"/>
      <c r="FJS92"/>
      <c r="FJT92"/>
      <c r="FJU92"/>
      <c r="FJV92"/>
      <c r="FJW92"/>
      <c r="FJX92"/>
      <c r="FJY92"/>
      <c r="FJZ92"/>
      <c r="FKA92"/>
      <c r="FKB92"/>
      <c r="FKC92"/>
      <c r="FKD92"/>
      <c r="FKE92"/>
      <c r="FKF92"/>
      <c r="FKG92"/>
      <c r="FKH92"/>
      <c r="FKI92"/>
      <c r="FKJ92"/>
      <c r="FKK92"/>
      <c r="FKL92"/>
      <c r="FKM92"/>
      <c r="FKN92"/>
      <c r="FKO92"/>
      <c r="FKP92"/>
      <c r="FKQ92"/>
      <c r="FKR92"/>
      <c r="FKS92"/>
      <c r="FKT92"/>
      <c r="FKU92"/>
      <c r="FKV92"/>
      <c r="FKW92"/>
      <c r="FKX92"/>
      <c r="FKY92"/>
      <c r="FKZ92"/>
      <c r="FLA92"/>
      <c r="FLB92"/>
      <c r="FLC92"/>
      <c r="FLD92"/>
      <c r="FLE92"/>
      <c r="FLF92"/>
      <c r="FLG92"/>
      <c r="FLH92"/>
      <c r="FLI92"/>
      <c r="FLJ92"/>
      <c r="FLK92"/>
      <c r="FLL92"/>
      <c r="FLM92"/>
      <c r="FLN92"/>
      <c r="FLO92"/>
      <c r="FLP92"/>
      <c r="FLQ92"/>
      <c r="FLR92"/>
      <c r="FLS92"/>
      <c r="FLT92"/>
      <c r="FLU92"/>
      <c r="FLV92"/>
      <c r="FLW92"/>
      <c r="FLX92"/>
      <c r="FLY92"/>
      <c r="FLZ92"/>
      <c r="FMA92"/>
      <c r="FMB92"/>
      <c r="FMC92"/>
      <c r="FMD92"/>
      <c r="FME92"/>
      <c r="FMF92"/>
      <c r="FMG92"/>
      <c r="FMH92"/>
      <c r="FMI92"/>
      <c r="FMJ92"/>
      <c r="FMK92"/>
      <c r="FML92"/>
      <c r="FMM92"/>
      <c r="FMN92"/>
      <c r="FMO92"/>
      <c r="FMP92"/>
      <c r="FMQ92"/>
      <c r="FMR92"/>
      <c r="FMS92"/>
      <c r="FMT92"/>
      <c r="FMU92"/>
      <c r="FMV92"/>
      <c r="FMW92"/>
      <c r="FMX92"/>
      <c r="FMY92"/>
      <c r="FMZ92"/>
      <c r="FNA92"/>
      <c r="FNB92"/>
      <c r="FNC92"/>
      <c r="FND92"/>
      <c r="FNE92"/>
      <c r="FNF92"/>
      <c r="FNG92"/>
      <c r="FNH92"/>
      <c r="FNI92"/>
      <c r="FNJ92"/>
      <c r="FNK92"/>
      <c r="FNL92"/>
      <c r="FNM92"/>
      <c r="FNN92"/>
      <c r="FNO92"/>
      <c r="FNP92"/>
      <c r="FNQ92"/>
      <c r="FNR92"/>
      <c r="FNS92"/>
      <c r="FNT92"/>
      <c r="FNU92"/>
      <c r="FNV92"/>
      <c r="FNW92"/>
      <c r="FNX92"/>
      <c r="FNY92"/>
      <c r="FNZ92"/>
      <c r="FOA92"/>
      <c r="FOB92"/>
      <c r="FOC92"/>
      <c r="FOD92"/>
      <c r="FOE92"/>
      <c r="FOF92"/>
      <c r="FOG92"/>
      <c r="FOH92"/>
      <c r="FOI92"/>
      <c r="FOJ92"/>
      <c r="FOK92"/>
      <c r="FOL92"/>
      <c r="FOM92"/>
      <c r="FON92"/>
      <c r="FOO92"/>
      <c r="FOP92"/>
      <c r="FOQ92"/>
      <c r="FOR92"/>
      <c r="FOS92"/>
      <c r="FOT92"/>
      <c r="FOU92"/>
      <c r="FOV92"/>
      <c r="FOW92"/>
      <c r="FOX92"/>
      <c r="FOY92"/>
      <c r="FOZ92"/>
      <c r="FPA92"/>
      <c r="FPB92"/>
      <c r="FPC92"/>
      <c r="FPD92"/>
      <c r="FPE92"/>
      <c r="FPF92"/>
      <c r="FPG92"/>
      <c r="FPH92"/>
      <c r="FPI92"/>
      <c r="FPJ92"/>
      <c r="FPK92"/>
      <c r="FPL92"/>
      <c r="FPM92"/>
      <c r="FPN92"/>
      <c r="FPO92"/>
      <c r="FPP92"/>
      <c r="FPQ92"/>
      <c r="FPR92"/>
      <c r="FPS92"/>
      <c r="FPT92"/>
      <c r="FPU92"/>
      <c r="FPV92"/>
      <c r="FPW92"/>
      <c r="FPX92"/>
      <c r="FPY92"/>
      <c r="FPZ92"/>
      <c r="FQA92"/>
      <c r="FQB92"/>
      <c r="FQC92"/>
      <c r="FQD92"/>
      <c r="FQE92"/>
      <c r="FQF92"/>
      <c r="FQG92"/>
      <c r="FQH92"/>
      <c r="FQI92"/>
      <c r="FQJ92"/>
      <c r="FQK92"/>
      <c r="FQL92"/>
      <c r="FQM92"/>
      <c r="FQN92"/>
      <c r="FQO92"/>
      <c r="FQP92"/>
      <c r="FQQ92"/>
      <c r="FQR92"/>
      <c r="FQS92"/>
      <c r="FQT92"/>
      <c r="FQU92"/>
      <c r="FQV92"/>
      <c r="FQW92"/>
      <c r="FQX92"/>
      <c r="FQY92"/>
      <c r="FQZ92"/>
      <c r="FRA92"/>
      <c r="FRB92"/>
      <c r="FRC92"/>
      <c r="FRD92"/>
      <c r="FRE92"/>
      <c r="FRF92"/>
      <c r="FRG92"/>
      <c r="FRH92"/>
      <c r="FRI92"/>
      <c r="FRJ92"/>
      <c r="FRK92"/>
      <c r="FRL92"/>
      <c r="FRM92"/>
      <c r="FRN92"/>
      <c r="FRO92"/>
      <c r="FRP92"/>
      <c r="FRQ92"/>
      <c r="FRR92"/>
      <c r="FRS92"/>
      <c r="FRT92"/>
      <c r="FRU92"/>
      <c r="FRV92"/>
      <c r="FRW92"/>
      <c r="FRX92"/>
      <c r="FRY92"/>
      <c r="FRZ92"/>
      <c r="FSA92"/>
      <c r="FSB92"/>
      <c r="FSC92"/>
      <c r="FSD92"/>
      <c r="FSE92"/>
      <c r="FSF92"/>
      <c r="FSG92"/>
      <c r="FSH92"/>
      <c r="FSI92"/>
      <c r="FSJ92"/>
      <c r="FSK92"/>
      <c r="FSL92"/>
      <c r="FSM92"/>
      <c r="FSN92"/>
      <c r="FSO92"/>
      <c r="FSP92"/>
      <c r="FSQ92"/>
      <c r="FSR92"/>
      <c r="FSS92"/>
      <c r="FST92"/>
      <c r="FSU92"/>
      <c r="FSV92"/>
      <c r="FSW92"/>
      <c r="FSX92"/>
      <c r="FSY92"/>
      <c r="FSZ92"/>
      <c r="FTA92"/>
      <c r="FTB92"/>
      <c r="FTC92"/>
      <c r="FTD92"/>
      <c r="FTE92"/>
      <c r="FTF92"/>
      <c r="FTG92"/>
      <c r="FTH92"/>
      <c r="FTI92"/>
      <c r="FTJ92"/>
      <c r="FTK92"/>
      <c r="FTL92"/>
      <c r="FTM92"/>
      <c r="FTN92"/>
      <c r="FTO92"/>
      <c r="FTP92"/>
      <c r="FTQ92"/>
      <c r="FTR92"/>
      <c r="FTS92"/>
      <c r="FTT92"/>
      <c r="FTU92"/>
      <c r="FTV92"/>
      <c r="FTW92"/>
      <c r="FTX92"/>
      <c r="FTY92"/>
      <c r="FTZ92"/>
      <c r="FUA92"/>
      <c r="FUB92"/>
      <c r="FUC92"/>
      <c r="FUD92"/>
      <c r="FUE92"/>
      <c r="FUF92"/>
      <c r="FUG92"/>
      <c r="FUH92"/>
      <c r="FUI92"/>
      <c r="FUJ92"/>
      <c r="FUK92"/>
      <c r="FUL92"/>
      <c r="FUM92"/>
      <c r="FUN92"/>
      <c r="FUO92"/>
      <c r="FUP92"/>
      <c r="FUQ92"/>
      <c r="FUR92"/>
      <c r="FUS92"/>
      <c r="FUT92"/>
      <c r="FUU92"/>
      <c r="FUV92"/>
      <c r="FUW92"/>
      <c r="FUX92"/>
      <c r="FUY92"/>
      <c r="FUZ92"/>
      <c r="FVA92"/>
      <c r="FVB92"/>
      <c r="FVC92"/>
      <c r="FVD92"/>
      <c r="FVE92"/>
      <c r="FVF92"/>
      <c r="FVG92"/>
      <c r="FVH92"/>
      <c r="FVI92"/>
      <c r="FVJ92"/>
      <c r="FVK92"/>
      <c r="FVL92"/>
      <c r="FVM92"/>
      <c r="FVN92"/>
      <c r="FVO92"/>
      <c r="FVP92"/>
      <c r="FVQ92"/>
      <c r="FVR92"/>
      <c r="FVS92"/>
      <c r="FVT92"/>
      <c r="FVU92"/>
      <c r="FVV92"/>
      <c r="FVW92"/>
      <c r="FVX92"/>
      <c r="FVY92"/>
      <c r="FVZ92"/>
      <c r="FWA92"/>
      <c r="FWB92"/>
      <c r="FWC92"/>
      <c r="FWD92"/>
      <c r="FWE92"/>
      <c r="FWF92"/>
      <c r="FWG92"/>
      <c r="FWH92"/>
      <c r="FWI92"/>
      <c r="FWJ92"/>
      <c r="FWK92"/>
      <c r="FWL92"/>
      <c r="FWM92"/>
      <c r="FWN92"/>
      <c r="FWO92"/>
      <c r="FWP92"/>
      <c r="FWQ92"/>
      <c r="FWR92"/>
      <c r="FWS92"/>
      <c r="FWT92"/>
      <c r="FWU92"/>
      <c r="FWV92"/>
      <c r="FWW92"/>
      <c r="FWX92"/>
      <c r="FWY92"/>
      <c r="FWZ92"/>
      <c r="FXA92"/>
      <c r="FXB92"/>
      <c r="FXC92"/>
      <c r="FXD92"/>
      <c r="FXE92"/>
      <c r="FXF92"/>
      <c r="FXG92"/>
      <c r="FXH92"/>
      <c r="FXI92"/>
      <c r="FXJ92"/>
      <c r="FXK92"/>
      <c r="FXL92"/>
      <c r="FXM92"/>
      <c r="FXN92"/>
      <c r="FXO92"/>
      <c r="FXP92"/>
      <c r="FXQ92"/>
      <c r="FXR92"/>
      <c r="FXS92"/>
      <c r="FXT92"/>
      <c r="FXU92"/>
      <c r="FXV92"/>
      <c r="FXW92"/>
      <c r="FXX92"/>
      <c r="FXY92"/>
      <c r="FXZ92"/>
      <c r="FYA92"/>
      <c r="FYB92"/>
      <c r="FYC92"/>
      <c r="FYD92"/>
      <c r="FYE92"/>
      <c r="FYF92"/>
      <c r="FYG92"/>
      <c r="FYH92"/>
      <c r="FYI92"/>
      <c r="FYJ92"/>
      <c r="FYK92"/>
      <c r="FYL92"/>
      <c r="FYM92"/>
      <c r="FYN92"/>
      <c r="FYO92"/>
      <c r="FYP92"/>
      <c r="FYQ92"/>
      <c r="FYR92"/>
      <c r="FYS92"/>
      <c r="FYT92"/>
      <c r="FYU92"/>
      <c r="FYV92"/>
      <c r="FYW92"/>
      <c r="FYX92"/>
      <c r="FYY92"/>
      <c r="FYZ92"/>
      <c r="FZA92"/>
      <c r="FZB92"/>
      <c r="FZC92"/>
      <c r="FZD92"/>
      <c r="FZE92"/>
      <c r="FZF92"/>
      <c r="FZG92"/>
      <c r="FZH92"/>
      <c r="FZI92"/>
      <c r="FZJ92"/>
      <c r="FZK92"/>
      <c r="FZL92"/>
      <c r="FZM92"/>
      <c r="FZN92"/>
      <c r="FZO92"/>
      <c r="FZP92"/>
      <c r="FZQ92"/>
      <c r="FZR92"/>
      <c r="FZS92"/>
      <c r="FZT92"/>
      <c r="FZU92"/>
      <c r="FZV92"/>
      <c r="FZW92"/>
      <c r="FZX92"/>
      <c r="FZY92"/>
      <c r="FZZ92"/>
      <c r="GAA92"/>
      <c r="GAB92"/>
      <c r="GAC92"/>
      <c r="GAD92"/>
      <c r="GAE92"/>
      <c r="GAF92"/>
      <c r="GAG92"/>
      <c r="GAH92"/>
      <c r="GAI92"/>
      <c r="GAJ92"/>
      <c r="GAK92"/>
      <c r="GAL92"/>
      <c r="GAM92"/>
      <c r="GAN92"/>
      <c r="GAO92"/>
      <c r="GAP92"/>
      <c r="GAQ92"/>
      <c r="GAR92"/>
      <c r="GAS92"/>
      <c r="GAT92"/>
      <c r="GAU92"/>
      <c r="GAV92"/>
      <c r="GAW92"/>
      <c r="GAX92"/>
      <c r="GAY92"/>
      <c r="GAZ92"/>
      <c r="GBA92"/>
      <c r="GBB92"/>
      <c r="GBC92"/>
      <c r="GBD92"/>
      <c r="GBE92"/>
      <c r="GBF92"/>
      <c r="GBG92"/>
      <c r="GBH92"/>
      <c r="GBI92"/>
      <c r="GBJ92"/>
      <c r="GBK92"/>
      <c r="GBL92"/>
      <c r="GBM92"/>
      <c r="GBN92"/>
      <c r="GBO92"/>
      <c r="GBP92"/>
      <c r="GBQ92"/>
      <c r="GBR92"/>
      <c r="GBS92"/>
      <c r="GBT92"/>
      <c r="GBU92"/>
      <c r="GBV92"/>
      <c r="GBW92"/>
      <c r="GBX92"/>
      <c r="GBY92"/>
      <c r="GBZ92"/>
      <c r="GCA92"/>
      <c r="GCB92"/>
      <c r="GCC92"/>
      <c r="GCD92"/>
      <c r="GCE92"/>
      <c r="GCF92"/>
      <c r="GCG92"/>
      <c r="GCH92"/>
      <c r="GCI92"/>
      <c r="GCJ92"/>
      <c r="GCK92"/>
      <c r="GCL92"/>
      <c r="GCM92"/>
      <c r="GCN92"/>
      <c r="GCO92"/>
      <c r="GCP92"/>
      <c r="GCQ92"/>
      <c r="GCR92"/>
      <c r="GCS92"/>
      <c r="GCT92"/>
      <c r="GCU92"/>
      <c r="GCV92"/>
      <c r="GCW92"/>
      <c r="GCX92"/>
      <c r="GCY92"/>
      <c r="GCZ92"/>
      <c r="GDA92"/>
      <c r="GDB92"/>
      <c r="GDC92"/>
      <c r="GDD92"/>
      <c r="GDE92"/>
      <c r="GDF92"/>
      <c r="GDG92"/>
      <c r="GDH92"/>
      <c r="GDI92"/>
      <c r="GDJ92"/>
      <c r="GDK92"/>
      <c r="GDL92"/>
      <c r="GDM92"/>
      <c r="GDN92"/>
      <c r="GDO92"/>
      <c r="GDP92"/>
      <c r="GDQ92"/>
      <c r="GDR92"/>
      <c r="GDS92"/>
      <c r="GDT92"/>
      <c r="GDU92"/>
      <c r="GDV92"/>
      <c r="GDW92"/>
      <c r="GDX92"/>
      <c r="GDY92"/>
      <c r="GDZ92"/>
      <c r="GEA92"/>
      <c r="GEB92"/>
      <c r="GEC92"/>
      <c r="GED92"/>
      <c r="GEE92"/>
      <c r="GEF92"/>
      <c r="GEG92"/>
      <c r="GEH92"/>
      <c r="GEI92"/>
      <c r="GEJ92"/>
      <c r="GEK92"/>
      <c r="GEL92"/>
      <c r="GEM92"/>
      <c r="GEN92"/>
      <c r="GEO92"/>
      <c r="GEP92"/>
      <c r="GEQ92"/>
      <c r="GER92"/>
      <c r="GES92"/>
      <c r="GET92"/>
      <c r="GEU92"/>
      <c r="GEV92"/>
      <c r="GEW92"/>
      <c r="GEX92"/>
      <c r="GEY92"/>
      <c r="GEZ92"/>
      <c r="GFA92"/>
      <c r="GFB92"/>
      <c r="GFC92"/>
      <c r="GFD92"/>
      <c r="GFE92"/>
      <c r="GFF92"/>
      <c r="GFG92"/>
      <c r="GFH92"/>
      <c r="GFI92"/>
      <c r="GFJ92"/>
      <c r="GFK92"/>
      <c r="GFL92"/>
      <c r="GFM92"/>
      <c r="GFN92"/>
      <c r="GFO92"/>
      <c r="GFP92"/>
      <c r="GFQ92"/>
      <c r="GFR92"/>
      <c r="GFS92"/>
      <c r="GFT92"/>
      <c r="GFU92"/>
      <c r="GFV92"/>
      <c r="GFW92"/>
      <c r="GFX92"/>
      <c r="GFY92"/>
      <c r="GFZ92"/>
      <c r="GGA92"/>
      <c r="GGB92"/>
      <c r="GGC92"/>
      <c r="GGD92"/>
      <c r="GGE92"/>
      <c r="GGF92"/>
      <c r="GGG92"/>
      <c r="GGH92"/>
      <c r="GGI92"/>
      <c r="GGJ92"/>
      <c r="GGK92"/>
      <c r="GGL92"/>
      <c r="GGM92"/>
      <c r="GGN92"/>
      <c r="GGO92"/>
      <c r="GGP92"/>
      <c r="GGQ92"/>
      <c r="GGR92"/>
      <c r="GGS92"/>
      <c r="GGT92"/>
      <c r="GGU92"/>
      <c r="GGV92"/>
      <c r="GGW92"/>
      <c r="GGX92"/>
      <c r="GGY92"/>
      <c r="GGZ92"/>
      <c r="GHA92"/>
      <c r="GHB92"/>
      <c r="GHC92"/>
      <c r="GHD92"/>
      <c r="GHE92"/>
      <c r="GHF92"/>
      <c r="GHG92"/>
      <c r="GHH92"/>
      <c r="GHI92"/>
      <c r="GHJ92"/>
      <c r="GHK92"/>
      <c r="GHL92"/>
      <c r="GHM92"/>
      <c r="GHN92"/>
      <c r="GHO92"/>
      <c r="GHP92"/>
      <c r="GHQ92"/>
      <c r="GHR92"/>
      <c r="GHS92"/>
      <c r="GHT92"/>
      <c r="GHU92"/>
      <c r="GHV92"/>
      <c r="GHW92"/>
      <c r="GHX92"/>
      <c r="GHY92"/>
      <c r="GHZ92"/>
      <c r="GIA92"/>
      <c r="GIB92"/>
      <c r="GIC92"/>
      <c r="GID92"/>
      <c r="GIE92"/>
      <c r="GIF92"/>
      <c r="GIG92"/>
      <c r="GIH92"/>
      <c r="GII92"/>
      <c r="GIJ92"/>
      <c r="GIK92"/>
      <c r="GIL92"/>
      <c r="GIM92"/>
      <c r="GIN92"/>
      <c r="GIO92"/>
      <c r="GIP92"/>
      <c r="GIQ92"/>
      <c r="GIR92"/>
      <c r="GIS92"/>
      <c r="GIT92"/>
      <c r="GIU92"/>
      <c r="GIV92"/>
      <c r="GIW92"/>
      <c r="GIX92"/>
      <c r="GIY92"/>
      <c r="GIZ92"/>
      <c r="GJA92"/>
      <c r="GJB92"/>
      <c r="GJC92"/>
      <c r="GJD92"/>
      <c r="GJE92"/>
      <c r="GJF92"/>
      <c r="GJG92"/>
      <c r="GJH92"/>
      <c r="GJI92"/>
      <c r="GJJ92"/>
      <c r="GJK92"/>
      <c r="GJL92"/>
      <c r="GJM92"/>
      <c r="GJN92"/>
      <c r="GJO92"/>
      <c r="GJP92"/>
      <c r="GJQ92"/>
      <c r="GJR92"/>
      <c r="GJS92"/>
      <c r="GJT92"/>
      <c r="GJU92"/>
      <c r="GJV92"/>
      <c r="GJW92"/>
      <c r="GJX92"/>
      <c r="GJY92"/>
      <c r="GJZ92"/>
      <c r="GKA92"/>
      <c r="GKB92"/>
      <c r="GKC92"/>
      <c r="GKD92"/>
      <c r="GKE92"/>
      <c r="GKF92"/>
      <c r="GKG92"/>
      <c r="GKH92"/>
      <c r="GKI92"/>
      <c r="GKJ92"/>
      <c r="GKK92"/>
      <c r="GKL92"/>
      <c r="GKM92"/>
      <c r="GKN92"/>
      <c r="GKO92"/>
      <c r="GKP92"/>
      <c r="GKQ92"/>
      <c r="GKR92"/>
      <c r="GKS92"/>
      <c r="GKT92"/>
      <c r="GKU92"/>
      <c r="GKV92"/>
      <c r="GKW92"/>
      <c r="GKX92"/>
      <c r="GKY92"/>
      <c r="GKZ92"/>
      <c r="GLA92"/>
      <c r="GLB92"/>
      <c r="GLC92"/>
      <c r="GLD92"/>
      <c r="GLE92"/>
      <c r="GLF92"/>
      <c r="GLG92"/>
      <c r="GLH92"/>
      <c r="GLI92"/>
      <c r="GLJ92"/>
      <c r="GLK92"/>
      <c r="GLL92"/>
      <c r="GLM92"/>
      <c r="GLN92"/>
      <c r="GLO92"/>
      <c r="GLP92"/>
      <c r="GLQ92"/>
      <c r="GLR92"/>
      <c r="GLS92"/>
      <c r="GLT92"/>
      <c r="GLU92"/>
      <c r="GLV92"/>
      <c r="GLW92"/>
      <c r="GLX92"/>
      <c r="GLY92"/>
      <c r="GLZ92"/>
      <c r="GMA92"/>
      <c r="GMB92"/>
      <c r="GMC92"/>
      <c r="GMD92"/>
      <c r="GME92"/>
      <c r="GMF92"/>
      <c r="GMG92"/>
      <c r="GMH92"/>
      <c r="GMI92"/>
      <c r="GMJ92"/>
      <c r="GMK92"/>
      <c r="GML92"/>
      <c r="GMM92"/>
      <c r="GMN92"/>
      <c r="GMO92"/>
      <c r="GMP92"/>
      <c r="GMQ92"/>
      <c r="GMR92"/>
      <c r="GMS92"/>
      <c r="GMT92"/>
      <c r="GMU92"/>
      <c r="GMV92"/>
      <c r="GMW92"/>
      <c r="GMX92"/>
      <c r="GMY92"/>
      <c r="GMZ92"/>
      <c r="GNA92"/>
      <c r="GNB92"/>
      <c r="GNC92"/>
      <c r="GND92"/>
      <c r="GNE92"/>
      <c r="GNF92"/>
      <c r="GNG92"/>
      <c r="GNH92"/>
      <c r="GNI92"/>
      <c r="GNJ92"/>
      <c r="GNK92"/>
      <c r="GNL92"/>
      <c r="GNM92"/>
      <c r="GNN92"/>
      <c r="GNO92"/>
      <c r="GNP92"/>
      <c r="GNQ92"/>
      <c r="GNR92"/>
      <c r="GNS92"/>
      <c r="GNT92"/>
      <c r="GNU92"/>
      <c r="GNV92"/>
      <c r="GNW92"/>
      <c r="GNX92"/>
      <c r="GNY92"/>
      <c r="GNZ92"/>
      <c r="GOA92"/>
      <c r="GOB92"/>
      <c r="GOC92"/>
      <c r="GOD92"/>
      <c r="GOE92"/>
      <c r="GOF92"/>
      <c r="GOG92"/>
      <c r="GOH92"/>
      <c r="GOI92"/>
      <c r="GOJ92"/>
      <c r="GOK92"/>
      <c r="GOL92"/>
      <c r="GOM92"/>
      <c r="GON92"/>
      <c r="GOO92"/>
      <c r="GOP92"/>
      <c r="GOQ92"/>
      <c r="GOR92"/>
      <c r="GOS92"/>
      <c r="GOT92"/>
      <c r="GOU92"/>
      <c r="GOV92"/>
      <c r="GOW92"/>
      <c r="GOX92"/>
      <c r="GOY92"/>
      <c r="GOZ92"/>
      <c r="GPA92"/>
      <c r="GPB92"/>
      <c r="GPC92"/>
      <c r="GPD92"/>
      <c r="GPE92"/>
      <c r="GPF92"/>
      <c r="GPG92"/>
      <c r="GPH92"/>
      <c r="GPI92"/>
      <c r="GPJ92"/>
      <c r="GPK92"/>
      <c r="GPL92"/>
      <c r="GPM92"/>
      <c r="GPN92"/>
      <c r="GPO92"/>
      <c r="GPP92"/>
      <c r="GPQ92"/>
      <c r="GPR92"/>
      <c r="GPS92"/>
      <c r="GPT92"/>
      <c r="GPU92"/>
      <c r="GPV92"/>
      <c r="GPW92"/>
      <c r="GPX92"/>
      <c r="GPY92"/>
      <c r="GPZ92"/>
      <c r="GQA92"/>
      <c r="GQB92"/>
      <c r="GQC92"/>
      <c r="GQD92"/>
      <c r="GQE92"/>
      <c r="GQF92"/>
      <c r="GQG92"/>
      <c r="GQH92"/>
      <c r="GQI92"/>
      <c r="GQJ92"/>
      <c r="GQK92"/>
      <c r="GQL92"/>
      <c r="GQM92"/>
      <c r="GQN92"/>
      <c r="GQO92"/>
      <c r="GQP92"/>
      <c r="GQQ92"/>
      <c r="GQR92"/>
      <c r="GQS92"/>
      <c r="GQT92"/>
      <c r="GQU92"/>
      <c r="GQV92"/>
      <c r="GQW92"/>
      <c r="GQX92"/>
      <c r="GQY92"/>
      <c r="GQZ92"/>
      <c r="GRA92"/>
      <c r="GRB92"/>
      <c r="GRC92"/>
      <c r="GRD92"/>
      <c r="GRE92"/>
      <c r="GRF92"/>
      <c r="GRG92"/>
      <c r="GRH92"/>
      <c r="GRI92"/>
      <c r="GRJ92"/>
      <c r="GRK92"/>
      <c r="GRL92"/>
      <c r="GRM92"/>
      <c r="GRN92"/>
      <c r="GRO92"/>
      <c r="GRP92"/>
      <c r="GRQ92"/>
      <c r="GRR92"/>
      <c r="GRS92"/>
      <c r="GRT92"/>
      <c r="GRU92"/>
      <c r="GRV92"/>
      <c r="GRW92"/>
      <c r="GRX92"/>
      <c r="GRY92"/>
      <c r="GRZ92"/>
      <c r="GSA92"/>
      <c r="GSB92"/>
      <c r="GSC92"/>
      <c r="GSD92"/>
      <c r="GSE92"/>
      <c r="GSF92"/>
      <c r="GSG92"/>
      <c r="GSH92"/>
      <c r="GSI92"/>
      <c r="GSJ92"/>
      <c r="GSK92"/>
      <c r="GSL92"/>
      <c r="GSM92"/>
      <c r="GSN92"/>
      <c r="GSO92"/>
      <c r="GSP92"/>
      <c r="GSQ92"/>
      <c r="GSR92"/>
      <c r="GSS92"/>
      <c r="GST92"/>
      <c r="GSU92"/>
      <c r="GSV92"/>
      <c r="GSW92"/>
      <c r="GSX92"/>
      <c r="GSY92"/>
      <c r="GSZ92"/>
      <c r="GTA92"/>
      <c r="GTB92"/>
      <c r="GTC92"/>
      <c r="GTD92"/>
      <c r="GTE92"/>
      <c r="GTF92"/>
      <c r="GTG92"/>
      <c r="GTH92"/>
      <c r="GTI92"/>
      <c r="GTJ92"/>
      <c r="GTK92"/>
      <c r="GTL92"/>
      <c r="GTM92"/>
      <c r="GTN92"/>
      <c r="GTO92"/>
      <c r="GTP92"/>
      <c r="GTQ92"/>
      <c r="GTR92"/>
      <c r="GTS92"/>
      <c r="GTT92"/>
      <c r="GTU92"/>
      <c r="GTV92"/>
      <c r="GTW92"/>
      <c r="GTX92"/>
      <c r="GTY92"/>
      <c r="GTZ92"/>
      <c r="GUA92"/>
      <c r="GUB92"/>
      <c r="GUC92"/>
      <c r="GUD92"/>
      <c r="GUE92"/>
      <c r="GUF92"/>
      <c r="GUG92"/>
      <c r="GUH92"/>
      <c r="GUI92"/>
      <c r="GUJ92"/>
      <c r="GUK92"/>
      <c r="GUL92"/>
      <c r="GUM92"/>
      <c r="GUN92"/>
      <c r="GUO92"/>
      <c r="GUP92"/>
      <c r="GUQ92"/>
      <c r="GUR92"/>
      <c r="GUS92"/>
      <c r="GUT92"/>
      <c r="GUU92"/>
      <c r="GUV92"/>
      <c r="GUW92"/>
      <c r="GUX92"/>
      <c r="GUY92"/>
      <c r="GUZ92"/>
      <c r="GVA92"/>
      <c r="GVB92"/>
      <c r="GVC92"/>
      <c r="GVD92"/>
      <c r="GVE92"/>
      <c r="GVF92"/>
      <c r="GVG92"/>
      <c r="GVH92"/>
      <c r="GVI92"/>
      <c r="GVJ92"/>
      <c r="GVK92"/>
      <c r="GVL92"/>
      <c r="GVM92"/>
      <c r="GVN92"/>
      <c r="GVO92"/>
      <c r="GVP92"/>
      <c r="GVQ92"/>
      <c r="GVR92"/>
      <c r="GVS92"/>
      <c r="GVT92"/>
      <c r="GVU92"/>
      <c r="GVV92"/>
      <c r="GVW92"/>
      <c r="GVX92"/>
      <c r="GVY92"/>
      <c r="GVZ92"/>
      <c r="GWA92"/>
      <c r="GWB92"/>
      <c r="GWC92"/>
      <c r="GWD92"/>
      <c r="GWE92"/>
      <c r="GWF92"/>
      <c r="GWG92"/>
      <c r="GWH92"/>
      <c r="GWI92"/>
      <c r="GWJ92"/>
      <c r="GWK92"/>
      <c r="GWL92"/>
      <c r="GWM92"/>
      <c r="GWN92"/>
      <c r="GWO92"/>
      <c r="GWP92"/>
      <c r="GWQ92"/>
      <c r="GWR92"/>
      <c r="GWS92"/>
      <c r="GWT92"/>
      <c r="GWU92"/>
      <c r="GWV92"/>
      <c r="GWW92"/>
      <c r="GWX92"/>
      <c r="GWY92"/>
      <c r="GWZ92"/>
      <c r="GXA92"/>
      <c r="GXB92"/>
      <c r="GXC92"/>
      <c r="GXD92"/>
      <c r="GXE92"/>
      <c r="GXF92"/>
      <c r="GXG92"/>
      <c r="GXH92"/>
      <c r="GXI92"/>
      <c r="GXJ92"/>
      <c r="GXK92"/>
      <c r="GXL92"/>
      <c r="GXM92"/>
      <c r="GXN92"/>
      <c r="GXO92"/>
      <c r="GXP92"/>
      <c r="GXQ92"/>
      <c r="GXR92"/>
      <c r="GXS92"/>
      <c r="GXT92"/>
      <c r="GXU92"/>
      <c r="GXV92"/>
      <c r="GXW92"/>
      <c r="GXX92"/>
      <c r="GXY92"/>
      <c r="GXZ92"/>
      <c r="GYA92"/>
      <c r="GYB92"/>
      <c r="GYC92"/>
      <c r="GYD92"/>
      <c r="GYE92"/>
      <c r="GYF92"/>
      <c r="GYG92"/>
      <c r="GYH92"/>
      <c r="GYI92"/>
      <c r="GYJ92"/>
      <c r="GYK92"/>
      <c r="GYL92"/>
      <c r="GYM92"/>
      <c r="GYN92"/>
      <c r="GYO92"/>
      <c r="GYP92"/>
      <c r="GYQ92"/>
      <c r="GYR92"/>
      <c r="GYS92"/>
      <c r="GYT92"/>
      <c r="GYU92"/>
      <c r="GYV92"/>
      <c r="GYW92"/>
      <c r="GYX92"/>
      <c r="GYY92"/>
      <c r="GYZ92"/>
      <c r="GZA92"/>
      <c r="GZB92"/>
      <c r="GZC92"/>
      <c r="GZD92"/>
      <c r="GZE92"/>
      <c r="GZF92"/>
      <c r="GZG92"/>
      <c r="GZH92"/>
      <c r="GZI92"/>
      <c r="GZJ92"/>
      <c r="GZK92"/>
      <c r="GZL92"/>
      <c r="GZM92"/>
      <c r="GZN92"/>
      <c r="GZO92"/>
      <c r="GZP92"/>
      <c r="GZQ92"/>
      <c r="GZR92"/>
      <c r="GZS92"/>
      <c r="GZT92"/>
      <c r="GZU92"/>
      <c r="GZV92"/>
      <c r="GZW92"/>
      <c r="GZX92"/>
      <c r="GZY92"/>
      <c r="GZZ92"/>
      <c r="HAA92"/>
      <c r="HAB92"/>
      <c r="HAC92"/>
      <c r="HAD92"/>
      <c r="HAE92"/>
      <c r="HAF92"/>
      <c r="HAG92"/>
      <c r="HAH92"/>
      <c r="HAI92"/>
      <c r="HAJ92"/>
      <c r="HAK92"/>
      <c r="HAL92"/>
      <c r="HAM92"/>
      <c r="HAN92"/>
      <c r="HAO92"/>
      <c r="HAP92"/>
      <c r="HAQ92"/>
      <c r="HAR92"/>
      <c r="HAS92"/>
      <c r="HAT92"/>
      <c r="HAU92"/>
      <c r="HAV92"/>
      <c r="HAW92"/>
      <c r="HAX92"/>
      <c r="HAY92"/>
      <c r="HAZ92"/>
      <c r="HBA92"/>
      <c r="HBB92"/>
      <c r="HBC92"/>
      <c r="HBD92"/>
      <c r="HBE92"/>
      <c r="HBF92"/>
      <c r="HBG92"/>
      <c r="HBH92"/>
      <c r="HBI92"/>
      <c r="HBJ92"/>
      <c r="HBK92"/>
      <c r="HBL92"/>
      <c r="HBM92"/>
      <c r="HBN92"/>
      <c r="HBO92"/>
      <c r="HBP92"/>
      <c r="HBQ92"/>
      <c r="HBR92"/>
      <c r="HBS92"/>
      <c r="HBT92"/>
      <c r="HBU92"/>
      <c r="HBV92"/>
      <c r="HBW92"/>
      <c r="HBX92"/>
      <c r="HBY92"/>
      <c r="HBZ92"/>
      <c r="HCA92"/>
      <c r="HCB92"/>
      <c r="HCC92"/>
      <c r="HCD92"/>
      <c r="HCE92"/>
      <c r="HCF92"/>
      <c r="HCG92"/>
      <c r="HCH92"/>
      <c r="HCI92"/>
      <c r="HCJ92"/>
      <c r="HCK92"/>
      <c r="HCL92"/>
      <c r="HCM92"/>
      <c r="HCN92"/>
      <c r="HCO92"/>
      <c r="HCP92"/>
      <c r="HCQ92"/>
      <c r="HCR92"/>
      <c r="HCS92"/>
      <c r="HCT92"/>
      <c r="HCU92"/>
      <c r="HCV92"/>
      <c r="HCW92"/>
      <c r="HCX92"/>
      <c r="HCY92"/>
      <c r="HCZ92"/>
      <c r="HDA92"/>
      <c r="HDB92"/>
      <c r="HDC92"/>
      <c r="HDD92"/>
      <c r="HDE92"/>
      <c r="HDF92"/>
      <c r="HDG92"/>
      <c r="HDH92"/>
      <c r="HDI92"/>
      <c r="HDJ92"/>
      <c r="HDK92"/>
      <c r="HDL92"/>
      <c r="HDM92"/>
      <c r="HDN92"/>
      <c r="HDO92"/>
      <c r="HDP92"/>
      <c r="HDQ92"/>
      <c r="HDR92"/>
      <c r="HDS92"/>
      <c r="HDT92"/>
      <c r="HDU92"/>
      <c r="HDV92"/>
      <c r="HDW92"/>
      <c r="HDX92"/>
      <c r="HDY92"/>
      <c r="HDZ92"/>
      <c r="HEA92"/>
      <c r="HEB92"/>
      <c r="HEC92"/>
      <c r="HED92"/>
      <c r="HEE92"/>
      <c r="HEF92"/>
      <c r="HEG92"/>
      <c r="HEH92"/>
      <c r="HEI92"/>
      <c r="HEJ92"/>
      <c r="HEK92"/>
      <c r="HEL92"/>
      <c r="HEM92"/>
      <c r="HEN92"/>
      <c r="HEO92"/>
      <c r="HEP92"/>
      <c r="HEQ92"/>
      <c r="HER92"/>
      <c r="HES92"/>
      <c r="HET92"/>
      <c r="HEU92"/>
      <c r="HEV92"/>
      <c r="HEW92"/>
      <c r="HEX92"/>
      <c r="HEY92"/>
      <c r="HEZ92"/>
      <c r="HFA92"/>
      <c r="HFB92"/>
      <c r="HFC92"/>
      <c r="HFD92"/>
      <c r="HFE92"/>
      <c r="HFF92"/>
      <c r="HFG92"/>
      <c r="HFH92"/>
      <c r="HFI92"/>
      <c r="HFJ92"/>
      <c r="HFK92"/>
      <c r="HFL92"/>
      <c r="HFM92"/>
      <c r="HFN92"/>
      <c r="HFO92"/>
      <c r="HFP92"/>
      <c r="HFQ92"/>
      <c r="HFR92"/>
      <c r="HFS92"/>
      <c r="HFT92"/>
      <c r="HFU92"/>
      <c r="HFV92"/>
      <c r="HFW92"/>
      <c r="HFX92"/>
      <c r="HFY92"/>
      <c r="HFZ92"/>
      <c r="HGA92"/>
      <c r="HGB92"/>
      <c r="HGC92"/>
      <c r="HGD92"/>
      <c r="HGE92"/>
      <c r="HGF92"/>
      <c r="HGG92"/>
      <c r="HGH92"/>
      <c r="HGI92"/>
      <c r="HGJ92"/>
      <c r="HGK92"/>
      <c r="HGL92"/>
      <c r="HGM92"/>
      <c r="HGN92"/>
      <c r="HGO92"/>
      <c r="HGP92"/>
      <c r="HGQ92"/>
      <c r="HGR92"/>
      <c r="HGS92"/>
      <c r="HGT92"/>
      <c r="HGU92"/>
      <c r="HGV92"/>
      <c r="HGW92"/>
      <c r="HGX92"/>
      <c r="HGY92"/>
      <c r="HGZ92"/>
      <c r="HHA92"/>
      <c r="HHB92"/>
      <c r="HHC92"/>
      <c r="HHD92"/>
      <c r="HHE92"/>
      <c r="HHF92"/>
      <c r="HHG92"/>
      <c r="HHH92"/>
      <c r="HHI92"/>
      <c r="HHJ92"/>
      <c r="HHK92"/>
      <c r="HHL92"/>
      <c r="HHM92"/>
      <c r="HHN92"/>
      <c r="HHO92"/>
      <c r="HHP92"/>
      <c r="HHQ92"/>
      <c r="HHR92"/>
      <c r="HHS92"/>
      <c r="HHT92"/>
      <c r="HHU92"/>
      <c r="HHV92"/>
      <c r="HHW92"/>
      <c r="HHX92"/>
      <c r="HHY92"/>
      <c r="HHZ92"/>
      <c r="HIA92"/>
      <c r="HIB92"/>
      <c r="HIC92"/>
      <c r="HID92"/>
      <c r="HIE92"/>
      <c r="HIF92"/>
      <c r="HIG92"/>
      <c r="HIH92"/>
      <c r="HII92"/>
      <c r="HIJ92"/>
      <c r="HIK92"/>
      <c r="HIL92"/>
      <c r="HIM92"/>
      <c r="HIN92"/>
      <c r="HIO92"/>
      <c r="HIP92"/>
      <c r="HIQ92"/>
      <c r="HIR92"/>
      <c r="HIS92"/>
      <c r="HIT92"/>
      <c r="HIU92"/>
      <c r="HIV92"/>
      <c r="HIW92"/>
      <c r="HIX92"/>
      <c r="HIY92"/>
      <c r="HIZ92"/>
      <c r="HJA92"/>
      <c r="HJB92"/>
      <c r="HJC92"/>
      <c r="HJD92"/>
      <c r="HJE92"/>
      <c r="HJF92"/>
      <c r="HJG92"/>
      <c r="HJH92"/>
      <c r="HJI92"/>
      <c r="HJJ92"/>
      <c r="HJK92"/>
      <c r="HJL92"/>
      <c r="HJM92"/>
      <c r="HJN92"/>
      <c r="HJO92"/>
      <c r="HJP92"/>
      <c r="HJQ92"/>
      <c r="HJR92"/>
      <c r="HJS92"/>
      <c r="HJT92"/>
      <c r="HJU92"/>
      <c r="HJV92"/>
      <c r="HJW92"/>
      <c r="HJX92"/>
      <c r="HJY92"/>
      <c r="HJZ92"/>
      <c r="HKA92"/>
      <c r="HKB92"/>
      <c r="HKC92"/>
      <c r="HKD92"/>
      <c r="HKE92"/>
      <c r="HKF92"/>
      <c r="HKG92"/>
      <c r="HKH92"/>
      <c r="HKI92"/>
      <c r="HKJ92"/>
      <c r="HKK92"/>
      <c r="HKL92"/>
      <c r="HKM92"/>
      <c r="HKN92"/>
      <c r="HKO92"/>
      <c r="HKP92"/>
      <c r="HKQ92"/>
      <c r="HKR92"/>
      <c r="HKS92"/>
      <c r="HKT92"/>
      <c r="HKU92"/>
      <c r="HKV92"/>
      <c r="HKW92"/>
      <c r="HKX92"/>
      <c r="HKY92"/>
      <c r="HKZ92"/>
      <c r="HLA92"/>
      <c r="HLB92"/>
      <c r="HLC92"/>
      <c r="HLD92"/>
      <c r="HLE92"/>
      <c r="HLF92"/>
      <c r="HLG92"/>
      <c r="HLH92"/>
      <c r="HLI92"/>
      <c r="HLJ92"/>
      <c r="HLK92"/>
      <c r="HLL92"/>
      <c r="HLM92"/>
      <c r="HLN92"/>
      <c r="HLO92"/>
      <c r="HLP92"/>
      <c r="HLQ92"/>
      <c r="HLR92"/>
      <c r="HLS92"/>
      <c r="HLT92"/>
      <c r="HLU92"/>
      <c r="HLV92"/>
      <c r="HLW92"/>
      <c r="HLX92"/>
      <c r="HLY92"/>
      <c r="HLZ92"/>
      <c r="HMA92"/>
      <c r="HMB92"/>
      <c r="HMC92"/>
      <c r="HMD92"/>
      <c r="HME92"/>
      <c r="HMF92"/>
      <c r="HMG92"/>
      <c r="HMH92"/>
      <c r="HMI92"/>
      <c r="HMJ92"/>
      <c r="HMK92"/>
      <c r="HML92"/>
      <c r="HMM92"/>
      <c r="HMN92"/>
      <c r="HMO92"/>
      <c r="HMP92"/>
      <c r="HMQ92"/>
      <c r="HMR92"/>
      <c r="HMS92"/>
      <c r="HMT92"/>
      <c r="HMU92"/>
      <c r="HMV92"/>
      <c r="HMW92"/>
      <c r="HMX92"/>
      <c r="HMY92"/>
      <c r="HMZ92"/>
      <c r="HNA92"/>
      <c r="HNB92"/>
      <c r="HNC92"/>
      <c r="HND92"/>
      <c r="HNE92"/>
      <c r="HNF92"/>
      <c r="HNG92"/>
      <c r="HNH92"/>
      <c r="HNI92"/>
      <c r="HNJ92"/>
      <c r="HNK92"/>
      <c r="HNL92"/>
      <c r="HNM92"/>
      <c r="HNN92"/>
      <c r="HNO92"/>
      <c r="HNP92"/>
      <c r="HNQ92"/>
      <c r="HNR92"/>
      <c r="HNS92"/>
      <c r="HNT92"/>
      <c r="HNU92"/>
      <c r="HNV92"/>
      <c r="HNW92"/>
      <c r="HNX92"/>
      <c r="HNY92"/>
      <c r="HNZ92"/>
      <c r="HOA92"/>
      <c r="HOB92"/>
      <c r="HOC92"/>
      <c r="HOD92"/>
      <c r="HOE92"/>
      <c r="HOF92"/>
      <c r="HOG92"/>
      <c r="HOH92"/>
      <c r="HOI92"/>
      <c r="HOJ92"/>
      <c r="HOK92"/>
      <c r="HOL92"/>
      <c r="HOM92"/>
      <c r="HON92"/>
      <c r="HOO92"/>
      <c r="HOP92"/>
      <c r="HOQ92"/>
      <c r="HOR92"/>
      <c r="HOS92"/>
      <c r="HOT92"/>
      <c r="HOU92"/>
      <c r="HOV92"/>
      <c r="HOW92"/>
      <c r="HOX92"/>
      <c r="HOY92"/>
      <c r="HOZ92"/>
      <c r="HPA92"/>
      <c r="HPB92"/>
      <c r="HPC92"/>
      <c r="HPD92"/>
      <c r="HPE92"/>
      <c r="HPF92"/>
      <c r="HPG92"/>
      <c r="HPH92"/>
      <c r="HPI92"/>
      <c r="HPJ92"/>
      <c r="HPK92"/>
      <c r="HPL92"/>
      <c r="HPM92"/>
      <c r="HPN92"/>
      <c r="HPO92"/>
      <c r="HPP92"/>
      <c r="HPQ92"/>
      <c r="HPR92"/>
      <c r="HPS92"/>
      <c r="HPT92"/>
      <c r="HPU92"/>
      <c r="HPV92"/>
      <c r="HPW92"/>
      <c r="HPX92"/>
      <c r="HPY92"/>
      <c r="HPZ92"/>
      <c r="HQA92"/>
      <c r="HQB92"/>
      <c r="HQC92"/>
      <c r="HQD92"/>
      <c r="HQE92"/>
      <c r="HQF92"/>
      <c r="HQG92"/>
      <c r="HQH92"/>
      <c r="HQI92"/>
      <c r="HQJ92"/>
      <c r="HQK92"/>
      <c r="HQL92"/>
      <c r="HQM92"/>
      <c r="HQN92"/>
      <c r="HQO92"/>
      <c r="HQP92"/>
      <c r="HQQ92"/>
      <c r="HQR92"/>
      <c r="HQS92"/>
      <c r="HQT92"/>
      <c r="HQU92"/>
      <c r="HQV92"/>
      <c r="HQW92"/>
      <c r="HQX92"/>
      <c r="HQY92"/>
      <c r="HQZ92"/>
      <c r="HRA92"/>
      <c r="HRB92"/>
      <c r="HRC92"/>
      <c r="HRD92"/>
      <c r="HRE92"/>
      <c r="HRF92"/>
      <c r="HRG92"/>
      <c r="HRH92"/>
      <c r="HRI92"/>
      <c r="HRJ92"/>
      <c r="HRK92"/>
      <c r="HRL92"/>
      <c r="HRM92"/>
      <c r="HRN92"/>
      <c r="HRO92"/>
      <c r="HRP92"/>
      <c r="HRQ92"/>
      <c r="HRR92"/>
      <c r="HRS92"/>
      <c r="HRT92"/>
      <c r="HRU92"/>
      <c r="HRV92"/>
      <c r="HRW92"/>
      <c r="HRX92"/>
      <c r="HRY92"/>
      <c r="HRZ92"/>
      <c r="HSA92"/>
      <c r="HSB92"/>
      <c r="HSC92"/>
      <c r="HSD92"/>
      <c r="HSE92"/>
      <c r="HSF92"/>
      <c r="HSG92"/>
      <c r="HSH92"/>
      <c r="HSI92"/>
      <c r="HSJ92"/>
      <c r="HSK92"/>
      <c r="HSL92"/>
      <c r="HSM92"/>
      <c r="HSN92"/>
      <c r="HSO92"/>
      <c r="HSP92"/>
      <c r="HSQ92"/>
      <c r="HSR92"/>
      <c r="HSS92"/>
      <c r="HST92"/>
      <c r="HSU92"/>
      <c r="HSV92"/>
      <c r="HSW92"/>
      <c r="HSX92"/>
      <c r="HSY92"/>
      <c r="HSZ92"/>
      <c r="HTA92"/>
      <c r="HTB92"/>
      <c r="HTC92"/>
      <c r="HTD92"/>
      <c r="HTE92"/>
      <c r="HTF92"/>
      <c r="HTG92"/>
      <c r="HTH92"/>
      <c r="HTI92"/>
      <c r="HTJ92"/>
      <c r="HTK92"/>
      <c r="HTL92"/>
      <c r="HTM92"/>
      <c r="HTN92"/>
      <c r="HTO92"/>
      <c r="HTP92"/>
      <c r="HTQ92"/>
      <c r="HTR92"/>
      <c r="HTS92"/>
      <c r="HTT92"/>
      <c r="HTU92"/>
      <c r="HTV92"/>
      <c r="HTW92"/>
      <c r="HTX92"/>
      <c r="HTY92"/>
      <c r="HTZ92"/>
      <c r="HUA92"/>
      <c r="HUB92"/>
      <c r="HUC92"/>
      <c r="HUD92"/>
      <c r="HUE92"/>
      <c r="HUF92"/>
      <c r="HUG92"/>
      <c r="HUH92"/>
      <c r="HUI92"/>
      <c r="HUJ92"/>
      <c r="HUK92"/>
      <c r="HUL92"/>
      <c r="HUM92"/>
      <c r="HUN92"/>
      <c r="HUO92"/>
      <c r="HUP92"/>
      <c r="HUQ92"/>
      <c r="HUR92"/>
      <c r="HUS92"/>
      <c r="HUT92"/>
      <c r="HUU92"/>
      <c r="HUV92"/>
      <c r="HUW92"/>
      <c r="HUX92"/>
      <c r="HUY92"/>
      <c r="HUZ92"/>
      <c r="HVA92"/>
      <c r="HVB92"/>
      <c r="HVC92"/>
      <c r="HVD92"/>
      <c r="HVE92"/>
      <c r="HVF92"/>
      <c r="HVG92"/>
      <c r="HVH92"/>
      <c r="HVI92"/>
      <c r="HVJ92"/>
      <c r="HVK92"/>
      <c r="HVL92"/>
      <c r="HVM92"/>
      <c r="HVN92"/>
      <c r="HVO92"/>
      <c r="HVP92"/>
      <c r="HVQ92"/>
      <c r="HVR92"/>
      <c r="HVS92"/>
      <c r="HVT92"/>
      <c r="HVU92"/>
      <c r="HVV92"/>
      <c r="HVW92"/>
      <c r="HVX92"/>
      <c r="HVY92"/>
      <c r="HVZ92"/>
      <c r="HWA92"/>
      <c r="HWB92"/>
      <c r="HWC92"/>
      <c r="HWD92"/>
      <c r="HWE92"/>
      <c r="HWF92"/>
      <c r="HWG92"/>
      <c r="HWH92"/>
      <c r="HWI92"/>
      <c r="HWJ92"/>
      <c r="HWK92"/>
      <c r="HWL92"/>
      <c r="HWM92"/>
      <c r="HWN92"/>
      <c r="HWO92"/>
      <c r="HWP92"/>
      <c r="HWQ92"/>
      <c r="HWR92"/>
      <c r="HWS92"/>
      <c r="HWT92"/>
      <c r="HWU92"/>
      <c r="HWV92"/>
      <c r="HWW92"/>
      <c r="HWX92"/>
      <c r="HWY92"/>
      <c r="HWZ92"/>
      <c r="HXA92"/>
      <c r="HXB92"/>
      <c r="HXC92"/>
      <c r="HXD92"/>
      <c r="HXE92"/>
      <c r="HXF92"/>
      <c r="HXG92"/>
      <c r="HXH92"/>
      <c r="HXI92"/>
      <c r="HXJ92"/>
      <c r="HXK92"/>
      <c r="HXL92"/>
      <c r="HXM92"/>
      <c r="HXN92"/>
      <c r="HXO92"/>
      <c r="HXP92"/>
      <c r="HXQ92"/>
      <c r="HXR92"/>
      <c r="HXS92"/>
      <c r="HXT92"/>
      <c r="HXU92"/>
      <c r="HXV92"/>
      <c r="HXW92"/>
      <c r="HXX92"/>
      <c r="HXY92"/>
      <c r="HXZ92"/>
      <c r="HYA92"/>
      <c r="HYB92"/>
      <c r="HYC92"/>
      <c r="HYD92"/>
      <c r="HYE92"/>
      <c r="HYF92"/>
      <c r="HYG92"/>
      <c r="HYH92"/>
      <c r="HYI92"/>
      <c r="HYJ92"/>
      <c r="HYK92"/>
      <c r="HYL92"/>
      <c r="HYM92"/>
      <c r="HYN92"/>
      <c r="HYO92"/>
      <c r="HYP92"/>
      <c r="HYQ92"/>
      <c r="HYR92"/>
      <c r="HYS92"/>
      <c r="HYT92"/>
      <c r="HYU92"/>
      <c r="HYV92"/>
      <c r="HYW92"/>
      <c r="HYX92"/>
      <c r="HYY92"/>
      <c r="HYZ92"/>
      <c r="HZA92"/>
      <c r="HZB92"/>
      <c r="HZC92"/>
      <c r="HZD92"/>
      <c r="HZE92"/>
      <c r="HZF92"/>
      <c r="HZG92"/>
      <c r="HZH92"/>
      <c r="HZI92"/>
      <c r="HZJ92"/>
      <c r="HZK92"/>
      <c r="HZL92"/>
      <c r="HZM92"/>
      <c r="HZN92"/>
      <c r="HZO92"/>
      <c r="HZP92"/>
      <c r="HZQ92"/>
      <c r="HZR92"/>
      <c r="HZS92"/>
      <c r="HZT92"/>
      <c r="HZU92"/>
      <c r="HZV92"/>
      <c r="HZW92"/>
      <c r="HZX92"/>
      <c r="HZY92"/>
      <c r="HZZ92"/>
      <c r="IAA92"/>
      <c r="IAB92"/>
      <c r="IAC92"/>
      <c r="IAD92"/>
      <c r="IAE92"/>
      <c r="IAF92"/>
      <c r="IAG92"/>
      <c r="IAH92"/>
      <c r="IAI92"/>
      <c r="IAJ92"/>
      <c r="IAK92"/>
      <c r="IAL92"/>
      <c r="IAM92"/>
      <c r="IAN92"/>
      <c r="IAO92"/>
      <c r="IAP92"/>
      <c r="IAQ92"/>
      <c r="IAR92"/>
      <c r="IAS92"/>
      <c r="IAT92"/>
      <c r="IAU92"/>
      <c r="IAV92"/>
      <c r="IAW92"/>
      <c r="IAX92"/>
      <c r="IAY92"/>
      <c r="IAZ92"/>
      <c r="IBA92"/>
      <c r="IBB92"/>
      <c r="IBC92"/>
      <c r="IBD92"/>
      <c r="IBE92"/>
      <c r="IBF92"/>
      <c r="IBG92"/>
      <c r="IBH92"/>
      <c r="IBI92"/>
      <c r="IBJ92"/>
      <c r="IBK92"/>
      <c r="IBL92"/>
      <c r="IBM92"/>
      <c r="IBN92"/>
      <c r="IBO92"/>
      <c r="IBP92"/>
      <c r="IBQ92"/>
      <c r="IBR92"/>
      <c r="IBS92"/>
      <c r="IBT92"/>
      <c r="IBU92"/>
      <c r="IBV92"/>
      <c r="IBW92"/>
      <c r="IBX92"/>
      <c r="IBY92"/>
      <c r="IBZ92"/>
      <c r="ICA92"/>
      <c r="ICB92"/>
      <c r="ICC92"/>
      <c r="ICD92"/>
      <c r="ICE92"/>
      <c r="ICF92"/>
      <c r="ICG92"/>
      <c r="ICH92"/>
      <c r="ICI92"/>
      <c r="ICJ92"/>
      <c r="ICK92"/>
      <c r="ICL92"/>
      <c r="ICM92"/>
      <c r="ICN92"/>
      <c r="ICO92"/>
      <c r="ICP92"/>
      <c r="ICQ92"/>
      <c r="ICR92"/>
      <c r="ICS92"/>
      <c r="ICT92"/>
      <c r="ICU92"/>
      <c r="ICV92"/>
      <c r="ICW92"/>
      <c r="ICX92"/>
      <c r="ICY92"/>
      <c r="ICZ92"/>
      <c r="IDA92"/>
      <c r="IDB92"/>
      <c r="IDC92"/>
      <c r="IDD92"/>
      <c r="IDE92"/>
      <c r="IDF92"/>
      <c r="IDG92"/>
      <c r="IDH92"/>
      <c r="IDI92"/>
      <c r="IDJ92"/>
      <c r="IDK92"/>
      <c r="IDL92"/>
      <c r="IDM92"/>
      <c r="IDN92"/>
      <c r="IDO92"/>
      <c r="IDP92"/>
      <c r="IDQ92"/>
      <c r="IDR92"/>
      <c r="IDS92"/>
      <c r="IDT92"/>
      <c r="IDU92"/>
      <c r="IDV92"/>
      <c r="IDW92"/>
      <c r="IDX92"/>
      <c r="IDY92"/>
      <c r="IDZ92"/>
      <c r="IEA92"/>
      <c r="IEB92"/>
      <c r="IEC92"/>
      <c r="IED92"/>
      <c r="IEE92"/>
      <c r="IEF92"/>
      <c r="IEG92"/>
      <c r="IEH92"/>
      <c r="IEI92"/>
      <c r="IEJ92"/>
      <c r="IEK92"/>
      <c r="IEL92"/>
      <c r="IEM92"/>
      <c r="IEN92"/>
      <c r="IEO92"/>
      <c r="IEP92"/>
      <c r="IEQ92"/>
      <c r="IER92"/>
      <c r="IES92"/>
      <c r="IET92"/>
      <c r="IEU92"/>
      <c r="IEV92"/>
      <c r="IEW92"/>
      <c r="IEX92"/>
      <c r="IEY92"/>
      <c r="IEZ92"/>
      <c r="IFA92"/>
      <c r="IFB92"/>
      <c r="IFC92"/>
      <c r="IFD92"/>
      <c r="IFE92"/>
      <c r="IFF92"/>
      <c r="IFG92"/>
      <c r="IFH92"/>
      <c r="IFI92"/>
      <c r="IFJ92"/>
      <c r="IFK92"/>
      <c r="IFL92"/>
      <c r="IFM92"/>
      <c r="IFN92"/>
      <c r="IFO92"/>
      <c r="IFP92"/>
      <c r="IFQ92"/>
      <c r="IFR92"/>
      <c r="IFS92"/>
      <c r="IFT92"/>
      <c r="IFU92"/>
      <c r="IFV92"/>
      <c r="IFW92"/>
      <c r="IFX92"/>
      <c r="IFY92"/>
      <c r="IFZ92"/>
      <c r="IGA92"/>
      <c r="IGB92"/>
      <c r="IGC92"/>
      <c r="IGD92"/>
      <c r="IGE92"/>
      <c r="IGF92"/>
      <c r="IGG92"/>
      <c r="IGH92"/>
      <c r="IGI92"/>
      <c r="IGJ92"/>
      <c r="IGK92"/>
      <c r="IGL92"/>
      <c r="IGM92"/>
      <c r="IGN92"/>
      <c r="IGO92"/>
      <c r="IGP92"/>
      <c r="IGQ92"/>
      <c r="IGR92"/>
      <c r="IGS92"/>
      <c r="IGT92"/>
      <c r="IGU92"/>
      <c r="IGV92"/>
      <c r="IGW92"/>
      <c r="IGX92"/>
      <c r="IGY92"/>
      <c r="IGZ92"/>
      <c r="IHA92"/>
      <c r="IHB92"/>
      <c r="IHC92"/>
      <c r="IHD92"/>
      <c r="IHE92"/>
      <c r="IHF92"/>
      <c r="IHG92"/>
      <c r="IHH92"/>
      <c r="IHI92"/>
      <c r="IHJ92"/>
      <c r="IHK92"/>
      <c r="IHL92"/>
      <c r="IHM92"/>
      <c r="IHN92"/>
      <c r="IHO92"/>
      <c r="IHP92"/>
      <c r="IHQ92"/>
      <c r="IHR92"/>
      <c r="IHS92"/>
      <c r="IHT92"/>
      <c r="IHU92"/>
      <c r="IHV92"/>
      <c r="IHW92"/>
      <c r="IHX92"/>
      <c r="IHY92"/>
      <c r="IHZ92"/>
      <c r="IIA92"/>
      <c r="IIB92"/>
      <c r="IIC92"/>
      <c r="IID92"/>
      <c r="IIE92"/>
      <c r="IIF92"/>
      <c r="IIG92"/>
      <c r="IIH92"/>
      <c r="III92"/>
      <c r="IIJ92"/>
      <c r="IIK92"/>
      <c r="IIL92"/>
      <c r="IIM92"/>
      <c r="IIN92"/>
      <c r="IIO92"/>
      <c r="IIP92"/>
      <c r="IIQ92"/>
      <c r="IIR92"/>
      <c r="IIS92"/>
      <c r="IIT92"/>
      <c r="IIU92"/>
      <c r="IIV92"/>
      <c r="IIW92"/>
      <c r="IIX92"/>
      <c r="IIY92"/>
      <c r="IIZ92"/>
      <c r="IJA92"/>
      <c r="IJB92"/>
      <c r="IJC92"/>
      <c r="IJD92"/>
      <c r="IJE92"/>
      <c r="IJF92"/>
      <c r="IJG92"/>
      <c r="IJH92"/>
      <c r="IJI92"/>
      <c r="IJJ92"/>
      <c r="IJK92"/>
      <c r="IJL92"/>
      <c r="IJM92"/>
      <c r="IJN92"/>
      <c r="IJO92"/>
      <c r="IJP92"/>
      <c r="IJQ92"/>
      <c r="IJR92"/>
      <c r="IJS92"/>
      <c r="IJT92"/>
      <c r="IJU92"/>
      <c r="IJV92"/>
      <c r="IJW92"/>
      <c r="IJX92"/>
      <c r="IJY92"/>
      <c r="IJZ92"/>
      <c r="IKA92"/>
      <c r="IKB92"/>
      <c r="IKC92"/>
      <c r="IKD92"/>
      <c r="IKE92"/>
      <c r="IKF92"/>
      <c r="IKG92"/>
      <c r="IKH92"/>
      <c r="IKI92"/>
      <c r="IKJ92"/>
      <c r="IKK92"/>
      <c r="IKL92"/>
      <c r="IKM92"/>
      <c r="IKN92"/>
      <c r="IKO92"/>
      <c r="IKP92"/>
      <c r="IKQ92"/>
      <c r="IKR92"/>
      <c r="IKS92"/>
      <c r="IKT92"/>
      <c r="IKU92"/>
      <c r="IKV92"/>
      <c r="IKW92"/>
      <c r="IKX92"/>
      <c r="IKY92"/>
      <c r="IKZ92"/>
      <c r="ILA92"/>
      <c r="ILB92"/>
      <c r="ILC92"/>
      <c r="ILD92"/>
      <c r="ILE92"/>
      <c r="ILF92"/>
      <c r="ILG92"/>
      <c r="ILH92"/>
      <c r="ILI92"/>
      <c r="ILJ92"/>
      <c r="ILK92"/>
      <c r="ILL92"/>
      <c r="ILM92"/>
      <c r="ILN92"/>
      <c r="ILO92"/>
      <c r="ILP92"/>
      <c r="ILQ92"/>
      <c r="ILR92"/>
      <c r="ILS92"/>
      <c r="ILT92"/>
      <c r="ILU92"/>
      <c r="ILV92"/>
      <c r="ILW92"/>
      <c r="ILX92"/>
      <c r="ILY92"/>
      <c r="ILZ92"/>
      <c r="IMA92"/>
      <c r="IMB92"/>
      <c r="IMC92"/>
      <c r="IMD92"/>
      <c r="IME92"/>
      <c r="IMF92"/>
      <c r="IMG92"/>
      <c r="IMH92"/>
      <c r="IMI92"/>
      <c r="IMJ92"/>
      <c r="IMK92"/>
      <c r="IML92"/>
      <c r="IMM92"/>
      <c r="IMN92"/>
      <c r="IMO92"/>
      <c r="IMP92"/>
      <c r="IMQ92"/>
      <c r="IMR92"/>
      <c r="IMS92"/>
      <c r="IMT92"/>
      <c r="IMU92"/>
      <c r="IMV92"/>
      <c r="IMW92"/>
      <c r="IMX92"/>
      <c r="IMY92"/>
      <c r="IMZ92"/>
      <c r="INA92"/>
      <c r="INB92"/>
      <c r="INC92"/>
      <c r="IND92"/>
      <c r="INE92"/>
      <c r="INF92"/>
      <c r="ING92"/>
      <c r="INH92"/>
      <c r="INI92"/>
      <c r="INJ92"/>
      <c r="INK92"/>
      <c r="INL92"/>
      <c r="INM92"/>
      <c r="INN92"/>
      <c r="INO92"/>
      <c r="INP92"/>
      <c r="INQ92"/>
      <c r="INR92"/>
      <c r="INS92"/>
      <c r="INT92"/>
      <c r="INU92"/>
      <c r="INV92"/>
      <c r="INW92"/>
      <c r="INX92"/>
      <c r="INY92"/>
      <c r="INZ92"/>
      <c r="IOA92"/>
      <c r="IOB92"/>
      <c r="IOC92"/>
      <c r="IOD92"/>
      <c r="IOE92"/>
      <c r="IOF92"/>
      <c r="IOG92"/>
      <c r="IOH92"/>
      <c r="IOI92"/>
      <c r="IOJ92"/>
      <c r="IOK92"/>
      <c r="IOL92"/>
      <c r="IOM92"/>
      <c r="ION92"/>
      <c r="IOO92"/>
      <c r="IOP92"/>
      <c r="IOQ92"/>
      <c r="IOR92"/>
      <c r="IOS92"/>
      <c r="IOT92"/>
      <c r="IOU92"/>
      <c r="IOV92"/>
      <c r="IOW92"/>
      <c r="IOX92"/>
      <c r="IOY92"/>
      <c r="IOZ92"/>
      <c r="IPA92"/>
      <c r="IPB92"/>
      <c r="IPC92"/>
      <c r="IPD92"/>
      <c r="IPE92"/>
      <c r="IPF92"/>
      <c r="IPG92"/>
      <c r="IPH92"/>
      <c r="IPI92"/>
      <c r="IPJ92"/>
      <c r="IPK92"/>
      <c r="IPL92"/>
      <c r="IPM92"/>
      <c r="IPN92"/>
      <c r="IPO92"/>
      <c r="IPP92"/>
      <c r="IPQ92"/>
      <c r="IPR92"/>
      <c r="IPS92"/>
      <c r="IPT92"/>
      <c r="IPU92"/>
      <c r="IPV92"/>
      <c r="IPW92"/>
      <c r="IPX92"/>
      <c r="IPY92"/>
      <c r="IPZ92"/>
      <c r="IQA92"/>
      <c r="IQB92"/>
      <c r="IQC92"/>
      <c r="IQD92"/>
      <c r="IQE92"/>
      <c r="IQF92"/>
      <c r="IQG92"/>
      <c r="IQH92"/>
      <c r="IQI92"/>
      <c r="IQJ92"/>
      <c r="IQK92"/>
      <c r="IQL92"/>
      <c r="IQM92"/>
      <c r="IQN92"/>
      <c r="IQO92"/>
      <c r="IQP92"/>
      <c r="IQQ92"/>
      <c r="IQR92"/>
      <c r="IQS92"/>
      <c r="IQT92"/>
      <c r="IQU92"/>
      <c r="IQV92"/>
      <c r="IQW92"/>
      <c r="IQX92"/>
      <c r="IQY92"/>
      <c r="IQZ92"/>
      <c r="IRA92"/>
      <c r="IRB92"/>
      <c r="IRC92"/>
      <c r="IRD92"/>
      <c r="IRE92"/>
      <c r="IRF92"/>
      <c r="IRG92"/>
      <c r="IRH92"/>
      <c r="IRI92"/>
      <c r="IRJ92"/>
      <c r="IRK92"/>
      <c r="IRL92"/>
      <c r="IRM92"/>
      <c r="IRN92"/>
      <c r="IRO92"/>
      <c r="IRP92"/>
      <c r="IRQ92"/>
      <c r="IRR92"/>
      <c r="IRS92"/>
      <c r="IRT92"/>
      <c r="IRU92"/>
      <c r="IRV92"/>
      <c r="IRW92"/>
      <c r="IRX92"/>
      <c r="IRY92"/>
      <c r="IRZ92"/>
      <c r="ISA92"/>
      <c r="ISB92"/>
      <c r="ISC92"/>
      <c r="ISD92"/>
      <c r="ISE92"/>
      <c r="ISF92"/>
      <c r="ISG92"/>
      <c r="ISH92"/>
      <c r="ISI92"/>
      <c r="ISJ92"/>
      <c r="ISK92"/>
      <c r="ISL92"/>
      <c r="ISM92"/>
      <c r="ISN92"/>
      <c r="ISO92"/>
      <c r="ISP92"/>
      <c r="ISQ92"/>
      <c r="ISR92"/>
      <c r="ISS92"/>
      <c r="IST92"/>
      <c r="ISU92"/>
      <c r="ISV92"/>
      <c r="ISW92"/>
      <c r="ISX92"/>
      <c r="ISY92"/>
      <c r="ISZ92"/>
      <c r="ITA92"/>
      <c r="ITB92"/>
      <c r="ITC92"/>
      <c r="ITD92"/>
      <c r="ITE92"/>
      <c r="ITF92"/>
      <c r="ITG92"/>
      <c r="ITH92"/>
      <c r="ITI92"/>
      <c r="ITJ92"/>
      <c r="ITK92"/>
      <c r="ITL92"/>
      <c r="ITM92"/>
      <c r="ITN92"/>
      <c r="ITO92"/>
      <c r="ITP92"/>
      <c r="ITQ92"/>
      <c r="ITR92"/>
      <c r="ITS92"/>
      <c r="ITT92"/>
      <c r="ITU92"/>
      <c r="ITV92"/>
      <c r="ITW92"/>
      <c r="ITX92"/>
      <c r="ITY92"/>
      <c r="ITZ92"/>
      <c r="IUA92"/>
      <c r="IUB92"/>
      <c r="IUC92"/>
      <c r="IUD92"/>
      <c r="IUE92"/>
      <c r="IUF92"/>
      <c r="IUG92"/>
      <c r="IUH92"/>
      <c r="IUI92"/>
      <c r="IUJ92"/>
      <c r="IUK92"/>
      <c r="IUL92"/>
      <c r="IUM92"/>
      <c r="IUN92"/>
      <c r="IUO92"/>
      <c r="IUP92"/>
      <c r="IUQ92"/>
      <c r="IUR92"/>
      <c r="IUS92"/>
      <c r="IUT92"/>
      <c r="IUU92"/>
      <c r="IUV92"/>
      <c r="IUW92"/>
      <c r="IUX92"/>
      <c r="IUY92"/>
      <c r="IUZ92"/>
      <c r="IVA92"/>
      <c r="IVB92"/>
      <c r="IVC92"/>
      <c r="IVD92"/>
      <c r="IVE92"/>
      <c r="IVF92"/>
      <c r="IVG92"/>
      <c r="IVH92"/>
      <c r="IVI92"/>
      <c r="IVJ92"/>
      <c r="IVK92"/>
      <c r="IVL92"/>
      <c r="IVM92"/>
      <c r="IVN92"/>
      <c r="IVO92"/>
      <c r="IVP92"/>
      <c r="IVQ92"/>
      <c r="IVR92"/>
      <c r="IVS92"/>
      <c r="IVT92"/>
      <c r="IVU92"/>
      <c r="IVV92"/>
      <c r="IVW92"/>
      <c r="IVX92"/>
      <c r="IVY92"/>
      <c r="IVZ92"/>
      <c r="IWA92"/>
      <c r="IWB92"/>
      <c r="IWC92"/>
      <c r="IWD92"/>
      <c r="IWE92"/>
      <c r="IWF92"/>
      <c r="IWG92"/>
      <c r="IWH92"/>
      <c r="IWI92"/>
      <c r="IWJ92"/>
      <c r="IWK92"/>
      <c r="IWL92"/>
      <c r="IWM92"/>
      <c r="IWN92"/>
      <c r="IWO92"/>
      <c r="IWP92"/>
      <c r="IWQ92"/>
      <c r="IWR92"/>
      <c r="IWS92"/>
      <c r="IWT92"/>
      <c r="IWU92"/>
      <c r="IWV92"/>
      <c r="IWW92"/>
      <c r="IWX92"/>
      <c r="IWY92"/>
      <c r="IWZ92"/>
      <c r="IXA92"/>
      <c r="IXB92"/>
      <c r="IXC92"/>
      <c r="IXD92"/>
      <c r="IXE92"/>
      <c r="IXF92"/>
      <c r="IXG92"/>
      <c r="IXH92"/>
      <c r="IXI92"/>
      <c r="IXJ92"/>
      <c r="IXK92"/>
      <c r="IXL92"/>
      <c r="IXM92"/>
      <c r="IXN92"/>
      <c r="IXO92"/>
      <c r="IXP92"/>
      <c r="IXQ92"/>
      <c r="IXR92"/>
      <c r="IXS92"/>
      <c r="IXT92"/>
      <c r="IXU92"/>
      <c r="IXV92"/>
      <c r="IXW92"/>
      <c r="IXX92"/>
      <c r="IXY92"/>
      <c r="IXZ92"/>
      <c r="IYA92"/>
      <c r="IYB92"/>
      <c r="IYC92"/>
      <c r="IYD92"/>
      <c r="IYE92"/>
      <c r="IYF92"/>
      <c r="IYG92"/>
      <c r="IYH92"/>
      <c r="IYI92"/>
      <c r="IYJ92"/>
      <c r="IYK92"/>
      <c r="IYL92"/>
      <c r="IYM92"/>
      <c r="IYN92"/>
      <c r="IYO92"/>
      <c r="IYP92"/>
      <c r="IYQ92"/>
      <c r="IYR92"/>
      <c r="IYS92"/>
      <c r="IYT92"/>
      <c r="IYU92"/>
      <c r="IYV92"/>
      <c r="IYW92"/>
      <c r="IYX92"/>
      <c r="IYY92"/>
      <c r="IYZ92"/>
      <c r="IZA92"/>
      <c r="IZB92"/>
      <c r="IZC92"/>
      <c r="IZD92"/>
      <c r="IZE92"/>
      <c r="IZF92"/>
      <c r="IZG92"/>
      <c r="IZH92"/>
      <c r="IZI92"/>
      <c r="IZJ92"/>
      <c r="IZK92"/>
      <c r="IZL92"/>
      <c r="IZM92"/>
      <c r="IZN92"/>
      <c r="IZO92"/>
      <c r="IZP92"/>
      <c r="IZQ92"/>
      <c r="IZR92"/>
      <c r="IZS92"/>
      <c r="IZT92"/>
      <c r="IZU92"/>
      <c r="IZV92"/>
      <c r="IZW92"/>
      <c r="IZX92"/>
      <c r="IZY92"/>
      <c r="IZZ92"/>
      <c r="JAA92"/>
      <c r="JAB92"/>
      <c r="JAC92"/>
      <c r="JAD92"/>
      <c r="JAE92"/>
      <c r="JAF92"/>
      <c r="JAG92"/>
      <c r="JAH92"/>
      <c r="JAI92"/>
      <c r="JAJ92"/>
      <c r="JAK92"/>
      <c r="JAL92"/>
      <c r="JAM92"/>
      <c r="JAN92"/>
      <c r="JAO92"/>
      <c r="JAP92"/>
      <c r="JAQ92"/>
      <c r="JAR92"/>
      <c r="JAS92"/>
      <c r="JAT92"/>
      <c r="JAU92"/>
      <c r="JAV92"/>
      <c r="JAW92"/>
      <c r="JAX92"/>
      <c r="JAY92"/>
      <c r="JAZ92"/>
      <c r="JBA92"/>
      <c r="JBB92"/>
      <c r="JBC92"/>
      <c r="JBD92"/>
      <c r="JBE92"/>
      <c r="JBF92"/>
      <c r="JBG92"/>
      <c r="JBH92"/>
      <c r="JBI92"/>
      <c r="JBJ92"/>
      <c r="JBK92"/>
      <c r="JBL92"/>
      <c r="JBM92"/>
      <c r="JBN92"/>
      <c r="JBO92"/>
      <c r="JBP92"/>
      <c r="JBQ92"/>
      <c r="JBR92"/>
      <c r="JBS92"/>
      <c r="JBT92"/>
      <c r="JBU92"/>
      <c r="JBV92"/>
      <c r="JBW92"/>
      <c r="JBX92"/>
      <c r="JBY92"/>
      <c r="JBZ92"/>
      <c r="JCA92"/>
      <c r="JCB92"/>
      <c r="JCC92"/>
      <c r="JCD92"/>
      <c r="JCE92"/>
      <c r="JCF92"/>
      <c r="JCG92"/>
      <c r="JCH92"/>
      <c r="JCI92"/>
      <c r="JCJ92"/>
      <c r="JCK92"/>
      <c r="JCL92"/>
      <c r="JCM92"/>
      <c r="JCN92"/>
      <c r="JCO92"/>
      <c r="JCP92"/>
      <c r="JCQ92"/>
      <c r="JCR92"/>
      <c r="JCS92"/>
      <c r="JCT92"/>
      <c r="JCU92"/>
      <c r="JCV92"/>
      <c r="JCW92"/>
      <c r="JCX92"/>
      <c r="JCY92"/>
      <c r="JCZ92"/>
      <c r="JDA92"/>
      <c r="JDB92"/>
      <c r="JDC92"/>
      <c r="JDD92"/>
      <c r="JDE92"/>
      <c r="JDF92"/>
      <c r="JDG92"/>
      <c r="JDH92"/>
      <c r="JDI92"/>
      <c r="JDJ92"/>
      <c r="JDK92"/>
      <c r="JDL92"/>
      <c r="JDM92"/>
      <c r="JDN92"/>
      <c r="JDO92"/>
      <c r="JDP92"/>
      <c r="JDQ92"/>
      <c r="JDR92"/>
      <c r="JDS92"/>
      <c r="JDT92"/>
      <c r="JDU92"/>
      <c r="JDV92"/>
      <c r="JDW92"/>
      <c r="JDX92"/>
      <c r="JDY92"/>
      <c r="JDZ92"/>
      <c r="JEA92"/>
      <c r="JEB92"/>
      <c r="JEC92"/>
      <c r="JED92"/>
      <c r="JEE92"/>
      <c r="JEF92"/>
      <c r="JEG92"/>
      <c r="JEH92"/>
      <c r="JEI92"/>
      <c r="JEJ92"/>
      <c r="JEK92"/>
      <c r="JEL92"/>
      <c r="JEM92"/>
      <c r="JEN92"/>
      <c r="JEO92"/>
      <c r="JEP92"/>
      <c r="JEQ92"/>
      <c r="JER92"/>
      <c r="JES92"/>
      <c r="JET92"/>
      <c r="JEU92"/>
      <c r="JEV92"/>
      <c r="JEW92"/>
      <c r="JEX92"/>
      <c r="JEY92"/>
      <c r="JEZ92"/>
      <c r="JFA92"/>
      <c r="JFB92"/>
      <c r="JFC92"/>
      <c r="JFD92"/>
      <c r="JFE92"/>
      <c r="JFF92"/>
      <c r="JFG92"/>
      <c r="JFH92"/>
      <c r="JFI92"/>
      <c r="JFJ92"/>
      <c r="JFK92"/>
      <c r="JFL92"/>
      <c r="JFM92"/>
      <c r="JFN92"/>
      <c r="JFO92"/>
      <c r="JFP92"/>
      <c r="JFQ92"/>
      <c r="JFR92"/>
      <c r="JFS92"/>
      <c r="JFT92"/>
      <c r="JFU92"/>
      <c r="JFV92"/>
      <c r="JFW92"/>
      <c r="JFX92"/>
      <c r="JFY92"/>
      <c r="JFZ92"/>
      <c r="JGA92"/>
      <c r="JGB92"/>
      <c r="JGC92"/>
      <c r="JGD92"/>
      <c r="JGE92"/>
      <c r="JGF92"/>
      <c r="JGG92"/>
      <c r="JGH92"/>
      <c r="JGI92"/>
      <c r="JGJ92"/>
      <c r="JGK92"/>
      <c r="JGL92"/>
      <c r="JGM92"/>
      <c r="JGN92"/>
      <c r="JGO92"/>
      <c r="JGP92"/>
      <c r="JGQ92"/>
      <c r="JGR92"/>
      <c r="JGS92"/>
      <c r="JGT92"/>
      <c r="JGU92"/>
      <c r="JGV92"/>
      <c r="JGW92"/>
      <c r="JGX92"/>
      <c r="JGY92"/>
      <c r="JGZ92"/>
      <c r="JHA92"/>
      <c r="JHB92"/>
      <c r="JHC92"/>
      <c r="JHD92"/>
      <c r="JHE92"/>
      <c r="JHF92"/>
      <c r="JHG92"/>
      <c r="JHH92"/>
      <c r="JHI92"/>
      <c r="JHJ92"/>
      <c r="JHK92"/>
      <c r="JHL92"/>
      <c r="JHM92"/>
      <c r="JHN92"/>
      <c r="JHO92"/>
      <c r="JHP92"/>
      <c r="JHQ92"/>
      <c r="JHR92"/>
      <c r="JHS92"/>
      <c r="JHT92"/>
      <c r="JHU92"/>
      <c r="JHV92"/>
      <c r="JHW92"/>
      <c r="JHX92"/>
      <c r="JHY92"/>
      <c r="JHZ92"/>
      <c r="JIA92"/>
      <c r="JIB92"/>
      <c r="JIC92"/>
      <c r="JID92"/>
      <c r="JIE92"/>
      <c r="JIF92"/>
      <c r="JIG92"/>
      <c r="JIH92"/>
      <c r="JII92"/>
      <c r="JIJ92"/>
      <c r="JIK92"/>
      <c r="JIL92"/>
      <c r="JIM92"/>
      <c r="JIN92"/>
      <c r="JIO92"/>
      <c r="JIP92"/>
      <c r="JIQ92"/>
      <c r="JIR92"/>
      <c r="JIS92"/>
      <c r="JIT92"/>
      <c r="JIU92"/>
      <c r="JIV92"/>
      <c r="JIW92"/>
      <c r="JIX92"/>
      <c r="JIY92"/>
      <c r="JIZ92"/>
      <c r="JJA92"/>
      <c r="JJB92"/>
      <c r="JJC92"/>
      <c r="JJD92"/>
      <c r="JJE92"/>
      <c r="JJF92"/>
      <c r="JJG92"/>
      <c r="JJH92"/>
      <c r="JJI92"/>
      <c r="JJJ92"/>
      <c r="JJK92"/>
      <c r="JJL92"/>
      <c r="JJM92"/>
      <c r="JJN92"/>
      <c r="JJO92"/>
      <c r="JJP92"/>
      <c r="JJQ92"/>
      <c r="JJR92"/>
      <c r="JJS92"/>
      <c r="JJT92"/>
      <c r="JJU92"/>
      <c r="JJV92"/>
      <c r="JJW92"/>
      <c r="JJX92"/>
      <c r="JJY92"/>
      <c r="JJZ92"/>
      <c r="JKA92"/>
      <c r="JKB92"/>
      <c r="JKC92"/>
      <c r="JKD92"/>
      <c r="JKE92"/>
      <c r="JKF92"/>
      <c r="JKG92"/>
      <c r="JKH92"/>
      <c r="JKI92"/>
      <c r="JKJ92"/>
      <c r="JKK92"/>
      <c r="JKL92"/>
      <c r="JKM92"/>
      <c r="JKN92"/>
      <c r="JKO92"/>
      <c r="JKP92"/>
      <c r="JKQ92"/>
      <c r="JKR92"/>
      <c r="JKS92"/>
      <c r="JKT92"/>
      <c r="JKU92"/>
      <c r="JKV92"/>
      <c r="JKW92"/>
      <c r="JKX92"/>
      <c r="JKY92"/>
      <c r="JKZ92"/>
      <c r="JLA92"/>
      <c r="JLB92"/>
      <c r="JLC92"/>
      <c r="JLD92"/>
      <c r="JLE92"/>
      <c r="JLF92"/>
      <c r="JLG92"/>
      <c r="JLH92"/>
      <c r="JLI92"/>
      <c r="JLJ92"/>
      <c r="JLK92"/>
      <c r="JLL92"/>
      <c r="JLM92"/>
      <c r="JLN92"/>
      <c r="JLO92"/>
      <c r="JLP92"/>
      <c r="JLQ92"/>
      <c r="JLR92"/>
      <c r="JLS92"/>
      <c r="JLT92"/>
      <c r="JLU92"/>
      <c r="JLV92"/>
      <c r="JLW92"/>
      <c r="JLX92"/>
      <c r="JLY92"/>
      <c r="JLZ92"/>
      <c r="JMA92"/>
      <c r="JMB92"/>
      <c r="JMC92"/>
      <c r="JMD92"/>
      <c r="JME92"/>
      <c r="JMF92"/>
      <c r="JMG92"/>
      <c r="JMH92"/>
      <c r="JMI92"/>
      <c r="JMJ92"/>
      <c r="JMK92"/>
      <c r="JML92"/>
      <c r="JMM92"/>
      <c r="JMN92"/>
      <c r="JMO92"/>
      <c r="JMP92"/>
      <c r="JMQ92"/>
      <c r="JMR92"/>
      <c r="JMS92"/>
      <c r="JMT92"/>
      <c r="JMU92"/>
      <c r="JMV92"/>
      <c r="JMW92"/>
      <c r="JMX92"/>
      <c r="JMY92"/>
      <c r="JMZ92"/>
      <c r="JNA92"/>
      <c r="JNB92"/>
      <c r="JNC92"/>
      <c r="JND92"/>
      <c r="JNE92"/>
      <c r="JNF92"/>
      <c r="JNG92"/>
      <c r="JNH92"/>
      <c r="JNI92"/>
      <c r="JNJ92"/>
      <c r="JNK92"/>
      <c r="JNL92"/>
      <c r="JNM92"/>
      <c r="JNN92"/>
      <c r="JNO92"/>
      <c r="JNP92"/>
      <c r="JNQ92"/>
      <c r="JNR92"/>
      <c r="JNS92"/>
      <c r="JNT92"/>
      <c r="JNU92"/>
      <c r="JNV92"/>
      <c r="JNW92"/>
      <c r="JNX92"/>
      <c r="JNY92"/>
      <c r="JNZ92"/>
      <c r="JOA92"/>
      <c r="JOB92"/>
      <c r="JOC92"/>
      <c r="JOD92"/>
      <c r="JOE92"/>
      <c r="JOF92"/>
      <c r="JOG92"/>
      <c r="JOH92"/>
      <c r="JOI92"/>
      <c r="JOJ92"/>
      <c r="JOK92"/>
      <c r="JOL92"/>
      <c r="JOM92"/>
      <c r="JON92"/>
      <c r="JOO92"/>
      <c r="JOP92"/>
      <c r="JOQ92"/>
      <c r="JOR92"/>
      <c r="JOS92"/>
      <c r="JOT92"/>
      <c r="JOU92"/>
      <c r="JOV92"/>
      <c r="JOW92"/>
      <c r="JOX92"/>
      <c r="JOY92"/>
      <c r="JOZ92"/>
      <c r="JPA92"/>
      <c r="JPB92"/>
      <c r="JPC92"/>
      <c r="JPD92"/>
      <c r="JPE92"/>
      <c r="JPF92"/>
      <c r="JPG92"/>
      <c r="JPH92"/>
      <c r="JPI92"/>
      <c r="JPJ92"/>
      <c r="JPK92"/>
      <c r="JPL92"/>
      <c r="JPM92"/>
      <c r="JPN92"/>
      <c r="JPO92"/>
      <c r="JPP92"/>
      <c r="JPQ92"/>
      <c r="JPR92"/>
      <c r="JPS92"/>
      <c r="JPT92"/>
      <c r="JPU92"/>
      <c r="JPV92"/>
      <c r="JPW92"/>
      <c r="JPX92"/>
      <c r="JPY92"/>
      <c r="JPZ92"/>
      <c r="JQA92"/>
      <c r="JQB92"/>
      <c r="JQC92"/>
      <c r="JQD92"/>
      <c r="JQE92"/>
      <c r="JQF92"/>
      <c r="JQG92"/>
      <c r="JQH92"/>
      <c r="JQI92"/>
      <c r="JQJ92"/>
      <c r="JQK92"/>
      <c r="JQL92"/>
      <c r="JQM92"/>
      <c r="JQN92"/>
      <c r="JQO92"/>
      <c r="JQP92"/>
      <c r="JQQ92"/>
      <c r="JQR92"/>
      <c r="JQS92"/>
      <c r="JQT92"/>
      <c r="JQU92"/>
      <c r="JQV92"/>
      <c r="JQW92"/>
      <c r="JQX92"/>
      <c r="JQY92"/>
      <c r="JQZ92"/>
      <c r="JRA92"/>
      <c r="JRB92"/>
      <c r="JRC92"/>
      <c r="JRD92"/>
      <c r="JRE92"/>
      <c r="JRF92"/>
      <c r="JRG92"/>
      <c r="JRH92"/>
      <c r="JRI92"/>
      <c r="JRJ92"/>
      <c r="JRK92"/>
      <c r="JRL92"/>
      <c r="JRM92"/>
      <c r="JRN92"/>
      <c r="JRO92"/>
      <c r="JRP92"/>
      <c r="JRQ92"/>
      <c r="JRR92"/>
      <c r="JRS92"/>
      <c r="JRT92"/>
      <c r="JRU92"/>
      <c r="JRV92"/>
      <c r="JRW92"/>
      <c r="JRX92"/>
      <c r="JRY92"/>
      <c r="JRZ92"/>
      <c r="JSA92"/>
      <c r="JSB92"/>
      <c r="JSC92"/>
      <c r="JSD92"/>
      <c r="JSE92"/>
      <c r="JSF92"/>
      <c r="JSG92"/>
      <c r="JSH92"/>
      <c r="JSI92"/>
      <c r="JSJ92"/>
      <c r="JSK92"/>
      <c r="JSL92"/>
      <c r="JSM92"/>
      <c r="JSN92"/>
      <c r="JSO92"/>
      <c r="JSP92"/>
      <c r="JSQ92"/>
      <c r="JSR92"/>
      <c r="JSS92"/>
      <c r="JST92"/>
      <c r="JSU92"/>
      <c r="JSV92"/>
      <c r="JSW92"/>
      <c r="JSX92"/>
      <c r="JSY92"/>
      <c r="JSZ92"/>
      <c r="JTA92"/>
      <c r="JTB92"/>
      <c r="JTC92"/>
      <c r="JTD92"/>
      <c r="JTE92"/>
      <c r="JTF92"/>
      <c r="JTG92"/>
      <c r="JTH92"/>
      <c r="JTI92"/>
      <c r="JTJ92"/>
      <c r="JTK92"/>
      <c r="JTL92"/>
      <c r="JTM92"/>
      <c r="JTN92"/>
      <c r="JTO92"/>
      <c r="JTP92"/>
      <c r="JTQ92"/>
      <c r="JTR92"/>
      <c r="JTS92"/>
      <c r="JTT92"/>
      <c r="JTU92"/>
      <c r="JTV92"/>
      <c r="JTW92"/>
      <c r="JTX92"/>
      <c r="JTY92"/>
      <c r="JTZ92"/>
      <c r="JUA92"/>
      <c r="JUB92"/>
      <c r="JUC92"/>
      <c r="JUD92"/>
      <c r="JUE92"/>
      <c r="JUF92"/>
      <c r="JUG92"/>
      <c r="JUH92"/>
      <c r="JUI92"/>
      <c r="JUJ92"/>
      <c r="JUK92"/>
      <c r="JUL92"/>
      <c r="JUM92"/>
      <c r="JUN92"/>
      <c r="JUO92"/>
      <c r="JUP92"/>
      <c r="JUQ92"/>
      <c r="JUR92"/>
      <c r="JUS92"/>
      <c r="JUT92"/>
      <c r="JUU92"/>
      <c r="JUV92"/>
      <c r="JUW92"/>
      <c r="JUX92"/>
      <c r="JUY92"/>
      <c r="JUZ92"/>
      <c r="JVA92"/>
      <c r="JVB92"/>
      <c r="JVC92"/>
      <c r="JVD92"/>
      <c r="JVE92"/>
      <c r="JVF92"/>
      <c r="JVG92"/>
      <c r="JVH92"/>
      <c r="JVI92"/>
      <c r="JVJ92"/>
      <c r="JVK92"/>
      <c r="JVL92"/>
      <c r="JVM92"/>
      <c r="JVN92"/>
      <c r="JVO92"/>
      <c r="JVP92"/>
      <c r="JVQ92"/>
      <c r="JVR92"/>
      <c r="JVS92"/>
      <c r="JVT92"/>
      <c r="JVU92"/>
      <c r="JVV92"/>
      <c r="JVW92"/>
      <c r="JVX92"/>
      <c r="JVY92"/>
      <c r="JVZ92"/>
      <c r="JWA92"/>
      <c r="JWB92"/>
      <c r="JWC92"/>
      <c r="JWD92"/>
      <c r="JWE92"/>
      <c r="JWF92"/>
      <c r="JWG92"/>
      <c r="JWH92"/>
      <c r="JWI92"/>
      <c r="JWJ92"/>
      <c r="JWK92"/>
      <c r="JWL92"/>
      <c r="JWM92"/>
      <c r="JWN92"/>
      <c r="JWO92"/>
      <c r="JWP92"/>
      <c r="JWQ92"/>
      <c r="JWR92"/>
      <c r="JWS92"/>
      <c r="JWT92"/>
      <c r="JWU92"/>
      <c r="JWV92"/>
      <c r="JWW92"/>
      <c r="JWX92"/>
      <c r="JWY92"/>
      <c r="JWZ92"/>
      <c r="JXA92"/>
      <c r="JXB92"/>
      <c r="JXC92"/>
      <c r="JXD92"/>
      <c r="JXE92"/>
      <c r="JXF92"/>
      <c r="JXG92"/>
      <c r="JXH92"/>
      <c r="JXI92"/>
      <c r="JXJ92"/>
      <c r="JXK92"/>
      <c r="JXL92"/>
      <c r="JXM92"/>
      <c r="JXN92"/>
      <c r="JXO92"/>
      <c r="JXP92"/>
      <c r="JXQ92"/>
      <c r="JXR92"/>
      <c r="JXS92"/>
      <c r="JXT92"/>
      <c r="JXU92"/>
      <c r="JXV92"/>
      <c r="JXW92"/>
      <c r="JXX92"/>
      <c r="JXY92"/>
      <c r="JXZ92"/>
      <c r="JYA92"/>
      <c r="JYB92"/>
      <c r="JYC92"/>
      <c r="JYD92"/>
      <c r="JYE92"/>
      <c r="JYF92"/>
      <c r="JYG92"/>
      <c r="JYH92"/>
      <c r="JYI92"/>
      <c r="JYJ92"/>
      <c r="JYK92"/>
      <c r="JYL92"/>
      <c r="JYM92"/>
      <c r="JYN92"/>
      <c r="JYO92"/>
      <c r="JYP92"/>
      <c r="JYQ92"/>
      <c r="JYR92"/>
      <c r="JYS92"/>
      <c r="JYT92"/>
      <c r="JYU92"/>
      <c r="JYV92"/>
      <c r="JYW92"/>
      <c r="JYX92"/>
      <c r="JYY92"/>
      <c r="JYZ92"/>
      <c r="JZA92"/>
      <c r="JZB92"/>
      <c r="JZC92"/>
      <c r="JZD92"/>
      <c r="JZE92"/>
      <c r="JZF92"/>
      <c r="JZG92"/>
      <c r="JZH92"/>
      <c r="JZI92"/>
      <c r="JZJ92"/>
      <c r="JZK92"/>
      <c r="JZL92"/>
      <c r="JZM92"/>
      <c r="JZN92"/>
      <c r="JZO92"/>
      <c r="JZP92"/>
      <c r="JZQ92"/>
      <c r="JZR92"/>
      <c r="JZS92"/>
      <c r="JZT92"/>
      <c r="JZU92"/>
      <c r="JZV92"/>
      <c r="JZW92"/>
      <c r="JZX92"/>
      <c r="JZY92"/>
      <c r="JZZ92"/>
      <c r="KAA92"/>
      <c r="KAB92"/>
      <c r="KAC92"/>
      <c r="KAD92"/>
      <c r="KAE92"/>
      <c r="KAF92"/>
      <c r="KAG92"/>
      <c r="KAH92"/>
      <c r="KAI92"/>
      <c r="KAJ92"/>
      <c r="KAK92"/>
      <c r="KAL92"/>
      <c r="KAM92"/>
      <c r="KAN92"/>
      <c r="KAO92"/>
      <c r="KAP92"/>
      <c r="KAQ92"/>
      <c r="KAR92"/>
      <c r="KAS92"/>
      <c r="KAT92"/>
      <c r="KAU92"/>
      <c r="KAV92"/>
      <c r="KAW92"/>
      <c r="KAX92"/>
      <c r="KAY92"/>
      <c r="KAZ92"/>
      <c r="KBA92"/>
      <c r="KBB92"/>
      <c r="KBC92"/>
      <c r="KBD92"/>
      <c r="KBE92"/>
      <c r="KBF92"/>
      <c r="KBG92"/>
      <c r="KBH92"/>
      <c r="KBI92"/>
      <c r="KBJ92"/>
      <c r="KBK92"/>
      <c r="KBL92"/>
      <c r="KBM92"/>
      <c r="KBN92"/>
      <c r="KBO92"/>
      <c r="KBP92"/>
      <c r="KBQ92"/>
      <c r="KBR92"/>
      <c r="KBS92"/>
      <c r="KBT92"/>
      <c r="KBU92"/>
      <c r="KBV92"/>
      <c r="KBW92"/>
      <c r="KBX92"/>
      <c r="KBY92"/>
      <c r="KBZ92"/>
      <c r="KCA92"/>
      <c r="KCB92"/>
      <c r="KCC92"/>
      <c r="KCD92"/>
      <c r="KCE92"/>
      <c r="KCF92"/>
      <c r="KCG92"/>
      <c r="KCH92"/>
      <c r="KCI92"/>
      <c r="KCJ92"/>
      <c r="KCK92"/>
      <c r="KCL92"/>
      <c r="KCM92"/>
      <c r="KCN92"/>
      <c r="KCO92"/>
      <c r="KCP92"/>
      <c r="KCQ92"/>
      <c r="KCR92"/>
      <c r="KCS92"/>
      <c r="KCT92"/>
      <c r="KCU92"/>
      <c r="KCV92"/>
      <c r="KCW92"/>
      <c r="KCX92"/>
      <c r="KCY92"/>
      <c r="KCZ92"/>
      <c r="KDA92"/>
      <c r="KDB92"/>
      <c r="KDC92"/>
      <c r="KDD92"/>
      <c r="KDE92"/>
      <c r="KDF92"/>
      <c r="KDG92"/>
      <c r="KDH92"/>
      <c r="KDI92"/>
      <c r="KDJ92"/>
      <c r="KDK92"/>
      <c r="KDL92"/>
      <c r="KDM92"/>
      <c r="KDN92"/>
      <c r="KDO92"/>
      <c r="KDP92"/>
      <c r="KDQ92"/>
      <c r="KDR92"/>
      <c r="KDS92"/>
      <c r="KDT92"/>
      <c r="KDU92"/>
      <c r="KDV92"/>
      <c r="KDW92"/>
      <c r="KDX92"/>
      <c r="KDY92"/>
      <c r="KDZ92"/>
      <c r="KEA92"/>
      <c r="KEB92"/>
      <c r="KEC92"/>
      <c r="KED92"/>
      <c r="KEE92"/>
      <c r="KEF92"/>
      <c r="KEG92"/>
      <c r="KEH92"/>
      <c r="KEI92"/>
      <c r="KEJ92"/>
      <c r="KEK92"/>
      <c r="KEL92"/>
      <c r="KEM92"/>
      <c r="KEN92"/>
      <c r="KEO92"/>
      <c r="KEP92"/>
      <c r="KEQ92"/>
      <c r="KER92"/>
      <c r="KES92"/>
      <c r="KET92"/>
      <c r="KEU92"/>
      <c r="KEV92"/>
      <c r="KEW92"/>
      <c r="KEX92"/>
      <c r="KEY92"/>
      <c r="KEZ92"/>
      <c r="KFA92"/>
      <c r="KFB92"/>
      <c r="KFC92"/>
      <c r="KFD92"/>
      <c r="KFE92"/>
      <c r="KFF92"/>
      <c r="KFG92"/>
      <c r="KFH92"/>
      <c r="KFI92"/>
      <c r="KFJ92"/>
      <c r="KFK92"/>
      <c r="KFL92"/>
      <c r="KFM92"/>
      <c r="KFN92"/>
      <c r="KFO92"/>
      <c r="KFP92"/>
      <c r="KFQ92"/>
      <c r="KFR92"/>
      <c r="KFS92"/>
      <c r="KFT92"/>
      <c r="KFU92"/>
      <c r="KFV92"/>
      <c r="KFW92"/>
      <c r="KFX92"/>
      <c r="KFY92"/>
      <c r="KFZ92"/>
      <c r="KGA92"/>
      <c r="KGB92"/>
      <c r="KGC92"/>
      <c r="KGD92"/>
      <c r="KGE92"/>
      <c r="KGF92"/>
      <c r="KGG92"/>
      <c r="KGH92"/>
      <c r="KGI92"/>
      <c r="KGJ92"/>
      <c r="KGK92"/>
      <c r="KGL92"/>
      <c r="KGM92"/>
      <c r="KGN92"/>
      <c r="KGO92"/>
      <c r="KGP92"/>
      <c r="KGQ92"/>
      <c r="KGR92"/>
      <c r="KGS92"/>
      <c r="KGT92"/>
      <c r="KGU92"/>
      <c r="KGV92"/>
      <c r="KGW92"/>
      <c r="KGX92"/>
      <c r="KGY92"/>
      <c r="KGZ92"/>
      <c r="KHA92"/>
      <c r="KHB92"/>
      <c r="KHC92"/>
      <c r="KHD92"/>
      <c r="KHE92"/>
      <c r="KHF92"/>
      <c r="KHG92"/>
      <c r="KHH92"/>
      <c r="KHI92"/>
      <c r="KHJ92"/>
      <c r="KHK92"/>
      <c r="KHL92"/>
      <c r="KHM92"/>
      <c r="KHN92"/>
      <c r="KHO92"/>
      <c r="KHP92"/>
      <c r="KHQ92"/>
      <c r="KHR92"/>
      <c r="KHS92"/>
      <c r="KHT92"/>
      <c r="KHU92"/>
      <c r="KHV92"/>
      <c r="KHW92"/>
      <c r="KHX92"/>
      <c r="KHY92"/>
      <c r="KHZ92"/>
      <c r="KIA92"/>
      <c r="KIB92"/>
      <c r="KIC92"/>
      <c r="KID92"/>
      <c r="KIE92"/>
      <c r="KIF92"/>
      <c r="KIG92"/>
      <c r="KIH92"/>
      <c r="KII92"/>
      <c r="KIJ92"/>
      <c r="KIK92"/>
      <c r="KIL92"/>
      <c r="KIM92"/>
      <c r="KIN92"/>
      <c r="KIO92"/>
      <c r="KIP92"/>
      <c r="KIQ92"/>
      <c r="KIR92"/>
      <c r="KIS92"/>
      <c r="KIT92"/>
      <c r="KIU92"/>
      <c r="KIV92"/>
      <c r="KIW92"/>
      <c r="KIX92"/>
      <c r="KIY92"/>
      <c r="KIZ92"/>
      <c r="KJA92"/>
      <c r="KJB92"/>
      <c r="KJC92"/>
      <c r="KJD92"/>
      <c r="KJE92"/>
      <c r="KJF92"/>
      <c r="KJG92"/>
      <c r="KJH92"/>
      <c r="KJI92"/>
      <c r="KJJ92"/>
      <c r="KJK92"/>
      <c r="KJL92"/>
      <c r="KJM92"/>
      <c r="KJN92"/>
      <c r="KJO92"/>
      <c r="KJP92"/>
      <c r="KJQ92"/>
      <c r="KJR92"/>
      <c r="KJS92"/>
      <c r="KJT92"/>
      <c r="KJU92"/>
      <c r="KJV92"/>
      <c r="KJW92"/>
      <c r="KJX92"/>
      <c r="KJY92"/>
      <c r="KJZ92"/>
      <c r="KKA92"/>
      <c r="KKB92"/>
      <c r="KKC92"/>
      <c r="KKD92"/>
      <c r="KKE92"/>
      <c r="KKF92"/>
      <c r="KKG92"/>
      <c r="KKH92"/>
      <c r="KKI92"/>
      <c r="KKJ92"/>
      <c r="KKK92"/>
      <c r="KKL92"/>
      <c r="KKM92"/>
      <c r="KKN92"/>
      <c r="KKO92"/>
      <c r="KKP92"/>
      <c r="KKQ92"/>
      <c r="KKR92"/>
      <c r="KKS92"/>
      <c r="KKT92"/>
      <c r="KKU92"/>
      <c r="KKV92"/>
      <c r="KKW92"/>
      <c r="KKX92"/>
      <c r="KKY92"/>
      <c r="KKZ92"/>
      <c r="KLA92"/>
      <c r="KLB92"/>
      <c r="KLC92"/>
      <c r="KLD92"/>
      <c r="KLE92"/>
      <c r="KLF92"/>
      <c r="KLG92"/>
      <c r="KLH92"/>
      <c r="KLI92"/>
      <c r="KLJ92"/>
      <c r="KLK92"/>
      <c r="KLL92"/>
      <c r="KLM92"/>
      <c r="KLN92"/>
      <c r="KLO92"/>
      <c r="KLP92"/>
      <c r="KLQ92"/>
      <c r="KLR92"/>
      <c r="KLS92"/>
      <c r="KLT92"/>
      <c r="KLU92"/>
      <c r="KLV92"/>
      <c r="KLW92"/>
      <c r="KLX92"/>
      <c r="KLY92"/>
      <c r="KLZ92"/>
      <c r="KMA92"/>
      <c r="KMB92"/>
      <c r="KMC92"/>
      <c r="KMD92"/>
      <c r="KME92"/>
      <c r="KMF92"/>
      <c r="KMG92"/>
      <c r="KMH92"/>
      <c r="KMI92"/>
      <c r="KMJ92"/>
      <c r="KMK92"/>
      <c r="KML92"/>
      <c r="KMM92"/>
      <c r="KMN92"/>
      <c r="KMO92"/>
      <c r="KMP92"/>
      <c r="KMQ92"/>
      <c r="KMR92"/>
      <c r="KMS92"/>
      <c r="KMT92"/>
      <c r="KMU92"/>
      <c r="KMV92"/>
      <c r="KMW92"/>
      <c r="KMX92"/>
      <c r="KMY92"/>
      <c r="KMZ92"/>
      <c r="KNA92"/>
      <c r="KNB92"/>
      <c r="KNC92"/>
      <c r="KND92"/>
      <c r="KNE92"/>
      <c r="KNF92"/>
      <c r="KNG92"/>
      <c r="KNH92"/>
      <c r="KNI92"/>
      <c r="KNJ92"/>
      <c r="KNK92"/>
      <c r="KNL92"/>
      <c r="KNM92"/>
      <c r="KNN92"/>
      <c r="KNO92"/>
      <c r="KNP92"/>
      <c r="KNQ92"/>
      <c r="KNR92"/>
      <c r="KNS92"/>
      <c r="KNT92"/>
      <c r="KNU92"/>
      <c r="KNV92"/>
      <c r="KNW92"/>
      <c r="KNX92"/>
      <c r="KNY92"/>
      <c r="KNZ92"/>
      <c r="KOA92"/>
      <c r="KOB92"/>
      <c r="KOC92"/>
      <c r="KOD92"/>
      <c r="KOE92"/>
      <c r="KOF92"/>
      <c r="KOG92"/>
      <c r="KOH92"/>
      <c r="KOI92"/>
      <c r="KOJ92"/>
      <c r="KOK92"/>
      <c r="KOL92"/>
      <c r="KOM92"/>
      <c r="KON92"/>
      <c r="KOO92"/>
      <c r="KOP92"/>
      <c r="KOQ92"/>
      <c r="KOR92"/>
      <c r="KOS92"/>
      <c r="KOT92"/>
      <c r="KOU92"/>
      <c r="KOV92"/>
      <c r="KOW92"/>
      <c r="KOX92"/>
      <c r="KOY92"/>
      <c r="KOZ92"/>
      <c r="KPA92"/>
      <c r="KPB92"/>
      <c r="KPC92"/>
      <c r="KPD92"/>
      <c r="KPE92"/>
      <c r="KPF92"/>
      <c r="KPG92"/>
      <c r="KPH92"/>
      <c r="KPI92"/>
      <c r="KPJ92"/>
      <c r="KPK92"/>
      <c r="KPL92"/>
      <c r="KPM92"/>
      <c r="KPN92"/>
      <c r="KPO92"/>
      <c r="KPP92"/>
      <c r="KPQ92"/>
      <c r="KPR92"/>
      <c r="KPS92"/>
      <c r="KPT92"/>
      <c r="KPU92"/>
      <c r="KPV92"/>
      <c r="KPW92"/>
      <c r="KPX92"/>
      <c r="KPY92"/>
      <c r="KPZ92"/>
      <c r="KQA92"/>
      <c r="KQB92"/>
      <c r="KQC92"/>
      <c r="KQD92"/>
      <c r="KQE92"/>
      <c r="KQF92"/>
      <c r="KQG92"/>
      <c r="KQH92"/>
      <c r="KQI92"/>
      <c r="KQJ92"/>
      <c r="KQK92"/>
      <c r="KQL92"/>
      <c r="KQM92"/>
      <c r="KQN92"/>
      <c r="KQO92"/>
      <c r="KQP92"/>
      <c r="KQQ92"/>
      <c r="KQR92"/>
      <c r="KQS92"/>
      <c r="KQT92"/>
      <c r="KQU92"/>
      <c r="KQV92"/>
      <c r="KQW92"/>
      <c r="KQX92"/>
      <c r="KQY92"/>
      <c r="KQZ92"/>
      <c r="KRA92"/>
      <c r="KRB92"/>
      <c r="KRC92"/>
      <c r="KRD92"/>
      <c r="KRE92"/>
      <c r="KRF92"/>
      <c r="KRG92"/>
      <c r="KRH92"/>
      <c r="KRI92"/>
      <c r="KRJ92"/>
      <c r="KRK92"/>
      <c r="KRL92"/>
      <c r="KRM92"/>
      <c r="KRN92"/>
      <c r="KRO92"/>
      <c r="KRP92"/>
      <c r="KRQ92"/>
      <c r="KRR92"/>
      <c r="KRS92"/>
      <c r="KRT92"/>
      <c r="KRU92"/>
      <c r="KRV92"/>
      <c r="KRW92"/>
      <c r="KRX92"/>
      <c r="KRY92"/>
      <c r="KRZ92"/>
      <c r="KSA92"/>
      <c r="KSB92"/>
      <c r="KSC92"/>
      <c r="KSD92"/>
      <c r="KSE92"/>
      <c r="KSF92"/>
      <c r="KSG92"/>
      <c r="KSH92"/>
      <c r="KSI92"/>
      <c r="KSJ92"/>
      <c r="KSK92"/>
      <c r="KSL92"/>
      <c r="KSM92"/>
      <c r="KSN92"/>
      <c r="KSO92"/>
      <c r="KSP92"/>
      <c r="KSQ92"/>
      <c r="KSR92"/>
      <c r="KSS92"/>
      <c r="KST92"/>
      <c r="KSU92"/>
      <c r="KSV92"/>
      <c r="KSW92"/>
      <c r="KSX92"/>
      <c r="KSY92"/>
      <c r="KSZ92"/>
      <c r="KTA92"/>
      <c r="KTB92"/>
      <c r="KTC92"/>
      <c r="KTD92"/>
      <c r="KTE92"/>
      <c r="KTF92"/>
      <c r="KTG92"/>
      <c r="KTH92"/>
      <c r="KTI92"/>
      <c r="KTJ92"/>
      <c r="KTK92"/>
      <c r="KTL92"/>
      <c r="KTM92"/>
      <c r="KTN92"/>
      <c r="KTO92"/>
      <c r="KTP92"/>
      <c r="KTQ92"/>
      <c r="KTR92"/>
      <c r="KTS92"/>
      <c r="KTT92"/>
      <c r="KTU92"/>
      <c r="KTV92"/>
      <c r="KTW92"/>
      <c r="KTX92"/>
      <c r="KTY92"/>
      <c r="KTZ92"/>
      <c r="KUA92"/>
      <c r="KUB92"/>
      <c r="KUC92"/>
      <c r="KUD92"/>
      <c r="KUE92"/>
      <c r="KUF92"/>
      <c r="KUG92"/>
      <c r="KUH92"/>
      <c r="KUI92"/>
      <c r="KUJ92"/>
      <c r="KUK92"/>
      <c r="KUL92"/>
      <c r="KUM92"/>
      <c r="KUN92"/>
      <c r="KUO92"/>
      <c r="KUP92"/>
      <c r="KUQ92"/>
      <c r="KUR92"/>
      <c r="KUS92"/>
      <c r="KUT92"/>
      <c r="KUU92"/>
      <c r="KUV92"/>
      <c r="KUW92"/>
      <c r="KUX92"/>
      <c r="KUY92"/>
      <c r="KUZ92"/>
      <c r="KVA92"/>
      <c r="KVB92"/>
      <c r="KVC92"/>
      <c r="KVD92"/>
      <c r="KVE92"/>
      <c r="KVF92"/>
      <c r="KVG92"/>
      <c r="KVH92"/>
      <c r="KVI92"/>
      <c r="KVJ92"/>
      <c r="KVK92"/>
      <c r="KVL92"/>
      <c r="KVM92"/>
      <c r="KVN92"/>
      <c r="KVO92"/>
      <c r="KVP92"/>
      <c r="KVQ92"/>
      <c r="KVR92"/>
      <c r="KVS92"/>
      <c r="KVT92"/>
      <c r="KVU92"/>
      <c r="KVV92"/>
      <c r="KVW92"/>
      <c r="KVX92"/>
      <c r="KVY92"/>
      <c r="KVZ92"/>
      <c r="KWA92"/>
      <c r="KWB92"/>
      <c r="KWC92"/>
      <c r="KWD92"/>
      <c r="KWE92"/>
      <c r="KWF92"/>
      <c r="KWG92"/>
      <c r="KWH92"/>
      <c r="KWI92"/>
      <c r="KWJ92"/>
      <c r="KWK92"/>
      <c r="KWL92"/>
      <c r="KWM92"/>
      <c r="KWN92"/>
      <c r="KWO92"/>
      <c r="KWP92"/>
      <c r="KWQ92"/>
      <c r="KWR92"/>
      <c r="KWS92"/>
      <c r="KWT92"/>
      <c r="KWU92"/>
      <c r="KWV92"/>
      <c r="KWW92"/>
      <c r="KWX92"/>
      <c r="KWY92"/>
      <c r="KWZ92"/>
      <c r="KXA92"/>
      <c r="KXB92"/>
      <c r="KXC92"/>
      <c r="KXD92"/>
      <c r="KXE92"/>
      <c r="KXF92"/>
      <c r="KXG92"/>
      <c r="KXH92"/>
      <c r="KXI92"/>
      <c r="KXJ92"/>
      <c r="KXK92"/>
      <c r="KXL92"/>
      <c r="KXM92"/>
      <c r="KXN92"/>
      <c r="KXO92"/>
      <c r="KXP92"/>
      <c r="KXQ92"/>
      <c r="KXR92"/>
      <c r="KXS92"/>
      <c r="KXT92"/>
      <c r="KXU92"/>
      <c r="KXV92"/>
      <c r="KXW92"/>
      <c r="KXX92"/>
      <c r="KXY92"/>
      <c r="KXZ92"/>
      <c r="KYA92"/>
      <c r="KYB92"/>
      <c r="KYC92"/>
      <c r="KYD92"/>
      <c r="KYE92"/>
      <c r="KYF92"/>
      <c r="KYG92"/>
      <c r="KYH92"/>
      <c r="KYI92"/>
      <c r="KYJ92"/>
      <c r="KYK92"/>
      <c r="KYL92"/>
      <c r="KYM92"/>
      <c r="KYN92"/>
      <c r="KYO92"/>
      <c r="KYP92"/>
      <c r="KYQ92"/>
      <c r="KYR92"/>
      <c r="KYS92"/>
      <c r="KYT92"/>
      <c r="KYU92"/>
      <c r="KYV92"/>
      <c r="KYW92"/>
      <c r="KYX92"/>
      <c r="KYY92"/>
      <c r="KYZ92"/>
      <c r="KZA92"/>
      <c r="KZB92"/>
      <c r="KZC92"/>
      <c r="KZD92"/>
      <c r="KZE92"/>
      <c r="KZF92"/>
      <c r="KZG92"/>
      <c r="KZH92"/>
      <c r="KZI92"/>
      <c r="KZJ92"/>
      <c r="KZK92"/>
      <c r="KZL92"/>
      <c r="KZM92"/>
      <c r="KZN92"/>
      <c r="KZO92"/>
      <c r="KZP92"/>
      <c r="KZQ92"/>
      <c r="KZR92"/>
      <c r="KZS92"/>
      <c r="KZT92"/>
      <c r="KZU92"/>
      <c r="KZV92"/>
      <c r="KZW92"/>
      <c r="KZX92"/>
      <c r="KZY92"/>
      <c r="KZZ92"/>
      <c r="LAA92"/>
      <c r="LAB92"/>
      <c r="LAC92"/>
      <c r="LAD92"/>
      <c r="LAE92"/>
      <c r="LAF92"/>
      <c r="LAG92"/>
      <c r="LAH92"/>
      <c r="LAI92"/>
      <c r="LAJ92"/>
      <c r="LAK92"/>
      <c r="LAL92"/>
      <c r="LAM92"/>
      <c r="LAN92"/>
      <c r="LAO92"/>
      <c r="LAP92"/>
      <c r="LAQ92"/>
      <c r="LAR92"/>
      <c r="LAS92"/>
      <c r="LAT92"/>
      <c r="LAU92"/>
      <c r="LAV92"/>
      <c r="LAW92"/>
      <c r="LAX92"/>
      <c r="LAY92"/>
      <c r="LAZ92"/>
      <c r="LBA92"/>
      <c r="LBB92"/>
      <c r="LBC92"/>
      <c r="LBD92"/>
      <c r="LBE92"/>
      <c r="LBF92"/>
      <c r="LBG92"/>
      <c r="LBH92"/>
      <c r="LBI92"/>
      <c r="LBJ92"/>
      <c r="LBK92"/>
      <c r="LBL92"/>
      <c r="LBM92"/>
      <c r="LBN92"/>
      <c r="LBO92"/>
      <c r="LBP92"/>
      <c r="LBQ92"/>
      <c r="LBR92"/>
      <c r="LBS92"/>
      <c r="LBT92"/>
      <c r="LBU92"/>
      <c r="LBV92"/>
      <c r="LBW92"/>
      <c r="LBX92"/>
      <c r="LBY92"/>
      <c r="LBZ92"/>
      <c r="LCA92"/>
      <c r="LCB92"/>
      <c r="LCC92"/>
      <c r="LCD92"/>
      <c r="LCE92"/>
      <c r="LCF92"/>
      <c r="LCG92"/>
      <c r="LCH92"/>
      <c r="LCI92"/>
      <c r="LCJ92"/>
      <c r="LCK92"/>
      <c r="LCL92"/>
      <c r="LCM92"/>
      <c r="LCN92"/>
      <c r="LCO92"/>
      <c r="LCP92"/>
      <c r="LCQ92"/>
      <c r="LCR92"/>
      <c r="LCS92"/>
      <c r="LCT92"/>
      <c r="LCU92"/>
      <c r="LCV92"/>
      <c r="LCW92"/>
      <c r="LCX92"/>
      <c r="LCY92"/>
      <c r="LCZ92"/>
      <c r="LDA92"/>
      <c r="LDB92"/>
      <c r="LDC92"/>
      <c r="LDD92"/>
      <c r="LDE92"/>
      <c r="LDF92"/>
      <c r="LDG92"/>
      <c r="LDH92"/>
      <c r="LDI92"/>
      <c r="LDJ92"/>
      <c r="LDK92"/>
      <c r="LDL92"/>
      <c r="LDM92"/>
      <c r="LDN92"/>
      <c r="LDO92"/>
      <c r="LDP92"/>
      <c r="LDQ92"/>
      <c r="LDR92"/>
      <c r="LDS92"/>
      <c r="LDT92"/>
      <c r="LDU92"/>
      <c r="LDV92"/>
      <c r="LDW92"/>
      <c r="LDX92"/>
      <c r="LDY92"/>
      <c r="LDZ92"/>
      <c r="LEA92"/>
      <c r="LEB92"/>
      <c r="LEC92"/>
      <c r="LED92"/>
      <c r="LEE92"/>
      <c r="LEF92"/>
      <c r="LEG92"/>
      <c r="LEH92"/>
      <c r="LEI92"/>
      <c r="LEJ92"/>
      <c r="LEK92"/>
      <c r="LEL92"/>
      <c r="LEM92"/>
      <c r="LEN92"/>
      <c r="LEO92"/>
      <c r="LEP92"/>
      <c r="LEQ92"/>
      <c r="LER92"/>
      <c r="LES92"/>
      <c r="LET92"/>
      <c r="LEU92"/>
      <c r="LEV92"/>
      <c r="LEW92"/>
      <c r="LEX92"/>
      <c r="LEY92"/>
      <c r="LEZ92"/>
      <c r="LFA92"/>
      <c r="LFB92"/>
      <c r="LFC92"/>
      <c r="LFD92"/>
      <c r="LFE92"/>
      <c r="LFF92"/>
      <c r="LFG92"/>
      <c r="LFH92"/>
      <c r="LFI92"/>
      <c r="LFJ92"/>
      <c r="LFK92"/>
      <c r="LFL92"/>
      <c r="LFM92"/>
      <c r="LFN92"/>
      <c r="LFO92"/>
      <c r="LFP92"/>
      <c r="LFQ92"/>
      <c r="LFR92"/>
      <c r="LFS92"/>
      <c r="LFT92"/>
      <c r="LFU92"/>
      <c r="LFV92"/>
      <c r="LFW92"/>
      <c r="LFX92"/>
      <c r="LFY92"/>
      <c r="LFZ92"/>
      <c r="LGA92"/>
      <c r="LGB92"/>
      <c r="LGC92"/>
      <c r="LGD92"/>
      <c r="LGE92"/>
      <c r="LGF92"/>
      <c r="LGG92"/>
      <c r="LGH92"/>
      <c r="LGI92"/>
      <c r="LGJ92"/>
      <c r="LGK92"/>
      <c r="LGL92"/>
      <c r="LGM92"/>
      <c r="LGN92"/>
      <c r="LGO92"/>
      <c r="LGP92"/>
      <c r="LGQ92"/>
      <c r="LGR92"/>
      <c r="LGS92"/>
      <c r="LGT92"/>
      <c r="LGU92"/>
      <c r="LGV92"/>
      <c r="LGW92"/>
      <c r="LGX92"/>
      <c r="LGY92"/>
      <c r="LGZ92"/>
      <c r="LHA92"/>
      <c r="LHB92"/>
      <c r="LHC92"/>
      <c r="LHD92"/>
      <c r="LHE92"/>
      <c r="LHF92"/>
      <c r="LHG92"/>
      <c r="LHH92"/>
      <c r="LHI92"/>
      <c r="LHJ92"/>
      <c r="LHK92"/>
      <c r="LHL92"/>
      <c r="LHM92"/>
      <c r="LHN92"/>
      <c r="LHO92"/>
      <c r="LHP92"/>
      <c r="LHQ92"/>
      <c r="LHR92"/>
      <c r="LHS92"/>
      <c r="LHT92"/>
      <c r="LHU92"/>
      <c r="LHV92"/>
      <c r="LHW92"/>
      <c r="LHX92"/>
      <c r="LHY92"/>
      <c r="LHZ92"/>
      <c r="LIA92"/>
      <c r="LIB92"/>
      <c r="LIC92"/>
      <c r="LID92"/>
      <c r="LIE92"/>
      <c r="LIF92"/>
      <c r="LIG92"/>
      <c r="LIH92"/>
      <c r="LII92"/>
      <c r="LIJ92"/>
      <c r="LIK92"/>
      <c r="LIL92"/>
      <c r="LIM92"/>
      <c r="LIN92"/>
      <c r="LIO92"/>
      <c r="LIP92"/>
      <c r="LIQ92"/>
      <c r="LIR92"/>
      <c r="LIS92"/>
      <c r="LIT92"/>
      <c r="LIU92"/>
      <c r="LIV92"/>
      <c r="LIW92"/>
      <c r="LIX92"/>
      <c r="LIY92"/>
      <c r="LIZ92"/>
      <c r="LJA92"/>
      <c r="LJB92"/>
      <c r="LJC92"/>
      <c r="LJD92"/>
      <c r="LJE92"/>
      <c r="LJF92"/>
      <c r="LJG92"/>
      <c r="LJH92"/>
      <c r="LJI92"/>
      <c r="LJJ92"/>
      <c r="LJK92"/>
      <c r="LJL92"/>
      <c r="LJM92"/>
      <c r="LJN92"/>
      <c r="LJO92"/>
      <c r="LJP92"/>
      <c r="LJQ92"/>
      <c r="LJR92"/>
      <c r="LJS92"/>
      <c r="LJT92"/>
      <c r="LJU92"/>
      <c r="LJV92"/>
      <c r="LJW92"/>
      <c r="LJX92"/>
      <c r="LJY92"/>
      <c r="LJZ92"/>
      <c r="LKA92"/>
      <c r="LKB92"/>
      <c r="LKC92"/>
      <c r="LKD92"/>
      <c r="LKE92"/>
      <c r="LKF92"/>
      <c r="LKG92"/>
      <c r="LKH92"/>
      <c r="LKI92"/>
      <c r="LKJ92"/>
      <c r="LKK92"/>
      <c r="LKL92"/>
      <c r="LKM92"/>
      <c r="LKN92"/>
      <c r="LKO92"/>
      <c r="LKP92"/>
      <c r="LKQ92"/>
      <c r="LKR92"/>
      <c r="LKS92"/>
      <c r="LKT92"/>
      <c r="LKU92"/>
      <c r="LKV92"/>
      <c r="LKW92"/>
      <c r="LKX92"/>
      <c r="LKY92"/>
      <c r="LKZ92"/>
      <c r="LLA92"/>
      <c r="LLB92"/>
      <c r="LLC92"/>
      <c r="LLD92"/>
      <c r="LLE92"/>
      <c r="LLF92"/>
      <c r="LLG92"/>
      <c r="LLH92"/>
      <c r="LLI92"/>
      <c r="LLJ92"/>
      <c r="LLK92"/>
      <c r="LLL92"/>
      <c r="LLM92"/>
      <c r="LLN92"/>
      <c r="LLO92"/>
      <c r="LLP92"/>
      <c r="LLQ92"/>
      <c r="LLR92"/>
      <c r="LLS92"/>
      <c r="LLT92"/>
      <c r="LLU92"/>
      <c r="LLV92"/>
      <c r="LLW92"/>
      <c r="LLX92"/>
      <c r="LLY92"/>
      <c r="LLZ92"/>
      <c r="LMA92"/>
      <c r="LMB92"/>
      <c r="LMC92"/>
      <c r="LMD92"/>
      <c r="LME92"/>
      <c r="LMF92"/>
      <c r="LMG92"/>
      <c r="LMH92"/>
      <c r="LMI92"/>
      <c r="LMJ92"/>
      <c r="LMK92"/>
      <c r="LML92"/>
      <c r="LMM92"/>
      <c r="LMN92"/>
      <c r="LMO92"/>
      <c r="LMP92"/>
      <c r="LMQ92"/>
      <c r="LMR92"/>
      <c r="LMS92"/>
      <c r="LMT92"/>
      <c r="LMU92"/>
      <c r="LMV92"/>
      <c r="LMW92"/>
      <c r="LMX92"/>
      <c r="LMY92"/>
      <c r="LMZ92"/>
      <c r="LNA92"/>
      <c r="LNB92"/>
      <c r="LNC92"/>
      <c r="LND92"/>
      <c r="LNE92"/>
      <c r="LNF92"/>
      <c r="LNG92"/>
      <c r="LNH92"/>
      <c r="LNI92"/>
      <c r="LNJ92"/>
      <c r="LNK92"/>
      <c r="LNL92"/>
      <c r="LNM92"/>
      <c r="LNN92"/>
      <c r="LNO92"/>
      <c r="LNP92"/>
      <c r="LNQ92"/>
      <c r="LNR92"/>
      <c r="LNS92"/>
      <c r="LNT92"/>
      <c r="LNU92"/>
      <c r="LNV92"/>
      <c r="LNW92"/>
      <c r="LNX92"/>
      <c r="LNY92"/>
      <c r="LNZ92"/>
      <c r="LOA92"/>
      <c r="LOB92"/>
      <c r="LOC92"/>
      <c r="LOD92"/>
      <c r="LOE92"/>
      <c r="LOF92"/>
      <c r="LOG92"/>
      <c r="LOH92"/>
      <c r="LOI92"/>
      <c r="LOJ92"/>
      <c r="LOK92"/>
      <c r="LOL92"/>
      <c r="LOM92"/>
      <c r="LON92"/>
      <c r="LOO92"/>
      <c r="LOP92"/>
      <c r="LOQ92"/>
      <c r="LOR92"/>
      <c r="LOS92"/>
      <c r="LOT92"/>
      <c r="LOU92"/>
      <c r="LOV92"/>
      <c r="LOW92"/>
      <c r="LOX92"/>
      <c r="LOY92"/>
      <c r="LOZ92"/>
      <c r="LPA92"/>
      <c r="LPB92"/>
      <c r="LPC92"/>
      <c r="LPD92"/>
      <c r="LPE92"/>
      <c r="LPF92"/>
      <c r="LPG92"/>
      <c r="LPH92"/>
      <c r="LPI92"/>
      <c r="LPJ92"/>
      <c r="LPK92"/>
      <c r="LPL92"/>
      <c r="LPM92"/>
      <c r="LPN92"/>
      <c r="LPO92"/>
      <c r="LPP92"/>
      <c r="LPQ92"/>
      <c r="LPR92"/>
      <c r="LPS92"/>
      <c r="LPT92"/>
      <c r="LPU92"/>
      <c r="LPV92"/>
      <c r="LPW92"/>
      <c r="LPX92"/>
      <c r="LPY92"/>
      <c r="LPZ92"/>
      <c r="LQA92"/>
      <c r="LQB92"/>
      <c r="LQC92"/>
      <c r="LQD92"/>
      <c r="LQE92"/>
      <c r="LQF92"/>
      <c r="LQG92"/>
      <c r="LQH92"/>
      <c r="LQI92"/>
      <c r="LQJ92"/>
      <c r="LQK92"/>
      <c r="LQL92"/>
      <c r="LQM92"/>
      <c r="LQN92"/>
      <c r="LQO92"/>
      <c r="LQP92"/>
      <c r="LQQ92"/>
      <c r="LQR92"/>
      <c r="LQS92"/>
      <c r="LQT92"/>
      <c r="LQU92"/>
      <c r="LQV92"/>
      <c r="LQW92"/>
      <c r="LQX92"/>
      <c r="LQY92"/>
      <c r="LQZ92"/>
      <c r="LRA92"/>
      <c r="LRB92"/>
      <c r="LRC92"/>
      <c r="LRD92"/>
      <c r="LRE92"/>
      <c r="LRF92"/>
      <c r="LRG92"/>
      <c r="LRH92"/>
      <c r="LRI92"/>
      <c r="LRJ92"/>
      <c r="LRK92"/>
      <c r="LRL92"/>
      <c r="LRM92"/>
      <c r="LRN92"/>
      <c r="LRO92"/>
      <c r="LRP92"/>
      <c r="LRQ92"/>
      <c r="LRR92"/>
      <c r="LRS92"/>
      <c r="LRT92"/>
      <c r="LRU92"/>
      <c r="LRV92"/>
      <c r="LRW92"/>
      <c r="LRX92"/>
      <c r="LRY92"/>
      <c r="LRZ92"/>
      <c r="LSA92"/>
      <c r="LSB92"/>
      <c r="LSC92"/>
      <c r="LSD92"/>
      <c r="LSE92"/>
      <c r="LSF92"/>
      <c r="LSG92"/>
      <c r="LSH92"/>
      <c r="LSI92"/>
      <c r="LSJ92"/>
      <c r="LSK92"/>
      <c r="LSL92"/>
      <c r="LSM92"/>
      <c r="LSN92"/>
      <c r="LSO92"/>
      <c r="LSP92"/>
      <c r="LSQ92"/>
      <c r="LSR92"/>
      <c r="LSS92"/>
      <c r="LST92"/>
      <c r="LSU92"/>
      <c r="LSV92"/>
      <c r="LSW92"/>
      <c r="LSX92"/>
      <c r="LSY92"/>
      <c r="LSZ92"/>
      <c r="LTA92"/>
      <c r="LTB92"/>
      <c r="LTC92"/>
      <c r="LTD92"/>
      <c r="LTE92"/>
      <c r="LTF92"/>
      <c r="LTG92"/>
      <c r="LTH92"/>
      <c r="LTI92"/>
      <c r="LTJ92"/>
      <c r="LTK92"/>
      <c r="LTL92"/>
      <c r="LTM92"/>
      <c r="LTN92"/>
      <c r="LTO92"/>
      <c r="LTP92"/>
      <c r="LTQ92"/>
      <c r="LTR92"/>
      <c r="LTS92"/>
      <c r="LTT92"/>
      <c r="LTU92"/>
      <c r="LTV92"/>
      <c r="LTW92"/>
      <c r="LTX92"/>
      <c r="LTY92"/>
      <c r="LTZ92"/>
      <c r="LUA92"/>
      <c r="LUB92"/>
      <c r="LUC92"/>
      <c r="LUD92"/>
      <c r="LUE92"/>
      <c r="LUF92"/>
      <c r="LUG92"/>
      <c r="LUH92"/>
      <c r="LUI92"/>
      <c r="LUJ92"/>
      <c r="LUK92"/>
      <c r="LUL92"/>
      <c r="LUM92"/>
      <c r="LUN92"/>
      <c r="LUO92"/>
      <c r="LUP92"/>
      <c r="LUQ92"/>
      <c r="LUR92"/>
      <c r="LUS92"/>
      <c r="LUT92"/>
      <c r="LUU92"/>
      <c r="LUV92"/>
      <c r="LUW92"/>
      <c r="LUX92"/>
      <c r="LUY92"/>
      <c r="LUZ92"/>
      <c r="LVA92"/>
      <c r="LVB92"/>
      <c r="LVC92"/>
      <c r="LVD92"/>
      <c r="LVE92"/>
      <c r="LVF92"/>
      <c r="LVG92"/>
      <c r="LVH92"/>
      <c r="LVI92"/>
      <c r="LVJ92"/>
      <c r="LVK92"/>
      <c r="LVL92"/>
      <c r="LVM92"/>
      <c r="LVN92"/>
      <c r="LVO92"/>
      <c r="LVP92"/>
      <c r="LVQ92"/>
      <c r="LVR92"/>
      <c r="LVS92"/>
      <c r="LVT92"/>
      <c r="LVU92"/>
      <c r="LVV92"/>
      <c r="LVW92"/>
      <c r="LVX92"/>
      <c r="LVY92"/>
      <c r="LVZ92"/>
      <c r="LWA92"/>
      <c r="LWB92"/>
      <c r="LWC92"/>
      <c r="LWD92"/>
      <c r="LWE92"/>
      <c r="LWF92"/>
      <c r="LWG92"/>
      <c r="LWH92"/>
      <c r="LWI92"/>
      <c r="LWJ92"/>
      <c r="LWK92"/>
      <c r="LWL92"/>
      <c r="LWM92"/>
      <c r="LWN92"/>
      <c r="LWO92"/>
      <c r="LWP92"/>
      <c r="LWQ92"/>
      <c r="LWR92"/>
      <c r="LWS92"/>
      <c r="LWT92"/>
      <c r="LWU92"/>
      <c r="LWV92"/>
      <c r="LWW92"/>
      <c r="LWX92"/>
      <c r="LWY92"/>
      <c r="LWZ92"/>
      <c r="LXA92"/>
      <c r="LXB92"/>
      <c r="LXC92"/>
      <c r="LXD92"/>
      <c r="LXE92"/>
      <c r="LXF92"/>
      <c r="LXG92"/>
      <c r="LXH92"/>
      <c r="LXI92"/>
      <c r="LXJ92"/>
      <c r="LXK92"/>
      <c r="LXL92"/>
      <c r="LXM92"/>
      <c r="LXN92"/>
      <c r="LXO92"/>
      <c r="LXP92"/>
      <c r="LXQ92"/>
      <c r="LXR92"/>
      <c r="LXS92"/>
      <c r="LXT92"/>
      <c r="LXU92"/>
      <c r="LXV92"/>
      <c r="LXW92"/>
      <c r="LXX92"/>
      <c r="LXY92"/>
      <c r="LXZ92"/>
      <c r="LYA92"/>
      <c r="LYB92"/>
      <c r="LYC92"/>
      <c r="LYD92"/>
      <c r="LYE92"/>
      <c r="LYF92"/>
      <c r="LYG92"/>
      <c r="LYH92"/>
      <c r="LYI92"/>
      <c r="LYJ92"/>
      <c r="LYK92"/>
      <c r="LYL92"/>
      <c r="LYM92"/>
      <c r="LYN92"/>
      <c r="LYO92"/>
      <c r="LYP92"/>
      <c r="LYQ92"/>
      <c r="LYR92"/>
      <c r="LYS92"/>
      <c r="LYT92"/>
      <c r="LYU92"/>
      <c r="LYV92"/>
      <c r="LYW92"/>
      <c r="LYX92"/>
      <c r="LYY92"/>
      <c r="LYZ92"/>
      <c r="LZA92"/>
      <c r="LZB92"/>
      <c r="LZC92"/>
      <c r="LZD92"/>
      <c r="LZE92"/>
      <c r="LZF92"/>
      <c r="LZG92"/>
      <c r="LZH92"/>
      <c r="LZI92"/>
      <c r="LZJ92"/>
      <c r="LZK92"/>
      <c r="LZL92"/>
      <c r="LZM92"/>
      <c r="LZN92"/>
      <c r="LZO92"/>
      <c r="LZP92"/>
      <c r="LZQ92"/>
      <c r="LZR92"/>
      <c r="LZS92"/>
      <c r="LZT92"/>
      <c r="LZU92"/>
      <c r="LZV92"/>
      <c r="LZW92"/>
      <c r="LZX92"/>
      <c r="LZY92"/>
      <c r="LZZ92"/>
      <c r="MAA92"/>
      <c r="MAB92"/>
      <c r="MAC92"/>
      <c r="MAD92"/>
      <c r="MAE92"/>
      <c r="MAF92"/>
      <c r="MAG92"/>
      <c r="MAH92"/>
      <c r="MAI92"/>
      <c r="MAJ92"/>
      <c r="MAK92"/>
      <c r="MAL92"/>
      <c r="MAM92"/>
      <c r="MAN92"/>
      <c r="MAO92"/>
      <c r="MAP92"/>
      <c r="MAQ92"/>
      <c r="MAR92"/>
      <c r="MAS92"/>
      <c r="MAT92"/>
      <c r="MAU92"/>
      <c r="MAV92"/>
      <c r="MAW92"/>
      <c r="MAX92"/>
      <c r="MAY92"/>
      <c r="MAZ92"/>
      <c r="MBA92"/>
      <c r="MBB92"/>
      <c r="MBC92"/>
      <c r="MBD92"/>
      <c r="MBE92"/>
      <c r="MBF92"/>
      <c r="MBG92"/>
      <c r="MBH92"/>
      <c r="MBI92"/>
      <c r="MBJ92"/>
      <c r="MBK92"/>
      <c r="MBL92"/>
      <c r="MBM92"/>
      <c r="MBN92"/>
      <c r="MBO92"/>
      <c r="MBP92"/>
      <c r="MBQ92"/>
      <c r="MBR92"/>
      <c r="MBS92"/>
      <c r="MBT92"/>
      <c r="MBU92"/>
      <c r="MBV92"/>
      <c r="MBW92"/>
      <c r="MBX92"/>
      <c r="MBY92"/>
      <c r="MBZ92"/>
      <c r="MCA92"/>
      <c r="MCB92"/>
      <c r="MCC92"/>
      <c r="MCD92"/>
      <c r="MCE92"/>
      <c r="MCF92"/>
      <c r="MCG92"/>
      <c r="MCH92"/>
      <c r="MCI92"/>
      <c r="MCJ92"/>
      <c r="MCK92"/>
      <c r="MCL92"/>
      <c r="MCM92"/>
      <c r="MCN92"/>
      <c r="MCO92"/>
      <c r="MCP92"/>
      <c r="MCQ92"/>
      <c r="MCR92"/>
      <c r="MCS92"/>
      <c r="MCT92"/>
      <c r="MCU92"/>
      <c r="MCV92"/>
      <c r="MCW92"/>
      <c r="MCX92"/>
      <c r="MCY92"/>
      <c r="MCZ92"/>
      <c r="MDA92"/>
      <c r="MDB92"/>
      <c r="MDC92"/>
      <c r="MDD92"/>
      <c r="MDE92"/>
      <c r="MDF92"/>
      <c r="MDG92"/>
      <c r="MDH92"/>
      <c r="MDI92"/>
      <c r="MDJ92"/>
      <c r="MDK92"/>
      <c r="MDL92"/>
      <c r="MDM92"/>
      <c r="MDN92"/>
      <c r="MDO92"/>
      <c r="MDP92"/>
      <c r="MDQ92"/>
      <c r="MDR92"/>
      <c r="MDS92"/>
      <c r="MDT92"/>
      <c r="MDU92"/>
      <c r="MDV92"/>
      <c r="MDW92"/>
      <c r="MDX92"/>
      <c r="MDY92"/>
      <c r="MDZ92"/>
      <c r="MEA92"/>
      <c r="MEB92"/>
      <c r="MEC92"/>
      <c r="MED92"/>
      <c r="MEE92"/>
      <c r="MEF92"/>
      <c r="MEG92"/>
      <c r="MEH92"/>
      <c r="MEI92"/>
      <c r="MEJ92"/>
      <c r="MEK92"/>
      <c r="MEL92"/>
      <c r="MEM92"/>
      <c r="MEN92"/>
      <c r="MEO92"/>
      <c r="MEP92"/>
      <c r="MEQ92"/>
      <c r="MER92"/>
      <c r="MES92"/>
      <c r="MET92"/>
      <c r="MEU92"/>
      <c r="MEV92"/>
      <c r="MEW92"/>
      <c r="MEX92"/>
      <c r="MEY92"/>
      <c r="MEZ92"/>
      <c r="MFA92"/>
      <c r="MFB92"/>
      <c r="MFC92"/>
      <c r="MFD92"/>
      <c r="MFE92"/>
      <c r="MFF92"/>
      <c r="MFG92"/>
      <c r="MFH92"/>
      <c r="MFI92"/>
      <c r="MFJ92"/>
      <c r="MFK92"/>
      <c r="MFL92"/>
      <c r="MFM92"/>
      <c r="MFN92"/>
      <c r="MFO92"/>
      <c r="MFP92"/>
      <c r="MFQ92"/>
      <c r="MFR92"/>
      <c r="MFS92"/>
      <c r="MFT92"/>
      <c r="MFU92"/>
      <c r="MFV92"/>
      <c r="MFW92"/>
      <c r="MFX92"/>
      <c r="MFY92"/>
      <c r="MFZ92"/>
      <c r="MGA92"/>
      <c r="MGB92"/>
      <c r="MGC92"/>
      <c r="MGD92"/>
      <c r="MGE92"/>
      <c r="MGF92"/>
      <c r="MGG92"/>
      <c r="MGH92"/>
      <c r="MGI92"/>
      <c r="MGJ92"/>
      <c r="MGK92"/>
      <c r="MGL92"/>
      <c r="MGM92"/>
      <c r="MGN92"/>
      <c r="MGO92"/>
      <c r="MGP92"/>
      <c r="MGQ92"/>
      <c r="MGR92"/>
      <c r="MGS92"/>
      <c r="MGT92"/>
      <c r="MGU92"/>
      <c r="MGV92"/>
      <c r="MGW92"/>
      <c r="MGX92"/>
      <c r="MGY92"/>
      <c r="MGZ92"/>
      <c r="MHA92"/>
      <c r="MHB92"/>
      <c r="MHC92"/>
      <c r="MHD92"/>
      <c r="MHE92"/>
      <c r="MHF92"/>
      <c r="MHG92"/>
      <c r="MHH92"/>
      <c r="MHI92"/>
      <c r="MHJ92"/>
      <c r="MHK92"/>
      <c r="MHL92"/>
      <c r="MHM92"/>
      <c r="MHN92"/>
      <c r="MHO92"/>
      <c r="MHP92"/>
      <c r="MHQ92"/>
      <c r="MHR92"/>
      <c r="MHS92"/>
      <c r="MHT92"/>
      <c r="MHU92"/>
      <c r="MHV92"/>
      <c r="MHW92"/>
      <c r="MHX92"/>
      <c r="MHY92"/>
      <c r="MHZ92"/>
      <c r="MIA92"/>
      <c r="MIB92"/>
      <c r="MIC92"/>
      <c r="MID92"/>
      <c r="MIE92"/>
      <c r="MIF92"/>
      <c r="MIG92"/>
      <c r="MIH92"/>
      <c r="MII92"/>
      <c r="MIJ92"/>
      <c r="MIK92"/>
      <c r="MIL92"/>
      <c r="MIM92"/>
      <c r="MIN92"/>
      <c r="MIO92"/>
      <c r="MIP92"/>
      <c r="MIQ92"/>
      <c r="MIR92"/>
      <c r="MIS92"/>
      <c r="MIT92"/>
      <c r="MIU92"/>
      <c r="MIV92"/>
      <c r="MIW92"/>
      <c r="MIX92"/>
      <c r="MIY92"/>
      <c r="MIZ92"/>
      <c r="MJA92"/>
      <c r="MJB92"/>
      <c r="MJC92"/>
      <c r="MJD92"/>
      <c r="MJE92"/>
      <c r="MJF92"/>
      <c r="MJG92"/>
      <c r="MJH92"/>
      <c r="MJI92"/>
      <c r="MJJ92"/>
      <c r="MJK92"/>
      <c r="MJL92"/>
      <c r="MJM92"/>
      <c r="MJN92"/>
      <c r="MJO92"/>
      <c r="MJP92"/>
      <c r="MJQ92"/>
      <c r="MJR92"/>
      <c r="MJS92"/>
      <c r="MJT92"/>
      <c r="MJU92"/>
      <c r="MJV92"/>
      <c r="MJW92"/>
      <c r="MJX92"/>
      <c r="MJY92"/>
      <c r="MJZ92"/>
      <c r="MKA92"/>
      <c r="MKB92"/>
      <c r="MKC92"/>
      <c r="MKD92"/>
      <c r="MKE92"/>
      <c r="MKF92"/>
      <c r="MKG92"/>
      <c r="MKH92"/>
      <c r="MKI92"/>
      <c r="MKJ92"/>
      <c r="MKK92"/>
      <c r="MKL92"/>
      <c r="MKM92"/>
      <c r="MKN92"/>
      <c r="MKO92"/>
      <c r="MKP92"/>
      <c r="MKQ92"/>
      <c r="MKR92"/>
      <c r="MKS92"/>
      <c r="MKT92"/>
      <c r="MKU92"/>
      <c r="MKV92"/>
      <c r="MKW92"/>
      <c r="MKX92"/>
      <c r="MKY92"/>
      <c r="MKZ92"/>
      <c r="MLA92"/>
      <c r="MLB92"/>
      <c r="MLC92"/>
      <c r="MLD92"/>
      <c r="MLE92"/>
      <c r="MLF92"/>
      <c r="MLG92"/>
      <c r="MLH92"/>
      <c r="MLI92"/>
      <c r="MLJ92"/>
      <c r="MLK92"/>
      <c r="MLL92"/>
      <c r="MLM92"/>
      <c r="MLN92"/>
      <c r="MLO92"/>
      <c r="MLP92"/>
      <c r="MLQ92"/>
      <c r="MLR92"/>
      <c r="MLS92"/>
      <c r="MLT92"/>
      <c r="MLU92"/>
      <c r="MLV92"/>
      <c r="MLW92"/>
      <c r="MLX92"/>
      <c r="MLY92"/>
      <c r="MLZ92"/>
      <c r="MMA92"/>
      <c r="MMB92"/>
      <c r="MMC92"/>
      <c r="MMD92"/>
      <c r="MME92"/>
      <c r="MMF92"/>
      <c r="MMG92"/>
      <c r="MMH92"/>
      <c r="MMI92"/>
      <c r="MMJ92"/>
      <c r="MMK92"/>
      <c r="MML92"/>
      <c r="MMM92"/>
      <c r="MMN92"/>
      <c r="MMO92"/>
      <c r="MMP92"/>
      <c r="MMQ92"/>
      <c r="MMR92"/>
      <c r="MMS92"/>
      <c r="MMT92"/>
      <c r="MMU92"/>
      <c r="MMV92"/>
      <c r="MMW92"/>
      <c r="MMX92"/>
      <c r="MMY92"/>
      <c r="MMZ92"/>
      <c r="MNA92"/>
      <c r="MNB92"/>
      <c r="MNC92"/>
      <c r="MND92"/>
      <c r="MNE92"/>
      <c r="MNF92"/>
      <c r="MNG92"/>
      <c r="MNH92"/>
      <c r="MNI92"/>
      <c r="MNJ92"/>
      <c r="MNK92"/>
      <c r="MNL92"/>
      <c r="MNM92"/>
      <c r="MNN92"/>
      <c r="MNO92"/>
      <c r="MNP92"/>
      <c r="MNQ92"/>
      <c r="MNR92"/>
      <c r="MNS92"/>
      <c r="MNT92"/>
      <c r="MNU92"/>
      <c r="MNV92"/>
      <c r="MNW92"/>
      <c r="MNX92"/>
      <c r="MNY92"/>
      <c r="MNZ92"/>
      <c r="MOA92"/>
      <c r="MOB92"/>
      <c r="MOC92"/>
      <c r="MOD92"/>
      <c r="MOE92"/>
      <c r="MOF92"/>
      <c r="MOG92"/>
      <c r="MOH92"/>
      <c r="MOI92"/>
      <c r="MOJ92"/>
      <c r="MOK92"/>
      <c r="MOL92"/>
      <c r="MOM92"/>
      <c r="MON92"/>
      <c r="MOO92"/>
      <c r="MOP92"/>
      <c r="MOQ92"/>
      <c r="MOR92"/>
      <c r="MOS92"/>
      <c r="MOT92"/>
      <c r="MOU92"/>
      <c r="MOV92"/>
      <c r="MOW92"/>
      <c r="MOX92"/>
      <c r="MOY92"/>
      <c r="MOZ92"/>
      <c r="MPA92"/>
      <c r="MPB92"/>
      <c r="MPC92"/>
      <c r="MPD92"/>
      <c r="MPE92"/>
      <c r="MPF92"/>
      <c r="MPG92"/>
      <c r="MPH92"/>
      <c r="MPI92"/>
      <c r="MPJ92"/>
      <c r="MPK92"/>
      <c r="MPL92"/>
      <c r="MPM92"/>
      <c r="MPN92"/>
      <c r="MPO92"/>
      <c r="MPP92"/>
      <c r="MPQ92"/>
      <c r="MPR92"/>
      <c r="MPS92"/>
      <c r="MPT92"/>
      <c r="MPU92"/>
      <c r="MPV92"/>
      <c r="MPW92"/>
      <c r="MPX92"/>
      <c r="MPY92"/>
      <c r="MPZ92"/>
      <c r="MQA92"/>
      <c r="MQB92"/>
      <c r="MQC92"/>
      <c r="MQD92"/>
      <c r="MQE92"/>
      <c r="MQF92"/>
      <c r="MQG92"/>
      <c r="MQH92"/>
      <c r="MQI92"/>
      <c r="MQJ92"/>
      <c r="MQK92"/>
      <c r="MQL92"/>
      <c r="MQM92"/>
      <c r="MQN92"/>
      <c r="MQO92"/>
      <c r="MQP92"/>
      <c r="MQQ92"/>
      <c r="MQR92"/>
      <c r="MQS92"/>
      <c r="MQT92"/>
      <c r="MQU92"/>
      <c r="MQV92"/>
      <c r="MQW92"/>
      <c r="MQX92"/>
      <c r="MQY92"/>
      <c r="MQZ92"/>
      <c r="MRA92"/>
      <c r="MRB92"/>
      <c r="MRC92"/>
      <c r="MRD92"/>
      <c r="MRE92"/>
      <c r="MRF92"/>
      <c r="MRG92"/>
      <c r="MRH92"/>
      <c r="MRI92"/>
      <c r="MRJ92"/>
      <c r="MRK92"/>
      <c r="MRL92"/>
      <c r="MRM92"/>
      <c r="MRN92"/>
      <c r="MRO92"/>
      <c r="MRP92"/>
      <c r="MRQ92"/>
      <c r="MRR92"/>
      <c r="MRS92"/>
      <c r="MRT92"/>
      <c r="MRU92"/>
      <c r="MRV92"/>
      <c r="MRW92"/>
      <c r="MRX92"/>
      <c r="MRY92"/>
      <c r="MRZ92"/>
      <c r="MSA92"/>
      <c r="MSB92"/>
      <c r="MSC92"/>
      <c r="MSD92"/>
      <c r="MSE92"/>
      <c r="MSF92"/>
      <c r="MSG92"/>
      <c r="MSH92"/>
      <c r="MSI92"/>
      <c r="MSJ92"/>
      <c r="MSK92"/>
      <c r="MSL92"/>
      <c r="MSM92"/>
      <c r="MSN92"/>
      <c r="MSO92"/>
      <c r="MSP92"/>
      <c r="MSQ92"/>
      <c r="MSR92"/>
      <c r="MSS92"/>
      <c r="MST92"/>
      <c r="MSU92"/>
      <c r="MSV92"/>
      <c r="MSW92"/>
      <c r="MSX92"/>
      <c r="MSY92"/>
      <c r="MSZ92"/>
      <c r="MTA92"/>
      <c r="MTB92"/>
      <c r="MTC92"/>
      <c r="MTD92"/>
      <c r="MTE92"/>
      <c r="MTF92"/>
      <c r="MTG92"/>
      <c r="MTH92"/>
      <c r="MTI92"/>
      <c r="MTJ92"/>
      <c r="MTK92"/>
      <c r="MTL92"/>
      <c r="MTM92"/>
      <c r="MTN92"/>
      <c r="MTO92"/>
      <c r="MTP92"/>
      <c r="MTQ92"/>
      <c r="MTR92"/>
      <c r="MTS92"/>
      <c r="MTT92"/>
      <c r="MTU92"/>
      <c r="MTV92"/>
      <c r="MTW92"/>
      <c r="MTX92"/>
      <c r="MTY92"/>
      <c r="MTZ92"/>
      <c r="MUA92"/>
      <c r="MUB92"/>
      <c r="MUC92"/>
      <c r="MUD92"/>
      <c r="MUE92"/>
      <c r="MUF92"/>
      <c r="MUG92"/>
      <c r="MUH92"/>
      <c r="MUI92"/>
      <c r="MUJ92"/>
      <c r="MUK92"/>
      <c r="MUL92"/>
      <c r="MUM92"/>
      <c r="MUN92"/>
      <c r="MUO92"/>
      <c r="MUP92"/>
      <c r="MUQ92"/>
      <c r="MUR92"/>
      <c r="MUS92"/>
      <c r="MUT92"/>
      <c r="MUU92"/>
      <c r="MUV92"/>
      <c r="MUW92"/>
      <c r="MUX92"/>
      <c r="MUY92"/>
      <c r="MUZ92"/>
      <c r="MVA92"/>
      <c r="MVB92"/>
      <c r="MVC92"/>
      <c r="MVD92"/>
      <c r="MVE92"/>
      <c r="MVF92"/>
      <c r="MVG92"/>
      <c r="MVH92"/>
      <c r="MVI92"/>
      <c r="MVJ92"/>
      <c r="MVK92"/>
      <c r="MVL92"/>
      <c r="MVM92"/>
      <c r="MVN92"/>
      <c r="MVO92"/>
      <c r="MVP92"/>
      <c r="MVQ92"/>
      <c r="MVR92"/>
      <c r="MVS92"/>
      <c r="MVT92"/>
      <c r="MVU92"/>
      <c r="MVV92"/>
      <c r="MVW92"/>
      <c r="MVX92"/>
      <c r="MVY92"/>
      <c r="MVZ92"/>
      <c r="MWA92"/>
      <c r="MWB92"/>
      <c r="MWC92"/>
      <c r="MWD92"/>
      <c r="MWE92"/>
      <c r="MWF92"/>
      <c r="MWG92"/>
      <c r="MWH92"/>
      <c r="MWI92"/>
      <c r="MWJ92"/>
      <c r="MWK92"/>
      <c r="MWL92"/>
      <c r="MWM92"/>
      <c r="MWN92"/>
      <c r="MWO92"/>
      <c r="MWP92"/>
      <c r="MWQ92"/>
      <c r="MWR92"/>
      <c r="MWS92"/>
      <c r="MWT92"/>
      <c r="MWU92"/>
      <c r="MWV92"/>
      <c r="MWW92"/>
      <c r="MWX92"/>
      <c r="MWY92"/>
      <c r="MWZ92"/>
      <c r="MXA92"/>
      <c r="MXB92"/>
      <c r="MXC92"/>
      <c r="MXD92"/>
      <c r="MXE92"/>
      <c r="MXF92"/>
      <c r="MXG92"/>
      <c r="MXH92"/>
      <c r="MXI92"/>
      <c r="MXJ92"/>
      <c r="MXK92"/>
      <c r="MXL92"/>
      <c r="MXM92"/>
      <c r="MXN92"/>
      <c r="MXO92"/>
      <c r="MXP92"/>
      <c r="MXQ92"/>
      <c r="MXR92"/>
      <c r="MXS92"/>
      <c r="MXT92"/>
      <c r="MXU92"/>
      <c r="MXV92"/>
      <c r="MXW92"/>
      <c r="MXX92"/>
      <c r="MXY92"/>
      <c r="MXZ92"/>
      <c r="MYA92"/>
      <c r="MYB92"/>
      <c r="MYC92"/>
      <c r="MYD92"/>
      <c r="MYE92"/>
      <c r="MYF92"/>
      <c r="MYG92"/>
      <c r="MYH92"/>
      <c r="MYI92"/>
      <c r="MYJ92"/>
      <c r="MYK92"/>
      <c r="MYL92"/>
      <c r="MYM92"/>
      <c r="MYN92"/>
      <c r="MYO92"/>
      <c r="MYP92"/>
      <c r="MYQ92"/>
      <c r="MYR92"/>
      <c r="MYS92"/>
      <c r="MYT92"/>
      <c r="MYU92"/>
      <c r="MYV92"/>
      <c r="MYW92"/>
      <c r="MYX92"/>
      <c r="MYY92"/>
      <c r="MYZ92"/>
      <c r="MZA92"/>
      <c r="MZB92"/>
      <c r="MZC92"/>
      <c r="MZD92"/>
      <c r="MZE92"/>
      <c r="MZF92"/>
      <c r="MZG92"/>
      <c r="MZH92"/>
      <c r="MZI92"/>
      <c r="MZJ92"/>
      <c r="MZK92"/>
      <c r="MZL92"/>
      <c r="MZM92"/>
      <c r="MZN92"/>
      <c r="MZO92"/>
      <c r="MZP92"/>
      <c r="MZQ92"/>
      <c r="MZR92"/>
      <c r="MZS92"/>
      <c r="MZT92"/>
      <c r="MZU92"/>
      <c r="MZV92"/>
      <c r="MZW92"/>
      <c r="MZX92"/>
      <c r="MZY92"/>
      <c r="MZZ92"/>
      <c r="NAA92"/>
      <c r="NAB92"/>
      <c r="NAC92"/>
      <c r="NAD92"/>
      <c r="NAE92"/>
      <c r="NAF92"/>
      <c r="NAG92"/>
      <c r="NAH92"/>
      <c r="NAI92"/>
      <c r="NAJ92"/>
      <c r="NAK92"/>
      <c r="NAL92"/>
      <c r="NAM92"/>
      <c r="NAN92"/>
      <c r="NAO92"/>
      <c r="NAP92"/>
      <c r="NAQ92"/>
      <c r="NAR92"/>
      <c r="NAS92"/>
      <c r="NAT92"/>
      <c r="NAU92"/>
      <c r="NAV92"/>
      <c r="NAW92"/>
      <c r="NAX92"/>
      <c r="NAY92"/>
      <c r="NAZ92"/>
      <c r="NBA92"/>
      <c r="NBB92"/>
      <c r="NBC92"/>
      <c r="NBD92"/>
      <c r="NBE92"/>
      <c r="NBF92"/>
      <c r="NBG92"/>
      <c r="NBH92"/>
      <c r="NBI92"/>
      <c r="NBJ92"/>
      <c r="NBK92"/>
      <c r="NBL92"/>
      <c r="NBM92"/>
      <c r="NBN92"/>
      <c r="NBO92"/>
      <c r="NBP92"/>
      <c r="NBQ92"/>
      <c r="NBR92"/>
      <c r="NBS92"/>
      <c r="NBT92"/>
      <c r="NBU92"/>
      <c r="NBV92"/>
      <c r="NBW92"/>
      <c r="NBX92"/>
      <c r="NBY92"/>
      <c r="NBZ92"/>
      <c r="NCA92"/>
      <c r="NCB92"/>
      <c r="NCC92"/>
      <c r="NCD92"/>
      <c r="NCE92"/>
      <c r="NCF92"/>
      <c r="NCG92"/>
      <c r="NCH92"/>
      <c r="NCI92"/>
      <c r="NCJ92"/>
      <c r="NCK92"/>
      <c r="NCL92"/>
      <c r="NCM92"/>
      <c r="NCN92"/>
      <c r="NCO92"/>
      <c r="NCP92"/>
      <c r="NCQ92"/>
      <c r="NCR92"/>
      <c r="NCS92"/>
      <c r="NCT92"/>
      <c r="NCU92"/>
      <c r="NCV92"/>
      <c r="NCW92"/>
      <c r="NCX92"/>
      <c r="NCY92"/>
      <c r="NCZ92"/>
      <c r="NDA92"/>
      <c r="NDB92"/>
      <c r="NDC92"/>
      <c r="NDD92"/>
      <c r="NDE92"/>
      <c r="NDF92"/>
      <c r="NDG92"/>
      <c r="NDH92"/>
      <c r="NDI92"/>
      <c r="NDJ92"/>
      <c r="NDK92"/>
      <c r="NDL92"/>
      <c r="NDM92"/>
      <c r="NDN92"/>
      <c r="NDO92"/>
      <c r="NDP92"/>
      <c r="NDQ92"/>
      <c r="NDR92"/>
      <c r="NDS92"/>
      <c r="NDT92"/>
      <c r="NDU92"/>
      <c r="NDV92"/>
      <c r="NDW92"/>
      <c r="NDX92"/>
      <c r="NDY92"/>
      <c r="NDZ92"/>
      <c r="NEA92"/>
      <c r="NEB92"/>
      <c r="NEC92"/>
      <c r="NED92"/>
      <c r="NEE92"/>
      <c r="NEF92"/>
      <c r="NEG92"/>
      <c r="NEH92"/>
      <c r="NEI92"/>
      <c r="NEJ92"/>
      <c r="NEK92"/>
      <c r="NEL92"/>
      <c r="NEM92"/>
      <c r="NEN92"/>
      <c r="NEO92"/>
      <c r="NEP92"/>
      <c r="NEQ92"/>
      <c r="NER92"/>
      <c r="NES92"/>
      <c r="NET92"/>
      <c r="NEU92"/>
      <c r="NEV92"/>
      <c r="NEW92"/>
      <c r="NEX92"/>
      <c r="NEY92"/>
      <c r="NEZ92"/>
      <c r="NFA92"/>
      <c r="NFB92"/>
      <c r="NFC92"/>
      <c r="NFD92"/>
      <c r="NFE92"/>
      <c r="NFF92"/>
      <c r="NFG92"/>
      <c r="NFH92"/>
      <c r="NFI92"/>
      <c r="NFJ92"/>
      <c r="NFK92"/>
      <c r="NFL92"/>
      <c r="NFM92"/>
      <c r="NFN92"/>
      <c r="NFO92"/>
      <c r="NFP92"/>
      <c r="NFQ92"/>
      <c r="NFR92"/>
      <c r="NFS92"/>
      <c r="NFT92"/>
      <c r="NFU92"/>
      <c r="NFV92"/>
      <c r="NFW92"/>
      <c r="NFX92"/>
      <c r="NFY92"/>
      <c r="NFZ92"/>
      <c r="NGA92"/>
      <c r="NGB92"/>
      <c r="NGC92"/>
      <c r="NGD92"/>
      <c r="NGE92"/>
      <c r="NGF92"/>
      <c r="NGG92"/>
      <c r="NGH92"/>
      <c r="NGI92"/>
      <c r="NGJ92"/>
      <c r="NGK92"/>
      <c r="NGL92"/>
      <c r="NGM92"/>
      <c r="NGN92"/>
      <c r="NGO92"/>
      <c r="NGP92"/>
      <c r="NGQ92"/>
      <c r="NGR92"/>
      <c r="NGS92"/>
      <c r="NGT92"/>
      <c r="NGU92"/>
      <c r="NGV92"/>
      <c r="NGW92"/>
      <c r="NGX92"/>
      <c r="NGY92"/>
      <c r="NGZ92"/>
      <c r="NHA92"/>
      <c r="NHB92"/>
      <c r="NHC92"/>
      <c r="NHD92"/>
      <c r="NHE92"/>
      <c r="NHF92"/>
      <c r="NHG92"/>
      <c r="NHH92"/>
      <c r="NHI92"/>
      <c r="NHJ92"/>
      <c r="NHK92"/>
      <c r="NHL92"/>
      <c r="NHM92"/>
      <c r="NHN92"/>
      <c r="NHO92"/>
      <c r="NHP92"/>
      <c r="NHQ92"/>
      <c r="NHR92"/>
      <c r="NHS92"/>
      <c r="NHT92"/>
      <c r="NHU92"/>
      <c r="NHV92"/>
      <c r="NHW92"/>
      <c r="NHX92"/>
      <c r="NHY92"/>
      <c r="NHZ92"/>
      <c r="NIA92"/>
      <c r="NIB92"/>
      <c r="NIC92"/>
      <c r="NID92"/>
      <c r="NIE92"/>
      <c r="NIF92"/>
      <c r="NIG92"/>
      <c r="NIH92"/>
      <c r="NII92"/>
      <c r="NIJ92"/>
      <c r="NIK92"/>
      <c r="NIL92"/>
      <c r="NIM92"/>
      <c r="NIN92"/>
      <c r="NIO92"/>
      <c r="NIP92"/>
      <c r="NIQ92"/>
      <c r="NIR92"/>
      <c r="NIS92"/>
      <c r="NIT92"/>
      <c r="NIU92"/>
      <c r="NIV92"/>
      <c r="NIW92"/>
      <c r="NIX92"/>
      <c r="NIY92"/>
      <c r="NIZ92"/>
      <c r="NJA92"/>
      <c r="NJB92"/>
      <c r="NJC92"/>
      <c r="NJD92"/>
      <c r="NJE92"/>
      <c r="NJF92"/>
      <c r="NJG92"/>
      <c r="NJH92"/>
      <c r="NJI92"/>
      <c r="NJJ92"/>
      <c r="NJK92"/>
      <c r="NJL92"/>
      <c r="NJM92"/>
      <c r="NJN92"/>
      <c r="NJO92"/>
      <c r="NJP92"/>
      <c r="NJQ92"/>
      <c r="NJR92"/>
      <c r="NJS92"/>
      <c r="NJT92"/>
      <c r="NJU92"/>
      <c r="NJV92"/>
      <c r="NJW92"/>
      <c r="NJX92"/>
      <c r="NJY92"/>
      <c r="NJZ92"/>
      <c r="NKA92"/>
      <c r="NKB92"/>
      <c r="NKC92"/>
      <c r="NKD92"/>
      <c r="NKE92"/>
      <c r="NKF92"/>
      <c r="NKG92"/>
      <c r="NKH92"/>
      <c r="NKI92"/>
      <c r="NKJ92"/>
      <c r="NKK92"/>
      <c r="NKL92"/>
      <c r="NKM92"/>
      <c r="NKN92"/>
      <c r="NKO92"/>
      <c r="NKP92"/>
      <c r="NKQ92"/>
      <c r="NKR92"/>
      <c r="NKS92"/>
      <c r="NKT92"/>
      <c r="NKU92"/>
      <c r="NKV92"/>
      <c r="NKW92"/>
      <c r="NKX92"/>
      <c r="NKY92"/>
      <c r="NKZ92"/>
      <c r="NLA92"/>
      <c r="NLB92"/>
      <c r="NLC92"/>
      <c r="NLD92"/>
      <c r="NLE92"/>
      <c r="NLF92"/>
      <c r="NLG92"/>
      <c r="NLH92"/>
      <c r="NLI92"/>
      <c r="NLJ92"/>
      <c r="NLK92"/>
      <c r="NLL92"/>
      <c r="NLM92"/>
      <c r="NLN92"/>
      <c r="NLO92"/>
      <c r="NLP92"/>
      <c r="NLQ92"/>
      <c r="NLR92"/>
      <c r="NLS92"/>
      <c r="NLT92"/>
      <c r="NLU92"/>
      <c r="NLV92"/>
      <c r="NLW92"/>
      <c r="NLX92"/>
      <c r="NLY92"/>
      <c r="NLZ92"/>
      <c r="NMA92"/>
      <c r="NMB92"/>
      <c r="NMC92"/>
      <c r="NMD92"/>
      <c r="NME92"/>
      <c r="NMF92"/>
      <c r="NMG92"/>
      <c r="NMH92"/>
      <c r="NMI92"/>
      <c r="NMJ92"/>
      <c r="NMK92"/>
      <c r="NML92"/>
      <c r="NMM92"/>
      <c r="NMN92"/>
      <c r="NMO92"/>
      <c r="NMP92"/>
      <c r="NMQ92"/>
      <c r="NMR92"/>
      <c r="NMS92"/>
      <c r="NMT92"/>
      <c r="NMU92"/>
      <c r="NMV92"/>
      <c r="NMW92"/>
      <c r="NMX92"/>
      <c r="NMY92"/>
      <c r="NMZ92"/>
      <c r="NNA92"/>
      <c r="NNB92"/>
      <c r="NNC92"/>
      <c r="NND92"/>
      <c r="NNE92"/>
      <c r="NNF92"/>
      <c r="NNG92"/>
      <c r="NNH92"/>
      <c r="NNI92"/>
      <c r="NNJ92"/>
      <c r="NNK92"/>
      <c r="NNL92"/>
      <c r="NNM92"/>
      <c r="NNN92"/>
      <c r="NNO92"/>
      <c r="NNP92"/>
      <c r="NNQ92"/>
      <c r="NNR92"/>
      <c r="NNS92"/>
      <c r="NNT92"/>
      <c r="NNU92"/>
      <c r="NNV92"/>
      <c r="NNW92"/>
      <c r="NNX92"/>
      <c r="NNY92"/>
      <c r="NNZ92"/>
      <c r="NOA92"/>
      <c r="NOB92"/>
      <c r="NOC92"/>
      <c r="NOD92"/>
      <c r="NOE92"/>
      <c r="NOF92"/>
      <c r="NOG92"/>
      <c r="NOH92"/>
      <c r="NOI92"/>
      <c r="NOJ92"/>
      <c r="NOK92"/>
      <c r="NOL92"/>
      <c r="NOM92"/>
      <c r="NON92"/>
      <c r="NOO92"/>
      <c r="NOP92"/>
      <c r="NOQ92"/>
      <c r="NOR92"/>
      <c r="NOS92"/>
      <c r="NOT92"/>
      <c r="NOU92"/>
      <c r="NOV92"/>
      <c r="NOW92"/>
      <c r="NOX92"/>
      <c r="NOY92"/>
      <c r="NOZ92"/>
      <c r="NPA92"/>
      <c r="NPB92"/>
      <c r="NPC92"/>
      <c r="NPD92"/>
      <c r="NPE92"/>
      <c r="NPF92"/>
      <c r="NPG92"/>
      <c r="NPH92"/>
      <c r="NPI92"/>
      <c r="NPJ92"/>
      <c r="NPK92"/>
      <c r="NPL92"/>
      <c r="NPM92"/>
      <c r="NPN92"/>
      <c r="NPO92"/>
      <c r="NPP92"/>
      <c r="NPQ92"/>
      <c r="NPR92"/>
      <c r="NPS92"/>
      <c r="NPT92"/>
      <c r="NPU92"/>
      <c r="NPV92"/>
      <c r="NPW92"/>
      <c r="NPX92"/>
      <c r="NPY92"/>
      <c r="NPZ92"/>
      <c r="NQA92"/>
      <c r="NQB92"/>
      <c r="NQC92"/>
      <c r="NQD92"/>
      <c r="NQE92"/>
      <c r="NQF92"/>
      <c r="NQG92"/>
      <c r="NQH92"/>
      <c r="NQI92"/>
      <c r="NQJ92"/>
      <c r="NQK92"/>
      <c r="NQL92"/>
      <c r="NQM92"/>
      <c r="NQN92"/>
      <c r="NQO92"/>
      <c r="NQP92"/>
      <c r="NQQ92"/>
      <c r="NQR92"/>
      <c r="NQS92"/>
      <c r="NQT92"/>
      <c r="NQU92"/>
      <c r="NQV92"/>
      <c r="NQW92"/>
      <c r="NQX92"/>
      <c r="NQY92"/>
      <c r="NQZ92"/>
      <c r="NRA92"/>
      <c r="NRB92"/>
      <c r="NRC92"/>
      <c r="NRD92"/>
      <c r="NRE92"/>
      <c r="NRF92"/>
      <c r="NRG92"/>
      <c r="NRH92"/>
      <c r="NRI92"/>
      <c r="NRJ92"/>
      <c r="NRK92"/>
      <c r="NRL92"/>
      <c r="NRM92"/>
      <c r="NRN92"/>
      <c r="NRO92"/>
      <c r="NRP92"/>
      <c r="NRQ92"/>
      <c r="NRR92"/>
      <c r="NRS92"/>
      <c r="NRT92"/>
      <c r="NRU92"/>
      <c r="NRV92"/>
      <c r="NRW92"/>
      <c r="NRX92"/>
      <c r="NRY92"/>
      <c r="NRZ92"/>
      <c r="NSA92"/>
      <c r="NSB92"/>
      <c r="NSC92"/>
      <c r="NSD92"/>
      <c r="NSE92"/>
      <c r="NSF92"/>
      <c r="NSG92"/>
      <c r="NSH92"/>
      <c r="NSI92"/>
      <c r="NSJ92"/>
      <c r="NSK92"/>
      <c r="NSL92"/>
      <c r="NSM92"/>
      <c r="NSN92"/>
      <c r="NSO92"/>
      <c r="NSP92"/>
      <c r="NSQ92"/>
      <c r="NSR92"/>
      <c r="NSS92"/>
      <c r="NST92"/>
      <c r="NSU92"/>
      <c r="NSV92"/>
      <c r="NSW92"/>
      <c r="NSX92"/>
      <c r="NSY92"/>
      <c r="NSZ92"/>
      <c r="NTA92"/>
      <c r="NTB92"/>
      <c r="NTC92"/>
      <c r="NTD92"/>
      <c r="NTE92"/>
      <c r="NTF92"/>
      <c r="NTG92"/>
      <c r="NTH92"/>
      <c r="NTI92"/>
      <c r="NTJ92"/>
      <c r="NTK92"/>
      <c r="NTL92"/>
      <c r="NTM92"/>
      <c r="NTN92"/>
      <c r="NTO92"/>
      <c r="NTP92"/>
      <c r="NTQ92"/>
      <c r="NTR92"/>
      <c r="NTS92"/>
      <c r="NTT92"/>
      <c r="NTU92"/>
      <c r="NTV92"/>
      <c r="NTW92"/>
      <c r="NTX92"/>
      <c r="NTY92"/>
      <c r="NTZ92"/>
      <c r="NUA92"/>
      <c r="NUB92"/>
      <c r="NUC92"/>
      <c r="NUD92"/>
      <c r="NUE92"/>
      <c r="NUF92"/>
      <c r="NUG92"/>
      <c r="NUH92"/>
      <c r="NUI92"/>
      <c r="NUJ92"/>
      <c r="NUK92"/>
      <c r="NUL92"/>
      <c r="NUM92"/>
      <c r="NUN92"/>
      <c r="NUO92"/>
      <c r="NUP92"/>
      <c r="NUQ92"/>
      <c r="NUR92"/>
      <c r="NUS92"/>
      <c r="NUT92"/>
      <c r="NUU92"/>
      <c r="NUV92"/>
      <c r="NUW92"/>
      <c r="NUX92"/>
      <c r="NUY92"/>
      <c r="NUZ92"/>
      <c r="NVA92"/>
      <c r="NVB92"/>
      <c r="NVC92"/>
      <c r="NVD92"/>
      <c r="NVE92"/>
      <c r="NVF92"/>
      <c r="NVG92"/>
      <c r="NVH92"/>
      <c r="NVI92"/>
      <c r="NVJ92"/>
      <c r="NVK92"/>
      <c r="NVL92"/>
      <c r="NVM92"/>
      <c r="NVN92"/>
      <c r="NVO92"/>
      <c r="NVP92"/>
      <c r="NVQ92"/>
      <c r="NVR92"/>
      <c r="NVS92"/>
      <c r="NVT92"/>
      <c r="NVU92"/>
      <c r="NVV92"/>
      <c r="NVW92"/>
      <c r="NVX92"/>
      <c r="NVY92"/>
      <c r="NVZ92"/>
      <c r="NWA92"/>
      <c r="NWB92"/>
      <c r="NWC92"/>
      <c r="NWD92"/>
      <c r="NWE92"/>
      <c r="NWF92"/>
      <c r="NWG92"/>
      <c r="NWH92"/>
      <c r="NWI92"/>
      <c r="NWJ92"/>
      <c r="NWK92"/>
      <c r="NWL92"/>
      <c r="NWM92"/>
      <c r="NWN92"/>
      <c r="NWO92"/>
      <c r="NWP92"/>
      <c r="NWQ92"/>
      <c r="NWR92"/>
      <c r="NWS92"/>
      <c r="NWT92"/>
      <c r="NWU92"/>
      <c r="NWV92"/>
      <c r="NWW92"/>
      <c r="NWX92"/>
      <c r="NWY92"/>
      <c r="NWZ92"/>
      <c r="NXA92"/>
      <c r="NXB92"/>
      <c r="NXC92"/>
      <c r="NXD92"/>
      <c r="NXE92"/>
      <c r="NXF92"/>
      <c r="NXG92"/>
      <c r="NXH92"/>
      <c r="NXI92"/>
      <c r="NXJ92"/>
      <c r="NXK92"/>
      <c r="NXL92"/>
      <c r="NXM92"/>
      <c r="NXN92"/>
      <c r="NXO92"/>
      <c r="NXP92"/>
      <c r="NXQ92"/>
      <c r="NXR92"/>
      <c r="NXS92"/>
      <c r="NXT92"/>
      <c r="NXU92"/>
      <c r="NXV92"/>
      <c r="NXW92"/>
      <c r="NXX92"/>
      <c r="NXY92"/>
      <c r="NXZ92"/>
      <c r="NYA92"/>
      <c r="NYB92"/>
      <c r="NYC92"/>
      <c r="NYD92"/>
      <c r="NYE92"/>
      <c r="NYF92"/>
      <c r="NYG92"/>
      <c r="NYH92"/>
      <c r="NYI92"/>
      <c r="NYJ92"/>
      <c r="NYK92"/>
      <c r="NYL92"/>
      <c r="NYM92"/>
      <c r="NYN92"/>
      <c r="NYO92"/>
      <c r="NYP92"/>
      <c r="NYQ92"/>
      <c r="NYR92"/>
      <c r="NYS92"/>
      <c r="NYT92"/>
      <c r="NYU92"/>
      <c r="NYV92"/>
      <c r="NYW92"/>
      <c r="NYX92"/>
      <c r="NYY92"/>
      <c r="NYZ92"/>
      <c r="NZA92"/>
      <c r="NZB92"/>
      <c r="NZC92"/>
      <c r="NZD92"/>
      <c r="NZE92"/>
      <c r="NZF92"/>
      <c r="NZG92"/>
      <c r="NZH92"/>
      <c r="NZI92"/>
      <c r="NZJ92"/>
      <c r="NZK92"/>
      <c r="NZL92"/>
      <c r="NZM92"/>
      <c r="NZN92"/>
      <c r="NZO92"/>
      <c r="NZP92"/>
      <c r="NZQ92"/>
      <c r="NZR92"/>
      <c r="NZS92"/>
      <c r="NZT92"/>
      <c r="NZU92"/>
      <c r="NZV92"/>
      <c r="NZW92"/>
      <c r="NZX92"/>
      <c r="NZY92"/>
      <c r="NZZ92"/>
      <c r="OAA92"/>
      <c r="OAB92"/>
      <c r="OAC92"/>
      <c r="OAD92"/>
      <c r="OAE92"/>
      <c r="OAF92"/>
      <c r="OAG92"/>
      <c r="OAH92"/>
      <c r="OAI92"/>
      <c r="OAJ92"/>
      <c r="OAK92"/>
      <c r="OAL92"/>
      <c r="OAM92"/>
      <c r="OAN92"/>
      <c r="OAO92"/>
      <c r="OAP92"/>
      <c r="OAQ92"/>
      <c r="OAR92"/>
      <c r="OAS92"/>
      <c r="OAT92"/>
      <c r="OAU92"/>
      <c r="OAV92"/>
      <c r="OAW92"/>
      <c r="OAX92"/>
      <c r="OAY92"/>
      <c r="OAZ92"/>
      <c r="OBA92"/>
      <c r="OBB92"/>
      <c r="OBC92"/>
      <c r="OBD92"/>
      <c r="OBE92"/>
      <c r="OBF92"/>
      <c r="OBG92"/>
      <c r="OBH92"/>
      <c r="OBI92"/>
      <c r="OBJ92"/>
      <c r="OBK92"/>
      <c r="OBL92"/>
      <c r="OBM92"/>
      <c r="OBN92"/>
      <c r="OBO92"/>
      <c r="OBP92"/>
      <c r="OBQ92"/>
      <c r="OBR92"/>
      <c r="OBS92"/>
      <c r="OBT92"/>
      <c r="OBU92"/>
      <c r="OBV92"/>
      <c r="OBW92"/>
      <c r="OBX92"/>
      <c r="OBY92"/>
      <c r="OBZ92"/>
      <c r="OCA92"/>
      <c r="OCB92"/>
      <c r="OCC92"/>
      <c r="OCD92"/>
      <c r="OCE92"/>
      <c r="OCF92"/>
      <c r="OCG92"/>
      <c r="OCH92"/>
      <c r="OCI92"/>
      <c r="OCJ92"/>
      <c r="OCK92"/>
      <c r="OCL92"/>
      <c r="OCM92"/>
      <c r="OCN92"/>
      <c r="OCO92"/>
      <c r="OCP92"/>
      <c r="OCQ92"/>
      <c r="OCR92"/>
      <c r="OCS92"/>
      <c r="OCT92"/>
      <c r="OCU92"/>
      <c r="OCV92"/>
      <c r="OCW92"/>
      <c r="OCX92"/>
      <c r="OCY92"/>
      <c r="OCZ92"/>
      <c r="ODA92"/>
      <c r="ODB92"/>
      <c r="ODC92"/>
      <c r="ODD92"/>
      <c r="ODE92"/>
      <c r="ODF92"/>
      <c r="ODG92"/>
      <c r="ODH92"/>
      <c r="ODI92"/>
      <c r="ODJ92"/>
      <c r="ODK92"/>
      <c r="ODL92"/>
      <c r="ODM92"/>
      <c r="ODN92"/>
      <c r="ODO92"/>
      <c r="ODP92"/>
      <c r="ODQ92"/>
      <c r="ODR92"/>
      <c r="ODS92"/>
      <c r="ODT92"/>
      <c r="ODU92"/>
      <c r="ODV92"/>
      <c r="ODW92"/>
      <c r="ODX92"/>
      <c r="ODY92"/>
      <c r="ODZ92"/>
      <c r="OEA92"/>
      <c r="OEB92"/>
      <c r="OEC92"/>
      <c r="OED92"/>
      <c r="OEE92"/>
      <c r="OEF92"/>
      <c r="OEG92"/>
      <c r="OEH92"/>
      <c r="OEI92"/>
      <c r="OEJ92"/>
      <c r="OEK92"/>
      <c r="OEL92"/>
      <c r="OEM92"/>
      <c r="OEN92"/>
      <c r="OEO92"/>
      <c r="OEP92"/>
      <c r="OEQ92"/>
      <c r="OER92"/>
      <c r="OES92"/>
      <c r="OET92"/>
      <c r="OEU92"/>
      <c r="OEV92"/>
      <c r="OEW92"/>
      <c r="OEX92"/>
      <c r="OEY92"/>
      <c r="OEZ92"/>
      <c r="OFA92"/>
      <c r="OFB92"/>
      <c r="OFC92"/>
      <c r="OFD92"/>
      <c r="OFE92"/>
      <c r="OFF92"/>
      <c r="OFG92"/>
      <c r="OFH92"/>
      <c r="OFI92"/>
      <c r="OFJ92"/>
      <c r="OFK92"/>
      <c r="OFL92"/>
      <c r="OFM92"/>
      <c r="OFN92"/>
      <c r="OFO92"/>
      <c r="OFP92"/>
      <c r="OFQ92"/>
      <c r="OFR92"/>
      <c r="OFS92"/>
      <c r="OFT92"/>
      <c r="OFU92"/>
      <c r="OFV92"/>
      <c r="OFW92"/>
      <c r="OFX92"/>
      <c r="OFY92"/>
      <c r="OFZ92"/>
      <c r="OGA92"/>
      <c r="OGB92"/>
      <c r="OGC92"/>
      <c r="OGD92"/>
      <c r="OGE92"/>
      <c r="OGF92"/>
      <c r="OGG92"/>
      <c r="OGH92"/>
      <c r="OGI92"/>
      <c r="OGJ92"/>
      <c r="OGK92"/>
      <c r="OGL92"/>
      <c r="OGM92"/>
      <c r="OGN92"/>
      <c r="OGO92"/>
      <c r="OGP92"/>
      <c r="OGQ92"/>
      <c r="OGR92"/>
      <c r="OGS92"/>
      <c r="OGT92"/>
      <c r="OGU92"/>
      <c r="OGV92"/>
      <c r="OGW92"/>
      <c r="OGX92"/>
      <c r="OGY92"/>
      <c r="OGZ92"/>
      <c r="OHA92"/>
      <c r="OHB92"/>
      <c r="OHC92"/>
      <c r="OHD92"/>
      <c r="OHE92"/>
      <c r="OHF92"/>
      <c r="OHG92"/>
      <c r="OHH92"/>
      <c r="OHI92"/>
      <c r="OHJ92"/>
      <c r="OHK92"/>
      <c r="OHL92"/>
      <c r="OHM92"/>
      <c r="OHN92"/>
      <c r="OHO92"/>
      <c r="OHP92"/>
      <c r="OHQ92"/>
      <c r="OHR92"/>
      <c r="OHS92"/>
      <c r="OHT92"/>
      <c r="OHU92"/>
      <c r="OHV92"/>
      <c r="OHW92"/>
      <c r="OHX92"/>
      <c r="OHY92"/>
      <c r="OHZ92"/>
      <c r="OIA92"/>
      <c r="OIB92"/>
      <c r="OIC92"/>
      <c r="OID92"/>
      <c r="OIE92"/>
      <c r="OIF92"/>
      <c r="OIG92"/>
      <c r="OIH92"/>
      <c r="OII92"/>
      <c r="OIJ92"/>
      <c r="OIK92"/>
      <c r="OIL92"/>
      <c r="OIM92"/>
      <c r="OIN92"/>
      <c r="OIO92"/>
      <c r="OIP92"/>
      <c r="OIQ92"/>
      <c r="OIR92"/>
      <c r="OIS92"/>
      <c r="OIT92"/>
      <c r="OIU92"/>
      <c r="OIV92"/>
      <c r="OIW92"/>
      <c r="OIX92"/>
      <c r="OIY92"/>
      <c r="OIZ92"/>
      <c r="OJA92"/>
      <c r="OJB92"/>
      <c r="OJC92"/>
      <c r="OJD92"/>
      <c r="OJE92"/>
      <c r="OJF92"/>
      <c r="OJG92"/>
      <c r="OJH92"/>
      <c r="OJI92"/>
      <c r="OJJ92"/>
      <c r="OJK92"/>
      <c r="OJL92"/>
      <c r="OJM92"/>
      <c r="OJN92"/>
      <c r="OJO92"/>
      <c r="OJP92"/>
      <c r="OJQ92"/>
      <c r="OJR92"/>
      <c r="OJS92"/>
      <c r="OJT92"/>
      <c r="OJU92"/>
      <c r="OJV92"/>
      <c r="OJW92"/>
      <c r="OJX92"/>
      <c r="OJY92"/>
      <c r="OJZ92"/>
      <c r="OKA92"/>
      <c r="OKB92"/>
      <c r="OKC92"/>
      <c r="OKD92"/>
      <c r="OKE92"/>
      <c r="OKF92"/>
      <c r="OKG92"/>
      <c r="OKH92"/>
      <c r="OKI92"/>
      <c r="OKJ92"/>
      <c r="OKK92"/>
      <c r="OKL92"/>
      <c r="OKM92"/>
      <c r="OKN92"/>
      <c r="OKO92"/>
      <c r="OKP92"/>
      <c r="OKQ92"/>
      <c r="OKR92"/>
      <c r="OKS92"/>
      <c r="OKT92"/>
      <c r="OKU92"/>
      <c r="OKV92"/>
      <c r="OKW92"/>
      <c r="OKX92"/>
      <c r="OKY92"/>
      <c r="OKZ92"/>
      <c r="OLA92"/>
      <c r="OLB92"/>
      <c r="OLC92"/>
      <c r="OLD92"/>
      <c r="OLE92"/>
      <c r="OLF92"/>
      <c r="OLG92"/>
      <c r="OLH92"/>
      <c r="OLI92"/>
      <c r="OLJ92"/>
      <c r="OLK92"/>
      <c r="OLL92"/>
      <c r="OLM92"/>
      <c r="OLN92"/>
      <c r="OLO92"/>
      <c r="OLP92"/>
      <c r="OLQ92"/>
      <c r="OLR92"/>
      <c r="OLS92"/>
      <c r="OLT92"/>
      <c r="OLU92"/>
      <c r="OLV92"/>
      <c r="OLW92"/>
      <c r="OLX92"/>
      <c r="OLY92"/>
      <c r="OLZ92"/>
      <c r="OMA92"/>
      <c r="OMB92"/>
      <c r="OMC92"/>
      <c r="OMD92"/>
      <c r="OME92"/>
      <c r="OMF92"/>
      <c r="OMG92"/>
      <c r="OMH92"/>
      <c r="OMI92"/>
      <c r="OMJ92"/>
      <c r="OMK92"/>
      <c r="OML92"/>
      <c r="OMM92"/>
      <c r="OMN92"/>
      <c r="OMO92"/>
      <c r="OMP92"/>
      <c r="OMQ92"/>
      <c r="OMR92"/>
      <c r="OMS92"/>
      <c r="OMT92"/>
      <c r="OMU92"/>
      <c r="OMV92"/>
      <c r="OMW92"/>
      <c r="OMX92"/>
      <c r="OMY92"/>
      <c r="OMZ92"/>
      <c r="ONA92"/>
      <c r="ONB92"/>
      <c r="ONC92"/>
      <c r="OND92"/>
      <c r="ONE92"/>
      <c r="ONF92"/>
      <c r="ONG92"/>
      <c r="ONH92"/>
      <c r="ONI92"/>
      <c r="ONJ92"/>
      <c r="ONK92"/>
      <c r="ONL92"/>
      <c r="ONM92"/>
      <c r="ONN92"/>
      <c r="ONO92"/>
      <c r="ONP92"/>
      <c r="ONQ92"/>
      <c r="ONR92"/>
      <c r="ONS92"/>
      <c r="ONT92"/>
      <c r="ONU92"/>
      <c r="ONV92"/>
      <c r="ONW92"/>
      <c r="ONX92"/>
      <c r="ONY92"/>
      <c r="ONZ92"/>
      <c r="OOA92"/>
      <c r="OOB92"/>
      <c r="OOC92"/>
      <c r="OOD92"/>
      <c r="OOE92"/>
      <c r="OOF92"/>
      <c r="OOG92"/>
      <c r="OOH92"/>
      <c r="OOI92"/>
      <c r="OOJ92"/>
      <c r="OOK92"/>
      <c r="OOL92"/>
      <c r="OOM92"/>
      <c r="OON92"/>
      <c r="OOO92"/>
      <c r="OOP92"/>
      <c r="OOQ92"/>
      <c r="OOR92"/>
      <c r="OOS92"/>
      <c r="OOT92"/>
      <c r="OOU92"/>
      <c r="OOV92"/>
      <c r="OOW92"/>
      <c r="OOX92"/>
      <c r="OOY92"/>
      <c r="OOZ92"/>
      <c r="OPA92"/>
      <c r="OPB92"/>
      <c r="OPC92"/>
      <c r="OPD92"/>
      <c r="OPE92"/>
      <c r="OPF92"/>
      <c r="OPG92"/>
      <c r="OPH92"/>
      <c r="OPI92"/>
      <c r="OPJ92"/>
      <c r="OPK92"/>
      <c r="OPL92"/>
      <c r="OPM92"/>
      <c r="OPN92"/>
      <c r="OPO92"/>
      <c r="OPP92"/>
      <c r="OPQ92"/>
      <c r="OPR92"/>
      <c r="OPS92"/>
      <c r="OPT92"/>
      <c r="OPU92"/>
      <c r="OPV92"/>
      <c r="OPW92"/>
      <c r="OPX92"/>
      <c r="OPY92"/>
      <c r="OPZ92"/>
      <c r="OQA92"/>
      <c r="OQB92"/>
      <c r="OQC92"/>
      <c r="OQD92"/>
      <c r="OQE92"/>
      <c r="OQF92"/>
      <c r="OQG92"/>
      <c r="OQH92"/>
      <c r="OQI92"/>
      <c r="OQJ92"/>
      <c r="OQK92"/>
      <c r="OQL92"/>
      <c r="OQM92"/>
      <c r="OQN92"/>
      <c r="OQO92"/>
      <c r="OQP92"/>
      <c r="OQQ92"/>
      <c r="OQR92"/>
      <c r="OQS92"/>
      <c r="OQT92"/>
      <c r="OQU92"/>
      <c r="OQV92"/>
      <c r="OQW92"/>
      <c r="OQX92"/>
      <c r="OQY92"/>
      <c r="OQZ92"/>
      <c r="ORA92"/>
      <c r="ORB92"/>
      <c r="ORC92"/>
      <c r="ORD92"/>
      <c r="ORE92"/>
      <c r="ORF92"/>
      <c r="ORG92"/>
      <c r="ORH92"/>
      <c r="ORI92"/>
      <c r="ORJ92"/>
      <c r="ORK92"/>
      <c r="ORL92"/>
      <c r="ORM92"/>
      <c r="ORN92"/>
      <c r="ORO92"/>
      <c r="ORP92"/>
      <c r="ORQ92"/>
      <c r="ORR92"/>
      <c r="ORS92"/>
      <c r="ORT92"/>
      <c r="ORU92"/>
      <c r="ORV92"/>
      <c r="ORW92"/>
      <c r="ORX92"/>
      <c r="ORY92"/>
      <c r="ORZ92"/>
      <c r="OSA92"/>
      <c r="OSB92"/>
      <c r="OSC92"/>
      <c r="OSD92"/>
      <c r="OSE92"/>
      <c r="OSF92"/>
      <c r="OSG92"/>
      <c r="OSH92"/>
      <c r="OSI92"/>
      <c r="OSJ92"/>
      <c r="OSK92"/>
      <c r="OSL92"/>
      <c r="OSM92"/>
      <c r="OSN92"/>
      <c r="OSO92"/>
      <c r="OSP92"/>
      <c r="OSQ92"/>
      <c r="OSR92"/>
      <c r="OSS92"/>
      <c r="OST92"/>
      <c r="OSU92"/>
      <c r="OSV92"/>
      <c r="OSW92"/>
      <c r="OSX92"/>
      <c r="OSY92"/>
      <c r="OSZ92"/>
      <c r="OTA92"/>
      <c r="OTB92"/>
      <c r="OTC92"/>
      <c r="OTD92"/>
      <c r="OTE92"/>
      <c r="OTF92"/>
      <c r="OTG92"/>
      <c r="OTH92"/>
      <c r="OTI92"/>
      <c r="OTJ92"/>
      <c r="OTK92"/>
      <c r="OTL92"/>
      <c r="OTM92"/>
      <c r="OTN92"/>
      <c r="OTO92"/>
      <c r="OTP92"/>
      <c r="OTQ92"/>
      <c r="OTR92"/>
      <c r="OTS92"/>
      <c r="OTT92"/>
      <c r="OTU92"/>
      <c r="OTV92"/>
      <c r="OTW92"/>
      <c r="OTX92"/>
      <c r="OTY92"/>
      <c r="OTZ92"/>
      <c r="OUA92"/>
      <c r="OUB92"/>
      <c r="OUC92"/>
      <c r="OUD92"/>
      <c r="OUE92"/>
      <c r="OUF92"/>
      <c r="OUG92"/>
      <c r="OUH92"/>
      <c r="OUI92"/>
      <c r="OUJ92"/>
      <c r="OUK92"/>
      <c r="OUL92"/>
      <c r="OUM92"/>
      <c r="OUN92"/>
      <c r="OUO92"/>
      <c r="OUP92"/>
      <c r="OUQ92"/>
      <c r="OUR92"/>
      <c r="OUS92"/>
      <c r="OUT92"/>
      <c r="OUU92"/>
      <c r="OUV92"/>
      <c r="OUW92"/>
      <c r="OUX92"/>
      <c r="OUY92"/>
      <c r="OUZ92"/>
      <c r="OVA92"/>
      <c r="OVB92"/>
      <c r="OVC92"/>
      <c r="OVD92"/>
      <c r="OVE92"/>
      <c r="OVF92"/>
      <c r="OVG92"/>
      <c r="OVH92"/>
      <c r="OVI92"/>
      <c r="OVJ92"/>
      <c r="OVK92"/>
      <c r="OVL92"/>
      <c r="OVM92"/>
      <c r="OVN92"/>
      <c r="OVO92"/>
      <c r="OVP92"/>
      <c r="OVQ92"/>
      <c r="OVR92"/>
      <c r="OVS92"/>
      <c r="OVT92"/>
      <c r="OVU92"/>
      <c r="OVV92"/>
      <c r="OVW92"/>
      <c r="OVX92"/>
      <c r="OVY92"/>
      <c r="OVZ92"/>
      <c r="OWA92"/>
      <c r="OWB92"/>
      <c r="OWC92"/>
      <c r="OWD92"/>
      <c r="OWE92"/>
      <c r="OWF92"/>
      <c r="OWG92"/>
      <c r="OWH92"/>
      <c r="OWI92"/>
      <c r="OWJ92"/>
      <c r="OWK92"/>
      <c r="OWL92"/>
      <c r="OWM92"/>
      <c r="OWN92"/>
      <c r="OWO92"/>
      <c r="OWP92"/>
      <c r="OWQ92"/>
      <c r="OWR92"/>
      <c r="OWS92"/>
      <c r="OWT92"/>
      <c r="OWU92"/>
      <c r="OWV92"/>
      <c r="OWW92"/>
      <c r="OWX92"/>
      <c r="OWY92"/>
      <c r="OWZ92"/>
      <c r="OXA92"/>
      <c r="OXB92"/>
      <c r="OXC92"/>
      <c r="OXD92"/>
      <c r="OXE92"/>
      <c r="OXF92"/>
      <c r="OXG92"/>
      <c r="OXH92"/>
      <c r="OXI92"/>
      <c r="OXJ92"/>
      <c r="OXK92"/>
      <c r="OXL92"/>
      <c r="OXM92"/>
      <c r="OXN92"/>
      <c r="OXO92"/>
      <c r="OXP92"/>
      <c r="OXQ92"/>
      <c r="OXR92"/>
      <c r="OXS92"/>
      <c r="OXT92"/>
      <c r="OXU92"/>
      <c r="OXV92"/>
      <c r="OXW92"/>
      <c r="OXX92"/>
      <c r="OXY92"/>
      <c r="OXZ92"/>
      <c r="OYA92"/>
      <c r="OYB92"/>
      <c r="OYC92"/>
      <c r="OYD92"/>
      <c r="OYE92"/>
      <c r="OYF92"/>
      <c r="OYG92"/>
      <c r="OYH92"/>
      <c r="OYI92"/>
      <c r="OYJ92"/>
      <c r="OYK92"/>
      <c r="OYL92"/>
      <c r="OYM92"/>
      <c r="OYN92"/>
      <c r="OYO92"/>
      <c r="OYP92"/>
      <c r="OYQ92"/>
      <c r="OYR92"/>
      <c r="OYS92"/>
      <c r="OYT92"/>
      <c r="OYU92"/>
      <c r="OYV92"/>
      <c r="OYW92"/>
      <c r="OYX92"/>
      <c r="OYY92"/>
      <c r="OYZ92"/>
      <c r="OZA92"/>
      <c r="OZB92"/>
      <c r="OZC92"/>
      <c r="OZD92"/>
      <c r="OZE92"/>
      <c r="OZF92"/>
      <c r="OZG92"/>
      <c r="OZH92"/>
      <c r="OZI92"/>
      <c r="OZJ92"/>
      <c r="OZK92"/>
      <c r="OZL92"/>
      <c r="OZM92"/>
      <c r="OZN92"/>
      <c r="OZO92"/>
      <c r="OZP92"/>
      <c r="OZQ92"/>
      <c r="OZR92"/>
      <c r="OZS92"/>
      <c r="OZT92"/>
      <c r="OZU92"/>
      <c r="OZV92"/>
      <c r="OZW92"/>
      <c r="OZX92"/>
      <c r="OZY92"/>
      <c r="OZZ92"/>
      <c r="PAA92"/>
      <c r="PAB92"/>
      <c r="PAC92"/>
      <c r="PAD92"/>
      <c r="PAE92"/>
      <c r="PAF92"/>
      <c r="PAG92"/>
      <c r="PAH92"/>
      <c r="PAI92"/>
      <c r="PAJ92"/>
      <c r="PAK92"/>
      <c r="PAL92"/>
      <c r="PAM92"/>
      <c r="PAN92"/>
      <c r="PAO92"/>
      <c r="PAP92"/>
      <c r="PAQ92"/>
      <c r="PAR92"/>
      <c r="PAS92"/>
      <c r="PAT92"/>
      <c r="PAU92"/>
      <c r="PAV92"/>
      <c r="PAW92"/>
      <c r="PAX92"/>
      <c r="PAY92"/>
      <c r="PAZ92"/>
      <c r="PBA92"/>
      <c r="PBB92"/>
      <c r="PBC92"/>
      <c r="PBD92"/>
      <c r="PBE92"/>
      <c r="PBF92"/>
      <c r="PBG92"/>
      <c r="PBH92"/>
      <c r="PBI92"/>
      <c r="PBJ92"/>
      <c r="PBK92"/>
      <c r="PBL92"/>
      <c r="PBM92"/>
      <c r="PBN92"/>
      <c r="PBO92"/>
      <c r="PBP92"/>
      <c r="PBQ92"/>
      <c r="PBR92"/>
      <c r="PBS92"/>
      <c r="PBT92"/>
      <c r="PBU92"/>
      <c r="PBV92"/>
      <c r="PBW92"/>
      <c r="PBX92"/>
      <c r="PBY92"/>
      <c r="PBZ92"/>
      <c r="PCA92"/>
      <c r="PCB92"/>
      <c r="PCC92"/>
      <c r="PCD92"/>
      <c r="PCE92"/>
      <c r="PCF92"/>
      <c r="PCG92"/>
      <c r="PCH92"/>
      <c r="PCI92"/>
      <c r="PCJ92"/>
      <c r="PCK92"/>
      <c r="PCL92"/>
      <c r="PCM92"/>
      <c r="PCN92"/>
      <c r="PCO92"/>
      <c r="PCP92"/>
      <c r="PCQ92"/>
      <c r="PCR92"/>
      <c r="PCS92"/>
      <c r="PCT92"/>
      <c r="PCU92"/>
      <c r="PCV92"/>
      <c r="PCW92"/>
      <c r="PCX92"/>
      <c r="PCY92"/>
      <c r="PCZ92"/>
      <c r="PDA92"/>
      <c r="PDB92"/>
      <c r="PDC92"/>
      <c r="PDD92"/>
      <c r="PDE92"/>
      <c r="PDF92"/>
      <c r="PDG92"/>
      <c r="PDH92"/>
      <c r="PDI92"/>
      <c r="PDJ92"/>
      <c r="PDK92"/>
      <c r="PDL92"/>
      <c r="PDM92"/>
      <c r="PDN92"/>
      <c r="PDO92"/>
      <c r="PDP92"/>
      <c r="PDQ92"/>
      <c r="PDR92"/>
      <c r="PDS92"/>
      <c r="PDT92"/>
      <c r="PDU92"/>
      <c r="PDV92"/>
      <c r="PDW92"/>
      <c r="PDX92"/>
      <c r="PDY92"/>
      <c r="PDZ92"/>
      <c r="PEA92"/>
      <c r="PEB92"/>
      <c r="PEC92"/>
      <c r="PED92"/>
      <c r="PEE92"/>
      <c r="PEF92"/>
      <c r="PEG92"/>
      <c r="PEH92"/>
      <c r="PEI92"/>
      <c r="PEJ92"/>
      <c r="PEK92"/>
      <c r="PEL92"/>
      <c r="PEM92"/>
      <c r="PEN92"/>
      <c r="PEO92"/>
      <c r="PEP92"/>
      <c r="PEQ92"/>
      <c r="PER92"/>
      <c r="PES92"/>
      <c r="PET92"/>
      <c r="PEU92"/>
      <c r="PEV92"/>
      <c r="PEW92"/>
      <c r="PEX92"/>
      <c r="PEY92"/>
      <c r="PEZ92"/>
      <c r="PFA92"/>
      <c r="PFB92"/>
      <c r="PFC92"/>
      <c r="PFD92"/>
      <c r="PFE92"/>
      <c r="PFF92"/>
      <c r="PFG92"/>
      <c r="PFH92"/>
      <c r="PFI92"/>
      <c r="PFJ92"/>
      <c r="PFK92"/>
      <c r="PFL92"/>
      <c r="PFM92"/>
      <c r="PFN92"/>
      <c r="PFO92"/>
      <c r="PFP92"/>
      <c r="PFQ92"/>
      <c r="PFR92"/>
      <c r="PFS92"/>
      <c r="PFT92"/>
      <c r="PFU92"/>
      <c r="PFV92"/>
      <c r="PFW92"/>
      <c r="PFX92"/>
      <c r="PFY92"/>
      <c r="PFZ92"/>
      <c r="PGA92"/>
      <c r="PGB92"/>
      <c r="PGC92"/>
      <c r="PGD92"/>
      <c r="PGE92"/>
      <c r="PGF92"/>
      <c r="PGG92"/>
      <c r="PGH92"/>
      <c r="PGI92"/>
      <c r="PGJ92"/>
      <c r="PGK92"/>
      <c r="PGL92"/>
      <c r="PGM92"/>
      <c r="PGN92"/>
      <c r="PGO92"/>
      <c r="PGP92"/>
      <c r="PGQ92"/>
      <c r="PGR92"/>
      <c r="PGS92"/>
      <c r="PGT92"/>
      <c r="PGU92"/>
      <c r="PGV92"/>
      <c r="PGW92"/>
      <c r="PGX92"/>
      <c r="PGY92"/>
      <c r="PGZ92"/>
      <c r="PHA92"/>
      <c r="PHB92"/>
      <c r="PHC92"/>
      <c r="PHD92"/>
      <c r="PHE92"/>
      <c r="PHF92"/>
      <c r="PHG92"/>
      <c r="PHH92"/>
      <c r="PHI92"/>
      <c r="PHJ92"/>
      <c r="PHK92"/>
      <c r="PHL92"/>
      <c r="PHM92"/>
      <c r="PHN92"/>
      <c r="PHO92"/>
      <c r="PHP92"/>
      <c r="PHQ92"/>
      <c r="PHR92"/>
      <c r="PHS92"/>
      <c r="PHT92"/>
      <c r="PHU92"/>
      <c r="PHV92"/>
      <c r="PHW92"/>
      <c r="PHX92"/>
      <c r="PHY92"/>
      <c r="PHZ92"/>
      <c r="PIA92"/>
      <c r="PIB92"/>
      <c r="PIC92"/>
      <c r="PID92"/>
      <c r="PIE92"/>
      <c r="PIF92"/>
      <c r="PIG92"/>
      <c r="PIH92"/>
      <c r="PII92"/>
      <c r="PIJ92"/>
      <c r="PIK92"/>
      <c r="PIL92"/>
      <c r="PIM92"/>
      <c r="PIN92"/>
      <c r="PIO92"/>
      <c r="PIP92"/>
      <c r="PIQ92"/>
      <c r="PIR92"/>
      <c r="PIS92"/>
      <c r="PIT92"/>
      <c r="PIU92"/>
      <c r="PIV92"/>
      <c r="PIW92"/>
      <c r="PIX92"/>
      <c r="PIY92"/>
      <c r="PIZ92"/>
      <c r="PJA92"/>
      <c r="PJB92"/>
      <c r="PJC92"/>
      <c r="PJD92"/>
      <c r="PJE92"/>
      <c r="PJF92"/>
      <c r="PJG92"/>
      <c r="PJH92"/>
      <c r="PJI92"/>
      <c r="PJJ92"/>
      <c r="PJK92"/>
      <c r="PJL92"/>
      <c r="PJM92"/>
      <c r="PJN92"/>
      <c r="PJO92"/>
      <c r="PJP92"/>
      <c r="PJQ92"/>
      <c r="PJR92"/>
      <c r="PJS92"/>
      <c r="PJT92"/>
      <c r="PJU92"/>
      <c r="PJV92"/>
      <c r="PJW92"/>
      <c r="PJX92"/>
      <c r="PJY92"/>
      <c r="PJZ92"/>
      <c r="PKA92"/>
      <c r="PKB92"/>
      <c r="PKC92"/>
      <c r="PKD92"/>
      <c r="PKE92"/>
      <c r="PKF92"/>
      <c r="PKG92"/>
      <c r="PKH92"/>
      <c r="PKI92"/>
      <c r="PKJ92"/>
      <c r="PKK92"/>
      <c r="PKL92"/>
      <c r="PKM92"/>
      <c r="PKN92"/>
      <c r="PKO92"/>
      <c r="PKP92"/>
      <c r="PKQ92"/>
      <c r="PKR92"/>
      <c r="PKS92"/>
      <c r="PKT92"/>
      <c r="PKU92"/>
      <c r="PKV92"/>
      <c r="PKW92"/>
      <c r="PKX92"/>
      <c r="PKY92"/>
      <c r="PKZ92"/>
      <c r="PLA92"/>
      <c r="PLB92"/>
      <c r="PLC92"/>
      <c r="PLD92"/>
      <c r="PLE92"/>
      <c r="PLF92"/>
      <c r="PLG92"/>
      <c r="PLH92"/>
      <c r="PLI92"/>
      <c r="PLJ92"/>
      <c r="PLK92"/>
      <c r="PLL92"/>
      <c r="PLM92"/>
      <c r="PLN92"/>
      <c r="PLO92"/>
      <c r="PLP92"/>
      <c r="PLQ92"/>
      <c r="PLR92"/>
      <c r="PLS92"/>
      <c r="PLT92"/>
      <c r="PLU92"/>
      <c r="PLV92"/>
      <c r="PLW92"/>
      <c r="PLX92"/>
      <c r="PLY92"/>
      <c r="PLZ92"/>
      <c r="PMA92"/>
      <c r="PMB92"/>
      <c r="PMC92"/>
      <c r="PMD92"/>
      <c r="PME92"/>
      <c r="PMF92"/>
      <c r="PMG92"/>
      <c r="PMH92"/>
      <c r="PMI92"/>
      <c r="PMJ92"/>
      <c r="PMK92"/>
      <c r="PML92"/>
      <c r="PMM92"/>
      <c r="PMN92"/>
      <c r="PMO92"/>
      <c r="PMP92"/>
      <c r="PMQ92"/>
      <c r="PMR92"/>
      <c r="PMS92"/>
      <c r="PMT92"/>
      <c r="PMU92"/>
      <c r="PMV92"/>
      <c r="PMW92"/>
      <c r="PMX92"/>
      <c r="PMY92"/>
      <c r="PMZ92"/>
      <c r="PNA92"/>
      <c r="PNB92"/>
      <c r="PNC92"/>
      <c r="PND92"/>
      <c r="PNE92"/>
      <c r="PNF92"/>
      <c r="PNG92"/>
      <c r="PNH92"/>
      <c r="PNI92"/>
      <c r="PNJ92"/>
      <c r="PNK92"/>
      <c r="PNL92"/>
      <c r="PNM92"/>
      <c r="PNN92"/>
      <c r="PNO92"/>
      <c r="PNP92"/>
      <c r="PNQ92"/>
      <c r="PNR92"/>
      <c r="PNS92"/>
      <c r="PNT92"/>
      <c r="PNU92"/>
      <c r="PNV92"/>
      <c r="PNW92"/>
      <c r="PNX92"/>
      <c r="PNY92"/>
      <c r="PNZ92"/>
      <c r="POA92"/>
      <c r="POB92"/>
      <c r="POC92"/>
      <c r="POD92"/>
      <c r="POE92"/>
      <c r="POF92"/>
      <c r="POG92"/>
      <c r="POH92"/>
      <c r="POI92"/>
      <c r="POJ92"/>
      <c r="POK92"/>
      <c r="POL92"/>
      <c r="POM92"/>
      <c r="PON92"/>
      <c r="POO92"/>
      <c r="POP92"/>
      <c r="POQ92"/>
      <c r="POR92"/>
      <c r="POS92"/>
      <c r="POT92"/>
      <c r="POU92"/>
      <c r="POV92"/>
      <c r="POW92"/>
      <c r="POX92"/>
      <c r="POY92"/>
      <c r="POZ92"/>
      <c r="PPA92"/>
      <c r="PPB92"/>
      <c r="PPC92"/>
      <c r="PPD92"/>
      <c r="PPE92"/>
      <c r="PPF92"/>
      <c r="PPG92"/>
      <c r="PPH92"/>
      <c r="PPI92"/>
      <c r="PPJ92"/>
      <c r="PPK92"/>
      <c r="PPL92"/>
      <c r="PPM92"/>
      <c r="PPN92"/>
      <c r="PPO92"/>
      <c r="PPP92"/>
      <c r="PPQ92"/>
      <c r="PPR92"/>
      <c r="PPS92"/>
      <c r="PPT92"/>
      <c r="PPU92"/>
      <c r="PPV92"/>
      <c r="PPW92"/>
      <c r="PPX92"/>
      <c r="PPY92"/>
      <c r="PPZ92"/>
      <c r="PQA92"/>
      <c r="PQB92"/>
      <c r="PQC92"/>
      <c r="PQD92"/>
      <c r="PQE92"/>
      <c r="PQF92"/>
      <c r="PQG92"/>
      <c r="PQH92"/>
      <c r="PQI92"/>
      <c r="PQJ92"/>
      <c r="PQK92"/>
      <c r="PQL92"/>
      <c r="PQM92"/>
      <c r="PQN92"/>
      <c r="PQO92"/>
      <c r="PQP92"/>
      <c r="PQQ92"/>
      <c r="PQR92"/>
      <c r="PQS92"/>
      <c r="PQT92"/>
      <c r="PQU92"/>
      <c r="PQV92"/>
      <c r="PQW92"/>
      <c r="PQX92"/>
      <c r="PQY92"/>
      <c r="PQZ92"/>
      <c r="PRA92"/>
      <c r="PRB92"/>
      <c r="PRC92"/>
      <c r="PRD92"/>
      <c r="PRE92"/>
      <c r="PRF92"/>
      <c r="PRG92"/>
      <c r="PRH92"/>
      <c r="PRI92"/>
      <c r="PRJ92"/>
      <c r="PRK92"/>
      <c r="PRL92"/>
      <c r="PRM92"/>
      <c r="PRN92"/>
      <c r="PRO92"/>
      <c r="PRP92"/>
      <c r="PRQ92"/>
      <c r="PRR92"/>
      <c r="PRS92"/>
      <c r="PRT92"/>
      <c r="PRU92"/>
      <c r="PRV92"/>
      <c r="PRW92"/>
      <c r="PRX92"/>
      <c r="PRY92"/>
      <c r="PRZ92"/>
      <c r="PSA92"/>
      <c r="PSB92"/>
      <c r="PSC92"/>
      <c r="PSD92"/>
      <c r="PSE92"/>
      <c r="PSF92"/>
      <c r="PSG92"/>
      <c r="PSH92"/>
      <c r="PSI92"/>
      <c r="PSJ92"/>
      <c r="PSK92"/>
      <c r="PSL92"/>
      <c r="PSM92"/>
      <c r="PSN92"/>
      <c r="PSO92"/>
      <c r="PSP92"/>
      <c r="PSQ92"/>
      <c r="PSR92"/>
      <c r="PSS92"/>
      <c r="PST92"/>
      <c r="PSU92"/>
      <c r="PSV92"/>
      <c r="PSW92"/>
      <c r="PSX92"/>
      <c r="PSY92"/>
      <c r="PSZ92"/>
      <c r="PTA92"/>
      <c r="PTB92"/>
      <c r="PTC92"/>
      <c r="PTD92"/>
      <c r="PTE92"/>
      <c r="PTF92"/>
      <c r="PTG92"/>
      <c r="PTH92"/>
      <c r="PTI92"/>
      <c r="PTJ92"/>
      <c r="PTK92"/>
      <c r="PTL92"/>
      <c r="PTM92"/>
      <c r="PTN92"/>
      <c r="PTO92"/>
      <c r="PTP92"/>
      <c r="PTQ92"/>
      <c r="PTR92"/>
      <c r="PTS92"/>
      <c r="PTT92"/>
      <c r="PTU92"/>
      <c r="PTV92"/>
      <c r="PTW92"/>
      <c r="PTX92"/>
      <c r="PTY92"/>
      <c r="PTZ92"/>
      <c r="PUA92"/>
      <c r="PUB92"/>
      <c r="PUC92"/>
      <c r="PUD92"/>
      <c r="PUE92"/>
      <c r="PUF92"/>
      <c r="PUG92"/>
      <c r="PUH92"/>
      <c r="PUI92"/>
      <c r="PUJ92"/>
      <c r="PUK92"/>
      <c r="PUL92"/>
      <c r="PUM92"/>
      <c r="PUN92"/>
      <c r="PUO92"/>
      <c r="PUP92"/>
      <c r="PUQ92"/>
      <c r="PUR92"/>
      <c r="PUS92"/>
      <c r="PUT92"/>
      <c r="PUU92"/>
      <c r="PUV92"/>
      <c r="PUW92"/>
      <c r="PUX92"/>
      <c r="PUY92"/>
      <c r="PUZ92"/>
      <c r="PVA92"/>
      <c r="PVB92"/>
      <c r="PVC92"/>
      <c r="PVD92"/>
      <c r="PVE92"/>
      <c r="PVF92"/>
      <c r="PVG92"/>
      <c r="PVH92"/>
      <c r="PVI92"/>
      <c r="PVJ92"/>
      <c r="PVK92"/>
      <c r="PVL92"/>
      <c r="PVM92"/>
      <c r="PVN92"/>
      <c r="PVO92"/>
      <c r="PVP92"/>
      <c r="PVQ92"/>
      <c r="PVR92"/>
      <c r="PVS92"/>
      <c r="PVT92"/>
      <c r="PVU92"/>
      <c r="PVV92"/>
      <c r="PVW92"/>
      <c r="PVX92"/>
      <c r="PVY92"/>
      <c r="PVZ92"/>
      <c r="PWA92"/>
      <c r="PWB92"/>
      <c r="PWC92"/>
      <c r="PWD92"/>
      <c r="PWE92"/>
      <c r="PWF92"/>
      <c r="PWG92"/>
      <c r="PWH92"/>
      <c r="PWI92"/>
      <c r="PWJ92"/>
      <c r="PWK92"/>
      <c r="PWL92"/>
      <c r="PWM92"/>
      <c r="PWN92"/>
      <c r="PWO92"/>
      <c r="PWP92"/>
      <c r="PWQ92"/>
      <c r="PWR92"/>
      <c r="PWS92"/>
      <c r="PWT92"/>
      <c r="PWU92"/>
      <c r="PWV92"/>
      <c r="PWW92"/>
      <c r="PWX92"/>
      <c r="PWY92"/>
      <c r="PWZ92"/>
      <c r="PXA92"/>
      <c r="PXB92"/>
      <c r="PXC92"/>
      <c r="PXD92"/>
      <c r="PXE92"/>
      <c r="PXF92"/>
      <c r="PXG92"/>
      <c r="PXH92"/>
      <c r="PXI92"/>
      <c r="PXJ92"/>
      <c r="PXK92"/>
      <c r="PXL92"/>
      <c r="PXM92"/>
      <c r="PXN92"/>
      <c r="PXO92"/>
      <c r="PXP92"/>
      <c r="PXQ92"/>
      <c r="PXR92"/>
      <c r="PXS92"/>
      <c r="PXT92"/>
      <c r="PXU92"/>
      <c r="PXV92"/>
      <c r="PXW92"/>
      <c r="PXX92"/>
      <c r="PXY92"/>
      <c r="PXZ92"/>
      <c r="PYA92"/>
      <c r="PYB92"/>
      <c r="PYC92"/>
      <c r="PYD92"/>
      <c r="PYE92"/>
      <c r="PYF92"/>
      <c r="PYG92"/>
      <c r="PYH92"/>
      <c r="PYI92"/>
      <c r="PYJ92"/>
      <c r="PYK92"/>
      <c r="PYL92"/>
      <c r="PYM92"/>
      <c r="PYN92"/>
      <c r="PYO92"/>
      <c r="PYP92"/>
      <c r="PYQ92"/>
      <c r="PYR92"/>
      <c r="PYS92"/>
      <c r="PYT92"/>
      <c r="PYU92"/>
      <c r="PYV92"/>
      <c r="PYW92"/>
      <c r="PYX92"/>
      <c r="PYY92"/>
      <c r="PYZ92"/>
      <c r="PZA92"/>
      <c r="PZB92"/>
      <c r="PZC92"/>
      <c r="PZD92"/>
      <c r="PZE92"/>
      <c r="PZF92"/>
      <c r="PZG92"/>
      <c r="PZH92"/>
      <c r="PZI92"/>
      <c r="PZJ92"/>
      <c r="PZK92"/>
      <c r="PZL92"/>
      <c r="PZM92"/>
      <c r="PZN92"/>
      <c r="PZO92"/>
      <c r="PZP92"/>
      <c r="PZQ92"/>
      <c r="PZR92"/>
      <c r="PZS92"/>
      <c r="PZT92"/>
      <c r="PZU92"/>
      <c r="PZV92"/>
      <c r="PZW92"/>
      <c r="PZX92"/>
      <c r="PZY92"/>
      <c r="PZZ92"/>
      <c r="QAA92"/>
      <c r="QAB92"/>
      <c r="QAC92"/>
      <c r="QAD92"/>
      <c r="QAE92"/>
      <c r="QAF92"/>
      <c r="QAG92"/>
      <c r="QAH92"/>
      <c r="QAI92"/>
      <c r="QAJ92"/>
      <c r="QAK92"/>
      <c r="QAL92"/>
      <c r="QAM92"/>
      <c r="QAN92"/>
      <c r="QAO92"/>
      <c r="QAP92"/>
      <c r="QAQ92"/>
      <c r="QAR92"/>
      <c r="QAS92"/>
      <c r="QAT92"/>
      <c r="QAU92"/>
      <c r="QAV92"/>
      <c r="QAW92"/>
      <c r="QAX92"/>
      <c r="QAY92"/>
      <c r="QAZ92"/>
      <c r="QBA92"/>
      <c r="QBB92"/>
      <c r="QBC92"/>
      <c r="QBD92"/>
      <c r="QBE92"/>
      <c r="QBF92"/>
      <c r="QBG92"/>
      <c r="QBH92"/>
      <c r="QBI92"/>
      <c r="QBJ92"/>
      <c r="QBK92"/>
      <c r="QBL92"/>
      <c r="QBM92"/>
      <c r="QBN92"/>
      <c r="QBO92"/>
      <c r="QBP92"/>
      <c r="QBQ92"/>
      <c r="QBR92"/>
      <c r="QBS92"/>
      <c r="QBT92"/>
      <c r="QBU92"/>
      <c r="QBV92"/>
      <c r="QBW92"/>
      <c r="QBX92"/>
      <c r="QBY92"/>
      <c r="QBZ92"/>
      <c r="QCA92"/>
      <c r="QCB92"/>
      <c r="QCC92"/>
      <c r="QCD92"/>
      <c r="QCE92"/>
      <c r="QCF92"/>
      <c r="QCG92"/>
      <c r="QCH92"/>
      <c r="QCI92"/>
      <c r="QCJ92"/>
      <c r="QCK92"/>
      <c r="QCL92"/>
      <c r="QCM92"/>
      <c r="QCN92"/>
      <c r="QCO92"/>
      <c r="QCP92"/>
      <c r="QCQ92"/>
      <c r="QCR92"/>
      <c r="QCS92"/>
      <c r="QCT92"/>
      <c r="QCU92"/>
      <c r="QCV92"/>
      <c r="QCW92"/>
      <c r="QCX92"/>
      <c r="QCY92"/>
      <c r="QCZ92"/>
      <c r="QDA92"/>
      <c r="QDB92"/>
      <c r="QDC92"/>
      <c r="QDD92"/>
      <c r="QDE92"/>
      <c r="QDF92"/>
      <c r="QDG92"/>
      <c r="QDH92"/>
      <c r="QDI92"/>
      <c r="QDJ92"/>
      <c r="QDK92"/>
      <c r="QDL92"/>
      <c r="QDM92"/>
      <c r="QDN92"/>
      <c r="QDO92"/>
      <c r="QDP92"/>
      <c r="QDQ92"/>
      <c r="QDR92"/>
      <c r="QDS92"/>
      <c r="QDT92"/>
      <c r="QDU92"/>
      <c r="QDV92"/>
      <c r="QDW92"/>
      <c r="QDX92"/>
      <c r="QDY92"/>
      <c r="QDZ92"/>
      <c r="QEA92"/>
      <c r="QEB92"/>
      <c r="QEC92"/>
      <c r="QED92"/>
      <c r="QEE92"/>
      <c r="QEF92"/>
      <c r="QEG92"/>
      <c r="QEH92"/>
      <c r="QEI92"/>
      <c r="QEJ92"/>
      <c r="QEK92"/>
      <c r="QEL92"/>
      <c r="QEM92"/>
      <c r="QEN92"/>
      <c r="QEO92"/>
      <c r="QEP92"/>
      <c r="QEQ92"/>
      <c r="QER92"/>
      <c r="QES92"/>
      <c r="QET92"/>
      <c r="QEU92"/>
      <c r="QEV92"/>
      <c r="QEW92"/>
      <c r="QEX92"/>
      <c r="QEY92"/>
      <c r="QEZ92"/>
      <c r="QFA92"/>
      <c r="QFB92"/>
      <c r="QFC92"/>
      <c r="QFD92"/>
      <c r="QFE92"/>
      <c r="QFF92"/>
      <c r="QFG92"/>
      <c r="QFH92"/>
      <c r="QFI92"/>
      <c r="QFJ92"/>
      <c r="QFK92"/>
      <c r="QFL92"/>
      <c r="QFM92"/>
      <c r="QFN92"/>
      <c r="QFO92"/>
      <c r="QFP92"/>
      <c r="QFQ92"/>
      <c r="QFR92"/>
      <c r="QFS92"/>
      <c r="QFT92"/>
      <c r="QFU92"/>
      <c r="QFV92"/>
      <c r="QFW92"/>
      <c r="QFX92"/>
      <c r="QFY92"/>
      <c r="QFZ92"/>
      <c r="QGA92"/>
      <c r="QGB92"/>
      <c r="QGC92"/>
      <c r="QGD92"/>
      <c r="QGE92"/>
      <c r="QGF92"/>
      <c r="QGG92"/>
      <c r="QGH92"/>
      <c r="QGI92"/>
      <c r="QGJ92"/>
      <c r="QGK92"/>
      <c r="QGL92"/>
      <c r="QGM92"/>
      <c r="QGN92"/>
      <c r="QGO92"/>
      <c r="QGP92"/>
      <c r="QGQ92"/>
      <c r="QGR92"/>
      <c r="QGS92"/>
      <c r="QGT92"/>
      <c r="QGU92"/>
      <c r="QGV92"/>
      <c r="QGW92"/>
      <c r="QGX92"/>
      <c r="QGY92"/>
      <c r="QGZ92"/>
      <c r="QHA92"/>
      <c r="QHB92"/>
      <c r="QHC92"/>
      <c r="QHD92"/>
      <c r="QHE92"/>
      <c r="QHF92"/>
      <c r="QHG92"/>
      <c r="QHH92"/>
      <c r="QHI92"/>
      <c r="QHJ92"/>
      <c r="QHK92"/>
      <c r="QHL92"/>
      <c r="QHM92"/>
      <c r="QHN92"/>
      <c r="QHO92"/>
      <c r="QHP92"/>
      <c r="QHQ92"/>
      <c r="QHR92"/>
      <c r="QHS92"/>
      <c r="QHT92"/>
      <c r="QHU92"/>
      <c r="QHV92"/>
      <c r="QHW92"/>
      <c r="QHX92"/>
      <c r="QHY92"/>
      <c r="QHZ92"/>
      <c r="QIA92"/>
      <c r="QIB92"/>
      <c r="QIC92"/>
      <c r="QID92"/>
      <c r="QIE92"/>
      <c r="QIF92"/>
      <c r="QIG92"/>
      <c r="QIH92"/>
      <c r="QII92"/>
      <c r="QIJ92"/>
      <c r="QIK92"/>
      <c r="QIL92"/>
      <c r="QIM92"/>
      <c r="QIN92"/>
      <c r="QIO92"/>
      <c r="QIP92"/>
      <c r="QIQ92"/>
      <c r="QIR92"/>
      <c r="QIS92"/>
      <c r="QIT92"/>
      <c r="QIU92"/>
      <c r="QIV92"/>
      <c r="QIW92"/>
      <c r="QIX92"/>
      <c r="QIY92"/>
      <c r="QIZ92"/>
      <c r="QJA92"/>
      <c r="QJB92"/>
      <c r="QJC92"/>
      <c r="QJD92"/>
      <c r="QJE92"/>
      <c r="QJF92"/>
      <c r="QJG92"/>
      <c r="QJH92"/>
      <c r="QJI92"/>
      <c r="QJJ92"/>
      <c r="QJK92"/>
      <c r="QJL92"/>
      <c r="QJM92"/>
      <c r="QJN92"/>
      <c r="QJO92"/>
      <c r="QJP92"/>
      <c r="QJQ92"/>
      <c r="QJR92"/>
      <c r="QJS92"/>
      <c r="QJT92"/>
      <c r="QJU92"/>
      <c r="QJV92"/>
      <c r="QJW92"/>
      <c r="QJX92"/>
      <c r="QJY92"/>
      <c r="QJZ92"/>
      <c r="QKA92"/>
      <c r="QKB92"/>
      <c r="QKC92"/>
      <c r="QKD92"/>
      <c r="QKE92"/>
      <c r="QKF92"/>
      <c r="QKG92"/>
      <c r="QKH92"/>
      <c r="QKI92"/>
      <c r="QKJ92"/>
      <c r="QKK92"/>
      <c r="QKL92"/>
      <c r="QKM92"/>
      <c r="QKN92"/>
      <c r="QKO92"/>
      <c r="QKP92"/>
      <c r="QKQ92"/>
      <c r="QKR92"/>
      <c r="QKS92"/>
      <c r="QKT92"/>
      <c r="QKU92"/>
      <c r="QKV92"/>
      <c r="QKW92"/>
      <c r="QKX92"/>
      <c r="QKY92"/>
      <c r="QKZ92"/>
      <c r="QLA92"/>
      <c r="QLB92"/>
      <c r="QLC92"/>
      <c r="QLD92"/>
      <c r="QLE92"/>
      <c r="QLF92"/>
      <c r="QLG92"/>
      <c r="QLH92"/>
      <c r="QLI92"/>
      <c r="QLJ92"/>
      <c r="QLK92"/>
      <c r="QLL92"/>
      <c r="QLM92"/>
      <c r="QLN92"/>
      <c r="QLO92"/>
      <c r="QLP92"/>
      <c r="QLQ92"/>
      <c r="QLR92"/>
      <c r="QLS92"/>
      <c r="QLT92"/>
      <c r="QLU92"/>
      <c r="QLV92"/>
      <c r="QLW92"/>
      <c r="QLX92"/>
      <c r="QLY92"/>
      <c r="QLZ92"/>
      <c r="QMA92"/>
      <c r="QMB92"/>
      <c r="QMC92"/>
      <c r="QMD92"/>
      <c r="QME92"/>
      <c r="QMF92"/>
      <c r="QMG92"/>
      <c r="QMH92"/>
      <c r="QMI92"/>
      <c r="QMJ92"/>
      <c r="QMK92"/>
      <c r="QML92"/>
      <c r="QMM92"/>
      <c r="QMN92"/>
      <c r="QMO92"/>
      <c r="QMP92"/>
      <c r="QMQ92"/>
      <c r="QMR92"/>
      <c r="QMS92"/>
      <c r="QMT92"/>
      <c r="QMU92"/>
      <c r="QMV92"/>
      <c r="QMW92"/>
      <c r="QMX92"/>
      <c r="QMY92"/>
      <c r="QMZ92"/>
      <c r="QNA92"/>
      <c r="QNB92"/>
      <c r="QNC92"/>
      <c r="QND92"/>
      <c r="QNE92"/>
      <c r="QNF92"/>
      <c r="QNG92"/>
      <c r="QNH92"/>
      <c r="QNI92"/>
      <c r="QNJ92"/>
      <c r="QNK92"/>
      <c r="QNL92"/>
      <c r="QNM92"/>
      <c r="QNN92"/>
      <c r="QNO92"/>
      <c r="QNP92"/>
      <c r="QNQ92"/>
      <c r="QNR92"/>
      <c r="QNS92"/>
      <c r="QNT92"/>
      <c r="QNU92"/>
      <c r="QNV92"/>
      <c r="QNW92"/>
      <c r="QNX92"/>
      <c r="QNY92"/>
      <c r="QNZ92"/>
      <c r="QOA92"/>
      <c r="QOB92"/>
      <c r="QOC92"/>
      <c r="QOD92"/>
      <c r="QOE92"/>
      <c r="QOF92"/>
      <c r="QOG92"/>
      <c r="QOH92"/>
      <c r="QOI92"/>
      <c r="QOJ92"/>
      <c r="QOK92"/>
      <c r="QOL92"/>
      <c r="QOM92"/>
      <c r="QON92"/>
      <c r="QOO92"/>
      <c r="QOP92"/>
      <c r="QOQ92"/>
      <c r="QOR92"/>
      <c r="QOS92"/>
      <c r="QOT92"/>
      <c r="QOU92"/>
      <c r="QOV92"/>
      <c r="QOW92"/>
      <c r="QOX92"/>
      <c r="QOY92"/>
      <c r="QOZ92"/>
      <c r="QPA92"/>
      <c r="QPB92"/>
      <c r="QPC92"/>
      <c r="QPD92"/>
      <c r="QPE92"/>
      <c r="QPF92"/>
      <c r="QPG92"/>
      <c r="QPH92"/>
      <c r="QPI92"/>
      <c r="QPJ92"/>
      <c r="QPK92"/>
      <c r="QPL92"/>
      <c r="QPM92"/>
      <c r="QPN92"/>
      <c r="QPO92"/>
      <c r="QPP92"/>
      <c r="QPQ92"/>
      <c r="QPR92"/>
      <c r="QPS92"/>
      <c r="QPT92"/>
      <c r="QPU92"/>
      <c r="QPV92"/>
      <c r="QPW92"/>
      <c r="QPX92"/>
      <c r="QPY92"/>
      <c r="QPZ92"/>
      <c r="QQA92"/>
      <c r="QQB92"/>
      <c r="QQC92"/>
      <c r="QQD92"/>
      <c r="QQE92"/>
      <c r="QQF92"/>
      <c r="QQG92"/>
      <c r="QQH92"/>
      <c r="QQI92"/>
      <c r="QQJ92"/>
      <c r="QQK92"/>
      <c r="QQL92"/>
      <c r="QQM92"/>
      <c r="QQN92"/>
      <c r="QQO92"/>
      <c r="QQP92"/>
      <c r="QQQ92"/>
      <c r="QQR92"/>
      <c r="QQS92"/>
      <c r="QQT92"/>
      <c r="QQU92"/>
      <c r="QQV92"/>
      <c r="QQW92"/>
      <c r="QQX92"/>
      <c r="QQY92"/>
      <c r="QQZ92"/>
      <c r="QRA92"/>
      <c r="QRB92"/>
      <c r="QRC92"/>
      <c r="QRD92"/>
      <c r="QRE92"/>
      <c r="QRF92"/>
      <c r="QRG92"/>
      <c r="QRH92"/>
      <c r="QRI92"/>
      <c r="QRJ92"/>
      <c r="QRK92"/>
      <c r="QRL92"/>
      <c r="QRM92"/>
      <c r="QRN92"/>
      <c r="QRO92"/>
      <c r="QRP92"/>
      <c r="QRQ92"/>
      <c r="QRR92"/>
      <c r="QRS92"/>
      <c r="QRT92"/>
      <c r="QRU92"/>
      <c r="QRV92"/>
      <c r="QRW92"/>
      <c r="QRX92"/>
      <c r="QRY92"/>
      <c r="QRZ92"/>
      <c r="QSA92"/>
      <c r="QSB92"/>
      <c r="QSC92"/>
      <c r="QSD92"/>
      <c r="QSE92"/>
      <c r="QSF92"/>
      <c r="QSG92"/>
      <c r="QSH92"/>
      <c r="QSI92"/>
      <c r="QSJ92"/>
      <c r="QSK92"/>
      <c r="QSL92"/>
      <c r="QSM92"/>
      <c r="QSN92"/>
      <c r="QSO92"/>
      <c r="QSP92"/>
      <c r="QSQ92"/>
      <c r="QSR92"/>
      <c r="QSS92"/>
      <c r="QST92"/>
      <c r="QSU92"/>
      <c r="QSV92"/>
      <c r="QSW92"/>
      <c r="QSX92"/>
      <c r="QSY92"/>
      <c r="QSZ92"/>
      <c r="QTA92"/>
      <c r="QTB92"/>
      <c r="QTC92"/>
      <c r="QTD92"/>
      <c r="QTE92"/>
      <c r="QTF92"/>
      <c r="QTG92"/>
      <c r="QTH92"/>
      <c r="QTI92"/>
      <c r="QTJ92"/>
      <c r="QTK92"/>
      <c r="QTL92"/>
      <c r="QTM92"/>
      <c r="QTN92"/>
      <c r="QTO92"/>
      <c r="QTP92"/>
      <c r="QTQ92"/>
      <c r="QTR92"/>
      <c r="QTS92"/>
      <c r="QTT92"/>
      <c r="QTU92"/>
      <c r="QTV92"/>
      <c r="QTW92"/>
      <c r="QTX92"/>
      <c r="QTY92"/>
      <c r="QTZ92"/>
      <c r="QUA92"/>
      <c r="QUB92"/>
      <c r="QUC92"/>
      <c r="QUD92"/>
      <c r="QUE92"/>
      <c r="QUF92"/>
      <c r="QUG92"/>
      <c r="QUH92"/>
      <c r="QUI92"/>
      <c r="QUJ92"/>
      <c r="QUK92"/>
      <c r="QUL92"/>
      <c r="QUM92"/>
      <c r="QUN92"/>
      <c r="QUO92"/>
      <c r="QUP92"/>
      <c r="QUQ92"/>
      <c r="QUR92"/>
      <c r="QUS92"/>
      <c r="QUT92"/>
      <c r="QUU92"/>
      <c r="QUV92"/>
      <c r="QUW92"/>
      <c r="QUX92"/>
      <c r="QUY92"/>
      <c r="QUZ92"/>
      <c r="QVA92"/>
      <c r="QVB92"/>
      <c r="QVC92"/>
      <c r="QVD92"/>
      <c r="QVE92"/>
      <c r="QVF92"/>
      <c r="QVG92"/>
      <c r="QVH92"/>
      <c r="QVI92"/>
      <c r="QVJ92"/>
      <c r="QVK92"/>
      <c r="QVL92"/>
      <c r="QVM92"/>
      <c r="QVN92"/>
      <c r="QVO92"/>
      <c r="QVP92"/>
      <c r="QVQ92"/>
      <c r="QVR92"/>
      <c r="QVS92"/>
      <c r="QVT92"/>
      <c r="QVU92"/>
      <c r="QVV92"/>
      <c r="QVW92"/>
      <c r="QVX92"/>
      <c r="QVY92"/>
      <c r="QVZ92"/>
      <c r="QWA92"/>
      <c r="QWB92"/>
      <c r="QWC92"/>
      <c r="QWD92"/>
      <c r="QWE92"/>
      <c r="QWF92"/>
      <c r="QWG92"/>
      <c r="QWH92"/>
      <c r="QWI92"/>
      <c r="QWJ92"/>
      <c r="QWK92"/>
      <c r="QWL92"/>
      <c r="QWM92"/>
      <c r="QWN92"/>
      <c r="QWO92"/>
      <c r="QWP92"/>
      <c r="QWQ92"/>
      <c r="QWR92"/>
      <c r="QWS92"/>
      <c r="QWT92"/>
      <c r="QWU92"/>
      <c r="QWV92"/>
      <c r="QWW92"/>
      <c r="QWX92"/>
      <c r="QWY92"/>
      <c r="QWZ92"/>
      <c r="QXA92"/>
      <c r="QXB92"/>
      <c r="QXC92"/>
      <c r="QXD92"/>
      <c r="QXE92"/>
      <c r="QXF92"/>
      <c r="QXG92"/>
      <c r="QXH92"/>
      <c r="QXI92"/>
      <c r="QXJ92"/>
      <c r="QXK92"/>
      <c r="QXL92"/>
      <c r="QXM92"/>
      <c r="QXN92"/>
      <c r="QXO92"/>
      <c r="QXP92"/>
      <c r="QXQ92"/>
      <c r="QXR92"/>
      <c r="QXS92"/>
      <c r="QXT92"/>
      <c r="QXU92"/>
      <c r="QXV92"/>
      <c r="QXW92"/>
      <c r="QXX92"/>
      <c r="QXY92"/>
      <c r="QXZ92"/>
      <c r="QYA92"/>
      <c r="QYB92"/>
      <c r="QYC92"/>
      <c r="QYD92"/>
      <c r="QYE92"/>
      <c r="QYF92"/>
      <c r="QYG92"/>
      <c r="QYH92"/>
      <c r="QYI92"/>
      <c r="QYJ92"/>
      <c r="QYK92"/>
      <c r="QYL92"/>
      <c r="QYM92"/>
      <c r="QYN92"/>
      <c r="QYO92"/>
      <c r="QYP92"/>
      <c r="QYQ92"/>
      <c r="QYR92"/>
      <c r="QYS92"/>
      <c r="QYT92"/>
      <c r="QYU92"/>
      <c r="QYV92"/>
      <c r="QYW92"/>
      <c r="QYX92"/>
      <c r="QYY92"/>
      <c r="QYZ92"/>
      <c r="QZA92"/>
      <c r="QZB92"/>
      <c r="QZC92"/>
      <c r="QZD92"/>
      <c r="QZE92"/>
      <c r="QZF92"/>
      <c r="QZG92"/>
      <c r="QZH92"/>
      <c r="QZI92"/>
      <c r="QZJ92"/>
      <c r="QZK92"/>
      <c r="QZL92"/>
      <c r="QZM92"/>
      <c r="QZN92"/>
      <c r="QZO92"/>
      <c r="QZP92"/>
      <c r="QZQ92"/>
      <c r="QZR92"/>
      <c r="QZS92"/>
      <c r="QZT92"/>
      <c r="QZU92"/>
      <c r="QZV92"/>
      <c r="QZW92"/>
      <c r="QZX92"/>
      <c r="QZY92"/>
      <c r="QZZ92"/>
      <c r="RAA92"/>
      <c r="RAB92"/>
      <c r="RAC92"/>
      <c r="RAD92"/>
      <c r="RAE92"/>
      <c r="RAF92"/>
      <c r="RAG92"/>
      <c r="RAH92"/>
      <c r="RAI92"/>
      <c r="RAJ92"/>
      <c r="RAK92"/>
      <c r="RAL92"/>
      <c r="RAM92"/>
      <c r="RAN92"/>
      <c r="RAO92"/>
      <c r="RAP92"/>
      <c r="RAQ92"/>
      <c r="RAR92"/>
      <c r="RAS92"/>
      <c r="RAT92"/>
      <c r="RAU92"/>
      <c r="RAV92"/>
      <c r="RAW92"/>
      <c r="RAX92"/>
      <c r="RAY92"/>
      <c r="RAZ92"/>
      <c r="RBA92"/>
      <c r="RBB92"/>
      <c r="RBC92"/>
      <c r="RBD92"/>
      <c r="RBE92"/>
      <c r="RBF92"/>
      <c r="RBG92"/>
      <c r="RBH92"/>
      <c r="RBI92"/>
      <c r="RBJ92"/>
      <c r="RBK92"/>
      <c r="RBL92"/>
      <c r="RBM92"/>
      <c r="RBN92"/>
      <c r="RBO92"/>
      <c r="RBP92"/>
      <c r="RBQ92"/>
      <c r="RBR92"/>
      <c r="RBS92"/>
      <c r="RBT92"/>
      <c r="RBU92"/>
      <c r="RBV92"/>
      <c r="RBW92"/>
      <c r="RBX92"/>
      <c r="RBY92"/>
      <c r="RBZ92"/>
      <c r="RCA92"/>
      <c r="RCB92"/>
      <c r="RCC92"/>
      <c r="RCD92"/>
      <c r="RCE92"/>
      <c r="RCF92"/>
      <c r="RCG92"/>
      <c r="RCH92"/>
      <c r="RCI92"/>
      <c r="RCJ92"/>
      <c r="RCK92"/>
      <c r="RCL92"/>
      <c r="RCM92"/>
      <c r="RCN92"/>
      <c r="RCO92"/>
      <c r="RCP92"/>
      <c r="RCQ92"/>
      <c r="RCR92"/>
      <c r="RCS92"/>
      <c r="RCT92"/>
      <c r="RCU92"/>
      <c r="RCV92"/>
      <c r="RCW92"/>
      <c r="RCX92"/>
      <c r="RCY92"/>
      <c r="RCZ92"/>
      <c r="RDA92"/>
      <c r="RDB92"/>
      <c r="RDC92"/>
      <c r="RDD92"/>
      <c r="RDE92"/>
      <c r="RDF92"/>
      <c r="RDG92"/>
      <c r="RDH92"/>
      <c r="RDI92"/>
      <c r="RDJ92"/>
      <c r="RDK92"/>
      <c r="RDL92"/>
      <c r="RDM92"/>
      <c r="RDN92"/>
      <c r="RDO92"/>
      <c r="RDP92"/>
      <c r="RDQ92"/>
      <c r="RDR92"/>
      <c r="RDS92"/>
      <c r="RDT92"/>
      <c r="RDU92"/>
      <c r="RDV92"/>
      <c r="RDW92"/>
      <c r="RDX92"/>
      <c r="RDY92"/>
      <c r="RDZ92"/>
      <c r="REA92"/>
      <c r="REB92"/>
      <c r="REC92"/>
      <c r="RED92"/>
      <c r="REE92"/>
      <c r="REF92"/>
      <c r="REG92"/>
      <c r="REH92"/>
      <c r="REI92"/>
      <c r="REJ92"/>
      <c r="REK92"/>
      <c r="REL92"/>
      <c r="REM92"/>
      <c r="REN92"/>
      <c r="REO92"/>
      <c r="REP92"/>
      <c r="REQ92"/>
      <c r="RER92"/>
      <c r="RES92"/>
      <c r="RET92"/>
      <c r="REU92"/>
      <c r="REV92"/>
      <c r="REW92"/>
      <c r="REX92"/>
      <c r="REY92"/>
      <c r="REZ92"/>
      <c r="RFA92"/>
      <c r="RFB92"/>
      <c r="RFC92"/>
      <c r="RFD92"/>
      <c r="RFE92"/>
      <c r="RFF92"/>
      <c r="RFG92"/>
      <c r="RFH92"/>
      <c r="RFI92"/>
      <c r="RFJ92"/>
      <c r="RFK92"/>
      <c r="RFL92"/>
      <c r="RFM92"/>
      <c r="RFN92"/>
      <c r="RFO92"/>
      <c r="RFP92"/>
      <c r="RFQ92"/>
      <c r="RFR92"/>
      <c r="RFS92"/>
      <c r="RFT92"/>
      <c r="RFU92"/>
      <c r="RFV92"/>
      <c r="RFW92"/>
      <c r="RFX92"/>
      <c r="RFY92"/>
      <c r="RFZ92"/>
      <c r="RGA92"/>
      <c r="RGB92"/>
      <c r="RGC92"/>
      <c r="RGD92"/>
      <c r="RGE92"/>
      <c r="RGF92"/>
      <c r="RGG92"/>
      <c r="RGH92"/>
      <c r="RGI92"/>
      <c r="RGJ92"/>
      <c r="RGK92"/>
      <c r="RGL92"/>
      <c r="RGM92"/>
      <c r="RGN92"/>
      <c r="RGO92"/>
      <c r="RGP92"/>
      <c r="RGQ92"/>
      <c r="RGR92"/>
      <c r="RGS92"/>
      <c r="RGT92"/>
      <c r="RGU92"/>
      <c r="RGV92"/>
      <c r="RGW92"/>
      <c r="RGX92"/>
      <c r="RGY92"/>
      <c r="RGZ92"/>
      <c r="RHA92"/>
      <c r="RHB92"/>
      <c r="RHC92"/>
      <c r="RHD92"/>
      <c r="RHE92"/>
      <c r="RHF92"/>
      <c r="RHG92"/>
      <c r="RHH92"/>
      <c r="RHI92"/>
      <c r="RHJ92"/>
      <c r="RHK92"/>
      <c r="RHL92"/>
      <c r="RHM92"/>
      <c r="RHN92"/>
      <c r="RHO92"/>
      <c r="RHP92"/>
      <c r="RHQ92"/>
      <c r="RHR92"/>
      <c r="RHS92"/>
      <c r="RHT92"/>
      <c r="RHU92"/>
      <c r="RHV92"/>
      <c r="RHW92"/>
      <c r="RHX92"/>
      <c r="RHY92"/>
      <c r="RHZ92"/>
      <c r="RIA92"/>
      <c r="RIB92"/>
      <c r="RIC92"/>
      <c r="RID92"/>
      <c r="RIE92"/>
      <c r="RIF92"/>
      <c r="RIG92"/>
      <c r="RIH92"/>
      <c r="RII92"/>
      <c r="RIJ92"/>
      <c r="RIK92"/>
      <c r="RIL92"/>
      <c r="RIM92"/>
      <c r="RIN92"/>
      <c r="RIO92"/>
      <c r="RIP92"/>
      <c r="RIQ92"/>
      <c r="RIR92"/>
      <c r="RIS92"/>
      <c r="RIT92"/>
      <c r="RIU92"/>
      <c r="RIV92"/>
      <c r="RIW92"/>
      <c r="RIX92"/>
      <c r="RIY92"/>
      <c r="RIZ92"/>
      <c r="RJA92"/>
      <c r="RJB92"/>
      <c r="RJC92"/>
      <c r="RJD92"/>
      <c r="RJE92"/>
      <c r="RJF92"/>
      <c r="RJG92"/>
      <c r="RJH92"/>
      <c r="RJI92"/>
      <c r="RJJ92"/>
      <c r="RJK92"/>
      <c r="RJL92"/>
      <c r="RJM92"/>
      <c r="RJN92"/>
      <c r="RJO92"/>
      <c r="RJP92"/>
      <c r="RJQ92"/>
      <c r="RJR92"/>
      <c r="RJS92"/>
      <c r="RJT92"/>
      <c r="RJU92"/>
      <c r="RJV92"/>
      <c r="RJW92"/>
      <c r="RJX92"/>
      <c r="RJY92"/>
      <c r="RJZ92"/>
      <c r="RKA92"/>
      <c r="RKB92"/>
      <c r="RKC92"/>
      <c r="RKD92"/>
      <c r="RKE92"/>
      <c r="RKF92"/>
      <c r="RKG92"/>
      <c r="RKH92"/>
      <c r="RKI92"/>
      <c r="RKJ92"/>
      <c r="RKK92"/>
      <c r="RKL92"/>
      <c r="RKM92"/>
      <c r="RKN92"/>
      <c r="RKO92"/>
      <c r="RKP92"/>
      <c r="RKQ92"/>
      <c r="RKR92"/>
      <c r="RKS92"/>
      <c r="RKT92"/>
      <c r="RKU92"/>
      <c r="RKV92"/>
      <c r="RKW92"/>
      <c r="RKX92"/>
      <c r="RKY92"/>
      <c r="RKZ92"/>
      <c r="RLA92"/>
      <c r="RLB92"/>
      <c r="RLC92"/>
      <c r="RLD92"/>
      <c r="RLE92"/>
      <c r="RLF92"/>
      <c r="RLG92"/>
      <c r="RLH92"/>
      <c r="RLI92"/>
      <c r="RLJ92"/>
      <c r="RLK92"/>
      <c r="RLL92"/>
      <c r="RLM92"/>
      <c r="RLN92"/>
      <c r="RLO92"/>
      <c r="RLP92"/>
      <c r="RLQ92"/>
      <c r="RLR92"/>
      <c r="RLS92"/>
      <c r="RLT92"/>
      <c r="RLU92"/>
      <c r="RLV92"/>
      <c r="RLW92"/>
      <c r="RLX92"/>
      <c r="RLY92"/>
      <c r="RLZ92"/>
      <c r="RMA92"/>
      <c r="RMB92"/>
      <c r="RMC92"/>
      <c r="RMD92"/>
      <c r="RME92"/>
      <c r="RMF92"/>
      <c r="RMG92"/>
      <c r="RMH92"/>
      <c r="RMI92"/>
      <c r="RMJ92"/>
      <c r="RMK92"/>
      <c r="RML92"/>
      <c r="RMM92"/>
      <c r="RMN92"/>
      <c r="RMO92"/>
      <c r="RMP92"/>
      <c r="RMQ92"/>
      <c r="RMR92"/>
      <c r="RMS92"/>
      <c r="RMT92"/>
      <c r="RMU92"/>
      <c r="RMV92"/>
      <c r="RMW92"/>
      <c r="RMX92"/>
      <c r="RMY92"/>
      <c r="RMZ92"/>
      <c r="RNA92"/>
      <c r="RNB92"/>
      <c r="RNC92"/>
      <c r="RND92"/>
      <c r="RNE92"/>
      <c r="RNF92"/>
      <c r="RNG92"/>
      <c r="RNH92"/>
      <c r="RNI92"/>
      <c r="RNJ92"/>
      <c r="RNK92"/>
      <c r="RNL92"/>
      <c r="RNM92"/>
      <c r="RNN92"/>
      <c r="RNO92"/>
      <c r="RNP92"/>
      <c r="RNQ92"/>
      <c r="RNR92"/>
      <c r="RNS92"/>
      <c r="RNT92"/>
      <c r="RNU92"/>
      <c r="RNV92"/>
      <c r="RNW92"/>
      <c r="RNX92"/>
      <c r="RNY92"/>
      <c r="RNZ92"/>
      <c r="ROA92"/>
      <c r="ROB92"/>
      <c r="ROC92"/>
      <c r="ROD92"/>
      <c r="ROE92"/>
      <c r="ROF92"/>
      <c r="ROG92"/>
      <c r="ROH92"/>
      <c r="ROI92"/>
      <c r="ROJ92"/>
      <c r="ROK92"/>
      <c r="ROL92"/>
      <c r="ROM92"/>
      <c r="RON92"/>
      <c r="ROO92"/>
      <c r="ROP92"/>
      <c r="ROQ92"/>
      <c r="ROR92"/>
      <c r="ROS92"/>
      <c r="ROT92"/>
      <c r="ROU92"/>
      <c r="ROV92"/>
      <c r="ROW92"/>
      <c r="ROX92"/>
      <c r="ROY92"/>
      <c r="ROZ92"/>
      <c r="RPA92"/>
      <c r="RPB92"/>
      <c r="RPC92"/>
      <c r="RPD92"/>
      <c r="RPE92"/>
      <c r="RPF92"/>
      <c r="RPG92"/>
      <c r="RPH92"/>
      <c r="RPI92"/>
      <c r="RPJ92"/>
      <c r="RPK92"/>
      <c r="RPL92"/>
      <c r="RPM92"/>
      <c r="RPN92"/>
      <c r="RPO92"/>
      <c r="RPP92"/>
      <c r="RPQ92"/>
      <c r="RPR92"/>
      <c r="RPS92"/>
      <c r="RPT92"/>
      <c r="RPU92"/>
      <c r="RPV92"/>
      <c r="RPW92"/>
      <c r="RPX92"/>
      <c r="RPY92"/>
      <c r="RPZ92"/>
      <c r="RQA92"/>
      <c r="RQB92"/>
      <c r="RQC92"/>
      <c r="RQD92"/>
      <c r="RQE92"/>
      <c r="RQF92"/>
      <c r="RQG92"/>
      <c r="RQH92"/>
      <c r="RQI92"/>
      <c r="RQJ92"/>
      <c r="RQK92"/>
      <c r="RQL92"/>
      <c r="RQM92"/>
      <c r="RQN92"/>
      <c r="RQO92"/>
      <c r="RQP92"/>
      <c r="RQQ92"/>
      <c r="RQR92"/>
      <c r="RQS92"/>
      <c r="RQT92"/>
      <c r="RQU92"/>
      <c r="RQV92"/>
      <c r="RQW92"/>
      <c r="RQX92"/>
      <c r="RQY92"/>
      <c r="RQZ92"/>
      <c r="RRA92"/>
      <c r="RRB92"/>
      <c r="RRC92"/>
      <c r="RRD92"/>
      <c r="RRE92"/>
      <c r="RRF92"/>
      <c r="RRG92"/>
      <c r="RRH92"/>
      <c r="RRI92"/>
      <c r="RRJ92"/>
      <c r="RRK92"/>
      <c r="RRL92"/>
      <c r="RRM92"/>
      <c r="RRN92"/>
      <c r="RRO92"/>
      <c r="RRP92"/>
      <c r="RRQ92"/>
      <c r="RRR92"/>
      <c r="RRS92"/>
      <c r="RRT92"/>
      <c r="RRU92"/>
      <c r="RRV92"/>
      <c r="RRW92"/>
      <c r="RRX92"/>
      <c r="RRY92"/>
      <c r="RRZ92"/>
      <c r="RSA92"/>
      <c r="RSB92"/>
      <c r="RSC92"/>
      <c r="RSD92"/>
      <c r="RSE92"/>
      <c r="RSF92"/>
      <c r="RSG92"/>
      <c r="RSH92"/>
      <c r="RSI92"/>
      <c r="RSJ92"/>
      <c r="RSK92"/>
      <c r="RSL92"/>
      <c r="RSM92"/>
      <c r="RSN92"/>
      <c r="RSO92"/>
      <c r="RSP92"/>
      <c r="RSQ92"/>
      <c r="RSR92"/>
      <c r="RSS92"/>
      <c r="RST92"/>
      <c r="RSU92"/>
      <c r="RSV92"/>
      <c r="RSW92"/>
      <c r="RSX92"/>
      <c r="RSY92"/>
      <c r="RSZ92"/>
      <c r="RTA92"/>
      <c r="RTB92"/>
      <c r="RTC92"/>
      <c r="RTD92"/>
      <c r="RTE92"/>
      <c r="RTF92"/>
      <c r="RTG92"/>
      <c r="RTH92"/>
      <c r="RTI92"/>
      <c r="RTJ92"/>
      <c r="RTK92"/>
      <c r="RTL92"/>
      <c r="RTM92"/>
      <c r="RTN92"/>
      <c r="RTO92"/>
      <c r="RTP92"/>
      <c r="RTQ92"/>
      <c r="RTR92"/>
      <c r="RTS92"/>
      <c r="RTT92"/>
      <c r="RTU92"/>
      <c r="RTV92"/>
      <c r="RTW92"/>
      <c r="RTX92"/>
      <c r="RTY92"/>
      <c r="RTZ92"/>
      <c r="RUA92"/>
      <c r="RUB92"/>
      <c r="RUC92"/>
      <c r="RUD92"/>
      <c r="RUE92"/>
      <c r="RUF92"/>
      <c r="RUG92"/>
      <c r="RUH92"/>
      <c r="RUI92"/>
      <c r="RUJ92"/>
      <c r="RUK92"/>
      <c r="RUL92"/>
      <c r="RUM92"/>
      <c r="RUN92"/>
      <c r="RUO92"/>
      <c r="RUP92"/>
      <c r="RUQ92"/>
      <c r="RUR92"/>
      <c r="RUS92"/>
      <c r="RUT92"/>
      <c r="RUU92"/>
      <c r="RUV92"/>
      <c r="RUW92"/>
      <c r="RUX92"/>
      <c r="RUY92"/>
      <c r="RUZ92"/>
      <c r="RVA92"/>
      <c r="RVB92"/>
      <c r="RVC92"/>
      <c r="RVD92"/>
      <c r="RVE92"/>
      <c r="RVF92"/>
      <c r="RVG92"/>
      <c r="RVH92"/>
      <c r="RVI92"/>
      <c r="RVJ92"/>
      <c r="RVK92"/>
      <c r="RVL92"/>
      <c r="RVM92"/>
      <c r="RVN92"/>
      <c r="RVO92"/>
      <c r="RVP92"/>
      <c r="RVQ92"/>
      <c r="RVR92"/>
      <c r="RVS92"/>
      <c r="RVT92"/>
      <c r="RVU92"/>
      <c r="RVV92"/>
      <c r="RVW92"/>
      <c r="RVX92"/>
      <c r="RVY92"/>
      <c r="RVZ92"/>
      <c r="RWA92"/>
      <c r="RWB92"/>
      <c r="RWC92"/>
      <c r="RWD92"/>
      <c r="RWE92"/>
      <c r="RWF92"/>
      <c r="RWG92"/>
      <c r="RWH92"/>
      <c r="RWI92"/>
      <c r="RWJ92"/>
      <c r="RWK92"/>
      <c r="RWL92"/>
      <c r="RWM92"/>
      <c r="RWN92"/>
      <c r="RWO92"/>
      <c r="RWP92"/>
      <c r="RWQ92"/>
      <c r="RWR92"/>
      <c r="RWS92"/>
      <c r="RWT92"/>
      <c r="RWU92"/>
      <c r="RWV92"/>
      <c r="RWW92"/>
      <c r="RWX92"/>
      <c r="RWY92"/>
      <c r="RWZ92"/>
      <c r="RXA92"/>
      <c r="RXB92"/>
      <c r="RXC92"/>
      <c r="RXD92"/>
      <c r="RXE92"/>
      <c r="RXF92"/>
      <c r="RXG92"/>
      <c r="RXH92"/>
      <c r="RXI92"/>
      <c r="RXJ92"/>
      <c r="RXK92"/>
      <c r="RXL92"/>
      <c r="RXM92"/>
      <c r="RXN92"/>
      <c r="RXO92"/>
      <c r="RXP92"/>
      <c r="RXQ92"/>
      <c r="RXR92"/>
      <c r="RXS92"/>
      <c r="RXT92"/>
      <c r="RXU92"/>
      <c r="RXV92"/>
      <c r="RXW92"/>
      <c r="RXX92"/>
      <c r="RXY92"/>
      <c r="RXZ92"/>
      <c r="RYA92"/>
      <c r="RYB92"/>
      <c r="RYC92"/>
      <c r="RYD92"/>
      <c r="RYE92"/>
      <c r="RYF92"/>
      <c r="RYG92"/>
      <c r="RYH92"/>
      <c r="RYI92"/>
      <c r="RYJ92"/>
      <c r="RYK92"/>
      <c r="RYL92"/>
      <c r="RYM92"/>
      <c r="RYN92"/>
      <c r="RYO92"/>
      <c r="RYP92"/>
      <c r="RYQ92"/>
      <c r="RYR92"/>
      <c r="RYS92"/>
      <c r="RYT92"/>
      <c r="RYU92"/>
      <c r="RYV92"/>
      <c r="RYW92"/>
      <c r="RYX92"/>
      <c r="RYY92"/>
      <c r="RYZ92"/>
      <c r="RZA92"/>
      <c r="RZB92"/>
      <c r="RZC92"/>
      <c r="RZD92"/>
      <c r="RZE92"/>
      <c r="RZF92"/>
      <c r="RZG92"/>
      <c r="RZH92"/>
      <c r="RZI92"/>
      <c r="RZJ92"/>
      <c r="RZK92"/>
      <c r="RZL92"/>
      <c r="RZM92"/>
      <c r="RZN92"/>
      <c r="RZO92"/>
      <c r="RZP92"/>
      <c r="RZQ92"/>
      <c r="RZR92"/>
      <c r="RZS92"/>
      <c r="RZT92"/>
      <c r="RZU92"/>
      <c r="RZV92"/>
      <c r="RZW92"/>
      <c r="RZX92"/>
      <c r="RZY92"/>
      <c r="RZZ92"/>
      <c r="SAA92"/>
      <c r="SAB92"/>
      <c r="SAC92"/>
      <c r="SAD92"/>
      <c r="SAE92"/>
      <c r="SAF92"/>
      <c r="SAG92"/>
      <c r="SAH92"/>
      <c r="SAI92"/>
      <c r="SAJ92"/>
      <c r="SAK92"/>
      <c r="SAL92"/>
      <c r="SAM92"/>
      <c r="SAN92"/>
      <c r="SAO92"/>
      <c r="SAP92"/>
      <c r="SAQ92"/>
      <c r="SAR92"/>
      <c r="SAS92"/>
      <c r="SAT92"/>
      <c r="SAU92"/>
      <c r="SAV92"/>
      <c r="SAW92"/>
      <c r="SAX92"/>
      <c r="SAY92"/>
      <c r="SAZ92"/>
      <c r="SBA92"/>
      <c r="SBB92"/>
      <c r="SBC92"/>
      <c r="SBD92"/>
      <c r="SBE92"/>
      <c r="SBF92"/>
      <c r="SBG92"/>
      <c r="SBH92"/>
      <c r="SBI92"/>
      <c r="SBJ92"/>
      <c r="SBK92"/>
      <c r="SBL92"/>
      <c r="SBM92"/>
      <c r="SBN92"/>
      <c r="SBO92"/>
      <c r="SBP92"/>
      <c r="SBQ92"/>
      <c r="SBR92"/>
      <c r="SBS92"/>
      <c r="SBT92"/>
      <c r="SBU92"/>
      <c r="SBV92"/>
      <c r="SBW92"/>
      <c r="SBX92"/>
      <c r="SBY92"/>
      <c r="SBZ92"/>
      <c r="SCA92"/>
      <c r="SCB92"/>
      <c r="SCC92"/>
      <c r="SCD92"/>
      <c r="SCE92"/>
      <c r="SCF92"/>
      <c r="SCG92"/>
      <c r="SCH92"/>
      <c r="SCI92"/>
      <c r="SCJ92"/>
      <c r="SCK92"/>
      <c r="SCL92"/>
      <c r="SCM92"/>
      <c r="SCN92"/>
      <c r="SCO92"/>
      <c r="SCP92"/>
      <c r="SCQ92"/>
      <c r="SCR92"/>
      <c r="SCS92"/>
      <c r="SCT92"/>
      <c r="SCU92"/>
      <c r="SCV92"/>
      <c r="SCW92"/>
      <c r="SCX92"/>
      <c r="SCY92"/>
      <c r="SCZ92"/>
      <c r="SDA92"/>
      <c r="SDB92"/>
      <c r="SDC92"/>
      <c r="SDD92"/>
      <c r="SDE92"/>
      <c r="SDF92"/>
      <c r="SDG92"/>
      <c r="SDH92"/>
      <c r="SDI92"/>
      <c r="SDJ92"/>
      <c r="SDK92"/>
      <c r="SDL92"/>
      <c r="SDM92"/>
      <c r="SDN92"/>
      <c r="SDO92"/>
      <c r="SDP92"/>
      <c r="SDQ92"/>
      <c r="SDR92"/>
      <c r="SDS92"/>
      <c r="SDT92"/>
      <c r="SDU92"/>
      <c r="SDV92"/>
      <c r="SDW92"/>
      <c r="SDX92"/>
      <c r="SDY92"/>
      <c r="SDZ92"/>
      <c r="SEA92"/>
      <c r="SEB92"/>
      <c r="SEC92"/>
      <c r="SED92"/>
      <c r="SEE92"/>
      <c r="SEF92"/>
      <c r="SEG92"/>
      <c r="SEH92"/>
      <c r="SEI92"/>
      <c r="SEJ92"/>
      <c r="SEK92"/>
      <c r="SEL92"/>
      <c r="SEM92"/>
      <c r="SEN92"/>
      <c r="SEO92"/>
      <c r="SEP92"/>
      <c r="SEQ92"/>
      <c r="SER92"/>
      <c r="SES92"/>
      <c r="SET92"/>
      <c r="SEU92"/>
      <c r="SEV92"/>
      <c r="SEW92"/>
      <c r="SEX92"/>
      <c r="SEY92"/>
      <c r="SEZ92"/>
      <c r="SFA92"/>
      <c r="SFB92"/>
      <c r="SFC92"/>
      <c r="SFD92"/>
      <c r="SFE92"/>
      <c r="SFF92"/>
      <c r="SFG92"/>
      <c r="SFH92"/>
      <c r="SFI92"/>
      <c r="SFJ92"/>
      <c r="SFK92"/>
      <c r="SFL92"/>
      <c r="SFM92"/>
      <c r="SFN92"/>
      <c r="SFO92"/>
      <c r="SFP92"/>
      <c r="SFQ92"/>
      <c r="SFR92"/>
      <c r="SFS92"/>
      <c r="SFT92"/>
      <c r="SFU92"/>
      <c r="SFV92"/>
      <c r="SFW92"/>
      <c r="SFX92"/>
      <c r="SFY92"/>
      <c r="SFZ92"/>
      <c r="SGA92"/>
      <c r="SGB92"/>
      <c r="SGC92"/>
      <c r="SGD92"/>
      <c r="SGE92"/>
      <c r="SGF92"/>
      <c r="SGG92"/>
      <c r="SGH92"/>
      <c r="SGI92"/>
      <c r="SGJ92"/>
      <c r="SGK92"/>
      <c r="SGL92"/>
      <c r="SGM92"/>
      <c r="SGN92"/>
      <c r="SGO92"/>
      <c r="SGP92"/>
      <c r="SGQ92"/>
      <c r="SGR92"/>
      <c r="SGS92"/>
      <c r="SGT92"/>
      <c r="SGU92"/>
      <c r="SGV92"/>
      <c r="SGW92"/>
      <c r="SGX92"/>
      <c r="SGY92"/>
      <c r="SGZ92"/>
      <c r="SHA92"/>
      <c r="SHB92"/>
      <c r="SHC92"/>
      <c r="SHD92"/>
      <c r="SHE92"/>
      <c r="SHF92"/>
      <c r="SHG92"/>
      <c r="SHH92"/>
      <c r="SHI92"/>
      <c r="SHJ92"/>
      <c r="SHK92"/>
      <c r="SHL92"/>
      <c r="SHM92"/>
      <c r="SHN92"/>
      <c r="SHO92"/>
      <c r="SHP92"/>
      <c r="SHQ92"/>
      <c r="SHR92"/>
      <c r="SHS92"/>
      <c r="SHT92"/>
      <c r="SHU92"/>
      <c r="SHV92"/>
      <c r="SHW92"/>
      <c r="SHX92"/>
      <c r="SHY92"/>
      <c r="SHZ92"/>
      <c r="SIA92"/>
      <c r="SIB92"/>
      <c r="SIC92"/>
      <c r="SID92"/>
      <c r="SIE92"/>
      <c r="SIF92"/>
      <c r="SIG92"/>
      <c r="SIH92"/>
      <c r="SII92"/>
      <c r="SIJ92"/>
      <c r="SIK92"/>
      <c r="SIL92"/>
      <c r="SIM92"/>
      <c r="SIN92"/>
      <c r="SIO92"/>
      <c r="SIP92"/>
      <c r="SIQ92"/>
      <c r="SIR92"/>
      <c r="SIS92"/>
      <c r="SIT92"/>
      <c r="SIU92"/>
      <c r="SIV92"/>
      <c r="SIW92"/>
      <c r="SIX92"/>
      <c r="SIY92"/>
      <c r="SIZ92"/>
      <c r="SJA92"/>
      <c r="SJB92"/>
      <c r="SJC92"/>
      <c r="SJD92"/>
      <c r="SJE92"/>
      <c r="SJF92"/>
      <c r="SJG92"/>
      <c r="SJH92"/>
      <c r="SJI92"/>
      <c r="SJJ92"/>
      <c r="SJK92"/>
      <c r="SJL92"/>
      <c r="SJM92"/>
      <c r="SJN92"/>
      <c r="SJO92"/>
      <c r="SJP92"/>
      <c r="SJQ92"/>
      <c r="SJR92"/>
      <c r="SJS92"/>
      <c r="SJT92"/>
      <c r="SJU92"/>
      <c r="SJV92"/>
      <c r="SJW92"/>
      <c r="SJX92"/>
      <c r="SJY92"/>
      <c r="SJZ92"/>
      <c r="SKA92"/>
      <c r="SKB92"/>
      <c r="SKC92"/>
      <c r="SKD92"/>
      <c r="SKE92"/>
      <c r="SKF92"/>
      <c r="SKG92"/>
      <c r="SKH92"/>
      <c r="SKI92"/>
      <c r="SKJ92"/>
      <c r="SKK92"/>
      <c r="SKL92"/>
      <c r="SKM92"/>
      <c r="SKN92"/>
      <c r="SKO92"/>
      <c r="SKP92"/>
      <c r="SKQ92"/>
      <c r="SKR92"/>
      <c r="SKS92"/>
      <c r="SKT92"/>
      <c r="SKU92"/>
      <c r="SKV92"/>
      <c r="SKW92"/>
      <c r="SKX92"/>
      <c r="SKY92"/>
      <c r="SKZ92"/>
      <c r="SLA92"/>
      <c r="SLB92"/>
      <c r="SLC92"/>
      <c r="SLD92"/>
      <c r="SLE92"/>
      <c r="SLF92"/>
      <c r="SLG92"/>
      <c r="SLH92"/>
      <c r="SLI92"/>
      <c r="SLJ92"/>
      <c r="SLK92"/>
      <c r="SLL92"/>
      <c r="SLM92"/>
      <c r="SLN92"/>
      <c r="SLO92"/>
      <c r="SLP92"/>
      <c r="SLQ92"/>
      <c r="SLR92"/>
      <c r="SLS92"/>
      <c r="SLT92"/>
      <c r="SLU92"/>
      <c r="SLV92"/>
      <c r="SLW92"/>
      <c r="SLX92"/>
      <c r="SLY92"/>
      <c r="SLZ92"/>
      <c r="SMA92"/>
      <c r="SMB92"/>
      <c r="SMC92"/>
      <c r="SMD92"/>
      <c r="SME92"/>
      <c r="SMF92"/>
      <c r="SMG92"/>
      <c r="SMH92"/>
      <c r="SMI92"/>
      <c r="SMJ92"/>
      <c r="SMK92"/>
      <c r="SML92"/>
      <c r="SMM92"/>
      <c r="SMN92"/>
      <c r="SMO92"/>
      <c r="SMP92"/>
      <c r="SMQ92"/>
      <c r="SMR92"/>
      <c r="SMS92"/>
      <c r="SMT92"/>
      <c r="SMU92"/>
      <c r="SMV92"/>
      <c r="SMW92"/>
      <c r="SMX92"/>
      <c r="SMY92"/>
      <c r="SMZ92"/>
      <c r="SNA92"/>
      <c r="SNB92"/>
      <c r="SNC92"/>
      <c r="SND92"/>
      <c r="SNE92"/>
      <c r="SNF92"/>
      <c r="SNG92"/>
      <c r="SNH92"/>
      <c r="SNI92"/>
      <c r="SNJ92"/>
      <c r="SNK92"/>
      <c r="SNL92"/>
      <c r="SNM92"/>
      <c r="SNN92"/>
      <c r="SNO92"/>
      <c r="SNP92"/>
      <c r="SNQ92"/>
      <c r="SNR92"/>
      <c r="SNS92"/>
      <c r="SNT92"/>
      <c r="SNU92"/>
      <c r="SNV92"/>
      <c r="SNW92"/>
      <c r="SNX92"/>
      <c r="SNY92"/>
      <c r="SNZ92"/>
      <c r="SOA92"/>
      <c r="SOB92"/>
      <c r="SOC92"/>
      <c r="SOD92"/>
      <c r="SOE92"/>
      <c r="SOF92"/>
      <c r="SOG92"/>
      <c r="SOH92"/>
      <c r="SOI92"/>
      <c r="SOJ92"/>
      <c r="SOK92"/>
      <c r="SOL92"/>
      <c r="SOM92"/>
      <c r="SON92"/>
      <c r="SOO92"/>
      <c r="SOP92"/>
      <c r="SOQ92"/>
      <c r="SOR92"/>
      <c r="SOS92"/>
      <c r="SOT92"/>
      <c r="SOU92"/>
      <c r="SOV92"/>
      <c r="SOW92"/>
      <c r="SOX92"/>
      <c r="SOY92"/>
      <c r="SOZ92"/>
      <c r="SPA92"/>
      <c r="SPB92"/>
      <c r="SPC92"/>
      <c r="SPD92"/>
      <c r="SPE92"/>
      <c r="SPF92"/>
      <c r="SPG92"/>
      <c r="SPH92"/>
      <c r="SPI92"/>
      <c r="SPJ92"/>
      <c r="SPK92"/>
      <c r="SPL92"/>
      <c r="SPM92"/>
      <c r="SPN92"/>
      <c r="SPO92"/>
      <c r="SPP92"/>
      <c r="SPQ92"/>
      <c r="SPR92"/>
      <c r="SPS92"/>
      <c r="SPT92"/>
      <c r="SPU92"/>
      <c r="SPV92"/>
      <c r="SPW92"/>
      <c r="SPX92"/>
      <c r="SPY92"/>
      <c r="SPZ92"/>
      <c r="SQA92"/>
      <c r="SQB92"/>
      <c r="SQC92"/>
      <c r="SQD92"/>
      <c r="SQE92"/>
      <c r="SQF92"/>
      <c r="SQG92"/>
      <c r="SQH92"/>
      <c r="SQI92"/>
      <c r="SQJ92"/>
      <c r="SQK92"/>
      <c r="SQL92"/>
      <c r="SQM92"/>
      <c r="SQN92"/>
      <c r="SQO92"/>
      <c r="SQP92"/>
      <c r="SQQ92"/>
      <c r="SQR92"/>
      <c r="SQS92"/>
      <c r="SQT92"/>
      <c r="SQU92"/>
      <c r="SQV92"/>
      <c r="SQW92"/>
      <c r="SQX92"/>
      <c r="SQY92"/>
      <c r="SQZ92"/>
      <c r="SRA92"/>
      <c r="SRB92"/>
      <c r="SRC92"/>
      <c r="SRD92"/>
      <c r="SRE92"/>
      <c r="SRF92"/>
      <c r="SRG92"/>
      <c r="SRH92"/>
      <c r="SRI92"/>
      <c r="SRJ92"/>
      <c r="SRK92"/>
      <c r="SRL92"/>
      <c r="SRM92"/>
      <c r="SRN92"/>
      <c r="SRO92"/>
      <c r="SRP92"/>
      <c r="SRQ92"/>
      <c r="SRR92"/>
      <c r="SRS92"/>
      <c r="SRT92"/>
      <c r="SRU92"/>
      <c r="SRV92"/>
      <c r="SRW92"/>
      <c r="SRX92"/>
      <c r="SRY92"/>
      <c r="SRZ92"/>
      <c r="SSA92"/>
      <c r="SSB92"/>
      <c r="SSC92"/>
      <c r="SSD92"/>
      <c r="SSE92"/>
      <c r="SSF92"/>
      <c r="SSG92"/>
      <c r="SSH92"/>
      <c r="SSI92"/>
      <c r="SSJ92"/>
      <c r="SSK92"/>
      <c r="SSL92"/>
      <c r="SSM92"/>
      <c r="SSN92"/>
      <c r="SSO92"/>
      <c r="SSP92"/>
      <c r="SSQ92"/>
      <c r="SSR92"/>
      <c r="SSS92"/>
      <c r="SST92"/>
      <c r="SSU92"/>
      <c r="SSV92"/>
      <c r="SSW92"/>
      <c r="SSX92"/>
      <c r="SSY92"/>
      <c r="SSZ92"/>
      <c r="STA92"/>
      <c r="STB92"/>
      <c r="STC92"/>
      <c r="STD92"/>
      <c r="STE92"/>
      <c r="STF92"/>
      <c r="STG92"/>
      <c r="STH92"/>
      <c r="STI92"/>
      <c r="STJ92"/>
      <c r="STK92"/>
      <c r="STL92"/>
      <c r="STM92"/>
      <c r="STN92"/>
      <c r="STO92"/>
      <c r="STP92"/>
      <c r="STQ92"/>
      <c r="STR92"/>
      <c r="STS92"/>
      <c r="STT92"/>
      <c r="STU92"/>
      <c r="STV92"/>
      <c r="STW92"/>
      <c r="STX92"/>
      <c r="STY92"/>
      <c r="STZ92"/>
      <c r="SUA92"/>
      <c r="SUB92"/>
      <c r="SUC92"/>
      <c r="SUD92"/>
      <c r="SUE92"/>
      <c r="SUF92"/>
      <c r="SUG92"/>
      <c r="SUH92"/>
      <c r="SUI92"/>
      <c r="SUJ92"/>
      <c r="SUK92"/>
      <c r="SUL92"/>
      <c r="SUM92"/>
      <c r="SUN92"/>
      <c r="SUO92"/>
      <c r="SUP92"/>
      <c r="SUQ92"/>
      <c r="SUR92"/>
      <c r="SUS92"/>
      <c r="SUT92"/>
      <c r="SUU92"/>
      <c r="SUV92"/>
      <c r="SUW92"/>
      <c r="SUX92"/>
      <c r="SUY92"/>
      <c r="SUZ92"/>
      <c r="SVA92"/>
      <c r="SVB92"/>
      <c r="SVC92"/>
      <c r="SVD92"/>
      <c r="SVE92"/>
      <c r="SVF92"/>
      <c r="SVG92"/>
      <c r="SVH92"/>
      <c r="SVI92"/>
      <c r="SVJ92"/>
      <c r="SVK92"/>
      <c r="SVL92"/>
      <c r="SVM92"/>
      <c r="SVN92"/>
      <c r="SVO92"/>
      <c r="SVP92"/>
      <c r="SVQ92"/>
      <c r="SVR92"/>
      <c r="SVS92"/>
      <c r="SVT92"/>
      <c r="SVU92"/>
      <c r="SVV92"/>
      <c r="SVW92"/>
      <c r="SVX92"/>
      <c r="SVY92"/>
      <c r="SVZ92"/>
      <c r="SWA92"/>
      <c r="SWB92"/>
      <c r="SWC92"/>
      <c r="SWD92"/>
      <c r="SWE92"/>
      <c r="SWF92"/>
      <c r="SWG92"/>
      <c r="SWH92"/>
      <c r="SWI92"/>
      <c r="SWJ92"/>
      <c r="SWK92"/>
      <c r="SWL92"/>
      <c r="SWM92"/>
      <c r="SWN92"/>
      <c r="SWO92"/>
      <c r="SWP92"/>
      <c r="SWQ92"/>
      <c r="SWR92"/>
      <c r="SWS92"/>
      <c r="SWT92"/>
      <c r="SWU92"/>
      <c r="SWV92"/>
      <c r="SWW92"/>
      <c r="SWX92"/>
      <c r="SWY92"/>
      <c r="SWZ92"/>
      <c r="SXA92"/>
      <c r="SXB92"/>
      <c r="SXC92"/>
      <c r="SXD92"/>
      <c r="SXE92"/>
      <c r="SXF92"/>
      <c r="SXG92"/>
      <c r="SXH92"/>
      <c r="SXI92"/>
      <c r="SXJ92"/>
      <c r="SXK92"/>
      <c r="SXL92"/>
      <c r="SXM92"/>
      <c r="SXN92"/>
      <c r="SXO92"/>
      <c r="SXP92"/>
      <c r="SXQ92"/>
      <c r="SXR92"/>
      <c r="SXS92"/>
      <c r="SXT92"/>
      <c r="SXU92"/>
      <c r="SXV92"/>
      <c r="SXW92"/>
      <c r="SXX92"/>
      <c r="SXY92"/>
      <c r="SXZ92"/>
      <c r="SYA92"/>
      <c r="SYB92"/>
      <c r="SYC92"/>
      <c r="SYD92"/>
      <c r="SYE92"/>
      <c r="SYF92"/>
      <c r="SYG92"/>
      <c r="SYH92"/>
      <c r="SYI92"/>
      <c r="SYJ92"/>
      <c r="SYK92"/>
      <c r="SYL92"/>
      <c r="SYM92"/>
      <c r="SYN92"/>
      <c r="SYO92"/>
      <c r="SYP92"/>
      <c r="SYQ92"/>
      <c r="SYR92"/>
      <c r="SYS92"/>
      <c r="SYT92"/>
      <c r="SYU92"/>
      <c r="SYV92"/>
      <c r="SYW92"/>
      <c r="SYX92"/>
      <c r="SYY92"/>
      <c r="SYZ92"/>
      <c r="SZA92"/>
      <c r="SZB92"/>
      <c r="SZC92"/>
      <c r="SZD92"/>
      <c r="SZE92"/>
      <c r="SZF92"/>
      <c r="SZG92"/>
      <c r="SZH92"/>
      <c r="SZI92"/>
      <c r="SZJ92"/>
      <c r="SZK92"/>
      <c r="SZL92"/>
      <c r="SZM92"/>
      <c r="SZN92"/>
      <c r="SZO92"/>
      <c r="SZP92"/>
      <c r="SZQ92"/>
      <c r="SZR92"/>
      <c r="SZS92"/>
      <c r="SZT92"/>
      <c r="SZU92"/>
      <c r="SZV92"/>
      <c r="SZW92"/>
      <c r="SZX92"/>
      <c r="SZY92"/>
      <c r="SZZ92"/>
      <c r="TAA92"/>
      <c r="TAB92"/>
      <c r="TAC92"/>
      <c r="TAD92"/>
      <c r="TAE92"/>
      <c r="TAF92"/>
      <c r="TAG92"/>
      <c r="TAH92"/>
      <c r="TAI92"/>
      <c r="TAJ92"/>
      <c r="TAK92"/>
      <c r="TAL92"/>
      <c r="TAM92"/>
      <c r="TAN92"/>
      <c r="TAO92"/>
      <c r="TAP92"/>
      <c r="TAQ92"/>
      <c r="TAR92"/>
      <c r="TAS92"/>
      <c r="TAT92"/>
      <c r="TAU92"/>
      <c r="TAV92"/>
      <c r="TAW92"/>
      <c r="TAX92"/>
      <c r="TAY92"/>
      <c r="TAZ92"/>
      <c r="TBA92"/>
      <c r="TBB92"/>
      <c r="TBC92"/>
      <c r="TBD92"/>
      <c r="TBE92"/>
      <c r="TBF92"/>
      <c r="TBG92"/>
      <c r="TBH92"/>
      <c r="TBI92"/>
      <c r="TBJ92"/>
      <c r="TBK92"/>
      <c r="TBL92"/>
      <c r="TBM92"/>
      <c r="TBN92"/>
      <c r="TBO92"/>
      <c r="TBP92"/>
      <c r="TBQ92"/>
      <c r="TBR92"/>
      <c r="TBS92"/>
      <c r="TBT92"/>
      <c r="TBU92"/>
      <c r="TBV92"/>
      <c r="TBW92"/>
      <c r="TBX92"/>
      <c r="TBY92"/>
      <c r="TBZ92"/>
      <c r="TCA92"/>
      <c r="TCB92"/>
      <c r="TCC92"/>
      <c r="TCD92"/>
      <c r="TCE92"/>
      <c r="TCF92"/>
      <c r="TCG92"/>
      <c r="TCH92"/>
      <c r="TCI92"/>
      <c r="TCJ92"/>
      <c r="TCK92"/>
      <c r="TCL92"/>
      <c r="TCM92"/>
      <c r="TCN92"/>
      <c r="TCO92"/>
      <c r="TCP92"/>
      <c r="TCQ92"/>
      <c r="TCR92"/>
      <c r="TCS92"/>
      <c r="TCT92"/>
      <c r="TCU92"/>
      <c r="TCV92"/>
      <c r="TCW92"/>
      <c r="TCX92"/>
      <c r="TCY92"/>
      <c r="TCZ92"/>
      <c r="TDA92"/>
      <c r="TDB92"/>
      <c r="TDC92"/>
      <c r="TDD92"/>
      <c r="TDE92"/>
      <c r="TDF92"/>
      <c r="TDG92"/>
      <c r="TDH92"/>
      <c r="TDI92"/>
      <c r="TDJ92"/>
      <c r="TDK92"/>
      <c r="TDL92"/>
      <c r="TDM92"/>
      <c r="TDN92"/>
      <c r="TDO92"/>
      <c r="TDP92"/>
      <c r="TDQ92"/>
      <c r="TDR92"/>
      <c r="TDS92"/>
      <c r="TDT92"/>
      <c r="TDU92"/>
      <c r="TDV92"/>
      <c r="TDW92"/>
      <c r="TDX92"/>
      <c r="TDY92"/>
      <c r="TDZ92"/>
      <c r="TEA92"/>
      <c r="TEB92"/>
      <c r="TEC92"/>
      <c r="TED92"/>
      <c r="TEE92"/>
      <c r="TEF92"/>
      <c r="TEG92"/>
      <c r="TEH92"/>
      <c r="TEI92"/>
      <c r="TEJ92"/>
      <c r="TEK92"/>
      <c r="TEL92"/>
      <c r="TEM92"/>
      <c r="TEN92"/>
      <c r="TEO92"/>
      <c r="TEP92"/>
      <c r="TEQ92"/>
      <c r="TER92"/>
      <c r="TES92"/>
      <c r="TET92"/>
      <c r="TEU92"/>
      <c r="TEV92"/>
      <c r="TEW92"/>
      <c r="TEX92"/>
      <c r="TEY92"/>
      <c r="TEZ92"/>
      <c r="TFA92"/>
      <c r="TFB92"/>
      <c r="TFC92"/>
      <c r="TFD92"/>
      <c r="TFE92"/>
      <c r="TFF92"/>
      <c r="TFG92"/>
      <c r="TFH92"/>
      <c r="TFI92"/>
      <c r="TFJ92"/>
      <c r="TFK92"/>
      <c r="TFL92"/>
      <c r="TFM92"/>
      <c r="TFN92"/>
      <c r="TFO92"/>
      <c r="TFP92"/>
      <c r="TFQ92"/>
      <c r="TFR92"/>
      <c r="TFS92"/>
      <c r="TFT92"/>
      <c r="TFU92"/>
      <c r="TFV92"/>
      <c r="TFW92"/>
      <c r="TFX92"/>
      <c r="TFY92"/>
      <c r="TFZ92"/>
      <c r="TGA92"/>
      <c r="TGB92"/>
      <c r="TGC92"/>
      <c r="TGD92"/>
      <c r="TGE92"/>
      <c r="TGF92"/>
      <c r="TGG92"/>
      <c r="TGH92"/>
      <c r="TGI92"/>
      <c r="TGJ92"/>
      <c r="TGK92"/>
      <c r="TGL92"/>
      <c r="TGM92"/>
      <c r="TGN92"/>
      <c r="TGO92"/>
      <c r="TGP92"/>
      <c r="TGQ92"/>
      <c r="TGR92"/>
      <c r="TGS92"/>
      <c r="TGT92"/>
      <c r="TGU92"/>
      <c r="TGV92"/>
      <c r="TGW92"/>
      <c r="TGX92"/>
      <c r="TGY92"/>
      <c r="TGZ92"/>
      <c r="THA92"/>
      <c r="THB92"/>
      <c r="THC92"/>
      <c r="THD92"/>
      <c r="THE92"/>
      <c r="THF92"/>
      <c r="THG92"/>
      <c r="THH92"/>
      <c r="THI92"/>
      <c r="THJ92"/>
      <c r="THK92"/>
      <c r="THL92"/>
      <c r="THM92"/>
      <c r="THN92"/>
      <c r="THO92"/>
      <c r="THP92"/>
      <c r="THQ92"/>
      <c r="THR92"/>
      <c r="THS92"/>
      <c r="THT92"/>
      <c r="THU92"/>
      <c r="THV92"/>
      <c r="THW92"/>
      <c r="THX92"/>
      <c r="THY92"/>
      <c r="THZ92"/>
      <c r="TIA92"/>
      <c r="TIB92"/>
      <c r="TIC92"/>
      <c r="TID92"/>
      <c r="TIE92"/>
      <c r="TIF92"/>
      <c r="TIG92"/>
      <c r="TIH92"/>
      <c r="TII92"/>
      <c r="TIJ92"/>
      <c r="TIK92"/>
      <c r="TIL92"/>
      <c r="TIM92"/>
      <c r="TIN92"/>
      <c r="TIO92"/>
      <c r="TIP92"/>
      <c r="TIQ92"/>
      <c r="TIR92"/>
      <c r="TIS92"/>
      <c r="TIT92"/>
      <c r="TIU92"/>
      <c r="TIV92"/>
      <c r="TIW92"/>
      <c r="TIX92"/>
      <c r="TIY92"/>
      <c r="TIZ92"/>
      <c r="TJA92"/>
      <c r="TJB92"/>
      <c r="TJC92"/>
      <c r="TJD92"/>
      <c r="TJE92"/>
      <c r="TJF92"/>
      <c r="TJG92"/>
      <c r="TJH92"/>
      <c r="TJI92"/>
      <c r="TJJ92"/>
      <c r="TJK92"/>
      <c r="TJL92"/>
      <c r="TJM92"/>
      <c r="TJN92"/>
      <c r="TJO92"/>
      <c r="TJP92"/>
      <c r="TJQ92"/>
      <c r="TJR92"/>
      <c r="TJS92"/>
      <c r="TJT92"/>
      <c r="TJU92"/>
      <c r="TJV92"/>
      <c r="TJW92"/>
      <c r="TJX92"/>
      <c r="TJY92"/>
      <c r="TJZ92"/>
      <c r="TKA92"/>
      <c r="TKB92"/>
      <c r="TKC92"/>
      <c r="TKD92"/>
      <c r="TKE92"/>
      <c r="TKF92"/>
      <c r="TKG92"/>
      <c r="TKH92"/>
      <c r="TKI92"/>
      <c r="TKJ92"/>
      <c r="TKK92"/>
      <c r="TKL92"/>
      <c r="TKM92"/>
      <c r="TKN92"/>
      <c r="TKO92"/>
      <c r="TKP92"/>
      <c r="TKQ92"/>
      <c r="TKR92"/>
      <c r="TKS92"/>
      <c r="TKT92"/>
      <c r="TKU92"/>
      <c r="TKV92"/>
      <c r="TKW92"/>
      <c r="TKX92"/>
      <c r="TKY92"/>
      <c r="TKZ92"/>
      <c r="TLA92"/>
      <c r="TLB92"/>
      <c r="TLC92"/>
      <c r="TLD92"/>
      <c r="TLE92"/>
      <c r="TLF92"/>
      <c r="TLG92"/>
      <c r="TLH92"/>
      <c r="TLI92"/>
      <c r="TLJ92"/>
      <c r="TLK92"/>
      <c r="TLL92"/>
      <c r="TLM92"/>
      <c r="TLN92"/>
      <c r="TLO92"/>
      <c r="TLP92"/>
      <c r="TLQ92"/>
      <c r="TLR92"/>
      <c r="TLS92"/>
      <c r="TLT92"/>
      <c r="TLU92"/>
      <c r="TLV92"/>
      <c r="TLW92"/>
      <c r="TLX92"/>
      <c r="TLY92"/>
      <c r="TLZ92"/>
      <c r="TMA92"/>
      <c r="TMB92"/>
      <c r="TMC92"/>
      <c r="TMD92"/>
      <c r="TME92"/>
      <c r="TMF92"/>
      <c r="TMG92"/>
      <c r="TMH92"/>
      <c r="TMI92"/>
      <c r="TMJ92"/>
      <c r="TMK92"/>
      <c r="TML92"/>
      <c r="TMM92"/>
      <c r="TMN92"/>
      <c r="TMO92"/>
      <c r="TMP92"/>
      <c r="TMQ92"/>
      <c r="TMR92"/>
      <c r="TMS92"/>
      <c r="TMT92"/>
      <c r="TMU92"/>
      <c r="TMV92"/>
      <c r="TMW92"/>
      <c r="TMX92"/>
      <c r="TMY92"/>
      <c r="TMZ92"/>
      <c r="TNA92"/>
      <c r="TNB92"/>
      <c r="TNC92"/>
      <c r="TND92"/>
      <c r="TNE92"/>
      <c r="TNF92"/>
      <c r="TNG92"/>
      <c r="TNH92"/>
      <c r="TNI92"/>
      <c r="TNJ92"/>
      <c r="TNK92"/>
      <c r="TNL92"/>
      <c r="TNM92"/>
      <c r="TNN92"/>
      <c r="TNO92"/>
      <c r="TNP92"/>
      <c r="TNQ92"/>
      <c r="TNR92"/>
      <c r="TNS92"/>
      <c r="TNT92"/>
      <c r="TNU92"/>
      <c r="TNV92"/>
      <c r="TNW92"/>
      <c r="TNX92"/>
      <c r="TNY92"/>
      <c r="TNZ92"/>
      <c r="TOA92"/>
      <c r="TOB92"/>
      <c r="TOC92"/>
      <c r="TOD92"/>
      <c r="TOE92"/>
      <c r="TOF92"/>
      <c r="TOG92"/>
      <c r="TOH92"/>
      <c r="TOI92"/>
      <c r="TOJ92"/>
      <c r="TOK92"/>
      <c r="TOL92"/>
      <c r="TOM92"/>
      <c r="TON92"/>
      <c r="TOO92"/>
      <c r="TOP92"/>
      <c r="TOQ92"/>
      <c r="TOR92"/>
      <c r="TOS92"/>
      <c r="TOT92"/>
      <c r="TOU92"/>
      <c r="TOV92"/>
      <c r="TOW92"/>
      <c r="TOX92"/>
      <c r="TOY92"/>
      <c r="TOZ92"/>
      <c r="TPA92"/>
      <c r="TPB92"/>
      <c r="TPC92"/>
      <c r="TPD92"/>
      <c r="TPE92"/>
      <c r="TPF92"/>
      <c r="TPG92"/>
      <c r="TPH92"/>
      <c r="TPI92"/>
      <c r="TPJ92"/>
      <c r="TPK92"/>
      <c r="TPL92"/>
      <c r="TPM92"/>
      <c r="TPN92"/>
      <c r="TPO92"/>
      <c r="TPP92"/>
      <c r="TPQ92"/>
      <c r="TPR92"/>
      <c r="TPS92"/>
      <c r="TPT92"/>
      <c r="TPU92"/>
      <c r="TPV92"/>
      <c r="TPW92"/>
      <c r="TPX92"/>
      <c r="TPY92"/>
      <c r="TPZ92"/>
      <c r="TQA92"/>
      <c r="TQB92"/>
      <c r="TQC92"/>
      <c r="TQD92"/>
      <c r="TQE92"/>
      <c r="TQF92"/>
      <c r="TQG92"/>
      <c r="TQH92"/>
      <c r="TQI92"/>
      <c r="TQJ92"/>
      <c r="TQK92"/>
      <c r="TQL92"/>
      <c r="TQM92"/>
      <c r="TQN92"/>
      <c r="TQO92"/>
      <c r="TQP92"/>
      <c r="TQQ92"/>
      <c r="TQR92"/>
      <c r="TQS92"/>
      <c r="TQT92"/>
      <c r="TQU92"/>
      <c r="TQV92"/>
      <c r="TQW92"/>
      <c r="TQX92"/>
      <c r="TQY92"/>
      <c r="TQZ92"/>
      <c r="TRA92"/>
      <c r="TRB92"/>
      <c r="TRC92"/>
      <c r="TRD92"/>
      <c r="TRE92"/>
      <c r="TRF92"/>
      <c r="TRG92"/>
      <c r="TRH92"/>
      <c r="TRI92"/>
      <c r="TRJ92"/>
      <c r="TRK92"/>
      <c r="TRL92"/>
      <c r="TRM92"/>
      <c r="TRN92"/>
      <c r="TRO92"/>
      <c r="TRP92"/>
      <c r="TRQ92"/>
      <c r="TRR92"/>
      <c r="TRS92"/>
      <c r="TRT92"/>
      <c r="TRU92"/>
      <c r="TRV92"/>
      <c r="TRW92"/>
      <c r="TRX92"/>
      <c r="TRY92"/>
      <c r="TRZ92"/>
      <c r="TSA92"/>
      <c r="TSB92"/>
      <c r="TSC92"/>
      <c r="TSD92"/>
      <c r="TSE92"/>
      <c r="TSF92"/>
      <c r="TSG92"/>
      <c r="TSH92"/>
      <c r="TSI92"/>
      <c r="TSJ92"/>
      <c r="TSK92"/>
      <c r="TSL92"/>
      <c r="TSM92"/>
      <c r="TSN92"/>
      <c r="TSO92"/>
      <c r="TSP92"/>
      <c r="TSQ92"/>
      <c r="TSR92"/>
      <c r="TSS92"/>
      <c r="TST92"/>
      <c r="TSU92"/>
      <c r="TSV92"/>
      <c r="TSW92"/>
      <c r="TSX92"/>
      <c r="TSY92"/>
      <c r="TSZ92"/>
      <c r="TTA92"/>
      <c r="TTB92"/>
      <c r="TTC92"/>
      <c r="TTD92"/>
      <c r="TTE92"/>
      <c r="TTF92"/>
      <c r="TTG92"/>
      <c r="TTH92"/>
      <c r="TTI92"/>
      <c r="TTJ92"/>
      <c r="TTK92"/>
      <c r="TTL92"/>
      <c r="TTM92"/>
      <c r="TTN92"/>
      <c r="TTO92"/>
      <c r="TTP92"/>
      <c r="TTQ92"/>
      <c r="TTR92"/>
      <c r="TTS92"/>
      <c r="TTT92"/>
      <c r="TTU92"/>
      <c r="TTV92"/>
      <c r="TTW92"/>
      <c r="TTX92"/>
      <c r="TTY92"/>
      <c r="TTZ92"/>
      <c r="TUA92"/>
      <c r="TUB92"/>
      <c r="TUC92"/>
      <c r="TUD92"/>
      <c r="TUE92"/>
      <c r="TUF92"/>
      <c r="TUG92"/>
      <c r="TUH92"/>
      <c r="TUI92"/>
      <c r="TUJ92"/>
      <c r="TUK92"/>
      <c r="TUL92"/>
      <c r="TUM92"/>
      <c r="TUN92"/>
      <c r="TUO92"/>
      <c r="TUP92"/>
      <c r="TUQ92"/>
      <c r="TUR92"/>
      <c r="TUS92"/>
      <c r="TUT92"/>
      <c r="TUU92"/>
      <c r="TUV92"/>
      <c r="TUW92"/>
      <c r="TUX92"/>
      <c r="TUY92"/>
      <c r="TUZ92"/>
      <c r="TVA92"/>
      <c r="TVB92"/>
      <c r="TVC92"/>
      <c r="TVD92"/>
      <c r="TVE92"/>
      <c r="TVF92"/>
      <c r="TVG92"/>
      <c r="TVH92"/>
      <c r="TVI92"/>
      <c r="TVJ92"/>
      <c r="TVK92"/>
      <c r="TVL92"/>
      <c r="TVM92"/>
      <c r="TVN92"/>
      <c r="TVO92"/>
      <c r="TVP92"/>
      <c r="TVQ92"/>
      <c r="TVR92"/>
      <c r="TVS92"/>
      <c r="TVT92"/>
      <c r="TVU92"/>
      <c r="TVV92"/>
      <c r="TVW92"/>
      <c r="TVX92"/>
      <c r="TVY92"/>
      <c r="TVZ92"/>
      <c r="TWA92"/>
      <c r="TWB92"/>
      <c r="TWC92"/>
      <c r="TWD92"/>
      <c r="TWE92"/>
      <c r="TWF92"/>
      <c r="TWG92"/>
      <c r="TWH92"/>
      <c r="TWI92"/>
      <c r="TWJ92"/>
      <c r="TWK92"/>
      <c r="TWL92"/>
      <c r="TWM92"/>
      <c r="TWN92"/>
      <c r="TWO92"/>
      <c r="TWP92"/>
      <c r="TWQ92"/>
      <c r="TWR92"/>
      <c r="TWS92"/>
      <c r="TWT92"/>
      <c r="TWU92"/>
      <c r="TWV92"/>
      <c r="TWW92"/>
      <c r="TWX92"/>
      <c r="TWY92"/>
      <c r="TWZ92"/>
      <c r="TXA92"/>
      <c r="TXB92"/>
      <c r="TXC92"/>
      <c r="TXD92"/>
      <c r="TXE92"/>
      <c r="TXF92"/>
      <c r="TXG92"/>
      <c r="TXH92"/>
      <c r="TXI92"/>
      <c r="TXJ92"/>
      <c r="TXK92"/>
      <c r="TXL92"/>
      <c r="TXM92"/>
      <c r="TXN92"/>
      <c r="TXO92"/>
      <c r="TXP92"/>
      <c r="TXQ92"/>
      <c r="TXR92"/>
      <c r="TXS92"/>
      <c r="TXT92"/>
      <c r="TXU92"/>
      <c r="TXV92"/>
      <c r="TXW92"/>
      <c r="TXX92"/>
      <c r="TXY92"/>
      <c r="TXZ92"/>
      <c r="TYA92"/>
      <c r="TYB92"/>
      <c r="TYC92"/>
      <c r="TYD92"/>
      <c r="TYE92"/>
      <c r="TYF92"/>
      <c r="TYG92"/>
      <c r="TYH92"/>
      <c r="TYI92"/>
      <c r="TYJ92"/>
      <c r="TYK92"/>
      <c r="TYL92"/>
      <c r="TYM92"/>
      <c r="TYN92"/>
      <c r="TYO92"/>
      <c r="TYP92"/>
      <c r="TYQ92"/>
      <c r="TYR92"/>
      <c r="TYS92"/>
      <c r="TYT92"/>
      <c r="TYU92"/>
      <c r="TYV92"/>
      <c r="TYW92"/>
      <c r="TYX92"/>
      <c r="TYY92"/>
      <c r="TYZ92"/>
      <c r="TZA92"/>
      <c r="TZB92"/>
      <c r="TZC92"/>
      <c r="TZD92"/>
      <c r="TZE92"/>
      <c r="TZF92"/>
      <c r="TZG92"/>
      <c r="TZH92"/>
      <c r="TZI92"/>
      <c r="TZJ92"/>
      <c r="TZK92"/>
      <c r="TZL92"/>
      <c r="TZM92"/>
      <c r="TZN92"/>
      <c r="TZO92"/>
      <c r="TZP92"/>
      <c r="TZQ92"/>
      <c r="TZR92"/>
      <c r="TZS92"/>
      <c r="TZT92"/>
      <c r="TZU92"/>
      <c r="TZV92"/>
      <c r="TZW92"/>
      <c r="TZX92"/>
      <c r="TZY92"/>
      <c r="TZZ92"/>
      <c r="UAA92"/>
      <c r="UAB92"/>
      <c r="UAC92"/>
      <c r="UAD92"/>
      <c r="UAE92"/>
      <c r="UAF92"/>
      <c r="UAG92"/>
      <c r="UAH92"/>
      <c r="UAI92"/>
      <c r="UAJ92"/>
      <c r="UAK92"/>
      <c r="UAL92"/>
      <c r="UAM92"/>
      <c r="UAN92"/>
      <c r="UAO92"/>
      <c r="UAP92"/>
      <c r="UAQ92"/>
      <c r="UAR92"/>
      <c r="UAS92"/>
      <c r="UAT92"/>
      <c r="UAU92"/>
      <c r="UAV92"/>
      <c r="UAW92"/>
      <c r="UAX92"/>
      <c r="UAY92"/>
      <c r="UAZ92"/>
      <c r="UBA92"/>
      <c r="UBB92"/>
      <c r="UBC92"/>
      <c r="UBD92"/>
      <c r="UBE92"/>
      <c r="UBF92"/>
      <c r="UBG92"/>
      <c r="UBH92"/>
      <c r="UBI92"/>
      <c r="UBJ92"/>
      <c r="UBK92"/>
      <c r="UBL92"/>
      <c r="UBM92"/>
      <c r="UBN92"/>
      <c r="UBO92"/>
      <c r="UBP92"/>
      <c r="UBQ92"/>
      <c r="UBR92"/>
      <c r="UBS92"/>
      <c r="UBT92"/>
      <c r="UBU92"/>
      <c r="UBV92"/>
      <c r="UBW92"/>
      <c r="UBX92"/>
      <c r="UBY92"/>
      <c r="UBZ92"/>
      <c r="UCA92"/>
      <c r="UCB92"/>
      <c r="UCC92"/>
      <c r="UCD92"/>
      <c r="UCE92"/>
      <c r="UCF92"/>
      <c r="UCG92"/>
      <c r="UCH92"/>
      <c r="UCI92"/>
      <c r="UCJ92"/>
      <c r="UCK92"/>
      <c r="UCL92"/>
      <c r="UCM92"/>
      <c r="UCN92"/>
      <c r="UCO92"/>
      <c r="UCP92"/>
      <c r="UCQ92"/>
      <c r="UCR92"/>
      <c r="UCS92"/>
      <c r="UCT92"/>
      <c r="UCU92"/>
      <c r="UCV92"/>
      <c r="UCW92"/>
      <c r="UCX92"/>
      <c r="UCY92"/>
      <c r="UCZ92"/>
      <c r="UDA92"/>
      <c r="UDB92"/>
      <c r="UDC92"/>
      <c r="UDD92"/>
      <c r="UDE92"/>
      <c r="UDF92"/>
      <c r="UDG92"/>
      <c r="UDH92"/>
      <c r="UDI92"/>
      <c r="UDJ92"/>
      <c r="UDK92"/>
      <c r="UDL92"/>
      <c r="UDM92"/>
      <c r="UDN92"/>
      <c r="UDO92"/>
      <c r="UDP92"/>
      <c r="UDQ92"/>
      <c r="UDR92"/>
      <c r="UDS92"/>
      <c r="UDT92"/>
      <c r="UDU92"/>
      <c r="UDV92"/>
      <c r="UDW92"/>
      <c r="UDX92"/>
      <c r="UDY92"/>
      <c r="UDZ92"/>
      <c r="UEA92"/>
      <c r="UEB92"/>
      <c r="UEC92"/>
      <c r="UED92"/>
      <c r="UEE92"/>
      <c r="UEF92"/>
      <c r="UEG92"/>
      <c r="UEH92"/>
      <c r="UEI92"/>
      <c r="UEJ92"/>
      <c r="UEK92"/>
      <c r="UEL92"/>
      <c r="UEM92"/>
      <c r="UEN92"/>
      <c r="UEO92"/>
      <c r="UEP92"/>
      <c r="UEQ92"/>
      <c r="UER92"/>
      <c r="UES92"/>
      <c r="UET92"/>
      <c r="UEU92"/>
      <c r="UEV92"/>
      <c r="UEW92"/>
      <c r="UEX92"/>
      <c r="UEY92"/>
      <c r="UEZ92"/>
      <c r="UFA92"/>
      <c r="UFB92"/>
      <c r="UFC92"/>
      <c r="UFD92"/>
      <c r="UFE92"/>
      <c r="UFF92"/>
      <c r="UFG92"/>
      <c r="UFH92"/>
      <c r="UFI92"/>
      <c r="UFJ92"/>
      <c r="UFK92"/>
      <c r="UFL92"/>
      <c r="UFM92"/>
      <c r="UFN92"/>
      <c r="UFO92"/>
      <c r="UFP92"/>
      <c r="UFQ92"/>
      <c r="UFR92"/>
      <c r="UFS92"/>
      <c r="UFT92"/>
      <c r="UFU92"/>
      <c r="UFV92"/>
      <c r="UFW92"/>
      <c r="UFX92"/>
      <c r="UFY92"/>
      <c r="UFZ92"/>
      <c r="UGA92"/>
      <c r="UGB92"/>
      <c r="UGC92"/>
      <c r="UGD92"/>
      <c r="UGE92"/>
      <c r="UGF92"/>
      <c r="UGG92"/>
      <c r="UGH92"/>
      <c r="UGI92"/>
      <c r="UGJ92"/>
      <c r="UGK92"/>
      <c r="UGL92"/>
      <c r="UGM92"/>
      <c r="UGN92"/>
      <c r="UGO92"/>
      <c r="UGP92"/>
      <c r="UGQ92"/>
      <c r="UGR92"/>
      <c r="UGS92"/>
      <c r="UGT92"/>
      <c r="UGU92"/>
      <c r="UGV92"/>
      <c r="UGW92"/>
      <c r="UGX92"/>
      <c r="UGY92"/>
      <c r="UGZ92"/>
      <c r="UHA92"/>
      <c r="UHB92"/>
      <c r="UHC92"/>
      <c r="UHD92"/>
      <c r="UHE92"/>
      <c r="UHF92"/>
      <c r="UHG92"/>
      <c r="UHH92"/>
      <c r="UHI92"/>
      <c r="UHJ92"/>
      <c r="UHK92"/>
      <c r="UHL92"/>
      <c r="UHM92"/>
      <c r="UHN92"/>
      <c r="UHO92"/>
      <c r="UHP92"/>
      <c r="UHQ92"/>
      <c r="UHR92"/>
      <c r="UHS92"/>
      <c r="UHT92"/>
      <c r="UHU92"/>
      <c r="UHV92"/>
      <c r="UHW92"/>
      <c r="UHX92"/>
      <c r="UHY92"/>
      <c r="UHZ92"/>
      <c r="UIA92"/>
      <c r="UIB92"/>
      <c r="UIC92"/>
      <c r="UID92"/>
      <c r="UIE92"/>
      <c r="UIF92"/>
      <c r="UIG92"/>
      <c r="UIH92"/>
      <c r="UII92"/>
      <c r="UIJ92"/>
      <c r="UIK92"/>
      <c r="UIL92"/>
      <c r="UIM92"/>
      <c r="UIN92"/>
      <c r="UIO92"/>
      <c r="UIP92"/>
      <c r="UIQ92"/>
      <c r="UIR92"/>
      <c r="UIS92"/>
      <c r="UIT92"/>
      <c r="UIU92"/>
      <c r="UIV92"/>
      <c r="UIW92"/>
      <c r="UIX92"/>
      <c r="UIY92"/>
      <c r="UIZ92"/>
      <c r="UJA92"/>
      <c r="UJB92"/>
      <c r="UJC92"/>
      <c r="UJD92"/>
      <c r="UJE92"/>
      <c r="UJF92"/>
      <c r="UJG92"/>
      <c r="UJH92"/>
      <c r="UJI92"/>
      <c r="UJJ92"/>
      <c r="UJK92"/>
      <c r="UJL92"/>
      <c r="UJM92"/>
      <c r="UJN92"/>
      <c r="UJO92"/>
      <c r="UJP92"/>
      <c r="UJQ92"/>
      <c r="UJR92"/>
      <c r="UJS92"/>
      <c r="UJT92"/>
      <c r="UJU92"/>
      <c r="UJV92"/>
      <c r="UJW92"/>
      <c r="UJX92"/>
      <c r="UJY92"/>
      <c r="UJZ92"/>
      <c r="UKA92"/>
      <c r="UKB92"/>
      <c r="UKC92"/>
      <c r="UKD92"/>
      <c r="UKE92"/>
      <c r="UKF92"/>
      <c r="UKG92"/>
      <c r="UKH92"/>
      <c r="UKI92"/>
      <c r="UKJ92"/>
      <c r="UKK92"/>
      <c r="UKL92"/>
      <c r="UKM92"/>
      <c r="UKN92"/>
      <c r="UKO92"/>
      <c r="UKP92"/>
      <c r="UKQ92"/>
      <c r="UKR92"/>
      <c r="UKS92"/>
      <c r="UKT92"/>
      <c r="UKU92"/>
      <c r="UKV92"/>
      <c r="UKW92"/>
      <c r="UKX92"/>
      <c r="UKY92"/>
      <c r="UKZ92"/>
      <c r="ULA92"/>
      <c r="ULB92"/>
      <c r="ULC92"/>
      <c r="ULD92"/>
      <c r="ULE92"/>
      <c r="ULF92"/>
      <c r="ULG92"/>
      <c r="ULH92"/>
      <c r="ULI92"/>
      <c r="ULJ92"/>
      <c r="ULK92"/>
      <c r="ULL92"/>
      <c r="ULM92"/>
      <c r="ULN92"/>
      <c r="ULO92"/>
      <c r="ULP92"/>
      <c r="ULQ92"/>
      <c r="ULR92"/>
      <c r="ULS92"/>
      <c r="ULT92"/>
      <c r="ULU92"/>
      <c r="ULV92"/>
      <c r="ULW92"/>
      <c r="ULX92"/>
      <c r="ULY92"/>
      <c r="ULZ92"/>
      <c r="UMA92"/>
      <c r="UMB92"/>
      <c r="UMC92"/>
      <c r="UMD92"/>
      <c r="UME92"/>
      <c r="UMF92"/>
      <c r="UMG92"/>
      <c r="UMH92"/>
      <c r="UMI92"/>
      <c r="UMJ92"/>
      <c r="UMK92"/>
      <c r="UML92"/>
      <c r="UMM92"/>
      <c r="UMN92"/>
      <c r="UMO92"/>
      <c r="UMP92"/>
      <c r="UMQ92"/>
      <c r="UMR92"/>
      <c r="UMS92"/>
      <c r="UMT92"/>
      <c r="UMU92"/>
      <c r="UMV92"/>
      <c r="UMW92"/>
      <c r="UMX92"/>
      <c r="UMY92"/>
      <c r="UMZ92"/>
      <c r="UNA92"/>
      <c r="UNB92"/>
      <c r="UNC92"/>
      <c r="UND92"/>
      <c r="UNE92"/>
      <c r="UNF92"/>
      <c r="UNG92"/>
      <c r="UNH92"/>
      <c r="UNI92"/>
      <c r="UNJ92"/>
      <c r="UNK92"/>
      <c r="UNL92"/>
      <c r="UNM92"/>
      <c r="UNN92"/>
      <c r="UNO92"/>
      <c r="UNP92"/>
      <c r="UNQ92"/>
      <c r="UNR92"/>
      <c r="UNS92"/>
      <c r="UNT92"/>
      <c r="UNU92"/>
      <c r="UNV92"/>
      <c r="UNW92"/>
      <c r="UNX92"/>
      <c r="UNY92"/>
      <c r="UNZ92"/>
      <c r="UOA92"/>
      <c r="UOB92"/>
      <c r="UOC92"/>
      <c r="UOD92"/>
      <c r="UOE92"/>
      <c r="UOF92"/>
      <c r="UOG92"/>
      <c r="UOH92"/>
      <c r="UOI92"/>
      <c r="UOJ92"/>
      <c r="UOK92"/>
      <c r="UOL92"/>
      <c r="UOM92"/>
      <c r="UON92"/>
      <c r="UOO92"/>
      <c r="UOP92"/>
      <c r="UOQ92"/>
      <c r="UOR92"/>
      <c r="UOS92"/>
      <c r="UOT92"/>
      <c r="UOU92"/>
      <c r="UOV92"/>
      <c r="UOW92"/>
      <c r="UOX92"/>
      <c r="UOY92"/>
      <c r="UOZ92"/>
      <c r="UPA92"/>
      <c r="UPB92"/>
      <c r="UPC92"/>
      <c r="UPD92"/>
      <c r="UPE92"/>
      <c r="UPF92"/>
      <c r="UPG92"/>
      <c r="UPH92"/>
      <c r="UPI92"/>
      <c r="UPJ92"/>
      <c r="UPK92"/>
      <c r="UPL92"/>
      <c r="UPM92"/>
      <c r="UPN92"/>
      <c r="UPO92"/>
      <c r="UPP92"/>
      <c r="UPQ92"/>
      <c r="UPR92"/>
      <c r="UPS92"/>
      <c r="UPT92"/>
      <c r="UPU92"/>
      <c r="UPV92"/>
      <c r="UPW92"/>
      <c r="UPX92"/>
      <c r="UPY92"/>
      <c r="UPZ92"/>
      <c r="UQA92"/>
      <c r="UQB92"/>
      <c r="UQC92"/>
      <c r="UQD92"/>
      <c r="UQE92"/>
      <c r="UQF92"/>
      <c r="UQG92"/>
      <c r="UQH92"/>
      <c r="UQI92"/>
      <c r="UQJ92"/>
      <c r="UQK92"/>
      <c r="UQL92"/>
      <c r="UQM92"/>
      <c r="UQN92"/>
      <c r="UQO92"/>
      <c r="UQP92"/>
      <c r="UQQ92"/>
      <c r="UQR92"/>
      <c r="UQS92"/>
      <c r="UQT92"/>
      <c r="UQU92"/>
      <c r="UQV92"/>
      <c r="UQW92"/>
      <c r="UQX92"/>
      <c r="UQY92"/>
      <c r="UQZ92"/>
      <c r="URA92"/>
      <c r="URB92"/>
      <c r="URC92"/>
      <c r="URD92"/>
      <c r="URE92"/>
      <c r="URF92"/>
      <c r="URG92"/>
      <c r="URH92"/>
      <c r="URI92"/>
      <c r="URJ92"/>
      <c r="URK92"/>
      <c r="URL92"/>
      <c r="URM92"/>
      <c r="URN92"/>
      <c r="URO92"/>
      <c r="URP92"/>
      <c r="URQ92"/>
      <c r="URR92"/>
      <c r="URS92"/>
      <c r="URT92"/>
      <c r="URU92"/>
      <c r="URV92"/>
      <c r="URW92"/>
      <c r="URX92"/>
      <c r="URY92"/>
      <c r="URZ92"/>
      <c r="USA92"/>
      <c r="USB92"/>
      <c r="USC92"/>
      <c r="USD92"/>
      <c r="USE92"/>
      <c r="USF92"/>
      <c r="USG92"/>
      <c r="USH92"/>
      <c r="USI92"/>
      <c r="USJ92"/>
      <c r="USK92"/>
      <c r="USL92"/>
      <c r="USM92"/>
      <c r="USN92"/>
      <c r="USO92"/>
      <c r="USP92"/>
      <c r="USQ92"/>
      <c r="USR92"/>
      <c r="USS92"/>
      <c r="UST92"/>
      <c r="USU92"/>
      <c r="USV92"/>
      <c r="USW92"/>
      <c r="USX92"/>
      <c r="USY92"/>
      <c r="USZ92"/>
      <c r="UTA92"/>
      <c r="UTB92"/>
      <c r="UTC92"/>
      <c r="UTD92"/>
      <c r="UTE92"/>
      <c r="UTF92"/>
      <c r="UTG92"/>
      <c r="UTH92"/>
      <c r="UTI92"/>
      <c r="UTJ92"/>
      <c r="UTK92"/>
      <c r="UTL92"/>
      <c r="UTM92"/>
      <c r="UTN92"/>
      <c r="UTO92"/>
      <c r="UTP92"/>
      <c r="UTQ92"/>
      <c r="UTR92"/>
      <c r="UTS92"/>
      <c r="UTT92"/>
      <c r="UTU92"/>
      <c r="UTV92"/>
      <c r="UTW92"/>
      <c r="UTX92"/>
      <c r="UTY92"/>
      <c r="UTZ92"/>
      <c r="UUA92"/>
      <c r="UUB92"/>
      <c r="UUC92"/>
      <c r="UUD92"/>
      <c r="UUE92"/>
      <c r="UUF92"/>
      <c r="UUG92"/>
      <c r="UUH92"/>
      <c r="UUI92"/>
      <c r="UUJ92"/>
      <c r="UUK92"/>
      <c r="UUL92"/>
      <c r="UUM92"/>
      <c r="UUN92"/>
      <c r="UUO92"/>
      <c r="UUP92"/>
      <c r="UUQ92"/>
      <c r="UUR92"/>
      <c r="UUS92"/>
      <c r="UUT92"/>
      <c r="UUU92"/>
      <c r="UUV92"/>
      <c r="UUW92"/>
      <c r="UUX92"/>
      <c r="UUY92"/>
      <c r="UUZ92"/>
      <c r="UVA92"/>
      <c r="UVB92"/>
      <c r="UVC92"/>
      <c r="UVD92"/>
      <c r="UVE92"/>
      <c r="UVF92"/>
      <c r="UVG92"/>
      <c r="UVH92"/>
      <c r="UVI92"/>
      <c r="UVJ92"/>
      <c r="UVK92"/>
      <c r="UVL92"/>
      <c r="UVM92"/>
      <c r="UVN92"/>
      <c r="UVO92"/>
      <c r="UVP92"/>
      <c r="UVQ92"/>
      <c r="UVR92"/>
      <c r="UVS92"/>
      <c r="UVT92"/>
      <c r="UVU92"/>
      <c r="UVV92"/>
      <c r="UVW92"/>
      <c r="UVX92"/>
      <c r="UVY92"/>
      <c r="UVZ92"/>
      <c r="UWA92"/>
      <c r="UWB92"/>
      <c r="UWC92"/>
      <c r="UWD92"/>
      <c r="UWE92"/>
      <c r="UWF92"/>
      <c r="UWG92"/>
      <c r="UWH92"/>
      <c r="UWI92"/>
      <c r="UWJ92"/>
      <c r="UWK92"/>
      <c r="UWL92"/>
      <c r="UWM92"/>
      <c r="UWN92"/>
      <c r="UWO92"/>
      <c r="UWP92"/>
      <c r="UWQ92"/>
      <c r="UWR92"/>
      <c r="UWS92"/>
      <c r="UWT92"/>
      <c r="UWU92"/>
      <c r="UWV92"/>
      <c r="UWW92"/>
      <c r="UWX92"/>
      <c r="UWY92"/>
      <c r="UWZ92"/>
      <c r="UXA92"/>
      <c r="UXB92"/>
      <c r="UXC92"/>
      <c r="UXD92"/>
      <c r="UXE92"/>
      <c r="UXF92"/>
      <c r="UXG92"/>
      <c r="UXH92"/>
      <c r="UXI92"/>
      <c r="UXJ92"/>
      <c r="UXK92"/>
      <c r="UXL92"/>
      <c r="UXM92"/>
      <c r="UXN92"/>
      <c r="UXO92"/>
      <c r="UXP92"/>
      <c r="UXQ92"/>
      <c r="UXR92"/>
      <c r="UXS92"/>
      <c r="UXT92"/>
      <c r="UXU92"/>
      <c r="UXV92"/>
      <c r="UXW92"/>
      <c r="UXX92"/>
      <c r="UXY92"/>
      <c r="UXZ92"/>
      <c r="UYA92"/>
      <c r="UYB92"/>
      <c r="UYC92"/>
      <c r="UYD92"/>
      <c r="UYE92"/>
      <c r="UYF92"/>
      <c r="UYG92"/>
      <c r="UYH92"/>
      <c r="UYI92"/>
      <c r="UYJ92"/>
      <c r="UYK92"/>
      <c r="UYL92"/>
      <c r="UYM92"/>
      <c r="UYN92"/>
      <c r="UYO92"/>
      <c r="UYP92"/>
      <c r="UYQ92"/>
      <c r="UYR92"/>
      <c r="UYS92"/>
      <c r="UYT92"/>
      <c r="UYU92"/>
      <c r="UYV92"/>
      <c r="UYW92"/>
      <c r="UYX92"/>
      <c r="UYY92"/>
      <c r="UYZ92"/>
      <c r="UZA92"/>
      <c r="UZB92"/>
      <c r="UZC92"/>
      <c r="UZD92"/>
      <c r="UZE92"/>
      <c r="UZF92"/>
      <c r="UZG92"/>
      <c r="UZH92"/>
      <c r="UZI92"/>
      <c r="UZJ92"/>
      <c r="UZK92"/>
      <c r="UZL92"/>
      <c r="UZM92"/>
      <c r="UZN92"/>
      <c r="UZO92"/>
      <c r="UZP92"/>
      <c r="UZQ92"/>
      <c r="UZR92"/>
      <c r="UZS92"/>
      <c r="UZT92"/>
      <c r="UZU92"/>
      <c r="UZV92"/>
      <c r="UZW92"/>
      <c r="UZX92"/>
      <c r="UZY92"/>
      <c r="UZZ92"/>
      <c r="VAA92"/>
      <c r="VAB92"/>
      <c r="VAC92"/>
      <c r="VAD92"/>
      <c r="VAE92"/>
      <c r="VAF92"/>
      <c r="VAG92"/>
      <c r="VAH92"/>
      <c r="VAI92"/>
      <c r="VAJ92"/>
      <c r="VAK92"/>
      <c r="VAL92"/>
      <c r="VAM92"/>
      <c r="VAN92"/>
      <c r="VAO92"/>
      <c r="VAP92"/>
      <c r="VAQ92"/>
      <c r="VAR92"/>
      <c r="VAS92"/>
      <c r="VAT92"/>
      <c r="VAU92"/>
      <c r="VAV92"/>
      <c r="VAW92"/>
      <c r="VAX92"/>
      <c r="VAY92"/>
      <c r="VAZ92"/>
      <c r="VBA92"/>
      <c r="VBB92"/>
      <c r="VBC92"/>
      <c r="VBD92"/>
      <c r="VBE92"/>
      <c r="VBF92"/>
      <c r="VBG92"/>
      <c r="VBH92"/>
      <c r="VBI92"/>
      <c r="VBJ92"/>
      <c r="VBK92"/>
      <c r="VBL92"/>
      <c r="VBM92"/>
      <c r="VBN92"/>
      <c r="VBO92"/>
      <c r="VBP92"/>
      <c r="VBQ92"/>
      <c r="VBR92"/>
      <c r="VBS92"/>
      <c r="VBT92"/>
      <c r="VBU92"/>
      <c r="VBV92"/>
      <c r="VBW92"/>
      <c r="VBX92"/>
      <c r="VBY92"/>
      <c r="VBZ92"/>
      <c r="VCA92"/>
      <c r="VCB92"/>
      <c r="VCC92"/>
      <c r="VCD92"/>
      <c r="VCE92"/>
      <c r="VCF92"/>
      <c r="VCG92"/>
      <c r="VCH92"/>
      <c r="VCI92"/>
      <c r="VCJ92"/>
      <c r="VCK92"/>
      <c r="VCL92"/>
      <c r="VCM92"/>
      <c r="VCN92"/>
      <c r="VCO92"/>
      <c r="VCP92"/>
      <c r="VCQ92"/>
      <c r="VCR92"/>
      <c r="VCS92"/>
      <c r="VCT92"/>
      <c r="VCU92"/>
      <c r="VCV92"/>
      <c r="VCW92"/>
      <c r="VCX92"/>
      <c r="VCY92"/>
      <c r="VCZ92"/>
      <c r="VDA92"/>
      <c r="VDB92"/>
      <c r="VDC92"/>
      <c r="VDD92"/>
      <c r="VDE92"/>
      <c r="VDF92"/>
      <c r="VDG92"/>
      <c r="VDH92"/>
      <c r="VDI92"/>
      <c r="VDJ92"/>
      <c r="VDK92"/>
      <c r="VDL92"/>
      <c r="VDM92"/>
      <c r="VDN92"/>
      <c r="VDO92"/>
      <c r="VDP92"/>
      <c r="VDQ92"/>
      <c r="VDR92"/>
      <c r="VDS92"/>
      <c r="VDT92"/>
      <c r="VDU92"/>
      <c r="VDV92"/>
      <c r="VDW92"/>
      <c r="VDX92"/>
      <c r="VDY92"/>
      <c r="VDZ92"/>
      <c r="VEA92"/>
      <c r="VEB92"/>
      <c r="VEC92"/>
      <c r="VED92"/>
      <c r="VEE92"/>
      <c r="VEF92"/>
      <c r="VEG92"/>
      <c r="VEH92"/>
      <c r="VEI92"/>
      <c r="VEJ92"/>
      <c r="VEK92"/>
      <c r="VEL92"/>
      <c r="VEM92"/>
      <c r="VEN92"/>
      <c r="VEO92"/>
      <c r="VEP92"/>
      <c r="VEQ92"/>
      <c r="VER92"/>
      <c r="VES92"/>
      <c r="VET92"/>
      <c r="VEU92"/>
      <c r="VEV92"/>
      <c r="VEW92"/>
      <c r="VEX92"/>
      <c r="VEY92"/>
      <c r="VEZ92"/>
      <c r="VFA92"/>
      <c r="VFB92"/>
      <c r="VFC92"/>
      <c r="VFD92"/>
      <c r="VFE92"/>
      <c r="VFF92"/>
      <c r="VFG92"/>
      <c r="VFH92"/>
      <c r="VFI92"/>
      <c r="VFJ92"/>
      <c r="VFK92"/>
      <c r="VFL92"/>
      <c r="VFM92"/>
      <c r="VFN92"/>
      <c r="VFO92"/>
      <c r="VFP92"/>
      <c r="VFQ92"/>
      <c r="VFR92"/>
      <c r="VFS92"/>
      <c r="VFT92"/>
      <c r="VFU92"/>
      <c r="VFV92"/>
      <c r="VFW92"/>
      <c r="VFX92"/>
      <c r="VFY92"/>
      <c r="VFZ92"/>
      <c r="VGA92"/>
      <c r="VGB92"/>
      <c r="VGC92"/>
      <c r="VGD92"/>
      <c r="VGE92"/>
      <c r="VGF92"/>
      <c r="VGG92"/>
      <c r="VGH92"/>
      <c r="VGI92"/>
      <c r="VGJ92"/>
      <c r="VGK92"/>
      <c r="VGL92"/>
      <c r="VGM92"/>
      <c r="VGN92"/>
      <c r="VGO92"/>
      <c r="VGP92"/>
      <c r="VGQ92"/>
      <c r="VGR92"/>
      <c r="VGS92"/>
      <c r="VGT92"/>
      <c r="VGU92"/>
      <c r="VGV92"/>
      <c r="VGW92"/>
      <c r="VGX92"/>
      <c r="VGY92"/>
      <c r="VGZ92"/>
      <c r="VHA92"/>
      <c r="VHB92"/>
      <c r="VHC92"/>
      <c r="VHD92"/>
      <c r="VHE92"/>
      <c r="VHF92"/>
      <c r="VHG92"/>
      <c r="VHH92"/>
      <c r="VHI92"/>
      <c r="VHJ92"/>
      <c r="VHK92"/>
      <c r="VHL92"/>
      <c r="VHM92"/>
      <c r="VHN92"/>
      <c r="VHO92"/>
      <c r="VHP92"/>
      <c r="VHQ92"/>
      <c r="VHR92"/>
      <c r="VHS92"/>
      <c r="VHT92"/>
      <c r="VHU92"/>
      <c r="VHV92"/>
      <c r="VHW92"/>
      <c r="VHX92"/>
      <c r="VHY92"/>
      <c r="VHZ92"/>
      <c r="VIA92"/>
      <c r="VIB92"/>
      <c r="VIC92"/>
      <c r="VID92"/>
      <c r="VIE92"/>
      <c r="VIF92"/>
      <c r="VIG92"/>
      <c r="VIH92"/>
      <c r="VII92"/>
      <c r="VIJ92"/>
      <c r="VIK92"/>
      <c r="VIL92"/>
      <c r="VIM92"/>
      <c r="VIN92"/>
      <c r="VIO92"/>
      <c r="VIP92"/>
      <c r="VIQ92"/>
      <c r="VIR92"/>
      <c r="VIS92"/>
      <c r="VIT92"/>
      <c r="VIU92"/>
      <c r="VIV92"/>
      <c r="VIW92"/>
      <c r="VIX92"/>
      <c r="VIY92"/>
      <c r="VIZ92"/>
      <c r="VJA92"/>
      <c r="VJB92"/>
      <c r="VJC92"/>
      <c r="VJD92"/>
      <c r="VJE92"/>
      <c r="VJF92"/>
      <c r="VJG92"/>
      <c r="VJH92"/>
      <c r="VJI92"/>
      <c r="VJJ92"/>
      <c r="VJK92"/>
      <c r="VJL92"/>
      <c r="VJM92"/>
      <c r="VJN92"/>
      <c r="VJO92"/>
      <c r="VJP92"/>
      <c r="VJQ92"/>
      <c r="VJR92"/>
      <c r="VJS92"/>
      <c r="VJT92"/>
      <c r="VJU92"/>
      <c r="VJV92"/>
      <c r="VJW92"/>
      <c r="VJX92"/>
      <c r="VJY92"/>
      <c r="VJZ92"/>
      <c r="VKA92"/>
      <c r="VKB92"/>
      <c r="VKC92"/>
      <c r="VKD92"/>
      <c r="VKE92"/>
      <c r="VKF92"/>
      <c r="VKG92"/>
      <c r="VKH92"/>
      <c r="VKI92"/>
      <c r="VKJ92"/>
      <c r="VKK92"/>
      <c r="VKL92"/>
      <c r="VKM92"/>
      <c r="VKN92"/>
      <c r="VKO92"/>
      <c r="VKP92"/>
      <c r="VKQ92"/>
      <c r="VKR92"/>
      <c r="VKS92"/>
      <c r="VKT92"/>
      <c r="VKU92"/>
      <c r="VKV92"/>
      <c r="VKW92"/>
      <c r="VKX92"/>
      <c r="VKY92"/>
      <c r="VKZ92"/>
      <c r="VLA92"/>
      <c r="VLB92"/>
      <c r="VLC92"/>
      <c r="VLD92"/>
      <c r="VLE92"/>
      <c r="VLF92"/>
      <c r="VLG92"/>
      <c r="VLH92"/>
      <c r="VLI92"/>
      <c r="VLJ92"/>
      <c r="VLK92"/>
      <c r="VLL92"/>
      <c r="VLM92"/>
      <c r="VLN92"/>
      <c r="VLO92"/>
      <c r="VLP92"/>
      <c r="VLQ92"/>
      <c r="VLR92"/>
      <c r="VLS92"/>
      <c r="VLT92"/>
      <c r="VLU92"/>
      <c r="VLV92"/>
      <c r="VLW92"/>
      <c r="VLX92"/>
      <c r="VLY92"/>
      <c r="VLZ92"/>
      <c r="VMA92"/>
      <c r="VMB92"/>
      <c r="VMC92"/>
      <c r="VMD92"/>
      <c r="VME92"/>
      <c r="VMF92"/>
      <c r="VMG92"/>
      <c r="VMH92"/>
      <c r="VMI92"/>
      <c r="VMJ92"/>
      <c r="VMK92"/>
      <c r="VML92"/>
      <c r="VMM92"/>
      <c r="VMN92"/>
      <c r="VMO92"/>
      <c r="VMP92"/>
      <c r="VMQ92"/>
      <c r="VMR92"/>
      <c r="VMS92"/>
      <c r="VMT92"/>
      <c r="VMU92"/>
      <c r="VMV92"/>
      <c r="VMW92"/>
      <c r="VMX92"/>
      <c r="VMY92"/>
      <c r="VMZ92"/>
      <c r="VNA92"/>
      <c r="VNB92"/>
      <c r="VNC92"/>
      <c r="VND92"/>
      <c r="VNE92"/>
      <c r="VNF92"/>
      <c r="VNG92"/>
      <c r="VNH92"/>
      <c r="VNI92"/>
      <c r="VNJ92"/>
      <c r="VNK92"/>
      <c r="VNL92"/>
      <c r="VNM92"/>
      <c r="VNN92"/>
      <c r="VNO92"/>
      <c r="VNP92"/>
      <c r="VNQ92"/>
      <c r="VNR92"/>
      <c r="VNS92"/>
      <c r="VNT92"/>
      <c r="VNU92"/>
      <c r="VNV92"/>
      <c r="VNW92"/>
      <c r="VNX92"/>
      <c r="VNY92"/>
      <c r="VNZ92"/>
      <c r="VOA92"/>
      <c r="VOB92"/>
      <c r="VOC92"/>
      <c r="VOD92"/>
      <c r="VOE92"/>
      <c r="VOF92"/>
      <c r="VOG92"/>
      <c r="VOH92"/>
      <c r="VOI92"/>
      <c r="VOJ92"/>
      <c r="VOK92"/>
      <c r="VOL92"/>
      <c r="VOM92"/>
      <c r="VON92"/>
      <c r="VOO92"/>
      <c r="VOP92"/>
      <c r="VOQ92"/>
      <c r="VOR92"/>
      <c r="VOS92"/>
      <c r="VOT92"/>
      <c r="VOU92"/>
      <c r="VOV92"/>
      <c r="VOW92"/>
      <c r="VOX92"/>
      <c r="VOY92"/>
      <c r="VOZ92"/>
      <c r="VPA92"/>
      <c r="VPB92"/>
      <c r="VPC92"/>
      <c r="VPD92"/>
      <c r="VPE92"/>
      <c r="VPF92"/>
      <c r="VPG92"/>
      <c r="VPH92"/>
      <c r="VPI92"/>
      <c r="VPJ92"/>
      <c r="VPK92"/>
      <c r="VPL92"/>
      <c r="VPM92"/>
      <c r="VPN92"/>
      <c r="VPO92"/>
      <c r="VPP92"/>
      <c r="VPQ92"/>
      <c r="VPR92"/>
      <c r="VPS92"/>
      <c r="VPT92"/>
      <c r="VPU92"/>
      <c r="VPV92"/>
      <c r="VPW92"/>
      <c r="VPX92"/>
      <c r="VPY92"/>
      <c r="VPZ92"/>
      <c r="VQA92"/>
      <c r="VQB92"/>
      <c r="VQC92"/>
      <c r="VQD92"/>
      <c r="VQE92"/>
      <c r="VQF92"/>
      <c r="VQG92"/>
      <c r="VQH92"/>
      <c r="VQI92"/>
      <c r="VQJ92"/>
      <c r="VQK92"/>
      <c r="VQL92"/>
      <c r="VQM92"/>
      <c r="VQN92"/>
      <c r="VQO92"/>
      <c r="VQP92"/>
      <c r="VQQ92"/>
      <c r="VQR92"/>
      <c r="VQS92"/>
      <c r="VQT92"/>
      <c r="VQU92"/>
      <c r="VQV92"/>
      <c r="VQW92"/>
      <c r="VQX92"/>
      <c r="VQY92"/>
      <c r="VQZ92"/>
      <c r="VRA92"/>
      <c r="VRB92"/>
      <c r="VRC92"/>
      <c r="VRD92"/>
      <c r="VRE92"/>
      <c r="VRF92"/>
      <c r="VRG92"/>
      <c r="VRH92"/>
      <c r="VRI92"/>
      <c r="VRJ92"/>
      <c r="VRK92"/>
      <c r="VRL92"/>
      <c r="VRM92"/>
      <c r="VRN92"/>
      <c r="VRO92"/>
      <c r="VRP92"/>
      <c r="VRQ92"/>
      <c r="VRR92"/>
      <c r="VRS92"/>
      <c r="VRT92"/>
      <c r="VRU92"/>
      <c r="VRV92"/>
      <c r="VRW92"/>
      <c r="VRX92"/>
      <c r="VRY92"/>
      <c r="VRZ92"/>
      <c r="VSA92"/>
      <c r="VSB92"/>
      <c r="VSC92"/>
      <c r="VSD92"/>
      <c r="VSE92"/>
      <c r="VSF92"/>
      <c r="VSG92"/>
      <c r="VSH92"/>
      <c r="VSI92"/>
      <c r="VSJ92"/>
      <c r="VSK92"/>
      <c r="VSL92"/>
      <c r="VSM92"/>
      <c r="VSN92"/>
      <c r="VSO92"/>
      <c r="VSP92"/>
      <c r="VSQ92"/>
      <c r="VSR92"/>
      <c r="VSS92"/>
      <c r="VST92"/>
      <c r="VSU92"/>
      <c r="VSV92"/>
      <c r="VSW92"/>
      <c r="VSX92"/>
      <c r="VSY92"/>
      <c r="VSZ92"/>
      <c r="VTA92"/>
      <c r="VTB92"/>
      <c r="VTC92"/>
      <c r="VTD92"/>
      <c r="VTE92"/>
      <c r="VTF92"/>
      <c r="VTG92"/>
      <c r="VTH92"/>
      <c r="VTI92"/>
      <c r="VTJ92"/>
      <c r="VTK92"/>
      <c r="VTL92"/>
      <c r="VTM92"/>
      <c r="VTN92"/>
      <c r="VTO92"/>
      <c r="VTP92"/>
      <c r="VTQ92"/>
      <c r="VTR92"/>
      <c r="VTS92"/>
      <c r="VTT92"/>
      <c r="VTU92"/>
      <c r="VTV92"/>
      <c r="VTW92"/>
      <c r="VTX92"/>
      <c r="VTY92"/>
      <c r="VTZ92"/>
      <c r="VUA92"/>
      <c r="VUB92"/>
      <c r="VUC92"/>
      <c r="VUD92"/>
      <c r="VUE92"/>
      <c r="VUF92"/>
      <c r="VUG92"/>
      <c r="VUH92"/>
      <c r="VUI92"/>
      <c r="VUJ92"/>
      <c r="VUK92"/>
      <c r="VUL92"/>
      <c r="VUM92"/>
      <c r="VUN92"/>
      <c r="VUO92"/>
      <c r="VUP92"/>
      <c r="VUQ92"/>
      <c r="VUR92"/>
      <c r="VUS92"/>
      <c r="VUT92"/>
      <c r="VUU92"/>
      <c r="VUV92"/>
      <c r="VUW92"/>
      <c r="VUX92"/>
      <c r="VUY92"/>
      <c r="VUZ92"/>
      <c r="VVA92"/>
      <c r="VVB92"/>
      <c r="VVC92"/>
      <c r="VVD92"/>
      <c r="VVE92"/>
      <c r="VVF92"/>
      <c r="VVG92"/>
      <c r="VVH92"/>
      <c r="VVI92"/>
      <c r="VVJ92"/>
      <c r="VVK92"/>
      <c r="VVL92"/>
      <c r="VVM92"/>
      <c r="VVN92"/>
      <c r="VVO92"/>
      <c r="VVP92"/>
      <c r="VVQ92"/>
      <c r="VVR92"/>
      <c r="VVS92"/>
      <c r="VVT92"/>
      <c r="VVU92"/>
      <c r="VVV92"/>
      <c r="VVW92"/>
      <c r="VVX92"/>
      <c r="VVY92"/>
      <c r="VVZ92"/>
      <c r="VWA92"/>
      <c r="VWB92"/>
      <c r="VWC92"/>
      <c r="VWD92"/>
      <c r="VWE92"/>
      <c r="VWF92"/>
      <c r="VWG92"/>
      <c r="VWH92"/>
      <c r="VWI92"/>
      <c r="VWJ92"/>
      <c r="VWK92"/>
      <c r="VWL92"/>
      <c r="VWM92"/>
      <c r="VWN92"/>
      <c r="VWO92"/>
      <c r="VWP92"/>
      <c r="VWQ92"/>
      <c r="VWR92"/>
      <c r="VWS92"/>
      <c r="VWT92"/>
      <c r="VWU92"/>
      <c r="VWV92"/>
      <c r="VWW92"/>
      <c r="VWX92"/>
      <c r="VWY92"/>
      <c r="VWZ92"/>
      <c r="VXA92"/>
      <c r="VXB92"/>
      <c r="VXC92"/>
      <c r="VXD92"/>
      <c r="VXE92"/>
      <c r="VXF92"/>
      <c r="VXG92"/>
      <c r="VXH92"/>
      <c r="VXI92"/>
      <c r="VXJ92"/>
      <c r="VXK92"/>
      <c r="VXL92"/>
      <c r="VXM92"/>
      <c r="VXN92"/>
      <c r="VXO92"/>
      <c r="VXP92"/>
      <c r="VXQ92"/>
      <c r="VXR92"/>
      <c r="VXS92"/>
      <c r="VXT92"/>
      <c r="VXU92"/>
      <c r="VXV92"/>
      <c r="VXW92"/>
      <c r="VXX92"/>
      <c r="VXY92"/>
      <c r="VXZ92"/>
      <c r="VYA92"/>
      <c r="VYB92"/>
      <c r="VYC92"/>
      <c r="VYD92"/>
      <c r="VYE92"/>
      <c r="VYF92"/>
      <c r="VYG92"/>
      <c r="VYH92"/>
      <c r="VYI92"/>
      <c r="VYJ92"/>
      <c r="VYK92"/>
      <c r="VYL92"/>
      <c r="VYM92"/>
      <c r="VYN92"/>
      <c r="VYO92"/>
      <c r="VYP92"/>
      <c r="VYQ92"/>
      <c r="VYR92"/>
      <c r="VYS92"/>
      <c r="VYT92"/>
      <c r="VYU92"/>
      <c r="VYV92"/>
      <c r="VYW92"/>
      <c r="VYX92"/>
      <c r="VYY92"/>
      <c r="VYZ92"/>
      <c r="VZA92"/>
      <c r="VZB92"/>
      <c r="VZC92"/>
      <c r="VZD92"/>
      <c r="VZE92"/>
      <c r="VZF92"/>
      <c r="VZG92"/>
      <c r="VZH92"/>
      <c r="VZI92"/>
      <c r="VZJ92"/>
      <c r="VZK92"/>
      <c r="VZL92"/>
      <c r="VZM92"/>
      <c r="VZN92"/>
      <c r="VZO92"/>
      <c r="VZP92"/>
      <c r="VZQ92"/>
      <c r="VZR92"/>
      <c r="VZS92"/>
      <c r="VZT92"/>
      <c r="VZU92"/>
      <c r="VZV92"/>
      <c r="VZW92"/>
      <c r="VZX92"/>
      <c r="VZY92"/>
      <c r="VZZ92"/>
      <c r="WAA92"/>
      <c r="WAB92"/>
      <c r="WAC92"/>
      <c r="WAD92"/>
      <c r="WAE92"/>
      <c r="WAF92"/>
      <c r="WAG92"/>
      <c r="WAH92"/>
      <c r="WAI92"/>
      <c r="WAJ92"/>
      <c r="WAK92"/>
      <c r="WAL92"/>
      <c r="WAM92"/>
      <c r="WAN92"/>
      <c r="WAO92"/>
      <c r="WAP92"/>
      <c r="WAQ92"/>
      <c r="WAR92"/>
      <c r="WAS92"/>
      <c r="WAT92"/>
      <c r="WAU92"/>
      <c r="WAV92"/>
      <c r="WAW92"/>
      <c r="WAX92"/>
      <c r="WAY92"/>
      <c r="WAZ92"/>
      <c r="WBA92"/>
      <c r="WBB92"/>
      <c r="WBC92"/>
      <c r="WBD92"/>
      <c r="WBE92"/>
      <c r="WBF92"/>
      <c r="WBG92"/>
      <c r="WBH92"/>
      <c r="WBI92"/>
      <c r="WBJ92"/>
      <c r="WBK92"/>
      <c r="WBL92"/>
      <c r="WBM92"/>
      <c r="WBN92"/>
      <c r="WBO92"/>
      <c r="WBP92"/>
      <c r="WBQ92"/>
      <c r="WBR92"/>
      <c r="WBS92"/>
      <c r="WBT92"/>
      <c r="WBU92"/>
      <c r="WBV92"/>
      <c r="WBW92"/>
      <c r="WBX92"/>
      <c r="WBY92"/>
      <c r="WBZ92"/>
      <c r="WCA92"/>
      <c r="WCB92"/>
      <c r="WCC92"/>
      <c r="WCD92"/>
      <c r="WCE92"/>
      <c r="WCF92"/>
      <c r="WCG92"/>
      <c r="WCH92"/>
      <c r="WCI92"/>
      <c r="WCJ92"/>
      <c r="WCK92"/>
      <c r="WCL92"/>
      <c r="WCM92"/>
      <c r="WCN92"/>
      <c r="WCO92"/>
      <c r="WCP92"/>
      <c r="WCQ92"/>
      <c r="WCR92"/>
      <c r="WCS92"/>
      <c r="WCT92"/>
      <c r="WCU92"/>
      <c r="WCV92"/>
      <c r="WCW92"/>
      <c r="WCX92"/>
      <c r="WCY92"/>
      <c r="WCZ92"/>
      <c r="WDA92"/>
      <c r="WDB92"/>
      <c r="WDC92"/>
      <c r="WDD92"/>
      <c r="WDE92"/>
      <c r="WDF92"/>
      <c r="WDG92"/>
      <c r="WDH92"/>
      <c r="WDI92"/>
      <c r="WDJ92"/>
      <c r="WDK92"/>
      <c r="WDL92"/>
      <c r="WDM92"/>
      <c r="WDN92"/>
      <c r="WDO92"/>
      <c r="WDP92"/>
      <c r="WDQ92"/>
      <c r="WDR92"/>
      <c r="WDS92"/>
      <c r="WDT92"/>
      <c r="WDU92"/>
      <c r="WDV92"/>
      <c r="WDW92"/>
      <c r="WDX92"/>
      <c r="WDY92"/>
      <c r="WDZ92"/>
      <c r="WEA92"/>
      <c r="WEB92"/>
      <c r="WEC92"/>
      <c r="WED92"/>
      <c r="WEE92"/>
      <c r="WEF92"/>
      <c r="WEG92"/>
      <c r="WEH92"/>
      <c r="WEI92"/>
      <c r="WEJ92"/>
      <c r="WEK92"/>
      <c r="WEL92"/>
      <c r="WEM92"/>
      <c r="WEN92"/>
      <c r="WEO92"/>
      <c r="WEP92"/>
      <c r="WEQ92"/>
      <c r="WER92"/>
      <c r="WES92"/>
      <c r="WET92"/>
      <c r="WEU92"/>
      <c r="WEV92"/>
      <c r="WEW92"/>
      <c r="WEX92"/>
      <c r="WEY92"/>
      <c r="WEZ92"/>
      <c r="WFA92"/>
      <c r="WFB92"/>
      <c r="WFC92"/>
      <c r="WFD92"/>
      <c r="WFE92"/>
      <c r="WFF92"/>
      <c r="WFG92"/>
      <c r="WFH92"/>
      <c r="WFI92"/>
      <c r="WFJ92"/>
      <c r="WFK92"/>
      <c r="WFL92"/>
      <c r="WFM92"/>
      <c r="WFN92"/>
      <c r="WFO92"/>
      <c r="WFP92"/>
      <c r="WFQ92"/>
      <c r="WFR92"/>
      <c r="WFS92"/>
      <c r="WFT92"/>
      <c r="WFU92"/>
      <c r="WFV92"/>
      <c r="WFW92"/>
      <c r="WFX92"/>
      <c r="WFY92"/>
      <c r="WFZ92"/>
      <c r="WGA92"/>
      <c r="WGB92"/>
      <c r="WGC92"/>
      <c r="WGD92"/>
      <c r="WGE92"/>
      <c r="WGF92"/>
      <c r="WGG92"/>
      <c r="WGH92"/>
      <c r="WGI92"/>
      <c r="WGJ92"/>
      <c r="WGK92"/>
      <c r="WGL92"/>
      <c r="WGM92"/>
      <c r="WGN92"/>
      <c r="WGO92"/>
      <c r="WGP92"/>
      <c r="WGQ92"/>
      <c r="WGR92"/>
      <c r="WGS92"/>
      <c r="WGT92"/>
      <c r="WGU92"/>
      <c r="WGV92"/>
      <c r="WGW92"/>
      <c r="WGX92"/>
      <c r="WGY92"/>
      <c r="WGZ92"/>
      <c r="WHA92"/>
      <c r="WHB92"/>
      <c r="WHC92"/>
      <c r="WHD92"/>
      <c r="WHE92"/>
      <c r="WHF92"/>
      <c r="WHG92"/>
      <c r="WHH92"/>
      <c r="WHI92"/>
      <c r="WHJ92"/>
      <c r="WHK92"/>
      <c r="WHL92"/>
      <c r="WHM92"/>
      <c r="WHN92"/>
      <c r="WHO92"/>
      <c r="WHP92"/>
      <c r="WHQ92"/>
      <c r="WHR92"/>
      <c r="WHS92"/>
      <c r="WHT92"/>
      <c r="WHU92"/>
      <c r="WHV92"/>
      <c r="WHW92"/>
      <c r="WHX92"/>
      <c r="WHY92"/>
      <c r="WHZ92"/>
      <c r="WIA92"/>
      <c r="WIB92"/>
      <c r="WIC92"/>
      <c r="WID92"/>
      <c r="WIE92"/>
      <c r="WIF92"/>
      <c r="WIG92"/>
      <c r="WIH92"/>
      <c r="WII92"/>
      <c r="WIJ92"/>
      <c r="WIK92"/>
      <c r="WIL92"/>
      <c r="WIM92"/>
      <c r="WIN92"/>
      <c r="WIO92"/>
      <c r="WIP92"/>
      <c r="WIQ92"/>
      <c r="WIR92"/>
      <c r="WIS92"/>
      <c r="WIT92"/>
      <c r="WIU92"/>
      <c r="WIV92"/>
      <c r="WIW92"/>
      <c r="WIX92"/>
      <c r="WIY92"/>
      <c r="WIZ92"/>
      <c r="WJA92"/>
      <c r="WJB92"/>
      <c r="WJC92"/>
      <c r="WJD92"/>
      <c r="WJE92"/>
      <c r="WJF92"/>
      <c r="WJG92"/>
      <c r="WJH92"/>
      <c r="WJI92"/>
      <c r="WJJ92"/>
      <c r="WJK92"/>
      <c r="WJL92"/>
      <c r="WJM92"/>
      <c r="WJN92"/>
      <c r="WJO92"/>
      <c r="WJP92"/>
      <c r="WJQ92"/>
      <c r="WJR92"/>
      <c r="WJS92"/>
      <c r="WJT92"/>
      <c r="WJU92"/>
      <c r="WJV92"/>
      <c r="WJW92"/>
      <c r="WJX92"/>
      <c r="WJY92"/>
      <c r="WJZ92"/>
      <c r="WKA92"/>
      <c r="WKB92"/>
      <c r="WKC92"/>
      <c r="WKD92"/>
      <c r="WKE92"/>
      <c r="WKF92"/>
      <c r="WKG92"/>
      <c r="WKH92"/>
      <c r="WKI92"/>
      <c r="WKJ92"/>
      <c r="WKK92"/>
      <c r="WKL92"/>
      <c r="WKM92"/>
      <c r="WKN92"/>
      <c r="WKO92"/>
      <c r="WKP92"/>
      <c r="WKQ92"/>
      <c r="WKR92"/>
      <c r="WKS92"/>
      <c r="WKT92"/>
      <c r="WKU92"/>
      <c r="WKV92"/>
      <c r="WKW92"/>
      <c r="WKX92"/>
      <c r="WKY92"/>
      <c r="WKZ92"/>
      <c r="WLA92"/>
      <c r="WLB92"/>
      <c r="WLC92"/>
      <c r="WLD92"/>
      <c r="WLE92"/>
      <c r="WLF92"/>
      <c r="WLG92"/>
      <c r="WLH92"/>
      <c r="WLI92"/>
      <c r="WLJ92"/>
      <c r="WLK92"/>
      <c r="WLL92"/>
      <c r="WLM92"/>
      <c r="WLN92"/>
      <c r="WLO92"/>
      <c r="WLP92"/>
      <c r="WLQ92"/>
      <c r="WLR92"/>
      <c r="WLS92"/>
      <c r="WLT92"/>
      <c r="WLU92"/>
      <c r="WLV92"/>
      <c r="WLW92"/>
      <c r="WLX92"/>
      <c r="WLY92"/>
      <c r="WLZ92"/>
      <c r="WMA92"/>
      <c r="WMB92"/>
      <c r="WMC92"/>
      <c r="WMD92"/>
      <c r="WME92"/>
      <c r="WMF92"/>
      <c r="WMG92"/>
      <c r="WMH92"/>
      <c r="WMI92"/>
      <c r="WMJ92"/>
      <c r="WMK92"/>
      <c r="WML92"/>
      <c r="WMM92"/>
      <c r="WMN92"/>
      <c r="WMO92"/>
      <c r="WMP92"/>
      <c r="WMQ92"/>
      <c r="WMR92"/>
      <c r="WMS92"/>
      <c r="WMT92"/>
      <c r="WMU92"/>
      <c r="WMV92"/>
      <c r="WMW92"/>
      <c r="WMX92"/>
      <c r="WMY92"/>
      <c r="WMZ92"/>
      <c r="WNA92"/>
      <c r="WNB92"/>
      <c r="WNC92"/>
      <c r="WND92"/>
      <c r="WNE92"/>
      <c r="WNF92"/>
      <c r="WNG92"/>
      <c r="WNH92"/>
      <c r="WNI92"/>
      <c r="WNJ92"/>
      <c r="WNK92"/>
      <c r="WNL92"/>
      <c r="WNM92"/>
      <c r="WNN92"/>
      <c r="WNO92"/>
      <c r="WNP92"/>
      <c r="WNQ92"/>
      <c r="WNR92"/>
      <c r="WNS92"/>
      <c r="WNT92"/>
      <c r="WNU92"/>
      <c r="WNV92"/>
      <c r="WNW92"/>
      <c r="WNX92"/>
      <c r="WNY92"/>
      <c r="WNZ92"/>
      <c r="WOA92"/>
      <c r="WOB92"/>
      <c r="WOC92"/>
      <c r="WOD92"/>
      <c r="WOE92"/>
      <c r="WOF92"/>
      <c r="WOG92"/>
      <c r="WOH92"/>
      <c r="WOI92"/>
      <c r="WOJ92"/>
      <c r="WOK92"/>
      <c r="WOL92"/>
      <c r="WOM92"/>
      <c r="WON92"/>
      <c r="WOO92"/>
      <c r="WOP92"/>
      <c r="WOQ92"/>
      <c r="WOR92"/>
      <c r="WOS92"/>
      <c r="WOT92"/>
      <c r="WOU92"/>
      <c r="WOV92"/>
      <c r="WOW92"/>
      <c r="WOX92"/>
      <c r="WOY92"/>
      <c r="WOZ92"/>
      <c r="WPA92"/>
      <c r="WPB92"/>
      <c r="WPC92"/>
      <c r="WPD92"/>
      <c r="WPE92"/>
      <c r="WPF92"/>
      <c r="WPG92"/>
      <c r="WPH92"/>
      <c r="WPI92"/>
      <c r="WPJ92"/>
      <c r="WPK92"/>
      <c r="WPL92"/>
      <c r="WPM92"/>
      <c r="WPN92"/>
      <c r="WPO92"/>
      <c r="WPP92"/>
      <c r="WPQ92"/>
      <c r="WPR92"/>
      <c r="WPS92"/>
      <c r="WPT92"/>
      <c r="WPU92"/>
      <c r="WPV92"/>
      <c r="WPW92"/>
      <c r="WPX92"/>
      <c r="WPY92"/>
      <c r="WPZ92"/>
      <c r="WQA92"/>
      <c r="WQB92"/>
      <c r="WQC92"/>
      <c r="WQD92"/>
      <c r="WQE92"/>
      <c r="WQF92"/>
      <c r="WQG92"/>
      <c r="WQH92"/>
      <c r="WQI92"/>
      <c r="WQJ92"/>
      <c r="WQK92"/>
      <c r="WQL92"/>
      <c r="WQM92"/>
      <c r="WQN92"/>
      <c r="WQO92"/>
      <c r="WQP92"/>
      <c r="WQQ92"/>
      <c r="WQR92"/>
      <c r="WQS92"/>
      <c r="WQT92"/>
      <c r="WQU92"/>
      <c r="WQV92"/>
      <c r="WQW92"/>
      <c r="WQX92"/>
      <c r="WQY92"/>
      <c r="WQZ92"/>
      <c r="WRA92"/>
      <c r="WRB92"/>
      <c r="WRC92"/>
      <c r="WRD92"/>
      <c r="WRE92"/>
      <c r="WRF92"/>
      <c r="WRG92"/>
      <c r="WRH92"/>
      <c r="WRI92"/>
      <c r="WRJ92"/>
      <c r="WRK92"/>
      <c r="WRL92"/>
      <c r="WRM92"/>
      <c r="WRN92"/>
      <c r="WRO92"/>
      <c r="WRP92"/>
      <c r="WRQ92"/>
      <c r="WRR92"/>
      <c r="WRS92"/>
      <c r="WRT92"/>
      <c r="WRU92"/>
      <c r="WRV92"/>
      <c r="WRW92"/>
      <c r="WRX92"/>
      <c r="WRY92"/>
      <c r="WRZ92"/>
      <c r="WSA92"/>
      <c r="WSB92"/>
      <c r="WSC92"/>
      <c r="WSD92"/>
      <c r="WSE92"/>
      <c r="WSF92"/>
      <c r="WSG92"/>
      <c r="WSH92"/>
      <c r="WSI92"/>
      <c r="WSJ92"/>
      <c r="WSK92"/>
      <c r="WSL92"/>
      <c r="WSM92"/>
      <c r="WSN92"/>
      <c r="WSO92"/>
      <c r="WSP92"/>
      <c r="WSQ92"/>
      <c r="WSR92"/>
      <c r="WSS92"/>
      <c r="WST92"/>
      <c r="WSU92"/>
      <c r="WSV92"/>
      <c r="WSW92"/>
      <c r="WSX92"/>
      <c r="WSY92"/>
      <c r="WSZ92"/>
      <c r="WTA92"/>
      <c r="WTB92"/>
      <c r="WTC92"/>
      <c r="WTD92"/>
      <c r="WTE92"/>
      <c r="WTF92"/>
      <c r="WTG92"/>
      <c r="WTH92"/>
      <c r="WTI92"/>
      <c r="WTJ92"/>
      <c r="WTK92"/>
      <c r="WTL92"/>
      <c r="WTM92"/>
      <c r="WTN92"/>
      <c r="WTO92"/>
      <c r="WTP92"/>
      <c r="WTQ92"/>
      <c r="WTR92"/>
      <c r="WTS92"/>
      <c r="WTT92"/>
      <c r="WTU92"/>
      <c r="WTV92"/>
      <c r="WTW92"/>
      <c r="WTX92"/>
      <c r="WTY92"/>
      <c r="WTZ92"/>
      <c r="WUA92"/>
      <c r="WUB92"/>
      <c r="WUC92"/>
      <c r="WUD92"/>
      <c r="WUE92"/>
      <c r="WUF92"/>
      <c r="WUG92"/>
      <c r="WUH92"/>
      <c r="WUI92"/>
      <c r="WUJ92"/>
      <c r="WUK92"/>
      <c r="WUL92"/>
      <c r="WUM92"/>
      <c r="WUN92"/>
      <c r="WUO92"/>
      <c r="WUP92"/>
      <c r="WUQ92"/>
      <c r="WUR92"/>
      <c r="WUS92"/>
      <c r="WUT92"/>
      <c r="WUU92"/>
      <c r="WUV92"/>
      <c r="WUW92"/>
      <c r="WUX92"/>
      <c r="WUY92"/>
      <c r="WUZ92"/>
      <c r="WVA92"/>
      <c r="WVB92"/>
      <c r="WVC92"/>
      <c r="WVD92"/>
      <c r="WVE92"/>
      <c r="WVF92"/>
      <c r="WVG92"/>
      <c r="WVH92"/>
      <c r="WVI92"/>
      <c r="WVJ92"/>
      <c r="WVK92"/>
      <c r="WVL92"/>
      <c r="WVM92"/>
      <c r="WVN92"/>
      <c r="WVO92"/>
      <c r="WVP92"/>
      <c r="WVQ92"/>
      <c r="WVR92"/>
      <c r="WVS92"/>
      <c r="WVT92"/>
      <c r="WVU92"/>
      <c r="WVV92"/>
      <c r="WVW92"/>
      <c r="WVX92"/>
      <c r="WVY92"/>
      <c r="WVZ92"/>
      <c r="WWA92"/>
      <c r="WWB92"/>
      <c r="WWC92"/>
      <c r="WWD92"/>
      <c r="WWE92"/>
      <c r="WWF92"/>
      <c r="WWG92"/>
      <c r="WWH92"/>
      <c r="WWI92"/>
      <c r="WWJ92"/>
      <c r="WWK92"/>
      <c r="WWL92"/>
      <c r="WWM92"/>
      <c r="WWN92"/>
      <c r="WWO92"/>
      <c r="WWP92"/>
      <c r="WWQ92"/>
      <c r="WWR92"/>
      <c r="WWS92"/>
      <c r="WWT92"/>
      <c r="WWU92"/>
      <c r="WWV92"/>
      <c r="WWW92"/>
      <c r="WWX92"/>
      <c r="WWY92"/>
      <c r="WWZ92"/>
      <c r="WXA92"/>
      <c r="WXB92"/>
      <c r="WXC92"/>
      <c r="WXD92"/>
      <c r="WXE92"/>
      <c r="WXF92"/>
      <c r="WXG92"/>
      <c r="WXH92"/>
      <c r="WXI92"/>
      <c r="WXJ92"/>
      <c r="WXK92"/>
      <c r="WXL92"/>
      <c r="WXM92"/>
      <c r="WXN92"/>
      <c r="WXO92"/>
      <c r="WXP92"/>
      <c r="WXQ92"/>
      <c r="WXR92"/>
      <c r="WXS92"/>
      <c r="WXT92"/>
      <c r="WXU92"/>
      <c r="WXV92"/>
      <c r="WXW92"/>
      <c r="WXX92"/>
      <c r="WXY92"/>
      <c r="WXZ92"/>
      <c r="WYA92"/>
      <c r="WYB92"/>
      <c r="WYC92"/>
      <c r="WYD92"/>
      <c r="WYE92"/>
      <c r="WYF92"/>
      <c r="WYG92"/>
      <c r="WYH92"/>
      <c r="WYI92"/>
      <c r="WYJ92"/>
      <c r="WYK92"/>
      <c r="WYL92"/>
      <c r="WYM92"/>
      <c r="WYN92"/>
      <c r="WYO92"/>
      <c r="WYP92"/>
      <c r="WYQ92"/>
      <c r="WYR92"/>
      <c r="WYS92"/>
      <c r="WYT92"/>
      <c r="WYU92"/>
      <c r="WYV92"/>
      <c r="WYW92"/>
      <c r="WYX92"/>
      <c r="WYY92"/>
      <c r="WYZ92"/>
      <c r="WZA92"/>
      <c r="WZB92"/>
      <c r="WZC92"/>
      <c r="WZD92"/>
      <c r="WZE92"/>
      <c r="WZF92"/>
      <c r="WZG92"/>
      <c r="WZH92"/>
      <c r="WZI92"/>
      <c r="WZJ92"/>
      <c r="WZK92"/>
      <c r="WZL92"/>
      <c r="WZM92"/>
      <c r="WZN92"/>
      <c r="WZO92"/>
      <c r="WZP92"/>
      <c r="WZQ92"/>
      <c r="WZR92"/>
      <c r="WZS92"/>
      <c r="WZT92"/>
      <c r="WZU92"/>
      <c r="WZV92"/>
      <c r="WZW92"/>
      <c r="WZX92"/>
      <c r="WZY92"/>
      <c r="WZZ92"/>
      <c r="XAA92"/>
      <c r="XAB92"/>
      <c r="XAC92"/>
      <c r="XAD92"/>
      <c r="XAE92"/>
      <c r="XAF92"/>
      <c r="XAG92"/>
      <c r="XAH92"/>
      <c r="XAI92"/>
      <c r="XAJ92"/>
      <c r="XAK92"/>
      <c r="XAL92"/>
      <c r="XAM92"/>
      <c r="XAN92"/>
      <c r="XAO92"/>
      <c r="XAP92"/>
      <c r="XAQ92"/>
      <c r="XAR92"/>
      <c r="XAS92"/>
      <c r="XAT92"/>
      <c r="XAU92"/>
      <c r="XAV92"/>
      <c r="XAW92"/>
      <c r="XAX92"/>
      <c r="XAY92"/>
      <c r="XAZ92"/>
      <c r="XBA92"/>
      <c r="XBB92"/>
      <c r="XBC92"/>
      <c r="XBD92"/>
      <c r="XBE92"/>
      <c r="XBF92"/>
      <c r="XBG92"/>
      <c r="XBH92"/>
      <c r="XBI92"/>
      <c r="XBJ92"/>
      <c r="XBK92"/>
      <c r="XBL92"/>
      <c r="XBM92"/>
      <c r="XBN92"/>
      <c r="XBO92"/>
      <c r="XBP92"/>
      <c r="XBQ92"/>
      <c r="XBR92"/>
      <c r="XBS92"/>
      <c r="XBT92"/>
      <c r="XBU92"/>
      <c r="XBV92"/>
      <c r="XBW92"/>
      <c r="XBX92"/>
      <c r="XBY92"/>
      <c r="XBZ92"/>
      <c r="XCA92"/>
      <c r="XCB92"/>
      <c r="XCC92"/>
      <c r="XCD92"/>
      <c r="XCE92"/>
      <c r="XCF92"/>
      <c r="XCG92"/>
      <c r="XCH92"/>
      <c r="XCI92"/>
      <c r="XCJ92"/>
      <c r="XCK92"/>
      <c r="XCL92"/>
      <c r="XCM92"/>
      <c r="XCN92"/>
      <c r="XCO92"/>
      <c r="XCP92"/>
      <c r="XCQ92"/>
      <c r="XCR92"/>
      <c r="XCS92"/>
      <c r="XCT92"/>
      <c r="XCU92"/>
      <c r="XCV92"/>
      <c r="XCW92"/>
      <c r="XCX92"/>
      <c r="XCY92"/>
      <c r="XCZ92"/>
      <c r="XDA92"/>
      <c r="XDB92"/>
      <c r="XDC92"/>
      <c r="XDD92"/>
      <c r="XDE92"/>
      <c r="XDF92"/>
      <c r="XDG92"/>
      <c r="XDH92"/>
      <c r="XDI92"/>
      <c r="XDJ92"/>
      <c r="XDK92"/>
      <c r="XDL92"/>
      <c r="XDM92"/>
      <c r="XDN92"/>
      <c r="XDO92"/>
      <c r="XDP92"/>
      <c r="XDQ92"/>
      <c r="XDR92"/>
      <c r="XDS92"/>
      <c r="XDT92"/>
      <c r="XDU92"/>
      <c r="XDV92"/>
      <c r="XDW92"/>
      <c r="XDX92"/>
      <c r="XDY92"/>
      <c r="XDZ92"/>
      <c r="XEA92"/>
      <c r="XEB92"/>
      <c r="XEC92"/>
      <c r="XED92"/>
      <c r="XEE92"/>
      <c r="XEF92"/>
      <c r="XEG92"/>
      <c r="XEH92"/>
      <c r="XEI92"/>
      <c r="XEJ92"/>
      <c r="XEK92"/>
      <c r="XEL92"/>
      <c r="XEM92"/>
      <c r="XEN92"/>
      <c r="XEO92"/>
      <c r="XEP92"/>
      <c r="XEQ92"/>
      <c r="XER92"/>
      <c r="XES92"/>
      <c r="XET92"/>
      <c r="XEU92"/>
      <c r="XEV92"/>
      <c r="XEW92"/>
      <c r="XEX92"/>
      <c r="XEY92"/>
      <c r="XEZ92"/>
      <c r="XFA92"/>
      <c r="XFB92"/>
      <c r="XFC92"/>
    </row>
    <row r="93" spans="1:16383" ht="60" customHeight="1">
      <c r="A93" s="18">
        <v>92</v>
      </c>
      <c r="B93" s="16" t="s">
        <v>19329</v>
      </c>
      <c r="C93" s="54" t="s">
        <v>19890</v>
      </c>
      <c r="D93" s="20">
        <f>COUNTIFS(调查表!C:C,年代!C93,调查表!H:H,"不详")</f>
        <v>0</v>
      </c>
      <c r="E93" s="47">
        <f>COUNTIFS(调查表!C:C,年代!C93,调查表!H:H,"夏")</f>
        <v>0</v>
      </c>
      <c r="F93" s="20">
        <f>COUNTIFS(调查表!C:C,年代!C93,调查表!H:H,"商")</f>
        <v>0</v>
      </c>
      <c r="G93" s="20">
        <f>COUNTIFS(调查表!C:C,年代!C93,调查表!H:H,"周（春秋战国）")</f>
        <v>0</v>
      </c>
      <c r="H93" s="20">
        <f>COUNTIFS(调查表!C:C,年代!C93,调查表!H:H,"秦朝")</f>
        <v>0</v>
      </c>
      <c r="I93" s="20">
        <f>COUNTIFS(调查表!C:C,年代!C93,调查表!H:H,"西汉")</f>
        <v>0</v>
      </c>
      <c r="J93" s="20">
        <f>COUNTIFS(调查表!C:C,年代!C93,调查表!H:H,"新朝")</f>
        <v>0</v>
      </c>
      <c r="K93" s="20">
        <f>COUNTIFS(调查表!C:C,年代!C93,调查表!H:H,"东汉")</f>
        <v>0</v>
      </c>
      <c r="L93" s="20">
        <f>COUNTIFS(调查表!C:C,年代!C93,调查表!H:H,"三国")</f>
        <v>0</v>
      </c>
      <c r="M93" s="20">
        <f>COUNTIFS(调查表!C:C,年代!C93,调查表!H:H,"晋")</f>
        <v>0</v>
      </c>
      <c r="N93" s="20">
        <f>COUNTIFS(调查表!C:C,年代!C93,调查表!H:H,"南北朝")</f>
        <v>0</v>
      </c>
      <c r="O93" s="20">
        <f>COUNTIFS(调查表!C:C,年代!C93,调查表!H:H,"隋朝")</f>
        <v>0</v>
      </c>
      <c r="P93" s="20">
        <f>COUNTIFS(调查表!C:C,年代!C93,调查表!H:H,"唐朝")</f>
        <v>0</v>
      </c>
      <c r="Q93" s="20">
        <f>COUNTIFS(调查表!C:C,年代!C93,调查表!H:H,"五代十国")</f>
        <v>0</v>
      </c>
      <c r="R93" s="20">
        <f>COUNTIFS(调查表!C:C,年代!C93,调查表!H:H,"宋")</f>
        <v>0</v>
      </c>
      <c r="S93" s="20">
        <f>COUNTIFS(调查表!C:C,年代!C93,调查表!H:H,"元")</f>
        <v>0</v>
      </c>
      <c r="T93" s="20">
        <f>COUNTIFS(调查表!C:C,年代!C93,调查表!H:H,"明")</f>
        <v>0</v>
      </c>
      <c r="U93" s="20">
        <f>COUNTIFS(调查表!C:C,年代!C93,调查表!H:H,"清")</f>
        <v>8</v>
      </c>
      <c r="V93" s="20">
        <f>COUNTIFS(调查表!C:C,年代!C93,调查表!H:H,"中华民国")</f>
        <v>1</v>
      </c>
      <c r="W93" s="20">
        <f>COUNTIFS(调查表!C:C,年代!C93,调查表!H:H,"50年代")</f>
        <v>0</v>
      </c>
      <c r="X93" s="20">
        <f>COUNTIFS(调查表!C:C,年代!C93,调查表!H:H,"60年代")</f>
        <v>0</v>
      </c>
      <c r="Y93" s="20">
        <f>COUNTIFS(调查表!C:C,年代!C93,调查表!H:H,"70年代")</f>
        <v>0</v>
      </c>
      <c r="Z93" s="20">
        <f>COUNTIFS(调查表!C:C,年代!C93,调查表!H:H,"80年代")</f>
        <v>0</v>
      </c>
      <c r="AA93" s="20">
        <f>COUNTIFS(调查表!C:C,年代!C93,调查表!H:H,"现代")</f>
        <v>0</v>
      </c>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c r="AMK93"/>
      <c r="AML93"/>
      <c r="AMM93"/>
      <c r="AMN93"/>
      <c r="AMO93"/>
      <c r="AMP93"/>
      <c r="AMQ93"/>
      <c r="AMR93"/>
      <c r="AMS93"/>
      <c r="AMT93"/>
      <c r="AMU93"/>
      <c r="AMV93"/>
      <c r="AMW93"/>
      <c r="AMX93"/>
      <c r="AMY93"/>
      <c r="AMZ93"/>
      <c r="ANA93"/>
      <c r="ANB93"/>
      <c r="ANC93"/>
      <c r="AND93"/>
      <c r="ANE93"/>
      <c r="ANF93"/>
      <c r="ANG93"/>
      <c r="ANH93"/>
      <c r="ANI93"/>
      <c r="ANJ93"/>
      <c r="ANK93"/>
      <c r="ANL93"/>
      <c r="ANM93"/>
      <c r="ANN93"/>
      <c r="ANO93"/>
      <c r="ANP93"/>
      <c r="ANQ93"/>
      <c r="ANR93"/>
      <c r="ANS93"/>
      <c r="ANT93"/>
      <c r="ANU93"/>
      <c r="ANV93"/>
      <c r="ANW93"/>
      <c r="ANX93"/>
      <c r="ANY93"/>
      <c r="ANZ93"/>
      <c r="AOA93"/>
      <c r="AOB93"/>
      <c r="AOC93"/>
      <c r="AOD93"/>
      <c r="AOE93"/>
      <c r="AOF93"/>
      <c r="AOG93"/>
      <c r="AOH93"/>
      <c r="AOI93"/>
      <c r="AOJ93"/>
      <c r="AOK93"/>
      <c r="AOL93"/>
      <c r="AOM93"/>
      <c r="AON93"/>
      <c r="AOO93"/>
      <c r="AOP93"/>
      <c r="AOQ93"/>
      <c r="AOR93"/>
      <c r="AOS93"/>
      <c r="AOT93"/>
      <c r="AOU93"/>
      <c r="AOV93"/>
      <c r="AOW93"/>
      <c r="AOX93"/>
      <c r="AOY93"/>
      <c r="AOZ93"/>
      <c r="APA93"/>
      <c r="APB93"/>
      <c r="APC93"/>
      <c r="APD93"/>
      <c r="APE93"/>
      <c r="APF93"/>
      <c r="APG93"/>
      <c r="APH93"/>
      <c r="API93"/>
      <c r="APJ93"/>
      <c r="APK93"/>
      <c r="APL93"/>
      <c r="APM93"/>
      <c r="APN93"/>
      <c r="APO93"/>
      <c r="APP93"/>
      <c r="APQ93"/>
      <c r="APR93"/>
      <c r="APS93"/>
      <c r="APT93"/>
      <c r="APU93"/>
      <c r="APV93"/>
      <c r="APW93"/>
      <c r="APX93"/>
      <c r="APY93"/>
      <c r="APZ93"/>
      <c r="AQA93"/>
      <c r="AQB93"/>
      <c r="AQC93"/>
      <c r="AQD93"/>
      <c r="AQE93"/>
      <c r="AQF93"/>
      <c r="AQG93"/>
      <c r="AQH93"/>
      <c r="AQI93"/>
      <c r="AQJ93"/>
      <c r="AQK93"/>
      <c r="AQL93"/>
      <c r="AQM93"/>
      <c r="AQN93"/>
      <c r="AQO93"/>
      <c r="AQP93"/>
      <c r="AQQ93"/>
      <c r="AQR93"/>
      <c r="AQS93"/>
      <c r="AQT93"/>
      <c r="AQU93"/>
      <c r="AQV93"/>
      <c r="AQW93"/>
      <c r="AQX93"/>
      <c r="AQY93"/>
      <c r="AQZ93"/>
      <c r="ARA93"/>
      <c r="ARB93"/>
      <c r="ARC93"/>
      <c r="ARD93"/>
      <c r="ARE93"/>
      <c r="ARF93"/>
      <c r="ARG93"/>
      <c r="ARH93"/>
      <c r="ARI93"/>
      <c r="ARJ93"/>
      <c r="ARK93"/>
      <c r="ARL93"/>
      <c r="ARM93"/>
      <c r="ARN93"/>
      <c r="ARO93"/>
      <c r="ARP93"/>
      <c r="ARQ93"/>
      <c r="ARR93"/>
      <c r="ARS93"/>
      <c r="ART93"/>
      <c r="ARU93"/>
      <c r="ARV93"/>
      <c r="ARW93"/>
      <c r="ARX93"/>
      <c r="ARY93"/>
      <c r="ARZ93"/>
      <c r="ASA93"/>
      <c r="ASB93"/>
      <c r="ASC93"/>
      <c r="ASD93"/>
      <c r="ASE93"/>
      <c r="ASF93"/>
      <c r="ASG93"/>
      <c r="ASH93"/>
      <c r="ASI93"/>
      <c r="ASJ93"/>
      <c r="ASK93"/>
      <c r="ASL93"/>
      <c r="ASM93"/>
      <c r="ASN93"/>
      <c r="ASO93"/>
      <c r="ASP93"/>
      <c r="ASQ93"/>
      <c r="ASR93"/>
      <c r="ASS93"/>
      <c r="AST93"/>
      <c r="ASU93"/>
      <c r="ASV93"/>
      <c r="ASW93"/>
      <c r="ASX93"/>
      <c r="ASY93"/>
      <c r="ASZ93"/>
      <c r="ATA93"/>
      <c r="ATB93"/>
      <c r="ATC93"/>
      <c r="ATD93"/>
      <c r="ATE93"/>
      <c r="ATF93"/>
      <c r="ATG93"/>
      <c r="ATH93"/>
      <c r="ATI93"/>
      <c r="ATJ93"/>
      <c r="ATK93"/>
      <c r="ATL93"/>
      <c r="ATM93"/>
      <c r="ATN93"/>
      <c r="ATO93"/>
      <c r="ATP93"/>
      <c r="ATQ93"/>
      <c r="ATR93"/>
      <c r="ATS93"/>
      <c r="ATT93"/>
      <c r="ATU93"/>
      <c r="ATV93"/>
      <c r="ATW93"/>
      <c r="ATX93"/>
      <c r="ATY93"/>
      <c r="ATZ93"/>
      <c r="AUA93"/>
      <c r="AUB93"/>
      <c r="AUC93"/>
      <c r="AUD93"/>
      <c r="AUE93"/>
      <c r="AUF93"/>
      <c r="AUG93"/>
      <c r="AUH93"/>
      <c r="AUI93"/>
      <c r="AUJ93"/>
      <c r="AUK93"/>
      <c r="AUL93"/>
      <c r="AUM93"/>
      <c r="AUN93"/>
      <c r="AUO93"/>
      <c r="AUP93"/>
      <c r="AUQ93"/>
      <c r="AUR93"/>
      <c r="AUS93"/>
      <c r="AUT93"/>
      <c r="AUU93"/>
      <c r="AUV93"/>
      <c r="AUW93"/>
      <c r="AUX93"/>
      <c r="AUY93"/>
      <c r="AUZ93"/>
      <c r="AVA93"/>
      <c r="AVB93"/>
      <c r="AVC93"/>
      <c r="AVD93"/>
      <c r="AVE93"/>
      <c r="AVF93"/>
      <c r="AVG93"/>
      <c r="AVH93"/>
      <c r="AVI93"/>
      <c r="AVJ93"/>
      <c r="AVK93"/>
      <c r="AVL93"/>
      <c r="AVM93"/>
      <c r="AVN93"/>
      <c r="AVO93"/>
      <c r="AVP93"/>
      <c r="AVQ93"/>
      <c r="AVR93"/>
      <c r="AVS93"/>
      <c r="AVT93"/>
      <c r="AVU93"/>
      <c r="AVV93"/>
      <c r="AVW93"/>
      <c r="AVX93"/>
      <c r="AVY93"/>
      <c r="AVZ93"/>
      <c r="AWA93"/>
      <c r="AWB93"/>
      <c r="AWC93"/>
      <c r="AWD93"/>
      <c r="AWE93"/>
      <c r="AWF93"/>
      <c r="AWG93"/>
      <c r="AWH93"/>
      <c r="AWI93"/>
      <c r="AWJ93"/>
      <c r="AWK93"/>
      <c r="AWL93"/>
      <c r="AWM93"/>
      <c r="AWN93"/>
      <c r="AWO93"/>
      <c r="AWP93"/>
      <c r="AWQ93"/>
      <c r="AWR93"/>
      <c r="AWS93"/>
      <c r="AWT93"/>
      <c r="AWU93"/>
      <c r="AWV93"/>
      <c r="AWW93"/>
      <c r="AWX93"/>
      <c r="AWY93"/>
      <c r="AWZ93"/>
      <c r="AXA93"/>
      <c r="AXB93"/>
      <c r="AXC93"/>
      <c r="AXD93"/>
      <c r="AXE93"/>
      <c r="AXF93"/>
      <c r="AXG93"/>
      <c r="AXH93"/>
      <c r="AXI93"/>
      <c r="AXJ93"/>
      <c r="AXK93"/>
      <c r="AXL93"/>
      <c r="AXM93"/>
      <c r="AXN93"/>
      <c r="AXO93"/>
      <c r="AXP93"/>
      <c r="AXQ93"/>
      <c r="AXR93"/>
      <c r="AXS93"/>
      <c r="AXT93"/>
      <c r="AXU93"/>
      <c r="AXV93"/>
      <c r="AXW93"/>
      <c r="AXX93"/>
      <c r="AXY93"/>
      <c r="AXZ93"/>
      <c r="AYA93"/>
      <c r="AYB93"/>
      <c r="AYC93"/>
      <c r="AYD93"/>
      <c r="AYE93"/>
      <c r="AYF93"/>
      <c r="AYG93"/>
      <c r="AYH93"/>
      <c r="AYI93"/>
      <c r="AYJ93"/>
      <c r="AYK93"/>
      <c r="AYL93"/>
      <c r="AYM93"/>
      <c r="AYN93"/>
      <c r="AYO93"/>
      <c r="AYP93"/>
      <c r="AYQ93"/>
      <c r="AYR93"/>
      <c r="AYS93"/>
      <c r="AYT93"/>
      <c r="AYU93"/>
      <c r="AYV93"/>
      <c r="AYW93"/>
      <c r="AYX93"/>
      <c r="AYY93"/>
      <c r="AYZ93"/>
      <c r="AZA93"/>
      <c r="AZB93"/>
      <c r="AZC93"/>
      <c r="AZD93"/>
      <c r="AZE93"/>
      <c r="AZF93"/>
      <c r="AZG93"/>
      <c r="AZH93"/>
      <c r="AZI93"/>
      <c r="AZJ93"/>
      <c r="AZK93"/>
      <c r="AZL93"/>
      <c r="AZM93"/>
      <c r="AZN93"/>
      <c r="AZO93"/>
      <c r="AZP93"/>
      <c r="AZQ93"/>
      <c r="AZR93"/>
      <c r="AZS93"/>
      <c r="AZT93"/>
      <c r="AZU93"/>
      <c r="AZV93"/>
      <c r="AZW93"/>
      <c r="AZX93"/>
      <c r="AZY93"/>
      <c r="AZZ93"/>
      <c r="BAA93"/>
      <c r="BAB93"/>
      <c r="BAC93"/>
      <c r="BAD93"/>
      <c r="BAE93"/>
      <c r="BAF93"/>
      <c r="BAG93"/>
      <c r="BAH93"/>
      <c r="BAI93"/>
      <c r="BAJ93"/>
      <c r="BAK93"/>
      <c r="BAL93"/>
      <c r="BAM93"/>
      <c r="BAN93"/>
      <c r="BAO93"/>
      <c r="BAP93"/>
      <c r="BAQ93"/>
      <c r="BAR93"/>
      <c r="BAS93"/>
      <c r="BAT93"/>
      <c r="BAU93"/>
      <c r="BAV93"/>
      <c r="BAW93"/>
      <c r="BAX93"/>
      <c r="BAY93"/>
      <c r="BAZ93"/>
      <c r="BBA93"/>
      <c r="BBB93"/>
      <c r="BBC93"/>
      <c r="BBD93"/>
      <c r="BBE93"/>
      <c r="BBF93"/>
      <c r="BBG93"/>
      <c r="BBH93"/>
      <c r="BBI93"/>
      <c r="BBJ93"/>
      <c r="BBK93"/>
      <c r="BBL93"/>
      <c r="BBM93"/>
      <c r="BBN93"/>
      <c r="BBO93"/>
      <c r="BBP93"/>
      <c r="BBQ93"/>
      <c r="BBR93"/>
      <c r="BBS93"/>
      <c r="BBT93"/>
      <c r="BBU93"/>
      <c r="BBV93"/>
      <c r="BBW93"/>
      <c r="BBX93"/>
      <c r="BBY93"/>
      <c r="BBZ93"/>
      <c r="BCA93"/>
      <c r="BCB93"/>
      <c r="BCC93"/>
      <c r="BCD93"/>
      <c r="BCE93"/>
      <c r="BCF93"/>
      <c r="BCG93"/>
      <c r="BCH93"/>
      <c r="BCI93"/>
      <c r="BCJ93"/>
      <c r="BCK93"/>
      <c r="BCL93"/>
      <c r="BCM93"/>
      <c r="BCN93"/>
      <c r="BCO93"/>
      <c r="BCP93"/>
      <c r="BCQ93"/>
      <c r="BCR93"/>
      <c r="BCS93"/>
      <c r="BCT93"/>
      <c r="BCU93"/>
      <c r="BCV93"/>
      <c r="BCW93"/>
      <c r="BCX93"/>
      <c r="BCY93"/>
      <c r="BCZ93"/>
      <c r="BDA93"/>
      <c r="BDB93"/>
      <c r="BDC93"/>
      <c r="BDD93"/>
      <c r="BDE93"/>
      <c r="BDF93"/>
      <c r="BDG93"/>
      <c r="BDH93"/>
      <c r="BDI93"/>
      <c r="BDJ93"/>
      <c r="BDK93"/>
      <c r="BDL93"/>
      <c r="BDM93"/>
      <c r="BDN93"/>
      <c r="BDO93"/>
      <c r="BDP93"/>
      <c r="BDQ93"/>
      <c r="BDR93"/>
      <c r="BDS93"/>
      <c r="BDT93"/>
      <c r="BDU93"/>
      <c r="BDV93"/>
      <c r="BDW93"/>
      <c r="BDX93"/>
      <c r="BDY93"/>
      <c r="BDZ93"/>
      <c r="BEA93"/>
      <c r="BEB93"/>
      <c r="BEC93"/>
      <c r="BED93"/>
      <c r="BEE93"/>
      <c r="BEF93"/>
      <c r="BEG93"/>
      <c r="BEH93"/>
      <c r="BEI93"/>
      <c r="BEJ93"/>
      <c r="BEK93"/>
      <c r="BEL93"/>
      <c r="BEM93"/>
      <c r="BEN93"/>
      <c r="BEO93"/>
      <c r="BEP93"/>
      <c r="BEQ93"/>
      <c r="BER93"/>
      <c r="BES93"/>
      <c r="BET93"/>
      <c r="BEU93"/>
      <c r="BEV93"/>
      <c r="BEW93"/>
      <c r="BEX93"/>
      <c r="BEY93"/>
      <c r="BEZ93"/>
      <c r="BFA93"/>
      <c r="BFB93"/>
      <c r="BFC93"/>
      <c r="BFD93"/>
      <c r="BFE93"/>
      <c r="BFF93"/>
      <c r="BFG93"/>
      <c r="BFH93"/>
      <c r="BFI93"/>
      <c r="BFJ93"/>
      <c r="BFK93"/>
      <c r="BFL93"/>
      <c r="BFM93"/>
      <c r="BFN93"/>
      <c r="BFO93"/>
      <c r="BFP93"/>
      <c r="BFQ93"/>
      <c r="BFR93"/>
      <c r="BFS93"/>
      <c r="BFT93"/>
      <c r="BFU93"/>
      <c r="BFV93"/>
      <c r="BFW93"/>
      <c r="BFX93"/>
      <c r="BFY93"/>
      <c r="BFZ93"/>
      <c r="BGA93"/>
      <c r="BGB93"/>
      <c r="BGC93"/>
      <c r="BGD93"/>
      <c r="BGE93"/>
      <c r="BGF93"/>
      <c r="BGG93"/>
      <c r="BGH93"/>
      <c r="BGI93"/>
      <c r="BGJ93"/>
      <c r="BGK93"/>
      <c r="BGL93"/>
      <c r="BGM93"/>
      <c r="BGN93"/>
      <c r="BGO93"/>
      <c r="BGP93"/>
      <c r="BGQ93"/>
      <c r="BGR93"/>
      <c r="BGS93"/>
      <c r="BGT93"/>
      <c r="BGU93"/>
      <c r="BGV93"/>
      <c r="BGW93"/>
      <c r="BGX93"/>
      <c r="BGY93"/>
      <c r="BGZ93"/>
      <c r="BHA93"/>
      <c r="BHB93"/>
      <c r="BHC93"/>
      <c r="BHD93"/>
      <c r="BHE93"/>
      <c r="BHF93"/>
      <c r="BHG93"/>
      <c r="BHH93"/>
      <c r="BHI93"/>
      <c r="BHJ93"/>
      <c r="BHK93"/>
      <c r="BHL93"/>
      <c r="BHM93"/>
      <c r="BHN93"/>
      <c r="BHO93"/>
      <c r="BHP93"/>
      <c r="BHQ93"/>
      <c r="BHR93"/>
      <c r="BHS93"/>
      <c r="BHT93"/>
      <c r="BHU93"/>
      <c r="BHV93"/>
      <c r="BHW93"/>
      <c r="BHX93"/>
      <c r="BHY93"/>
      <c r="BHZ93"/>
      <c r="BIA93"/>
      <c r="BIB93"/>
      <c r="BIC93"/>
      <c r="BID93"/>
      <c r="BIE93"/>
      <c r="BIF93"/>
      <c r="BIG93"/>
      <c r="BIH93"/>
      <c r="BII93"/>
      <c r="BIJ93"/>
      <c r="BIK93"/>
      <c r="BIL93"/>
      <c r="BIM93"/>
      <c r="BIN93"/>
      <c r="BIO93"/>
      <c r="BIP93"/>
      <c r="BIQ93"/>
      <c r="BIR93"/>
      <c r="BIS93"/>
      <c r="BIT93"/>
      <c r="BIU93"/>
      <c r="BIV93"/>
      <c r="BIW93"/>
      <c r="BIX93"/>
      <c r="BIY93"/>
      <c r="BIZ93"/>
      <c r="BJA93"/>
      <c r="BJB93"/>
      <c r="BJC93"/>
      <c r="BJD93"/>
      <c r="BJE93"/>
      <c r="BJF93"/>
      <c r="BJG93"/>
      <c r="BJH93"/>
      <c r="BJI93"/>
      <c r="BJJ93"/>
      <c r="BJK93"/>
      <c r="BJL93"/>
      <c r="BJM93"/>
      <c r="BJN93"/>
      <c r="BJO93"/>
      <c r="BJP93"/>
      <c r="BJQ93"/>
      <c r="BJR93"/>
      <c r="BJS93"/>
      <c r="BJT93"/>
      <c r="BJU93"/>
      <c r="BJV93"/>
      <c r="BJW93"/>
      <c r="BJX93"/>
      <c r="BJY93"/>
      <c r="BJZ93"/>
      <c r="BKA93"/>
      <c r="BKB93"/>
      <c r="BKC93"/>
      <c r="BKD93"/>
      <c r="BKE93"/>
      <c r="BKF93"/>
      <c r="BKG93"/>
      <c r="BKH93"/>
      <c r="BKI93"/>
      <c r="BKJ93"/>
      <c r="BKK93"/>
      <c r="BKL93"/>
      <c r="BKM93"/>
      <c r="BKN93"/>
      <c r="BKO93"/>
      <c r="BKP93"/>
      <c r="BKQ93"/>
      <c r="BKR93"/>
      <c r="BKS93"/>
      <c r="BKT93"/>
      <c r="BKU93"/>
      <c r="BKV93"/>
      <c r="BKW93"/>
      <c r="BKX93"/>
      <c r="BKY93"/>
      <c r="BKZ93"/>
      <c r="BLA93"/>
      <c r="BLB93"/>
      <c r="BLC93"/>
      <c r="BLD93"/>
      <c r="BLE93"/>
      <c r="BLF93"/>
      <c r="BLG93"/>
      <c r="BLH93"/>
      <c r="BLI93"/>
      <c r="BLJ93"/>
      <c r="BLK93"/>
      <c r="BLL93"/>
      <c r="BLM93"/>
      <c r="BLN93"/>
      <c r="BLO93"/>
      <c r="BLP93"/>
      <c r="BLQ93"/>
      <c r="BLR93"/>
      <c r="BLS93"/>
      <c r="BLT93"/>
      <c r="BLU93"/>
      <c r="BLV93"/>
      <c r="BLW93"/>
      <c r="BLX93"/>
      <c r="BLY93"/>
      <c r="BLZ93"/>
      <c r="BMA93"/>
      <c r="BMB93"/>
      <c r="BMC93"/>
      <c r="BMD93"/>
      <c r="BME93"/>
      <c r="BMF93"/>
      <c r="BMG93"/>
      <c r="BMH93"/>
      <c r="BMI93"/>
      <c r="BMJ93"/>
      <c r="BMK93"/>
      <c r="BML93"/>
      <c r="BMM93"/>
      <c r="BMN93"/>
      <c r="BMO93"/>
      <c r="BMP93"/>
      <c r="BMQ93"/>
      <c r="BMR93"/>
      <c r="BMS93"/>
      <c r="BMT93"/>
      <c r="BMU93"/>
      <c r="BMV93"/>
      <c r="BMW93"/>
      <c r="BMX93"/>
      <c r="BMY93"/>
      <c r="BMZ93"/>
      <c r="BNA93"/>
      <c r="BNB93"/>
      <c r="BNC93"/>
      <c r="BND93"/>
      <c r="BNE93"/>
      <c r="BNF93"/>
      <c r="BNG93"/>
      <c r="BNH93"/>
      <c r="BNI93"/>
      <c r="BNJ93"/>
      <c r="BNK93"/>
      <c r="BNL93"/>
      <c r="BNM93"/>
      <c r="BNN93"/>
      <c r="BNO93"/>
      <c r="BNP93"/>
      <c r="BNQ93"/>
      <c r="BNR93"/>
      <c r="BNS93"/>
      <c r="BNT93"/>
      <c r="BNU93"/>
      <c r="BNV93"/>
      <c r="BNW93"/>
      <c r="BNX93"/>
      <c r="BNY93"/>
      <c r="BNZ93"/>
      <c r="BOA93"/>
      <c r="BOB93"/>
      <c r="BOC93"/>
      <c r="BOD93"/>
      <c r="BOE93"/>
      <c r="BOF93"/>
      <c r="BOG93"/>
      <c r="BOH93"/>
      <c r="BOI93"/>
      <c r="BOJ93"/>
      <c r="BOK93"/>
      <c r="BOL93"/>
      <c r="BOM93"/>
      <c r="BON93"/>
      <c r="BOO93"/>
      <c r="BOP93"/>
      <c r="BOQ93"/>
      <c r="BOR93"/>
      <c r="BOS93"/>
      <c r="BOT93"/>
      <c r="BOU93"/>
      <c r="BOV93"/>
      <c r="BOW93"/>
      <c r="BOX93"/>
      <c r="BOY93"/>
      <c r="BOZ93"/>
      <c r="BPA93"/>
      <c r="BPB93"/>
      <c r="BPC93"/>
      <c r="BPD93"/>
      <c r="BPE93"/>
      <c r="BPF93"/>
      <c r="BPG93"/>
      <c r="BPH93"/>
      <c r="BPI93"/>
      <c r="BPJ93"/>
      <c r="BPK93"/>
      <c r="BPL93"/>
      <c r="BPM93"/>
      <c r="BPN93"/>
      <c r="BPO93"/>
      <c r="BPP93"/>
      <c r="BPQ93"/>
      <c r="BPR93"/>
      <c r="BPS93"/>
      <c r="BPT93"/>
      <c r="BPU93"/>
      <c r="BPV93"/>
      <c r="BPW93"/>
      <c r="BPX93"/>
      <c r="BPY93"/>
      <c r="BPZ93"/>
      <c r="BQA93"/>
      <c r="BQB93"/>
      <c r="BQC93"/>
      <c r="BQD93"/>
      <c r="BQE93"/>
      <c r="BQF93"/>
      <c r="BQG93"/>
      <c r="BQH93"/>
      <c r="BQI93"/>
      <c r="BQJ93"/>
      <c r="BQK93"/>
      <c r="BQL93"/>
      <c r="BQM93"/>
      <c r="BQN93"/>
      <c r="BQO93"/>
      <c r="BQP93"/>
      <c r="BQQ93"/>
      <c r="BQR93"/>
      <c r="BQS93"/>
      <c r="BQT93"/>
      <c r="BQU93"/>
      <c r="BQV93"/>
      <c r="BQW93"/>
      <c r="BQX93"/>
      <c r="BQY93"/>
      <c r="BQZ93"/>
      <c r="BRA93"/>
      <c r="BRB93"/>
      <c r="BRC93"/>
      <c r="BRD93"/>
      <c r="BRE93"/>
      <c r="BRF93"/>
      <c r="BRG93"/>
      <c r="BRH93"/>
      <c r="BRI93"/>
      <c r="BRJ93"/>
      <c r="BRK93"/>
      <c r="BRL93"/>
      <c r="BRM93"/>
      <c r="BRN93"/>
      <c r="BRO93"/>
      <c r="BRP93"/>
      <c r="BRQ93"/>
      <c r="BRR93"/>
      <c r="BRS93"/>
      <c r="BRT93"/>
      <c r="BRU93"/>
      <c r="BRV93"/>
      <c r="BRW93"/>
      <c r="BRX93"/>
      <c r="BRY93"/>
      <c r="BRZ93"/>
      <c r="BSA93"/>
      <c r="BSB93"/>
      <c r="BSC93"/>
      <c r="BSD93"/>
      <c r="BSE93"/>
      <c r="BSF93"/>
      <c r="BSG93"/>
      <c r="BSH93"/>
      <c r="BSI93"/>
      <c r="BSJ93"/>
      <c r="BSK93"/>
      <c r="BSL93"/>
      <c r="BSM93"/>
      <c r="BSN93"/>
      <c r="BSO93"/>
      <c r="BSP93"/>
      <c r="BSQ93"/>
      <c r="BSR93"/>
      <c r="BSS93"/>
      <c r="BST93"/>
      <c r="BSU93"/>
      <c r="BSV93"/>
      <c r="BSW93"/>
      <c r="BSX93"/>
      <c r="BSY93"/>
      <c r="BSZ93"/>
      <c r="BTA93"/>
      <c r="BTB93"/>
      <c r="BTC93"/>
      <c r="BTD93"/>
      <c r="BTE93"/>
      <c r="BTF93"/>
      <c r="BTG93"/>
      <c r="BTH93"/>
      <c r="BTI93"/>
      <c r="BTJ93"/>
      <c r="BTK93"/>
      <c r="BTL93"/>
      <c r="BTM93"/>
      <c r="BTN93"/>
      <c r="BTO93"/>
      <c r="BTP93"/>
      <c r="BTQ93"/>
      <c r="BTR93"/>
      <c r="BTS93"/>
      <c r="BTT93"/>
      <c r="BTU93"/>
      <c r="BTV93"/>
      <c r="BTW93"/>
      <c r="BTX93"/>
      <c r="BTY93"/>
      <c r="BTZ93"/>
      <c r="BUA93"/>
      <c r="BUB93"/>
      <c r="BUC93"/>
      <c r="BUD93"/>
      <c r="BUE93"/>
      <c r="BUF93"/>
      <c r="BUG93"/>
      <c r="BUH93"/>
      <c r="BUI93"/>
      <c r="BUJ93"/>
      <c r="BUK93"/>
      <c r="BUL93"/>
      <c r="BUM93"/>
      <c r="BUN93"/>
      <c r="BUO93"/>
      <c r="BUP93"/>
      <c r="BUQ93"/>
      <c r="BUR93"/>
      <c r="BUS93"/>
      <c r="BUT93"/>
      <c r="BUU93"/>
      <c r="BUV93"/>
      <c r="BUW93"/>
      <c r="BUX93"/>
      <c r="BUY93"/>
      <c r="BUZ93"/>
      <c r="BVA93"/>
      <c r="BVB93"/>
      <c r="BVC93"/>
      <c r="BVD93"/>
      <c r="BVE93"/>
      <c r="BVF93"/>
      <c r="BVG93"/>
      <c r="BVH93"/>
      <c r="BVI93"/>
      <c r="BVJ93"/>
      <c r="BVK93"/>
      <c r="BVL93"/>
      <c r="BVM93"/>
      <c r="BVN93"/>
      <c r="BVO93"/>
      <c r="BVP93"/>
      <c r="BVQ93"/>
      <c r="BVR93"/>
      <c r="BVS93"/>
      <c r="BVT93"/>
      <c r="BVU93"/>
      <c r="BVV93"/>
      <c r="BVW93"/>
      <c r="BVX93"/>
      <c r="BVY93"/>
      <c r="BVZ93"/>
      <c r="BWA93"/>
      <c r="BWB93"/>
      <c r="BWC93"/>
      <c r="BWD93"/>
      <c r="BWE93"/>
      <c r="BWF93"/>
      <c r="BWG93"/>
      <c r="BWH93"/>
      <c r="BWI93"/>
      <c r="BWJ93"/>
      <c r="BWK93"/>
      <c r="BWL93"/>
      <c r="BWM93"/>
      <c r="BWN93"/>
      <c r="BWO93"/>
      <c r="BWP93"/>
      <c r="BWQ93"/>
      <c r="BWR93"/>
      <c r="BWS93"/>
      <c r="BWT93"/>
      <c r="BWU93"/>
      <c r="BWV93"/>
      <c r="BWW93"/>
      <c r="BWX93"/>
      <c r="BWY93"/>
      <c r="BWZ93"/>
      <c r="BXA93"/>
      <c r="BXB93"/>
      <c r="BXC93"/>
      <c r="BXD93"/>
      <c r="BXE93"/>
      <c r="BXF93"/>
      <c r="BXG93"/>
      <c r="BXH93"/>
      <c r="BXI93"/>
      <c r="BXJ93"/>
      <c r="BXK93"/>
      <c r="BXL93"/>
      <c r="BXM93"/>
      <c r="BXN93"/>
      <c r="BXO93"/>
      <c r="BXP93"/>
      <c r="BXQ93"/>
      <c r="BXR93"/>
      <c r="BXS93"/>
      <c r="BXT93"/>
      <c r="BXU93"/>
      <c r="BXV93"/>
      <c r="BXW93"/>
      <c r="BXX93"/>
      <c r="BXY93"/>
      <c r="BXZ93"/>
      <c r="BYA93"/>
      <c r="BYB93"/>
      <c r="BYC93"/>
      <c r="BYD93"/>
      <c r="BYE93"/>
      <c r="BYF93"/>
      <c r="BYG93"/>
      <c r="BYH93"/>
      <c r="BYI93"/>
      <c r="BYJ93"/>
      <c r="BYK93"/>
      <c r="BYL93"/>
      <c r="BYM93"/>
      <c r="BYN93"/>
      <c r="BYO93"/>
      <c r="BYP93"/>
      <c r="BYQ93"/>
      <c r="BYR93"/>
      <c r="BYS93"/>
      <c r="BYT93"/>
      <c r="BYU93"/>
      <c r="BYV93"/>
      <c r="BYW93"/>
      <c r="BYX93"/>
      <c r="BYY93"/>
      <c r="BYZ93"/>
      <c r="BZA93"/>
      <c r="BZB93"/>
      <c r="BZC93"/>
      <c r="BZD93"/>
      <c r="BZE93"/>
      <c r="BZF93"/>
      <c r="BZG93"/>
      <c r="BZH93"/>
      <c r="BZI93"/>
      <c r="BZJ93"/>
      <c r="BZK93"/>
      <c r="BZL93"/>
      <c r="BZM93"/>
      <c r="BZN93"/>
      <c r="BZO93"/>
      <c r="BZP93"/>
      <c r="BZQ93"/>
      <c r="BZR93"/>
      <c r="BZS93"/>
      <c r="BZT93"/>
      <c r="BZU93"/>
      <c r="BZV93"/>
      <c r="BZW93"/>
      <c r="BZX93"/>
      <c r="BZY93"/>
      <c r="BZZ93"/>
      <c r="CAA93"/>
      <c r="CAB93"/>
      <c r="CAC93"/>
      <c r="CAD93"/>
      <c r="CAE93"/>
      <c r="CAF93"/>
      <c r="CAG93"/>
      <c r="CAH93"/>
      <c r="CAI93"/>
      <c r="CAJ93"/>
      <c r="CAK93"/>
      <c r="CAL93"/>
      <c r="CAM93"/>
      <c r="CAN93"/>
      <c r="CAO93"/>
      <c r="CAP93"/>
      <c r="CAQ93"/>
      <c r="CAR93"/>
      <c r="CAS93"/>
      <c r="CAT93"/>
      <c r="CAU93"/>
      <c r="CAV93"/>
      <c r="CAW93"/>
      <c r="CAX93"/>
      <c r="CAY93"/>
      <c r="CAZ93"/>
      <c r="CBA93"/>
      <c r="CBB93"/>
      <c r="CBC93"/>
      <c r="CBD93"/>
      <c r="CBE93"/>
      <c r="CBF93"/>
      <c r="CBG93"/>
      <c r="CBH93"/>
      <c r="CBI93"/>
      <c r="CBJ93"/>
      <c r="CBK93"/>
      <c r="CBL93"/>
      <c r="CBM93"/>
      <c r="CBN93"/>
      <c r="CBO93"/>
      <c r="CBP93"/>
      <c r="CBQ93"/>
      <c r="CBR93"/>
      <c r="CBS93"/>
      <c r="CBT93"/>
      <c r="CBU93"/>
      <c r="CBV93"/>
      <c r="CBW93"/>
      <c r="CBX93"/>
      <c r="CBY93"/>
      <c r="CBZ93"/>
      <c r="CCA93"/>
      <c r="CCB93"/>
      <c r="CCC93"/>
      <c r="CCD93"/>
      <c r="CCE93"/>
      <c r="CCF93"/>
      <c r="CCG93"/>
      <c r="CCH93"/>
      <c r="CCI93"/>
      <c r="CCJ93"/>
      <c r="CCK93"/>
      <c r="CCL93"/>
      <c r="CCM93"/>
      <c r="CCN93"/>
      <c r="CCO93"/>
      <c r="CCP93"/>
      <c r="CCQ93"/>
      <c r="CCR93"/>
      <c r="CCS93"/>
      <c r="CCT93"/>
      <c r="CCU93"/>
      <c r="CCV93"/>
      <c r="CCW93"/>
      <c r="CCX93"/>
      <c r="CCY93"/>
      <c r="CCZ93"/>
      <c r="CDA93"/>
      <c r="CDB93"/>
      <c r="CDC93"/>
      <c r="CDD93"/>
      <c r="CDE93"/>
      <c r="CDF93"/>
      <c r="CDG93"/>
      <c r="CDH93"/>
      <c r="CDI93"/>
      <c r="CDJ93"/>
      <c r="CDK93"/>
      <c r="CDL93"/>
      <c r="CDM93"/>
      <c r="CDN93"/>
      <c r="CDO93"/>
      <c r="CDP93"/>
      <c r="CDQ93"/>
      <c r="CDR93"/>
      <c r="CDS93"/>
      <c r="CDT93"/>
      <c r="CDU93"/>
      <c r="CDV93"/>
      <c r="CDW93"/>
      <c r="CDX93"/>
      <c r="CDY93"/>
      <c r="CDZ93"/>
      <c r="CEA93"/>
      <c r="CEB93"/>
      <c r="CEC93"/>
      <c r="CED93"/>
      <c r="CEE93"/>
      <c r="CEF93"/>
      <c r="CEG93"/>
      <c r="CEH93"/>
      <c r="CEI93"/>
      <c r="CEJ93"/>
      <c r="CEK93"/>
      <c r="CEL93"/>
      <c r="CEM93"/>
      <c r="CEN93"/>
      <c r="CEO93"/>
      <c r="CEP93"/>
      <c r="CEQ93"/>
      <c r="CER93"/>
      <c r="CES93"/>
      <c r="CET93"/>
      <c r="CEU93"/>
      <c r="CEV93"/>
      <c r="CEW93"/>
      <c r="CEX93"/>
      <c r="CEY93"/>
      <c r="CEZ93"/>
      <c r="CFA93"/>
      <c r="CFB93"/>
      <c r="CFC93"/>
      <c r="CFD93"/>
      <c r="CFE93"/>
      <c r="CFF93"/>
      <c r="CFG93"/>
      <c r="CFH93"/>
      <c r="CFI93"/>
      <c r="CFJ93"/>
      <c r="CFK93"/>
      <c r="CFL93"/>
      <c r="CFM93"/>
      <c r="CFN93"/>
      <c r="CFO93"/>
      <c r="CFP93"/>
      <c r="CFQ93"/>
      <c r="CFR93"/>
      <c r="CFS93"/>
      <c r="CFT93"/>
      <c r="CFU93"/>
      <c r="CFV93"/>
      <c r="CFW93"/>
      <c r="CFX93"/>
      <c r="CFY93"/>
      <c r="CFZ93"/>
      <c r="CGA93"/>
      <c r="CGB93"/>
      <c r="CGC93"/>
      <c r="CGD93"/>
      <c r="CGE93"/>
      <c r="CGF93"/>
      <c r="CGG93"/>
      <c r="CGH93"/>
      <c r="CGI93"/>
      <c r="CGJ93"/>
      <c r="CGK93"/>
      <c r="CGL93"/>
      <c r="CGM93"/>
      <c r="CGN93"/>
      <c r="CGO93"/>
      <c r="CGP93"/>
      <c r="CGQ93"/>
      <c r="CGR93"/>
      <c r="CGS93"/>
      <c r="CGT93"/>
      <c r="CGU93"/>
      <c r="CGV93"/>
      <c r="CGW93"/>
      <c r="CGX93"/>
      <c r="CGY93"/>
      <c r="CGZ93"/>
      <c r="CHA93"/>
      <c r="CHB93"/>
      <c r="CHC93"/>
      <c r="CHD93"/>
      <c r="CHE93"/>
      <c r="CHF93"/>
      <c r="CHG93"/>
      <c r="CHH93"/>
      <c r="CHI93"/>
      <c r="CHJ93"/>
      <c r="CHK93"/>
      <c r="CHL93"/>
      <c r="CHM93"/>
      <c r="CHN93"/>
      <c r="CHO93"/>
      <c r="CHP93"/>
      <c r="CHQ93"/>
      <c r="CHR93"/>
      <c r="CHS93"/>
      <c r="CHT93"/>
      <c r="CHU93"/>
      <c r="CHV93"/>
      <c r="CHW93"/>
      <c r="CHX93"/>
      <c r="CHY93"/>
      <c r="CHZ93"/>
      <c r="CIA93"/>
      <c r="CIB93"/>
      <c r="CIC93"/>
      <c r="CID93"/>
      <c r="CIE93"/>
      <c r="CIF93"/>
      <c r="CIG93"/>
      <c r="CIH93"/>
      <c r="CII93"/>
      <c r="CIJ93"/>
      <c r="CIK93"/>
      <c r="CIL93"/>
      <c r="CIM93"/>
      <c r="CIN93"/>
      <c r="CIO93"/>
      <c r="CIP93"/>
      <c r="CIQ93"/>
      <c r="CIR93"/>
      <c r="CIS93"/>
      <c r="CIT93"/>
      <c r="CIU93"/>
      <c r="CIV93"/>
      <c r="CIW93"/>
      <c r="CIX93"/>
      <c r="CIY93"/>
      <c r="CIZ93"/>
      <c r="CJA93"/>
      <c r="CJB93"/>
      <c r="CJC93"/>
      <c r="CJD93"/>
      <c r="CJE93"/>
      <c r="CJF93"/>
      <c r="CJG93"/>
      <c r="CJH93"/>
      <c r="CJI93"/>
      <c r="CJJ93"/>
      <c r="CJK93"/>
      <c r="CJL93"/>
      <c r="CJM93"/>
      <c r="CJN93"/>
      <c r="CJO93"/>
      <c r="CJP93"/>
      <c r="CJQ93"/>
      <c r="CJR93"/>
      <c r="CJS93"/>
      <c r="CJT93"/>
      <c r="CJU93"/>
      <c r="CJV93"/>
      <c r="CJW93"/>
      <c r="CJX93"/>
      <c r="CJY93"/>
      <c r="CJZ93"/>
      <c r="CKA93"/>
      <c r="CKB93"/>
      <c r="CKC93"/>
      <c r="CKD93"/>
      <c r="CKE93"/>
      <c r="CKF93"/>
      <c r="CKG93"/>
      <c r="CKH93"/>
      <c r="CKI93"/>
      <c r="CKJ93"/>
      <c r="CKK93"/>
      <c r="CKL93"/>
      <c r="CKM93"/>
      <c r="CKN93"/>
      <c r="CKO93"/>
      <c r="CKP93"/>
      <c r="CKQ93"/>
      <c r="CKR93"/>
      <c r="CKS93"/>
      <c r="CKT93"/>
      <c r="CKU93"/>
      <c r="CKV93"/>
      <c r="CKW93"/>
      <c r="CKX93"/>
      <c r="CKY93"/>
      <c r="CKZ93"/>
      <c r="CLA93"/>
      <c r="CLB93"/>
      <c r="CLC93"/>
      <c r="CLD93"/>
      <c r="CLE93"/>
      <c r="CLF93"/>
      <c r="CLG93"/>
      <c r="CLH93"/>
      <c r="CLI93"/>
      <c r="CLJ93"/>
      <c r="CLK93"/>
      <c r="CLL93"/>
      <c r="CLM93"/>
      <c r="CLN93"/>
      <c r="CLO93"/>
      <c r="CLP93"/>
      <c r="CLQ93"/>
      <c r="CLR93"/>
      <c r="CLS93"/>
      <c r="CLT93"/>
      <c r="CLU93"/>
      <c r="CLV93"/>
      <c r="CLW93"/>
      <c r="CLX93"/>
      <c r="CLY93"/>
      <c r="CLZ93"/>
      <c r="CMA93"/>
      <c r="CMB93"/>
      <c r="CMC93"/>
      <c r="CMD93"/>
      <c r="CME93"/>
      <c r="CMF93"/>
      <c r="CMG93"/>
      <c r="CMH93"/>
      <c r="CMI93"/>
      <c r="CMJ93"/>
      <c r="CMK93"/>
      <c r="CML93"/>
      <c r="CMM93"/>
      <c r="CMN93"/>
      <c r="CMO93"/>
      <c r="CMP93"/>
      <c r="CMQ93"/>
      <c r="CMR93"/>
      <c r="CMS93"/>
      <c r="CMT93"/>
      <c r="CMU93"/>
      <c r="CMV93"/>
      <c r="CMW93"/>
      <c r="CMX93"/>
      <c r="CMY93"/>
      <c r="CMZ93"/>
      <c r="CNA93"/>
      <c r="CNB93"/>
      <c r="CNC93"/>
      <c r="CND93"/>
      <c r="CNE93"/>
      <c r="CNF93"/>
      <c r="CNG93"/>
      <c r="CNH93"/>
      <c r="CNI93"/>
      <c r="CNJ93"/>
      <c r="CNK93"/>
      <c r="CNL93"/>
      <c r="CNM93"/>
      <c r="CNN93"/>
      <c r="CNO93"/>
      <c r="CNP93"/>
      <c r="CNQ93"/>
      <c r="CNR93"/>
      <c r="CNS93"/>
      <c r="CNT93"/>
      <c r="CNU93"/>
      <c r="CNV93"/>
      <c r="CNW93"/>
      <c r="CNX93"/>
      <c r="CNY93"/>
      <c r="CNZ93"/>
      <c r="COA93"/>
      <c r="COB93"/>
      <c r="COC93"/>
      <c r="COD93"/>
      <c r="COE93"/>
      <c r="COF93"/>
      <c r="COG93"/>
      <c r="COH93"/>
      <c r="COI93"/>
      <c r="COJ93"/>
      <c r="COK93"/>
      <c r="COL93"/>
      <c r="COM93"/>
      <c r="CON93"/>
      <c r="COO93"/>
      <c r="COP93"/>
      <c r="COQ93"/>
      <c r="COR93"/>
      <c r="COS93"/>
      <c r="COT93"/>
      <c r="COU93"/>
      <c r="COV93"/>
      <c r="COW93"/>
      <c r="COX93"/>
      <c r="COY93"/>
      <c r="COZ93"/>
      <c r="CPA93"/>
      <c r="CPB93"/>
      <c r="CPC93"/>
      <c r="CPD93"/>
      <c r="CPE93"/>
      <c r="CPF93"/>
      <c r="CPG93"/>
      <c r="CPH93"/>
      <c r="CPI93"/>
      <c r="CPJ93"/>
      <c r="CPK93"/>
      <c r="CPL93"/>
      <c r="CPM93"/>
      <c r="CPN93"/>
      <c r="CPO93"/>
      <c r="CPP93"/>
      <c r="CPQ93"/>
      <c r="CPR93"/>
      <c r="CPS93"/>
      <c r="CPT93"/>
      <c r="CPU93"/>
      <c r="CPV93"/>
      <c r="CPW93"/>
      <c r="CPX93"/>
      <c r="CPY93"/>
      <c r="CPZ93"/>
      <c r="CQA93"/>
      <c r="CQB93"/>
      <c r="CQC93"/>
      <c r="CQD93"/>
      <c r="CQE93"/>
      <c r="CQF93"/>
      <c r="CQG93"/>
      <c r="CQH93"/>
      <c r="CQI93"/>
      <c r="CQJ93"/>
      <c r="CQK93"/>
      <c r="CQL93"/>
      <c r="CQM93"/>
      <c r="CQN93"/>
      <c r="CQO93"/>
      <c r="CQP93"/>
      <c r="CQQ93"/>
      <c r="CQR93"/>
      <c r="CQS93"/>
      <c r="CQT93"/>
      <c r="CQU93"/>
      <c r="CQV93"/>
      <c r="CQW93"/>
      <c r="CQX93"/>
      <c r="CQY93"/>
      <c r="CQZ93"/>
      <c r="CRA93"/>
      <c r="CRB93"/>
      <c r="CRC93"/>
      <c r="CRD93"/>
      <c r="CRE93"/>
      <c r="CRF93"/>
      <c r="CRG93"/>
      <c r="CRH93"/>
      <c r="CRI93"/>
      <c r="CRJ93"/>
      <c r="CRK93"/>
      <c r="CRL93"/>
      <c r="CRM93"/>
      <c r="CRN93"/>
      <c r="CRO93"/>
      <c r="CRP93"/>
      <c r="CRQ93"/>
      <c r="CRR93"/>
      <c r="CRS93"/>
      <c r="CRT93"/>
      <c r="CRU93"/>
      <c r="CRV93"/>
      <c r="CRW93"/>
      <c r="CRX93"/>
      <c r="CRY93"/>
      <c r="CRZ93"/>
      <c r="CSA93"/>
      <c r="CSB93"/>
      <c r="CSC93"/>
      <c r="CSD93"/>
      <c r="CSE93"/>
      <c r="CSF93"/>
      <c r="CSG93"/>
      <c r="CSH93"/>
      <c r="CSI93"/>
      <c r="CSJ93"/>
      <c r="CSK93"/>
      <c r="CSL93"/>
      <c r="CSM93"/>
      <c r="CSN93"/>
      <c r="CSO93"/>
      <c r="CSP93"/>
      <c r="CSQ93"/>
      <c r="CSR93"/>
      <c r="CSS93"/>
      <c r="CST93"/>
      <c r="CSU93"/>
      <c r="CSV93"/>
      <c r="CSW93"/>
      <c r="CSX93"/>
      <c r="CSY93"/>
      <c r="CSZ93"/>
      <c r="CTA93"/>
      <c r="CTB93"/>
      <c r="CTC93"/>
      <c r="CTD93"/>
      <c r="CTE93"/>
      <c r="CTF93"/>
      <c r="CTG93"/>
      <c r="CTH93"/>
      <c r="CTI93"/>
      <c r="CTJ93"/>
      <c r="CTK93"/>
      <c r="CTL93"/>
      <c r="CTM93"/>
      <c r="CTN93"/>
      <c r="CTO93"/>
      <c r="CTP93"/>
      <c r="CTQ93"/>
      <c r="CTR93"/>
      <c r="CTS93"/>
      <c r="CTT93"/>
      <c r="CTU93"/>
      <c r="CTV93"/>
      <c r="CTW93"/>
      <c r="CTX93"/>
      <c r="CTY93"/>
      <c r="CTZ93"/>
      <c r="CUA93"/>
      <c r="CUB93"/>
      <c r="CUC93"/>
      <c r="CUD93"/>
      <c r="CUE93"/>
      <c r="CUF93"/>
      <c r="CUG93"/>
      <c r="CUH93"/>
      <c r="CUI93"/>
      <c r="CUJ93"/>
      <c r="CUK93"/>
      <c r="CUL93"/>
      <c r="CUM93"/>
      <c r="CUN93"/>
      <c r="CUO93"/>
      <c r="CUP93"/>
      <c r="CUQ93"/>
      <c r="CUR93"/>
      <c r="CUS93"/>
      <c r="CUT93"/>
      <c r="CUU93"/>
      <c r="CUV93"/>
      <c r="CUW93"/>
      <c r="CUX93"/>
      <c r="CUY93"/>
      <c r="CUZ93"/>
      <c r="CVA93"/>
      <c r="CVB93"/>
      <c r="CVC93"/>
      <c r="CVD93"/>
      <c r="CVE93"/>
      <c r="CVF93"/>
      <c r="CVG93"/>
      <c r="CVH93"/>
      <c r="CVI93"/>
      <c r="CVJ93"/>
      <c r="CVK93"/>
      <c r="CVL93"/>
      <c r="CVM93"/>
      <c r="CVN93"/>
      <c r="CVO93"/>
      <c r="CVP93"/>
      <c r="CVQ93"/>
      <c r="CVR93"/>
      <c r="CVS93"/>
      <c r="CVT93"/>
      <c r="CVU93"/>
      <c r="CVV93"/>
      <c r="CVW93"/>
      <c r="CVX93"/>
      <c r="CVY93"/>
      <c r="CVZ93"/>
      <c r="CWA93"/>
      <c r="CWB93"/>
      <c r="CWC93"/>
      <c r="CWD93"/>
      <c r="CWE93"/>
      <c r="CWF93"/>
      <c r="CWG93"/>
      <c r="CWH93"/>
      <c r="CWI93"/>
      <c r="CWJ93"/>
      <c r="CWK93"/>
      <c r="CWL93"/>
      <c r="CWM93"/>
      <c r="CWN93"/>
      <c r="CWO93"/>
      <c r="CWP93"/>
      <c r="CWQ93"/>
      <c r="CWR93"/>
      <c r="CWS93"/>
      <c r="CWT93"/>
      <c r="CWU93"/>
      <c r="CWV93"/>
      <c r="CWW93"/>
      <c r="CWX93"/>
      <c r="CWY93"/>
      <c r="CWZ93"/>
      <c r="CXA93"/>
      <c r="CXB93"/>
      <c r="CXC93"/>
      <c r="CXD93"/>
      <c r="CXE93"/>
      <c r="CXF93"/>
      <c r="CXG93"/>
      <c r="CXH93"/>
      <c r="CXI93"/>
      <c r="CXJ93"/>
      <c r="CXK93"/>
      <c r="CXL93"/>
      <c r="CXM93"/>
      <c r="CXN93"/>
      <c r="CXO93"/>
      <c r="CXP93"/>
      <c r="CXQ93"/>
      <c r="CXR93"/>
      <c r="CXS93"/>
      <c r="CXT93"/>
      <c r="CXU93"/>
      <c r="CXV93"/>
      <c r="CXW93"/>
      <c r="CXX93"/>
      <c r="CXY93"/>
      <c r="CXZ93"/>
      <c r="CYA93"/>
      <c r="CYB93"/>
      <c r="CYC93"/>
      <c r="CYD93"/>
      <c r="CYE93"/>
      <c r="CYF93"/>
      <c r="CYG93"/>
      <c r="CYH93"/>
      <c r="CYI93"/>
      <c r="CYJ93"/>
      <c r="CYK93"/>
      <c r="CYL93"/>
      <c r="CYM93"/>
      <c r="CYN93"/>
      <c r="CYO93"/>
      <c r="CYP93"/>
      <c r="CYQ93"/>
      <c r="CYR93"/>
      <c r="CYS93"/>
      <c r="CYT93"/>
      <c r="CYU93"/>
      <c r="CYV93"/>
      <c r="CYW93"/>
      <c r="CYX93"/>
      <c r="CYY93"/>
      <c r="CYZ93"/>
      <c r="CZA93"/>
      <c r="CZB93"/>
      <c r="CZC93"/>
      <c r="CZD93"/>
      <c r="CZE93"/>
      <c r="CZF93"/>
      <c r="CZG93"/>
      <c r="CZH93"/>
      <c r="CZI93"/>
      <c r="CZJ93"/>
      <c r="CZK93"/>
      <c r="CZL93"/>
      <c r="CZM93"/>
      <c r="CZN93"/>
      <c r="CZO93"/>
      <c r="CZP93"/>
      <c r="CZQ93"/>
      <c r="CZR93"/>
      <c r="CZS93"/>
      <c r="CZT93"/>
      <c r="CZU93"/>
      <c r="CZV93"/>
      <c r="CZW93"/>
      <c r="CZX93"/>
      <c r="CZY93"/>
      <c r="CZZ93"/>
      <c r="DAA93"/>
      <c r="DAB93"/>
      <c r="DAC93"/>
      <c r="DAD93"/>
      <c r="DAE93"/>
      <c r="DAF93"/>
      <c r="DAG93"/>
      <c r="DAH93"/>
      <c r="DAI93"/>
      <c r="DAJ93"/>
      <c r="DAK93"/>
      <c r="DAL93"/>
      <c r="DAM93"/>
      <c r="DAN93"/>
      <c r="DAO93"/>
      <c r="DAP93"/>
      <c r="DAQ93"/>
      <c r="DAR93"/>
      <c r="DAS93"/>
      <c r="DAT93"/>
      <c r="DAU93"/>
      <c r="DAV93"/>
      <c r="DAW93"/>
      <c r="DAX93"/>
      <c r="DAY93"/>
      <c r="DAZ93"/>
      <c r="DBA93"/>
      <c r="DBB93"/>
      <c r="DBC93"/>
      <c r="DBD93"/>
      <c r="DBE93"/>
      <c r="DBF93"/>
      <c r="DBG93"/>
      <c r="DBH93"/>
      <c r="DBI93"/>
      <c r="DBJ93"/>
      <c r="DBK93"/>
      <c r="DBL93"/>
      <c r="DBM93"/>
      <c r="DBN93"/>
      <c r="DBO93"/>
      <c r="DBP93"/>
      <c r="DBQ93"/>
      <c r="DBR93"/>
      <c r="DBS93"/>
      <c r="DBT93"/>
      <c r="DBU93"/>
      <c r="DBV93"/>
      <c r="DBW93"/>
      <c r="DBX93"/>
      <c r="DBY93"/>
      <c r="DBZ93"/>
      <c r="DCA93"/>
      <c r="DCB93"/>
      <c r="DCC93"/>
      <c r="DCD93"/>
      <c r="DCE93"/>
      <c r="DCF93"/>
      <c r="DCG93"/>
      <c r="DCH93"/>
      <c r="DCI93"/>
      <c r="DCJ93"/>
      <c r="DCK93"/>
      <c r="DCL93"/>
      <c r="DCM93"/>
      <c r="DCN93"/>
      <c r="DCO93"/>
      <c r="DCP93"/>
      <c r="DCQ93"/>
      <c r="DCR93"/>
      <c r="DCS93"/>
      <c r="DCT93"/>
      <c r="DCU93"/>
      <c r="DCV93"/>
      <c r="DCW93"/>
      <c r="DCX93"/>
      <c r="DCY93"/>
      <c r="DCZ93"/>
      <c r="DDA93"/>
      <c r="DDB93"/>
      <c r="DDC93"/>
      <c r="DDD93"/>
      <c r="DDE93"/>
      <c r="DDF93"/>
      <c r="DDG93"/>
      <c r="DDH93"/>
      <c r="DDI93"/>
      <c r="DDJ93"/>
      <c r="DDK93"/>
      <c r="DDL93"/>
      <c r="DDM93"/>
      <c r="DDN93"/>
      <c r="DDO93"/>
      <c r="DDP93"/>
      <c r="DDQ93"/>
      <c r="DDR93"/>
      <c r="DDS93"/>
      <c r="DDT93"/>
      <c r="DDU93"/>
      <c r="DDV93"/>
      <c r="DDW93"/>
      <c r="DDX93"/>
      <c r="DDY93"/>
      <c r="DDZ93"/>
      <c r="DEA93"/>
      <c r="DEB93"/>
      <c r="DEC93"/>
      <c r="DED93"/>
      <c r="DEE93"/>
      <c r="DEF93"/>
      <c r="DEG93"/>
      <c r="DEH93"/>
      <c r="DEI93"/>
      <c r="DEJ93"/>
      <c r="DEK93"/>
      <c r="DEL93"/>
      <c r="DEM93"/>
      <c r="DEN93"/>
      <c r="DEO93"/>
      <c r="DEP93"/>
      <c r="DEQ93"/>
      <c r="DER93"/>
      <c r="DES93"/>
      <c r="DET93"/>
      <c r="DEU93"/>
      <c r="DEV93"/>
      <c r="DEW93"/>
      <c r="DEX93"/>
      <c r="DEY93"/>
      <c r="DEZ93"/>
      <c r="DFA93"/>
      <c r="DFB93"/>
      <c r="DFC93"/>
      <c r="DFD93"/>
      <c r="DFE93"/>
      <c r="DFF93"/>
      <c r="DFG93"/>
      <c r="DFH93"/>
      <c r="DFI93"/>
      <c r="DFJ93"/>
      <c r="DFK93"/>
      <c r="DFL93"/>
      <c r="DFM93"/>
      <c r="DFN93"/>
      <c r="DFO93"/>
      <c r="DFP93"/>
      <c r="DFQ93"/>
      <c r="DFR93"/>
      <c r="DFS93"/>
      <c r="DFT93"/>
      <c r="DFU93"/>
      <c r="DFV93"/>
      <c r="DFW93"/>
      <c r="DFX93"/>
      <c r="DFY93"/>
      <c r="DFZ93"/>
      <c r="DGA93"/>
      <c r="DGB93"/>
      <c r="DGC93"/>
      <c r="DGD93"/>
      <c r="DGE93"/>
      <c r="DGF93"/>
      <c r="DGG93"/>
      <c r="DGH93"/>
      <c r="DGI93"/>
      <c r="DGJ93"/>
      <c r="DGK93"/>
      <c r="DGL93"/>
      <c r="DGM93"/>
      <c r="DGN93"/>
      <c r="DGO93"/>
      <c r="DGP93"/>
      <c r="DGQ93"/>
      <c r="DGR93"/>
      <c r="DGS93"/>
      <c r="DGT93"/>
      <c r="DGU93"/>
      <c r="DGV93"/>
      <c r="DGW93"/>
      <c r="DGX93"/>
      <c r="DGY93"/>
      <c r="DGZ93"/>
      <c r="DHA93"/>
      <c r="DHB93"/>
      <c r="DHC93"/>
      <c r="DHD93"/>
      <c r="DHE93"/>
      <c r="DHF93"/>
      <c r="DHG93"/>
      <c r="DHH93"/>
      <c r="DHI93"/>
      <c r="DHJ93"/>
      <c r="DHK93"/>
      <c r="DHL93"/>
      <c r="DHM93"/>
      <c r="DHN93"/>
      <c r="DHO93"/>
      <c r="DHP93"/>
      <c r="DHQ93"/>
      <c r="DHR93"/>
      <c r="DHS93"/>
      <c r="DHT93"/>
      <c r="DHU93"/>
      <c r="DHV93"/>
      <c r="DHW93"/>
      <c r="DHX93"/>
      <c r="DHY93"/>
      <c r="DHZ93"/>
      <c r="DIA93"/>
      <c r="DIB93"/>
      <c r="DIC93"/>
      <c r="DID93"/>
      <c r="DIE93"/>
      <c r="DIF93"/>
      <c r="DIG93"/>
      <c r="DIH93"/>
      <c r="DII93"/>
      <c r="DIJ93"/>
      <c r="DIK93"/>
      <c r="DIL93"/>
      <c r="DIM93"/>
      <c r="DIN93"/>
      <c r="DIO93"/>
      <c r="DIP93"/>
      <c r="DIQ93"/>
      <c r="DIR93"/>
      <c r="DIS93"/>
      <c r="DIT93"/>
      <c r="DIU93"/>
      <c r="DIV93"/>
      <c r="DIW93"/>
      <c r="DIX93"/>
      <c r="DIY93"/>
      <c r="DIZ93"/>
      <c r="DJA93"/>
      <c r="DJB93"/>
      <c r="DJC93"/>
      <c r="DJD93"/>
      <c r="DJE93"/>
      <c r="DJF93"/>
      <c r="DJG93"/>
      <c r="DJH93"/>
      <c r="DJI93"/>
      <c r="DJJ93"/>
      <c r="DJK93"/>
      <c r="DJL93"/>
      <c r="DJM93"/>
      <c r="DJN93"/>
      <c r="DJO93"/>
      <c r="DJP93"/>
      <c r="DJQ93"/>
      <c r="DJR93"/>
      <c r="DJS93"/>
      <c r="DJT93"/>
      <c r="DJU93"/>
      <c r="DJV93"/>
      <c r="DJW93"/>
      <c r="DJX93"/>
      <c r="DJY93"/>
      <c r="DJZ93"/>
      <c r="DKA93"/>
      <c r="DKB93"/>
      <c r="DKC93"/>
      <c r="DKD93"/>
      <c r="DKE93"/>
      <c r="DKF93"/>
      <c r="DKG93"/>
      <c r="DKH93"/>
      <c r="DKI93"/>
      <c r="DKJ93"/>
      <c r="DKK93"/>
      <c r="DKL93"/>
      <c r="DKM93"/>
      <c r="DKN93"/>
      <c r="DKO93"/>
      <c r="DKP93"/>
      <c r="DKQ93"/>
      <c r="DKR93"/>
      <c r="DKS93"/>
      <c r="DKT93"/>
      <c r="DKU93"/>
      <c r="DKV93"/>
      <c r="DKW93"/>
      <c r="DKX93"/>
      <c r="DKY93"/>
      <c r="DKZ93"/>
      <c r="DLA93"/>
      <c r="DLB93"/>
      <c r="DLC93"/>
      <c r="DLD93"/>
      <c r="DLE93"/>
      <c r="DLF93"/>
      <c r="DLG93"/>
      <c r="DLH93"/>
      <c r="DLI93"/>
      <c r="DLJ93"/>
      <c r="DLK93"/>
      <c r="DLL93"/>
      <c r="DLM93"/>
      <c r="DLN93"/>
      <c r="DLO93"/>
      <c r="DLP93"/>
      <c r="DLQ93"/>
      <c r="DLR93"/>
      <c r="DLS93"/>
      <c r="DLT93"/>
      <c r="DLU93"/>
      <c r="DLV93"/>
      <c r="DLW93"/>
      <c r="DLX93"/>
      <c r="DLY93"/>
      <c r="DLZ93"/>
      <c r="DMA93"/>
      <c r="DMB93"/>
      <c r="DMC93"/>
      <c r="DMD93"/>
      <c r="DME93"/>
      <c r="DMF93"/>
      <c r="DMG93"/>
      <c r="DMH93"/>
      <c r="DMI93"/>
      <c r="DMJ93"/>
      <c r="DMK93"/>
      <c r="DML93"/>
      <c r="DMM93"/>
      <c r="DMN93"/>
      <c r="DMO93"/>
      <c r="DMP93"/>
      <c r="DMQ93"/>
      <c r="DMR93"/>
      <c r="DMS93"/>
      <c r="DMT93"/>
      <c r="DMU93"/>
      <c r="DMV93"/>
      <c r="DMW93"/>
      <c r="DMX93"/>
      <c r="DMY93"/>
      <c r="DMZ93"/>
      <c r="DNA93"/>
      <c r="DNB93"/>
      <c r="DNC93"/>
      <c r="DND93"/>
      <c r="DNE93"/>
      <c r="DNF93"/>
      <c r="DNG93"/>
      <c r="DNH93"/>
      <c r="DNI93"/>
      <c r="DNJ93"/>
      <c r="DNK93"/>
      <c r="DNL93"/>
      <c r="DNM93"/>
      <c r="DNN93"/>
      <c r="DNO93"/>
      <c r="DNP93"/>
      <c r="DNQ93"/>
      <c r="DNR93"/>
      <c r="DNS93"/>
      <c r="DNT93"/>
      <c r="DNU93"/>
      <c r="DNV93"/>
      <c r="DNW93"/>
      <c r="DNX93"/>
      <c r="DNY93"/>
      <c r="DNZ93"/>
      <c r="DOA93"/>
      <c r="DOB93"/>
      <c r="DOC93"/>
      <c r="DOD93"/>
      <c r="DOE93"/>
      <c r="DOF93"/>
      <c r="DOG93"/>
      <c r="DOH93"/>
      <c r="DOI93"/>
      <c r="DOJ93"/>
      <c r="DOK93"/>
      <c r="DOL93"/>
      <c r="DOM93"/>
      <c r="DON93"/>
      <c r="DOO93"/>
      <c r="DOP93"/>
      <c r="DOQ93"/>
      <c r="DOR93"/>
      <c r="DOS93"/>
      <c r="DOT93"/>
      <c r="DOU93"/>
      <c r="DOV93"/>
      <c r="DOW93"/>
      <c r="DOX93"/>
      <c r="DOY93"/>
      <c r="DOZ93"/>
      <c r="DPA93"/>
      <c r="DPB93"/>
      <c r="DPC93"/>
      <c r="DPD93"/>
      <c r="DPE93"/>
      <c r="DPF93"/>
      <c r="DPG93"/>
      <c r="DPH93"/>
      <c r="DPI93"/>
      <c r="DPJ93"/>
      <c r="DPK93"/>
      <c r="DPL93"/>
      <c r="DPM93"/>
      <c r="DPN93"/>
      <c r="DPO93"/>
      <c r="DPP93"/>
      <c r="DPQ93"/>
      <c r="DPR93"/>
      <c r="DPS93"/>
      <c r="DPT93"/>
      <c r="DPU93"/>
      <c r="DPV93"/>
      <c r="DPW93"/>
      <c r="DPX93"/>
      <c r="DPY93"/>
      <c r="DPZ93"/>
      <c r="DQA93"/>
      <c r="DQB93"/>
      <c r="DQC93"/>
      <c r="DQD93"/>
      <c r="DQE93"/>
      <c r="DQF93"/>
      <c r="DQG93"/>
      <c r="DQH93"/>
      <c r="DQI93"/>
      <c r="DQJ93"/>
      <c r="DQK93"/>
      <c r="DQL93"/>
      <c r="DQM93"/>
      <c r="DQN93"/>
      <c r="DQO93"/>
      <c r="DQP93"/>
      <c r="DQQ93"/>
      <c r="DQR93"/>
      <c r="DQS93"/>
      <c r="DQT93"/>
      <c r="DQU93"/>
      <c r="DQV93"/>
      <c r="DQW93"/>
      <c r="DQX93"/>
      <c r="DQY93"/>
      <c r="DQZ93"/>
      <c r="DRA93"/>
      <c r="DRB93"/>
      <c r="DRC93"/>
      <c r="DRD93"/>
      <c r="DRE93"/>
      <c r="DRF93"/>
      <c r="DRG93"/>
      <c r="DRH93"/>
      <c r="DRI93"/>
      <c r="DRJ93"/>
      <c r="DRK93"/>
      <c r="DRL93"/>
      <c r="DRM93"/>
      <c r="DRN93"/>
      <c r="DRO93"/>
      <c r="DRP93"/>
      <c r="DRQ93"/>
      <c r="DRR93"/>
      <c r="DRS93"/>
      <c r="DRT93"/>
      <c r="DRU93"/>
      <c r="DRV93"/>
      <c r="DRW93"/>
      <c r="DRX93"/>
      <c r="DRY93"/>
      <c r="DRZ93"/>
      <c r="DSA93"/>
      <c r="DSB93"/>
      <c r="DSC93"/>
      <c r="DSD93"/>
      <c r="DSE93"/>
      <c r="DSF93"/>
      <c r="DSG93"/>
      <c r="DSH93"/>
      <c r="DSI93"/>
      <c r="DSJ93"/>
      <c r="DSK93"/>
      <c r="DSL93"/>
      <c r="DSM93"/>
      <c r="DSN93"/>
      <c r="DSO93"/>
      <c r="DSP93"/>
      <c r="DSQ93"/>
      <c r="DSR93"/>
      <c r="DSS93"/>
      <c r="DST93"/>
      <c r="DSU93"/>
      <c r="DSV93"/>
      <c r="DSW93"/>
      <c r="DSX93"/>
      <c r="DSY93"/>
      <c r="DSZ93"/>
      <c r="DTA93"/>
      <c r="DTB93"/>
      <c r="DTC93"/>
      <c r="DTD93"/>
      <c r="DTE93"/>
      <c r="DTF93"/>
      <c r="DTG93"/>
      <c r="DTH93"/>
      <c r="DTI93"/>
      <c r="DTJ93"/>
      <c r="DTK93"/>
      <c r="DTL93"/>
      <c r="DTM93"/>
      <c r="DTN93"/>
      <c r="DTO93"/>
      <c r="DTP93"/>
      <c r="DTQ93"/>
      <c r="DTR93"/>
      <c r="DTS93"/>
      <c r="DTT93"/>
      <c r="DTU93"/>
      <c r="DTV93"/>
      <c r="DTW93"/>
      <c r="DTX93"/>
      <c r="DTY93"/>
      <c r="DTZ93"/>
      <c r="DUA93"/>
      <c r="DUB93"/>
      <c r="DUC93"/>
      <c r="DUD93"/>
      <c r="DUE93"/>
      <c r="DUF93"/>
      <c r="DUG93"/>
      <c r="DUH93"/>
      <c r="DUI93"/>
      <c r="DUJ93"/>
      <c r="DUK93"/>
      <c r="DUL93"/>
      <c r="DUM93"/>
      <c r="DUN93"/>
      <c r="DUO93"/>
      <c r="DUP93"/>
      <c r="DUQ93"/>
      <c r="DUR93"/>
      <c r="DUS93"/>
      <c r="DUT93"/>
      <c r="DUU93"/>
      <c r="DUV93"/>
      <c r="DUW93"/>
      <c r="DUX93"/>
      <c r="DUY93"/>
      <c r="DUZ93"/>
      <c r="DVA93"/>
      <c r="DVB93"/>
      <c r="DVC93"/>
      <c r="DVD93"/>
      <c r="DVE93"/>
      <c r="DVF93"/>
      <c r="DVG93"/>
      <c r="DVH93"/>
      <c r="DVI93"/>
      <c r="DVJ93"/>
      <c r="DVK93"/>
      <c r="DVL93"/>
      <c r="DVM93"/>
      <c r="DVN93"/>
      <c r="DVO93"/>
      <c r="DVP93"/>
      <c r="DVQ93"/>
      <c r="DVR93"/>
      <c r="DVS93"/>
      <c r="DVT93"/>
      <c r="DVU93"/>
      <c r="DVV93"/>
      <c r="DVW93"/>
      <c r="DVX93"/>
      <c r="DVY93"/>
      <c r="DVZ93"/>
      <c r="DWA93"/>
      <c r="DWB93"/>
      <c r="DWC93"/>
      <c r="DWD93"/>
      <c r="DWE93"/>
      <c r="DWF93"/>
      <c r="DWG93"/>
      <c r="DWH93"/>
      <c r="DWI93"/>
      <c r="DWJ93"/>
      <c r="DWK93"/>
      <c r="DWL93"/>
      <c r="DWM93"/>
      <c r="DWN93"/>
      <c r="DWO93"/>
      <c r="DWP93"/>
      <c r="DWQ93"/>
      <c r="DWR93"/>
      <c r="DWS93"/>
      <c r="DWT93"/>
      <c r="DWU93"/>
      <c r="DWV93"/>
      <c r="DWW93"/>
      <c r="DWX93"/>
      <c r="DWY93"/>
      <c r="DWZ93"/>
      <c r="DXA93"/>
      <c r="DXB93"/>
      <c r="DXC93"/>
      <c r="DXD93"/>
      <c r="DXE93"/>
      <c r="DXF93"/>
      <c r="DXG93"/>
      <c r="DXH93"/>
      <c r="DXI93"/>
      <c r="DXJ93"/>
      <c r="DXK93"/>
      <c r="DXL93"/>
      <c r="DXM93"/>
      <c r="DXN93"/>
      <c r="DXO93"/>
      <c r="DXP93"/>
      <c r="DXQ93"/>
      <c r="DXR93"/>
      <c r="DXS93"/>
      <c r="DXT93"/>
      <c r="DXU93"/>
      <c r="DXV93"/>
      <c r="DXW93"/>
      <c r="DXX93"/>
      <c r="DXY93"/>
      <c r="DXZ93"/>
      <c r="DYA93"/>
      <c r="DYB93"/>
      <c r="DYC93"/>
      <c r="DYD93"/>
      <c r="DYE93"/>
      <c r="DYF93"/>
      <c r="DYG93"/>
      <c r="DYH93"/>
      <c r="DYI93"/>
      <c r="DYJ93"/>
      <c r="DYK93"/>
      <c r="DYL93"/>
      <c r="DYM93"/>
      <c r="DYN93"/>
      <c r="DYO93"/>
      <c r="DYP93"/>
      <c r="DYQ93"/>
      <c r="DYR93"/>
      <c r="DYS93"/>
      <c r="DYT93"/>
      <c r="DYU93"/>
      <c r="DYV93"/>
      <c r="DYW93"/>
      <c r="DYX93"/>
      <c r="DYY93"/>
      <c r="DYZ93"/>
      <c r="DZA93"/>
      <c r="DZB93"/>
      <c r="DZC93"/>
      <c r="DZD93"/>
      <c r="DZE93"/>
      <c r="DZF93"/>
      <c r="DZG93"/>
      <c r="DZH93"/>
      <c r="DZI93"/>
      <c r="DZJ93"/>
      <c r="DZK93"/>
      <c r="DZL93"/>
      <c r="DZM93"/>
      <c r="DZN93"/>
      <c r="DZO93"/>
      <c r="DZP93"/>
      <c r="DZQ93"/>
      <c r="DZR93"/>
      <c r="DZS93"/>
      <c r="DZT93"/>
      <c r="DZU93"/>
      <c r="DZV93"/>
      <c r="DZW93"/>
      <c r="DZX93"/>
      <c r="DZY93"/>
      <c r="DZZ93"/>
      <c r="EAA93"/>
      <c r="EAB93"/>
      <c r="EAC93"/>
      <c r="EAD93"/>
      <c r="EAE93"/>
      <c r="EAF93"/>
      <c r="EAG93"/>
      <c r="EAH93"/>
      <c r="EAI93"/>
      <c r="EAJ93"/>
      <c r="EAK93"/>
      <c r="EAL93"/>
      <c r="EAM93"/>
      <c r="EAN93"/>
      <c r="EAO93"/>
      <c r="EAP93"/>
      <c r="EAQ93"/>
      <c r="EAR93"/>
      <c r="EAS93"/>
      <c r="EAT93"/>
      <c r="EAU93"/>
      <c r="EAV93"/>
      <c r="EAW93"/>
      <c r="EAX93"/>
      <c r="EAY93"/>
      <c r="EAZ93"/>
      <c r="EBA93"/>
      <c r="EBB93"/>
      <c r="EBC93"/>
      <c r="EBD93"/>
      <c r="EBE93"/>
      <c r="EBF93"/>
      <c r="EBG93"/>
      <c r="EBH93"/>
      <c r="EBI93"/>
      <c r="EBJ93"/>
      <c r="EBK93"/>
      <c r="EBL93"/>
      <c r="EBM93"/>
      <c r="EBN93"/>
      <c r="EBO93"/>
      <c r="EBP93"/>
      <c r="EBQ93"/>
      <c r="EBR93"/>
      <c r="EBS93"/>
      <c r="EBT93"/>
      <c r="EBU93"/>
      <c r="EBV93"/>
      <c r="EBW93"/>
      <c r="EBX93"/>
      <c r="EBY93"/>
      <c r="EBZ93"/>
      <c r="ECA93"/>
      <c r="ECB93"/>
      <c r="ECC93"/>
      <c r="ECD93"/>
      <c r="ECE93"/>
      <c r="ECF93"/>
      <c r="ECG93"/>
      <c r="ECH93"/>
      <c r="ECI93"/>
      <c r="ECJ93"/>
      <c r="ECK93"/>
      <c r="ECL93"/>
      <c r="ECM93"/>
      <c r="ECN93"/>
      <c r="ECO93"/>
      <c r="ECP93"/>
      <c r="ECQ93"/>
      <c r="ECR93"/>
      <c r="ECS93"/>
      <c r="ECT93"/>
      <c r="ECU93"/>
      <c r="ECV93"/>
      <c r="ECW93"/>
      <c r="ECX93"/>
      <c r="ECY93"/>
      <c r="ECZ93"/>
      <c r="EDA93"/>
      <c r="EDB93"/>
      <c r="EDC93"/>
      <c r="EDD93"/>
      <c r="EDE93"/>
      <c r="EDF93"/>
      <c r="EDG93"/>
      <c r="EDH93"/>
      <c r="EDI93"/>
      <c r="EDJ93"/>
      <c r="EDK93"/>
      <c r="EDL93"/>
      <c r="EDM93"/>
      <c r="EDN93"/>
      <c r="EDO93"/>
      <c r="EDP93"/>
      <c r="EDQ93"/>
      <c r="EDR93"/>
      <c r="EDS93"/>
      <c r="EDT93"/>
      <c r="EDU93"/>
      <c r="EDV93"/>
      <c r="EDW93"/>
      <c r="EDX93"/>
      <c r="EDY93"/>
      <c r="EDZ93"/>
      <c r="EEA93"/>
      <c r="EEB93"/>
      <c r="EEC93"/>
      <c r="EED93"/>
      <c r="EEE93"/>
      <c r="EEF93"/>
      <c r="EEG93"/>
      <c r="EEH93"/>
      <c r="EEI93"/>
      <c r="EEJ93"/>
      <c r="EEK93"/>
      <c r="EEL93"/>
      <c r="EEM93"/>
      <c r="EEN93"/>
      <c r="EEO93"/>
      <c r="EEP93"/>
      <c r="EEQ93"/>
      <c r="EER93"/>
      <c r="EES93"/>
      <c r="EET93"/>
      <c r="EEU93"/>
      <c r="EEV93"/>
      <c r="EEW93"/>
      <c r="EEX93"/>
      <c r="EEY93"/>
      <c r="EEZ93"/>
      <c r="EFA93"/>
      <c r="EFB93"/>
      <c r="EFC93"/>
      <c r="EFD93"/>
      <c r="EFE93"/>
      <c r="EFF93"/>
      <c r="EFG93"/>
      <c r="EFH93"/>
      <c r="EFI93"/>
      <c r="EFJ93"/>
      <c r="EFK93"/>
      <c r="EFL93"/>
      <c r="EFM93"/>
      <c r="EFN93"/>
      <c r="EFO93"/>
      <c r="EFP93"/>
      <c r="EFQ93"/>
      <c r="EFR93"/>
      <c r="EFS93"/>
      <c r="EFT93"/>
      <c r="EFU93"/>
      <c r="EFV93"/>
      <c r="EFW93"/>
      <c r="EFX93"/>
      <c r="EFY93"/>
      <c r="EFZ93"/>
      <c r="EGA93"/>
      <c r="EGB93"/>
      <c r="EGC93"/>
      <c r="EGD93"/>
      <c r="EGE93"/>
      <c r="EGF93"/>
      <c r="EGG93"/>
      <c r="EGH93"/>
      <c r="EGI93"/>
      <c r="EGJ93"/>
      <c r="EGK93"/>
      <c r="EGL93"/>
      <c r="EGM93"/>
      <c r="EGN93"/>
      <c r="EGO93"/>
      <c r="EGP93"/>
      <c r="EGQ93"/>
      <c r="EGR93"/>
      <c r="EGS93"/>
      <c r="EGT93"/>
      <c r="EGU93"/>
      <c r="EGV93"/>
      <c r="EGW93"/>
      <c r="EGX93"/>
      <c r="EGY93"/>
      <c r="EGZ93"/>
      <c r="EHA93"/>
      <c r="EHB93"/>
      <c r="EHC93"/>
      <c r="EHD93"/>
      <c r="EHE93"/>
      <c r="EHF93"/>
      <c r="EHG93"/>
      <c r="EHH93"/>
      <c r="EHI93"/>
      <c r="EHJ93"/>
      <c r="EHK93"/>
      <c r="EHL93"/>
      <c r="EHM93"/>
      <c r="EHN93"/>
      <c r="EHO93"/>
      <c r="EHP93"/>
      <c r="EHQ93"/>
      <c r="EHR93"/>
      <c r="EHS93"/>
      <c r="EHT93"/>
      <c r="EHU93"/>
      <c r="EHV93"/>
      <c r="EHW93"/>
      <c r="EHX93"/>
      <c r="EHY93"/>
      <c r="EHZ93"/>
      <c r="EIA93"/>
      <c r="EIB93"/>
      <c r="EIC93"/>
      <c r="EID93"/>
      <c r="EIE93"/>
      <c r="EIF93"/>
      <c r="EIG93"/>
      <c r="EIH93"/>
      <c r="EII93"/>
      <c r="EIJ93"/>
      <c r="EIK93"/>
      <c r="EIL93"/>
      <c r="EIM93"/>
      <c r="EIN93"/>
      <c r="EIO93"/>
      <c r="EIP93"/>
      <c r="EIQ93"/>
      <c r="EIR93"/>
      <c r="EIS93"/>
      <c r="EIT93"/>
      <c r="EIU93"/>
      <c r="EIV93"/>
      <c r="EIW93"/>
      <c r="EIX93"/>
      <c r="EIY93"/>
      <c r="EIZ93"/>
      <c r="EJA93"/>
      <c r="EJB93"/>
      <c r="EJC93"/>
      <c r="EJD93"/>
      <c r="EJE93"/>
      <c r="EJF93"/>
      <c r="EJG93"/>
      <c r="EJH93"/>
      <c r="EJI93"/>
      <c r="EJJ93"/>
      <c r="EJK93"/>
      <c r="EJL93"/>
      <c r="EJM93"/>
      <c r="EJN93"/>
      <c r="EJO93"/>
      <c r="EJP93"/>
      <c r="EJQ93"/>
      <c r="EJR93"/>
      <c r="EJS93"/>
      <c r="EJT93"/>
      <c r="EJU93"/>
      <c r="EJV93"/>
      <c r="EJW93"/>
      <c r="EJX93"/>
      <c r="EJY93"/>
      <c r="EJZ93"/>
      <c r="EKA93"/>
      <c r="EKB93"/>
      <c r="EKC93"/>
      <c r="EKD93"/>
      <c r="EKE93"/>
      <c r="EKF93"/>
      <c r="EKG93"/>
      <c r="EKH93"/>
      <c r="EKI93"/>
      <c r="EKJ93"/>
      <c r="EKK93"/>
      <c r="EKL93"/>
      <c r="EKM93"/>
      <c r="EKN93"/>
      <c r="EKO93"/>
      <c r="EKP93"/>
      <c r="EKQ93"/>
      <c r="EKR93"/>
      <c r="EKS93"/>
      <c r="EKT93"/>
      <c r="EKU93"/>
      <c r="EKV93"/>
      <c r="EKW93"/>
      <c r="EKX93"/>
      <c r="EKY93"/>
      <c r="EKZ93"/>
      <c r="ELA93"/>
      <c r="ELB93"/>
      <c r="ELC93"/>
      <c r="ELD93"/>
      <c r="ELE93"/>
      <c r="ELF93"/>
      <c r="ELG93"/>
      <c r="ELH93"/>
      <c r="ELI93"/>
      <c r="ELJ93"/>
      <c r="ELK93"/>
      <c r="ELL93"/>
      <c r="ELM93"/>
      <c r="ELN93"/>
      <c r="ELO93"/>
      <c r="ELP93"/>
      <c r="ELQ93"/>
      <c r="ELR93"/>
      <c r="ELS93"/>
      <c r="ELT93"/>
      <c r="ELU93"/>
      <c r="ELV93"/>
      <c r="ELW93"/>
      <c r="ELX93"/>
      <c r="ELY93"/>
      <c r="ELZ93"/>
      <c r="EMA93"/>
      <c r="EMB93"/>
      <c r="EMC93"/>
      <c r="EMD93"/>
      <c r="EME93"/>
      <c r="EMF93"/>
      <c r="EMG93"/>
      <c r="EMH93"/>
      <c r="EMI93"/>
      <c r="EMJ93"/>
      <c r="EMK93"/>
      <c r="EML93"/>
      <c r="EMM93"/>
      <c r="EMN93"/>
      <c r="EMO93"/>
      <c r="EMP93"/>
      <c r="EMQ93"/>
      <c r="EMR93"/>
      <c r="EMS93"/>
      <c r="EMT93"/>
      <c r="EMU93"/>
      <c r="EMV93"/>
      <c r="EMW93"/>
      <c r="EMX93"/>
      <c r="EMY93"/>
      <c r="EMZ93"/>
      <c r="ENA93"/>
      <c r="ENB93"/>
      <c r="ENC93"/>
      <c r="END93"/>
      <c r="ENE93"/>
      <c r="ENF93"/>
      <c r="ENG93"/>
      <c r="ENH93"/>
      <c r="ENI93"/>
      <c r="ENJ93"/>
      <c r="ENK93"/>
      <c r="ENL93"/>
      <c r="ENM93"/>
      <c r="ENN93"/>
      <c r="ENO93"/>
      <c r="ENP93"/>
      <c r="ENQ93"/>
      <c r="ENR93"/>
      <c r="ENS93"/>
      <c r="ENT93"/>
      <c r="ENU93"/>
      <c r="ENV93"/>
      <c r="ENW93"/>
      <c r="ENX93"/>
      <c r="ENY93"/>
      <c r="ENZ93"/>
      <c r="EOA93"/>
      <c r="EOB93"/>
      <c r="EOC93"/>
      <c r="EOD93"/>
      <c r="EOE93"/>
      <c r="EOF93"/>
      <c r="EOG93"/>
      <c r="EOH93"/>
      <c r="EOI93"/>
      <c r="EOJ93"/>
      <c r="EOK93"/>
      <c r="EOL93"/>
      <c r="EOM93"/>
      <c r="EON93"/>
      <c r="EOO93"/>
      <c r="EOP93"/>
      <c r="EOQ93"/>
      <c r="EOR93"/>
      <c r="EOS93"/>
      <c r="EOT93"/>
      <c r="EOU93"/>
      <c r="EOV93"/>
      <c r="EOW93"/>
      <c r="EOX93"/>
      <c r="EOY93"/>
      <c r="EOZ93"/>
      <c r="EPA93"/>
      <c r="EPB93"/>
      <c r="EPC93"/>
      <c r="EPD93"/>
      <c r="EPE93"/>
      <c r="EPF93"/>
      <c r="EPG93"/>
      <c r="EPH93"/>
      <c r="EPI93"/>
      <c r="EPJ93"/>
      <c r="EPK93"/>
      <c r="EPL93"/>
      <c r="EPM93"/>
      <c r="EPN93"/>
      <c r="EPO93"/>
      <c r="EPP93"/>
      <c r="EPQ93"/>
      <c r="EPR93"/>
      <c r="EPS93"/>
      <c r="EPT93"/>
      <c r="EPU93"/>
      <c r="EPV93"/>
      <c r="EPW93"/>
      <c r="EPX93"/>
      <c r="EPY93"/>
      <c r="EPZ93"/>
      <c r="EQA93"/>
      <c r="EQB93"/>
      <c r="EQC93"/>
      <c r="EQD93"/>
      <c r="EQE93"/>
      <c r="EQF93"/>
      <c r="EQG93"/>
      <c r="EQH93"/>
      <c r="EQI93"/>
      <c r="EQJ93"/>
      <c r="EQK93"/>
      <c r="EQL93"/>
      <c r="EQM93"/>
      <c r="EQN93"/>
      <c r="EQO93"/>
      <c r="EQP93"/>
      <c r="EQQ93"/>
      <c r="EQR93"/>
      <c r="EQS93"/>
      <c r="EQT93"/>
      <c r="EQU93"/>
      <c r="EQV93"/>
      <c r="EQW93"/>
      <c r="EQX93"/>
      <c r="EQY93"/>
      <c r="EQZ93"/>
      <c r="ERA93"/>
      <c r="ERB93"/>
      <c r="ERC93"/>
      <c r="ERD93"/>
      <c r="ERE93"/>
      <c r="ERF93"/>
      <c r="ERG93"/>
      <c r="ERH93"/>
      <c r="ERI93"/>
      <c r="ERJ93"/>
      <c r="ERK93"/>
      <c r="ERL93"/>
      <c r="ERM93"/>
      <c r="ERN93"/>
      <c r="ERO93"/>
      <c r="ERP93"/>
      <c r="ERQ93"/>
      <c r="ERR93"/>
      <c r="ERS93"/>
      <c r="ERT93"/>
      <c r="ERU93"/>
      <c r="ERV93"/>
      <c r="ERW93"/>
      <c r="ERX93"/>
      <c r="ERY93"/>
      <c r="ERZ93"/>
      <c r="ESA93"/>
      <c r="ESB93"/>
      <c r="ESC93"/>
      <c r="ESD93"/>
      <c r="ESE93"/>
      <c r="ESF93"/>
      <c r="ESG93"/>
      <c r="ESH93"/>
      <c r="ESI93"/>
      <c r="ESJ93"/>
      <c r="ESK93"/>
      <c r="ESL93"/>
      <c r="ESM93"/>
      <c r="ESN93"/>
      <c r="ESO93"/>
      <c r="ESP93"/>
      <c r="ESQ93"/>
      <c r="ESR93"/>
      <c r="ESS93"/>
      <c r="EST93"/>
      <c r="ESU93"/>
      <c r="ESV93"/>
      <c r="ESW93"/>
      <c r="ESX93"/>
      <c r="ESY93"/>
      <c r="ESZ93"/>
      <c r="ETA93"/>
      <c r="ETB93"/>
      <c r="ETC93"/>
      <c r="ETD93"/>
      <c r="ETE93"/>
      <c r="ETF93"/>
      <c r="ETG93"/>
      <c r="ETH93"/>
      <c r="ETI93"/>
      <c r="ETJ93"/>
      <c r="ETK93"/>
      <c r="ETL93"/>
      <c r="ETM93"/>
      <c r="ETN93"/>
      <c r="ETO93"/>
      <c r="ETP93"/>
      <c r="ETQ93"/>
      <c r="ETR93"/>
      <c r="ETS93"/>
      <c r="ETT93"/>
      <c r="ETU93"/>
      <c r="ETV93"/>
      <c r="ETW93"/>
      <c r="ETX93"/>
      <c r="ETY93"/>
      <c r="ETZ93"/>
      <c r="EUA93"/>
      <c r="EUB93"/>
      <c r="EUC93"/>
      <c r="EUD93"/>
      <c r="EUE93"/>
      <c r="EUF93"/>
      <c r="EUG93"/>
      <c r="EUH93"/>
      <c r="EUI93"/>
      <c r="EUJ93"/>
      <c r="EUK93"/>
      <c r="EUL93"/>
      <c r="EUM93"/>
      <c r="EUN93"/>
      <c r="EUO93"/>
      <c r="EUP93"/>
      <c r="EUQ93"/>
      <c r="EUR93"/>
      <c r="EUS93"/>
      <c r="EUT93"/>
      <c r="EUU93"/>
      <c r="EUV93"/>
      <c r="EUW93"/>
      <c r="EUX93"/>
      <c r="EUY93"/>
      <c r="EUZ93"/>
      <c r="EVA93"/>
      <c r="EVB93"/>
      <c r="EVC93"/>
      <c r="EVD93"/>
      <c r="EVE93"/>
      <c r="EVF93"/>
      <c r="EVG93"/>
      <c r="EVH93"/>
      <c r="EVI93"/>
      <c r="EVJ93"/>
      <c r="EVK93"/>
      <c r="EVL93"/>
      <c r="EVM93"/>
      <c r="EVN93"/>
      <c r="EVO93"/>
      <c r="EVP93"/>
      <c r="EVQ93"/>
      <c r="EVR93"/>
      <c r="EVS93"/>
      <c r="EVT93"/>
      <c r="EVU93"/>
      <c r="EVV93"/>
      <c r="EVW93"/>
      <c r="EVX93"/>
      <c r="EVY93"/>
      <c r="EVZ93"/>
      <c r="EWA93"/>
      <c r="EWB93"/>
      <c r="EWC93"/>
      <c r="EWD93"/>
      <c r="EWE93"/>
      <c r="EWF93"/>
      <c r="EWG93"/>
      <c r="EWH93"/>
      <c r="EWI93"/>
      <c r="EWJ93"/>
      <c r="EWK93"/>
      <c r="EWL93"/>
      <c r="EWM93"/>
      <c r="EWN93"/>
      <c r="EWO93"/>
      <c r="EWP93"/>
      <c r="EWQ93"/>
      <c r="EWR93"/>
      <c r="EWS93"/>
      <c r="EWT93"/>
      <c r="EWU93"/>
      <c r="EWV93"/>
      <c r="EWW93"/>
      <c r="EWX93"/>
      <c r="EWY93"/>
      <c r="EWZ93"/>
      <c r="EXA93"/>
      <c r="EXB93"/>
      <c r="EXC93"/>
      <c r="EXD93"/>
      <c r="EXE93"/>
      <c r="EXF93"/>
      <c r="EXG93"/>
      <c r="EXH93"/>
      <c r="EXI93"/>
      <c r="EXJ93"/>
      <c r="EXK93"/>
      <c r="EXL93"/>
      <c r="EXM93"/>
      <c r="EXN93"/>
      <c r="EXO93"/>
      <c r="EXP93"/>
      <c r="EXQ93"/>
      <c r="EXR93"/>
      <c r="EXS93"/>
      <c r="EXT93"/>
      <c r="EXU93"/>
      <c r="EXV93"/>
      <c r="EXW93"/>
      <c r="EXX93"/>
      <c r="EXY93"/>
      <c r="EXZ93"/>
      <c r="EYA93"/>
      <c r="EYB93"/>
      <c r="EYC93"/>
      <c r="EYD93"/>
      <c r="EYE93"/>
      <c r="EYF93"/>
      <c r="EYG93"/>
      <c r="EYH93"/>
      <c r="EYI93"/>
      <c r="EYJ93"/>
      <c r="EYK93"/>
      <c r="EYL93"/>
      <c r="EYM93"/>
      <c r="EYN93"/>
      <c r="EYO93"/>
      <c r="EYP93"/>
      <c r="EYQ93"/>
      <c r="EYR93"/>
      <c r="EYS93"/>
      <c r="EYT93"/>
      <c r="EYU93"/>
      <c r="EYV93"/>
      <c r="EYW93"/>
      <c r="EYX93"/>
      <c r="EYY93"/>
      <c r="EYZ93"/>
      <c r="EZA93"/>
      <c r="EZB93"/>
      <c r="EZC93"/>
      <c r="EZD93"/>
      <c r="EZE93"/>
      <c r="EZF93"/>
      <c r="EZG93"/>
      <c r="EZH93"/>
      <c r="EZI93"/>
      <c r="EZJ93"/>
      <c r="EZK93"/>
      <c r="EZL93"/>
      <c r="EZM93"/>
      <c r="EZN93"/>
      <c r="EZO93"/>
      <c r="EZP93"/>
      <c r="EZQ93"/>
      <c r="EZR93"/>
      <c r="EZS93"/>
      <c r="EZT93"/>
      <c r="EZU93"/>
      <c r="EZV93"/>
      <c r="EZW93"/>
      <c r="EZX93"/>
      <c r="EZY93"/>
      <c r="EZZ93"/>
      <c r="FAA93"/>
      <c r="FAB93"/>
      <c r="FAC93"/>
      <c r="FAD93"/>
      <c r="FAE93"/>
      <c r="FAF93"/>
      <c r="FAG93"/>
      <c r="FAH93"/>
      <c r="FAI93"/>
      <c r="FAJ93"/>
      <c r="FAK93"/>
      <c r="FAL93"/>
      <c r="FAM93"/>
      <c r="FAN93"/>
      <c r="FAO93"/>
      <c r="FAP93"/>
      <c r="FAQ93"/>
      <c r="FAR93"/>
      <c r="FAS93"/>
      <c r="FAT93"/>
      <c r="FAU93"/>
      <c r="FAV93"/>
      <c r="FAW93"/>
      <c r="FAX93"/>
      <c r="FAY93"/>
      <c r="FAZ93"/>
      <c r="FBA93"/>
      <c r="FBB93"/>
      <c r="FBC93"/>
      <c r="FBD93"/>
      <c r="FBE93"/>
      <c r="FBF93"/>
      <c r="FBG93"/>
      <c r="FBH93"/>
      <c r="FBI93"/>
      <c r="FBJ93"/>
      <c r="FBK93"/>
      <c r="FBL93"/>
      <c r="FBM93"/>
      <c r="FBN93"/>
      <c r="FBO93"/>
      <c r="FBP93"/>
      <c r="FBQ93"/>
      <c r="FBR93"/>
      <c r="FBS93"/>
      <c r="FBT93"/>
      <c r="FBU93"/>
      <c r="FBV93"/>
      <c r="FBW93"/>
      <c r="FBX93"/>
      <c r="FBY93"/>
      <c r="FBZ93"/>
      <c r="FCA93"/>
      <c r="FCB93"/>
      <c r="FCC93"/>
      <c r="FCD93"/>
      <c r="FCE93"/>
      <c r="FCF93"/>
      <c r="FCG93"/>
      <c r="FCH93"/>
      <c r="FCI93"/>
      <c r="FCJ93"/>
      <c r="FCK93"/>
      <c r="FCL93"/>
      <c r="FCM93"/>
      <c r="FCN93"/>
      <c r="FCO93"/>
      <c r="FCP93"/>
      <c r="FCQ93"/>
      <c r="FCR93"/>
      <c r="FCS93"/>
      <c r="FCT93"/>
      <c r="FCU93"/>
      <c r="FCV93"/>
      <c r="FCW93"/>
      <c r="FCX93"/>
      <c r="FCY93"/>
      <c r="FCZ93"/>
      <c r="FDA93"/>
      <c r="FDB93"/>
      <c r="FDC93"/>
      <c r="FDD93"/>
      <c r="FDE93"/>
      <c r="FDF93"/>
      <c r="FDG93"/>
      <c r="FDH93"/>
      <c r="FDI93"/>
      <c r="FDJ93"/>
      <c r="FDK93"/>
      <c r="FDL93"/>
      <c r="FDM93"/>
      <c r="FDN93"/>
      <c r="FDO93"/>
      <c r="FDP93"/>
      <c r="FDQ93"/>
      <c r="FDR93"/>
      <c r="FDS93"/>
      <c r="FDT93"/>
      <c r="FDU93"/>
      <c r="FDV93"/>
      <c r="FDW93"/>
      <c r="FDX93"/>
      <c r="FDY93"/>
      <c r="FDZ93"/>
      <c r="FEA93"/>
      <c r="FEB93"/>
      <c r="FEC93"/>
      <c r="FED93"/>
      <c r="FEE93"/>
      <c r="FEF93"/>
      <c r="FEG93"/>
      <c r="FEH93"/>
      <c r="FEI93"/>
      <c r="FEJ93"/>
      <c r="FEK93"/>
      <c r="FEL93"/>
      <c r="FEM93"/>
      <c r="FEN93"/>
      <c r="FEO93"/>
      <c r="FEP93"/>
      <c r="FEQ93"/>
      <c r="FER93"/>
      <c r="FES93"/>
      <c r="FET93"/>
      <c r="FEU93"/>
      <c r="FEV93"/>
      <c r="FEW93"/>
      <c r="FEX93"/>
      <c r="FEY93"/>
      <c r="FEZ93"/>
      <c r="FFA93"/>
      <c r="FFB93"/>
      <c r="FFC93"/>
      <c r="FFD93"/>
      <c r="FFE93"/>
      <c r="FFF93"/>
      <c r="FFG93"/>
      <c r="FFH93"/>
      <c r="FFI93"/>
      <c r="FFJ93"/>
      <c r="FFK93"/>
      <c r="FFL93"/>
      <c r="FFM93"/>
      <c r="FFN93"/>
      <c r="FFO93"/>
      <c r="FFP93"/>
      <c r="FFQ93"/>
      <c r="FFR93"/>
      <c r="FFS93"/>
      <c r="FFT93"/>
      <c r="FFU93"/>
      <c r="FFV93"/>
      <c r="FFW93"/>
      <c r="FFX93"/>
      <c r="FFY93"/>
      <c r="FFZ93"/>
      <c r="FGA93"/>
      <c r="FGB93"/>
      <c r="FGC93"/>
      <c r="FGD93"/>
      <c r="FGE93"/>
      <c r="FGF93"/>
      <c r="FGG93"/>
      <c r="FGH93"/>
      <c r="FGI93"/>
      <c r="FGJ93"/>
      <c r="FGK93"/>
      <c r="FGL93"/>
      <c r="FGM93"/>
      <c r="FGN93"/>
      <c r="FGO93"/>
      <c r="FGP93"/>
      <c r="FGQ93"/>
      <c r="FGR93"/>
      <c r="FGS93"/>
      <c r="FGT93"/>
      <c r="FGU93"/>
      <c r="FGV93"/>
      <c r="FGW93"/>
      <c r="FGX93"/>
      <c r="FGY93"/>
      <c r="FGZ93"/>
      <c r="FHA93"/>
      <c r="FHB93"/>
      <c r="FHC93"/>
      <c r="FHD93"/>
      <c r="FHE93"/>
      <c r="FHF93"/>
      <c r="FHG93"/>
      <c r="FHH93"/>
      <c r="FHI93"/>
      <c r="FHJ93"/>
      <c r="FHK93"/>
      <c r="FHL93"/>
      <c r="FHM93"/>
      <c r="FHN93"/>
      <c r="FHO93"/>
      <c r="FHP93"/>
      <c r="FHQ93"/>
      <c r="FHR93"/>
      <c r="FHS93"/>
      <c r="FHT93"/>
      <c r="FHU93"/>
      <c r="FHV93"/>
      <c r="FHW93"/>
      <c r="FHX93"/>
      <c r="FHY93"/>
      <c r="FHZ93"/>
      <c r="FIA93"/>
      <c r="FIB93"/>
      <c r="FIC93"/>
      <c r="FID93"/>
      <c r="FIE93"/>
      <c r="FIF93"/>
      <c r="FIG93"/>
      <c r="FIH93"/>
      <c r="FII93"/>
      <c r="FIJ93"/>
      <c r="FIK93"/>
      <c r="FIL93"/>
      <c r="FIM93"/>
      <c r="FIN93"/>
      <c r="FIO93"/>
      <c r="FIP93"/>
      <c r="FIQ93"/>
      <c r="FIR93"/>
      <c r="FIS93"/>
      <c r="FIT93"/>
      <c r="FIU93"/>
      <c r="FIV93"/>
      <c r="FIW93"/>
      <c r="FIX93"/>
      <c r="FIY93"/>
      <c r="FIZ93"/>
      <c r="FJA93"/>
      <c r="FJB93"/>
      <c r="FJC93"/>
      <c r="FJD93"/>
      <c r="FJE93"/>
      <c r="FJF93"/>
      <c r="FJG93"/>
      <c r="FJH93"/>
      <c r="FJI93"/>
      <c r="FJJ93"/>
      <c r="FJK93"/>
      <c r="FJL93"/>
      <c r="FJM93"/>
      <c r="FJN93"/>
      <c r="FJO93"/>
      <c r="FJP93"/>
      <c r="FJQ93"/>
      <c r="FJR93"/>
      <c r="FJS93"/>
      <c r="FJT93"/>
      <c r="FJU93"/>
      <c r="FJV93"/>
      <c r="FJW93"/>
      <c r="FJX93"/>
      <c r="FJY93"/>
      <c r="FJZ93"/>
      <c r="FKA93"/>
      <c r="FKB93"/>
      <c r="FKC93"/>
      <c r="FKD93"/>
      <c r="FKE93"/>
      <c r="FKF93"/>
      <c r="FKG93"/>
      <c r="FKH93"/>
      <c r="FKI93"/>
      <c r="FKJ93"/>
      <c r="FKK93"/>
      <c r="FKL93"/>
      <c r="FKM93"/>
      <c r="FKN93"/>
      <c r="FKO93"/>
      <c r="FKP93"/>
      <c r="FKQ93"/>
      <c r="FKR93"/>
      <c r="FKS93"/>
      <c r="FKT93"/>
      <c r="FKU93"/>
      <c r="FKV93"/>
      <c r="FKW93"/>
      <c r="FKX93"/>
      <c r="FKY93"/>
      <c r="FKZ93"/>
      <c r="FLA93"/>
      <c r="FLB93"/>
      <c r="FLC93"/>
      <c r="FLD93"/>
      <c r="FLE93"/>
      <c r="FLF93"/>
      <c r="FLG93"/>
      <c r="FLH93"/>
      <c r="FLI93"/>
      <c r="FLJ93"/>
      <c r="FLK93"/>
      <c r="FLL93"/>
      <c r="FLM93"/>
      <c r="FLN93"/>
      <c r="FLO93"/>
      <c r="FLP93"/>
      <c r="FLQ93"/>
      <c r="FLR93"/>
      <c r="FLS93"/>
      <c r="FLT93"/>
      <c r="FLU93"/>
      <c r="FLV93"/>
      <c r="FLW93"/>
      <c r="FLX93"/>
      <c r="FLY93"/>
      <c r="FLZ93"/>
      <c r="FMA93"/>
      <c r="FMB93"/>
      <c r="FMC93"/>
      <c r="FMD93"/>
      <c r="FME93"/>
      <c r="FMF93"/>
      <c r="FMG93"/>
      <c r="FMH93"/>
      <c r="FMI93"/>
      <c r="FMJ93"/>
      <c r="FMK93"/>
      <c r="FML93"/>
      <c r="FMM93"/>
      <c r="FMN93"/>
      <c r="FMO93"/>
      <c r="FMP93"/>
      <c r="FMQ93"/>
      <c r="FMR93"/>
      <c r="FMS93"/>
      <c r="FMT93"/>
      <c r="FMU93"/>
      <c r="FMV93"/>
      <c r="FMW93"/>
      <c r="FMX93"/>
      <c r="FMY93"/>
      <c r="FMZ93"/>
      <c r="FNA93"/>
      <c r="FNB93"/>
      <c r="FNC93"/>
      <c r="FND93"/>
      <c r="FNE93"/>
      <c r="FNF93"/>
      <c r="FNG93"/>
      <c r="FNH93"/>
      <c r="FNI93"/>
      <c r="FNJ93"/>
      <c r="FNK93"/>
      <c r="FNL93"/>
      <c r="FNM93"/>
      <c r="FNN93"/>
      <c r="FNO93"/>
      <c r="FNP93"/>
      <c r="FNQ93"/>
      <c r="FNR93"/>
      <c r="FNS93"/>
      <c r="FNT93"/>
      <c r="FNU93"/>
      <c r="FNV93"/>
      <c r="FNW93"/>
      <c r="FNX93"/>
      <c r="FNY93"/>
      <c r="FNZ93"/>
      <c r="FOA93"/>
      <c r="FOB93"/>
      <c r="FOC93"/>
      <c r="FOD93"/>
      <c r="FOE93"/>
      <c r="FOF93"/>
      <c r="FOG93"/>
      <c r="FOH93"/>
      <c r="FOI93"/>
      <c r="FOJ93"/>
      <c r="FOK93"/>
      <c r="FOL93"/>
      <c r="FOM93"/>
      <c r="FON93"/>
      <c r="FOO93"/>
      <c r="FOP93"/>
      <c r="FOQ93"/>
      <c r="FOR93"/>
      <c r="FOS93"/>
      <c r="FOT93"/>
      <c r="FOU93"/>
      <c r="FOV93"/>
      <c r="FOW93"/>
      <c r="FOX93"/>
      <c r="FOY93"/>
      <c r="FOZ93"/>
      <c r="FPA93"/>
      <c r="FPB93"/>
      <c r="FPC93"/>
      <c r="FPD93"/>
      <c r="FPE93"/>
      <c r="FPF93"/>
      <c r="FPG93"/>
      <c r="FPH93"/>
      <c r="FPI93"/>
      <c r="FPJ93"/>
      <c r="FPK93"/>
      <c r="FPL93"/>
      <c r="FPM93"/>
      <c r="FPN93"/>
      <c r="FPO93"/>
      <c r="FPP93"/>
      <c r="FPQ93"/>
      <c r="FPR93"/>
      <c r="FPS93"/>
      <c r="FPT93"/>
      <c r="FPU93"/>
      <c r="FPV93"/>
      <c r="FPW93"/>
      <c r="FPX93"/>
      <c r="FPY93"/>
      <c r="FPZ93"/>
      <c r="FQA93"/>
      <c r="FQB93"/>
      <c r="FQC93"/>
      <c r="FQD93"/>
      <c r="FQE93"/>
      <c r="FQF93"/>
      <c r="FQG93"/>
      <c r="FQH93"/>
      <c r="FQI93"/>
      <c r="FQJ93"/>
      <c r="FQK93"/>
      <c r="FQL93"/>
      <c r="FQM93"/>
      <c r="FQN93"/>
      <c r="FQO93"/>
      <c r="FQP93"/>
      <c r="FQQ93"/>
      <c r="FQR93"/>
      <c r="FQS93"/>
      <c r="FQT93"/>
      <c r="FQU93"/>
      <c r="FQV93"/>
      <c r="FQW93"/>
      <c r="FQX93"/>
      <c r="FQY93"/>
      <c r="FQZ93"/>
      <c r="FRA93"/>
      <c r="FRB93"/>
      <c r="FRC93"/>
      <c r="FRD93"/>
      <c r="FRE93"/>
      <c r="FRF93"/>
      <c r="FRG93"/>
      <c r="FRH93"/>
      <c r="FRI93"/>
      <c r="FRJ93"/>
      <c r="FRK93"/>
      <c r="FRL93"/>
      <c r="FRM93"/>
      <c r="FRN93"/>
      <c r="FRO93"/>
      <c r="FRP93"/>
      <c r="FRQ93"/>
      <c r="FRR93"/>
      <c r="FRS93"/>
      <c r="FRT93"/>
      <c r="FRU93"/>
      <c r="FRV93"/>
      <c r="FRW93"/>
      <c r="FRX93"/>
      <c r="FRY93"/>
      <c r="FRZ93"/>
      <c r="FSA93"/>
      <c r="FSB93"/>
      <c r="FSC93"/>
      <c r="FSD93"/>
      <c r="FSE93"/>
      <c r="FSF93"/>
      <c r="FSG93"/>
      <c r="FSH93"/>
      <c r="FSI93"/>
      <c r="FSJ93"/>
      <c r="FSK93"/>
      <c r="FSL93"/>
      <c r="FSM93"/>
      <c r="FSN93"/>
      <c r="FSO93"/>
      <c r="FSP93"/>
      <c r="FSQ93"/>
      <c r="FSR93"/>
      <c r="FSS93"/>
      <c r="FST93"/>
      <c r="FSU93"/>
      <c r="FSV93"/>
      <c r="FSW93"/>
      <c r="FSX93"/>
      <c r="FSY93"/>
      <c r="FSZ93"/>
      <c r="FTA93"/>
      <c r="FTB93"/>
      <c r="FTC93"/>
      <c r="FTD93"/>
      <c r="FTE93"/>
      <c r="FTF93"/>
      <c r="FTG93"/>
      <c r="FTH93"/>
      <c r="FTI93"/>
      <c r="FTJ93"/>
      <c r="FTK93"/>
      <c r="FTL93"/>
      <c r="FTM93"/>
      <c r="FTN93"/>
      <c r="FTO93"/>
      <c r="FTP93"/>
      <c r="FTQ93"/>
      <c r="FTR93"/>
      <c r="FTS93"/>
      <c r="FTT93"/>
      <c r="FTU93"/>
      <c r="FTV93"/>
      <c r="FTW93"/>
      <c r="FTX93"/>
      <c r="FTY93"/>
      <c r="FTZ93"/>
      <c r="FUA93"/>
      <c r="FUB93"/>
      <c r="FUC93"/>
      <c r="FUD93"/>
      <c r="FUE93"/>
      <c r="FUF93"/>
      <c r="FUG93"/>
      <c r="FUH93"/>
      <c r="FUI93"/>
      <c r="FUJ93"/>
      <c r="FUK93"/>
      <c r="FUL93"/>
      <c r="FUM93"/>
      <c r="FUN93"/>
      <c r="FUO93"/>
      <c r="FUP93"/>
      <c r="FUQ93"/>
      <c r="FUR93"/>
      <c r="FUS93"/>
      <c r="FUT93"/>
      <c r="FUU93"/>
      <c r="FUV93"/>
      <c r="FUW93"/>
      <c r="FUX93"/>
      <c r="FUY93"/>
      <c r="FUZ93"/>
      <c r="FVA93"/>
      <c r="FVB93"/>
      <c r="FVC93"/>
      <c r="FVD93"/>
      <c r="FVE93"/>
      <c r="FVF93"/>
      <c r="FVG93"/>
      <c r="FVH93"/>
      <c r="FVI93"/>
      <c r="FVJ93"/>
      <c r="FVK93"/>
      <c r="FVL93"/>
      <c r="FVM93"/>
      <c r="FVN93"/>
      <c r="FVO93"/>
      <c r="FVP93"/>
      <c r="FVQ93"/>
      <c r="FVR93"/>
      <c r="FVS93"/>
      <c r="FVT93"/>
      <c r="FVU93"/>
      <c r="FVV93"/>
      <c r="FVW93"/>
      <c r="FVX93"/>
      <c r="FVY93"/>
      <c r="FVZ93"/>
      <c r="FWA93"/>
      <c r="FWB93"/>
      <c r="FWC93"/>
      <c r="FWD93"/>
      <c r="FWE93"/>
      <c r="FWF93"/>
      <c r="FWG93"/>
      <c r="FWH93"/>
      <c r="FWI93"/>
      <c r="FWJ93"/>
      <c r="FWK93"/>
      <c r="FWL93"/>
      <c r="FWM93"/>
      <c r="FWN93"/>
      <c r="FWO93"/>
      <c r="FWP93"/>
      <c r="FWQ93"/>
      <c r="FWR93"/>
      <c r="FWS93"/>
      <c r="FWT93"/>
      <c r="FWU93"/>
      <c r="FWV93"/>
      <c r="FWW93"/>
      <c r="FWX93"/>
      <c r="FWY93"/>
      <c r="FWZ93"/>
      <c r="FXA93"/>
      <c r="FXB93"/>
      <c r="FXC93"/>
      <c r="FXD93"/>
      <c r="FXE93"/>
      <c r="FXF93"/>
      <c r="FXG93"/>
      <c r="FXH93"/>
      <c r="FXI93"/>
      <c r="FXJ93"/>
      <c r="FXK93"/>
      <c r="FXL93"/>
      <c r="FXM93"/>
      <c r="FXN93"/>
      <c r="FXO93"/>
      <c r="FXP93"/>
      <c r="FXQ93"/>
      <c r="FXR93"/>
      <c r="FXS93"/>
      <c r="FXT93"/>
      <c r="FXU93"/>
      <c r="FXV93"/>
      <c r="FXW93"/>
      <c r="FXX93"/>
      <c r="FXY93"/>
      <c r="FXZ93"/>
      <c r="FYA93"/>
      <c r="FYB93"/>
      <c r="FYC93"/>
      <c r="FYD93"/>
      <c r="FYE93"/>
      <c r="FYF93"/>
      <c r="FYG93"/>
      <c r="FYH93"/>
      <c r="FYI93"/>
      <c r="FYJ93"/>
      <c r="FYK93"/>
      <c r="FYL93"/>
      <c r="FYM93"/>
      <c r="FYN93"/>
      <c r="FYO93"/>
      <c r="FYP93"/>
      <c r="FYQ93"/>
      <c r="FYR93"/>
      <c r="FYS93"/>
      <c r="FYT93"/>
      <c r="FYU93"/>
      <c r="FYV93"/>
      <c r="FYW93"/>
      <c r="FYX93"/>
      <c r="FYY93"/>
      <c r="FYZ93"/>
      <c r="FZA93"/>
      <c r="FZB93"/>
      <c r="FZC93"/>
      <c r="FZD93"/>
      <c r="FZE93"/>
      <c r="FZF93"/>
      <c r="FZG93"/>
      <c r="FZH93"/>
      <c r="FZI93"/>
      <c r="FZJ93"/>
      <c r="FZK93"/>
      <c r="FZL93"/>
      <c r="FZM93"/>
      <c r="FZN93"/>
      <c r="FZO93"/>
      <c r="FZP93"/>
      <c r="FZQ93"/>
      <c r="FZR93"/>
      <c r="FZS93"/>
      <c r="FZT93"/>
      <c r="FZU93"/>
      <c r="FZV93"/>
      <c r="FZW93"/>
      <c r="FZX93"/>
      <c r="FZY93"/>
      <c r="FZZ93"/>
      <c r="GAA93"/>
      <c r="GAB93"/>
      <c r="GAC93"/>
      <c r="GAD93"/>
      <c r="GAE93"/>
      <c r="GAF93"/>
      <c r="GAG93"/>
      <c r="GAH93"/>
      <c r="GAI93"/>
      <c r="GAJ93"/>
      <c r="GAK93"/>
      <c r="GAL93"/>
      <c r="GAM93"/>
      <c r="GAN93"/>
      <c r="GAO93"/>
      <c r="GAP93"/>
      <c r="GAQ93"/>
      <c r="GAR93"/>
      <c r="GAS93"/>
      <c r="GAT93"/>
      <c r="GAU93"/>
      <c r="GAV93"/>
      <c r="GAW93"/>
      <c r="GAX93"/>
      <c r="GAY93"/>
      <c r="GAZ93"/>
      <c r="GBA93"/>
      <c r="GBB93"/>
      <c r="GBC93"/>
      <c r="GBD93"/>
      <c r="GBE93"/>
      <c r="GBF93"/>
      <c r="GBG93"/>
      <c r="GBH93"/>
      <c r="GBI93"/>
      <c r="GBJ93"/>
      <c r="GBK93"/>
      <c r="GBL93"/>
      <c r="GBM93"/>
      <c r="GBN93"/>
      <c r="GBO93"/>
      <c r="GBP93"/>
      <c r="GBQ93"/>
      <c r="GBR93"/>
      <c r="GBS93"/>
      <c r="GBT93"/>
      <c r="GBU93"/>
      <c r="GBV93"/>
      <c r="GBW93"/>
      <c r="GBX93"/>
      <c r="GBY93"/>
      <c r="GBZ93"/>
      <c r="GCA93"/>
      <c r="GCB93"/>
      <c r="GCC93"/>
      <c r="GCD93"/>
      <c r="GCE93"/>
      <c r="GCF93"/>
      <c r="GCG93"/>
      <c r="GCH93"/>
      <c r="GCI93"/>
      <c r="GCJ93"/>
      <c r="GCK93"/>
      <c r="GCL93"/>
      <c r="GCM93"/>
      <c r="GCN93"/>
      <c r="GCO93"/>
      <c r="GCP93"/>
      <c r="GCQ93"/>
      <c r="GCR93"/>
      <c r="GCS93"/>
      <c r="GCT93"/>
      <c r="GCU93"/>
      <c r="GCV93"/>
      <c r="GCW93"/>
      <c r="GCX93"/>
      <c r="GCY93"/>
      <c r="GCZ93"/>
      <c r="GDA93"/>
      <c r="GDB93"/>
      <c r="GDC93"/>
      <c r="GDD93"/>
      <c r="GDE93"/>
      <c r="GDF93"/>
      <c r="GDG93"/>
      <c r="GDH93"/>
      <c r="GDI93"/>
      <c r="GDJ93"/>
      <c r="GDK93"/>
      <c r="GDL93"/>
      <c r="GDM93"/>
      <c r="GDN93"/>
      <c r="GDO93"/>
      <c r="GDP93"/>
      <c r="GDQ93"/>
      <c r="GDR93"/>
      <c r="GDS93"/>
      <c r="GDT93"/>
      <c r="GDU93"/>
      <c r="GDV93"/>
      <c r="GDW93"/>
      <c r="GDX93"/>
      <c r="GDY93"/>
      <c r="GDZ93"/>
      <c r="GEA93"/>
      <c r="GEB93"/>
      <c r="GEC93"/>
      <c r="GED93"/>
      <c r="GEE93"/>
      <c r="GEF93"/>
      <c r="GEG93"/>
      <c r="GEH93"/>
      <c r="GEI93"/>
      <c r="GEJ93"/>
      <c r="GEK93"/>
      <c r="GEL93"/>
      <c r="GEM93"/>
      <c r="GEN93"/>
      <c r="GEO93"/>
      <c r="GEP93"/>
      <c r="GEQ93"/>
      <c r="GER93"/>
      <c r="GES93"/>
      <c r="GET93"/>
      <c r="GEU93"/>
      <c r="GEV93"/>
      <c r="GEW93"/>
      <c r="GEX93"/>
      <c r="GEY93"/>
      <c r="GEZ93"/>
      <c r="GFA93"/>
      <c r="GFB93"/>
      <c r="GFC93"/>
      <c r="GFD93"/>
      <c r="GFE93"/>
      <c r="GFF93"/>
      <c r="GFG93"/>
      <c r="GFH93"/>
      <c r="GFI93"/>
      <c r="GFJ93"/>
      <c r="GFK93"/>
      <c r="GFL93"/>
      <c r="GFM93"/>
      <c r="GFN93"/>
      <c r="GFO93"/>
      <c r="GFP93"/>
      <c r="GFQ93"/>
      <c r="GFR93"/>
      <c r="GFS93"/>
      <c r="GFT93"/>
      <c r="GFU93"/>
      <c r="GFV93"/>
      <c r="GFW93"/>
      <c r="GFX93"/>
      <c r="GFY93"/>
      <c r="GFZ93"/>
      <c r="GGA93"/>
      <c r="GGB93"/>
      <c r="GGC93"/>
      <c r="GGD93"/>
      <c r="GGE93"/>
      <c r="GGF93"/>
      <c r="GGG93"/>
      <c r="GGH93"/>
      <c r="GGI93"/>
      <c r="GGJ93"/>
      <c r="GGK93"/>
      <c r="GGL93"/>
      <c r="GGM93"/>
      <c r="GGN93"/>
      <c r="GGO93"/>
      <c r="GGP93"/>
      <c r="GGQ93"/>
      <c r="GGR93"/>
      <c r="GGS93"/>
      <c r="GGT93"/>
      <c r="GGU93"/>
      <c r="GGV93"/>
      <c r="GGW93"/>
      <c r="GGX93"/>
      <c r="GGY93"/>
      <c r="GGZ93"/>
      <c r="GHA93"/>
      <c r="GHB93"/>
      <c r="GHC93"/>
      <c r="GHD93"/>
      <c r="GHE93"/>
      <c r="GHF93"/>
      <c r="GHG93"/>
      <c r="GHH93"/>
      <c r="GHI93"/>
      <c r="GHJ93"/>
      <c r="GHK93"/>
      <c r="GHL93"/>
      <c r="GHM93"/>
      <c r="GHN93"/>
      <c r="GHO93"/>
      <c r="GHP93"/>
      <c r="GHQ93"/>
      <c r="GHR93"/>
      <c r="GHS93"/>
      <c r="GHT93"/>
      <c r="GHU93"/>
      <c r="GHV93"/>
      <c r="GHW93"/>
      <c r="GHX93"/>
      <c r="GHY93"/>
      <c r="GHZ93"/>
      <c r="GIA93"/>
      <c r="GIB93"/>
      <c r="GIC93"/>
      <c r="GID93"/>
      <c r="GIE93"/>
      <c r="GIF93"/>
      <c r="GIG93"/>
      <c r="GIH93"/>
      <c r="GII93"/>
      <c r="GIJ93"/>
      <c r="GIK93"/>
      <c r="GIL93"/>
      <c r="GIM93"/>
      <c r="GIN93"/>
      <c r="GIO93"/>
      <c r="GIP93"/>
      <c r="GIQ93"/>
      <c r="GIR93"/>
      <c r="GIS93"/>
      <c r="GIT93"/>
      <c r="GIU93"/>
      <c r="GIV93"/>
      <c r="GIW93"/>
      <c r="GIX93"/>
      <c r="GIY93"/>
      <c r="GIZ93"/>
      <c r="GJA93"/>
      <c r="GJB93"/>
      <c r="GJC93"/>
      <c r="GJD93"/>
      <c r="GJE93"/>
      <c r="GJF93"/>
      <c r="GJG93"/>
      <c r="GJH93"/>
      <c r="GJI93"/>
      <c r="GJJ93"/>
      <c r="GJK93"/>
      <c r="GJL93"/>
      <c r="GJM93"/>
      <c r="GJN93"/>
      <c r="GJO93"/>
      <c r="GJP93"/>
      <c r="GJQ93"/>
      <c r="GJR93"/>
      <c r="GJS93"/>
      <c r="GJT93"/>
      <c r="GJU93"/>
      <c r="GJV93"/>
      <c r="GJW93"/>
      <c r="GJX93"/>
      <c r="GJY93"/>
      <c r="GJZ93"/>
      <c r="GKA93"/>
      <c r="GKB93"/>
      <c r="GKC93"/>
      <c r="GKD93"/>
      <c r="GKE93"/>
      <c r="GKF93"/>
      <c r="GKG93"/>
      <c r="GKH93"/>
      <c r="GKI93"/>
      <c r="GKJ93"/>
      <c r="GKK93"/>
      <c r="GKL93"/>
      <c r="GKM93"/>
      <c r="GKN93"/>
      <c r="GKO93"/>
      <c r="GKP93"/>
      <c r="GKQ93"/>
      <c r="GKR93"/>
      <c r="GKS93"/>
      <c r="GKT93"/>
      <c r="GKU93"/>
      <c r="GKV93"/>
      <c r="GKW93"/>
      <c r="GKX93"/>
      <c r="GKY93"/>
      <c r="GKZ93"/>
      <c r="GLA93"/>
      <c r="GLB93"/>
      <c r="GLC93"/>
      <c r="GLD93"/>
      <c r="GLE93"/>
      <c r="GLF93"/>
      <c r="GLG93"/>
      <c r="GLH93"/>
      <c r="GLI93"/>
      <c r="GLJ93"/>
      <c r="GLK93"/>
      <c r="GLL93"/>
      <c r="GLM93"/>
      <c r="GLN93"/>
      <c r="GLO93"/>
      <c r="GLP93"/>
      <c r="GLQ93"/>
      <c r="GLR93"/>
      <c r="GLS93"/>
      <c r="GLT93"/>
      <c r="GLU93"/>
      <c r="GLV93"/>
      <c r="GLW93"/>
      <c r="GLX93"/>
      <c r="GLY93"/>
      <c r="GLZ93"/>
      <c r="GMA93"/>
      <c r="GMB93"/>
      <c r="GMC93"/>
      <c r="GMD93"/>
      <c r="GME93"/>
      <c r="GMF93"/>
      <c r="GMG93"/>
      <c r="GMH93"/>
      <c r="GMI93"/>
      <c r="GMJ93"/>
      <c r="GMK93"/>
      <c r="GML93"/>
      <c r="GMM93"/>
      <c r="GMN93"/>
      <c r="GMO93"/>
      <c r="GMP93"/>
      <c r="GMQ93"/>
      <c r="GMR93"/>
      <c r="GMS93"/>
      <c r="GMT93"/>
      <c r="GMU93"/>
      <c r="GMV93"/>
      <c r="GMW93"/>
      <c r="GMX93"/>
      <c r="GMY93"/>
      <c r="GMZ93"/>
      <c r="GNA93"/>
      <c r="GNB93"/>
      <c r="GNC93"/>
      <c r="GND93"/>
      <c r="GNE93"/>
      <c r="GNF93"/>
      <c r="GNG93"/>
      <c r="GNH93"/>
      <c r="GNI93"/>
      <c r="GNJ93"/>
      <c r="GNK93"/>
      <c r="GNL93"/>
      <c r="GNM93"/>
      <c r="GNN93"/>
      <c r="GNO93"/>
      <c r="GNP93"/>
      <c r="GNQ93"/>
      <c r="GNR93"/>
      <c r="GNS93"/>
      <c r="GNT93"/>
      <c r="GNU93"/>
      <c r="GNV93"/>
      <c r="GNW93"/>
      <c r="GNX93"/>
      <c r="GNY93"/>
      <c r="GNZ93"/>
      <c r="GOA93"/>
      <c r="GOB93"/>
      <c r="GOC93"/>
      <c r="GOD93"/>
      <c r="GOE93"/>
      <c r="GOF93"/>
      <c r="GOG93"/>
      <c r="GOH93"/>
      <c r="GOI93"/>
      <c r="GOJ93"/>
      <c r="GOK93"/>
      <c r="GOL93"/>
      <c r="GOM93"/>
      <c r="GON93"/>
      <c r="GOO93"/>
      <c r="GOP93"/>
      <c r="GOQ93"/>
      <c r="GOR93"/>
      <c r="GOS93"/>
      <c r="GOT93"/>
      <c r="GOU93"/>
      <c r="GOV93"/>
      <c r="GOW93"/>
      <c r="GOX93"/>
      <c r="GOY93"/>
      <c r="GOZ93"/>
      <c r="GPA93"/>
      <c r="GPB93"/>
      <c r="GPC93"/>
      <c r="GPD93"/>
      <c r="GPE93"/>
      <c r="GPF93"/>
      <c r="GPG93"/>
      <c r="GPH93"/>
      <c r="GPI93"/>
      <c r="GPJ93"/>
      <c r="GPK93"/>
      <c r="GPL93"/>
      <c r="GPM93"/>
      <c r="GPN93"/>
      <c r="GPO93"/>
      <c r="GPP93"/>
      <c r="GPQ93"/>
      <c r="GPR93"/>
      <c r="GPS93"/>
      <c r="GPT93"/>
      <c r="GPU93"/>
      <c r="GPV93"/>
      <c r="GPW93"/>
      <c r="GPX93"/>
      <c r="GPY93"/>
      <c r="GPZ93"/>
      <c r="GQA93"/>
      <c r="GQB93"/>
      <c r="GQC93"/>
      <c r="GQD93"/>
      <c r="GQE93"/>
      <c r="GQF93"/>
      <c r="GQG93"/>
      <c r="GQH93"/>
      <c r="GQI93"/>
      <c r="GQJ93"/>
      <c r="GQK93"/>
      <c r="GQL93"/>
      <c r="GQM93"/>
      <c r="GQN93"/>
      <c r="GQO93"/>
      <c r="GQP93"/>
      <c r="GQQ93"/>
      <c r="GQR93"/>
      <c r="GQS93"/>
      <c r="GQT93"/>
      <c r="GQU93"/>
      <c r="GQV93"/>
      <c r="GQW93"/>
      <c r="GQX93"/>
      <c r="GQY93"/>
      <c r="GQZ93"/>
      <c r="GRA93"/>
      <c r="GRB93"/>
      <c r="GRC93"/>
      <c r="GRD93"/>
      <c r="GRE93"/>
      <c r="GRF93"/>
      <c r="GRG93"/>
      <c r="GRH93"/>
      <c r="GRI93"/>
      <c r="GRJ93"/>
      <c r="GRK93"/>
      <c r="GRL93"/>
      <c r="GRM93"/>
      <c r="GRN93"/>
      <c r="GRO93"/>
      <c r="GRP93"/>
      <c r="GRQ93"/>
      <c r="GRR93"/>
      <c r="GRS93"/>
      <c r="GRT93"/>
      <c r="GRU93"/>
      <c r="GRV93"/>
      <c r="GRW93"/>
      <c r="GRX93"/>
      <c r="GRY93"/>
      <c r="GRZ93"/>
      <c r="GSA93"/>
      <c r="GSB93"/>
      <c r="GSC93"/>
      <c r="GSD93"/>
      <c r="GSE93"/>
      <c r="GSF93"/>
      <c r="GSG93"/>
      <c r="GSH93"/>
      <c r="GSI93"/>
      <c r="GSJ93"/>
      <c r="GSK93"/>
      <c r="GSL93"/>
      <c r="GSM93"/>
      <c r="GSN93"/>
      <c r="GSO93"/>
      <c r="GSP93"/>
      <c r="GSQ93"/>
      <c r="GSR93"/>
      <c r="GSS93"/>
      <c r="GST93"/>
      <c r="GSU93"/>
      <c r="GSV93"/>
      <c r="GSW93"/>
      <c r="GSX93"/>
      <c r="GSY93"/>
      <c r="GSZ93"/>
      <c r="GTA93"/>
      <c r="GTB93"/>
      <c r="GTC93"/>
      <c r="GTD93"/>
      <c r="GTE93"/>
      <c r="GTF93"/>
      <c r="GTG93"/>
      <c r="GTH93"/>
      <c r="GTI93"/>
      <c r="GTJ93"/>
      <c r="GTK93"/>
      <c r="GTL93"/>
      <c r="GTM93"/>
      <c r="GTN93"/>
      <c r="GTO93"/>
      <c r="GTP93"/>
      <c r="GTQ93"/>
      <c r="GTR93"/>
      <c r="GTS93"/>
      <c r="GTT93"/>
      <c r="GTU93"/>
      <c r="GTV93"/>
      <c r="GTW93"/>
      <c r="GTX93"/>
      <c r="GTY93"/>
      <c r="GTZ93"/>
      <c r="GUA93"/>
      <c r="GUB93"/>
      <c r="GUC93"/>
      <c r="GUD93"/>
      <c r="GUE93"/>
      <c r="GUF93"/>
      <c r="GUG93"/>
      <c r="GUH93"/>
      <c r="GUI93"/>
      <c r="GUJ93"/>
      <c r="GUK93"/>
      <c r="GUL93"/>
      <c r="GUM93"/>
      <c r="GUN93"/>
      <c r="GUO93"/>
      <c r="GUP93"/>
      <c r="GUQ93"/>
      <c r="GUR93"/>
      <c r="GUS93"/>
      <c r="GUT93"/>
      <c r="GUU93"/>
      <c r="GUV93"/>
      <c r="GUW93"/>
      <c r="GUX93"/>
      <c r="GUY93"/>
      <c r="GUZ93"/>
      <c r="GVA93"/>
      <c r="GVB93"/>
      <c r="GVC93"/>
      <c r="GVD93"/>
      <c r="GVE93"/>
      <c r="GVF93"/>
      <c r="GVG93"/>
      <c r="GVH93"/>
      <c r="GVI93"/>
      <c r="GVJ93"/>
      <c r="GVK93"/>
      <c r="GVL93"/>
      <c r="GVM93"/>
      <c r="GVN93"/>
      <c r="GVO93"/>
      <c r="GVP93"/>
      <c r="GVQ93"/>
      <c r="GVR93"/>
      <c r="GVS93"/>
      <c r="GVT93"/>
      <c r="GVU93"/>
      <c r="GVV93"/>
      <c r="GVW93"/>
      <c r="GVX93"/>
      <c r="GVY93"/>
      <c r="GVZ93"/>
      <c r="GWA93"/>
      <c r="GWB93"/>
      <c r="GWC93"/>
      <c r="GWD93"/>
      <c r="GWE93"/>
      <c r="GWF93"/>
      <c r="GWG93"/>
      <c r="GWH93"/>
      <c r="GWI93"/>
      <c r="GWJ93"/>
      <c r="GWK93"/>
      <c r="GWL93"/>
      <c r="GWM93"/>
      <c r="GWN93"/>
      <c r="GWO93"/>
      <c r="GWP93"/>
      <c r="GWQ93"/>
      <c r="GWR93"/>
      <c r="GWS93"/>
      <c r="GWT93"/>
      <c r="GWU93"/>
      <c r="GWV93"/>
      <c r="GWW93"/>
      <c r="GWX93"/>
      <c r="GWY93"/>
      <c r="GWZ93"/>
      <c r="GXA93"/>
      <c r="GXB93"/>
      <c r="GXC93"/>
      <c r="GXD93"/>
      <c r="GXE93"/>
      <c r="GXF93"/>
      <c r="GXG93"/>
      <c r="GXH93"/>
      <c r="GXI93"/>
      <c r="GXJ93"/>
      <c r="GXK93"/>
      <c r="GXL93"/>
      <c r="GXM93"/>
      <c r="GXN93"/>
      <c r="GXO93"/>
      <c r="GXP93"/>
      <c r="GXQ93"/>
      <c r="GXR93"/>
      <c r="GXS93"/>
      <c r="GXT93"/>
      <c r="GXU93"/>
      <c r="GXV93"/>
      <c r="GXW93"/>
      <c r="GXX93"/>
      <c r="GXY93"/>
      <c r="GXZ93"/>
      <c r="GYA93"/>
      <c r="GYB93"/>
      <c r="GYC93"/>
      <c r="GYD93"/>
      <c r="GYE93"/>
      <c r="GYF93"/>
      <c r="GYG93"/>
      <c r="GYH93"/>
      <c r="GYI93"/>
      <c r="GYJ93"/>
      <c r="GYK93"/>
      <c r="GYL93"/>
      <c r="GYM93"/>
      <c r="GYN93"/>
      <c r="GYO93"/>
      <c r="GYP93"/>
      <c r="GYQ93"/>
      <c r="GYR93"/>
      <c r="GYS93"/>
      <c r="GYT93"/>
      <c r="GYU93"/>
      <c r="GYV93"/>
      <c r="GYW93"/>
      <c r="GYX93"/>
      <c r="GYY93"/>
      <c r="GYZ93"/>
      <c r="GZA93"/>
      <c r="GZB93"/>
      <c r="GZC93"/>
      <c r="GZD93"/>
      <c r="GZE93"/>
      <c r="GZF93"/>
      <c r="GZG93"/>
      <c r="GZH93"/>
      <c r="GZI93"/>
      <c r="GZJ93"/>
      <c r="GZK93"/>
      <c r="GZL93"/>
      <c r="GZM93"/>
      <c r="GZN93"/>
      <c r="GZO93"/>
      <c r="GZP93"/>
      <c r="GZQ93"/>
      <c r="GZR93"/>
      <c r="GZS93"/>
      <c r="GZT93"/>
      <c r="GZU93"/>
      <c r="GZV93"/>
      <c r="GZW93"/>
      <c r="GZX93"/>
      <c r="GZY93"/>
      <c r="GZZ93"/>
      <c r="HAA93"/>
      <c r="HAB93"/>
      <c r="HAC93"/>
      <c r="HAD93"/>
      <c r="HAE93"/>
      <c r="HAF93"/>
      <c r="HAG93"/>
      <c r="HAH93"/>
      <c r="HAI93"/>
      <c r="HAJ93"/>
      <c r="HAK93"/>
      <c r="HAL93"/>
      <c r="HAM93"/>
      <c r="HAN93"/>
      <c r="HAO93"/>
      <c r="HAP93"/>
      <c r="HAQ93"/>
      <c r="HAR93"/>
      <c r="HAS93"/>
      <c r="HAT93"/>
      <c r="HAU93"/>
      <c r="HAV93"/>
      <c r="HAW93"/>
      <c r="HAX93"/>
      <c r="HAY93"/>
      <c r="HAZ93"/>
      <c r="HBA93"/>
      <c r="HBB93"/>
      <c r="HBC93"/>
      <c r="HBD93"/>
      <c r="HBE93"/>
      <c r="HBF93"/>
      <c r="HBG93"/>
      <c r="HBH93"/>
      <c r="HBI93"/>
      <c r="HBJ93"/>
      <c r="HBK93"/>
      <c r="HBL93"/>
      <c r="HBM93"/>
      <c r="HBN93"/>
      <c r="HBO93"/>
      <c r="HBP93"/>
      <c r="HBQ93"/>
      <c r="HBR93"/>
      <c r="HBS93"/>
      <c r="HBT93"/>
      <c r="HBU93"/>
      <c r="HBV93"/>
      <c r="HBW93"/>
      <c r="HBX93"/>
      <c r="HBY93"/>
      <c r="HBZ93"/>
      <c r="HCA93"/>
      <c r="HCB93"/>
      <c r="HCC93"/>
      <c r="HCD93"/>
      <c r="HCE93"/>
      <c r="HCF93"/>
      <c r="HCG93"/>
      <c r="HCH93"/>
      <c r="HCI93"/>
      <c r="HCJ93"/>
      <c r="HCK93"/>
      <c r="HCL93"/>
      <c r="HCM93"/>
      <c r="HCN93"/>
      <c r="HCO93"/>
      <c r="HCP93"/>
      <c r="HCQ93"/>
      <c r="HCR93"/>
      <c r="HCS93"/>
      <c r="HCT93"/>
      <c r="HCU93"/>
      <c r="HCV93"/>
      <c r="HCW93"/>
      <c r="HCX93"/>
      <c r="HCY93"/>
      <c r="HCZ93"/>
      <c r="HDA93"/>
      <c r="HDB93"/>
      <c r="HDC93"/>
      <c r="HDD93"/>
      <c r="HDE93"/>
      <c r="HDF93"/>
      <c r="HDG93"/>
      <c r="HDH93"/>
      <c r="HDI93"/>
      <c r="HDJ93"/>
      <c r="HDK93"/>
      <c r="HDL93"/>
      <c r="HDM93"/>
      <c r="HDN93"/>
      <c r="HDO93"/>
      <c r="HDP93"/>
      <c r="HDQ93"/>
      <c r="HDR93"/>
      <c r="HDS93"/>
      <c r="HDT93"/>
      <c r="HDU93"/>
      <c r="HDV93"/>
      <c r="HDW93"/>
      <c r="HDX93"/>
      <c r="HDY93"/>
      <c r="HDZ93"/>
      <c r="HEA93"/>
      <c r="HEB93"/>
      <c r="HEC93"/>
      <c r="HED93"/>
      <c r="HEE93"/>
      <c r="HEF93"/>
      <c r="HEG93"/>
      <c r="HEH93"/>
      <c r="HEI93"/>
      <c r="HEJ93"/>
      <c r="HEK93"/>
      <c r="HEL93"/>
      <c r="HEM93"/>
      <c r="HEN93"/>
      <c r="HEO93"/>
      <c r="HEP93"/>
      <c r="HEQ93"/>
      <c r="HER93"/>
      <c r="HES93"/>
      <c r="HET93"/>
      <c r="HEU93"/>
      <c r="HEV93"/>
      <c r="HEW93"/>
      <c r="HEX93"/>
      <c r="HEY93"/>
      <c r="HEZ93"/>
      <c r="HFA93"/>
      <c r="HFB93"/>
      <c r="HFC93"/>
      <c r="HFD93"/>
      <c r="HFE93"/>
      <c r="HFF93"/>
      <c r="HFG93"/>
      <c r="HFH93"/>
      <c r="HFI93"/>
      <c r="HFJ93"/>
      <c r="HFK93"/>
      <c r="HFL93"/>
      <c r="HFM93"/>
      <c r="HFN93"/>
      <c r="HFO93"/>
      <c r="HFP93"/>
      <c r="HFQ93"/>
      <c r="HFR93"/>
      <c r="HFS93"/>
      <c r="HFT93"/>
      <c r="HFU93"/>
      <c r="HFV93"/>
      <c r="HFW93"/>
      <c r="HFX93"/>
      <c r="HFY93"/>
      <c r="HFZ93"/>
      <c r="HGA93"/>
      <c r="HGB93"/>
      <c r="HGC93"/>
      <c r="HGD93"/>
      <c r="HGE93"/>
      <c r="HGF93"/>
      <c r="HGG93"/>
      <c r="HGH93"/>
      <c r="HGI93"/>
      <c r="HGJ93"/>
      <c r="HGK93"/>
      <c r="HGL93"/>
      <c r="HGM93"/>
      <c r="HGN93"/>
      <c r="HGO93"/>
      <c r="HGP93"/>
      <c r="HGQ93"/>
      <c r="HGR93"/>
      <c r="HGS93"/>
      <c r="HGT93"/>
      <c r="HGU93"/>
      <c r="HGV93"/>
      <c r="HGW93"/>
      <c r="HGX93"/>
      <c r="HGY93"/>
      <c r="HGZ93"/>
      <c r="HHA93"/>
      <c r="HHB93"/>
      <c r="HHC93"/>
      <c r="HHD93"/>
      <c r="HHE93"/>
      <c r="HHF93"/>
      <c r="HHG93"/>
      <c r="HHH93"/>
      <c r="HHI93"/>
      <c r="HHJ93"/>
      <c r="HHK93"/>
      <c r="HHL93"/>
      <c r="HHM93"/>
      <c r="HHN93"/>
      <c r="HHO93"/>
      <c r="HHP93"/>
      <c r="HHQ93"/>
      <c r="HHR93"/>
      <c r="HHS93"/>
      <c r="HHT93"/>
      <c r="HHU93"/>
      <c r="HHV93"/>
      <c r="HHW93"/>
      <c r="HHX93"/>
      <c r="HHY93"/>
      <c r="HHZ93"/>
      <c r="HIA93"/>
      <c r="HIB93"/>
      <c r="HIC93"/>
      <c r="HID93"/>
      <c r="HIE93"/>
      <c r="HIF93"/>
      <c r="HIG93"/>
      <c r="HIH93"/>
      <c r="HII93"/>
      <c r="HIJ93"/>
      <c r="HIK93"/>
      <c r="HIL93"/>
      <c r="HIM93"/>
      <c r="HIN93"/>
      <c r="HIO93"/>
      <c r="HIP93"/>
      <c r="HIQ93"/>
      <c r="HIR93"/>
      <c r="HIS93"/>
      <c r="HIT93"/>
      <c r="HIU93"/>
      <c r="HIV93"/>
      <c r="HIW93"/>
      <c r="HIX93"/>
      <c r="HIY93"/>
      <c r="HIZ93"/>
      <c r="HJA93"/>
      <c r="HJB93"/>
      <c r="HJC93"/>
      <c r="HJD93"/>
      <c r="HJE93"/>
      <c r="HJF93"/>
      <c r="HJG93"/>
      <c r="HJH93"/>
      <c r="HJI93"/>
      <c r="HJJ93"/>
      <c r="HJK93"/>
      <c r="HJL93"/>
      <c r="HJM93"/>
      <c r="HJN93"/>
      <c r="HJO93"/>
      <c r="HJP93"/>
      <c r="HJQ93"/>
      <c r="HJR93"/>
      <c r="HJS93"/>
      <c r="HJT93"/>
      <c r="HJU93"/>
      <c r="HJV93"/>
      <c r="HJW93"/>
      <c r="HJX93"/>
      <c r="HJY93"/>
      <c r="HJZ93"/>
      <c r="HKA93"/>
      <c r="HKB93"/>
      <c r="HKC93"/>
      <c r="HKD93"/>
      <c r="HKE93"/>
      <c r="HKF93"/>
      <c r="HKG93"/>
      <c r="HKH93"/>
      <c r="HKI93"/>
      <c r="HKJ93"/>
      <c r="HKK93"/>
      <c r="HKL93"/>
      <c r="HKM93"/>
      <c r="HKN93"/>
      <c r="HKO93"/>
      <c r="HKP93"/>
      <c r="HKQ93"/>
      <c r="HKR93"/>
      <c r="HKS93"/>
      <c r="HKT93"/>
      <c r="HKU93"/>
      <c r="HKV93"/>
      <c r="HKW93"/>
      <c r="HKX93"/>
      <c r="HKY93"/>
      <c r="HKZ93"/>
      <c r="HLA93"/>
      <c r="HLB93"/>
      <c r="HLC93"/>
      <c r="HLD93"/>
      <c r="HLE93"/>
      <c r="HLF93"/>
      <c r="HLG93"/>
      <c r="HLH93"/>
      <c r="HLI93"/>
      <c r="HLJ93"/>
      <c r="HLK93"/>
      <c r="HLL93"/>
      <c r="HLM93"/>
      <c r="HLN93"/>
      <c r="HLO93"/>
      <c r="HLP93"/>
      <c r="HLQ93"/>
      <c r="HLR93"/>
      <c r="HLS93"/>
      <c r="HLT93"/>
      <c r="HLU93"/>
      <c r="HLV93"/>
      <c r="HLW93"/>
      <c r="HLX93"/>
      <c r="HLY93"/>
      <c r="HLZ93"/>
      <c r="HMA93"/>
      <c r="HMB93"/>
      <c r="HMC93"/>
      <c r="HMD93"/>
      <c r="HME93"/>
      <c r="HMF93"/>
      <c r="HMG93"/>
      <c r="HMH93"/>
      <c r="HMI93"/>
      <c r="HMJ93"/>
      <c r="HMK93"/>
      <c r="HML93"/>
      <c r="HMM93"/>
      <c r="HMN93"/>
      <c r="HMO93"/>
      <c r="HMP93"/>
      <c r="HMQ93"/>
      <c r="HMR93"/>
      <c r="HMS93"/>
      <c r="HMT93"/>
      <c r="HMU93"/>
      <c r="HMV93"/>
      <c r="HMW93"/>
      <c r="HMX93"/>
      <c r="HMY93"/>
      <c r="HMZ93"/>
      <c r="HNA93"/>
      <c r="HNB93"/>
      <c r="HNC93"/>
      <c r="HND93"/>
      <c r="HNE93"/>
      <c r="HNF93"/>
      <c r="HNG93"/>
      <c r="HNH93"/>
      <c r="HNI93"/>
      <c r="HNJ93"/>
      <c r="HNK93"/>
      <c r="HNL93"/>
      <c r="HNM93"/>
      <c r="HNN93"/>
      <c r="HNO93"/>
      <c r="HNP93"/>
      <c r="HNQ93"/>
      <c r="HNR93"/>
      <c r="HNS93"/>
      <c r="HNT93"/>
      <c r="HNU93"/>
      <c r="HNV93"/>
      <c r="HNW93"/>
      <c r="HNX93"/>
      <c r="HNY93"/>
      <c r="HNZ93"/>
      <c r="HOA93"/>
      <c r="HOB93"/>
      <c r="HOC93"/>
      <c r="HOD93"/>
      <c r="HOE93"/>
      <c r="HOF93"/>
      <c r="HOG93"/>
      <c r="HOH93"/>
      <c r="HOI93"/>
      <c r="HOJ93"/>
      <c r="HOK93"/>
      <c r="HOL93"/>
      <c r="HOM93"/>
      <c r="HON93"/>
      <c r="HOO93"/>
      <c r="HOP93"/>
      <c r="HOQ93"/>
      <c r="HOR93"/>
      <c r="HOS93"/>
      <c r="HOT93"/>
      <c r="HOU93"/>
      <c r="HOV93"/>
      <c r="HOW93"/>
      <c r="HOX93"/>
      <c r="HOY93"/>
      <c r="HOZ93"/>
      <c r="HPA93"/>
      <c r="HPB93"/>
      <c r="HPC93"/>
      <c r="HPD93"/>
      <c r="HPE93"/>
      <c r="HPF93"/>
      <c r="HPG93"/>
      <c r="HPH93"/>
      <c r="HPI93"/>
      <c r="HPJ93"/>
      <c r="HPK93"/>
      <c r="HPL93"/>
      <c r="HPM93"/>
      <c r="HPN93"/>
      <c r="HPO93"/>
      <c r="HPP93"/>
      <c r="HPQ93"/>
      <c r="HPR93"/>
      <c r="HPS93"/>
      <c r="HPT93"/>
      <c r="HPU93"/>
      <c r="HPV93"/>
      <c r="HPW93"/>
      <c r="HPX93"/>
      <c r="HPY93"/>
      <c r="HPZ93"/>
      <c r="HQA93"/>
      <c r="HQB93"/>
      <c r="HQC93"/>
      <c r="HQD93"/>
      <c r="HQE93"/>
      <c r="HQF93"/>
      <c r="HQG93"/>
      <c r="HQH93"/>
      <c r="HQI93"/>
      <c r="HQJ93"/>
      <c r="HQK93"/>
      <c r="HQL93"/>
      <c r="HQM93"/>
      <c r="HQN93"/>
      <c r="HQO93"/>
      <c r="HQP93"/>
      <c r="HQQ93"/>
      <c r="HQR93"/>
      <c r="HQS93"/>
      <c r="HQT93"/>
      <c r="HQU93"/>
      <c r="HQV93"/>
      <c r="HQW93"/>
      <c r="HQX93"/>
      <c r="HQY93"/>
      <c r="HQZ93"/>
      <c r="HRA93"/>
      <c r="HRB93"/>
      <c r="HRC93"/>
      <c r="HRD93"/>
      <c r="HRE93"/>
      <c r="HRF93"/>
      <c r="HRG93"/>
      <c r="HRH93"/>
      <c r="HRI93"/>
      <c r="HRJ93"/>
      <c r="HRK93"/>
      <c r="HRL93"/>
      <c r="HRM93"/>
      <c r="HRN93"/>
      <c r="HRO93"/>
      <c r="HRP93"/>
      <c r="HRQ93"/>
      <c r="HRR93"/>
      <c r="HRS93"/>
      <c r="HRT93"/>
      <c r="HRU93"/>
      <c r="HRV93"/>
      <c r="HRW93"/>
      <c r="HRX93"/>
      <c r="HRY93"/>
      <c r="HRZ93"/>
      <c r="HSA93"/>
      <c r="HSB93"/>
      <c r="HSC93"/>
      <c r="HSD93"/>
      <c r="HSE93"/>
      <c r="HSF93"/>
      <c r="HSG93"/>
      <c r="HSH93"/>
      <c r="HSI93"/>
      <c r="HSJ93"/>
      <c r="HSK93"/>
      <c r="HSL93"/>
      <c r="HSM93"/>
      <c r="HSN93"/>
      <c r="HSO93"/>
      <c r="HSP93"/>
      <c r="HSQ93"/>
      <c r="HSR93"/>
      <c r="HSS93"/>
      <c r="HST93"/>
      <c r="HSU93"/>
      <c r="HSV93"/>
      <c r="HSW93"/>
      <c r="HSX93"/>
      <c r="HSY93"/>
      <c r="HSZ93"/>
      <c r="HTA93"/>
      <c r="HTB93"/>
      <c r="HTC93"/>
      <c r="HTD93"/>
      <c r="HTE93"/>
      <c r="HTF93"/>
      <c r="HTG93"/>
      <c r="HTH93"/>
      <c r="HTI93"/>
      <c r="HTJ93"/>
      <c r="HTK93"/>
      <c r="HTL93"/>
      <c r="HTM93"/>
      <c r="HTN93"/>
      <c r="HTO93"/>
      <c r="HTP93"/>
      <c r="HTQ93"/>
      <c r="HTR93"/>
      <c r="HTS93"/>
      <c r="HTT93"/>
      <c r="HTU93"/>
      <c r="HTV93"/>
      <c r="HTW93"/>
      <c r="HTX93"/>
      <c r="HTY93"/>
      <c r="HTZ93"/>
      <c r="HUA93"/>
      <c r="HUB93"/>
      <c r="HUC93"/>
      <c r="HUD93"/>
      <c r="HUE93"/>
      <c r="HUF93"/>
      <c r="HUG93"/>
      <c r="HUH93"/>
      <c r="HUI93"/>
      <c r="HUJ93"/>
      <c r="HUK93"/>
      <c r="HUL93"/>
      <c r="HUM93"/>
      <c r="HUN93"/>
      <c r="HUO93"/>
      <c r="HUP93"/>
      <c r="HUQ93"/>
      <c r="HUR93"/>
      <c r="HUS93"/>
      <c r="HUT93"/>
      <c r="HUU93"/>
      <c r="HUV93"/>
      <c r="HUW93"/>
      <c r="HUX93"/>
      <c r="HUY93"/>
      <c r="HUZ93"/>
      <c r="HVA93"/>
      <c r="HVB93"/>
      <c r="HVC93"/>
      <c r="HVD93"/>
      <c r="HVE93"/>
      <c r="HVF93"/>
      <c r="HVG93"/>
      <c r="HVH93"/>
      <c r="HVI93"/>
      <c r="HVJ93"/>
      <c r="HVK93"/>
      <c r="HVL93"/>
      <c r="HVM93"/>
      <c r="HVN93"/>
      <c r="HVO93"/>
      <c r="HVP93"/>
      <c r="HVQ93"/>
      <c r="HVR93"/>
      <c r="HVS93"/>
      <c r="HVT93"/>
      <c r="HVU93"/>
      <c r="HVV93"/>
      <c r="HVW93"/>
      <c r="HVX93"/>
      <c r="HVY93"/>
      <c r="HVZ93"/>
      <c r="HWA93"/>
      <c r="HWB93"/>
      <c r="HWC93"/>
      <c r="HWD93"/>
      <c r="HWE93"/>
      <c r="HWF93"/>
      <c r="HWG93"/>
      <c r="HWH93"/>
      <c r="HWI93"/>
      <c r="HWJ93"/>
      <c r="HWK93"/>
      <c r="HWL93"/>
      <c r="HWM93"/>
      <c r="HWN93"/>
      <c r="HWO93"/>
      <c r="HWP93"/>
      <c r="HWQ93"/>
      <c r="HWR93"/>
      <c r="HWS93"/>
      <c r="HWT93"/>
      <c r="HWU93"/>
      <c r="HWV93"/>
      <c r="HWW93"/>
      <c r="HWX93"/>
      <c r="HWY93"/>
      <c r="HWZ93"/>
      <c r="HXA93"/>
      <c r="HXB93"/>
      <c r="HXC93"/>
      <c r="HXD93"/>
      <c r="HXE93"/>
      <c r="HXF93"/>
      <c r="HXG93"/>
      <c r="HXH93"/>
      <c r="HXI93"/>
      <c r="HXJ93"/>
      <c r="HXK93"/>
      <c r="HXL93"/>
      <c r="HXM93"/>
      <c r="HXN93"/>
      <c r="HXO93"/>
      <c r="HXP93"/>
      <c r="HXQ93"/>
      <c r="HXR93"/>
      <c r="HXS93"/>
      <c r="HXT93"/>
      <c r="HXU93"/>
      <c r="HXV93"/>
      <c r="HXW93"/>
      <c r="HXX93"/>
      <c r="HXY93"/>
      <c r="HXZ93"/>
      <c r="HYA93"/>
      <c r="HYB93"/>
      <c r="HYC93"/>
      <c r="HYD93"/>
      <c r="HYE93"/>
      <c r="HYF93"/>
      <c r="HYG93"/>
      <c r="HYH93"/>
      <c r="HYI93"/>
      <c r="HYJ93"/>
      <c r="HYK93"/>
      <c r="HYL93"/>
      <c r="HYM93"/>
      <c r="HYN93"/>
      <c r="HYO93"/>
      <c r="HYP93"/>
      <c r="HYQ93"/>
      <c r="HYR93"/>
      <c r="HYS93"/>
      <c r="HYT93"/>
      <c r="HYU93"/>
      <c r="HYV93"/>
      <c r="HYW93"/>
      <c r="HYX93"/>
      <c r="HYY93"/>
      <c r="HYZ93"/>
      <c r="HZA93"/>
      <c r="HZB93"/>
      <c r="HZC93"/>
      <c r="HZD93"/>
      <c r="HZE93"/>
      <c r="HZF93"/>
      <c r="HZG93"/>
      <c r="HZH93"/>
      <c r="HZI93"/>
      <c r="HZJ93"/>
      <c r="HZK93"/>
      <c r="HZL93"/>
      <c r="HZM93"/>
      <c r="HZN93"/>
      <c r="HZO93"/>
      <c r="HZP93"/>
      <c r="HZQ93"/>
      <c r="HZR93"/>
      <c r="HZS93"/>
      <c r="HZT93"/>
      <c r="HZU93"/>
      <c r="HZV93"/>
      <c r="HZW93"/>
      <c r="HZX93"/>
      <c r="HZY93"/>
      <c r="HZZ93"/>
      <c r="IAA93"/>
      <c r="IAB93"/>
      <c r="IAC93"/>
      <c r="IAD93"/>
      <c r="IAE93"/>
      <c r="IAF93"/>
      <c r="IAG93"/>
      <c r="IAH93"/>
      <c r="IAI93"/>
      <c r="IAJ93"/>
      <c r="IAK93"/>
      <c r="IAL93"/>
      <c r="IAM93"/>
      <c r="IAN93"/>
      <c r="IAO93"/>
      <c r="IAP93"/>
      <c r="IAQ93"/>
      <c r="IAR93"/>
      <c r="IAS93"/>
      <c r="IAT93"/>
      <c r="IAU93"/>
      <c r="IAV93"/>
      <c r="IAW93"/>
      <c r="IAX93"/>
      <c r="IAY93"/>
      <c r="IAZ93"/>
      <c r="IBA93"/>
      <c r="IBB93"/>
      <c r="IBC93"/>
      <c r="IBD93"/>
      <c r="IBE93"/>
      <c r="IBF93"/>
      <c r="IBG93"/>
      <c r="IBH93"/>
      <c r="IBI93"/>
      <c r="IBJ93"/>
      <c r="IBK93"/>
      <c r="IBL93"/>
      <c r="IBM93"/>
      <c r="IBN93"/>
      <c r="IBO93"/>
      <c r="IBP93"/>
      <c r="IBQ93"/>
      <c r="IBR93"/>
      <c r="IBS93"/>
      <c r="IBT93"/>
      <c r="IBU93"/>
      <c r="IBV93"/>
      <c r="IBW93"/>
      <c r="IBX93"/>
      <c r="IBY93"/>
      <c r="IBZ93"/>
      <c r="ICA93"/>
      <c r="ICB93"/>
      <c r="ICC93"/>
      <c r="ICD93"/>
      <c r="ICE93"/>
      <c r="ICF93"/>
      <c r="ICG93"/>
      <c r="ICH93"/>
      <c r="ICI93"/>
      <c r="ICJ93"/>
      <c r="ICK93"/>
      <c r="ICL93"/>
      <c r="ICM93"/>
      <c r="ICN93"/>
      <c r="ICO93"/>
      <c r="ICP93"/>
      <c r="ICQ93"/>
      <c r="ICR93"/>
      <c r="ICS93"/>
      <c r="ICT93"/>
      <c r="ICU93"/>
      <c r="ICV93"/>
      <c r="ICW93"/>
      <c r="ICX93"/>
      <c r="ICY93"/>
      <c r="ICZ93"/>
      <c r="IDA93"/>
      <c r="IDB93"/>
      <c r="IDC93"/>
      <c r="IDD93"/>
      <c r="IDE93"/>
      <c r="IDF93"/>
      <c r="IDG93"/>
      <c r="IDH93"/>
      <c r="IDI93"/>
      <c r="IDJ93"/>
      <c r="IDK93"/>
      <c r="IDL93"/>
      <c r="IDM93"/>
      <c r="IDN93"/>
      <c r="IDO93"/>
      <c r="IDP93"/>
      <c r="IDQ93"/>
      <c r="IDR93"/>
      <c r="IDS93"/>
      <c r="IDT93"/>
      <c r="IDU93"/>
      <c r="IDV93"/>
      <c r="IDW93"/>
      <c r="IDX93"/>
      <c r="IDY93"/>
      <c r="IDZ93"/>
      <c r="IEA93"/>
      <c r="IEB93"/>
      <c r="IEC93"/>
      <c r="IED93"/>
      <c r="IEE93"/>
      <c r="IEF93"/>
      <c r="IEG93"/>
      <c r="IEH93"/>
      <c r="IEI93"/>
      <c r="IEJ93"/>
      <c r="IEK93"/>
      <c r="IEL93"/>
      <c r="IEM93"/>
      <c r="IEN93"/>
      <c r="IEO93"/>
      <c r="IEP93"/>
      <c r="IEQ93"/>
      <c r="IER93"/>
      <c r="IES93"/>
      <c r="IET93"/>
      <c r="IEU93"/>
      <c r="IEV93"/>
      <c r="IEW93"/>
      <c r="IEX93"/>
      <c r="IEY93"/>
      <c r="IEZ93"/>
      <c r="IFA93"/>
      <c r="IFB93"/>
      <c r="IFC93"/>
      <c r="IFD93"/>
      <c r="IFE93"/>
      <c r="IFF93"/>
      <c r="IFG93"/>
      <c r="IFH93"/>
      <c r="IFI93"/>
      <c r="IFJ93"/>
      <c r="IFK93"/>
      <c r="IFL93"/>
      <c r="IFM93"/>
      <c r="IFN93"/>
      <c r="IFO93"/>
      <c r="IFP93"/>
      <c r="IFQ93"/>
      <c r="IFR93"/>
      <c r="IFS93"/>
      <c r="IFT93"/>
      <c r="IFU93"/>
      <c r="IFV93"/>
      <c r="IFW93"/>
      <c r="IFX93"/>
      <c r="IFY93"/>
      <c r="IFZ93"/>
      <c r="IGA93"/>
      <c r="IGB93"/>
      <c r="IGC93"/>
      <c r="IGD93"/>
      <c r="IGE93"/>
      <c r="IGF93"/>
      <c r="IGG93"/>
      <c r="IGH93"/>
      <c r="IGI93"/>
      <c r="IGJ93"/>
      <c r="IGK93"/>
      <c r="IGL93"/>
      <c r="IGM93"/>
      <c r="IGN93"/>
      <c r="IGO93"/>
      <c r="IGP93"/>
      <c r="IGQ93"/>
      <c r="IGR93"/>
      <c r="IGS93"/>
      <c r="IGT93"/>
      <c r="IGU93"/>
      <c r="IGV93"/>
      <c r="IGW93"/>
      <c r="IGX93"/>
      <c r="IGY93"/>
      <c r="IGZ93"/>
      <c r="IHA93"/>
      <c r="IHB93"/>
      <c r="IHC93"/>
      <c r="IHD93"/>
      <c r="IHE93"/>
      <c r="IHF93"/>
      <c r="IHG93"/>
      <c r="IHH93"/>
      <c r="IHI93"/>
      <c r="IHJ93"/>
      <c r="IHK93"/>
      <c r="IHL93"/>
      <c r="IHM93"/>
      <c r="IHN93"/>
      <c r="IHO93"/>
      <c r="IHP93"/>
      <c r="IHQ93"/>
      <c r="IHR93"/>
      <c r="IHS93"/>
      <c r="IHT93"/>
      <c r="IHU93"/>
      <c r="IHV93"/>
      <c r="IHW93"/>
      <c r="IHX93"/>
      <c r="IHY93"/>
      <c r="IHZ93"/>
      <c r="IIA93"/>
      <c r="IIB93"/>
      <c r="IIC93"/>
      <c r="IID93"/>
      <c r="IIE93"/>
      <c r="IIF93"/>
      <c r="IIG93"/>
      <c r="IIH93"/>
      <c r="III93"/>
      <c r="IIJ93"/>
      <c r="IIK93"/>
      <c r="IIL93"/>
      <c r="IIM93"/>
      <c r="IIN93"/>
      <c r="IIO93"/>
      <c r="IIP93"/>
      <c r="IIQ93"/>
      <c r="IIR93"/>
      <c r="IIS93"/>
      <c r="IIT93"/>
      <c r="IIU93"/>
      <c r="IIV93"/>
      <c r="IIW93"/>
      <c r="IIX93"/>
      <c r="IIY93"/>
      <c r="IIZ93"/>
      <c r="IJA93"/>
      <c r="IJB93"/>
      <c r="IJC93"/>
      <c r="IJD93"/>
      <c r="IJE93"/>
      <c r="IJF93"/>
      <c r="IJG93"/>
      <c r="IJH93"/>
      <c r="IJI93"/>
      <c r="IJJ93"/>
      <c r="IJK93"/>
      <c r="IJL93"/>
      <c r="IJM93"/>
      <c r="IJN93"/>
      <c r="IJO93"/>
      <c r="IJP93"/>
      <c r="IJQ93"/>
      <c r="IJR93"/>
      <c r="IJS93"/>
      <c r="IJT93"/>
      <c r="IJU93"/>
      <c r="IJV93"/>
      <c r="IJW93"/>
      <c r="IJX93"/>
      <c r="IJY93"/>
      <c r="IJZ93"/>
      <c r="IKA93"/>
      <c r="IKB93"/>
      <c r="IKC93"/>
      <c r="IKD93"/>
      <c r="IKE93"/>
      <c r="IKF93"/>
      <c r="IKG93"/>
      <c r="IKH93"/>
      <c r="IKI93"/>
      <c r="IKJ93"/>
      <c r="IKK93"/>
      <c r="IKL93"/>
      <c r="IKM93"/>
      <c r="IKN93"/>
      <c r="IKO93"/>
      <c r="IKP93"/>
      <c r="IKQ93"/>
      <c r="IKR93"/>
      <c r="IKS93"/>
      <c r="IKT93"/>
      <c r="IKU93"/>
      <c r="IKV93"/>
      <c r="IKW93"/>
      <c r="IKX93"/>
      <c r="IKY93"/>
      <c r="IKZ93"/>
      <c r="ILA93"/>
      <c r="ILB93"/>
      <c r="ILC93"/>
      <c r="ILD93"/>
      <c r="ILE93"/>
      <c r="ILF93"/>
      <c r="ILG93"/>
      <c r="ILH93"/>
      <c r="ILI93"/>
      <c r="ILJ93"/>
      <c r="ILK93"/>
      <c r="ILL93"/>
      <c r="ILM93"/>
      <c r="ILN93"/>
      <c r="ILO93"/>
      <c r="ILP93"/>
      <c r="ILQ93"/>
      <c r="ILR93"/>
      <c r="ILS93"/>
      <c r="ILT93"/>
      <c r="ILU93"/>
      <c r="ILV93"/>
      <c r="ILW93"/>
      <c r="ILX93"/>
      <c r="ILY93"/>
      <c r="ILZ93"/>
      <c r="IMA93"/>
      <c r="IMB93"/>
      <c r="IMC93"/>
      <c r="IMD93"/>
      <c r="IME93"/>
      <c r="IMF93"/>
      <c r="IMG93"/>
      <c r="IMH93"/>
      <c r="IMI93"/>
      <c r="IMJ93"/>
      <c r="IMK93"/>
      <c r="IML93"/>
      <c r="IMM93"/>
      <c r="IMN93"/>
      <c r="IMO93"/>
      <c r="IMP93"/>
      <c r="IMQ93"/>
      <c r="IMR93"/>
      <c r="IMS93"/>
      <c r="IMT93"/>
      <c r="IMU93"/>
      <c r="IMV93"/>
      <c r="IMW93"/>
      <c r="IMX93"/>
      <c r="IMY93"/>
      <c r="IMZ93"/>
      <c r="INA93"/>
      <c r="INB93"/>
      <c r="INC93"/>
      <c r="IND93"/>
      <c r="INE93"/>
      <c r="INF93"/>
      <c r="ING93"/>
      <c r="INH93"/>
      <c r="INI93"/>
      <c r="INJ93"/>
      <c r="INK93"/>
      <c r="INL93"/>
      <c r="INM93"/>
      <c r="INN93"/>
      <c r="INO93"/>
      <c r="INP93"/>
      <c r="INQ93"/>
      <c r="INR93"/>
      <c r="INS93"/>
      <c r="INT93"/>
      <c r="INU93"/>
      <c r="INV93"/>
      <c r="INW93"/>
      <c r="INX93"/>
      <c r="INY93"/>
      <c r="INZ93"/>
      <c r="IOA93"/>
      <c r="IOB93"/>
      <c r="IOC93"/>
      <c r="IOD93"/>
      <c r="IOE93"/>
      <c r="IOF93"/>
      <c r="IOG93"/>
      <c r="IOH93"/>
      <c r="IOI93"/>
      <c r="IOJ93"/>
      <c r="IOK93"/>
      <c r="IOL93"/>
      <c r="IOM93"/>
      <c r="ION93"/>
      <c r="IOO93"/>
      <c r="IOP93"/>
      <c r="IOQ93"/>
      <c r="IOR93"/>
      <c r="IOS93"/>
      <c r="IOT93"/>
      <c r="IOU93"/>
      <c r="IOV93"/>
      <c r="IOW93"/>
      <c r="IOX93"/>
      <c r="IOY93"/>
      <c r="IOZ93"/>
      <c r="IPA93"/>
      <c r="IPB93"/>
      <c r="IPC93"/>
      <c r="IPD93"/>
      <c r="IPE93"/>
      <c r="IPF93"/>
      <c r="IPG93"/>
      <c r="IPH93"/>
      <c r="IPI93"/>
      <c r="IPJ93"/>
      <c r="IPK93"/>
      <c r="IPL93"/>
      <c r="IPM93"/>
      <c r="IPN93"/>
      <c r="IPO93"/>
      <c r="IPP93"/>
      <c r="IPQ93"/>
      <c r="IPR93"/>
      <c r="IPS93"/>
      <c r="IPT93"/>
      <c r="IPU93"/>
      <c r="IPV93"/>
      <c r="IPW93"/>
      <c r="IPX93"/>
      <c r="IPY93"/>
      <c r="IPZ93"/>
      <c r="IQA93"/>
      <c r="IQB93"/>
      <c r="IQC93"/>
      <c r="IQD93"/>
      <c r="IQE93"/>
      <c r="IQF93"/>
      <c r="IQG93"/>
      <c r="IQH93"/>
      <c r="IQI93"/>
      <c r="IQJ93"/>
      <c r="IQK93"/>
      <c r="IQL93"/>
      <c r="IQM93"/>
      <c r="IQN93"/>
      <c r="IQO93"/>
      <c r="IQP93"/>
      <c r="IQQ93"/>
      <c r="IQR93"/>
      <c r="IQS93"/>
      <c r="IQT93"/>
      <c r="IQU93"/>
      <c r="IQV93"/>
      <c r="IQW93"/>
      <c r="IQX93"/>
      <c r="IQY93"/>
      <c r="IQZ93"/>
      <c r="IRA93"/>
      <c r="IRB93"/>
      <c r="IRC93"/>
      <c r="IRD93"/>
      <c r="IRE93"/>
      <c r="IRF93"/>
      <c r="IRG93"/>
      <c r="IRH93"/>
      <c r="IRI93"/>
      <c r="IRJ93"/>
      <c r="IRK93"/>
      <c r="IRL93"/>
      <c r="IRM93"/>
      <c r="IRN93"/>
      <c r="IRO93"/>
      <c r="IRP93"/>
      <c r="IRQ93"/>
      <c r="IRR93"/>
      <c r="IRS93"/>
      <c r="IRT93"/>
      <c r="IRU93"/>
      <c r="IRV93"/>
      <c r="IRW93"/>
      <c r="IRX93"/>
      <c r="IRY93"/>
      <c r="IRZ93"/>
      <c r="ISA93"/>
      <c r="ISB93"/>
      <c r="ISC93"/>
      <c r="ISD93"/>
      <c r="ISE93"/>
      <c r="ISF93"/>
      <c r="ISG93"/>
      <c r="ISH93"/>
      <c r="ISI93"/>
      <c r="ISJ93"/>
      <c r="ISK93"/>
      <c r="ISL93"/>
      <c r="ISM93"/>
      <c r="ISN93"/>
      <c r="ISO93"/>
      <c r="ISP93"/>
      <c r="ISQ93"/>
      <c r="ISR93"/>
      <c r="ISS93"/>
      <c r="IST93"/>
      <c r="ISU93"/>
      <c r="ISV93"/>
      <c r="ISW93"/>
      <c r="ISX93"/>
      <c r="ISY93"/>
      <c r="ISZ93"/>
      <c r="ITA93"/>
      <c r="ITB93"/>
      <c r="ITC93"/>
      <c r="ITD93"/>
      <c r="ITE93"/>
      <c r="ITF93"/>
      <c r="ITG93"/>
      <c r="ITH93"/>
      <c r="ITI93"/>
      <c r="ITJ93"/>
      <c r="ITK93"/>
      <c r="ITL93"/>
      <c r="ITM93"/>
      <c r="ITN93"/>
      <c r="ITO93"/>
      <c r="ITP93"/>
      <c r="ITQ93"/>
      <c r="ITR93"/>
      <c r="ITS93"/>
      <c r="ITT93"/>
      <c r="ITU93"/>
      <c r="ITV93"/>
      <c r="ITW93"/>
      <c r="ITX93"/>
      <c r="ITY93"/>
      <c r="ITZ93"/>
      <c r="IUA93"/>
      <c r="IUB93"/>
      <c r="IUC93"/>
      <c r="IUD93"/>
      <c r="IUE93"/>
      <c r="IUF93"/>
      <c r="IUG93"/>
      <c r="IUH93"/>
      <c r="IUI93"/>
      <c r="IUJ93"/>
      <c r="IUK93"/>
      <c r="IUL93"/>
      <c r="IUM93"/>
      <c r="IUN93"/>
      <c r="IUO93"/>
      <c r="IUP93"/>
      <c r="IUQ93"/>
      <c r="IUR93"/>
      <c r="IUS93"/>
      <c r="IUT93"/>
      <c r="IUU93"/>
      <c r="IUV93"/>
      <c r="IUW93"/>
      <c r="IUX93"/>
      <c r="IUY93"/>
      <c r="IUZ93"/>
      <c r="IVA93"/>
      <c r="IVB93"/>
      <c r="IVC93"/>
      <c r="IVD93"/>
      <c r="IVE93"/>
      <c r="IVF93"/>
      <c r="IVG93"/>
      <c r="IVH93"/>
      <c r="IVI93"/>
      <c r="IVJ93"/>
      <c r="IVK93"/>
      <c r="IVL93"/>
      <c r="IVM93"/>
      <c r="IVN93"/>
      <c r="IVO93"/>
      <c r="IVP93"/>
      <c r="IVQ93"/>
      <c r="IVR93"/>
      <c r="IVS93"/>
      <c r="IVT93"/>
      <c r="IVU93"/>
      <c r="IVV93"/>
      <c r="IVW93"/>
      <c r="IVX93"/>
      <c r="IVY93"/>
      <c r="IVZ93"/>
      <c r="IWA93"/>
      <c r="IWB93"/>
      <c r="IWC93"/>
      <c r="IWD93"/>
      <c r="IWE93"/>
      <c r="IWF93"/>
      <c r="IWG93"/>
      <c r="IWH93"/>
      <c r="IWI93"/>
      <c r="IWJ93"/>
      <c r="IWK93"/>
      <c r="IWL93"/>
      <c r="IWM93"/>
      <c r="IWN93"/>
      <c r="IWO93"/>
      <c r="IWP93"/>
      <c r="IWQ93"/>
      <c r="IWR93"/>
      <c r="IWS93"/>
      <c r="IWT93"/>
      <c r="IWU93"/>
      <c r="IWV93"/>
      <c r="IWW93"/>
      <c r="IWX93"/>
      <c r="IWY93"/>
      <c r="IWZ93"/>
      <c r="IXA93"/>
      <c r="IXB93"/>
      <c r="IXC93"/>
      <c r="IXD93"/>
      <c r="IXE93"/>
      <c r="IXF93"/>
      <c r="IXG93"/>
      <c r="IXH93"/>
      <c r="IXI93"/>
      <c r="IXJ93"/>
      <c r="IXK93"/>
      <c r="IXL93"/>
      <c r="IXM93"/>
      <c r="IXN93"/>
      <c r="IXO93"/>
      <c r="IXP93"/>
      <c r="IXQ93"/>
      <c r="IXR93"/>
      <c r="IXS93"/>
      <c r="IXT93"/>
      <c r="IXU93"/>
      <c r="IXV93"/>
      <c r="IXW93"/>
      <c r="IXX93"/>
      <c r="IXY93"/>
      <c r="IXZ93"/>
      <c r="IYA93"/>
      <c r="IYB93"/>
      <c r="IYC93"/>
      <c r="IYD93"/>
      <c r="IYE93"/>
      <c r="IYF93"/>
      <c r="IYG93"/>
      <c r="IYH93"/>
      <c r="IYI93"/>
      <c r="IYJ93"/>
      <c r="IYK93"/>
      <c r="IYL93"/>
      <c r="IYM93"/>
      <c r="IYN93"/>
      <c r="IYO93"/>
      <c r="IYP93"/>
      <c r="IYQ93"/>
      <c r="IYR93"/>
      <c r="IYS93"/>
      <c r="IYT93"/>
      <c r="IYU93"/>
      <c r="IYV93"/>
      <c r="IYW93"/>
      <c r="IYX93"/>
      <c r="IYY93"/>
      <c r="IYZ93"/>
      <c r="IZA93"/>
      <c r="IZB93"/>
      <c r="IZC93"/>
      <c r="IZD93"/>
      <c r="IZE93"/>
      <c r="IZF93"/>
      <c r="IZG93"/>
      <c r="IZH93"/>
      <c r="IZI93"/>
      <c r="IZJ93"/>
      <c r="IZK93"/>
      <c r="IZL93"/>
      <c r="IZM93"/>
      <c r="IZN93"/>
      <c r="IZO93"/>
      <c r="IZP93"/>
      <c r="IZQ93"/>
      <c r="IZR93"/>
      <c r="IZS93"/>
      <c r="IZT93"/>
      <c r="IZU93"/>
      <c r="IZV93"/>
      <c r="IZW93"/>
      <c r="IZX93"/>
      <c r="IZY93"/>
      <c r="IZZ93"/>
      <c r="JAA93"/>
      <c r="JAB93"/>
      <c r="JAC93"/>
      <c r="JAD93"/>
      <c r="JAE93"/>
      <c r="JAF93"/>
      <c r="JAG93"/>
      <c r="JAH93"/>
      <c r="JAI93"/>
      <c r="JAJ93"/>
      <c r="JAK93"/>
      <c r="JAL93"/>
      <c r="JAM93"/>
      <c r="JAN93"/>
      <c r="JAO93"/>
      <c r="JAP93"/>
      <c r="JAQ93"/>
      <c r="JAR93"/>
      <c r="JAS93"/>
      <c r="JAT93"/>
      <c r="JAU93"/>
      <c r="JAV93"/>
      <c r="JAW93"/>
      <c r="JAX93"/>
      <c r="JAY93"/>
      <c r="JAZ93"/>
      <c r="JBA93"/>
      <c r="JBB93"/>
      <c r="JBC93"/>
      <c r="JBD93"/>
      <c r="JBE93"/>
      <c r="JBF93"/>
      <c r="JBG93"/>
      <c r="JBH93"/>
      <c r="JBI93"/>
      <c r="JBJ93"/>
      <c r="JBK93"/>
      <c r="JBL93"/>
      <c r="JBM93"/>
      <c r="JBN93"/>
      <c r="JBO93"/>
      <c r="JBP93"/>
      <c r="JBQ93"/>
      <c r="JBR93"/>
      <c r="JBS93"/>
      <c r="JBT93"/>
      <c r="JBU93"/>
      <c r="JBV93"/>
      <c r="JBW93"/>
      <c r="JBX93"/>
      <c r="JBY93"/>
      <c r="JBZ93"/>
      <c r="JCA93"/>
      <c r="JCB93"/>
      <c r="JCC93"/>
      <c r="JCD93"/>
      <c r="JCE93"/>
      <c r="JCF93"/>
      <c r="JCG93"/>
      <c r="JCH93"/>
      <c r="JCI93"/>
      <c r="JCJ93"/>
      <c r="JCK93"/>
      <c r="JCL93"/>
      <c r="JCM93"/>
      <c r="JCN93"/>
      <c r="JCO93"/>
      <c r="JCP93"/>
      <c r="JCQ93"/>
      <c r="JCR93"/>
      <c r="JCS93"/>
      <c r="JCT93"/>
      <c r="JCU93"/>
      <c r="JCV93"/>
      <c r="JCW93"/>
      <c r="JCX93"/>
      <c r="JCY93"/>
      <c r="JCZ93"/>
      <c r="JDA93"/>
      <c r="JDB93"/>
      <c r="JDC93"/>
      <c r="JDD93"/>
      <c r="JDE93"/>
      <c r="JDF93"/>
      <c r="JDG93"/>
      <c r="JDH93"/>
      <c r="JDI93"/>
      <c r="JDJ93"/>
      <c r="JDK93"/>
      <c r="JDL93"/>
      <c r="JDM93"/>
      <c r="JDN93"/>
      <c r="JDO93"/>
      <c r="JDP93"/>
      <c r="JDQ93"/>
      <c r="JDR93"/>
      <c r="JDS93"/>
      <c r="JDT93"/>
      <c r="JDU93"/>
      <c r="JDV93"/>
      <c r="JDW93"/>
      <c r="JDX93"/>
      <c r="JDY93"/>
      <c r="JDZ93"/>
      <c r="JEA93"/>
      <c r="JEB93"/>
      <c r="JEC93"/>
      <c r="JED93"/>
      <c r="JEE93"/>
      <c r="JEF93"/>
      <c r="JEG93"/>
      <c r="JEH93"/>
      <c r="JEI93"/>
      <c r="JEJ93"/>
      <c r="JEK93"/>
      <c r="JEL93"/>
      <c r="JEM93"/>
      <c r="JEN93"/>
      <c r="JEO93"/>
      <c r="JEP93"/>
      <c r="JEQ93"/>
      <c r="JER93"/>
      <c r="JES93"/>
      <c r="JET93"/>
      <c r="JEU93"/>
      <c r="JEV93"/>
      <c r="JEW93"/>
      <c r="JEX93"/>
      <c r="JEY93"/>
      <c r="JEZ93"/>
      <c r="JFA93"/>
      <c r="JFB93"/>
      <c r="JFC93"/>
      <c r="JFD93"/>
      <c r="JFE93"/>
      <c r="JFF93"/>
      <c r="JFG93"/>
      <c r="JFH93"/>
      <c r="JFI93"/>
      <c r="JFJ93"/>
      <c r="JFK93"/>
      <c r="JFL93"/>
      <c r="JFM93"/>
      <c r="JFN93"/>
      <c r="JFO93"/>
      <c r="JFP93"/>
      <c r="JFQ93"/>
      <c r="JFR93"/>
      <c r="JFS93"/>
      <c r="JFT93"/>
      <c r="JFU93"/>
      <c r="JFV93"/>
      <c r="JFW93"/>
      <c r="JFX93"/>
      <c r="JFY93"/>
      <c r="JFZ93"/>
      <c r="JGA93"/>
      <c r="JGB93"/>
      <c r="JGC93"/>
      <c r="JGD93"/>
      <c r="JGE93"/>
      <c r="JGF93"/>
      <c r="JGG93"/>
      <c r="JGH93"/>
      <c r="JGI93"/>
      <c r="JGJ93"/>
      <c r="JGK93"/>
      <c r="JGL93"/>
      <c r="JGM93"/>
      <c r="JGN93"/>
      <c r="JGO93"/>
      <c r="JGP93"/>
      <c r="JGQ93"/>
      <c r="JGR93"/>
      <c r="JGS93"/>
      <c r="JGT93"/>
      <c r="JGU93"/>
      <c r="JGV93"/>
      <c r="JGW93"/>
      <c r="JGX93"/>
      <c r="JGY93"/>
      <c r="JGZ93"/>
      <c r="JHA93"/>
      <c r="JHB93"/>
      <c r="JHC93"/>
      <c r="JHD93"/>
      <c r="JHE93"/>
      <c r="JHF93"/>
      <c r="JHG93"/>
      <c r="JHH93"/>
      <c r="JHI93"/>
      <c r="JHJ93"/>
      <c r="JHK93"/>
      <c r="JHL93"/>
      <c r="JHM93"/>
      <c r="JHN93"/>
      <c r="JHO93"/>
      <c r="JHP93"/>
      <c r="JHQ93"/>
      <c r="JHR93"/>
      <c r="JHS93"/>
      <c r="JHT93"/>
      <c r="JHU93"/>
      <c r="JHV93"/>
      <c r="JHW93"/>
      <c r="JHX93"/>
      <c r="JHY93"/>
      <c r="JHZ93"/>
      <c r="JIA93"/>
      <c r="JIB93"/>
      <c r="JIC93"/>
      <c r="JID93"/>
      <c r="JIE93"/>
      <c r="JIF93"/>
      <c r="JIG93"/>
      <c r="JIH93"/>
      <c r="JII93"/>
      <c r="JIJ93"/>
      <c r="JIK93"/>
      <c r="JIL93"/>
      <c r="JIM93"/>
      <c r="JIN93"/>
      <c r="JIO93"/>
      <c r="JIP93"/>
      <c r="JIQ93"/>
      <c r="JIR93"/>
      <c r="JIS93"/>
      <c r="JIT93"/>
      <c r="JIU93"/>
      <c r="JIV93"/>
      <c r="JIW93"/>
      <c r="JIX93"/>
      <c r="JIY93"/>
      <c r="JIZ93"/>
      <c r="JJA93"/>
      <c r="JJB93"/>
      <c r="JJC93"/>
      <c r="JJD93"/>
      <c r="JJE93"/>
      <c r="JJF93"/>
      <c r="JJG93"/>
      <c r="JJH93"/>
      <c r="JJI93"/>
      <c r="JJJ93"/>
      <c r="JJK93"/>
      <c r="JJL93"/>
      <c r="JJM93"/>
      <c r="JJN93"/>
      <c r="JJO93"/>
      <c r="JJP93"/>
      <c r="JJQ93"/>
      <c r="JJR93"/>
      <c r="JJS93"/>
      <c r="JJT93"/>
      <c r="JJU93"/>
      <c r="JJV93"/>
      <c r="JJW93"/>
      <c r="JJX93"/>
      <c r="JJY93"/>
      <c r="JJZ93"/>
      <c r="JKA93"/>
      <c r="JKB93"/>
      <c r="JKC93"/>
      <c r="JKD93"/>
      <c r="JKE93"/>
      <c r="JKF93"/>
      <c r="JKG93"/>
      <c r="JKH93"/>
      <c r="JKI93"/>
      <c r="JKJ93"/>
      <c r="JKK93"/>
      <c r="JKL93"/>
      <c r="JKM93"/>
      <c r="JKN93"/>
      <c r="JKO93"/>
      <c r="JKP93"/>
      <c r="JKQ93"/>
      <c r="JKR93"/>
      <c r="JKS93"/>
      <c r="JKT93"/>
      <c r="JKU93"/>
      <c r="JKV93"/>
      <c r="JKW93"/>
      <c r="JKX93"/>
      <c r="JKY93"/>
      <c r="JKZ93"/>
      <c r="JLA93"/>
      <c r="JLB93"/>
      <c r="JLC93"/>
      <c r="JLD93"/>
      <c r="JLE93"/>
      <c r="JLF93"/>
      <c r="JLG93"/>
      <c r="JLH93"/>
      <c r="JLI93"/>
      <c r="JLJ93"/>
      <c r="JLK93"/>
      <c r="JLL93"/>
      <c r="JLM93"/>
      <c r="JLN93"/>
      <c r="JLO93"/>
      <c r="JLP93"/>
      <c r="JLQ93"/>
      <c r="JLR93"/>
      <c r="JLS93"/>
      <c r="JLT93"/>
      <c r="JLU93"/>
      <c r="JLV93"/>
      <c r="JLW93"/>
      <c r="JLX93"/>
      <c r="JLY93"/>
      <c r="JLZ93"/>
      <c r="JMA93"/>
      <c r="JMB93"/>
      <c r="JMC93"/>
      <c r="JMD93"/>
      <c r="JME93"/>
      <c r="JMF93"/>
      <c r="JMG93"/>
      <c r="JMH93"/>
      <c r="JMI93"/>
      <c r="JMJ93"/>
      <c r="JMK93"/>
      <c r="JML93"/>
      <c r="JMM93"/>
      <c r="JMN93"/>
      <c r="JMO93"/>
      <c r="JMP93"/>
      <c r="JMQ93"/>
      <c r="JMR93"/>
      <c r="JMS93"/>
      <c r="JMT93"/>
      <c r="JMU93"/>
      <c r="JMV93"/>
      <c r="JMW93"/>
      <c r="JMX93"/>
      <c r="JMY93"/>
      <c r="JMZ93"/>
      <c r="JNA93"/>
      <c r="JNB93"/>
      <c r="JNC93"/>
      <c r="JND93"/>
      <c r="JNE93"/>
      <c r="JNF93"/>
      <c r="JNG93"/>
      <c r="JNH93"/>
      <c r="JNI93"/>
      <c r="JNJ93"/>
      <c r="JNK93"/>
      <c r="JNL93"/>
      <c r="JNM93"/>
      <c r="JNN93"/>
      <c r="JNO93"/>
      <c r="JNP93"/>
      <c r="JNQ93"/>
      <c r="JNR93"/>
      <c r="JNS93"/>
      <c r="JNT93"/>
      <c r="JNU93"/>
      <c r="JNV93"/>
      <c r="JNW93"/>
      <c r="JNX93"/>
      <c r="JNY93"/>
      <c r="JNZ93"/>
      <c r="JOA93"/>
      <c r="JOB93"/>
      <c r="JOC93"/>
      <c r="JOD93"/>
      <c r="JOE93"/>
      <c r="JOF93"/>
      <c r="JOG93"/>
      <c r="JOH93"/>
      <c r="JOI93"/>
      <c r="JOJ93"/>
      <c r="JOK93"/>
      <c r="JOL93"/>
      <c r="JOM93"/>
      <c r="JON93"/>
      <c r="JOO93"/>
      <c r="JOP93"/>
      <c r="JOQ93"/>
      <c r="JOR93"/>
      <c r="JOS93"/>
      <c r="JOT93"/>
      <c r="JOU93"/>
      <c r="JOV93"/>
      <c r="JOW93"/>
      <c r="JOX93"/>
      <c r="JOY93"/>
      <c r="JOZ93"/>
      <c r="JPA93"/>
      <c r="JPB93"/>
      <c r="JPC93"/>
      <c r="JPD93"/>
      <c r="JPE93"/>
      <c r="JPF93"/>
      <c r="JPG93"/>
      <c r="JPH93"/>
      <c r="JPI93"/>
      <c r="JPJ93"/>
      <c r="JPK93"/>
      <c r="JPL93"/>
      <c r="JPM93"/>
      <c r="JPN93"/>
      <c r="JPO93"/>
      <c r="JPP93"/>
      <c r="JPQ93"/>
      <c r="JPR93"/>
      <c r="JPS93"/>
      <c r="JPT93"/>
      <c r="JPU93"/>
      <c r="JPV93"/>
      <c r="JPW93"/>
      <c r="JPX93"/>
      <c r="JPY93"/>
      <c r="JPZ93"/>
      <c r="JQA93"/>
      <c r="JQB93"/>
      <c r="JQC93"/>
      <c r="JQD93"/>
      <c r="JQE93"/>
      <c r="JQF93"/>
      <c r="JQG93"/>
      <c r="JQH93"/>
      <c r="JQI93"/>
      <c r="JQJ93"/>
      <c r="JQK93"/>
      <c r="JQL93"/>
      <c r="JQM93"/>
      <c r="JQN93"/>
      <c r="JQO93"/>
      <c r="JQP93"/>
      <c r="JQQ93"/>
      <c r="JQR93"/>
      <c r="JQS93"/>
      <c r="JQT93"/>
      <c r="JQU93"/>
      <c r="JQV93"/>
      <c r="JQW93"/>
      <c r="JQX93"/>
      <c r="JQY93"/>
      <c r="JQZ93"/>
      <c r="JRA93"/>
      <c r="JRB93"/>
      <c r="JRC93"/>
      <c r="JRD93"/>
      <c r="JRE93"/>
      <c r="JRF93"/>
      <c r="JRG93"/>
      <c r="JRH93"/>
      <c r="JRI93"/>
      <c r="JRJ93"/>
      <c r="JRK93"/>
      <c r="JRL93"/>
      <c r="JRM93"/>
      <c r="JRN93"/>
      <c r="JRO93"/>
      <c r="JRP93"/>
      <c r="JRQ93"/>
      <c r="JRR93"/>
      <c r="JRS93"/>
      <c r="JRT93"/>
      <c r="JRU93"/>
      <c r="JRV93"/>
      <c r="JRW93"/>
      <c r="JRX93"/>
      <c r="JRY93"/>
      <c r="JRZ93"/>
      <c r="JSA93"/>
      <c r="JSB93"/>
      <c r="JSC93"/>
      <c r="JSD93"/>
      <c r="JSE93"/>
      <c r="JSF93"/>
      <c r="JSG93"/>
      <c r="JSH93"/>
      <c r="JSI93"/>
      <c r="JSJ93"/>
      <c r="JSK93"/>
      <c r="JSL93"/>
      <c r="JSM93"/>
      <c r="JSN93"/>
      <c r="JSO93"/>
      <c r="JSP93"/>
      <c r="JSQ93"/>
      <c r="JSR93"/>
      <c r="JSS93"/>
      <c r="JST93"/>
      <c r="JSU93"/>
      <c r="JSV93"/>
      <c r="JSW93"/>
      <c r="JSX93"/>
      <c r="JSY93"/>
      <c r="JSZ93"/>
      <c r="JTA93"/>
      <c r="JTB93"/>
      <c r="JTC93"/>
      <c r="JTD93"/>
      <c r="JTE93"/>
      <c r="JTF93"/>
      <c r="JTG93"/>
      <c r="JTH93"/>
      <c r="JTI93"/>
      <c r="JTJ93"/>
      <c r="JTK93"/>
      <c r="JTL93"/>
      <c r="JTM93"/>
      <c r="JTN93"/>
      <c r="JTO93"/>
      <c r="JTP93"/>
      <c r="JTQ93"/>
      <c r="JTR93"/>
      <c r="JTS93"/>
      <c r="JTT93"/>
      <c r="JTU93"/>
      <c r="JTV93"/>
      <c r="JTW93"/>
      <c r="JTX93"/>
      <c r="JTY93"/>
      <c r="JTZ93"/>
      <c r="JUA93"/>
      <c r="JUB93"/>
      <c r="JUC93"/>
      <c r="JUD93"/>
      <c r="JUE93"/>
      <c r="JUF93"/>
      <c r="JUG93"/>
      <c r="JUH93"/>
      <c r="JUI93"/>
      <c r="JUJ93"/>
      <c r="JUK93"/>
      <c r="JUL93"/>
      <c r="JUM93"/>
      <c r="JUN93"/>
      <c r="JUO93"/>
      <c r="JUP93"/>
      <c r="JUQ93"/>
      <c r="JUR93"/>
      <c r="JUS93"/>
      <c r="JUT93"/>
      <c r="JUU93"/>
      <c r="JUV93"/>
      <c r="JUW93"/>
      <c r="JUX93"/>
      <c r="JUY93"/>
      <c r="JUZ93"/>
      <c r="JVA93"/>
      <c r="JVB93"/>
      <c r="JVC93"/>
      <c r="JVD93"/>
      <c r="JVE93"/>
      <c r="JVF93"/>
      <c r="JVG93"/>
      <c r="JVH93"/>
      <c r="JVI93"/>
      <c r="JVJ93"/>
      <c r="JVK93"/>
      <c r="JVL93"/>
      <c r="JVM93"/>
      <c r="JVN93"/>
      <c r="JVO93"/>
      <c r="JVP93"/>
      <c r="JVQ93"/>
      <c r="JVR93"/>
      <c r="JVS93"/>
      <c r="JVT93"/>
      <c r="JVU93"/>
      <c r="JVV93"/>
      <c r="JVW93"/>
      <c r="JVX93"/>
      <c r="JVY93"/>
      <c r="JVZ93"/>
      <c r="JWA93"/>
      <c r="JWB93"/>
      <c r="JWC93"/>
      <c r="JWD93"/>
      <c r="JWE93"/>
      <c r="JWF93"/>
      <c r="JWG93"/>
      <c r="JWH93"/>
      <c r="JWI93"/>
      <c r="JWJ93"/>
      <c r="JWK93"/>
      <c r="JWL93"/>
      <c r="JWM93"/>
      <c r="JWN93"/>
      <c r="JWO93"/>
      <c r="JWP93"/>
      <c r="JWQ93"/>
      <c r="JWR93"/>
      <c r="JWS93"/>
      <c r="JWT93"/>
      <c r="JWU93"/>
      <c r="JWV93"/>
      <c r="JWW93"/>
      <c r="JWX93"/>
      <c r="JWY93"/>
      <c r="JWZ93"/>
      <c r="JXA93"/>
      <c r="JXB93"/>
      <c r="JXC93"/>
      <c r="JXD93"/>
      <c r="JXE93"/>
      <c r="JXF93"/>
      <c r="JXG93"/>
      <c r="JXH93"/>
      <c r="JXI93"/>
      <c r="JXJ93"/>
      <c r="JXK93"/>
      <c r="JXL93"/>
      <c r="JXM93"/>
      <c r="JXN93"/>
      <c r="JXO93"/>
      <c r="JXP93"/>
      <c r="JXQ93"/>
      <c r="JXR93"/>
      <c r="JXS93"/>
      <c r="JXT93"/>
      <c r="JXU93"/>
      <c r="JXV93"/>
      <c r="JXW93"/>
      <c r="JXX93"/>
      <c r="JXY93"/>
      <c r="JXZ93"/>
      <c r="JYA93"/>
      <c r="JYB93"/>
      <c r="JYC93"/>
      <c r="JYD93"/>
      <c r="JYE93"/>
      <c r="JYF93"/>
      <c r="JYG93"/>
      <c r="JYH93"/>
      <c r="JYI93"/>
      <c r="JYJ93"/>
      <c r="JYK93"/>
      <c r="JYL93"/>
      <c r="JYM93"/>
      <c r="JYN93"/>
      <c r="JYO93"/>
      <c r="JYP93"/>
      <c r="JYQ93"/>
      <c r="JYR93"/>
      <c r="JYS93"/>
      <c r="JYT93"/>
      <c r="JYU93"/>
      <c r="JYV93"/>
      <c r="JYW93"/>
      <c r="JYX93"/>
      <c r="JYY93"/>
      <c r="JYZ93"/>
      <c r="JZA93"/>
      <c r="JZB93"/>
      <c r="JZC93"/>
      <c r="JZD93"/>
      <c r="JZE93"/>
      <c r="JZF93"/>
      <c r="JZG93"/>
      <c r="JZH93"/>
      <c r="JZI93"/>
      <c r="JZJ93"/>
      <c r="JZK93"/>
      <c r="JZL93"/>
      <c r="JZM93"/>
      <c r="JZN93"/>
      <c r="JZO93"/>
      <c r="JZP93"/>
      <c r="JZQ93"/>
      <c r="JZR93"/>
      <c r="JZS93"/>
      <c r="JZT93"/>
      <c r="JZU93"/>
      <c r="JZV93"/>
      <c r="JZW93"/>
      <c r="JZX93"/>
      <c r="JZY93"/>
      <c r="JZZ93"/>
      <c r="KAA93"/>
      <c r="KAB93"/>
      <c r="KAC93"/>
      <c r="KAD93"/>
      <c r="KAE93"/>
      <c r="KAF93"/>
      <c r="KAG93"/>
      <c r="KAH93"/>
      <c r="KAI93"/>
      <c r="KAJ93"/>
      <c r="KAK93"/>
      <c r="KAL93"/>
      <c r="KAM93"/>
      <c r="KAN93"/>
      <c r="KAO93"/>
      <c r="KAP93"/>
      <c r="KAQ93"/>
      <c r="KAR93"/>
      <c r="KAS93"/>
      <c r="KAT93"/>
      <c r="KAU93"/>
      <c r="KAV93"/>
      <c r="KAW93"/>
      <c r="KAX93"/>
      <c r="KAY93"/>
      <c r="KAZ93"/>
      <c r="KBA93"/>
      <c r="KBB93"/>
      <c r="KBC93"/>
      <c r="KBD93"/>
      <c r="KBE93"/>
      <c r="KBF93"/>
      <c r="KBG93"/>
      <c r="KBH93"/>
      <c r="KBI93"/>
      <c r="KBJ93"/>
      <c r="KBK93"/>
      <c r="KBL93"/>
      <c r="KBM93"/>
      <c r="KBN93"/>
      <c r="KBO93"/>
      <c r="KBP93"/>
      <c r="KBQ93"/>
      <c r="KBR93"/>
      <c r="KBS93"/>
      <c r="KBT93"/>
      <c r="KBU93"/>
      <c r="KBV93"/>
      <c r="KBW93"/>
      <c r="KBX93"/>
      <c r="KBY93"/>
      <c r="KBZ93"/>
      <c r="KCA93"/>
      <c r="KCB93"/>
      <c r="KCC93"/>
      <c r="KCD93"/>
      <c r="KCE93"/>
      <c r="KCF93"/>
      <c r="KCG93"/>
      <c r="KCH93"/>
      <c r="KCI93"/>
      <c r="KCJ93"/>
      <c r="KCK93"/>
      <c r="KCL93"/>
      <c r="KCM93"/>
      <c r="KCN93"/>
      <c r="KCO93"/>
      <c r="KCP93"/>
      <c r="KCQ93"/>
      <c r="KCR93"/>
      <c r="KCS93"/>
      <c r="KCT93"/>
      <c r="KCU93"/>
      <c r="KCV93"/>
      <c r="KCW93"/>
      <c r="KCX93"/>
      <c r="KCY93"/>
      <c r="KCZ93"/>
      <c r="KDA93"/>
      <c r="KDB93"/>
      <c r="KDC93"/>
      <c r="KDD93"/>
      <c r="KDE93"/>
      <c r="KDF93"/>
      <c r="KDG93"/>
      <c r="KDH93"/>
      <c r="KDI93"/>
      <c r="KDJ93"/>
      <c r="KDK93"/>
      <c r="KDL93"/>
      <c r="KDM93"/>
      <c r="KDN93"/>
      <c r="KDO93"/>
      <c r="KDP93"/>
      <c r="KDQ93"/>
      <c r="KDR93"/>
      <c r="KDS93"/>
      <c r="KDT93"/>
      <c r="KDU93"/>
      <c r="KDV93"/>
      <c r="KDW93"/>
      <c r="KDX93"/>
      <c r="KDY93"/>
      <c r="KDZ93"/>
      <c r="KEA93"/>
      <c r="KEB93"/>
      <c r="KEC93"/>
      <c r="KED93"/>
      <c r="KEE93"/>
      <c r="KEF93"/>
      <c r="KEG93"/>
      <c r="KEH93"/>
      <c r="KEI93"/>
      <c r="KEJ93"/>
      <c r="KEK93"/>
      <c r="KEL93"/>
      <c r="KEM93"/>
      <c r="KEN93"/>
      <c r="KEO93"/>
      <c r="KEP93"/>
      <c r="KEQ93"/>
      <c r="KER93"/>
      <c r="KES93"/>
      <c r="KET93"/>
      <c r="KEU93"/>
      <c r="KEV93"/>
      <c r="KEW93"/>
      <c r="KEX93"/>
      <c r="KEY93"/>
      <c r="KEZ93"/>
      <c r="KFA93"/>
      <c r="KFB93"/>
      <c r="KFC93"/>
      <c r="KFD93"/>
      <c r="KFE93"/>
      <c r="KFF93"/>
      <c r="KFG93"/>
      <c r="KFH93"/>
      <c r="KFI93"/>
      <c r="KFJ93"/>
      <c r="KFK93"/>
      <c r="KFL93"/>
      <c r="KFM93"/>
      <c r="KFN93"/>
      <c r="KFO93"/>
      <c r="KFP93"/>
      <c r="KFQ93"/>
      <c r="KFR93"/>
      <c r="KFS93"/>
      <c r="KFT93"/>
      <c r="KFU93"/>
      <c r="KFV93"/>
      <c r="KFW93"/>
      <c r="KFX93"/>
      <c r="KFY93"/>
      <c r="KFZ93"/>
      <c r="KGA93"/>
      <c r="KGB93"/>
      <c r="KGC93"/>
      <c r="KGD93"/>
      <c r="KGE93"/>
      <c r="KGF93"/>
      <c r="KGG93"/>
      <c r="KGH93"/>
      <c r="KGI93"/>
      <c r="KGJ93"/>
      <c r="KGK93"/>
      <c r="KGL93"/>
      <c r="KGM93"/>
      <c r="KGN93"/>
      <c r="KGO93"/>
      <c r="KGP93"/>
      <c r="KGQ93"/>
      <c r="KGR93"/>
      <c r="KGS93"/>
      <c r="KGT93"/>
      <c r="KGU93"/>
      <c r="KGV93"/>
      <c r="KGW93"/>
      <c r="KGX93"/>
      <c r="KGY93"/>
      <c r="KGZ93"/>
      <c r="KHA93"/>
      <c r="KHB93"/>
      <c r="KHC93"/>
      <c r="KHD93"/>
      <c r="KHE93"/>
      <c r="KHF93"/>
      <c r="KHG93"/>
      <c r="KHH93"/>
      <c r="KHI93"/>
      <c r="KHJ93"/>
      <c r="KHK93"/>
      <c r="KHL93"/>
      <c r="KHM93"/>
      <c r="KHN93"/>
      <c r="KHO93"/>
      <c r="KHP93"/>
      <c r="KHQ93"/>
      <c r="KHR93"/>
      <c r="KHS93"/>
      <c r="KHT93"/>
      <c r="KHU93"/>
      <c r="KHV93"/>
      <c r="KHW93"/>
      <c r="KHX93"/>
      <c r="KHY93"/>
      <c r="KHZ93"/>
      <c r="KIA93"/>
      <c r="KIB93"/>
      <c r="KIC93"/>
      <c r="KID93"/>
      <c r="KIE93"/>
      <c r="KIF93"/>
      <c r="KIG93"/>
      <c r="KIH93"/>
      <c r="KII93"/>
      <c r="KIJ93"/>
      <c r="KIK93"/>
      <c r="KIL93"/>
      <c r="KIM93"/>
      <c r="KIN93"/>
      <c r="KIO93"/>
      <c r="KIP93"/>
      <c r="KIQ93"/>
      <c r="KIR93"/>
      <c r="KIS93"/>
      <c r="KIT93"/>
      <c r="KIU93"/>
      <c r="KIV93"/>
      <c r="KIW93"/>
      <c r="KIX93"/>
      <c r="KIY93"/>
      <c r="KIZ93"/>
      <c r="KJA93"/>
      <c r="KJB93"/>
      <c r="KJC93"/>
      <c r="KJD93"/>
      <c r="KJE93"/>
      <c r="KJF93"/>
      <c r="KJG93"/>
      <c r="KJH93"/>
      <c r="KJI93"/>
      <c r="KJJ93"/>
      <c r="KJK93"/>
      <c r="KJL93"/>
      <c r="KJM93"/>
      <c r="KJN93"/>
      <c r="KJO93"/>
      <c r="KJP93"/>
      <c r="KJQ93"/>
      <c r="KJR93"/>
      <c r="KJS93"/>
      <c r="KJT93"/>
      <c r="KJU93"/>
      <c r="KJV93"/>
      <c r="KJW93"/>
      <c r="KJX93"/>
      <c r="KJY93"/>
      <c r="KJZ93"/>
      <c r="KKA93"/>
      <c r="KKB93"/>
      <c r="KKC93"/>
      <c r="KKD93"/>
      <c r="KKE93"/>
      <c r="KKF93"/>
      <c r="KKG93"/>
      <c r="KKH93"/>
      <c r="KKI93"/>
      <c r="KKJ93"/>
      <c r="KKK93"/>
      <c r="KKL93"/>
      <c r="KKM93"/>
      <c r="KKN93"/>
      <c r="KKO93"/>
      <c r="KKP93"/>
      <c r="KKQ93"/>
      <c r="KKR93"/>
      <c r="KKS93"/>
      <c r="KKT93"/>
      <c r="KKU93"/>
      <c r="KKV93"/>
      <c r="KKW93"/>
      <c r="KKX93"/>
      <c r="KKY93"/>
      <c r="KKZ93"/>
      <c r="KLA93"/>
      <c r="KLB93"/>
      <c r="KLC93"/>
      <c r="KLD93"/>
      <c r="KLE93"/>
      <c r="KLF93"/>
      <c r="KLG93"/>
      <c r="KLH93"/>
      <c r="KLI93"/>
      <c r="KLJ93"/>
      <c r="KLK93"/>
      <c r="KLL93"/>
      <c r="KLM93"/>
      <c r="KLN93"/>
      <c r="KLO93"/>
      <c r="KLP93"/>
      <c r="KLQ93"/>
      <c r="KLR93"/>
      <c r="KLS93"/>
      <c r="KLT93"/>
      <c r="KLU93"/>
      <c r="KLV93"/>
      <c r="KLW93"/>
      <c r="KLX93"/>
      <c r="KLY93"/>
      <c r="KLZ93"/>
      <c r="KMA93"/>
      <c r="KMB93"/>
      <c r="KMC93"/>
      <c r="KMD93"/>
      <c r="KME93"/>
      <c r="KMF93"/>
      <c r="KMG93"/>
      <c r="KMH93"/>
      <c r="KMI93"/>
      <c r="KMJ93"/>
      <c r="KMK93"/>
      <c r="KML93"/>
      <c r="KMM93"/>
      <c r="KMN93"/>
      <c r="KMO93"/>
      <c r="KMP93"/>
      <c r="KMQ93"/>
      <c r="KMR93"/>
      <c r="KMS93"/>
      <c r="KMT93"/>
      <c r="KMU93"/>
      <c r="KMV93"/>
      <c r="KMW93"/>
      <c r="KMX93"/>
      <c r="KMY93"/>
      <c r="KMZ93"/>
      <c r="KNA93"/>
      <c r="KNB93"/>
      <c r="KNC93"/>
      <c r="KND93"/>
      <c r="KNE93"/>
      <c r="KNF93"/>
      <c r="KNG93"/>
      <c r="KNH93"/>
      <c r="KNI93"/>
      <c r="KNJ93"/>
      <c r="KNK93"/>
      <c r="KNL93"/>
      <c r="KNM93"/>
      <c r="KNN93"/>
      <c r="KNO93"/>
      <c r="KNP93"/>
      <c r="KNQ93"/>
      <c r="KNR93"/>
      <c r="KNS93"/>
      <c r="KNT93"/>
      <c r="KNU93"/>
      <c r="KNV93"/>
      <c r="KNW93"/>
      <c r="KNX93"/>
      <c r="KNY93"/>
      <c r="KNZ93"/>
      <c r="KOA93"/>
      <c r="KOB93"/>
      <c r="KOC93"/>
      <c r="KOD93"/>
      <c r="KOE93"/>
      <c r="KOF93"/>
      <c r="KOG93"/>
      <c r="KOH93"/>
      <c r="KOI93"/>
      <c r="KOJ93"/>
      <c r="KOK93"/>
      <c r="KOL93"/>
      <c r="KOM93"/>
      <c r="KON93"/>
      <c r="KOO93"/>
      <c r="KOP93"/>
      <c r="KOQ93"/>
      <c r="KOR93"/>
      <c r="KOS93"/>
      <c r="KOT93"/>
      <c r="KOU93"/>
      <c r="KOV93"/>
      <c r="KOW93"/>
      <c r="KOX93"/>
      <c r="KOY93"/>
      <c r="KOZ93"/>
      <c r="KPA93"/>
      <c r="KPB93"/>
      <c r="KPC93"/>
      <c r="KPD93"/>
      <c r="KPE93"/>
      <c r="KPF93"/>
      <c r="KPG93"/>
      <c r="KPH93"/>
      <c r="KPI93"/>
      <c r="KPJ93"/>
      <c r="KPK93"/>
      <c r="KPL93"/>
      <c r="KPM93"/>
      <c r="KPN93"/>
      <c r="KPO93"/>
      <c r="KPP93"/>
      <c r="KPQ93"/>
      <c r="KPR93"/>
      <c r="KPS93"/>
      <c r="KPT93"/>
      <c r="KPU93"/>
      <c r="KPV93"/>
      <c r="KPW93"/>
      <c r="KPX93"/>
      <c r="KPY93"/>
      <c r="KPZ93"/>
      <c r="KQA93"/>
      <c r="KQB93"/>
      <c r="KQC93"/>
      <c r="KQD93"/>
      <c r="KQE93"/>
      <c r="KQF93"/>
      <c r="KQG93"/>
      <c r="KQH93"/>
      <c r="KQI93"/>
      <c r="KQJ93"/>
      <c r="KQK93"/>
      <c r="KQL93"/>
      <c r="KQM93"/>
      <c r="KQN93"/>
      <c r="KQO93"/>
      <c r="KQP93"/>
      <c r="KQQ93"/>
      <c r="KQR93"/>
      <c r="KQS93"/>
      <c r="KQT93"/>
      <c r="KQU93"/>
      <c r="KQV93"/>
      <c r="KQW93"/>
      <c r="KQX93"/>
      <c r="KQY93"/>
      <c r="KQZ93"/>
      <c r="KRA93"/>
      <c r="KRB93"/>
      <c r="KRC93"/>
      <c r="KRD93"/>
      <c r="KRE93"/>
      <c r="KRF93"/>
      <c r="KRG93"/>
      <c r="KRH93"/>
      <c r="KRI93"/>
      <c r="KRJ93"/>
      <c r="KRK93"/>
      <c r="KRL93"/>
      <c r="KRM93"/>
      <c r="KRN93"/>
      <c r="KRO93"/>
      <c r="KRP93"/>
      <c r="KRQ93"/>
      <c r="KRR93"/>
      <c r="KRS93"/>
      <c r="KRT93"/>
      <c r="KRU93"/>
      <c r="KRV93"/>
      <c r="KRW93"/>
      <c r="KRX93"/>
      <c r="KRY93"/>
      <c r="KRZ93"/>
      <c r="KSA93"/>
      <c r="KSB93"/>
      <c r="KSC93"/>
      <c r="KSD93"/>
      <c r="KSE93"/>
      <c r="KSF93"/>
      <c r="KSG93"/>
      <c r="KSH93"/>
      <c r="KSI93"/>
      <c r="KSJ93"/>
      <c r="KSK93"/>
      <c r="KSL93"/>
      <c r="KSM93"/>
      <c r="KSN93"/>
      <c r="KSO93"/>
      <c r="KSP93"/>
      <c r="KSQ93"/>
      <c r="KSR93"/>
      <c r="KSS93"/>
      <c r="KST93"/>
      <c r="KSU93"/>
      <c r="KSV93"/>
      <c r="KSW93"/>
      <c r="KSX93"/>
      <c r="KSY93"/>
      <c r="KSZ93"/>
      <c r="KTA93"/>
      <c r="KTB93"/>
      <c r="KTC93"/>
      <c r="KTD93"/>
      <c r="KTE93"/>
      <c r="KTF93"/>
      <c r="KTG93"/>
      <c r="KTH93"/>
      <c r="KTI93"/>
      <c r="KTJ93"/>
      <c r="KTK93"/>
      <c r="KTL93"/>
      <c r="KTM93"/>
      <c r="KTN93"/>
      <c r="KTO93"/>
      <c r="KTP93"/>
      <c r="KTQ93"/>
      <c r="KTR93"/>
      <c r="KTS93"/>
      <c r="KTT93"/>
      <c r="KTU93"/>
      <c r="KTV93"/>
      <c r="KTW93"/>
      <c r="KTX93"/>
      <c r="KTY93"/>
      <c r="KTZ93"/>
      <c r="KUA93"/>
      <c r="KUB93"/>
      <c r="KUC93"/>
      <c r="KUD93"/>
      <c r="KUE93"/>
      <c r="KUF93"/>
      <c r="KUG93"/>
      <c r="KUH93"/>
      <c r="KUI93"/>
      <c r="KUJ93"/>
      <c r="KUK93"/>
      <c r="KUL93"/>
      <c r="KUM93"/>
      <c r="KUN93"/>
      <c r="KUO93"/>
      <c r="KUP93"/>
      <c r="KUQ93"/>
      <c r="KUR93"/>
      <c r="KUS93"/>
      <c r="KUT93"/>
      <c r="KUU93"/>
      <c r="KUV93"/>
      <c r="KUW93"/>
      <c r="KUX93"/>
      <c r="KUY93"/>
      <c r="KUZ93"/>
      <c r="KVA93"/>
      <c r="KVB93"/>
      <c r="KVC93"/>
      <c r="KVD93"/>
      <c r="KVE93"/>
      <c r="KVF93"/>
      <c r="KVG93"/>
      <c r="KVH93"/>
      <c r="KVI93"/>
      <c r="KVJ93"/>
      <c r="KVK93"/>
      <c r="KVL93"/>
      <c r="KVM93"/>
      <c r="KVN93"/>
      <c r="KVO93"/>
      <c r="KVP93"/>
      <c r="KVQ93"/>
      <c r="KVR93"/>
      <c r="KVS93"/>
      <c r="KVT93"/>
      <c r="KVU93"/>
      <c r="KVV93"/>
      <c r="KVW93"/>
      <c r="KVX93"/>
      <c r="KVY93"/>
      <c r="KVZ93"/>
      <c r="KWA93"/>
      <c r="KWB93"/>
      <c r="KWC93"/>
      <c r="KWD93"/>
      <c r="KWE93"/>
      <c r="KWF93"/>
      <c r="KWG93"/>
      <c r="KWH93"/>
      <c r="KWI93"/>
      <c r="KWJ93"/>
      <c r="KWK93"/>
      <c r="KWL93"/>
      <c r="KWM93"/>
      <c r="KWN93"/>
      <c r="KWO93"/>
      <c r="KWP93"/>
      <c r="KWQ93"/>
      <c r="KWR93"/>
      <c r="KWS93"/>
      <c r="KWT93"/>
      <c r="KWU93"/>
      <c r="KWV93"/>
      <c r="KWW93"/>
      <c r="KWX93"/>
      <c r="KWY93"/>
      <c r="KWZ93"/>
      <c r="KXA93"/>
      <c r="KXB93"/>
      <c r="KXC93"/>
      <c r="KXD93"/>
      <c r="KXE93"/>
      <c r="KXF93"/>
      <c r="KXG93"/>
      <c r="KXH93"/>
      <c r="KXI93"/>
      <c r="KXJ93"/>
      <c r="KXK93"/>
      <c r="KXL93"/>
      <c r="KXM93"/>
      <c r="KXN93"/>
      <c r="KXO93"/>
      <c r="KXP93"/>
      <c r="KXQ93"/>
      <c r="KXR93"/>
      <c r="KXS93"/>
      <c r="KXT93"/>
      <c r="KXU93"/>
      <c r="KXV93"/>
      <c r="KXW93"/>
      <c r="KXX93"/>
      <c r="KXY93"/>
      <c r="KXZ93"/>
      <c r="KYA93"/>
      <c r="KYB93"/>
      <c r="KYC93"/>
      <c r="KYD93"/>
      <c r="KYE93"/>
      <c r="KYF93"/>
      <c r="KYG93"/>
      <c r="KYH93"/>
      <c r="KYI93"/>
      <c r="KYJ93"/>
      <c r="KYK93"/>
      <c r="KYL93"/>
      <c r="KYM93"/>
      <c r="KYN93"/>
      <c r="KYO93"/>
      <c r="KYP93"/>
      <c r="KYQ93"/>
      <c r="KYR93"/>
      <c r="KYS93"/>
      <c r="KYT93"/>
      <c r="KYU93"/>
      <c r="KYV93"/>
      <c r="KYW93"/>
      <c r="KYX93"/>
      <c r="KYY93"/>
      <c r="KYZ93"/>
      <c r="KZA93"/>
      <c r="KZB93"/>
      <c r="KZC93"/>
      <c r="KZD93"/>
      <c r="KZE93"/>
      <c r="KZF93"/>
      <c r="KZG93"/>
      <c r="KZH93"/>
      <c r="KZI93"/>
      <c r="KZJ93"/>
      <c r="KZK93"/>
      <c r="KZL93"/>
      <c r="KZM93"/>
      <c r="KZN93"/>
      <c r="KZO93"/>
      <c r="KZP93"/>
      <c r="KZQ93"/>
      <c r="KZR93"/>
      <c r="KZS93"/>
      <c r="KZT93"/>
      <c r="KZU93"/>
      <c r="KZV93"/>
      <c r="KZW93"/>
      <c r="KZX93"/>
      <c r="KZY93"/>
      <c r="KZZ93"/>
      <c r="LAA93"/>
      <c r="LAB93"/>
      <c r="LAC93"/>
      <c r="LAD93"/>
      <c r="LAE93"/>
      <c r="LAF93"/>
      <c r="LAG93"/>
      <c r="LAH93"/>
      <c r="LAI93"/>
      <c r="LAJ93"/>
      <c r="LAK93"/>
      <c r="LAL93"/>
      <c r="LAM93"/>
      <c r="LAN93"/>
      <c r="LAO93"/>
      <c r="LAP93"/>
      <c r="LAQ93"/>
      <c r="LAR93"/>
      <c r="LAS93"/>
      <c r="LAT93"/>
      <c r="LAU93"/>
      <c r="LAV93"/>
      <c r="LAW93"/>
      <c r="LAX93"/>
      <c r="LAY93"/>
      <c r="LAZ93"/>
      <c r="LBA93"/>
      <c r="LBB93"/>
      <c r="LBC93"/>
      <c r="LBD93"/>
      <c r="LBE93"/>
      <c r="LBF93"/>
      <c r="LBG93"/>
      <c r="LBH93"/>
      <c r="LBI93"/>
      <c r="LBJ93"/>
      <c r="LBK93"/>
      <c r="LBL93"/>
      <c r="LBM93"/>
      <c r="LBN93"/>
      <c r="LBO93"/>
      <c r="LBP93"/>
      <c r="LBQ93"/>
      <c r="LBR93"/>
      <c r="LBS93"/>
      <c r="LBT93"/>
      <c r="LBU93"/>
      <c r="LBV93"/>
      <c r="LBW93"/>
      <c r="LBX93"/>
      <c r="LBY93"/>
      <c r="LBZ93"/>
      <c r="LCA93"/>
      <c r="LCB93"/>
      <c r="LCC93"/>
      <c r="LCD93"/>
      <c r="LCE93"/>
      <c r="LCF93"/>
      <c r="LCG93"/>
      <c r="LCH93"/>
      <c r="LCI93"/>
      <c r="LCJ93"/>
      <c r="LCK93"/>
      <c r="LCL93"/>
      <c r="LCM93"/>
      <c r="LCN93"/>
      <c r="LCO93"/>
      <c r="LCP93"/>
      <c r="LCQ93"/>
      <c r="LCR93"/>
      <c r="LCS93"/>
      <c r="LCT93"/>
      <c r="LCU93"/>
      <c r="LCV93"/>
      <c r="LCW93"/>
      <c r="LCX93"/>
      <c r="LCY93"/>
      <c r="LCZ93"/>
      <c r="LDA93"/>
      <c r="LDB93"/>
      <c r="LDC93"/>
      <c r="LDD93"/>
      <c r="LDE93"/>
      <c r="LDF93"/>
      <c r="LDG93"/>
      <c r="LDH93"/>
      <c r="LDI93"/>
      <c r="LDJ93"/>
      <c r="LDK93"/>
      <c r="LDL93"/>
      <c r="LDM93"/>
      <c r="LDN93"/>
      <c r="LDO93"/>
      <c r="LDP93"/>
      <c r="LDQ93"/>
      <c r="LDR93"/>
      <c r="LDS93"/>
      <c r="LDT93"/>
      <c r="LDU93"/>
      <c r="LDV93"/>
      <c r="LDW93"/>
      <c r="LDX93"/>
      <c r="LDY93"/>
      <c r="LDZ93"/>
      <c r="LEA93"/>
      <c r="LEB93"/>
      <c r="LEC93"/>
      <c r="LED93"/>
      <c r="LEE93"/>
      <c r="LEF93"/>
      <c r="LEG93"/>
      <c r="LEH93"/>
      <c r="LEI93"/>
      <c r="LEJ93"/>
      <c r="LEK93"/>
      <c r="LEL93"/>
      <c r="LEM93"/>
      <c r="LEN93"/>
      <c r="LEO93"/>
      <c r="LEP93"/>
      <c r="LEQ93"/>
      <c r="LER93"/>
      <c r="LES93"/>
      <c r="LET93"/>
      <c r="LEU93"/>
      <c r="LEV93"/>
      <c r="LEW93"/>
      <c r="LEX93"/>
      <c r="LEY93"/>
      <c r="LEZ93"/>
      <c r="LFA93"/>
      <c r="LFB93"/>
      <c r="LFC93"/>
      <c r="LFD93"/>
      <c r="LFE93"/>
      <c r="LFF93"/>
      <c r="LFG93"/>
      <c r="LFH93"/>
      <c r="LFI93"/>
      <c r="LFJ93"/>
      <c r="LFK93"/>
      <c r="LFL93"/>
      <c r="LFM93"/>
      <c r="LFN93"/>
      <c r="LFO93"/>
      <c r="LFP93"/>
      <c r="LFQ93"/>
      <c r="LFR93"/>
      <c r="LFS93"/>
      <c r="LFT93"/>
      <c r="LFU93"/>
      <c r="LFV93"/>
      <c r="LFW93"/>
      <c r="LFX93"/>
      <c r="LFY93"/>
      <c r="LFZ93"/>
      <c r="LGA93"/>
      <c r="LGB93"/>
      <c r="LGC93"/>
      <c r="LGD93"/>
      <c r="LGE93"/>
      <c r="LGF93"/>
      <c r="LGG93"/>
      <c r="LGH93"/>
      <c r="LGI93"/>
      <c r="LGJ93"/>
      <c r="LGK93"/>
      <c r="LGL93"/>
      <c r="LGM93"/>
      <c r="LGN93"/>
      <c r="LGO93"/>
      <c r="LGP93"/>
      <c r="LGQ93"/>
      <c r="LGR93"/>
      <c r="LGS93"/>
      <c r="LGT93"/>
      <c r="LGU93"/>
      <c r="LGV93"/>
      <c r="LGW93"/>
      <c r="LGX93"/>
      <c r="LGY93"/>
      <c r="LGZ93"/>
      <c r="LHA93"/>
      <c r="LHB93"/>
      <c r="LHC93"/>
      <c r="LHD93"/>
      <c r="LHE93"/>
      <c r="LHF93"/>
      <c r="LHG93"/>
      <c r="LHH93"/>
      <c r="LHI93"/>
      <c r="LHJ93"/>
      <c r="LHK93"/>
      <c r="LHL93"/>
      <c r="LHM93"/>
      <c r="LHN93"/>
      <c r="LHO93"/>
      <c r="LHP93"/>
      <c r="LHQ93"/>
      <c r="LHR93"/>
      <c r="LHS93"/>
      <c r="LHT93"/>
      <c r="LHU93"/>
      <c r="LHV93"/>
      <c r="LHW93"/>
      <c r="LHX93"/>
      <c r="LHY93"/>
      <c r="LHZ93"/>
      <c r="LIA93"/>
      <c r="LIB93"/>
      <c r="LIC93"/>
      <c r="LID93"/>
      <c r="LIE93"/>
      <c r="LIF93"/>
      <c r="LIG93"/>
      <c r="LIH93"/>
      <c r="LII93"/>
      <c r="LIJ93"/>
      <c r="LIK93"/>
      <c r="LIL93"/>
      <c r="LIM93"/>
      <c r="LIN93"/>
      <c r="LIO93"/>
      <c r="LIP93"/>
      <c r="LIQ93"/>
      <c r="LIR93"/>
      <c r="LIS93"/>
      <c r="LIT93"/>
      <c r="LIU93"/>
      <c r="LIV93"/>
      <c r="LIW93"/>
      <c r="LIX93"/>
      <c r="LIY93"/>
      <c r="LIZ93"/>
      <c r="LJA93"/>
      <c r="LJB93"/>
      <c r="LJC93"/>
      <c r="LJD93"/>
      <c r="LJE93"/>
      <c r="LJF93"/>
      <c r="LJG93"/>
      <c r="LJH93"/>
      <c r="LJI93"/>
      <c r="LJJ93"/>
      <c r="LJK93"/>
      <c r="LJL93"/>
      <c r="LJM93"/>
      <c r="LJN93"/>
      <c r="LJO93"/>
      <c r="LJP93"/>
      <c r="LJQ93"/>
      <c r="LJR93"/>
      <c r="LJS93"/>
      <c r="LJT93"/>
      <c r="LJU93"/>
      <c r="LJV93"/>
      <c r="LJW93"/>
      <c r="LJX93"/>
      <c r="LJY93"/>
      <c r="LJZ93"/>
      <c r="LKA93"/>
      <c r="LKB93"/>
      <c r="LKC93"/>
      <c r="LKD93"/>
      <c r="LKE93"/>
      <c r="LKF93"/>
      <c r="LKG93"/>
      <c r="LKH93"/>
      <c r="LKI93"/>
      <c r="LKJ93"/>
      <c r="LKK93"/>
      <c r="LKL93"/>
      <c r="LKM93"/>
      <c r="LKN93"/>
      <c r="LKO93"/>
      <c r="LKP93"/>
      <c r="LKQ93"/>
      <c r="LKR93"/>
      <c r="LKS93"/>
      <c r="LKT93"/>
      <c r="LKU93"/>
      <c r="LKV93"/>
      <c r="LKW93"/>
      <c r="LKX93"/>
      <c r="LKY93"/>
      <c r="LKZ93"/>
      <c r="LLA93"/>
      <c r="LLB93"/>
      <c r="LLC93"/>
      <c r="LLD93"/>
      <c r="LLE93"/>
      <c r="LLF93"/>
      <c r="LLG93"/>
      <c r="LLH93"/>
      <c r="LLI93"/>
      <c r="LLJ93"/>
      <c r="LLK93"/>
      <c r="LLL93"/>
      <c r="LLM93"/>
      <c r="LLN93"/>
      <c r="LLO93"/>
      <c r="LLP93"/>
      <c r="LLQ93"/>
      <c r="LLR93"/>
      <c r="LLS93"/>
      <c r="LLT93"/>
      <c r="LLU93"/>
      <c r="LLV93"/>
      <c r="LLW93"/>
      <c r="LLX93"/>
      <c r="LLY93"/>
      <c r="LLZ93"/>
      <c r="LMA93"/>
      <c r="LMB93"/>
      <c r="LMC93"/>
      <c r="LMD93"/>
      <c r="LME93"/>
      <c r="LMF93"/>
      <c r="LMG93"/>
      <c r="LMH93"/>
      <c r="LMI93"/>
      <c r="LMJ93"/>
      <c r="LMK93"/>
      <c r="LML93"/>
      <c r="LMM93"/>
      <c r="LMN93"/>
      <c r="LMO93"/>
      <c r="LMP93"/>
      <c r="LMQ93"/>
      <c r="LMR93"/>
      <c r="LMS93"/>
      <c r="LMT93"/>
      <c r="LMU93"/>
      <c r="LMV93"/>
      <c r="LMW93"/>
      <c r="LMX93"/>
      <c r="LMY93"/>
      <c r="LMZ93"/>
      <c r="LNA93"/>
      <c r="LNB93"/>
      <c r="LNC93"/>
      <c r="LND93"/>
      <c r="LNE93"/>
      <c r="LNF93"/>
      <c r="LNG93"/>
      <c r="LNH93"/>
      <c r="LNI93"/>
      <c r="LNJ93"/>
      <c r="LNK93"/>
      <c r="LNL93"/>
      <c r="LNM93"/>
      <c r="LNN93"/>
      <c r="LNO93"/>
      <c r="LNP93"/>
      <c r="LNQ93"/>
      <c r="LNR93"/>
      <c r="LNS93"/>
      <c r="LNT93"/>
      <c r="LNU93"/>
      <c r="LNV93"/>
      <c r="LNW93"/>
      <c r="LNX93"/>
      <c r="LNY93"/>
      <c r="LNZ93"/>
      <c r="LOA93"/>
      <c r="LOB93"/>
      <c r="LOC93"/>
      <c r="LOD93"/>
      <c r="LOE93"/>
      <c r="LOF93"/>
      <c r="LOG93"/>
      <c r="LOH93"/>
      <c r="LOI93"/>
      <c r="LOJ93"/>
      <c r="LOK93"/>
      <c r="LOL93"/>
      <c r="LOM93"/>
      <c r="LON93"/>
      <c r="LOO93"/>
      <c r="LOP93"/>
      <c r="LOQ93"/>
      <c r="LOR93"/>
      <c r="LOS93"/>
      <c r="LOT93"/>
      <c r="LOU93"/>
      <c r="LOV93"/>
      <c r="LOW93"/>
      <c r="LOX93"/>
      <c r="LOY93"/>
      <c r="LOZ93"/>
      <c r="LPA93"/>
      <c r="LPB93"/>
      <c r="LPC93"/>
      <c r="LPD93"/>
      <c r="LPE93"/>
      <c r="LPF93"/>
      <c r="LPG93"/>
      <c r="LPH93"/>
      <c r="LPI93"/>
      <c r="LPJ93"/>
      <c r="LPK93"/>
      <c r="LPL93"/>
      <c r="LPM93"/>
      <c r="LPN93"/>
      <c r="LPO93"/>
      <c r="LPP93"/>
      <c r="LPQ93"/>
      <c r="LPR93"/>
      <c r="LPS93"/>
      <c r="LPT93"/>
      <c r="LPU93"/>
      <c r="LPV93"/>
      <c r="LPW93"/>
      <c r="LPX93"/>
      <c r="LPY93"/>
      <c r="LPZ93"/>
      <c r="LQA93"/>
      <c r="LQB93"/>
      <c r="LQC93"/>
      <c r="LQD93"/>
      <c r="LQE93"/>
      <c r="LQF93"/>
      <c r="LQG93"/>
      <c r="LQH93"/>
      <c r="LQI93"/>
      <c r="LQJ93"/>
      <c r="LQK93"/>
      <c r="LQL93"/>
      <c r="LQM93"/>
      <c r="LQN93"/>
      <c r="LQO93"/>
      <c r="LQP93"/>
      <c r="LQQ93"/>
      <c r="LQR93"/>
      <c r="LQS93"/>
      <c r="LQT93"/>
      <c r="LQU93"/>
      <c r="LQV93"/>
      <c r="LQW93"/>
      <c r="LQX93"/>
      <c r="LQY93"/>
      <c r="LQZ93"/>
      <c r="LRA93"/>
      <c r="LRB93"/>
      <c r="LRC93"/>
      <c r="LRD93"/>
      <c r="LRE93"/>
      <c r="LRF93"/>
      <c r="LRG93"/>
      <c r="LRH93"/>
      <c r="LRI93"/>
      <c r="LRJ93"/>
      <c r="LRK93"/>
      <c r="LRL93"/>
      <c r="LRM93"/>
      <c r="LRN93"/>
      <c r="LRO93"/>
      <c r="LRP93"/>
      <c r="LRQ93"/>
      <c r="LRR93"/>
      <c r="LRS93"/>
      <c r="LRT93"/>
      <c r="LRU93"/>
      <c r="LRV93"/>
      <c r="LRW93"/>
      <c r="LRX93"/>
      <c r="LRY93"/>
      <c r="LRZ93"/>
      <c r="LSA93"/>
      <c r="LSB93"/>
      <c r="LSC93"/>
      <c r="LSD93"/>
      <c r="LSE93"/>
      <c r="LSF93"/>
      <c r="LSG93"/>
      <c r="LSH93"/>
      <c r="LSI93"/>
      <c r="LSJ93"/>
      <c r="LSK93"/>
      <c r="LSL93"/>
      <c r="LSM93"/>
      <c r="LSN93"/>
      <c r="LSO93"/>
      <c r="LSP93"/>
      <c r="LSQ93"/>
      <c r="LSR93"/>
      <c r="LSS93"/>
      <c r="LST93"/>
      <c r="LSU93"/>
      <c r="LSV93"/>
      <c r="LSW93"/>
      <c r="LSX93"/>
      <c r="LSY93"/>
      <c r="LSZ93"/>
      <c r="LTA93"/>
      <c r="LTB93"/>
      <c r="LTC93"/>
      <c r="LTD93"/>
      <c r="LTE93"/>
      <c r="LTF93"/>
      <c r="LTG93"/>
      <c r="LTH93"/>
      <c r="LTI93"/>
      <c r="LTJ93"/>
      <c r="LTK93"/>
      <c r="LTL93"/>
      <c r="LTM93"/>
      <c r="LTN93"/>
      <c r="LTO93"/>
      <c r="LTP93"/>
      <c r="LTQ93"/>
      <c r="LTR93"/>
      <c r="LTS93"/>
      <c r="LTT93"/>
      <c r="LTU93"/>
      <c r="LTV93"/>
      <c r="LTW93"/>
      <c r="LTX93"/>
      <c r="LTY93"/>
      <c r="LTZ93"/>
      <c r="LUA93"/>
      <c r="LUB93"/>
      <c r="LUC93"/>
      <c r="LUD93"/>
      <c r="LUE93"/>
      <c r="LUF93"/>
      <c r="LUG93"/>
      <c r="LUH93"/>
      <c r="LUI93"/>
      <c r="LUJ93"/>
      <c r="LUK93"/>
      <c r="LUL93"/>
      <c r="LUM93"/>
      <c r="LUN93"/>
      <c r="LUO93"/>
      <c r="LUP93"/>
      <c r="LUQ93"/>
      <c r="LUR93"/>
      <c r="LUS93"/>
      <c r="LUT93"/>
      <c r="LUU93"/>
      <c r="LUV93"/>
      <c r="LUW93"/>
      <c r="LUX93"/>
      <c r="LUY93"/>
      <c r="LUZ93"/>
      <c r="LVA93"/>
      <c r="LVB93"/>
      <c r="LVC93"/>
      <c r="LVD93"/>
      <c r="LVE93"/>
      <c r="LVF93"/>
      <c r="LVG93"/>
      <c r="LVH93"/>
      <c r="LVI93"/>
      <c r="LVJ93"/>
      <c r="LVK93"/>
      <c r="LVL93"/>
      <c r="LVM93"/>
      <c r="LVN93"/>
      <c r="LVO93"/>
      <c r="LVP93"/>
      <c r="LVQ93"/>
      <c r="LVR93"/>
      <c r="LVS93"/>
      <c r="LVT93"/>
      <c r="LVU93"/>
      <c r="LVV93"/>
      <c r="LVW93"/>
      <c r="LVX93"/>
      <c r="LVY93"/>
      <c r="LVZ93"/>
      <c r="LWA93"/>
      <c r="LWB93"/>
      <c r="LWC93"/>
      <c r="LWD93"/>
      <c r="LWE93"/>
      <c r="LWF93"/>
      <c r="LWG93"/>
      <c r="LWH93"/>
      <c r="LWI93"/>
      <c r="LWJ93"/>
      <c r="LWK93"/>
      <c r="LWL93"/>
      <c r="LWM93"/>
      <c r="LWN93"/>
      <c r="LWO93"/>
      <c r="LWP93"/>
      <c r="LWQ93"/>
      <c r="LWR93"/>
      <c r="LWS93"/>
      <c r="LWT93"/>
      <c r="LWU93"/>
      <c r="LWV93"/>
      <c r="LWW93"/>
      <c r="LWX93"/>
      <c r="LWY93"/>
      <c r="LWZ93"/>
      <c r="LXA93"/>
      <c r="LXB93"/>
      <c r="LXC93"/>
      <c r="LXD93"/>
      <c r="LXE93"/>
      <c r="LXF93"/>
      <c r="LXG93"/>
      <c r="LXH93"/>
      <c r="LXI93"/>
      <c r="LXJ93"/>
      <c r="LXK93"/>
      <c r="LXL93"/>
      <c r="LXM93"/>
      <c r="LXN93"/>
      <c r="LXO93"/>
      <c r="LXP93"/>
      <c r="LXQ93"/>
      <c r="LXR93"/>
      <c r="LXS93"/>
      <c r="LXT93"/>
      <c r="LXU93"/>
      <c r="LXV93"/>
      <c r="LXW93"/>
      <c r="LXX93"/>
      <c r="LXY93"/>
      <c r="LXZ93"/>
      <c r="LYA93"/>
      <c r="LYB93"/>
      <c r="LYC93"/>
      <c r="LYD93"/>
      <c r="LYE93"/>
      <c r="LYF93"/>
      <c r="LYG93"/>
      <c r="LYH93"/>
      <c r="LYI93"/>
      <c r="LYJ93"/>
      <c r="LYK93"/>
      <c r="LYL93"/>
      <c r="LYM93"/>
      <c r="LYN93"/>
      <c r="LYO93"/>
      <c r="LYP93"/>
      <c r="LYQ93"/>
      <c r="LYR93"/>
      <c r="LYS93"/>
      <c r="LYT93"/>
      <c r="LYU93"/>
      <c r="LYV93"/>
      <c r="LYW93"/>
      <c r="LYX93"/>
      <c r="LYY93"/>
      <c r="LYZ93"/>
      <c r="LZA93"/>
      <c r="LZB93"/>
      <c r="LZC93"/>
      <c r="LZD93"/>
      <c r="LZE93"/>
      <c r="LZF93"/>
      <c r="LZG93"/>
      <c r="LZH93"/>
      <c r="LZI93"/>
      <c r="LZJ93"/>
      <c r="LZK93"/>
      <c r="LZL93"/>
      <c r="LZM93"/>
      <c r="LZN93"/>
      <c r="LZO93"/>
      <c r="LZP93"/>
      <c r="LZQ93"/>
      <c r="LZR93"/>
      <c r="LZS93"/>
      <c r="LZT93"/>
      <c r="LZU93"/>
      <c r="LZV93"/>
      <c r="LZW93"/>
      <c r="LZX93"/>
      <c r="LZY93"/>
      <c r="LZZ93"/>
      <c r="MAA93"/>
      <c r="MAB93"/>
      <c r="MAC93"/>
      <c r="MAD93"/>
      <c r="MAE93"/>
      <c r="MAF93"/>
      <c r="MAG93"/>
      <c r="MAH93"/>
      <c r="MAI93"/>
      <c r="MAJ93"/>
      <c r="MAK93"/>
      <c r="MAL93"/>
      <c r="MAM93"/>
      <c r="MAN93"/>
      <c r="MAO93"/>
      <c r="MAP93"/>
      <c r="MAQ93"/>
      <c r="MAR93"/>
      <c r="MAS93"/>
      <c r="MAT93"/>
      <c r="MAU93"/>
      <c r="MAV93"/>
      <c r="MAW93"/>
      <c r="MAX93"/>
      <c r="MAY93"/>
      <c r="MAZ93"/>
      <c r="MBA93"/>
      <c r="MBB93"/>
      <c r="MBC93"/>
      <c r="MBD93"/>
      <c r="MBE93"/>
      <c r="MBF93"/>
      <c r="MBG93"/>
      <c r="MBH93"/>
      <c r="MBI93"/>
      <c r="MBJ93"/>
      <c r="MBK93"/>
      <c r="MBL93"/>
      <c r="MBM93"/>
      <c r="MBN93"/>
      <c r="MBO93"/>
      <c r="MBP93"/>
      <c r="MBQ93"/>
      <c r="MBR93"/>
      <c r="MBS93"/>
      <c r="MBT93"/>
      <c r="MBU93"/>
      <c r="MBV93"/>
      <c r="MBW93"/>
      <c r="MBX93"/>
      <c r="MBY93"/>
      <c r="MBZ93"/>
      <c r="MCA93"/>
      <c r="MCB93"/>
      <c r="MCC93"/>
      <c r="MCD93"/>
      <c r="MCE93"/>
      <c r="MCF93"/>
      <c r="MCG93"/>
      <c r="MCH93"/>
      <c r="MCI93"/>
      <c r="MCJ93"/>
      <c r="MCK93"/>
      <c r="MCL93"/>
      <c r="MCM93"/>
      <c r="MCN93"/>
      <c r="MCO93"/>
      <c r="MCP93"/>
      <c r="MCQ93"/>
      <c r="MCR93"/>
      <c r="MCS93"/>
      <c r="MCT93"/>
      <c r="MCU93"/>
      <c r="MCV93"/>
      <c r="MCW93"/>
      <c r="MCX93"/>
      <c r="MCY93"/>
      <c r="MCZ93"/>
      <c r="MDA93"/>
      <c r="MDB93"/>
      <c r="MDC93"/>
      <c r="MDD93"/>
      <c r="MDE93"/>
      <c r="MDF93"/>
      <c r="MDG93"/>
      <c r="MDH93"/>
      <c r="MDI93"/>
      <c r="MDJ93"/>
      <c r="MDK93"/>
      <c r="MDL93"/>
      <c r="MDM93"/>
      <c r="MDN93"/>
      <c r="MDO93"/>
      <c r="MDP93"/>
      <c r="MDQ93"/>
      <c r="MDR93"/>
      <c r="MDS93"/>
      <c r="MDT93"/>
      <c r="MDU93"/>
      <c r="MDV93"/>
      <c r="MDW93"/>
      <c r="MDX93"/>
      <c r="MDY93"/>
      <c r="MDZ93"/>
      <c r="MEA93"/>
      <c r="MEB93"/>
      <c r="MEC93"/>
      <c r="MED93"/>
      <c r="MEE93"/>
      <c r="MEF93"/>
      <c r="MEG93"/>
      <c r="MEH93"/>
      <c r="MEI93"/>
      <c r="MEJ93"/>
      <c r="MEK93"/>
      <c r="MEL93"/>
      <c r="MEM93"/>
      <c r="MEN93"/>
      <c r="MEO93"/>
      <c r="MEP93"/>
      <c r="MEQ93"/>
      <c r="MER93"/>
      <c r="MES93"/>
      <c r="MET93"/>
      <c r="MEU93"/>
      <c r="MEV93"/>
      <c r="MEW93"/>
      <c r="MEX93"/>
      <c r="MEY93"/>
      <c r="MEZ93"/>
      <c r="MFA93"/>
      <c r="MFB93"/>
      <c r="MFC93"/>
      <c r="MFD93"/>
      <c r="MFE93"/>
      <c r="MFF93"/>
      <c r="MFG93"/>
      <c r="MFH93"/>
      <c r="MFI93"/>
      <c r="MFJ93"/>
      <c r="MFK93"/>
      <c r="MFL93"/>
      <c r="MFM93"/>
      <c r="MFN93"/>
      <c r="MFO93"/>
      <c r="MFP93"/>
      <c r="MFQ93"/>
      <c r="MFR93"/>
      <c r="MFS93"/>
      <c r="MFT93"/>
      <c r="MFU93"/>
      <c r="MFV93"/>
      <c r="MFW93"/>
      <c r="MFX93"/>
      <c r="MFY93"/>
      <c r="MFZ93"/>
      <c r="MGA93"/>
      <c r="MGB93"/>
      <c r="MGC93"/>
      <c r="MGD93"/>
      <c r="MGE93"/>
      <c r="MGF93"/>
      <c r="MGG93"/>
      <c r="MGH93"/>
      <c r="MGI93"/>
      <c r="MGJ93"/>
      <c r="MGK93"/>
      <c r="MGL93"/>
      <c r="MGM93"/>
      <c r="MGN93"/>
      <c r="MGO93"/>
      <c r="MGP93"/>
      <c r="MGQ93"/>
      <c r="MGR93"/>
      <c r="MGS93"/>
      <c r="MGT93"/>
      <c r="MGU93"/>
      <c r="MGV93"/>
      <c r="MGW93"/>
      <c r="MGX93"/>
      <c r="MGY93"/>
      <c r="MGZ93"/>
      <c r="MHA93"/>
      <c r="MHB93"/>
      <c r="MHC93"/>
      <c r="MHD93"/>
      <c r="MHE93"/>
      <c r="MHF93"/>
      <c r="MHG93"/>
      <c r="MHH93"/>
      <c r="MHI93"/>
      <c r="MHJ93"/>
      <c r="MHK93"/>
      <c r="MHL93"/>
      <c r="MHM93"/>
      <c r="MHN93"/>
      <c r="MHO93"/>
      <c r="MHP93"/>
      <c r="MHQ93"/>
      <c r="MHR93"/>
      <c r="MHS93"/>
      <c r="MHT93"/>
      <c r="MHU93"/>
      <c r="MHV93"/>
      <c r="MHW93"/>
      <c r="MHX93"/>
      <c r="MHY93"/>
      <c r="MHZ93"/>
      <c r="MIA93"/>
      <c r="MIB93"/>
      <c r="MIC93"/>
      <c r="MID93"/>
      <c r="MIE93"/>
      <c r="MIF93"/>
      <c r="MIG93"/>
      <c r="MIH93"/>
      <c r="MII93"/>
      <c r="MIJ93"/>
      <c r="MIK93"/>
      <c r="MIL93"/>
      <c r="MIM93"/>
      <c r="MIN93"/>
      <c r="MIO93"/>
      <c r="MIP93"/>
      <c r="MIQ93"/>
      <c r="MIR93"/>
      <c r="MIS93"/>
      <c r="MIT93"/>
      <c r="MIU93"/>
      <c r="MIV93"/>
      <c r="MIW93"/>
      <c r="MIX93"/>
      <c r="MIY93"/>
      <c r="MIZ93"/>
      <c r="MJA93"/>
      <c r="MJB93"/>
      <c r="MJC93"/>
      <c r="MJD93"/>
      <c r="MJE93"/>
      <c r="MJF93"/>
      <c r="MJG93"/>
      <c r="MJH93"/>
      <c r="MJI93"/>
      <c r="MJJ93"/>
      <c r="MJK93"/>
      <c r="MJL93"/>
      <c r="MJM93"/>
      <c r="MJN93"/>
      <c r="MJO93"/>
      <c r="MJP93"/>
      <c r="MJQ93"/>
      <c r="MJR93"/>
      <c r="MJS93"/>
      <c r="MJT93"/>
      <c r="MJU93"/>
      <c r="MJV93"/>
      <c r="MJW93"/>
      <c r="MJX93"/>
      <c r="MJY93"/>
      <c r="MJZ93"/>
      <c r="MKA93"/>
      <c r="MKB93"/>
      <c r="MKC93"/>
      <c r="MKD93"/>
      <c r="MKE93"/>
      <c r="MKF93"/>
      <c r="MKG93"/>
      <c r="MKH93"/>
      <c r="MKI93"/>
      <c r="MKJ93"/>
      <c r="MKK93"/>
      <c r="MKL93"/>
      <c r="MKM93"/>
      <c r="MKN93"/>
      <c r="MKO93"/>
      <c r="MKP93"/>
      <c r="MKQ93"/>
      <c r="MKR93"/>
      <c r="MKS93"/>
      <c r="MKT93"/>
      <c r="MKU93"/>
      <c r="MKV93"/>
      <c r="MKW93"/>
      <c r="MKX93"/>
      <c r="MKY93"/>
      <c r="MKZ93"/>
      <c r="MLA93"/>
      <c r="MLB93"/>
      <c r="MLC93"/>
      <c r="MLD93"/>
      <c r="MLE93"/>
      <c r="MLF93"/>
      <c r="MLG93"/>
      <c r="MLH93"/>
      <c r="MLI93"/>
      <c r="MLJ93"/>
      <c r="MLK93"/>
      <c r="MLL93"/>
      <c r="MLM93"/>
      <c r="MLN93"/>
      <c r="MLO93"/>
      <c r="MLP93"/>
      <c r="MLQ93"/>
      <c r="MLR93"/>
      <c r="MLS93"/>
      <c r="MLT93"/>
      <c r="MLU93"/>
      <c r="MLV93"/>
      <c r="MLW93"/>
      <c r="MLX93"/>
      <c r="MLY93"/>
      <c r="MLZ93"/>
      <c r="MMA93"/>
      <c r="MMB93"/>
      <c r="MMC93"/>
      <c r="MMD93"/>
      <c r="MME93"/>
      <c r="MMF93"/>
      <c r="MMG93"/>
      <c r="MMH93"/>
      <c r="MMI93"/>
      <c r="MMJ93"/>
      <c r="MMK93"/>
      <c r="MML93"/>
      <c r="MMM93"/>
      <c r="MMN93"/>
      <c r="MMO93"/>
      <c r="MMP93"/>
      <c r="MMQ93"/>
      <c r="MMR93"/>
      <c r="MMS93"/>
      <c r="MMT93"/>
      <c r="MMU93"/>
      <c r="MMV93"/>
      <c r="MMW93"/>
      <c r="MMX93"/>
      <c r="MMY93"/>
      <c r="MMZ93"/>
      <c r="MNA93"/>
      <c r="MNB93"/>
      <c r="MNC93"/>
      <c r="MND93"/>
      <c r="MNE93"/>
      <c r="MNF93"/>
      <c r="MNG93"/>
      <c r="MNH93"/>
      <c r="MNI93"/>
      <c r="MNJ93"/>
      <c r="MNK93"/>
      <c r="MNL93"/>
      <c r="MNM93"/>
      <c r="MNN93"/>
      <c r="MNO93"/>
      <c r="MNP93"/>
      <c r="MNQ93"/>
      <c r="MNR93"/>
      <c r="MNS93"/>
      <c r="MNT93"/>
      <c r="MNU93"/>
      <c r="MNV93"/>
      <c r="MNW93"/>
      <c r="MNX93"/>
      <c r="MNY93"/>
      <c r="MNZ93"/>
      <c r="MOA93"/>
      <c r="MOB93"/>
      <c r="MOC93"/>
      <c r="MOD93"/>
      <c r="MOE93"/>
      <c r="MOF93"/>
      <c r="MOG93"/>
      <c r="MOH93"/>
      <c r="MOI93"/>
      <c r="MOJ93"/>
      <c r="MOK93"/>
      <c r="MOL93"/>
      <c r="MOM93"/>
      <c r="MON93"/>
      <c r="MOO93"/>
      <c r="MOP93"/>
      <c r="MOQ93"/>
      <c r="MOR93"/>
      <c r="MOS93"/>
      <c r="MOT93"/>
      <c r="MOU93"/>
      <c r="MOV93"/>
      <c r="MOW93"/>
      <c r="MOX93"/>
      <c r="MOY93"/>
      <c r="MOZ93"/>
      <c r="MPA93"/>
      <c r="MPB93"/>
      <c r="MPC93"/>
      <c r="MPD93"/>
      <c r="MPE93"/>
      <c r="MPF93"/>
      <c r="MPG93"/>
      <c r="MPH93"/>
      <c r="MPI93"/>
      <c r="MPJ93"/>
      <c r="MPK93"/>
      <c r="MPL93"/>
      <c r="MPM93"/>
      <c r="MPN93"/>
      <c r="MPO93"/>
      <c r="MPP93"/>
      <c r="MPQ93"/>
      <c r="MPR93"/>
      <c r="MPS93"/>
      <c r="MPT93"/>
      <c r="MPU93"/>
      <c r="MPV93"/>
      <c r="MPW93"/>
      <c r="MPX93"/>
      <c r="MPY93"/>
      <c r="MPZ93"/>
      <c r="MQA93"/>
      <c r="MQB93"/>
      <c r="MQC93"/>
      <c r="MQD93"/>
      <c r="MQE93"/>
      <c r="MQF93"/>
      <c r="MQG93"/>
      <c r="MQH93"/>
      <c r="MQI93"/>
      <c r="MQJ93"/>
      <c r="MQK93"/>
      <c r="MQL93"/>
      <c r="MQM93"/>
      <c r="MQN93"/>
      <c r="MQO93"/>
      <c r="MQP93"/>
      <c r="MQQ93"/>
      <c r="MQR93"/>
      <c r="MQS93"/>
      <c r="MQT93"/>
      <c r="MQU93"/>
      <c r="MQV93"/>
      <c r="MQW93"/>
      <c r="MQX93"/>
      <c r="MQY93"/>
      <c r="MQZ93"/>
      <c r="MRA93"/>
      <c r="MRB93"/>
      <c r="MRC93"/>
      <c r="MRD93"/>
      <c r="MRE93"/>
      <c r="MRF93"/>
      <c r="MRG93"/>
      <c r="MRH93"/>
      <c r="MRI93"/>
      <c r="MRJ93"/>
      <c r="MRK93"/>
      <c r="MRL93"/>
      <c r="MRM93"/>
      <c r="MRN93"/>
      <c r="MRO93"/>
      <c r="MRP93"/>
      <c r="MRQ93"/>
      <c r="MRR93"/>
      <c r="MRS93"/>
      <c r="MRT93"/>
      <c r="MRU93"/>
      <c r="MRV93"/>
      <c r="MRW93"/>
      <c r="MRX93"/>
      <c r="MRY93"/>
      <c r="MRZ93"/>
      <c r="MSA93"/>
      <c r="MSB93"/>
      <c r="MSC93"/>
      <c r="MSD93"/>
      <c r="MSE93"/>
      <c r="MSF93"/>
      <c r="MSG93"/>
      <c r="MSH93"/>
      <c r="MSI93"/>
      <c r="MSJ93"/>
      <c r="MSK93"/>
      <c r="MSL93"/>
      <c r="MSM93"/>
      <c r="MSN93"/>
      <c r="MSO93"/>
      <c r="MSP93"/>
      <c r="MSQ93"/>
      <c r="MSR93"/>
      <c r="MSS93"/>
      <c r="MST93"/>
      <c r="MSU93"/>
      <c r="MSV93"/>
      <c r="MSW93"/>
      <c r="MSX93"/>
      <c r="MSY93"/>
      <c r="MSZ93"/>
      <c r="MTA93"/>
      <c r="MTB93"/>
      <c r="MTC93"/>
      <c r="MTD93"/>
      <c r="MTE93"/>
      <c r="MTF93"/>
      <c r="MTG93"/>
      <c r="MTH93"/>
      <c r="MTI93"/>
      <c r="MTJ93"/>
      <c r="MTK93"/>
      <c r="MTL93"/>
      <c r="MTM93"/>
      <c r="MTN93"/>
      <c r="MTO93"/>
      <c r="MTP93"/>
      <c r="MTQ93"/>
      <c r="MTR93"/>
      <c r="MTS93"/>
      <c r="MTT93"/>
      <c r="MTU93"/>
      <c r="MTV93"/>
      <c r="MTW93"/>
      <c r="MTX93"/>
      <c r="MTY93"/>
      <c r="MTZ93"/>
      <c r="MUA93"/>
      <c r="MUB93"/>
      <c r="MUC93"/>
      <c r="MUD93"/>
      <c r="MUE93"/>
      <c r="MUF93"/>
      <c r="MUG93"/>
      <c r="MUH93"/>
      <c r="MUI93"/>
      <c r="MUJ93"/>
      <c r="MUK93"/>
      <c r="MUL93"/>
      <c r="MUM93"/>
      <c r="MUN93"/>
      <c r="MUO93"/>
      <c r="MUP93"/>
      <c r="MUQ93"/>
      <c r="MUR93"/>
      <c r="MUS93"/>
      <c r="MUT93"/>
      <c r="MUU93"/>
      <c r="MUV93"/>
      <c r="MUW93"/>
      <c r="MUX93"/>
      <c r="MUY93"/>
      <c r="MUZ93"/>
      <c r="MVA93"/>
      <c r="MVB93"/>
      <c r="MVC93"/>
      <c r="MVD93"/>
      <c r="MVE93"/>
      <c r="MVF93"/>
      <c r="MVG93"/>
      <c r="MVH93"/>
      <c r="MVI93"/>
      <c r="MVJ93"/>
      <c r="MVK93"/>
      <c r="MVL93"/>
      <c r="MVM93"/>
      <c r="MVN93"/>
      <c r="MVO93"/>
      <c r="MVP93"/>
      <c r="MVQ93"/>
      <c r="MVR93"/>
      <c r="MVS93"/>
      <c r="MVT93"/>
      <c r="MVU93"/>
      <c r="MVV93"/>
      <c r="MVW93"/>
      <c r="MVX93"/>
      <c r="MVY93"/>
      <c r="MVZ93"/>
      <c r="MWA93"/>
      <c r="MWB93"/>
      <c r="MWC93"/>
      <c r="MWD93"/>
      <c r="MWE93"/>
      <c r="MWF93"/>
      <c r="MWG93"/>
      <c r="MWH93"/>
      <c r="MWI93"/>
      <c r="MWJ93"/>
      <c r="MWK93"/>
      <c r="MWL93"/>
      <c r="MWM93"/>
      <c r="MWN93"/>
      <c r="MWO93"/>
      <c r="MWP93"/>
      <c r="MWQ93"/>
      <c r="MWR93"/>
      <c r="MWS93"/>
      <c r="MWT93"/>
      <c r="MWU93"/>
      <c r="MWV93"/>
      <c r="MWW93"/>
      <c r="MWX93"/>
      <c r="MWY93"/>
      <c r="MWZ93"/>
      <c r="MXA93"/>
      <c r="MXB93"/>
      <c r="MXC93"/>
      <c r="MXD93"/>
      <c r="MXE93"/>
      <c r="MXF93"/>
      <c r="MXG93"/>
      <c r="MXH93"/>
      <c r="MXI93"/>
      <c r="MXJ93"/>
      <c r="MXK93"/>
      <c r="MXL93"/>
      <c r="MXM93"/>
      <c r="MXN93"/>
      <c r="MXO93"/>
      <c r="MXP93"/>
      <c r="MXQ93"/>
      <c r="MXR93"/>
      <c r="MXS93"/>
      <c r="MXT93"/>
      <c r="MXU93"/>
      <c r="MXV93"/>
      <c r="MXW93"/>
      <c r="MXX93"/>
      <c r="MXY93"/>
      <c r="MXZ93"/>
      <c r="MYA93"/>
      <c r="MYB93"/>
      <c r="MYC93"/>
      <c r="MYD93"/>
      <c r="MYE93"/>
      <c r="MYF93"/>
      <c r="MYG93"/>
      <c r="MYH93"/>
      <c r="MYI93"/>
      <c r="MYJ93"/>
      <c r="MYK93"/>
      <c r="MYL93"/>
      <c r="MYM93"/>
      <c r="MYN93"/>
      <c r="MYO93"/>
      <c r="MYP93"/>
      <c r="MYQ93"/>
      <c r="MYR93"/>
      <c r="MYS93"/>
      <c r="MYT93"/>
      <c r="MYU93"/>
      <c r="MYV93"/>
      <c r="MYW93"/>
      <c r="MYX93"/>
      <c r="MYY93"/>
      <c r="MYZ93"/>
      <c r="MZA93"/>
      <c r="MZB93"/>
      <c r="MZC93"/>
      <c r="MZD93"/>
      <c r="MZE93"/>
      <c r="MZF93"/>
      <c r="MZG93"/>
      <c r="MZH93"/>
      <c r="MZI93"/>
      <c r="MZJ93"/>
      <c r="MZK93"/>
      <c r="MZL93"/>
      <c r="MZM93"/>
      <c r="MZN93"/>
      <c r="MZO93"/>
      <c r="MZP93"/>
      <c r="MZQ93"/>
      <c r="MZR93"/>
      <c r="MZS93"/>
      <c r="MZT93"/>
      <c r="MZU93"/>
      <c r="MZV93"/>
      <c r="MZW93"/>
      <c r="MZX93"/>
      <c r="MZY93"/>
      <c r="MZZ93"/>
      <c r="NAA93"/>
      <c r="NAB93"/>
      <c r="NAC93"/>
      <c r="NAD93"/>
      <c r="NAE93"/>
      <c r="NAF93"/>
      <c r="NAG93"/>
      <c r="NAH93"/>
      <c r="NAI93"/>
      <c r="NAJ93"/>
      <c r="NAK93"/>
      <c r="NAL93"/>
      <c r="NAM93"/>
      <c r="NAN93"/>
      <c r="NAO93"/>
      <c r="NAP93"/>
      <c r="NAQ93"/>
      <c r="NAR93"/>
      <c r="NAS93"/>
      <c r="NAT93"/>
      <c r="NAU93"/>
      <c r="NAV93"/>
      <c r="NAW93"/>
      <c r="NAX93"/>
      <c r="NAY93"/>
      <c r="NAZ93"/>
      <c r="NBA93"/>
      <c r="NBB93"/>
      <c r="NBC93"/>
      <c r="NBD93"/>
      <c r="NBE93"/>
      <c r="NBF93"/>
      <c r="NBG93"/>
      <c r="NBH93"/>
      <c r="NBI93"/>
      <c r="NBJ93"/>
      <c r="NBK93"/>
      <c r="NBL93"/>
      <c r="NBM93"/>
      <c r="NBN93"/>
      <c r="NBO93"/>
      <c r="NBP93"/>
      <c r="NBQ93"/>
      <c r="NBR93"/>
      <c r="NBS93"/>
      <c r="NBT93"/>
      <c r="NBU93"/>
      <c r="NBV93"/>
      <c r="NBW93"/>
      <c r="NBX93"/>
      <c r="NBY93"/>
      <c r="NBZ93"/>
      <c r="NCA93"/>
      <c r="NCB93"/>
      <c r="NCC93"/>
      <c r="NCD93"/>
      <c r="NCE93"/>
      <c r="NCF93"/>
      <c r="NCG93"/>
      <c r="NCH93"/>
      <c r="NCI93"/>
      <c r="NCJ93"/>
      <c r="NCK93"/>
      <c r="NCL93"/>
      <c r="NCM93"/>
      <c r="NCN93"/>
      <c r="NCO93"/>
      <c r="NCP93"/>
      <c r="NCQ93"/>
      <c r="NCR93"/>
      <c r="NCS93"/>
      <c r="NCT93"/>
      <c r="NCU93"/>
      <c r="NCV93"/>
      <c r="NCW93"/>
      <c r="NCX93"/>
      <c r="NCY93"/>
      <c r="NCZ93"/>
      <c r="NDA93"/>
      <c r="NDB93"/>
      <c r="NDC93"/>
      <c r="NDD93"/>
      <c r="NDE93"/>
      <c r="NDF93"/>
      <c r="NDG93"/>
      <c r="NDH93"/>
      <c r="NDI93"/>
      <c r="NDJ93"/>
      <c r="NDK93"/>
      <c r="NDL93"/>
      <c r="NDM93"/>
      <c r="NDN93"/>
      <c r="NDO93"/>
      <c r="NDP93"/>
      <c r="NDQ93"/>
      <c r="NDR93"/>
      <c r="NDS93"/>
      <c r="NDT93"/>
      <c r="NDU93"/>
      <c r="NDV93"/>
      <c r="NDW93"/>
      <c r="NDX93"/>
      <c r="NDY93"/>
      <c r="NDZ93"/>
      <c r="NEA93"/>
      <c r="NEB93"/>
      <c r="NEC93"/>
      <c r="NED93"/>
      <c r="NEE93"/>
      <c r="NEF93"/>
      <c r="NEG93"/>
      <c r="NEH93"/>
      <c r="NEI93"/>
      <c r="NEJ93"/>
      <c r="NEK93"/>
      <c r="NEL93"/>
      <c r="NEM93"/>
      <c r="NEN93"/>
      <c r="NEO93"/>
      <c r="NEP93"/>
      <c r="NEQ93"/>
      <c r="NER93"/>
      <c r="NES93"/>
      <c r="NET93"/>
      <c r="NEU93"/>
      <c r="NEV93"/>
      <c r="NEW93"/>
      <c r="NEX93"/>
      <c r="NEY93"/>
      <c r="NEZ93"/>
      <c r="NFA93"/>
      <c r="NFB93"/>
      <c r="NFC93"/>
      <c r="NFD93"/>
      <c r="NFE93"/>
      <c r="NFF93"/>
      <c r="NFG93"/>
      <c r="NFH93"/>
      <c r="NFI93"/>
      <c r="NFJ93"/>
      <c r="NFK93"/>
      <c r="NFL93"/>
      <c r="NFM93"/>
      <c r="NFN93"/>
      <c r="NFO93"/>
      <c r="NFP93"/>
      <c r="NFQ93"/>
      <c r="NFR93"/>
      <c r="NFS93"/>
      <c r="NFT93"/>
      <c r="NFU93"/>
      <c r="NFV93"/>
      <c r="NFW93"/>
      <c r="NFX93"/>
      <c r="NFY93"/>
      <c r="NFZ93"/>
      <c r="NGA93"/>
      <c r="NGB93"/>
      <c r="NGC93"/>
      <c r="NGD93"/>
      <c r="NGE93"/>
      <c r="NGF93"/>
      <c r="NGG93"/>
      <c r="NGH93"/>
      <c r="NGI93"/>
      <c r="NGJ93"/>
      <c r="NGK93"/>
      <c r="NGL93"/>
      <c r="NGM93"/>
      <c r="NGN93"/>
      <c r="NGO93"/>
      <c r="NGP93"/>
      <c r="NGQ93"/>
      <c r="NGR93"/>
      <c r="NGS93"/>
      <c r="NGT93"/>
      <c r="NGU93"/>
      <c r="NGV93"/>
      <c r="NGW93"/>
      <c r="NGX93"/>
      <c r="NGY93"/>
      <c r="NGZ93"/>
      <c r="NHA93"/>
      <c r="NHB93"/>
      <c r="NHC93"/>
      <c r="NHD93"/>
      <c r="NHE93"/>
      <c r="NHF93"/>
      <c r="NHG93"/>
      <c r="NHH93"/>
      <c r="NHI93"/>
      <c r="NHJ93"/>
      <c r="NHK93"/>
      <c r="NHL93"/>
      <c r="NHM93"/>
      <c r="NHN93"/>
      <c r="NHO93"/>
      <c r="NHP93"/>
      <c r="NHQ93"/>
      <c r="NHR93"/>
      <c r="NHS93"/>
      <c r="NHT93"/>
      <c r="NHU93"/>
      <c r="NHV93"/>
      <c r="NHW93"/>
      <c r="NHX93"/>
      <c r="NHY93"/>
      <c r="NHZ93"/>
      <c r="NIA93"/>
      <c r="NIB93"/>
      <c r="NIC93"/>
      <c r="NID93"/>
      <c r="NIE93"/>
      <c r="NIF93"/>
      <c r="NIG93"/>
      <c r="NIH93"/>
      <c r="NII93"/>
      <c r="NIJ93"/>
      <c r="NIK93"/>
      <c r="NIL93"/>
      <c r="NIM93"/>
      <c r="NIN93"/>
      <c r="NIO93"/>
      <c r="NIP93"/>
      <c r="NIQ93"/>
      <c r="NIR93"/>
      <c r="NIS93"/>
      <c r="NIT93"/>
      <c r="NIU93"/>
      <c r="NIV93"/>
      <c r="NIW93"/>
      <c r="NIX93"/>
      <c r="NIY93"/>
      <c r="NIZ93"/>
      <c r="NJA93"/>
      <c r="NJB93"/>
      <c r="NJC93"/>
      <c r="NJD93"/>
      <c r="NJE93"/>
      <c r="NJF93"/>
      <c r="NJG93"/>
      <c r="NJH93"/>
      <c r="NJI93"/>
      <c r="NJJ93"/>
      <c r="NJK93"/>
      <c r="NJL93"/>
      <c r="NJM93"/>
      <c r="NJN93"/>
      <c r="NJO93"/>
      <c r="NJP93"/>
      <c r="NJQ93"/>
      <c r="NJR93"/>
      <c r="NJS93"/>
      <c r="NJT93"/>
      <c r="NJU93"/>
      <c r="NJV93"/>
      <c r="NJW93"/>
      <c r="NJX93"/>
      <c r="NJY93"/>
      <c r="NJZ93"/>
      <c r="NKA93"/>
      <c r="NKB93"/>
      <c r="NKC93"/>
      <c r="NKD93"/>
      <c r="NKE93"/>
      <c r="NKF93"/>
      <c r="NKG93"/>
      <c r="NKH93"/>
      <c r="NKI93"/>
      <c r="NKJ93"/>
      <c r="NKK93"/>
      <c r="NKL93"/>
      <c r="NKM93"/>
      <c r="NKN93"/>
      <c r="NKO93"/>
      <c r="NKP93"/>
      <c r="NKQ93"/>
      <c r="NKR93"/>
      <c r="NKS93"/>
      <c r="NKT93"/>
      <c r="NKU93"/>
      <c r="NKV93"/>
      <c r="NKW93"/>
      <c r="NKX93"/>
      <c r="NKY93"/>
      <c r="NKZ93"/>
      <c r="NLA93"/>
      <c r="NLB93"/>
      <c r="NLC93"/>
      <c r="NLD93"/>
      <c r="NLE93"/>
      <c r="NLF93"/>
      <c r="NLG93"/>
      <c r="NLH93"/>
      <c r="NLI93"/>
      <c r="NLJ93"/>
      <c r="NLK93"/>
      <c r="NLL93"/>
      <c r="NLM93"/>
      <c r="NLN93"/>
      <c r="NLO93"/>
      <c r="NLP93"/>
      <c r="NLQ93"/>
      <c r="NLR93"/>
      <c r="NLS93"/>
      <c r="NLT93"/>
      <c r="NLU93"/>
      <c r="NLV93"/>
      <c r="NLW93"/>
      <c r="NLX93"/>
      <c r="NLY93"/>
      <c r="NLZ93"/>
      <c r="NMA93"/>
      <c r="NMB93"/>
      <c r="NMC93"/>
      <c r="NMD93"/>
      <c r="NME93"/>
      <c r="NMF93"/>
      <c r="NMG93"/>
      <c r="NMH93"/>
      <c r="NMI93"/>
      <c r="NMJ93"/>
      <c r="NMK93"/>
      <c r="NML93"/>
      <c r="NMM93"/>
      <c r="NMN93"/>
      <c r="NMO93"/>
      <c r="NMP93"/>
      <c r="NMQ93"/>
      <c r="NMR93"/>
      <c r="NMS93"/>
      <c r="NMT93"/>
      <c r="NMU93"/>
      <c r="NMV93"/>
      <c r="NMW93"/>
      <c r="NMX93"/>
      <c r="NMY93"/>
      <c r="NMZ93"/>
      <c r="NNA93"/>
      <c r="NNB93"/>
      <c r="NNC93"/>
      <c r="NND93"/>
      <c r="NNE93"/>
      <c r="NNF93"/>
      <c r="NNG93"/>
      <c r="NNH93"/>
      <c r="NNI93"/>
      <c r="NNJ93"/>
      <c r="NNK93"/>
      <c r="NNL93"/>
      <c r="NNM93"/>
      <c r="NNN93"/>
      <c r="NNO93"/>
      <c r="NNP93"/>
      <c r="NNQ93"/>
      <c r="NNR93"/>
      <c r="NNS93"/>
      <c r="NNT93"/>
      <c r="NNU93"/>
      <c r="NNV93"/>
      <c r="NNW93"/>
      <c r="NNX93"/>
      <c r="NNY93"/>
      <c r="NNZ93"/>
      <c r="NOA93"/>
      <c r="NOB93"/>
      <c r="NOC93"/>
      <c r="NOD93"/>
      <c r="NOE93"/>
      <c r="NOF93"/>
      <c r="NOG93"/>
      <c r="NOH93"/>
      <c r="NOI93"/>
      <c r="NOJ93"/>
      <c r="NOK93"/>
      <c r="NOL93"/>
      <c r="NOM93"/>
      <c r="NON93"/>
      <c r="NOO93"/>
      <c r="NOP93"/>
      <c r="NOQ93"/>
      <c r="NOR93"/>
      <c r="NOS93"/>
      <c r="NOT93"/>
      <c r="NOU93"/>
      <c r="NOV93"/>
      <c r="NOW93"/>
      <c r="NOX93"/>
      <c r="NOY93"/>
      <c r="NOZ93"/>
      <c r="NPA93"/>
      <c r="NPB93"/>
      <c r="NPC93"/>
      <c r="NPD93"/>
      <c r="NPE93"/>
      <c r="NPF93"/>
      <c r="NPG93"/>
      <c r="NPH93"/>
      <c r="NPI93"/>
      <c r="NPJ93"/>
      <c r="NPK93"/>
      <c r="NPL93"/>
      <c r="NPM93"/>
      <c r="NPN93"/>
      <c r="NPO93"/>
      <c r="NPP93"/>
      <c r="NPQ93"/>
      <c r="NPR93"/>
      <c r="NPS93"/>
      <c r="NPT93"/>
      <c r="NPU93"/>
      <c r="NPV93"/>
      <c r="NPW93"/>
      <c r="NPX93"/>
      <c r="NPY93"/>
      <c r="NPZ93"/>
      <c r="NQA93"/>
      <c r="NQB93"/>
      <c r="NQC93"/>
      <c r="NQD93"/>
      <c r="NQE93"/>
      <c r="NQF93"/>
      <c r="NQG93"/>
      <c r="NQH93"/>
      <c r="NQI93"/>
      <c r="NQJ93"/>
      <c r="NQK93"/>
      <c r="NQL93"/>
      <c r="NQM93"/>
      <c r="NQN93"/>
      <c r="NQO93"/>
      <c r="NQP93"/>
      <c r="NQQ93"/>
      <c r="NQR93"/>
      <c r="NQS93"/>
      <c r="NQT93"/>
      <c r="NQU93"/>
      <c r="NQV93"/>
      <c r="NQW93"/>
      <c r="NQX93"/>
      <c r="NQY93"/>
      <c r="NQZ93"/>
      <c r="NRA93"/>
      <c r="NRB93"/>
      <c r="NRC93"/>
      <c r="NRD93"/>
      <c r="NRE93"/>
      <c r="NRF93"/>
      <c r="NRG93"/>
      <c r="NRH93"/>
      <c r="NRI93"/>
      <c r="NRJ93"/>
      <c r="NRK93"/>
      <c r="NRL93"/>
      <c r="NRM93"/>
      <c r="NRN93"/>
      <c r="NRO93"/>
      <c r="NRP93"/>
      <c r="NRQ93"/>
      <c r="NRR93"/>
      <c r="NRS93"/>
      <c r="NRT93"/>
      <c r="NRU93"/>
      <c r="NRV93"/>
      <c r="NRW93"/>
      <c r="NRX93"/>
      <c r="NRY93"/>
      <c r="NRZ93"/>
      <c r="NSA93"/>
      <c r="NSB93"/>
      <c r="NSC93"/>
      <c r="NSD93"/>
      <c r="NSE93"/>
      <c r="NSF93"/>
      <c r="NSG93"/>
      <c r="NSH93"/>
      <c r="NSI93"/>
      <c r="NSJ93"/>
      <c r="NSK93"/>
      <c r="NSL93"/>
      <c r="NSM93"/>
      <c r="NSN93"/>
      <c r="NSO93"/>
      <c r="NSP93"/>
      <c r="NSQ93"/>
      <c r="NSR93"/>
      <c r="NSS93"/>
      <c r="NST93"/>
      <c r="NSU93"/>
      <c r="NSV93"/>
      <c r="NSW93"/>
      <c r="NSX93"/>
      <c r="NSY93"/>
      <c r="NSZ93"/>
      <c r="NTA93"/>
      <c r="NTB93"/>
      <c r="NTC93"/>
      <c r="NTD93"/>
      <c r="NTE93"/>
      <c r="NTF93"/>
      <c r="NTG93"/>
      <c r="NTH93"/>
      <c r="NTI93"/>
      <c r="NTJ93"/>
      <c r="NTK93"/>
      <c r="NTL93"/>
      <c r="NTM93"/>
      <c r="NTN93"/>
      <c r="NTO93"/>
      <c r="NTP93"/>
      <c r="NTQ93"/>
      <c r="NTR93"/>
      <c r="NTS93"/>
      <c r="NTT93"/>
      <c r="NTU93"/>
      <c r="NTV93"/>
      <c r="NTW93"/>
      <c r="NTX93"/>
      <c r="NTY93"/>
      <c r="NTZ93"/>
      <c r="NUA93"/>
      <c r="NUB93"/>
      <c r="NUC93"/>
      <c r="NUD93"/>
      <c r="NUE93"/>
      <c r="NUF93"/>
      <c r="NUG93"/>
      <c r="NUH93"/>
      <c r="NUI93"/>
      <c r="NUJ93"/>
      <c r="NUK93"/>
      <c r="NUL93"/>
      <c r="NUM93"/>
      <c r="NUN93"/>
      <c r="NUO93"/>
      <c r="NUP93"/>
      <c r="NUQ93"/>
      <c r="NUR93"/>
      <c r="NUS93"/>
      <c r="NUT93"/>
      <c r="NUU93"/>
      <c r="NUV93"/>
      <c r="NUW93"/>
      <c r="NUX93"/>
      <c r="NUY93"/>
      <c r="NUZ93"/>
      <c r="NVA93"/>
      <c r="NVB93"/>
      <c r="NVC93"/>
      <c r="NVD93"/>
      <c r="NVE93"/>
      <c r="NVF93"/>
      <c r="NVG93"/>
      <c r="NVH93"/>
      <c r="NVI93"/>
      <c r="NVJ93"/>
      <c r="NVK93"/>
      <c r="NVL93"/>
      <c r="NVM93"/>
      <c r="NVN93"/>
      <c r="NVO93"/>
      <c r="NVP93"/>
      <c r="NVQ93"/>
      <c r="NVR93"/>
      <c r="NVS93"/>
      <c r="NVT93"/>
      <c r="NVU93"/>
      <c r="NVV93"/>
      <c r="NVW93"/>
      <c r="NVX93"/>
      <c r="NVY93"/>
      <c r="NVZ93"/>
      <c r="NWA93"/>
      <c r="NWB93"/>
      <c r="NWC93"/>
      <c r="NWD93"/>
      <c r="NWE93"/>
      <c r="NWF93"/>
      <c r="NWG93"/>
      <c r="NWH93"/>
      <c r="NWI93"/>
      <c r="NWJ93"/>
      <c r="NWK93"/>
      <c r="NWL93"/>
      <c r="NWM93"/>
      <c r="NWN93"/>
      <c r="NWO93"/>
      <c r="NWP93"/>
      <c r="NWQ93"/>
      <c r="NWR93"/>
      <c r="NWS93"/>
      <c r="NWT93"/>
      <c r="NWU93"/>
      <c r="NWV93"/>
      <c r="NWW93"/>
      <c r="NWX93"/>
      <c r="NWY93"/>
      <c r="NWZ93"/>
      <c r="NXA93"/>
      <c r="NXB93"/>
      <c r="NXC93"/>
      <c r="NXD93"/>
      <c r="NXE93"/>
      <c r="NXF93"/>
      <c r="NXG93"/>
      <c r="NXH93"/>
      <c r="NXI93"/>
      <c r="NXJ93"/>
      <c r="NXK93"/>
      <c r="NXL93"/>
      <c r="NXM93"/>
      <c r="NXN93"/>
      <c r="NXO93"/>
      <c r="NXP93"/>
      <c r="NXQ93"/>
      <c r="NXR93"/>
      <c r="NXS93"/>
      <c r="NXT93"/>
      <c r="NXU93"/>
      <c r="NXV93"/>
      <c r="NXW93"/>
      <c r="NXX93"/>
      <c r="NXY93"/>
      <c r="NXZ93"/>
      <c r="NYA93"/>
      <c r="NYB93"/>
      <c r="NYC93"/>
      <c r="NYD93"/>
      <c r="NYE93"/>
      <c r="NYF93"/>
      <c r="NYG93"/>
      <c r="NYH93"/>
      <c r="NYI93"/>
      <c r="NYJ93"/>
      <c r="NYK93"/>
      <c r="NYL93"/>
      <c r="NYM93"/>
      <c r="NYN93"/>
      <c r="NYO93"/>
      <c r="NYP93"/>
      <c r="NYQ93"/>
      <c r="NYR93"/>
      <c r="NYS93"/>
      <c r="NYT93"/>
      <c r="NYU93"/>
      <c r="NYV93"/>
      <c r="NYW93"/>
      <c r="NYX93"/>
      <c r="NYY93"/>
      <c r="NYZ93"/>
      <c r="NZA93"/>
      <c r="NZB93"/>
      <c r="NZC93"/>
      <c r="NZD93"/>
      <c r="NZE93"/>
      <c r="NZF93"/>
      <c r="NZG93"/>
      <c r="NZH93"/>
      <c r="NZI93"/>
      <c r="NZJ93"/>
      <c r="NZK93"/>
      <c r="NZL93"/>
      <c r="NZM93"/>
      <c r="NZN93"/>
      <c r="NZO93"/>
      <c r="NZP93"/>
      <c r="NZQ93"/>
      <c r="NZR93"/>
      <c r="NZS93"/>
      <c r="NZT93"/>
      <c r="NZU93"/>
      <c r="NZV93"/>
      <c r="NZW93"/>
      <c r="NZX93"/>
      <c r="NZY93"/>
      <c r="NZZ93"/>
      <c r="OAA93"/>
      <c r="OAB93"/>
      <c r="OAC93"/>
      <c r="OAD93"/>
      <c r="OAE93"/>
      <c r="OAF93"/>
      <c r="OAG93"/>
      <c r="OAH93"/>
      <c r="OAI93"/>
      <c r="OAJ93"/>
      <c r="OAK93"/>
      <c r="OAL93"/>
      <c r="OAM93"/>
      <c r="OAN93"/>
      <c r="OAO93"/>
      <c r="OAP93"/>
      <c r="OAQ93"/>
      <c r="OAR93"/>
      <c r="OAS93"/>
      <c r="OAT93"/>
      <c r="OAU93"/>
      <c r="OAV93"/>
      <c r="OAW93"/>
      <c r="OAX93"/>
      <c r="OAY93"/>
      <c r="OAZ93"/>
      <c r="OBA93"/>
      <c r="OBB93"/>
      <c r="OBC93"/>
      <c r="OBD93"/>
      <c r="OBE93"/>
      <c r="OBF93"/>
      <c r="OBG93"/>
      <c r="OBH93"/>
      <c r="OBI93"/>
      <c r="OBJ93"/>
      <c r="OBK93"/>
      <c r="OBL93"/>
      <c r="OBM93"/>
      <c r="OBN93"/>
      <c r="OBO93"/>
      <c r="OBP93"/>
      <c r="OBQ93"/>
      <c r="OBR93"/>
      <c r="OBS93"/>
      <c r="OBT93"/>
      <c r="OBU93"/>
      <c r="OBV93"/>
      <c r="OBW93"/>
      <c r="OBX93"/>
      <c r="OBY93"/>
      <c r="OBZ93"/>
      <c r="OCA93"/>
      <c r="OCB93"/>
      <c r="OCC93"/>
      <c r="OCD93"/>
      <c r="OCE93"/>
      <c r="OCF93"/>
      <c r="OCG93"/>
      <c r="OCH93"/>
      <c r="OCI93"/>
      <c r="OCJ93"/>
      <c r="OCK93"/>
      <c r="OCL93"/>
      <c r="OCM93"/>
      <c r="OCN93"/>
      <c r="OCO93"/>
      <c r="OCP93"/>
      <c r="OCQ93"/>
      <c r="OCR93"/>
      <c r="OCS93"/>
      <c r="OCT93"/>
      <c r="OCU93"/>
      <c r="OCV93"/>
      <c r="OCW93"/>
      <c r="OCX93"/>
      <c r="OCY93"/>
      <c r="OCZ93"/>
      <c r="ODA93"/>
      <c r="ODB93"/>
      <c r="ODC93"/>
      <c r="ODD93"/>
      <c r="ODE93"/>
      <c r="ODF93"/>
      <c r="ODG93"/>
      <c r="ODH93"/>
      <c r="ODI93"/>
      <c r="ODJ93"/>
      <c r="ODK93"/>
      <c r="ODL93"/>
      <c r="ODM93"/>
      <c r="ODN93"/>
      <c r="ODO93"/>
      <c r="ODP93"/>
      <c r="ODQ93"/>
      <c r="ODR93"/>
      <c r="ODS93"/>
      <c r="ODT93"/>
      <c r="ODU93"/>
      <c r="ODV93"/>
      <c r="ODW93"/>
      <c r="ODX93"/>
      <c r="ODY93"/>
      <c r="ODZ93"/>
      <c r="OEA93"/>
      <c r="OEB93"/>
      <c r="OEC93"/>
      <c r="OED93"/>
      <c r="OEE93"/>
      <c r="OEF93"/>
      <c r="OEG93"/>
      <c r="OEH93"/>
      <c r="OEI93"/>
      <c r="OEJ93"/>
      <c r="OEK93"/>
      <c r="OEL93"/>
      <c r="OEM93"/>
      <c r="OEN93"/>
      <c r="OEO93"/>
      <c r="OEP93"/>
      <c r="OEQ93"/>
      <c r="OER93"/>
      <c r="OES93"/>
      <c r="OET93"/>
      <c r="OEU93"/>
      <c r="OEV93"/>
      <c r="OEW93"/>
      <c r="OEX93"/>
      <c r="OEY93"/>
      <c r="OEZ93"/>
      <c r="OFA93"/>
      <c r="OFB93"/>
      <c r="OFC93"/>
      <c r="OFD93"/>
      <c r="OFE93"/>
      <c r="OFF93"/>
      <c r="OFG93"/>
      <c r="OFH93"/>
      <c r="OFI93"/>
      <c r="OFJ93"/>
      <c r="OFK93"/>
      <c r="OFL93"/>
      <c r="OFM93"/>
      <c r="OFN93"/>
      <c r="OFO93"/>
      <c r="OFP93"/>
      <c r="OFQ93"/>
      <c r="OFR93"/>
      <c r="OFS93"/>
      <c r="OFT93"/>
      <c r="OFU93"/>
      <c r="OFV93"/>
      <c r="OFW93"/>
      <c r="OFX93"/>
      <c r="OFY93"/>
      <c r="OFZ93"/>
      <c r="OGA93"/>
      <c r="OGB93"/>
      <c r="OGC93"/>
      <c r="OGD93"/>
      <c r="OGE93"/>
      <c r="OGF93"/>
      <c r="OGG93"/>
      <c r="OGH93"/>
      <c r="OGI93"/>
      <c r="OGJ93"/>
      <c r="OGK93"/>
      <c r="OGL93"/>
      <c r="OGM93"/>
      <c r="OGN93"/>
      <c r="OGO93"/>
      <c r="OGP93"/>
      <c r="OGQ93"/>
      <c r="OGR93"/>
      <c r="OGS93"/>
      <c r="OGT93"/>
      <c r="OGU93"/>
      <c r="OGV93"/>
      <c r="OGW93"/>
      <c r="OGX93"/>
      <c r="OGY93"/>
      <c r="OGZ93"/>
      <c r="OHA93"/>
      <c r="OHB93"/>
      <c r="OHC93"/>
      <c r="OHD93"/>
      <c r="OHE93"/>
      <c r="OHF93"/>
      <c r="OHG93"/>
      <c r="OHH93"/>
      <c r="OHI93"/>
      <c r="OHJ93"/>
      <c r="OHK93"/>
      <c r="OHL93"/>
      <c r="OHM93"/>
      <c r="OHN93"/>
      <c r="OHO93"/>
      <c r="OHP93"/>
      <c r="OHQ93"/>
      <c r="OHR93"/>
      <c r="OHS93"/>
      <c r="OHT93"/>
      <c r="OHU93"/>
      <c r="OHV93"/>
      <c r="OHW93"/>
      <c r="OHX93"/>
      <c r="OHY93"/>
      <c r="OHZ93"/>
      <c r="OIA93"/>
      <c r="OIB93"/>
      <c r="OIC93"/>
      <c r="OID93"/>
      <c r="OIE93"/>
      <c r="OIF93"/>
      <c r="OIG93"/>
      <c r="OIH93"/>
      <c r="OII93"/>
      <c r="OIJ93"/>
      <c r="OIK93"/>
      <c r="OIL93"/>
      <c r="OIM93"/>
      <c r="OIN93"/>
      <c r="OIO93"/>
      <c r="OIP93"/>
      <c r="OIQ93"/>
      <c r="OIR93"/>
      <c r="OIS93"/>
      <c r="OIT93"/>
      <c r="OIU93"/>
      <c r="OIV93"/>
      <c r="OIW93"/>
      <c r="OIX93"/>
      <c r="OIY93"/>
      <c r="OIZ93"/>
      <c r="OJA93"/>
      <c r="OJB93"/>
      <c r="OJC93"/>
      <c r="OJD93"/>
      <c r="OJE93"/>
      <c r="OJF93"/>
      <c r="OJG93"/>
      <c r="OJH93"/>
      <c r="OJI93"/>
      <c r="OJJ93"/>
      <c r="OJK93"/>
      <c r="OJL93"/>
      <c r="OJM93"/>
      <c r="OJN93"/>
      <c r="OJO93"/>
      <c r="OJP93"/>
      <c r="OJQ93"/>
      <c r="OJR93"/>
      <c r="OJS93"/>
      <c r="OJT93"/>
      <c r="OJU93"/>
      <c r="OJV93"/>
      <c r="OJW93"/>
      <c r="OJX93"/>
      <c r="OJY93"/>
      <c r="OJZ93"/>
      <c r="OKA93"/>
      <c r="OKB93"/>
      <c r="OKC93"/>
      <c r="OKD93"/>
      <c r="OKE93"/>
      <c r="OKF93"/>
      <c r="OKG93"/>
      <c r="OKH93"/>
      <c r="OKI93"/>
      <c r="OKJ93"/>
      <c r="OKK93"/>
      <c r="OKL93"/>
      <c r="OKM93"/>
      <c r="OKN93"/>
      <c r="OKO93"/>
      <c r="OKP93"/>
      <c r="OKQ93"/>
      <c r="OKR93"/>
      <c r="OKS93"/>
      <c r="OKT93"/>
      <c r="OKU93"/>
      <c r="OKV93"/>
      <c r="OKW93"/>
      <c r="OKX93"/>
      <c r="OKY93"/>
      <c r="OKZ93"/>
      <c r="OLA93"/>
      <c r="OLB93"/>
      <c r="OLC93"/>
      <c r="OLD93"/>
      <c r="OLE93"/>
      <c r="OLF93"/>
      <c r="OLG93"/>
      <c r="OLH93"/>
      <c r="OLI93"/>
      <c r="OLJ93"/>
      <c r="OLK93"/>
      <c r="OLL93"/>
      <c r="OLM93"/>
      <c r="OLN93"/>
      <c r="OLO93"/>
      <c r="OLP93"/>
      <c r="OLQ93"/>
      <c r="OLR93"/>
      <c r="OLS93"/>
      <c r="OLT93"/>
      <c r="OLU93"/>
      <c r="OLV93"/>
      <c r="OLW93"/>
      <c r="OLX93"/>
      <c r="OLY93"/>
      <c r="OLZ93"/>
      <c r="OMA93"/>
      <c r="OMB93"/>
      <c r="OMC93"/>
      <c r="OMD93"/>
      <c r="OME93"/>
      <c r="OMF93"/>
      <c r="OMG93"/>
      <c r="OMH93"/>
      <c r="OMI93"/>
      <c r="OMJ93"/>
      <c r="OMK93"/>
      <c r="OML93"/>
      <c r="OMM93"/>
      <c r="OMN93"/>
      <c r="OMO93"/>
      <c r="OMP93"/>
      <c r="OMQ93"/>
      <c r="OMR93"/>
      <c r="OMS93"/>
      <c r="OMT93"/>
      <c r="OMU93"/>
      <c r="OMV93"/>
      <c r="OMW93"/>
      <c r="OMX93"/>
      <c r="OMY93"/>
      <c r="OMZ93"/>
      <c r="ONA93"/>
      <c r="ONB93"/>
      <c r="ONC93"/>
      <c r="OND93"/>
      <c r="ONE93"/>
      <c r="ONF93"/>
      <c r="ONG93"/>
      <c r="ONH93"/>
      <c r="ONI93"/>
      <c r="ONJ93"/>
      <c r="ONK93"/>
      <c r="ONL93"/>
      <c r="ONM93"/>
      <c r="ONN93"/>
      <c r="ONO93"/>
      <c r="ONP93"/>
      <c r="ONQ93"/>
      <c r="ONR93"/>
      <c r="ONS93"/>
      <c r="ONT93"/>
      <c r="ONU93"/>
      <c r="ONV93"/>
      <c r="ONW93"/>
      <c r="ONX93"/>
      <c r="ONY93"/>
      <c r="ONZ93"/>
      <c r="OOA93"/>
      <c r="OOB93"/>
      <c r="OOC93"/>
      <c r="OOD93"/>
      <c r="OOE93"/>
      <c r="OOF93"/>
      <c r="OOG93"/>
      <c r="OOH93"/>
      <c r="OOI93"/>
      <c r="OOJ93"/>
      <c r="OOK93"/>
      <c r="OOL93"/>
      <c r="OOM93"/>
      <c r="OON93"/>
      <c r="OOO93"/>
      <c r="OOP93"/>
      <c r="OOQ93"/>
      <c r="OOR93"/>
      <c r="OOS93"/>
      <c r="OOT93"/>
      <c r="OOU93"/>
      <c r="OOV93"/>
      <c r="OOW93"/>
      <c r="OOX93"/>
      <c r="OOY93"/>
      <c r="OOZ93"/>
      <c r="OPA93"/>
      <c r="OPB93"/>
      <c r="OPC93"/>
      <c r="OPD93"/>
      <c r="OPE93"/>
      <c r="OPF93"/>
      <c r="OPG93"/>
      <c r="OPH93"/>
      <c r="OPI93"/>
      <c r="OPJ93"/>
      <c r="OPK93"/>
      <c r="OPL93"/>
      <c r="OPM93"/>
      <c r="OPN93"/>
      <c r="OPO93"/>
      <c r="OPP93"/>
      <c r="OPQ93"/>
      <c r="OPR93"/>
      <c r="OPS93"/>
      <c r="OPT93"/>
      <c r="OPU93"/>
      <c r="OPV93"/>
      <c r="OPW93"/>
      <c r="OPX93"/>
      <c r="OPY93"/>
      <c r="OPZ93"/>
      <c r="OQA93"/>
      <c r="OQB93"/>
      <c r="OQC93"/>
      <c r="OQD93"/>
      <c r="OQE93"/>
      <c r="OQF93"/>
      <c r="OQG93"/>
      <c r="OQH93"/>
      <c r="OQI93"/>
      <c r="OQJ93"/>
      <c r="OQK93"/>
      <c r="OQL93"/>
      <c r="OQM93"/>
      <c r="OQN93"/>
      <c r="OQO93"/>
      <c r="OQP93"/>
      <c r="OQQ93"/>
      <c r="OQR93"/>
      <c r="OQS93"/>
      <c r="OQT93"/>
      <c r="OQU93"/>
      <c r="OQV93"/>
      <c r="OQW93"/>
      <c r="OQX93"/>
      <c r="OQY93"/>
      <c r="OQZ93"/>
      <c r="ORA93"/>
      <c r="ORB93"/>
      <c r="ORC93"/>
      <c r="ORD93"/>
      <c r="ORE93"/>
      <c r="ORF93"/>
      <c r="ORG93"/>
      <c r="ORH93"/>
      <c r="ORI93"/>
      <c r="ORJ93"/>
      <c r="ORK93"/>
      <c r="ORL93"/>
      <c r="ORM93"/>
      <c r="ORN93"/>
      <c r="ORO93"/>
      <c r="ORP93"/>
      <c r="ORQ93"/>
      <c r="ORR93"/>
      <c r="ORS93"/>
      <c r="ORT93"/>
      <c r="ORU93"/>
      <c r="ORV93"/>
      <c r="ORW93"/>
      <c r="ORX93"/>
      <c r="ORY93"/>
      <c r="ORZ93"/>
      <c r="OSA93"/>
      <c r="OSB93"/>
      <c r="OSC93"/>
      <c r="OSD93"/>
      <c r="OSE93"/>
      <c r="OSF93"/>
      <c r="OSG93"/>
      <c r="OSH93"/>
      <c r="OSI93"/>
      <c r="OSJ93"/>
      <c r="OSK93"/>
      <c r="OSL93"/>
      <c r="OSM93"/>
      <c r="OSN93"/>
      <c r="OSO93"/>
      <c r="OSP93"/>
      <c r="OSQ93"/>
      <c r="OSR93"/>
      <c r="OSS93"/>
      <c r="OST93"/>
      <c r="OSU93"/>
      <c r="OSV93"/>
      <c r="OSW93"/>
      <c r="OSX93"/>
      <c r="OSY93"/>
      <c r="OSZ93"/>
      <c r="OTA93"/>
      <c r="OTB93"/>
      <c r="OTC93"/>
      <c r="OTD93"/>
      <c r="OTE93"/>
      <c r="OTF93"/>
      <c r="OTG93"/>
      <c r="OTH93"/>
      <c r="OTI93"/>
      <c r="OTJ93"/>
      <c r="OTK93"/>
      <c r="OTL93"/>
      <c r="OTM93"/>
      <c r="OTN93"/>
      <c r="OTO93"/>
      <c r="OTP93"/>
      <c r="OTQ93"/>
      <c r="OTR93"/>
      <c r="OTS93"/>
      <c r="OTT93"/>
      <c r="OTU93"/>
      <c r="OTV93"/>
      <c r="OTW93"/>
      <c r="OTX93"/>
      <c r="OTY93"/>
      <c r="OTZ93"/>
      <c r="OUA93"/>
      <c r="OUB93"/>
      <c r="OUC93"/>
      <c r="OUD93"/>
      <c r="OUE93"/>
      <c r="OUF93"/>
      <c r="OUG93"/>
      <c r="OUH93"/>
      <c r="OUI93"/>
      <c r="OUJ93"/>
      <c r="OUK93"/>
      <c r="OUL93"/>
      <c r="OUM93"/>
      <c r="OUN93"/>
      <c r="OUO93"/>
      <c r="OUP93"/>
      <c r="OUQ93"/>
      <c r="OUR93"/>
      <c r="OUS93"/>
      <c r="OUT93"/>
      <c r="OUU93"/>
      <c r="OUV93"/>
      <c r="OUW93"/>
      <c r="OUX93"/>
      <c r="OUY93"/>
      <c r="OUZ93"/>
      <c r="OVA93"/>
      <c r="OVB93"/>
      <c r="OVC93"/>
      <c r="OVD93"/>
      <c r="OVE93"/>
      <c r="OVF93"/>
      <c r="OVG93"/>
      <c r="OVH93"/>
      <c r="OVI93"/>
      <c r="OVJ93"/>
      <c r="OVK93"/>
      <c r="OVL93"/>
      <c r="OVM93"/>
      <c r="OVN93"/>
      <c r="OVO93"/>
      <c r="OVP93"/>
      <c r="OVQ93"/>
      <c r="OVR93"/>
      <c r="OVS93"/>
      <c r="OVT93"/>
      <c r="OVU93"/>
      <c r="OVV93"/>
      <c r="OVW93"/>
      <c r="OVX93"/>
      <c r="OVY93"/>
      <c r="OVZ93"/>
      <c r="OWA93"/>
      <c r="OWB93"/>
      <c r="OWC93"/>
      <c r="OWD93"/>
      <c r="OWE93"/>
      <c r="OWF93"/>
      <c r="OWG93"/>
      <c r="OWH93"/>
      <c r="OWI93"/>
      <c r="OWJ93"/>
      <c r="OWK93"/>
      <c r="OWL93"/>
      <c r="OWM93"/>
      <c r="OWN93"/>
      <c r="OWO93"/>
      <c r="OWP93"/>
      <c r="OWQ93"/>
      <c r="OWR93"/>
      <c r="OWS93"/>
      <c r="OWT93"/>
      <c r="OWU93"/>
      <c r="OWV93"/>
      <c r="OWW93"/>
      <c r="OWX93"/>
      <c r="OWY93"/>
      <c r="OWZ93"/>
      <c r="OXA93"/>
      <c r="OXB93"/>
      <c r="OXC93"/>
      <c r="OXD93"/>
      <c r="OXE93"/>
      <c r="OXF93"/>
      <c r="OXG93"/>
      <c r="OXH93"/>
      <c r="OXI93"/>
      <c r="OXJ93"/>
      <c r="OXK93"/>
      <c r="OXL93"/>
      <c r="OXM93"/>
      <c r="OXN93"/>
      <c r="OXO93"/>
      <c r="OXP93"/>
      <c r="OXQ93"/>
      <c r="OXR93"/>
      <c r="OXS93"/>
      <c r="OXT93"/>
      <c r="OXU93"/>
      <c r="OXV93"/>
      <c r="OXW93"/>
      <c r="OXX93"/>
      <c r="OXY93"/>
      <c r="OXZ93"/>
      <c r="OYA93"/>
      <c r="OYB93"/>
      <c r="OYC93"/>
      <c r="OYD93"/>
      <c r="OYE93"/>
      <c r="OYF93"/>
      <c r="OYG93"/>
      <c r="OYH93"/>
      <c r="OYI93"/>
      <c r="OYJ93"/>
      <c r="OYK93"/>
      <c r="OYL93"/>
      <c r="OYM93"/>
      <c r="OYN93"/>
      <c r="OYO93"/>
      <c r="OYP93"/>
      <c r="OYQ93"/>
      <c r="OYR93"/>
      <c r="OYS93"/>
      <c r="OYT93"/>
      <c r="OYU93"/>
      <c r="OYV93"/>
      <c r="OYW93"/>
      <c r="OYX93"/>
      <c r="OYY93"/>
      <c r="OYZ93"/>
      <c r="OZA93"/>
      <c r="OZB93"/>
      <c r="OZC93"/>
      <c r="OZD93"/>
      <c r="OZE93"/>
      <c r="OZF93"/>
      <c r="OZG93"/>
      <c r="OZH93"/>
      <c r="OZI93"/>
      <c r="OZJ93"/>
      <c r="OZK93"/>
      <c r="OZL93"/>
      <c r="OZM93"/>
      <c r="OZN93"/>
      <c r="OZO93"/>
      <c r="OZP93"/>
      <c r="OZQ93"/>
      <c r="OZR93"/>
      <c r="OZS93"/>
      <c r="OZT93"/>
      <c r="OZU93"/>
      <c r="OZV93"/>
      <c r="OZW93"/>
      <c r="OZX93"/>
      <c r="OZY93"/>
      <c r="OZZ93"/>
      <c r="PAA93"/>
      <c r="PAB93"/>
      <c r="PAC93"/>
      <c r="PAD93"/>
      <c r="PAE93"/>
      <c r="PAF93"/>
      <c r="PAG93"/>
      <c r="PAH93"/>
      <c r="PAI93"/>
      <c r="PAJ93"/>
      <c r="PAK93"/>
      <c r="PAL93"/>
      <c r="PAM93"/>
      <c r="PAN93"/>
      <c r="PAO93"/>
      <c r="PAP93"/>
      <c r="PAQ93"/>
      <c r="PAR93"/>
      <c r="PAS93"/>
      <c r="PAT93"/>
      <c r="PAU93"/>
      <c r="PAV93"/>
      <c r="PAW93"/>
      <c r="PAX93"/>
      <c r="PAY93"/>
      <c r="PAZ93"/>
      <c r="PBA93"/>
      <c r="PBB93"/>
      <c r="PBC93"/>
      <c r="PBD93"/>
      <c r="PBE93"/>
      <c r="PBF93"/>
      <c r="PBG93"/>
      <c r="PBH93"/>
      <c r="PBI93"/>
      <c r="PBJ93"/>
      <c r="PBK93"/>
      <c r="PBL93"/>
      <c r="PBM93"/>
      <c r="PBN93"/>
      <c r="PBO93"/>
      <c r="PBP93"/>
      <c r="PBQ93"/>
      <c r="PBR93"/>
      <c r="PBS93"/>
      <c r="PBT93"/>
      <c r="PBU93"/>
      <c r="PBV93"/>
      <c r="PBW93"/>
      <c r="PBX93"/>
      <c r="PBY93"/>
      <c r="PBZ93"/>
      <c r="PCA93"/>
      <c r="PCB93"/>
      <c r="PCC93"/>
      <c r="PCD93"/>
      <c r="PCE93"/>
      <c r="PCF93"/>
      <c r="PCG93"/>
      <c r="PCH93"/>
      <c r="PCI93"/>
      <c r="PCJ93"/>
      <c r="PCK93"/>
      <c r="PCL93"/>
      <c r="PCM93"/>
      <c r="PCN93"/>
      <c r="PCO93"/>
      <c r="PCP93"/>
      <c r="PCQ93"/>
      <c r="PCR93"/>
      <c r="PCS93"/>
      <c r="PCT93"/>
      <c r="PCU93"/>
      <c r="PCV93"/>
      <c r="PCW93"/>
      <c r="PCX93"/>
      <c r="PCY93"/>
      <c r="PCZ93"/>
      <c r="PDA93"/>
      <c r="PDB93"/>
      <c r="PDC93"/>
      <c r="PDD93"/>
      <c r="PDE93"/>
      <c r="PDF93"/>
      <c r="PDG93"/>
      <c r="PDH93"/>
      <c r="PDI93"/>
      <c r="PDJ93"/>
      <c r="PDK93"/>
      <c r="PDL93"/>
      <c r="PDM93"/>
      <c r="PDN93"/>
      <c r="PDO93"/>
      <c r="PDP93"/>
      <c r="PDQ93"/>
      <c r="PDR93"/>
      <c r="PDS93"/>
      <c r="PDT93"/>
      <c r="PDU93"/>
      <c r="PDV93"/>
      <c r="PDW93"/>
      <c r="PDX93"/>
      <c r="PDY93"/>
      <c r="PDZ93"/>
      <c r="PEA93"/>
      <c r="PEB93"/>
      <c r="PEC93"/>
      <c r="PED93"/>
      <c r="PEE93"/>
      <c r="PEF93"/>
      <c r="PEG93"/>
      <c r="PEH93"/>
      <c r="PEI93"/>
      <c r="PEJ93"/>
      <c r="PEK93"/>
      <c r="PEL93"/>
      <c r="PEM93"/>
      <c r="PEN93"/>
      <c r="PEO93"/>
      <c r="PEP93"/>
      <c r="PEQ93"/>
      <c r="PER93"/>
      <c r="PES93"/>
      <c r="PET93"/>
      <c r="PEU93"/>
      <c r="PEV93"/>
      <c r="PEW93"/>
      <c r="PEX93"/>
      <c r="PEY93"/>
      <c r="PEZ93"/>
      <c r="PFA93"/>
      <c r="PFB93"/>
      <c r="PFC93"/>
      <c r="PFD93"/>
      <c r="PFE93"/>
      <c r="PFF93"/>
      <c r="PFG93"/>
      <c r="PFH93"/>
      <c r="PFI93"/>
      <c r="PFJ93"/>
      <c r="PFK93"/>
      <c r="PFL93"/>
      <c r="PFM93"/>
      <c r="PFN93"/>
      <c r="PFO93"/>
      <c r="PFP93"/>
      <c r="PFQ93"/>
      <c r="PFR93"/>
      <c r="PFS93"/>
      <c r="PFT93"/>
      <c r="PFU93"/>
      <c r="PFV93"/>
      <c r="PFW93"/>
      <c r="PFX93"/>
      <c r="PFY93"/>
      <c r="PFZ93"/>
      <c r="PGA93"/>
      <c r="PGB93"/>
      <c r="PGC93"/>
      <c r="PGD93"/>
      <c r="PGE93"/>
      <c r="PGF93"/>
      <c r="PGG93"/>
      <c r="PGH93"/>
      <c r="PGI93"/>
      <c r="PGJ93"/>
      <c r="PGK93"/>
      <c r="PGL93"/>
      <c r="PGM93"/>
      <c r="PGN93"/>
      <c r="PGO93"/>
      <c r="PGP93"/>
      <c r="PGQ93"/>
      <c r="PGR93"/>
      <c r="PGS93"/>
      <c r="PGT93"/>
      <c r="PGU93"/>
      <c r="PGV93"/>
      <c r="PGW93"/>
      <c r="PGX93"/>
      <c r="PGY93"/>
      <c r="PGZ93"/>
      <c r="PHA93"/>
      <c r="PHB93"/>
      <c r="PHC93"/>
      <c r="PHD93"/>
      <c r="PHE93"/>
      <c r="PHF93"/>
      <c r="PHG93"/>
      <c r="PHH93"/>
      <c r="PHI93"/>
      <c r="PHJ93"/>
      <c r="PHK93"/>
      <c r="PHL93"/>
      <c r="PHM93"/>
      <c r="PHN93"/>
      <c r="PHO93"/>
      <c r="PHP93"/>
      <c r="PHQ93"/>
      <c r="PHR93"/>
      <c r="PHS93"/>
      <c r="PHT93"/>
      <c r="PHU93"/>
      <c r="PHV93"/>
      <c r="PHW93"/>
      <c r="PHX93"/>
      <c r="PHY93"/>
      <c r="PHZ93"/>
      <c r="PIA93"/>
      <c r="PIB93"/>
      <c r="PIC93"/>
      <c r="PID93"/>
      <c r="PIE93"/>
      <c r="PIF93"/>
      <c r="PIG93"/>
      <c r="PIH93"/>
      <c r="PII93"/>
      <c r="PIJ93"/>
      <c r="PIK93"/>
      <c r="PIL93"/>
      <c r="PIM93"/>
      <c r="PIN93"/>
      <c r="PIO93"/>
      <c r="PIP93"/>
      <c r="PIQ93"/>
      <c r="PIR93"/>
      <c r="PIS93"/>
      <c r="PIT93"/>
      <c r="PIU93"/>
      <c r="PIV93"/>
      <c r="PIW93"/>
      <c r="PIX93"/>
      <c r="PIY93"/>
      <c r="PIZ93"/>
      <c r="PJA93"/>
      <c r="PJB93"/>
      <c r="PJC93"/>
      <c r="PJD93"/>
      <c r="PJE93"/>
      <c r="PJF93"/>
      <c r="PJG93"/>
      <c r="PJH93"/>
      <c r="PJI93"/>
      <c r="PJJ93"/>
      <c r="PJK93"/>
      <c r="PJL93"/>
      <c r="PJM93"/>
      <c r="PJN93"/>
      <c r="PJO93"/>
      <c r="PJP93"/>
      <c r="PJQ93"/>
      <c r="PJR93"/>
      <c r="PJS93"/>
      <c r="PJT93"/>
      <c r="PJU93"/>
      <c r="PJV93"/>
      <c r="PJW93"/>
      <c r="PJX93"/>
      <c r="PJY93"/>
      <c r="PJZ93"/>
      <c r="PKA93"/>
      <c r="PKB93"/>
      <c r="PKC93"/>
      <c r="PKD93"/>
      <c r="PKE93"/>
      <c r="PKF93"/>
      <c r="PKG93"/>
      <c r="PKH93"/>
      <c r="PKI93"/>
      <c r="PKJ93"/>
      <c r="PKK93"/>
      <c r="PKL93"/>
      <c r="PKM93"/>
      <c r="PKN93"/>
      <c r="PKO93"/>
      <c r="PKP93"/>
      <c r="PKQ93"/>
      <c r="PKR93"/>
      <c r="PKS93"/>
      <c r="PKT93"/>
      <c r="PKU93"/>
      <c r="PKV93"/>
      <c r="PKW93"/>
      <c r="PKX93"/>
      <c r="PKY93"/>
      <c r="PKZ93"/>
      <c r="PLA93"/>
      <c r="PLB93"/>
      <c r="PLC93"/>
      <c r="PLD93"/>
      <c r="PLE93"/>
      <c r="PLF93"/>
      <c r="PLG93"/>
      <c r="PLH93"/>
      <c r="PLI93"/>
      <c r="PLJ93"/>
      <c r="PLK93"/>
      <c r="PLL93"/>
      <c r="PLM93"/>
      <c r="PLN93"/>
      <c r="PLO93"/>
      <c r="PLP93"/>
      <c r="PLQ93"/>
      <c r="PLR93"/>
      <c r="PLS93"/>
      <c r="PLT93"/>
      <c r="PLU93"/>
      <c r="PLV93"/>
      <c r="PLW93"/>
      <c r="PLX93"/>
      <c r="PLY93"/>
      <c r="PLZ93"/>
      <c r="PMA93"/>
      <c r="PMB93"/>
      <c r="PMC93"/>
      <c r="PMD93"/>
      <c r="PME93"/>
      <c r="PMF93"/>
      <c r="PMG93"/>
      <c r="PMH93"/>
      <c r="PMI93"/>
      <c r="PMJ93"/>
      <c r="PMK93"/>
      <c r="PML93"/>
      <c r="PMM93"/>
      <c r="PMN93"/>
      <c r="PMO93"/>
      <c r="PMP93"/>
      <c r="PMQ93"/>
      <c r="PMR93"/>
      <c r="PMS93"/>
      <c r="PMT93"/>
      <c r="PMU93"/>
      <c r="PMV93"/>
      <c r="PMW93"/>
      <c r="PMX93"/>
      <c r="PMY93"/>
      <c r="PMZ93"/>
      <c r="PNA93"/>
      <c r="PNB93"/>
      <c r="PNC93"/>
      <c r="PND93"/>
      <c r="PNE93"/>
      <c r="PNF93"/>
      <c r="PNG93"/>
      <c r="PNH93"/>
      <c r="PNI93"/>
      <c r="PNJ93"/>
      <c r="PNK93"/>
      <c r="PNL93"/>
      <c r="PNM93"/>
      <c r="PNN93"/>
      <c r="PNO93"/>
      <c r="PNP93"/>
      <c r="PNQ93"/>
      <c r="PNR93"/>
      <c r="PNS93"/>
      <c r="PNT93"/>
      <c r="PNU93"/>
      <c r="PNV93"/>
      <c r="PNW93"/>
      <c r="PNX93"/>
      <c r="PNY93"/>
      <c r="PNZ93"/>
      <c r="POA93"/>
      <c r="POB93"/>
      <c r="POC93"/>
      <c r="POD93"/>
      <c r="POE93"/>
      <c r="POF93"/>
      <c r="POG93"/>
      <c r="POH93"/>
      <c r="POI93"/>
      <c r="POJ93"/>
      <c r="POK93"/>
      <c r="POL93"/>
      <c r="POM93"/>
      <c r="PON93"/>
      <c r="POO93"/>
      <c r="POP93"/>
      <c r="POQ93"/>
      <c r="POR93"/>
      <c r="POS93"/>
      <c r="POT93"/>
      <c r="POU93"/>
      <c r="POV93"/>
      <c r="POW93"/>
      <c r="POX93"/>
      <c r="POY93"/>
      <c r="POZ93"/>
      <c r="PPA93"/>
      <c r="PPB93"/>
      <c r="PPC93"/>
      <c r="PPD93"/>
      <c r="PPE93"/>
      <c r="PPF93"/>
      <c r="PPG93"/>
      <c r="PPH93"/>
      <c r="PPI93"/>
      <c r="PPJ93"/>
      <c r="PPK93"/>
      <c r="PPL93"/>
      <c r="PPM93"/>
      <c r="PPN93"/>
      <c r="PPO93"/>
      <c r="PPP93"/>
      <c r="PPQ93"/>
      <c r="PPR93"/>
      <c r="PPS93"/>
      <c r="PPT93"/>
      <c r="PPU93"/>
      <c r="PPV93"/>
      <c r="PPW93"/>
      <c r="PPX93"/>
      <c r="PPY93"/>
      <c r="PPZ93"/>
      <c r="PQA93"/>
      <c r="PQB93"/>
      <c r="PQC93"/>
      <c r="PQD93"/>
      <c r="PQE93"/>
      <c r="PQF93"/>
      <c r="PQG93"/>
      <c r="PQH93"/>
      <c r="PQI93"/>
      <c r="PQJ93"/>
      <c r="PQK93"/>
      <c r="PQL93"/>
      <c r="PQM93"/>
      <c r="PQN93"/>
      <c r="PQO93"/>
      <c r="PQP93"/>
      <c r="PQQ93"/>
      <c r="PQR93"/>
      <c r="PQS93"/>
      <c r="PQT93"/>
      <c r="PQU93"/>
      <c r="PQV93"/>
      <c r="PQW93"/>
      <c r="PQX93"/>
      <c r="PQY93"/>
      <c r="PQZ93"/>
      <c r="PRA93"/>
      <c r="PRB93"/>
      <c r="PRC93"/>
      <c r="PRD93"/>
      <c r="PRE93"/>
      <c r="PRF93"/>
      <c r="PRG93"/>
      <c r="PRH93"/>
      <c r="PRI93"/>
      <c r="PRJ93"/>
      <c r="PRK93"/>
      <c r="PRL93"/>
      <c r="PRM93"/>
      <c r="PRN93"/>
      <c r="PRO93"/>
      <c r="PRP93"/>
      <c r="PRQ93"/>
      <c r="PRR93"/>
      <c r="PRS93"/>
      <c r="PRT93"/>
      <c r="PRU93"/>
      <c r="PRV93"/>
      <c r="PRW93"/>
      <c r="PRX93"/>
      <c r="PRY93"/>
      <c r="PRZ93"/>
      <c r="PSA93"/>
      <c r="PSB93"/>
      <c r="PSC93"/>
      <c r="PSD93"/>
      <c r="PSE93"/>
      <c r="PSF93"/>
      <c r="PSG93"/>
      <c r="PSH93"/>
      <c r="PSI93"/>
      <c r="PSJ93"/>
      <c r="PSK93"/>
      <c r="PSL93"/>
      <c r="PSM93"/>
      <c r="PSN93"/>
      <c r="PSO93"/>
      <c r="PSP93"/>
      <c r="PSQ93"/>
      <c r="PSR93"/>
      <c r="PSS93"/>
      <c r="PST93"/>
      <c r="PSU93"/>
      <c r="PSV93"/>
      <c r="PSW93"/>
      <c r="PSX93"/>
      <c r="PSY93"/>
      <c r="PSZ93"/>
      <c r="PTA93"/>
      <c r="PTB93"/>
      <c r="PTC93"/>
      <c r="PTD93"/>
      <c r="PTE93"/>
      <c r="PTF93"/>
      <c r="PTG93"/>
      <c r="PTH93"/>
      <c r="PTI93"/>
      <c r="PTJ93"/>
      <c r="PTK93"/>
      <c r="PTL93"/>
      <c r="PTM93"/>
      <c r="PTN93"/>
      <c r="PTO93"/>
      <c r="PTP93"/>
      <c r="PTQ93"/>
      <c r="PTR93"/>
      <c r="PTS93"/>
      <c r="PTT93"/>
      <c r="PTU93"/>
      <c r="PTV93"/>
      <c r="PTW93"/>
      <c r="PTX93"/>
      <c r="PTY93"/>
      <c r="PTZ93"/>
      <c r="PUA93"/>
      <c r="PUB93"/>
      <c r="PUC93"/>
      <c r="PUD93"/>
      <c r="PUE93"/>
      <c r="PUF93"/>
      <c r="PUG93"/>
      <c r="PUH93"/>
      <c r="PUI93"/>
      <c r="PUJ93"/>
      <c r="PUK93"/>
      <c r="PUL93"/>
      <c r="PUM93"/>
      <c r="PUN93"/>
      <c r="PUO93"/>
      <c r="PUP93"/>
      <c r="PUQ93"/>
      <c r="PUR93"/>
      <c r="PUS93"/>
      <c r="PUT93"/>
      <c r="PUU93"/>
      <c r="PUV93"/>
      <c r="PUW93"/>
      <c r="PUX93"/>
      <c r="PUY93"/>
      <c r="PUZ93"/>
      <c r="PVA93"/>
      <c r="PVB93"/>
      <c r="PVC93"/>
      <c r="PVD93"/>
      <c r="PVE93"/>
      <c r="PVF93"/>
      <c r="PVG93"/>
      <c r="PVH93"/>
      <c r="PVI93"/>
      <c r="PVJ93"/>
      <c r="PVK93"/>
      <c r="PVL93"/>
      <c r="PVM93"/>
      <c r="PVN93"/>
      <c r="PVO93"/>
      <c r="PVP93"/>
      <c r="PVQ93"/>
      <c r="PVR93"/>
      <c r="PVS93"/>
      <c r="PVT93"/>
      <c r="PVU93"/>
      <c r="PVV93"/>
      <c r="PVW93"/>
      <c r="PVX93"/>
      <c r="PVY93"/>
      <c r="PVZ93"/>
      <c r="PWA93"/>
      <c r="PWB93"/>
      <c r="PWC93"/>
      <c r="PWD93"/>
      <c r="PWE93"/>
      <c r="PWF93"/>
      <c r="PWG93"/>
      <c r="PWH93"/>
      <c r="PWI93"/>
      <c r="PWJ93"/>
      <c r="PWK93"/>
      <c r="PWL93"/>
      <c r="PWM93"/>
      <c r="PWN93"/>
      <c r="PWO93"/>
      <c r="PWP93"/>
      <c r="PWQ93"/>
      <c r="PWR93"/>
      <c r="PWS93"/>
      <c r="PWT93"/>
      <c r="PWU93"/>
      <c r="PWV93"/>
      <c r="PWW93"/>
      <c r="PWX93"/>
      <c r="PWY93"/>
      <c r="PWZ93"/>
      <c r="PXA93"/>
      <c r="PXB93"/>
      <c r="PXC93"/>
      <c r="PXD93"/>
      <c r="PXE93"/>
      <c r="PXF93"/>
      <c r="PXG93"/>
      <c r="PXH93"/>
      <c r="PXI93"/>
      <c r="PXJ93"/>
      <c r="PXK93"/>
      <c r="PXL93"/>
      <c r="PXM93"/>
      <c r="PXN93"/>
      <c r="PXO93"/>
      <c r="PXP93"/>
      <c r="PXQ93"/>
      <c r="PXR93"/>
      <c r="PXS93"/>
      <c r="PXT93"/>
      <c r="PXU93"/>
      <c r="PXV93"/>
      <c r="PXW93"/>
      <c r="PXX93"/>
      <c r="PXY93"/>
      <c r="PXZ93"/>
      <c r="PYA93"/>
      <c r="PYB93"/>
      <c r="PYC93"/>
      <c r="PYD93"/>
      <c r="PYE93"/>
      <c r="PYF93"/>
      <c r="PYG93"/>
      <c r="PYH93"/>
      <c r="PYI93"/>
      <c r="PYJ93"/>
      <c r="PYK93"/>
      <c r="PYL93"/>
      <c r="PYM93"/>
      <c r="PYN93"/>
      <c r="PYO93"/>
      <c r="PYP93"/>
      <c r="PYQ93"/>
      <c r="PYR93"/>
      <c r="PYS93"/>
      <c r="PYT93"/>
      <c r="PYU93"/>
      <c r="PYV93"/>
      <c r="PYW93"/>
      <c r="PYX93"/>
      <c r="PYY93"/>
      <c r="PYZ93"/>
      <c r="PZA93"/>
      <c r="PZB93"/>
      <c r="PZC93"/>
      <c r="PZD93"/>
      <c r="PZE93"/>
      <c r="PZF93"/>
      <c r="PZG93"/>
      <c r="PZH93"/>
      <c r="PZI93"/>
      <c r="PZJ93"/>
      <c r="PZK93"/>
      <c r="PZL93"/>
      <c r="PZM93"/>
      <c r="PZN93"/>
      <c r="PZO93"/>
      <c r="PZP93"/>
      <c r="PZQ93"/>
      <c r="PZR93"/>
      <c r="PZS93"/>
      <c r="PZT93"/>
      <c r="PZU93"/>
      <c r="PZV93"/>
      <c r="PZW93"/>
      <c r="PZX93"/>
      <c r="PZY93"/>
      <c r="PZZ93"/>
      <c r="QAA93"/>
      <c r="QAB93"/>
      <c r="QAC93"/>
      <c r="QAD93"/>
      <c r="QAE93"/>
      <c r="QAF93"/>
      <c r="QAG93"/>
      <c r="QAH93"/>
      <c r="QAI93"/>
      <c r="QAJ93"/>
      <c r="QAK93"/>
      <c r="QAL93"/>
      <c r="QAM93"/>
      <c r="QAN93"/>
      <c r="QAO93"/>
      <c r="QAP93"/>
      <c r="QAQ93"/>
      <c r="QAR93"/>
      <c r="QAS93"/>
      <c r="QAT93"/>
      <c r="QAU93"/>
      <c r="QAV93"/>
      <c r="QAW93"/>
      <c r="QAX93"/>
      <c r="QAY93"/>
      <c r="QAZ93"/>
      <c r="QBA93"/>
      <c r="QBB93"/>
      <c r="QBC93"/>
      <c r="QBD93"/>
      <c r="QBE93"/>
      <c r="QBF93"/>
      <c r="QBG93"/>
      <c r="QBH93"/>
      <c r="QBI93"/>
      <c r="QBJ93"/>
      <c r="QBK93"/>
      <c r="QBL93"/>
      <c r="QBM93"/>
      <c r="QBN93"/>
      <c r="QBO93"/>
      <c r="QBP93"/>
      <c r="QBQ93"/>
      <c r="QBR93"/>
      <c r="QBS93"/>
      <c r="QBT93"/>
      <c r="QBU93"/>
      <c r="QBV93"/>
      <c r="QBW93"/>
      <c r="QBX93"/>
      <c r="QBY93"/>
      <c r="QBZ93"/>
      <c r="QCA93"/>
      <c r="QCB93"/>
      <c r="QCC93"/>
      <c r="QCD93"/>
      <c r="QCE93"/>
      <c r="QCF93"/>
      <c r="QCG93"/>
      <c r="QCH93"/>
      <c r="QCI93"/>
      <c r="QCJ93"/>
      <c r="QCK93"/>
      <c r="QCL93"/>
      <c r="QCM93"/>
      <c r="QCN93"/>
      <c r="QCO93"/>
      <c r="QCP93"/>
      <c r="QCQ93"/>
      <c r="QCR93"/>
      <c r="QCS93"/>
      <c r="QCT93"/>
      <c r="QCU93"/>
      <c r="QCV93"/>
      <c r="QCW93"/>
      <c r="QCX93"/>
      <c r="QCY93"/>
      <c r="QCZ93"/>
      <c r="QDA93"/>
      <c r="QDB93"/>
      <c r="QDC93"/>
      <c r="QDD93"/>
      <c r="QDE93"/>
      <c r="QDF93"/>
      <c r="QDG93"/>
      <c r="QDH93"/>
      <c r="QDI93"/>
      <c r="QDJ93"/>
      <c r="QDK93"/>
      <c r="QDL93"/>
      <c r="QDM93"/>
      <c r="QDN93"/>
      <c r="QDO93"/>
      <c r="QDP93"/>
      <c r="QDQ93"/>
      <c r="QDR93"/>
      <c r="QDS93"/>
      <c r="QDT93"/>
      <c r="QDU93"/>
      <c r="QDV93"/>
      <c r="QDW93"/>
      <c r="QDX93"/>
      <c r="QDY93"/>
      <c r="QDZ93"/>
      <c r="QEA93"/>
      <c r="QEB93"/>
      <c r="QEC93"/>
      <c r="QED93"/>
      <c r="QEE93"/>
      <c r="QEF93"/>
      <c r="QEG93"/>
      <c r="QEH93"/>
      <c r="QEI93"/>
      <c r="QEJ93"/>
      <c r="QEK93"/>
      <c r="QEL93"/>
      <c r="QEM93"/>
      <c r="QEN93"/>
      <c r="QEO93"/>
      <c r="QEP93"/>
      <c r="QEQ93"/>
      <c r="QER93"/>
      <c r="QES93"/>
      <c r="QET93"/>
      <c r="QEU93"/>
      <c r="QEV93"/>
      <c r="QEW93"/>
      <c r="QEX93"/>
      <c r="QEY93"/>
      <c r="QEZ93"/>
      <c r="QFA93"/>
      <c r="QFB93"/>
      <c r="QFC93"/>
      <c r="QFD93"/>
      <c r="QFE93"/>
      <c r="QFF93"/>
      <c r="QFG93"/>
      <c r="QFH93"/>
      <c r="QFI93"/>
      <c r="QFJ93"/>
      <c r="QFK93"/>
      <c r="QFL93"/>
      <c r="QFM93"/>
      <c r="QFN93"/>
      <c r="QFO93"/>
      <c r="QFP93"/>
      <c r="QFQ93"/>
      <c r="QFR93"/>
      <c r="QFS93"/>
      <c r="QFT93"/>
      <c r="QFU93"/>
      <c r="QFV93"/>
      <c r="QFW93"/>
      <c r="QFX93"/>
      <c r="QFY93"/>
      <c r="QFZ93"/>
      <c r="QGA93"/>
      <c r="QGB93"/>
      <c r="QGC93"/>
      <c r="QGD93"/>
      <c r="QGE93"/>
      <c r="QGF93"/>
      <c r="QGG93"/>
      <c r="QGH93"/>
      <c r="QGI93"/>
      <c r="QGJ93"/>
      <c r="QGK93"/>
      <c r="QGL93"/>
      <c r="QGM93"/>
      <c r="QGN93"/>
      <c r="QGO93"/>
      <c r="QGP93"/>
      <c r="QGQ93"/>
      <c r="QGR93"/>
      <c r="QGS93"/>
      <c r="QGT93"/>
      <c r="QGU93"/>
      <c r="QGV93"/>
      <c r="QGW93"/>
      <c r="QGX93"/>
      <c r="QGY93"/>
      <c r="QGZ93"/>
      <c r="QHA93"/>
      <c r="QHB93"/>
      <c r="QHC93"/>
      <c r="QHD93"/>
      <c r="QHE93"/>
      <c r="QHF93"/>
      <c r="QHG93"/>
      <c r="QHH93"/>
      <c r="QHI93"/>
      <c r="QHJ93"/>
      <c r="QHK93"/>
      <c r="QHL93"/>
      <c r="QHM93"/>
      <c r="QHN93"/>
      <c r="QHO93"/>
      <c r="QHP93"/>
      <c r="QHQ93"/>
      <c r="QHR93"/>
      <c r="QHS93"/>
      <c r="QHT93"/>
      <c r="QHU93"/>
      <c r="QHV93"/>
      <c r="QHW93"/>
      <c r="QHX93"/>
      <c r="QHY93"/>
      <c r="QHZ93"/>
      <c r="QIA93"/>
      <c r="QIB93"/>
      <c r="QIC93"/>
      <c r="QID93"/>
      <c r="QIE93"/>
      <c r="QIF93"/>
      <c r="QIG93"/>
      <c r="QIH93"/>
      <c r="QII93"/>
      <c r="QIJ93"/>
      <c r="QIK93"/>
      <c r="QIL93"/>
      <c r="QIM93"/>
      <c r="QIN93"/>
      <c r="QIO93"/>
      <c r="QIP93"/>
      <c r="QIQ93"/>
      <c r="QIR93"/>
      <c r="QIS93"/>
      <c r="QIT93"/>
      <c r="QIU93"/>
      <c r="QIV93"/>
      <c r="QIW93"/>
      <c r="QIX93"/>
      <c r="QIY93"/>
      <c r="QIZ93"/>
      <c r="QJA93"/>
      <c r="QJB93"/>
      <c r="QJC93"/>
      <c r="QJD93"/>
      <c r="QJE93"/>
      <c r="QJF93"/>
      <c r="QJG93"/>
      <c r="QJH93"/>
      <c r="QJI93"/>
      <c r="QJJ93"/>
      <c r="QJK93"/>
      <c r="QJL93"/>
      <c r="QJM93"/>
      <c r="QJN93"/>
      <c r="QJO93"/>
      <c r="QJP93"/>
      <c r="QJQ93"/>
      <c r="QJR93"/>
      <c r="QJS93"/>
      <c r="QJT93"/>
      <c r="QJU93"/>
      <c r="QJV93"/>
      <c r="QJW93"/>
      <c r="QJX93"/>
      <c r="QJY93"/>
      <c r="QJZ93"/>
      <c r="QKA93"/>
      <c r="QKB93"/>
      <c r="QKC93"/>
      <c r="QKD93"/>
      <c r="QKE93"/>
      <c r="QKF93"/>
      <c r="QKG93"/>
      <c r="QKH93"/>
      <c r="QKI93"/>
      <c r="QKJ93"/>
      <c r="QKK93"/>
      <c r="QKL93"/>
      <c r="QKM93"/>
      <c r="QKN93"/>
      <c r="QKO93"/>
      <c r="QKP93"/>
      <c r="QKQ93"/>
      <c r="QKR93"/>
      <c r="QKS93"/>
      <c r="QKT93"/>
      <c r="QKU93"/>
      <c r="QKV93"/>
      <c r="QKW93"/>
      <c r="QKX93"/>
      <c r="QKY93"/>
      <c r="QKZ93"/>
      <c r="QLA93"/>
      <c r="QLB93"/>
      <c r="QLC93"/>
      <c r="QLD93"/>
      <c r="QLE93"/>
      <c r="QLF93"/>
      <c r="QLG93"/>
      <c r="QLH93"/>
      <c r="QLI93"/>
      <c r="QLJ93"/>
      <c r="QLK93"/>
      <c r="QLL93"/>
      <c r="QLM93"/>
      <c r="QLN93"/>
      <c r="QLO93"/>
      <c r="QLP93"/>
      <c r="QLQ93"/>
      <c r="QLR93"/>
      <c r="QLS93"/>
      <c r="QLT93"/>
      <c r="QLU93"/>
      <c r="QLV93"/>
      <c r="QLW93"/>
      <c r="QLX93"/>
      <c r="QLY93"/>
      <c r="QLZ93"/>
      <c r="QMA93"/>
      <c r="QMB93"/>
      <c r="QMC93"/>
      <c r="QMD93"/>
      <c r="QME93"/>
      <c r="QMF93"/>
      <c r="QMG93"/>
      <c r="QMH93"/>
      <c r="QMI93"/>
      <c r="QMJ93"/>
      <c r="QMK93"/>
      <c r="QML93"/>
      <c r="QMM93"/>
      <c r="QMN93"/>
      <c r="QMO93"/>
      <c r="QMP93"/>
      <c r="QMQ93"/>
      <c r="QMR93"/>
      <c r="QMS93"/>
      <c r="QMT93"/>
      <c r="QMU93"/>
      <c r="QMV93"/>
      <c r="QMW93"/>
      <c r="QMX93"/>
      <c r="QMY93"/>
      <c r="QMZ93"/>
      <c r="QNA93"/>
      <c r="QNB93"/>
      <c r="QNC93"/>
      <c r="QND93"/>
      <c r="QNE93"/>
      <c r="QNF93"/>
      <c r="QNG93"/>
      <c r="QNH93"/>
      <c r="QNI93"/>
      <c r="QNJ93"/>
      <c r="QNK93"/>
      <c r="QNL93"/>
      <c r="QNM93"/>
      <c r="QNN93"/>
      <c r="QNO93"/>
      <c r="QNP93"/>
      <c r="QNQ93"/>
      <c r="QNR93"/>
      <c r="QNS93"/>
      <c r="QNT93"/>
      <c r="QNU93"/>
      <c r="QNV93"/>
      <c r="QNW93"/>
      <c r="QNX93"/>
      <c r="QNY93"/>
      <c r="QNZ93"/>
      <c r="QOA93"/>
      <c r="QOB93"/>
      <c r="QOC93"/>
      <c r="QOD93"/>
      <c r="QOE93"/>
      <c r="QOF93"/>
      <c r="QOG93"/>
      <c r="QOH93"/>
      <c r="QOI93"/>
      <c r="QOJ93"/>
      <c r="QOK93"/>
      <c r="QOL93"/>
      <c r="QOM93"/>
      <c r="QON93"/>
      <c r="QOO93"/>
      <c r="QOP93"/>
      <c r="QOQ93"/>
      <c r="QOR93"/>
      <c r="QOS93"/>
      <c r="QOT93"/>
      <c r="QOU93"/>
      <c r="QOV93"/>
      <c r="QOW93"/>
      <c r="QOX93"/>
      <c r="QOY93"/>
      <c r="QOZ93"/>
      <c r="QPA93"/>
      <c r="QPB93"/>
      <c r="QPC93"/>
      <c r="QPD93"/>
      <c r="QPE93"/>
      <c r="QPF93"/>
      <c r="QPG93"/>
      <c r="QPH93"/>
      <c r="QPI93"/>
      <c r="QPJ93"/>
      <c r="QPK93"/>
      <c r="QPL93"/>
      <c r="QPM93"/>
      <c r="QPN93"/>
      <c r="QPO93"/>
      <c r="QPP93"/>
      <c r="QPQ93"/>
      <c r="QPR93"/>
      <c r="QPS93"/>
      <c r="QPT93"/>
      <c r="QPU93"/>
      <c r="QPV93"/>
      <c r="QPW93"/>
      <c r="QPX93"/>
      <c r="QPY93"/>
      <c r="QPZ93"/>
      <c r="QQA93"/>
      <c r="QQB93"/>
      <c r="QQC93"/>
      <c r="QQD93"/>
      <c r="QQE93"/>
      <c r="QQF93"/>
      <c r="QQG93"/>
      <c r="QQH93"/>
      <c r="QQI93"/>
      <c r="QQJ93"/>
      <c r="QQK93"/>
      <c r="QQL93"/>
      <c r="QQM93"/>
      <c r="QQN93"/>
      <c r="QQO93"/>
      <c r="QQP93"/>
      <c r="QQQ93"/>
      <c r="QQR93"/>
      <c r="QQS93"/>
      <c r="QQT93"/>
      <c r="QQU93"/>
      <c r="QQV93"/>
      <c r="QQW93"/>
      <c r="QQX93"/>
      <c r="QQY93"/>
      <c r="QQZ93"/>
      <c r="QRA93"/>
      <c r="QRB93"/>
      <c r="QRC93"/>
      <c r="QRD93"/>
      <c r="QRE93"/>
      <c r="QRF93"/>
      <c r="QRG93"/>
      <c r="QRH93"/>
      <c r="QRI93"/>
      <c r="QRJ93"/>
      <c r="QRK93"/>
      <c r="QRL93"/>
      <c r="QRM93"/>
      <c r="QRN93"/>
      <c r="QRO93"/>
      <c r="QRP93"/>
      <c r="QRQ93"/>
      <c r="QRR93"/>
      <c r="QRS93"/>
      <c r="QRT93"/>
      <c r="QRU93"/>
      <c r="QRV93"/>
      <c r="QRW93"/>
      <c r="QRX93"/>
      <c r="QRY93"/>
      <c r="QRZ93"/>
      <c r="QSA93"/>
      <c r="QSB93"/>
      <c r="QSC93"/>
      <c r="QSD93"/>
      <c r="QSE93"/>
      <c r="QSF93"/>
      <c r="QSG93"/>
      <c r="QSH93"/>
      <c r="QSI93"/>
      <c r="QSJ93"/>
      <c r="QSK93"/>
      <c r="QSL93"/>
      <c r="QSM93"/>
      <c r="QSN93"/>
      <c r="QSO93"/>
      <c r="QSP93"/>
      <c r="QSQ93"/>
      <c r="QSR93"/>
      <c r="QSS93"/>
      <c r="QST93"/>
      <c r="QSU93"/>
      <c r="QSV93"/>
      <c r="QSW93"/>
      <c r="QSX93"/>
      <c r="QSY93"/>
      <c r="QSZ93"/>
      <c r="QTA93"/>
      <c r="QTB93"/>
      <c r="QTC93"/>
      <c r="QTD93"/>
      <c r="QTE93"/>
      <c r="QTF93"/>
      <c r="QTG93"/>
      <c r="QTH93"/>
      <c r="QTI93"/>
      <c r="QTJ93"/>
      <c r="QTK93"/>
      <c r="QTL93"/>
      <c r="QTM93"/>
      <c r="QTN93"/>
      <c r="QTO93"/>
      <c r="QTP93"/>
      <c r="QTQ93"/>
      <c r="QTR93"/>
      <c r="QTS93"/>
      <c r="QTT93"/>
      <c r="QTU93"/>
      <c r="QTV93"/>
      <c r="QTW93"/>
      <c r="QTX93"/>
      <c r="QTY93"/>
      <c r="QTZ93"/>
      <c r="QUA93"/>
      <c r="QUB93"/>
      <c r="QUC93"/>
      <c r="QUD93"/>
      <c r="QUE93"/>
      <c r="QUF93"/>
      <c r="QUG93"/>
      <c r="QUH93"/>
      <c r="QUI93"/>
      <c r="QUJ93"/>
      <c r="QUK93"/>
      <c r="QUL93"/>
      <c r="QUM93"/>
      <c r="QUN93"/>
      <c r="QUO93"/>
      <c r="QUP93"/>
      <c r="QUQ93"/>
      <c r="QUR93"/>
      <c r="QUS93"/>
      <c r="QUT93"/>
      <c r="QUU93"/>
      <c r="QUV93"/>
      <c r="QUW93"/>
      <c r="QUX93"/>
      <c r="QUY93"/>
      <c r="QUZ93"/>
      <c r="QVA93"/>
      <c r="QVB93"/>
      <c r="QVC93"/>
      <c r="QVD93"/>
      <c r="QVE93"/>
      <c r="QVF93"/>
      <c r="QVG93"/>
      <c r="QVH93"/>
      <c r="QVI93"/>
      <c r="QVJ93"/>
      <c r="QVK93"/>
      <c r="QVL93"/>
      <c r="QVM93"/>
      <c r="QVN93"/>
      <c r="QVO93"/>
      <c r="QVP93"/>
      <c r="QVQ93"/>
      <c r="QVR93"/>
      <c r="QVS93"/>
      <c r="QVT93"/>
      <c r="QVU93"/>
      <c r="QVV93"/>
      <c r="QVW93"/>
      <c r="QVX93"/>
      <c r="QVY93"/>
      <c r="QVZ93"/>
      <c r="QWA93"/>
      <c r="QWB93"/>
      <c r="QWC93"/>
      <c r="QWD93"/>
      <c r="QWE93"/>
      <c r="QWF93"/>
      <c r="QWG93"/>
      <c r="QWH93"/>
      <c r="QWI93"/>
      <c r="QWJ93"/>
      <c r="QWK93"/>
      <c r="QWL93"/>
      <c r="QWM93"/>
      <c r="QWN93"/>
      <c r="QWO93"/>
      <c r="QWP93"/>
      <c r="QWQ93"/>
      <c r="QWR93"/>
      <c r="QWS93"/>
      <c r="QWT93"/>
      <c r="QWU93"/>
      <c r="QWV93"/>
      <c r="QWW93"/>
      <c r="QWX93"/>
      <c r="QWY93"/>
      <c r="QWZ93"/>
      <c r="QXA93"/>
      <c r="QXB93"/>
      <c r="QXC93"/>
      <c r="QXD93"/>
      <c r="QXE93"/>
      <c r="QXF93"/>
      <c r="QXG93"/>
      <c r="QXH93"/>
      <c r="QXI93"/>
      <c r="QXJ93"/>
      <c r="QXK93"/>
      <c r="QXL93"/>
      <c r="QXM93"/>
      <c r="QXN93"/>
      <c r="QXO93"/>
      <c r="QXP93"/>
      <c r="QXQ93"/>
      <c r="QXR93"/>
      <c r="QXS93"/>
      <c r="QXT93"/>
      <c r="QXU93"/>
      <c r="QXV93"/>
      <c r="QXW93"/>
      <c r="QXX93"/>
      <c r="QXY93"/>
      <c r="QXZ93"/>
      <c r="QYA93"/>
      <c r="QYB93"/>
      <c r="QYC93"/>
      <c r="QYD93"/>
      <c r="QYE93"/>
      <c r="QYF93"/>
      <c r="QYG93"/>
      <c r="QYH93"/>
      <c r="QYI93"/>
      <c r="QYJ93"/>
      <c r="QYK93"/>
      <c r="QYL93"/>
      <c r="QYM93"/>
      <c r="QYN93"/>
      <c r="QYO93"/>
      <c r="QYP93"/>
      <c r="QYQ93"/>
      <c r="QYR93"/>
      <c r="QYS93"/>
      <c r="QYT93"/>
      <c r="QYU93"/>
      <c r="QYV93"/>
      <c r="QYW93"/>
      <c r="QYX93"/>
      <c r="QYY93"/>
      <c r="QYZ93"/>
      <c r="QZA93"/>
      <c r="QZB93"/>
      <c r="QZC93"/>
      <c r="QZD93"/>
      <c r="QZE93"/>
      <c r="QZF93"/>
      <c r="QZG93"/>
      <c r="QZH93"/>
      <c r="QZI93"/>
      <c r="QZJ93"/>
      <c r="QZK93"/>
      <c r="QZL93"/>
      <c r="QZM93"/>
      <c r="QZN93"/>
      <c r="QZO93"/>
      <c r="QZP93"/>
      <c r="QZQ93"/>
      <c r="QZR93"/>
      <c r="QZS93"/>
      <c r="QZT93"/>
      <c r="QZU93"/>
      <c r="QZV93"/>
      <c r="QZW93"/>
      <c r="QZX93"/>
      <c r="QZY93"/>
      <c r="QZZ93"/>
      <c r="RAA93"/>
      <c r="RAB93"/>
      <c r="RAC93"/>
      <c r="RAD93"/>
      <c r="RAE93"/>
      <c r="RAF93"/>
      <c r="RAG93"/>
      <c r="RAH93"/>
      <c r="RAI93"/>
      <c r="RAJ93"/>
      <c r="RAK93"/>
      <c r="RAL93"/>
      <c r="RAM93"/>
      <c r="RAN93"/>
      <c r="RAO93"/>
      <c r="RAP93"/>
      <c r="RAQ93"/>
      <c r="RAR93"/>
      <c r="RAS93"/>
      <c r="RAT93"/>
      <c r="RAU93"/>
      <c r="RAV93"/>
      <c r="RAW93"/>
      <c r="RAX93"/>
      <c r="RAY93"/>
      <c r="RAZ93"/>
      <c r="RBA93"/>
      <c r="RBB93"/>
      <c r="RBC93"/>
      <c r="RBD93"/>
      <c r="RBE93"/>
      <c r="RBF93"/>
      <c r="RBG93"/>
      <c r="RBH93"/>
      <c r="RBI93"/>
      <c r="RBJ93"/>
      <c r="RBK93"/>
      <c r="RBL93"/>
      <c r="RBM93"/>
      <c r="RBN93"/>
      <c r="RBO93"/>
      <c r="RBP93"/>
      <c r="RBQ93"/>
      <c r="RBR93"/>
      <c r="RBS93"/>
      <c r="RBT93"/>
      <c r="RBU93"/>
      <c r="RBV93"/>
      <c r="RBW93"/>
      <c r="RBX93"/>
      <c r="RBY93"/>
      <c r="RBZ93"/>
      <c r="RCA93"/>
      <c r="RCB93"/>
      <c r="RCC93"/>
      <c r="RCD93"/>
      <c r="RCE93"/>
      <c r="RCF93"/>
      <c r="RCG93"/>
      <c r="RCH93"/>
      <c r="RCI93"/>
      <c r="RCJ93"/>
      <c r="RCK93"/>
      <c r="RCL93"/>
      <c r="RCM93"/>
      <c r="RCN93"/>
      <c r="RCO93"/>
      <c r="RCP93"/>
      <c r="RCQ93"/>
      <c r="RCR93"/>
      <c r="RCS93"/>
      <c r="RCT93"/>
      <c r="RCU93"/>
      <c r="RCV93"/>
      <c r="RCW93"/>
      <c r="RCX93"/>
      <c r="RCY93"/>
      <c r="RCZ93"/>
      <c r="RDA93"/>
      <c r="RDB93"/>
      <c r="RDC93"/>
      <c r="RDD93"/>
      <c r="RDE93"/>
      <c r="RDF93"/>
      <c r="RDG93"/>
      <c r="RDH93"/>
      <c r="RDI93"/>
      <c r="RDJ93"/>
      <c r="RDK93"/>
      <c r="RDL93"/>
      <c r="RDM93"/>
      <c r="RDN93"/>
      <c r="RDO93"/>
      <c r="RDP93"/>
      <c r="RDQ93"/>
      <c r="RDR93"/>
      <c r="RDS93"/>
      <c r="RDT93"/>
      <c r="RDU93"/>
      <c r="RDV93"/>
      <c r="RDW93"/>
      <c r="RDX93"/>
      <c r="RDY93"/>
      <c r="RDZ93"/>
      <c r="REA93"/>
      <c r="REB93"/>
      <c r="REC93"/>
      <c r="RED93"/>
      <c r="REE93"/>
      <c r="REF93"/>
      <c r="REG93"/>
      <c r="REH93"/>
      <c r="REI93"/>
      <c r="REJ93"/>
      <c r="REK93"/>
      <c r="REL93"/>
      <c r="REM93"/>
      <c r="REN93"/>
      <c r="REO93"/>
      <c r="REP93"/>
      <c r="REQ93"/>
      <c r="RER93"/>
      <c r="RES93"/>
      <c r="RET93"/>
      <c r="REU93"/>
      <c r="REV93"/>
      <c r="REW93"/>
      <c r="REX93"/>
      <c r="REY93"/>
      <c r="REZ93"/>
      <c r="RFA93"/>
      <c r="RFB93"/>
      <c r="RFC93"/>
      <c r="RFD93"/>
      <c r="RFE93"/>
      <c r="RFF93"/>
      <c r="RFG93"/>
      <c r="RFH93"/>
      <c r="RFI93"/>
      <c r="RFJ93"/>
      <c r="RFK93"/>
      <c r="RFL93"/>
      <c r="RFM93"/>
      <c r="RFN93"/>
      <c r="RFO93"/>
      <c r="RFP93"/>
      <c r="RFQ93"/>
      <c r="RFR93"/>
      <c r="RFS93"/>
      <c r="RFT93"/>
      <c r="RFU93"/>
      <c r="RFV93"/>
      <c r="RFW93"/>
      <c r="RFX93"/>
      <c r="RFY93"/>
      <c r="RFZ93"/>
      <c r="RGA93"/>
      <c r="RGB93"/>
      <c r="RGC93"/>
      <c r="RGD93"/>
      <c r="RGE93"/>
      <c r="RGF93"/>
      <c r="RGG93"/>
      <c r="RGH93"/>
      <c r="RGI93"/>
      <c r="RGJ93"/>
      <c r="RGK93"/>
      <c r="RGL93"/>
      <c r="RGM93"/>
      <c r="RGN93"/>
      <c r="RGO93"/>
      <c r="RGP93"/>
      <c r="RGQ93"/>
      <c r="RGR93"/>
      <c r="RGS93"/>
      <c r="RGT93"/>
      <c r="RGU93"/>
      <c r="RGV93"/>
      <c r="RGW93"/>
      <c r="RGX93"/>
      <c r="RGY93"/>
      <c r="RGZ93"/>
      <c r="RHA93"/>
      <c r="RHB93"/>
      <c r="RHC93"/>
      <c r="RHD93"/>
      <c r="RHE93"/>
      <c r="RHF93"/>
      <c r="RHG93"/>
      <c r="RHH93"/>
      <c r="RHI93"/>
      <c r="RHJ93"/>
      <c r="RHK93"/>
      <c r="RHL93"/>
      <c r="RHM93"/>
      <c r="RHN93"/>
      <c r="RHO93"/>
      <c r="RHP93"/>
      <c r="RHQ93"/>
      <c r="RHR93"/>
      <c r="RHS93"/>
      <c r="RHT93"/>
      <c r="RHU93"/>
      <c r="RHV93"/>
      <c r="RHW93"/>
      <c r="RHX93"/>
      <c r="RHY93"/>
      <c r="RHZ93"/>
      <c r="RIA93"/>
      <c r="RIB93"/>
      <c r="RIC93"/>
      <c r="RID93"/>
      <c r="RIE93"/>
      <c r="RIF93"/>
      <c r="RIG93"/>
      <c r="RIH93"/>
      <c r="RII93"/>
      <c r="RIJ93"/>
      <c r="RIK93"/>
      <c r="RIL93"/>
      <c r="RIM93"/>
      <c r="RIN93"/>
      <c r="RIO93"/>
      <c r="RIP93"/>
      <c r="RIQ93"/>
      <c r="RIR93"/>
      <c r="RIS93"/>
      <c r="RIT93"/>
      <c r="RIU93"/>
      <c r="RIV93"/>
      <c r="RIW93"/>
      <c r="RIX93"/>
      <c r="RIY93"/>
      <c r="RIZ93"/>
      <c r="RJA93"/>
      <c r="RJB93"/>
      <c r="RJC93"/>
      <c r="RJD93"/>
      <c r="RJE93"/>
      <c r="RJF93"/>
      <c r="RJG93"/>
      <c r="RJH93"/>
      <c r="RJI93"/>
      <c r="RJJ93"/>
      <c r="RJK93"/>
      <c r="RJL93"/>
      <c r="RJM93"/>
      <c r="RJN93"/>
      <c r="RJO93"/>
      <c r="RJP93"/>
      <c r="RJQ93"/>
      <c r="RJR93"/>
      <c r="RJS93"/>
      <c r="RJT93"/>
      <c r="RJU93"/>
      <c r="RJV93"/>
      <c r="RJW93"/>
      <c r="RJX93"/>
      <c r="RJY93"/>
      <c r="RJZ93"/>
      <c r="RKA93"/>
      <c r="RKB93"/>
      <c r="RKC93"/>
      <c r="RKD93"/>
      <c r="RKE93"/>
      <c r="RKF93"/>
      <c r="RKG93"/>
      <c r="RKH93"/>
      <c r="RKI93"/>
      <c r="RKJ93"/>
      <c r="RKK93"/>
      <c r="RKL93"/>
      <c r="RKM93"/>
      <c r="RKN93"/>
      <c r="RKO93"/>
      <c r="RKP93"/>
      <c r="RKQ93"/>
      <c r="RKR93"/>
      <c r="RKS93"/>
      <c r="RKT93"/>
      <c r="RKU93"/>
      <c r="RKV93"/>
      <c r="RKW93"/>
      <c r="RKX93"/>
      <c r="RKY93"/>
      <c r="RKZ93"/>
      <c r="RLA93"/>
      <c r="RLB93"/>
      <c r="RLC93"/>
      <c r="RLD93"/>
      <c r="RLE93"/>
      <c r="RLF93"/>
      <c r="RLG93"/>
      <c r="RLH93"/>
      <c r="RLI93"/>
      <c r="RLJ93"/>
      <c r="RLK93"/>
      <c r="RLL93"/>
      <c r="RLM93"/>
      <c r="RLN93"/>
      <c r="RLO93"/>
      <c r="RLP93"/>
      <c r="RLQ93"/>
      <c r="RLR93"/>
      <c r="RLS93"/>
      <c r="RLT93"/>
      <c r="RLU93"/>
      <c r="RLV93"/>
      <c r="RLW93"/>
      <c r="RLX93"/>
      <c r="RLY93"/>
      <c r="RLZ93"/>
      <c r="RMA93"/>
      <c r="RMB93"/>
      <c r="RMC93"/>
      <c r="RMD93"/>
      <c r="RME93"/>
      <c r="RMF93"/>
      <c r="RMG93"/>
      <c r="RMH93"/>
      <c r="RMI93"/>
      <c r="RMJ93"/>
      <c r="RMK93"/>
      <c r="RML93"/>
      <c r="RMM93"/>
      <c r="RMN93"/>
      <c r="RMO93"/>
      <c r="RMP93"/>
      <c r="RMQ93"/>
      <c r="RMR93"/>
      <c r="RMS93"/>
      <c r="RMT93"/>
      <c r="RMU93"/>
      <c r="RMV93"/>
      <c r="RMW93"/>
      <c r="RMX93"/>
      <c r="RMY93"/>
      <c r="RMZ93"/>
      <c r="RNA93"/>
      <c r="RNB93"/>
      <c r="RNC93"/>
      <c r="RND93"/>
      <c r="RNE93"/>
      <c r="RNF93"/>
      <c r="RNG93"/>
      <c r="RNH93"/>
      <c r="RNI93"/>
      <c r="RNJ93"/>
      <c r="RNK93"/>
      <c r="RNL93"/>
      <c r="RNM93"/>
      <c r="RNN93"/>
      <c r="RNO93"/>
      <c r="RNP93"/>
      <c r="RNQ93"/>
      <c r="RNR93"/>
      <c r="RNS93"/>
      <c r="RNT93"/>
      <c r="RNU93"/>
      <c r="RNV93"/>
      <c r="RNW93"/>
      <c r="RNX93"/>
      <c r="RNY93"/>
      <c r="RNZ93"/>
      <c r="ROA93"/>
      <c r="ROB93"/>
      <c r="ROC93"/>
      <c r="ROD93"/>
      <c r="ROE93"/>
      <c r="ROF93"/>
      <c r="ROG93"/>
      <c r="ROH93"/>
      <c r="ROI93"/>
      <c r="ROJ93"/>
      <c r="ROK93"/>
      <c r="ROL93"/>
      <c r="ROM93"/>
      <c r="RON93"/>
      <c r="ROO93"/>
      <c r="ROP93"/>
      <c r="ROQ93"/>
      <c r="ROR93"/>
      <c r="ROS93"/>
      <c r="ROT93"/>
      <c r="ROU93"/>
      <c r="ROV93"/>
      <c r="ROW93"/>
      <c r="ROX93"/>
      <c r="ROY93"/>
      <c r="ROZ93"/>
      <c r="RPA93"/>
      <c r="RPB93"/>
      <c r="RPC93"/>
      <c r="RPD93"/>
      <c r="RPE93"/>
      <c r="RPF93"/>
      <c r="RPG93"/>
      <c r="RPH93"/>
      <c r="RPI93"/>
      <c r="RPJ93"/>
      <c r="RPK93"/>
      <c r="RPL93"/>
      <c r="RPM93"/>
      <c r="RPN93"/>
      <c r="RPO93"/>
      <c r="RPP93"/>
      <c r="RPQ93"/>
      <c r="RPR93"/>
      <c r="RPS93"/>
      <c r="RPT93"/>
      <c r="RPU93"/>
      <c r="RPV93"/>
      <c r="RPW93"/>
      <c r="RPX93"/>
      <c r="RPY93"/>
      <c r="RPZ93"/>
      <c r="RQA93"/>
      <c r="RQB93"/>
      <c r="RQC93"/>
      <c r="RQD93"/>
      <c r="RQE93"/>
      <c r="RQF93"/>
      <c r="RQG93"/>
      <c r="RQH93"/>
      <c r="RQI93"/>
      <c r="RQJ93"/>
      <c r="RQK93"/>
      <c r="RQL93"/>
      <c r="RQM93"/>
      <c r="RQN93"/>
      <c r="RQO93"/>
      <c r="RQP93"/>
      <c r="RQQ93"/>
      <c r="RQR93"/>
      <c r="RQS93"/>
      <c r="RQT93"/>
      <c r="RQU93"/>
      <c r="RQV93"/>
      <c r="RQW93"/>
      <c r="RQX93"/>
      <c r="RQY93"/>
      <c r="RQZ93"/>
      <c r="RRA93"/>
      <c r="RRB93"/>
      <c r="RRC93"/>
      <c r="RRD93"/>
      <c r="RRE93"/>
      <c r="RRF93"/>
      <c r="RRG93"/>
      <c r="RRH93"/>
      <c r="RRI93"/>
      <c r="RRJ93"/>
      <c r="RRK93"/>
      <c r="RRL93"/>
      <c r="RRM93"/>
      <c r="RRN93"/>
      <c r="RRO93"/>
      <c r="RRP93"/>
      <c r="RRQ93"/>
      <c r="RRR93"/>
      <c r="RRS93"/>
      <c r="RRT93"/>
      <c r="RRU93"/>
      <c r="RRV93"/>
      <c r="RRW93"/>
      <c r="RRX93"/>
      <c r="RRY93"/>
      <c r="RRZ93"/>
      <c r="RSA93"/>
      <c r="RSB93"/>
      <c r="RSC93"/>
      <c r="RSD93"/>
      <c r="RSE93"/>
      <c r="RSF93"/>
      <c r="RSG93"/>
      <c r="RSH93"/>
      <c r="RSI93"/>
      <c r="RSJ93"/>
      <c r="RSK93"/>
      <c r="RSL93"/>
      <c r="RSM93"/>
      <c r="RSN93"/>
      <c r="RSO93"/>
      <c r="RSP93"/>
      <c r="RSQ93"/>
      <c r="RSR93"/>
      <c r="RSS93"/>
      <c r="RST93"/>
      <c r="RSU93"/>
      <c r="RSV93"/>
      <c r="RSW93"/>
      <c r="RSX93"/>
      <c r="RSY93"/>
      <c r="RSZ93"/>
      <c r="RTA93"/>
      <c r="RTB93"/>
      <c r="RTC93"/>
      <c r="RTD93"/>
      <c r="RTE93"/>
      <c r="RTF93"/>
      <c r="RTG93"/>
      <c r="RTH93"/>
      <c r="RTI93"/>
      <c r="RTJ93"/>
      <c r="RTK93"/>
      <c r="RTL93"/>
      <c r="RTM93"/>
      <c r="RTN93"/>
      <c r="RTO93"/>
      <c r="RTP93"/>
      <c r="RTQ93"/>
      <c r="RTR93"/>
      <c r="RTS93"/>
      <c r="RTT93"/>
      <c r="RTU93"/>
      <c r="RTV93"/>
      <c r="RTW93"/>
      <c r="RTX93"/>
      <c r="RTY93"/>
      <c r="RTZ93"/>
      <c r="RUA93"/>
      <c r="RUB93"/>
      <c r="RUC93"/>
      <c r="RUD93"/>
      <c r="RUE93"/>
      <c r="RUF93"/>
      <c r="RUG93"/>
      <c r="RUH93"/>
      <c r="RUI93"/>
      <c r="RUJ93"/>
      <c r="RUK93"/>
      <c r="RUL93"/>
      <c r="RUM93"/>
      <c r="RUN93"/>
      <c r="RUO93"/>
      <c r="RUP93"/>
      <c r="RUQ93"/>
      <c r="RUR93"/>
      <c r="RUS93"/>
      <c r="RUT93"/>
      <c r="RUU93"/>
      <c r="RUV93"/>
      <c r="RUW93"/>
      <c r="RUX93"/>
      <c r="RUY93"/>
      <c r="RUZ93"/>
      <c r="RVA93"/>
      <c r="RVB93"/>
      <c r="RVC93"/>
      <c r="RVD93"/>
      <c r="RVE93"/>
      <c r="RVF93"/>
      <c r="RVG93"/>
      <c r="RVH93"/>
      <c r="RVI93"/>
      <c r="RVJ93"/>
      <c r="RVK93"/>
      <c r="RVL93"/>
      <c r="RVM93"/>
      <c r="RVN93"/>
      <c r="RVO93"/>
      <c r="RVP93"/>
      <c r="RVQ93"/>
      <c r="RVR93"/>
      <c r="RVS93"/>
      <c r="RVT93"/>
      <c r="RVU93"/>
      <c r="RVV93"/>
      <c r="RVW93"/>
      <c r="RVX93"/>
      <c r="RVY93"/>
      <c r="RVZ93"/>
      <c r="RWA93"/>
      <c r="RWB93"/>
      <c r="RWC93"/>
      <c r="RWD93"/>
      <c r="RWE93"/>
      <c r="RWF93"/>
      <c r="RWG93"/>
      <c r="RWH93"/>
      <c r="RWI93"/>
      <c r="RWJ93"/>
      <c r="RWK93"/>
      <c r="RWL93"/>
      <c r="RWM93"/>
      <c r="RWN93"/>
      <c r="RWO93"/>
      <c r="RWP93"/>
      <c r="RWQ93"/>
      <c r="RWR93"/>
      <c r="RWS93"/>
      <c r="RWT93"/>
      <c r="RWU93"/>
      <c r="RWV93"/>
      <c r="RWW93"/>
      <c r="RWX93"/>
      <c r="RWY93"/>
      <c r="RWZ93"/>
      <c r="RXA93"/>
      <c r="RXB93"/>
      <c r="RXC93"/>
      <c r="RXD93"/>
      <c r="RXE93"/>
      <c r="RXF93"/>
      <c r="RXG93"/>
      <c r="RXH93"/>
      <c r="RXI93"/>
      <c r="RXJ93"/>
      <c r="RXK93"/>
      <c r="RXL93"/>
      <c r="RXM93"/>
      <c r="RXN93"/>
      <c r="RXO93"/>
      <c r="RXP93"/>
      <c r="RXQ93"/>
      <c r="RXR93"/>
      <c r="RXS93"/>
      <c r="RXT93"/>
      <c r="RXU93"/>
      <c r="RXV93"/>
      <c r="RXW93"/>
      <c r="RXX93"/>
      <c r="RXY93"/>
      <c r="RXZ93"/>
      <c r="RYA93"/>
      <c r="RYB93"/>
      <c r="RYC93"/>
      <c r="RYD93"/>
      <c r="RYE93"/>
      <c r="RYF93"/>
      <c r="RYG93"/>
      <c r="RYH93"/>
      <c r="RYI93"/>
      <c r="RYJ93"/>
      <c r="RYK93"/>
      <c r="RYL93"/>
      <c r="RYM93"/>
      <c r="RYN93"/>
      <c r="RYO93"/>
      <c r="RYP93"/>
      <c r="RYQ93"/>
      <c r="RYR93"/>
      <c r="RYS93"/>
      <c r="RYT93"/>
      <c r="RYU93"/>
      <c r="RYV93"/>
      <c r="RYW93"/>
      <c r="RYX93"/>
      <c r="RYY93"/>
      <c r="RYZ93"/>
      <c r="RZA93"/>
      <c r="RZB93"/>
      <c r="RZC93"/>
      <c r="RZD93"/>
      <c r="RZE93"/>
      <c r="RZF93"/>
      <c r="RZG93"/>
      <c r="RZH93"/>
      <c r="RZI93"/>
      <c r="RZJ93"/>
      <c r="RZK93"/>
      <c r="RZL93"/>
      <c r="RZM93"/>
      <c r="RZN93"/>
      <c r="RZO93"/>
      <c r="RZP93"/>
      <c r="RZQ93"/>
      <c r="RZR93"/>
      <c r="RZS93"/>
      <c r="RZT93"/>
      <c r="RZU93"/>
      <c r="RZV93"/>
      <c r="RZW93"/>
      <c r="RZX93"/>
      <c r="RZY93"/>
      <c r="RZZ93"/>
      <c r="SAA93"/>
      <c r="SAB93"/>
      <c r="SAC93"/>
      <c r="SAD93"/>
      <c r="SAE93"/>
      <c r="SAF93"/>
      <c r="SAG93"/>
      <c r="SAH93"/>
      <c r="SAI93"/>
      <c r="SAJ93"/>
      <c r="SAK93"/>
      <c r="SAL93"/>
      <c r="SAM93"/>
      <c r="SAN93"/>
      <c r="SAO93"/>
      <c r="SAP93"/>
      <c r="SAQ93"/>
      <c r="SAR93"/>
      <c r="SAS93"/>
      <c r="SAT93"/>
      <c r="SAU93"/>
      <c r="SAV93"/>
      <c r="SAW93"/>
      <c r="SAX93"/>
      <c r="SAY93"/>
      <c r="SAZ93"/>
      <c r="SBA93"/>
      <c r="SBB93"/>
      <c r="SBC93"/>
      <c r="SBD93"/>
      <c r="SBE93"/>
      <c r="SBF93"/>
      <c r="SBG93"/>
      <c r="SBH93"/>
      <c r="SBI93"/>
      <c r="SBJ93"/>
      <c r="SBK93"/>
      <c r="SBL93"/>
      <c r="SBM93"/>
      <c r="SBN93"/>
      <c r="SBO93"/>
      <c r="SBP93"/>
      <c r="SBQ93"/>
      <c r="SBR93"/>
      <c r="SBS93"/>
      <c r="SBT93"/>
      <c r="SBU93"/>
      <c r="SBV93"/>
      <c r="SBW93"/>
      <c r="SBX93"/>
      <c r="SBY93"/>
      <c r="SBZ93"/>
      <c r="SCA93"/>
      <c r="SCB93"/>
      <c r="SCC93"/>
      <c r="SCD93"/>
      <c r="SCE93"/>
      <c r="SCF93"/>
      <c r="SCG93"/>
      <c r="SCH93"/>
      <c r="SCI93"/>
      <c r="SCJ93"/>
      <c r="SCK93"/>
      <c r="SCL93"/>
      <c r="SCM93"/>
      <c r="SCN93"/>
      <c r="SCO93"/>
      <c r="SCP93"/>
      <c r="SCQ93"/>
      <c r="SCR93"/>
      <c r="SCS93"/>
      <c r="SCT93"/>
      <c r="SCU93"/>
      <c r="SCV93"/>
      <c r="SCW93"/>
      <c r="SCX93"/>
      <c r="SCY93"/>
      <c r="SCZ93"/>
      <c r="SDA93"/>
      <c r="SDB93"/>
      <c r="SDC93"/>
      <c r="SDD93"/>
      <c r="SDE93"/>
      <c r="SDF93"/>
      <c r="SDG93"/>
      <c r="SDH93"/>
      <c r="SDI93"/>
      <c r="SDJ93"/>
      <c r="SDK93"/>
      <c r="SDL93"/>
      <c r="SDM93"/>
      <c r="SDN93"/>
      <c r="SDO93"/>
      <c r="SDP93"/>
      <c r="SDQ93"/>
      <c r="SDR93"/>
      <c r="SDS93"/>
      <c r="SDT93"/>
      <c r="SDU93"/>
      <c r="SDV93"/>
      <c r="SDW93"/>
      <c r="SDX93"/>
      <c r="SDY93"/>
      <c r="SDZ93"/>
      <c r="SEA93"/>
      <c r="SEB93"/>
      <c r="SEC93"/>
      <c r="SED93"/>
      <c r="SEE93"/>
      <c r="SEF93"/>
      <c r="SEG93"/>
      <c r="SEH93"/>
      <c r="SEI93"/>
      <c r="SEJ93"/>
      <c r="SEK93"/>
      <c r="SEL93"/>
      <c r="SEM93"/>
      <c r="SEN93"/>
      <c r="SEO93"/>
      <c r="SEP93"/>
      <c r="SEQ93"/>
      <c r="SER93"/>
      <c r="SES93"/>
      <c r="SET93"/>
      <c r="SEU93"/>
      <c r="SEV93"/>
      <c r="SEW93"/>
      <c r="SEX93"/>
      <c r="SEY93"/>
      <c r="SEZ93"/>
      <c r="SFA93"/>
      <c r="SFB93"/>
      <c r="SFC93"/>
      <c r="SFD93"/>
      <c r="SFE93"/>
      <c r="SFF93"/>
      <c r="SFG93"/>
      <c r="SFH93"/>
      <c r="SFI93"/>
      <c r="SFJ93"/>
      <c r="SFK93"/>
      <c r="SFL93"/>
      <c r="SFM93"/>
      <c r="SFN93"/>
      <c r="SFO93"/>
      <c r="SFP93"/>
      <c r="SFQ93"/>
      <c r="SFR93"/>
      <c r="SFS93"/>
      <c r="SFT93"/>
      <c r="SFU93"/>
      <c r="SFV93"/>
      <c r="SFW93"/>
      <c r="SFX93"/>
      <c r="SFY93"/>
      <c r="SFZ93"/>
      <c r="SGA93"/>
      <c r="SGB93"/>
      <c r="SGC93"/>
      <c r="SGD93"/>
      <c r="SGE93"/>
      <c r="SGF93"/>
      <c r="SGG93"/>
      <c r="SGH93"/>
      <c r="SGI93"/>
      <c r="SGJ93"/>
      <c r="SGK93"/>
      <c r="SGL93"/>
      <c r="SGM93"/>
      <c r="SGN93"/>
      <c r="SGO93"/>
      <c r="SGP93"/>
      <c r="SGQ93"/>
      <c r="SGR93"/>
      <c r="SGS93"/>
      <c r="SGT93"/>
      <c r="SGU93"/>
      <c r="SGV93"/>
      <c r="SGW93"/>
      <c r="SGX93"/>
      <c r="SGY93"/>
      <c r="SGZ93"/>
      <c r="SHA93"/>
      <c r="SHB93"/>
      <c r="SHC93"/>
      <c r="SHD93"/>
      <c r="SHE93"/>
      <c r="SHF93"/>
      <c r="SHG93"/>
      <c r="SHH93"/>
      <c r="SHI93"/>
      <c r="SHJ93"/>
      <c r="SHK93"/>
      <c r="SHL93"/>
      <c r="SHM93"/>
      <c r="SHN93"/>
      <c r="SHO93"/>
      <c r="SHP93"/>
      <c r="SHQ93"/>
      <c r="SHR93"/>
      <c r="SHS93"/>
      <c r="SHT93"/>
      <c r="SHU93"/>
      <c r="SHV93"/>
      <c r="SHW93"/>
      <c r="SHX93"/>
      <c r="SHY93"/>
      <c r="SHZ93"/>
      <c r="SIA93"/>
      <c r="SIB93"/>
      <c r="SIC93"/>
      <c r="SID93"/>
      <c r="SIE93"/>
      <c r="SIF93"/>
      <c r="SIG93"/>
      <c r="SIH93"/>
      <c r="SII93"/>
      <c r="SIJ93"/>
      <c r="SIK93"/>
      <c r="SIL93"/>
      <c r="SIM93"/>
      <c r="SIN93"/>
      <c r="SIO93"/>
      <c r="SIP93"/>
      <c r="SIQ93"/>
      <c r="SIR93"/>
      <c r="SIS93"/>
      <c r="SIT93"/>
      <c r="SIU93"/>
      <c r="SIV93"/>
      <c r="SIW93"/>
      <c r="SIX93"/>
      <c r="SIY93"/>
      <c r="SIZ93"/>
      <c r="SJA93"/>
      <c r="SJB93"/>
      <c r="SJC93"/>
      <c r="SJD93"/>
      <c r="SJE93"/>
      <c r="SJF93"/>
      <c r="SJG93"/>
      <c r="SJH93"/>
      <c r="SJI93"/>
      <c r="SJJ93"/>
      <c r="SJK93"/>
      <c r="SJL93"/>
      <c r="SJM93"/>
      <c r="SJN93"/>
      <c r="SJO93"/>
      <c r="SJP93"/>
      <c r="SJQ93"/>
      <c r="SJR93"/>
      <c r="SJS93"/>
      <c r="SJT93"/>
      <c r="SJU93"/>
      <c r="SJV93"/>
      <c r="SJW93"/>
      <c r="SJX93"/>
      <c r="SJY93"/>
      <c r="SJZ93"/>
      <c r="SKA93"/>
      <c r="SKB93"/>
      <c r="SKC93"/>
      <c r="SKD93"/>
      <c r="SKE93"/>
      <c r="SKF93"/>
      <c r="SKG93"/>
      <c r="SKH93"/>
      <c r="SKI93"/>
      <c r="SKJ93"/>
      <c r="SKK93"/>
      <c r="SKL93"/>
      <c r="SKM93"/>
      <c r="SKN93"/>
      <c r="SKO93"/>
      <c r="SKP93"/>
      <c r="SKQ93"/>
      <c r="SKR93"/>
      <c r="SKS93"/>
      <c r="SKT93"/>
      <c r="SKU93"/>
      <c r="SKV93"/>
      <c r="SKW93"/>
      <c r="SKX93"/>
      <c r="SKY93"/>
      <c r="SKZ93"/>
      <c r="SLA93"/>
      <c r="SLB93"/>
      <c r="SLC93"/>
      <c r="SLD93"/>
      <c r="SLE93"/>
      <c r="SLF93"/>
      <c r="SLG93"/>
      <c r="SLH93"/>
      <c r="SLI93"/>
      <c r="SLJ93"/>
      <c r="SLK93"/>
      <c r="SLL93"/>
      <c r="SLM93"/>
      <c r="SLN93"/>
      <c r="SLO93"/>
      <c r="SLP93"/>
      <c r="SLQ93"/>
      <c r="SLR93"/>
      <c r="SLS93"/>
      <c r="SLT93"/>
      <c r="SLU93"/>
      <c r="SLV93"/>
      <c r="SLW93"/>
      <c r="SLX93"/>
      <c r="SLY93"/>
      <c r="SLZ93"/>
      <c r="SMA93"/>
      <c r="SMB93"/>
      <c r="SMC93"/>
      <c r="SMD93"/>
      <c r="SME93"/>
      <c r="SMF93"/>
      <c r="SMG93"/>
      <c r="SMH93"/>
      <c r="SMI93"/>
      <c r="SMJ93"/>
      <c r="SMK93"/>
      <c r="SML93"/>
      <c r="SMM93"/>
      <c r="SMN93"/>
      <c r="SMO93"/>
      <c r="SMP93"/>
      <c r="SMQ93"/>
      <c r="SMR93"/>
      <c r="SMS93"/>
      <c r="SMT93"/>
      <c r="SMU93"/>
      <c r="SMV93"/>
      <c r="SMW93"/>
      <c r="SMX93"/>
      <c r="SMY93"/>
      <c r="SMZ93"/>
      <c r="SNA93"/>
      <c r="SNB93"/>
      <c r="SNC93"/>
      <c r="SND93"/>
      <c r="SNE93"/>
      <c r="SNF93"/>
      <c r="SNG93"/>
      <c r="SNH93"/>
      <c r="SNI93"/>
      <c r="SNJ93"/>
      <c r="SNK93"/>
      <c r="SNL93"/>
      <c r="SNM93"/>
      <c r="SNN93"/>
      <c r="SNO93"/>
      <c r="SNP93"/>
      <c r="SNQ93"/>
      <c r="SNR93"/>
      <c r="SNS93"/>
      <c r="SNT93"/>
      <c r="SNU93"/>
      <c r="SNV93"/>
      <c r="SNW93"/>
      <c r="SNX93"/>
      <c r="SNY93"/>
      <c r="SNZ93"/>
      <c r="SOA93"/>
      <c r="SOB93"/>
      <c r="SOC93"/>
      <c r="SOD93"/>
      <c r="SOE93"/>
      <c r="SOF93"/>
      <c r="SOG93"/>
      <c r="SOH93"/>
      <c r="SOI93"/>
      <c r="SOJ93"/>
      <c r="SOK93"/>
      <c r="SOL93"/>
      <c r="SOM93"/>
      <c r="SON93"/>
      <c r="SOO93"/>
      <c r="SOP93"/>
      <c r="SOQ93"/>
      <c r="SOR93"/>
      <c r="SOS93"/>
      <c r="SOT93"/>
      <c r="SOU93"/>
      <c r="SOV93"/>
      <c r="SOW93"/>
      <c r="SOX93"/>
      <c r="SOY93"/>
      <c r="SOZ93"/>
      <c r="SPA93"/>
      <c r="SPB93"/>
      <c r="SPC93"/>
      <c r="SPD93"/>
      <c r="SPE93"/>
      <c r="SPF93"/>
      <c r="SPG93"/>
      <c r="SPH93"/>
      <c r="SPI93"/>
      <c r="SPJ93"/>
      <c r="SPK93"/>
      <c r="SPL93"/>
      <c r="SPM93"/>
      <c r="SPN93"/>
      <c r="SPO93"/>
      <c r="SPP93"/>
      <c r="SPQ93"/>
      <c r="SPR93"/>
      <c r="SPS93"/>
      <c r="SPT93"/>
      <c r="SPU93"/>
      <c r="SPV93"/>
      <c r="SPW93"/>
      <c r="SPX93"/>
      <c r="SPY93"/>
      <c r="SPZ93"/>
      <c r="SQA93"/>
      <c r="SQB93"/>
      <c r="SQC93"/>
      <c r="SQD93"/>
      <c r="SQE93"/>
      <c r="SQF93"/>
      <c r="SQG93"/>
      <c r="SQH93"/>
      <c r="SQI93"/>
      <c r="SQJ93"/>
      <c r="SQK93"/>
      <c r="SQL93"/>
      <c r="SQM93"/>
      <c r="SQN93"/>
      <c r="SQO93"/>
      <c r="SQP93"/>
      <c r="SQQ93"/>
      <c r="SQR93"/>
      <c r="SQS93"/>
      <c r="SQT93"/>
      <c r="SQU93"/>
      <c r="SQV93"/>
      <c r="SQW93"/>
      <c r="SQX93"/>
      <c r="SQY93"/>
      <c r="SQZ93"/>
      <c r="SRA93"/>
      <c r="SRB93"/>
      <c r="SRC93"/>
      <c r="SRD93"/>
      <c r="SRE93"/>
      <c r="SRF93"/>
      <c r="SRG93"/>
      <c r="SRH93"/>
      <c r="SRI93"/>
      <c r="SRJ93"/>
      <c r="SRK93"/>
      <c r="SRL93"/>
      <c r="SRM93"/>
      <c r="SRN93"/>
      <c r="SRO93"/>
      <c r="SRP93"/>
      <c r="SRQ93"/>
      <c r="SRR93"/>
      <c r="SRS93"/>
      <c r="SRT93"/>
      <c r="SRU93"/>
      <c r="SRV93"/>
      <c r="SRW93"/>
      <c r="SRX93"/>
      <c r="SRY93"/>
      <c r="SRZ93"/>
      <c r="SSA93"/>
      <c r="SSB93"/>
      <c r="SSC93"/>
      <c r="SSD93"/>
      <c r="SSE93"/>
      <c r="SSF93"/>
      <c r="SSG93"/>
      <c r="SSH93"/>
      <c r="SSI93"/>
      <c r="SSJ93"/>
      <c r="SSK93"/>
      <c r="SSL93"/>
      <c r="SSM93"/>
      <c r="SSN93"/>
      <c r="SSO93"/>
      <c r="SSP93"/>
      <c r="SSQ93"/>
      <c r="SSR93"/>
      <c r="SSS93"/>
      <c r="SST93"/>
      <c r="SSU93"/>
      <c r="SSV93"/>
      <c r="SSW93"/>
      <c r="SSX93"/>
      <c r="SSY93"/>
      <c r="SSZ93"/>
      <c r="STA93"/>
      <c r="STB93"/>
      <c r="STC93"/>
      <c r="STD93"/>
      <c r="STE93"/>
      <c r="STF93"/>
      <c r="STG93"/>
      <c r="STH93"/>
      <c r="STI93"/>
      <c r="STJ93"/>
      <c r="STK93"/>
      <c r="STL93"/>
      <c r="STM93"/>
      <c r="STN93"/>
      <c r="STO93"/>
      <c r="STP93"/>
      <c r="STQ93"/>
      <c r="STR93"/>
      <c r="STS93"/>
      <c r="STT93"/>
      <c r="STU93"/>
      <c r="STV93"/>
      <c r="STW93"/>
      <c r="STX93"/>
      <c r="STY93"/>
      <c r="STZ93"/>
      <c r="SUA93"/>
      <c r="SUB93"/>
      <c r="SUC93"/>
      <c r="SUD93"/>
      <c r="SUE93"/>
      <c r="SUF93"/>
      <c r="SUG93"/>
      <c r="SUH93"/>
      <c r="SUI93"/>
      <c r="SUJ93"/>
      <c r="SUK93"/>
      <c r="SUL93"/>
      <c r="SUM93"/>
      <c r="SUN93"/>
      <c r="SUO93"/>
      <c r="SUP93"/>
      <c r="SUQ93"/>
      <c r="SUR93"/>
      <c r="SUS93"/>
      <c r="SUT93"/>
      <c r="SUU93"/>
      <c r="SUV93"/>
      <c r="SUW93"/>
      <c r="SUX93"/>
      <c r="SUY93"/>
      <c r="SUZ93"/>
      <c r="SVA93"/>
      <c r="SVB93"/>
      <c r="SVC93"/>
      <c r="SVD93"/>
      <c r="SVE93"/>
      <c r="SVF93"/>
      <c r="SVG93"/>
      <c r="SVH93"/>
      <c r="SVI93"/>
      <c r="SVJ93"/>
      <c r="SVK93"/>
      <c r="SVL93"/>
      <c r="SVM93"/>
      <c r="SVN93"/>
      <c r="SVO93"/>
      <c r="SVP93"/>
      <c r="SVQ93"/>
      <c r="SVR93"/>
      <c r="SVS93"/>
      <c r="SVT93"/>
      <c r="SVU93"/>
      <c r="SVV93"/>
      <c r="SVW93"/>
      <c r="SVX93"/>
      <c r="SVY93"/>
      <c r="SVZ93"/>
      <c r="SWA93"/>
      <c r="SWB93"/>
      <c r="SWC93"/>
      <c r="SWD93"/>
      <c r="SWE93"/>
      <c r="SWF93"/>
      <c r="SWG93"/>
      <c r="SWH93"/>
      <c r="SWI93"/>
      <c r="SWJ93"/>
      <c r="SWK93"/>
      <c r="SWL93"/>
      <c r="SWM93"/>
      <c r="SWN93"/>
      <c r="SWO93"/>
      <c r="SWP93"/>
      <c r="SWQ93"/>
      <c r="SWR93"/>
      <c r="SWS93"/>
      <c r="SWT93"/>
      <c r="SWU93"/>
      <c r="SWV93"/>
      <c r="SWW93"/>
      <c r="SWX93"/>
      <c r="SWY93"/>
      <c r="SWZ93"/>
      <c r="SXA93"/>
      <c r="SXB93"/>
      <c r="SXC93"/>
      <c r="SXD93"/>
      <c r="SXE93"/>
      <c r="SXF93"/>
      <c r="SXG93"/>
      <c r="SXH93"/>
      <c r="SXI93"/>
      <c r="SXJ93"/>
      <c r="SXK93"/>
      <c r="SXL93"/>
      <c r="SXM93"/>
      <c r="SXN93"/>
      <c r="SXO93"/>
      <c r="SXP93"/>
      <c r="SXQ93"/>
      <c r="SXR93"/>
      <c r="SXS93"/>
      <c r="SXT93"/>
      <c r="SXU93"/>
      <c r="SXV93"/>
      <c r="SXW93"/>
      <c r="SXX93"/>
      <c r="SXY93"/>
      <c r="SXZ93"/>
      <c r="SYA93"/>
      <c r="SYB93"/>
      <c r="SYC93"/>
      <c r="SYD93"/>
      <c r="SYE93"/>
      <c r="SYF93"/>
      <c r="SYG93"/>
      <c r="SYH93"/>
      <c r="SYI93"/>
      <c r="SYJ93"/>
      <c r="SYK93"/>
      <c r="SYL93"/>
      <c r="SYM93"/>
      <c r="SYN93"/>
      <c r="SYO93"/>
      <c r="SYP93"/>
      <c r="SYQ93"/>
      <c r="SYR93"/>
      <c r="SYS93"/>
      <c r="SYT93"/>
      <c r="SYU93"/>
      <c r="SYV93"/>
      <c r="SYW93"/>
      <c r="SYX93"/>
      <c r="SYY93"/>
      <c r="SYZ93"/>
      <c r="SZA93"/>
      <c r="SZB93"/>
      <c r="SZC93"/>
      <c r="SZD93"/>
      <c r="SZE93"/>
      <c r="SZF93"/>
      <c r="SZG93"/>
      <c r="SZH93"/>
      <c r="SZI93"/>
      <c r="SZJ93"/>
      <c r="SZK93"/>
      <c r="SZL93"/>
      <c r="SZM93"/>
      <c r="SZN93"/>
      <c r="SZO93"/>
      <c r="SZP93"/>
      <c r="SZQ93"/>
      <c r="SZR93"/>
      <c r="SZS93"/>
      <c r="SZT93"/>
      <c r="SZU93"/>
      <c r="SZV93"/>
      <c r="SZW93"/>
      <c r="SZX93"/>
      <c r="SZY93"/>
      <c r="SZZ93"/>
      <c r="TAA93"/>
      <c r="TAB93"/>
      <c r="TAC93"/>
      <c r="TAD93"/>
      <c r="TAE93"/>
      <c r="TAF93"/>
      <c r="TAG93"/>
      <c r="TAH93"/>
      <c r="TAI93"/>
      <c r="TAJ93"/>
      <c r="TAK93"/>
      <c r="TAL93"/>
      <c r="TAM93"/>
      <c r="TAN93"/>
      <c r="TAO93"/>
      <c r="TAP93"/>
      <c r="TAQ93"/>
      <c r="TAR93"/>
      <c r="TAS93"/>
      <c r="TAT93"/>
      <c r="TAU93"/>
      <c r="TAV93"/>
      <c r="TAW93"/>
      <c r="TAX93"/>
      <c r="TAY93"/>
      <c r="TAZ93"/>
      <c r="TBA93"/>
      <c r="TBB93"/>
      <c r="TBC93"/>
      <c r="TBD93"/>
      <c r="TBE93"/>
      <c r="TBF93"/>
      <c r="TBG93"/>
      <c r="TBH93"/>
      <c r="TBI93"/>
      <c r="TBJ93"/>
      <c r="TBK93"/>
      <c r="TBL93"/>
      <c r="TBM93"/>
      <c r="TBN93"/>
      <c r="TBO93"/>
      <c r="TBP93"/>
      <c r="TBQ93"/>
      <c r="TBR93"/>
      <c r="TBS93"/>
      <c r="TBT93"/>
      <c r="TBU93"/>
      <c r="TBV93"/>
      <c r="TBW93"/>
      <c r="TBX93"/>
      <c r="TBY93"/>
      <c r="TBZ93"/>
      <c r="TCA93"/>
      <c r="TCB93"/>
      <c r="TCC93"/>
      <c r="TCD93"/>
      <c r="TCE93"/>
      <c r="TCF93"/>
      <c r="TCG93"/>
      <c r="TCH93"/>
      <c r="TCI93"/>
      <c r="TCJ93"/>
      <c r="TCK93"/>
      <c r="TCL93"/>
      <c r="TCM93"/>
      <c r="TCN93"/>
      <c r="TCO93"/>
      <c r="TCP93"/>
      <c r="TCQ93"/>
      <c r="TCR93"/>
      <c r="TCS93"/>
      <c r="TCT93"/>
      <c r="TCU93"/>
      <c r="TCV93"/>
      <c r="TCW93"/>
      <c r="TCX93"/>
      <c r="TCY93"/>
      <c r="TCZ93"/>
      <c r="TDA93"/>
      <c r="TDB93"/>
      <c r="TDC93"/>
      <c r="TDD93"/>
      <c r="TDE93"/>
      <c r="TDF93"/>
      <c r="TDG93"/>
      <c r="TDH93"/>
      <c r="TDI93"/>
      <c r="TDJ93"/>
      <c r="TDK93"/>
      <c r="TDL93"/>
      <c r="TDM93"/>
      <c r="TDN93"/>
      <c r="TDO93"/>
      <c r="TDP93"/>
      <c r="TDQ93"/>
      <c r="TDR93"/>
      <c r="TDS93"/>
      <c r="TDT93"/>
      <c r="TDU93"/>
      <c r="TDV93"/>
      <c r="TDW93"/>
      <c r="TDX93"/>
      <c r="TDY93"/>
      <c r="TDZ93"/>
      <c r="TEA93"/>
      <c r="TEB93"/>
      <c r="TEC93"/>
      <c r="TED93"/>
      <c r="TEE93"/>
      <c r="TEF93"/>
      <c r="TEG93"/>
      <c r="TEH93"/>
      <c r="TEI93"/>
      <c r="TEJ93"/>
      <c r="TEK93"/>
      <c r="TEL93"/>
      <c r="TEM93"/>
      <c r="TEN93"/>
      <c r="TEO93"/>
      <c r="TEP93"/>
      <c r="TEQ93"/>
      <c r="TER93"/>
      <c r="TES93"/>
      <c r="TET93"/>
      <c r="TEU93"/>
      <c r="TEV93"/>
      <c r="TEW93"/>
      <c r="TEX93"/>
      <c r="TEY93"/>
      <c r="TEZ93"/>
      <c r="TFA93"/>
      <c r="TFB93"/>
      <c r="TFC93"/>
      <c r="TFD93"/>
      <c r="TFE93"/>
      <c r="TFF93"/>
      <c r="TFG93"/>
      <c r="TFH93"/>
      <c r="TFI93"/>
      <c r="TFJ93"/>
      <c r="TFK93"/>
      <c r="TFL93"/>
      <c r="TFM93"/>
      <c r="TFN93"/>
      <c r="TFO93"/>
      <c r="TFP93"/>
      <c r="TFQ93"/>
      <c r="TFR93"/>
      <c r="TFS93"/>
      <c r="TFT93"/>
      <c r="TFU93"/>
      <c r="TFV93"/>
      <c r="TFW93"/>
      <c r="TFX93"/>
      <c r="TFY93"/>
      <c r="TFZ93"/>
      <c r="TGA93"/>
      <c r="TGB93"/>
      <c r="TGC93"/>
      <c r="TGD93"/>
      <c r="TGE93"/>
      <c r="TGF93"/>
      <c r="TGG93"/>
      <c r="TGH93"/>
      <c r="TGI93"/>
      <c r="TGJ93"/>
      <c r="TGK93"/>
      <c r="TGL93"/>
      <c r="TGM93"/>
      <c r="TGN93"/>
      <c r="TGO93"/>
      <c r="TGP93"/>
      <c r="TGQ93"/>
      <c r="TGR93"/>
      <c r="TGS93"/>
      <c r="TGT93"/>
      <c r="TGU93"/>
      <c r="TGV93"/>
      <c r="TGW93"/>
      <c r="TGX93"/>
      <c r="TGY93"/>
      <c r="TGZ93"/>
      <c r="THA93"/>
      <c r="THB93"/>
      <c r="THC93"/>
      <c r="THD93"/>
      <c r="THE93"/>
      <c r="THF93"/>
      <c r="THG93"/>
      <c r="THH93"/>
      <c r="THI93"/>
      <c r="THJ93"/>
      <c r="THK93"/>
      <c r="THL93"/>
      <c r="THM93"/>
      <c r="THN93"/>
      <c r="THO93"/>
      <c r="THP93"/>
      <c r="THQ93"/>
      <c r="THR93"/>
      <c r="THS93"/>
      <c r="THT93"/>
      <c r="THU93"/>
      <c r="THV93"/>
      <c r="THW93"/>
      <c r="THX93"/>
      <c r="THY93"/>
      <c r="THZ93"/>
      <c r="TIA93"/>
      <c r="TIB93"/>
      <c r="TIC93"/>
      <c r="TID93"/>
      <c r="TIE93"/>
      <c r="TIF93"/>
      <c r="TIG93"/>
      <c r="TIH93"/>
      <c r="TII93"/>
      <c r="TIJ93"/>
      <c r="TIK93"/>
      <c r="TIL93"/>
      <c r="TIM93"/>
      <c r="TIN93"/>
      <c r="TIO93"/>
      <c r="TIP93"/>
      <c r="TIQ93"/>
      <c r="TIR93"/>
      <c r="TIS93"/>
      <c r="TIT93"/>
      <c r="TIU93"/>
      <c r="TIV93"/>
      <c r="TIW93"/>
      <c r="TIX93"/>
      <c r="TIY93"/>
      <c r="TIZ93"/>
      <c r="TJA93"/>
      <c r="TJB93"/>
      <c r="TJC93"/>
      <c r="TJD93"/>
      <c r="TJE93"/>
      <c r="TJF93"/>
      <c r="TJG93"/>
      <c r="TJH93"/>
      <c r="TJI93"/>
      <c r="TJJ93"/>
      <c r="TJK93"/>
      <c r="TJL93"/>
      <c r="TJM93"/>
      <c r="TJN93"/>
      <c r="TJO93"/>
      <c r="TJP93"/>
      <c r="TJQ93"/>
      <c r="TJR93"/>
      <c r="TJS93"/>
      <c r="TJT93"/>
      <c r="TJU93"/>
      <c r="TJV93"/>
      <c r="TJW93"/>
      <c r="TJX93"/>
      <c r="TJY93"/>
      <c r="TJZ93"/>
      <c r="TKA93"/>
      <c r="TKB93"/>
      <c r="TKC93"/>
      <c r="TKD93"/>
      <c r="TKE93"/>
      <c r="TKF93"/>
      <c r="TKG93"/>
      <c r="TKH93"/>
      <c r="TKI93"/>
      <c r="TKJ93"/>
      <c r="TKK93"/>
      <c r="TKL93"/>
      <c r="TKM93"/>
      <c r="TKN93"/>
      <c r="TKO93"/>
      <c r="TKP93"/>
      <c r="TKQ93"/>
      <c r="TKR93"/>
      <c r="TKS93"/>
      <c r="TKT93"/>
      <c r="TKU93"/>
      <c r="TKV93"/>
      <c r="TKW93"/>
      <c r="TKX93"/>
      <c r="TKY93"/>
      <c r="TKZ93"/>
      <c r="TLA93"/>
      <c r="TLB93"/>
      <c r="TLC93"/>
      <c r="TLD93"/>
      <c r="TLE93"/>
      <c r="TLF93"/>
      <c r="TLG93"/>
      <c r="TLH93"/>
      <c r="TLI93"/>
      <c r="TLJ93"/>
      <c r="TLK93"/>
      <c r="TLL93"/>
      <c r="TLM93"/>
      <c r="TLN93"/>
      <c r="TLO93"/>
      <c r="TLP93"/>
      <c r="TLQ93"/>
      <c r="TLR93"/>
      <c r="TLS93"/>
      <c r="TLT93"/>
      <c r="TLU93"/>
      <c r="TLV93"/>
      <c r="TLW93"/>
      <c r="TLX93"/>
      <c r="TLY93"/>
      <c r="TLZ93"/>
      <c r="TMA93"/>
      <c r="TMB93"/>
      <c r="TMC93"/>
      <c r="TMD93"/>
      <c r="TME93"/>
      <c r="TMF93"/>
      <c r="TMG93"/>
      <c r="TMH93"/>
      <c r="TMI93"/>
      <c r="TMJ93"/>
      <c r="TMK93"/>
      <c r="TML93"/>
      <c r="TMM93"/>
      <c r="TMN93"/>
      <c r="TMO93"/>
      <c r="TMP93"/>
      <c r="TMQ93"/>
      <c r="TMR93"/>
      <c r="TMS93"/>
      <c r="TMT93"/>
      <c r="TMU93"/>
      <c r="TMV93"/>
      <c r="TMW93"/>
      <c r="TMX93"/>
      <c r="TMY93"/>
      <c r="TMZ93"/>
      <c r="TNA93"/>
      <c r="TNB93"/>
      <c r="TNC93"/>
      <c r="TND93"/>
      <c r="TNE93"/>
      <c r="TNF93"/>
      <c r="TNG93"/>
      <c r="TNH93"/>
      <c r="TNI93"/>
      <c r="TNJ93"/>
      <c r="TNK93"/>
      <c r="TNL93"/>
      <c r="TNM93"/>
      <c r="TNN93"/>
      <c r="TNO93"/>
      <c r="TNP93"/>
      <c r="TNQ93"/>
      <c r="TNR93"/>
      <c r="TNS93"/>
      <c r="TNT93"/>
      <c r="TNU93"/>
      <c r="TNV93"/>
      <c r="TNW93"/>
      <c r="TNX93"/>
      <c r="TNY93"/>
      <c r="TNZ93"/>
      <c r="TOA93"/>
      <c r="TOB93"/>
      <c r="TOC93"/>
      <c r="TOD93"/>
      <c r="TOE93"/>
      <c r="TOF93"/>
      <c r="TOG93"/>
      <c r="TOH93"/>
      <c r="TOI93"/>
      <c r="TOJ93"/>
      <c r="TOK93"/>
      <c r="TOL93"/>
      <c r="TOM93"/>
      <c r="TON93"/>
      <c r="TOO93"/>
      <c r="TOP93"/>
      <c r="TOQ93"/>
      <c r="TOR93"/>
      <c r="TOS93"/>
      <c r="TOT93"/>
      <c r="TOU93"/>
      <c r="TOV93"/>
      <c r="TOW93"/>
      <c r="TOX93"/>
      <c r="TOY93"/>
      <c r="TOZ93"/>
      <c r="TPA93"/>
      <c r="TPB93"/>
      <c r="TPC93"/>
      <c r="TPD93"/>
      <c r="TPE93"/>
      <c r="TPF93"/>
      <c r="TPG93"/>
      <c r="TPH93"/>
      <c r="TPI93"/>
      <c r="TPJ93"/>
      <c r="TPK93"/>
      <c r="TPL93"/>
      <c r="TPM93"/>
      <c r="TPN93"/>
      <c r="TPO93"/>
      <c r="TPP93"/>
      <c r="TPQ93"/>
      <c r="TPR93"/>
      <c r="TPS93"/>
      <c r="TPT93"/>
      <c r="TPU93"/>
      <c r="TPV93"/>
      <c r="TPW93"/>
      <c r="TPX93"/>
      <c r="TPY93"/>
      <c r="TPZ93"/>
      <c r="TQA93"/>
      <c r="TQB93"/>
      <c r="TQC93"/>
      <c r="TQD93"/>
      <c r="TQE93"/>
      <c r="TQF93"/>
      <c r="TQG93"/>
      <c r="TQH93"/>
      <c r="TQI93"/>
      <c r="TQJ93"/>
      <c r="TQK93"/>
      <c r="TQL93"/>
      <c r="TQM93"/>
      <c r="TQN93"/>
      <c r="TQO93"/>
      <c r="TQP93"/>
      <c r="TQQ93"/>
      <c r="TQR93"/>
      <c r="TQS93"/>
      <c r="TQT93"/>
      <c r="TQU93"/>
      <c r="TQV93"/>
      <c r="TQW93"/>
      <c r="TQX93"/>
      <c r="TQY93"/>
      <c r="TQZ93"/>
      <c r="TRA93"/>
      <c r="TRB93"/>
      <c r="TRC93"/>
      <c r="TRD93"/>
      <c r="TRE93"/>
      <c r="TRF93"/>
      <c r="TRG93"/>
      <c r="TRH93"/>
      <c r="TRI93"/>
      <c r="TRJ93"/>
      <c r="TRK93"/>
      <c r="TRL93"/>
      <c r="TRM93"/>
      <c r="TRN93"/>
      <c r="TRO93"/>
      <c r="TRP93"/>
      <c r="TRQ93"/>
      <c r="TRR93"/>
      <c r="TRS93"/>
      <c r="TRT93"/>
      <c r="TRU93"/>
      <c r="TRV93"/>
      <c r="TRW93"/>
      <c r="TRX93"/>
      <c r="TRY93"/>
      <c r="TRZ93"/>
      <c r="TSA93"/>
      <c r="TSB93"/>
      <c r="TSC93"/>
      <c r="TSD93"/>
      <c r="TSE93"/>
      <c r="TSF93"/>
      <c r="TSG93"/>
      <c r="TSH93"/>
      <c r="TSI93"/>
      <c r="TSJ93"/>
      <c r="TSK93"/>
      <c r="TSL93"/>
      <c r="TSM93"/>
      <c r="TSN93"/>
      <c r="TSO93"/>
      <c r="TSP93"/>
      <c r="TSQ93"/>
      <c r="TSR93"/>
      <c r="TSS93"/>
      <c r="TST93"/>
      <c r="TSU93"/>
      <c r="TSV93"/>
      <c r="TSW93"/>
      <c r="TSX93"/>
      <c r="TSY93"/>
      <c r="TSZ93"/>
      <c r="TTA93"/>
      <c r="TTB93"/>
      <c r="TTC93"/>
      <c r="TTD93"/>
      <c r="TTE93"/>
      <c r="TTF93"/>
      <c r="TTG93"/>
      <c r="TTH93"/>
      <c r="TTI93"/>
      <c r="TTJ93"/>
      <c r="TTK93"/>
      <c r="TTL93"/>
      <c r="TTM93"/>
      <c r="TTN93"/>
      <c r="TTO93"/>
      <c r="TTP93"/>
      <c r="TTQ93"/>
      <c r="TTR93"/>
      <c r="TTS93"/>
      <c r="TTT93"/>
      <c r="TTU93"/>
      <c r="TTV93"/>
      <c r="TTW93"/>
      <c r="TTX93"/>
      <c r="TTY93"/>
      <c r="TTZ93"/>
      <c r="TUA93"/>
      <c r="TUB93"/>
      <c r="TUC93"/>
      <c r="TUD93"/>
      <c r="TUE93"/>
      <c r="TUF93"/>
      <c r="TUG93"/>
      <c r="TUH93"/>
      <c r="TUI93"/>
      <c r="TUJ93"/>
      <c r="TUK93"/>
      <c r="TUL93"/>
      <c r="TUM93"/>
      <c r="TUN93"/>
      <c r="TUO93"/>
      <c r="TUP93"/>
      <c r="TUQ93"/>
      <c r="TUR93"/>
      <c r="TUS93"/>
      <c r="TUT93"/>
      <c r="TUU93"/>
      <c r="TUV93"/>
      <c r="TUW93"/>
      <c r="TUX93"/>
      <c r="TUY93"/>
      <c r="TUZ93"/>
      <c r="TVA93"/>
      <c r="TVB93"/>
      <c r="TVC93"/>
      <c r="TVD93"/>
      <c r="TVE93"/>
      <c r="TVF93"/>
      <c r="TVG93"/>
      <c r="TVH93"/>
      <c r="TVI93"/>
      <c r="TVJ93"/>
      <c r="TVK93"/>
      <c r="TVL93"/>
      <c r="TVM93"/>
      <c r="TVN93"/>
      <c r="TVO93"/>
      <c r="TVP93"/>
      <c r="TVQ93"/>
      <c r="TVR93"/>
      <c r="TVS93"/>
      <c r="TVT93"/>
      <c r="TVU93"/>
      <c r="TVV93"/>
      <c r="TVW93"/>
      <c r="TVX93"/>
      <c r="TVY93"/>
      <c r="TVZ93"/>
      <c r="TWA93"/>
      <c r="TWB93"/>
      <c r="TWC93"/>
      <c r="TWD93"/>
      <c r="TWE93"/>
      <c r="TWF93"/>
      <c r="TWG93"/>
      <c r="TWH93"/>
      <c r="TWI93"/>
      <c r="TWJ93"/>
      <c r="TWK93"/>
      <c r="TWL93"/>
      <c r="TWM93"/>
      <c r="TWN93"/>
      <c r="TWO93"/>
      <c r="TWP93"/>
      <c r="TWQ93"/>
      <c r="TWR93"/>
      <c r="TWS93"/>
      <c r="TWT93"/>
      <c r="TWU93"/>
      <c r="TWV93"/>
      <c r="TWW93"/>
      <c r="TWX93"/>
      <c r="TWY93"/>
      <c r="TWZ93"/>
      <c r="TXA93"/>
      <c r="TXB93"/>
      <c r="TXC93"/>
      <c r="TXD93"/>
      <c r="TXE93"/>
      <c r="TXF93"/>
      <c r="TXG93"/>
      <c r="TXH93"/>
      <c r="TXI93"/>
      <c r="TXJ93"/>
      <c r="TXK93"/>
      <c r="TXL93"/>
      <c r="TXM93"/>
      <c r="TXN93"/>
      <c r="TXO93"/>
      <c r="TXP93"/>
      <c r="TXQ93"/>
      <c r="TXR93"/>
      <c r="TXS93"/>
      <c r="TXT93"/>
      <c r="TXU93"/>
      <c r="TXV93"/>
      <c r="TXW93"/>
      <c r="TXX93"/>
      <c r="TXY93"/>
      <c r="TXZ93"/>
      <c r="TYA93"/>
      <c r="TYB93"/>
      <c r="TYC93"/>
      <c r="TYD93"/>
      <c r="TYE93"/>
      <c r="TYF93"/>
      <c r="TYG93"/>
      <c r="TYH93"/>
      <c r="TYI93"/>
      <c r="TYJ93"/>
      <c r="TYK93"/>
      <c r="TYL93"/>
      <c r="TYM93"/>
      <c r="TYN93"/>
      <c r="TYO93"/>
      <c r="TYP93"/>
      <c r="TYQ93"/>
      <c r="TYR93"/>
      <c r="TYS93"/>
      <c r="TYT93"/>
      <c r="TYU93"/>
      <c r="TYV93"/>
      <c r="TYW93"/>
      <c r="TYX93"/>
      <c r="TYY93"/>
      <c r="TYZ93"/>
      <c r="TZA93"/>
      <c r="TZB93"/>
      <c r="TZC93"/>
      <c r="TZD93"/>
      <c r="TZE93"/>
      <c r="TZF93"/>
      <c r="TZG93"/>
      <c r="TZH93"/>
      <c r="TZI93"/>
      <c r="TZJ93"/>
      <c r="TZK93"/>
      <c r="TZL93"/>
      <c r="TZM93"/>
      <c r="TZN93"/>
      <c r="TZO93"/>
      <c r="TZP93"/>
      <c r="TZQ93"/>
      <c r="TZR93"/>
      <c r="TZS93"/>
      <c r="TZT93"/>
      <c r="TZU93"/>
      <c r="TZV93"/>
      <c r="TZW93"/>
      <c r="TZX93"/>
      <c r="TZY93"/>
      <c r="TZZ93"/>
      <c r="UAA93"/>
      <c r="UAB93"/>
      <c r="UAC93"/>
      <c r="UAD93"/>
      <c r="UAE93"/>
      <c r="UAF93"/>
      <c r="UAG93"/>
      <c r="UAH93"/>
      <c r="UAI93"/>
      <c r="UAJ93"/>
      <c r="UAK93"/>
      <c r="UAL93"/>
      <c r="UAM93"/>
      <c r="UAN93"/>
      <c r="UAO93"/>
      <c r="UAP93"/>
      <c r="UAQ93"/>
      <c r="UAR93"/>
      <c r="UAS93"/>
      <c r="UAT93"/>
      <c r="UAU93"/>
      <c r="UAV93"/>
      <c r="UAW93"/>
      <c r="UAX93"/>
      <c r="UAY93"/>
      <c r="UAZ93"/>
      <c r="UBA93"/>
      <c r="UBB93"/>
      <c r="UBC93"/>
      <c r="UBD93"/>
      <c r="UBE93"/>
      <c r="UBF93"/>
      <c r="UBG93"/>
      <c r="UBH93"/>
      <c r="UBI93"/>
      <c r="UBJ93"/>
      <c r="UBK93"/>
      <c r="UBL93"/>
      <c r="UBM93"/>
      <c r="UBN93"/>
      <c r="UBO93"/>
      <c r="UBP93"/>
      <c r="UBQ93"/>
      <c r="UBR93"/>
      <c r="UBS93"/>
      <c r="UBT93"/>
      <c r="UBU93"/>
      <c r="UBV93"/>
      <c r="UBW93"/>
      <c r="UBX93"/>
      <c r="UBY93"/>
      <c r="UBZ93"/>
      <c r="UCA93"/>
      <c r="UCB93"/>
      <c r="UCC93"/>
      <c r="UCD93"/>
      <c r="UCE93"/>
      <c r="UCF93"/>
      <c r="UCG93"/>
      <c r="UCH93"/>
      <c r="UCI93"/>
      <c r="UCJ93"/>
      <c r="UCK93"/>
      <c r="UCL93"/>
      <c r="UCM93"/>
      <c r="UCN93"/>
      <c r="UCO93"/>
      <c r="UCP93"/>
      <c r="UCQ93"/>
      <c r="UCR93"/>
      <c r="UCS93"/>
      <c r="UCT93"/>
      <c r="UCU93"/>
      <c r="UCV93"/>
      <c r="UCW93"/>
      <c r="UCX93"/>
      <c r="UCY93"/>
      <c r="UCZ93"/>
      <c r="UDA93"/>
      <c r="UDB93"/>
      <c r="UDC93"/>
      <c r="UDD93"/>
      <c r="UDE93"/>
      <c r="UDF93"/>
      <c r="UDG93"/>
      <c r="UDH93"/>
      <c r="UDI93"/>
      <c r="UDJ93"/>
      <c r="UDK93"/>
      <c r="UDL93"/>
      <c r="UDM93"/>
      <c r="UDN93"/>
      <c r="UDO93"/>
      <c r="UDP93"/>
      <c r="UDQ93"/>
      <c r="UDR93"/>
      <c r="UDS93"/>
      <c r="UDT93"/>
      <c r="UDU93"/>
      <c r="UDV93"/>
      <c r="UDW93"/>
      <c r="UDX93"/>
      <c r="UDY93"/>
      <c r="UDZ93"/>
      <c r="UEA93"/>
      <c r="UEB93"/>
      <c r="UEC93"/>
      <c r="UED93"/>
      <c r="UEE93"/>
      <c r="UEF93"/>
      <c r="UEG93"/>
      <c r="UEH93"/>
      <c r="UEI93"/>
      <c r="UEJ93"/>
      <c r="UEK93"/>
      <c r="UEL93"/>
      <c r="UEM93"/>
      <c r="UEN93"/>
      <c r="UEO93"/>
      <c r="UEP93"/>
      <c r="UEQ93"/>
      <c r="UER93"/>
      <c r="UES93"/>
      <c r="UET93"/>
      <c r="UEU93"/>
      <c r="UEV93"/>
      <c r="UEW93"/>
      <c r="UEX93"/>
      <c r="UEY93"/>
      <c r="UEZ93"/>
      <c r="UFA93"/>
      <c r="UFB93"/>
      <c r="UFC93"/>
      <c r="UFD93"/>
      <c r="UFE93"/>
      <c r="UFF93"/>
      <c r="UFG93"/>
      <c r="UFH93"/>
      <c r="UFI93"/>
      <c r="UFJ93"/>
      <c r="UFK93"/>
      <c r="UFL93"/>
      <c r="UFM93"/>
      <c r="UFN93"/>
      <c r="UFO93"/>
      <c r="UFP93"/>
      <c r="UFQ93"/>
      <c r="UFR93"/>
      <c r="UFS93"/>
      <c r="UFT93"/>
      <c r="UFU93"/>
      <c r="UFV93"/>
      <c r="UFW93"/>
      <c r="UFX93"/>
      <c r="UFY93"/>
      <c r="UFZ93"/>
      <c r="UGA93"/>
      <c r="UGB93"/>
      <c r="UGC93"/>
      <c r="UGD93"/>
      <c r="UGE93"/>
      <c r="UGF93"/>
      <c r="UGG93"/>
      <c r="UGH93"/>
      <c r="UGI93"/>
      <c r="UGJ93"/>
      <c r="UGK93"/>
      <c r="UGL93"/>
      <c r="UGM93"/>
      <c r="UGN93"/>
      <c r="UGO93"/>
      <c r="UGP93"/>
      <c r="UGQ93"/>
      <c r="UGR93"/>
      <c r="UGS93"/>
      <c r="UGT93"/>
      <c r="UGU93"/>
      <c r="UGV93"/>
      <c r="UGW93"/>
      <c r="UGX93"/>
      <c r="UGY93"/>
      <c r="UGZ93"/>
      <c r="UHA93"/>
      <c r="UHB93"/>
      <c r="UHC93"/>
      <c r="UHD93"/>
      <c r="UHE93"/>
      <c r="UHF93"/>
      <c r="UHG93"/>
      <c r="UHH93"/>
      <c r="UHI93"/>
      <c r="UHJ93"/>
      <c r="UHK93"/>
      <c r="UHL93"/>
      <c r="UHM93"/>
      <c r="UHN93"/>
      <c r="UHO93"/>
      <c r="UHP93"/>
      <c r="UHQ93"/>
      <c r="UHR93"/>
      <c r="UHS93"/>
      <c r="UHT93"/>
      <c r="UHU93"/>
      <c r="UHV93"/>
      <c r="UHW93"/>
      <c r="UHX93"/>
      <c r="UHY93"/>
      <c r="UHZ93"/>
      <c r="UIA93"/>
      <c r="UIB93"/>
      <c r="UIC93"/>
      <c r="UID93"/>
      <c r="UIE93"/>
      <c r="UIF93"/>
      <c r="UIG93"/>
      <c r="UIH93"/>
      <c r="UII93"/>
      <c r="UIJ93"/>
      <c r="UIK93"/>
      <c r="UIL93"/>
      <c r="UIM93"/>
      <c r="UIN93"/>
      <c r="UIO93"/>
      <c r="UIP93"/>
      <c r="UIQ93"/>
      <c r="UIR93"/>
      <c r="UIS93"/>
      <c r="UIT93"/>
      <c r="UIU93"/>
      <c r="UIV93"/>
      <c r="UIW93"/>
      <c r="UIX93"/>
      <c r="UIY93"/>
      <c r="UIZ93"/>
      <c r="UJA93"/>
      <c r="UJB93"/>
      <c r="UJC93"/>
      <c r="UJD93"/>
      <c r="UJE93"/>
      <c r="UJF93"/>
      <c r="UJG93"/>
      <c r="UJH93"/>
      <c r="UJI93"/>
      <c r="UJJ93"/>
      <c r="UJK93"/>
      <c r="UJL93"/>
      <c r="UJM93"/>
      <c r="UJN93"/>
      <c r="UJO93"/>
      <c r="UJP93"/>
      <c r="UJQ93"/>
      <c r="UJR93"/>
      <c r="UJS93"/>
      <c r="UJT93"/>
      <c r="UJU93"/>
      <c r="UJV93"/>
      <c r="UJW93"/>
      <c r="UJX93"/>
      <c r="UJY93"/>
      <c r="UJZ93"/>
      <c r="UKA93"/>
      <c r="UKB93"/>
      <c r="UKC93"/>
      <c r="UKD93"/>
      <c r="UKE93"/>
      <c r="UKF93"/>
      <c r="UKG93"/>
      <c r="UKH93"/>
      <c r="UKI93"/>
      <c r="UKJ93"/>
      <c r="UKK93"/>
      <c r="UKL93"/>
      <c r="UKM93"/>
      <c r="UKN93"/>
      <c r="UKO93"/>
      <c r="UKP93"/>
      <c r="UKQ93"/>
      <c r="UKR93"/>
      <c r="UKS93"/>
      <c r="UKT93"/>
      <c r="UKU93"/>
      <c r="UKV93"/>
      <c r="UKW93"/>
      <c r="UKX93"/>
      <c r="UKY93"/>
      <c r="UKZ93"/>
      <c r="ULA93"/>
      <c r="ULB93"/>
      <c r="ULC93"/>
      <c r="ULD93"/>
      <c r="ULE93"/>
      <c r="ULF93"/>
      <c r="ULG93"/>
      <c r="ULH93"/>
      <c r="ULI93"/>
      <c r="ULJ93"/>
      <c r="ULK93"/>
      <c r="ULL93"/>
      <c r="ULM93"/>
      <c r="ULN93"/>
      <c r="ULO93"/>
      <c r="ULP93"/>
      <c r="ULQ93"/>
      <c r="ULR93"/>
      <c r="ULS93"/>
      <c r="ULT93"/>
      <c r="ULU93"/>
      <c r="ULV93"/>
      <c r="ULW93"/>
      <c r="ULX93"/>
      <c r="ULY93"/>
      <c r="ULZ93"/>
      <c r="UMA93"/>
      <c r="UMB93"/>
      <c r="UMC93"/>
      <c r="UMD93"/>
      <c r="UME93"/>
      <c r="UMF93"/>
      <c r="UMG93"/>
      <c r="UMH93"/>
      <c r="UMI93"/>
      <c r="UMJ93"/>
      <c r="UMK93"/>
      <c r="UML93"/>
      <c r="UMM93"/>
      <c r="UMN93"/>
      <c r="UMO93"/>
      <c r="UMP93"/>
      <c r="UMQ93"/>
      <c r="UMR93"/>
      <c r="UMS93"/>
      <c r="UMT93"/>
      <c r="UMU93"/>
      <c r="UMV93"/>
      <c r="UMW93"/>
      <c r="UMX93"/>
      <c r="UMY93"/>
      <c r="UMZ93"/>
      <c r="UNA93"/>
      <c r="UNB93"/>
      <c r="UNC93"/>
      <c r="UND93"/>
      <c r="UNE93"/>
      <c r="UNF93"/>
      <c r="UNG93"/>
      <c r="UNH93"/>
      <c r="UNI93"/>
      <c r="UNJ93"/>
      <c r="UNK93"/>
      <c r="UNL93"/>
      <c r="UNM93"/>
      <c r="UNN93"/>
      <c r="UNO93"/>
      <c r="UNP93"/>
      <c r="UNQ93"/>
      <c r="UNR93"/>
      <c r="UNS93"/>
      <c r="UNT93"/>
      <c r="UNU93"/>
      <c r="UNV93"/>
      <c r="UNW93"/>
      <c r="UNX93"/>
      <c r="UNY93"/>
      <c r="UNZ93"/>
      <c r="UOA93"/>
      <c r="UOB93"/>
      <c r="UOC93"/>
      <c r="UOD93"/>
      <c r="UOE93"/>
      <c r="UOF93"/>
      <c r="UOG93"/>
      <c r="UOH93"/>
      <c r="UOI93"/>
      <c r="UOJ93"/>
      <c r="UOK93"/>
      <c r="UOL93"/>
      <c r="UOM93"/>
      <c r="UON93"/>
      <c r="UOO93"/>
      <c r="UOP93"/>
      <c r="UOQ93"/>
      <c r="UOR93"/>
      <c r="UOS93"/>
      <c r="UOT93"/>
      <c r="UOU93"/>
      <c r="UOV93"/>
      <c r="UOW93"/>
      <c r="UOX93"/>
      <c r="UOY93"/>
      <c r="UOZ93"/>
      <c r="UPA93"/>
      <c r="UPB93"/>
      <c r="UPC93"/>
      <c r="UPD93"/>
      <c r="UPE93"/>
      <c r="UPF93"/>
      <c r="UPG93"/>
      <c r="UPH93"/>
      <c r="UPI93"/>
      <c r="UPJ93"/>
      <c r="UPK93"/>
      <c r="UPL93"/>
      <c r="UPM93"/>
      <c r="UPN93"/>
      <c r="UPO93"/>
      <c r="UPP93"/>
      <c r="UPQ93"/>
      <c r="UPR93"/>
      <c r="UPS93"/>
      <c r="UPT93"/>
      <c r="UPU93"/>
      <c r="UPV93"/>
      <c r="UPW93"/>
      <c r="UPX93"/>
      <c r="UPY93"/>
      <c r="UPZ93"/>
      <c r="UQA93"/>
      <c r="UQB93"/>
      <c r="UQC93"/>
      <c r="UQD93"/>
      <c r="UQE93"/>
      <c r="UQF93"/>
      <c r="UQG93"/>
      <c r="UQH93"/>
      <c r="UQI93"/>
      <c r="UQJ93"/>
      <c r="UQK93"/>
      <c r="UQL93"/>
      <c r="UQM93"/>
      <c r="UQN93"/>
      <c r="UQO93"/>
      <c r="UQP93"/>
      <c r="UQQ93"/>
      <c r="UQR93"/>
      <c r="UQS93"/>
      <c r="UQT93"/>
      <c r="UQU93"/>
      <c r="UQV93"/>
      <c r="UQW93"/>
      <c r="UQX93"/>
      <c r="UQY93"/>
      <c r="UQZ93"/>
      <c r="URA93"/>
      <c r="URB93"/>
      <c r="URC93"/>
      <c r="URD93"/>
      <c r="URE93"/>
      <c r="URF93"/>
      <c r="URG93"/>
      <c r="URH93"/>
      <c r="URI93"/>
      <c r="URJ93"/>
      <c r="URK93"/>
      <c r="URL93"/>
      <c r="URM93"/>
      <c r="URN93"/>
      <c r="URO93"/>
      <c r="URP93"/>
      <c r="URQ93"/>
      <c r="URR93"/>
      <c r="URS93"/>
      <c r="URT93"/>
      <c r="URU93"/>
      <c r="URV93"/>
      <c r="URW93"/>
      <c r="URX93"/>
      <c r="URY93"/>
      <c r="URZ93"/>
      <c r="USA93"/>
      <c r="USB93"/>
      <c r="USC93"/>
      <c r="USD93"/>
      <c r="USE93"/>
      <c r="USF93"/>
      <c r="USG93"/>
      <c r="USH93"/>
      <c r="USI93"/>
      <c r="USJ93"/>
      <c r="USK93"/>
      <c r="USL93"/>
      <c r="USM93"/>
      <c r="USN93"/>
      <c r="USO93"/>
      <c r="USP93"/>
      <c r="USQ93"/>
      <c r="USR93"/>
      <c r="USS93"/>
      <c r="UST93"/>
      <c r="USU93"/>
      <c r="USV93"/>
      <c r="USW93"/>
      <c r="USX93"/>
      <c r="USY93"/>
      <c r="USZ93"/>
      <c r="UTA93"/>
      <c r="UTB93"/>
      <c r="UTC93"/>
      <c r="UTD93"/>
      <c r="UTE93"/>
      <c r="UTF93"/>
      <c r="UTG93"/>
      <c r="UTH93"/>
      <c r="UTI93"/>
      <c r="UTJ93"/>
      <c r="UTK93"/>
      <c r="UTL93"/>
      <c r="UTM93"/>
      <c r="UTN93"/>
      <c r="UTO93"/>
      <c r="UTP93"/>
      <c r="UTQ93"/>
      <c r="UTR93"/>
      <c r="UTS93"/>
      <c r="UTT93"/>
      <c r="UTU93"/>
      <c r="UTV93"/>
      <c r="UTW93"/>
      <c r="UTX93"/>
      <c r="UTY93"/>
      <c r="UTZ93"/>
      <c r="UUA93"/>
      <c r="UUB93"/>
      <c r="UUC93"/>
      <c r="UUD93"/>
      <c r="UUE93"/>
      <c r="UUF93"/>
      <c r="UUG93"/>
      <c r="UUH93"/>
      <c r="UUI93"/>
      <c r="UUJ93"/>
      <c r="UUK93"/>
      <c r="UUL93"/>
      <c r="UUM93"/>
      <c r="UUN93"/>
      <c r="UUO93"/>
      <c r="UUP93"/>
      <c r="UUQ93"/>
      <c r="UUR93"/>
      <c r="UUS93"/>
      <c r="UUT93"/>
      <c r="UUU93"/>
      <c r="UUV93"/>
      <c r="UUW93"/>
      <c r="UUX93"/>
      <c r="UUY93"/>
      <c r="UUZ93"/>
      <c r="UVA93"/>
      <c r="UVB93"/>
      <c r="UVC93"/>
      <c r="UVD93"/>
      <c r="UVE93"/>
      <c r="UVF93"/>
      <c r="UVG93"/>
      <c r="UVH93"/>
      <c r="UVI93"/>
      <c r="UVJ93"/>
      <c r="UVK93"/>
      <c r="UVL93"/>
      <c r="UVM93"/>
      <c r="UVN93"/>
      <c r="UVO93"/>
      <c r="UVP93"/>
      <c r="UVQ93"/>
      <c r="UVR93"/>
      <c r="UVS93"/>
      <c r="UVT93"/>
      <c r="UVU93"/>
      <c r="UVV93"/>
      <c r="UVW93"/>
      <c r="UVX93"/>
      <c r="UVY93"/>
      <c r="UVZ93"/>
      <c r="UWA93"/>
      <c r="UWB93"/>
      <c r="UWC93"/>
      <c r="UWD93"/>
      <c r="UWE93"/>
      <c r="UWF93"/>
      <c r="UWG93"/>
      <c r="UWH93"/>
      <c r="UWI93"/>
      <c r="UWJ93"/>
      <c r="UWK93"/>
      <c r="UWL93"/>
      <c r="UWM93"/>
      <c r="UWN93"/>
      <c r="UWO93"/>
      <c r="UWP93"/>
      <c r="UWQ93"/>
      <c r="UWR93"/>
      <c r="UWS93"/>
      <c r="UWT93"/>
      <c r="UWU93"/>
      <c r="UWV93"/>
      <c r="UWW93"/>
      <c r="UWX93"/>
      <c r="UWY93"/>
      <c r="UWZ93"/>
      <c r="UXA93"/>
      <c r="UXB93"/>
      <c r="UXC93"/>
      <c r="UXD93"/>
      <c r="UXE93"/>
      <c r="UXF93"/>
      <c r="UXG93"/>
      <c r="UXH93"/>
      <c r="UXI93"/>
      <c r="UXJ93"/>
      <c r="UXK93"/>
      <c r="UXL93"/>
      <c r="UXM93"/>
      <c r="UXN93"/>
      <c r="UXO93"/>
      <c r="UXP93"/>
      <c r="UXQ93"/>
      <c r="UXR93"/>
      <c r="UXS93"/>
      <c r="UXT93"/>
      <c r="UXU93"/>
      <c r="UXV93"/>
      <c r="UXW93"/>
      <c r="UXX93"/>
      <c r="UXY93"/>
      <c r="UXZ93"/>
      <c r="UYA93"/>
      <c r="UYB93"/>
      <c r="UYC93"/>
      <c r="UYD93"/>
      <c r="UYE93"/>
      <c r="UYF93"/>
      <c r="UYG93"/>
      <c r="UYH93"/>
      <c r="UYI93"/>
      <c r="UYJ93"/>
      <c r="UYK93"/>
      <c r="UYL93"/>
      <c r="UYM93"/>
      <c r="UYN93"/>
      <c r="UYO93"/>
      <c r="UYP93"/>
      <c r="UYQ93"/>
      <c r="UYR93"/>
      <c r="UYS93"/>
      <c r="UYT93"/>
      <c r="UYU93"/>
      <c r="UYV93"/>
      <c r="UYW93"/>
      <c r="UYX93"/>
      <c r="UYY93"/>
      <c r="UYZ93"/>
      <c r="UZA93"/>
      <c r="UZB93"/>
      <c r="UZC93"/>
      <c r="UZD93"/>
      <c r="UZE93"/>
      <c r="UZF93"/>
      <c r="UZG93"/>
      <c r="UZH93"/>
      <c r="UZI93"/>
      <c r="UZJ93"/>
      <c r="UZK93"/>
      <c r="UZL93"/>
      <c r="UZM93"/>
      <c r="UZN93"/>
      <c r="UZO93"/>
      <c r="UZP93"/>
      <c r="UZQ93"/>
      <c r="UZR93"/>
      <c r="UZS93"/>
      <c r="UZT93"/>
      <c r="UZU93"/>
      <c r="UZV93"/>
      <c r="UZW93"/>
      <c r="UZX93"/>
      <c r="UZY93"/>
      <c r="UZZ93"/>
      <c r="VAA93"/>
      <c r="VAB93"/>
      <c r="VAC93"/>
      <c r="VAD93"/>
      <c r="VAE93"/>
      <c r="VAF93"/>
      <c r="VAG93"/>
      <c r="VAH93"/>
      <c r="VAI93"/>
      <c r="VAJ93"/>
      <c r="VAK93"/>
      <c r="VAL93"/>
      <c r="VAM93"/>
      <c r="VAN93"/>
      <c r="VAO93"/>
      <c r="VAP93"/>
      <c r="VAQ93"/>
      <c r="VAR93"/>
      <c r="VAS93"/>
      <c r="VAT93"/>
      <c r="VAU93"/>
      <c r="VAV93"/>
      <c r="VAW93"/>
      <c r="VAX93"/>
      <c r="VAY93"/>
      <c r="VAZ93"/>
      <c r="VBA93"/>
      <c r="VBB93"/>
      <c r="VBC93"/>
      <c r="VBD93"/>
      <c r="VBE93"/>
      <c r="VBF93"/>
      <c r="VBG93"/>
      <c r="VBH93"/>
      <c r="VBI93"/>
      <c r="VBJ93"/>
      <c r="VBK93"/>
      <c r="VBL93"/>
      <c r="VBM93"/>
      <c r="VBN93"/>
      <c r="VBO93"/>
      <c r="VBP93"/>
      <c r="VBQ93"/>
      <c r="VBR93"/>
      <c r="VBS93"/>
      <c r="VBT93"/>
      <c r="VBU93"/>
      <c r="VBV93"/>
      <c r="VBW93"/>
      <c r="VBX93"/>
      <c r="VBY93"/>
      <c r="VBZ93"/>
      <c r="VCA93"/>
      <c r="VCB93"/>
      <c r="VCC93"/>
      <c r="VCD93"/>
      <c r="VCE93"/>
      <c r="VCF93"/>
      <c r="VCG93"/>
      <c r="VCH93"/>
      <c r="VCI93"/>
      <c r="VCJ93"/>
      <c r="VCK93"/>
      <c r="VCL93"/>
      <c r="VCM93"/>
      <c r="VCN93"/>
      <c r="VCO93"/>
      <c r="VCP93"/>
      <c r="VCQ93"/>
      <c r="VCR93"/>
      <c r="VCS93"/>
      <c r="VCT93"/>
      <c r="VCU93"/>
      <c r="VCV93"/>
      <c r="VCW93"/>
      <c r="VCX93"/>
      <c r="VCY93"/>
      <c r="VCZ93"/>
      <c r="VDA93"/>
      <c r="VDB93"/>
      <c r="VDC93"/>
      <c r="VDD93"/>
      <c r="VDE93"/>
      <c r="VDF93"/>
      <c r="VDG93"/>
      <c r="VDH93"/>
      <c r="VDI93"/>
      <c r="VDJ93"/>
      <c r="VDK93"/>
      <c r="VDL93"/>
      <c r="VDM93"/>
      <c r="VDN93"/>
      <c r="VDO93"/>
      <c r="VDP93"/>
      <c r="VDQ93"/>
      <c r="VDR93"/>
      <c r="VDS93"/>
      <c r="VDT93"/>
      <c r="VDU93"/>
      <c r="VDV93"/>
      <c r="VDW93"/>
      <c r="VDX93"/>
      <c r="VDY93"/>
      <c r="VDZ93"/>
      <c r="VEA93"/>
      <c r="VEB93"/>
      <c r="VEC93"/>
      <c r="VED93"/>
      <c r="VEE93"/>
      <c r="VEF93"/>
      <c r="VEG93"/>
      <c r="VEH93"/>
      <c r="VEI93"/>
      <c r="VEJ93"/>
      <c r="VEK93"/>
      <c r="VEL93"/>
      <c r="VEM93"/>
      <c r="VEN93"/>
      <c r="VEO93"/>
      <c r="VEP93"/>
      <c r="VEQ93"/>
      <c r="VER93"/>
      <c r="VES93"/>
      <c r="VET93"/>
      <c r="VEU93"/>
      <c r="VEV93"/>
      <c r="VEW93"/>
      <c r="VEX93"/>
      <c r="VEY93"/>
      <c r="VEZ93"/>
      <c r="VFA93"/>
      <c r="VFB93"/>
      <c r="VFC93"/>
      <c r="VFD93"/>
      <c r="VFE93"/>
      <c r="VFF93"/>
      <c r="VFG93"/>
      <c r="VFH93"/>
      <c r="VFI93"/>
      <c r="VFJ93"/>
      <c r="VFK93"/>
      <c r="VFL93"/>
      <c r="VFM93"/>
      <c r="VFN93"/>
      <c r="VFO93"/>
      <c r="VFP93"/>
      <c r="VFQ93"/>
      <c r="VFR93"/>
      <c r="VFS93"/>
      <c r="VFT93"/>
      <c r="VFU93"/>
      <c r="VFV93"/>
      <c r="VFW93"/>
      <c r="VFX93"/>
      <c r="VFY93"/>
      <c r="VFZ93"/>
      <c r="VGA93"/>
      <c r="VGB93"/>
      <c r="VGC93"/>
      <c r="VGD93"/>
      <c r="VGE93"/>
      <c r="VGF93"/>
      <c r="VGG93"/>
      <c r="VGH93"/>
      <c r="VGI93"/>
      <c r="VGJ93"/>
      <c r="VGK93"/>
      <c r="VGL93"/>
      <c r="VGM93"/>
      <c r="VGN93"/>
      <c r="VGO93"/>
      <c r="VGP93"/>
      <c r="VGQ93"/>
      <c r="VGR93"/>
      <c r="VGS93"/>
      <c r="VGT93"/>
      <c r="VGU93"/>
      <c r="VGV93"/>
      <c r="VGW93"/>
      <c r="VGX93"/>
      <c r="VGY93"/>
      <c r="VGZ93"/>
      <c r="VHA93"/>
      <c r="VHB93"/>
      <c r="VHC93"/>
      <c r="VHD93"/>
      <c r="VHE93"/>
      <c r="VHF93"/>
      <c r="VHG93"/>
      <c r="VHH93"/>
      <c r="VHI93"/>
      <c r="VHJ93"/>
      <c r="VHK93"/>
      <c r="VHL93"/>
      <c r="VHM93"/>
      <c r="VHN93"/>
      <c r="VHO93"/>
      <c r="VHP93"/>
      <c r="VHQ93"/>
      <c r="VHR93"/>
      <c r="VHS93"/>
      <c r="VHT93"/>
      <c r="VHU93"/>
      <c r="VHV93"/>
      <c r="VHW93"/>
      <c r="VHX93"/>
      <c r="VHY93"/>
      <c r="VHZ93"/>
      <c r="VIA93"/>
      <c r="VIB93"/>
      <c r="VIC93"/>
      <c r="VID93"/>
      <c r="VIE93"/>
      <c r="VIF93"/>
      <c r="VIG93"/>
      <c r="VIH93"/>
      <c r="VII93"/>
      <c r="VIJ93"/>
      <c r="VIK93"/>
      <c r="VIL93"/>
      <c r="VIM93"/>
      <c r="VIN93"/>
      <c r="VIO93"/>
      <c r="VIP93"/>
      <c r="VIQ93"/>
      <c r="VIR93"/>
      <c r="VIS93"/>
      <c r="VIT93"/>
      <c r="VIU93"/>
      <c r="VIV93"/>
      <c r="VIW93"/>
      <c r="VIX93"/>
      <c r="VIY93"/>
      <c r="VIZ93"/>
      <c r="VJA93"/>
      <c r="VJB93"/>
      <c r="VJC93"/>
      <c r="VJD93"/>
      <c r="VJE93"/>
      <c r="VJF93"/>
      <c r="VJG93"/>
      <c r="VJH93"/>
      <c r="VJI93"/>
      <c r="VJJ93"/>
      <c r="VJK93"/>
      <c r="VJL93"/>
      <c r="VJM93"/>
      <c r="VJN93"/>
      <c r="VJO93"/>
      <c r="VJP93"/>
      <c r="VJQ93"/>
      <c r="VJR93"/>
      <c r="VJS93"/>
      <c r="VJT93"/>
      <c r="VJU93"/>
      <c r="VJV93"/>
      <c r="VJW93"/>
      <c r="VJX93"/>
      <c r="VJY93"/>
      <c r="VJZ93"/>
      <c r="VKA93"/>
      <c r="VKB93"/>
      <c r="VKC93"/>
      <c r="VKD93"/>
      <c r="VKE93"/>
      <c r="VKF93"/>
      <c r="VKG93"/>
      <c r="VKH93"/>
      <c r="VKI93"/>
      <c r="VKJ93"/>
      <c r="VKK93"/>
      <c r="VKL93"/>
      <c r="VKM93"/>
      <c r="VKN93"/>
      <c r="VKO93"/>
      <c r="VKP93"/>
      <c r="VKQ93"/>
      <c r="VKR93"/>
      <c r="VKS93"/>
      <c r="VKT93"/>
      <c r="VKU93"/>
      <c r="VKV93"/>
      <c r="VKW93"/>
      <c r="VKX93"/>
      <c r="VKY93"/>
      <c r="VKZ93"/>
      <c r="VLA93"/>
      <c r="VLB93"/>
      <c r="VLC93"/>
      <c r="VLD93"/>
      <c r="VLE93"/>
      <c r="VLF93"/>
      <c r="VLG93"/>
      <c r="VLH93"/>
      <c r="VLI93"/>
      <c r="VLJ93"/>
      <c r="VLK93"/>
      <c r="VLL93"/>
      <c r="VLM93"/>
      <c r="VLN93"/>
      <c r="VLO93"/>
      <c r="VLP93"/>
      <c r="VLQ93"/>
      <c r="VLR93"/>
      <c r="VLS93"/>
      <c r="VLT93"/>
      <c r="VLU93"/>
      <c r="VLV93"/>
      <c r="VLW93"/>
      <c r="VLX93"/>
      <c r="VLY93"/>
      <c r="VLZ93"/>
      <c r="VMA93"/>
      <c r="VMB93"/>
      <c r="VMC93"/>
      <c r="VMD93"/>
      <c r="VME93"/>
      <c r="VMF93"/>
      <c r="VMG93"/>
      <c r="VMH93"/>
      <c r="VMI93"/>
      <c r="VMJ93"/>
      <c r="VMK93"/>
      <c r="VML93"/>
      <c r="VMM93"/>
      <c r="VMN93"/>
      <c r="VMO93"/>
      <c r="VMP93"/>
      <c r="VMQ93"/>
      <c r="VMR93"/>
      <c r="VMS93"/>
      <c r="VMT93"/>
      <c r="VMU93"/>
      <c r="VMV93"/>
      <c r="VMW93"/>
      <c r="VMX93"/>
      <c r="VMY93"/>
      <c r="VMZ93"/>
      <c r="VNA93"/>
      <c r="VNB93"/>
      <c r="VNC93"/>
      <c r="VND93"/>
      <c r="VNE93"/>
      <c r="VNF93"/>
      <c r="VNG93"/>
      <c r="VNH93"/>
      <c r="VNI93"/>
      <c r="VNJ93"/>
      <c r="VNK93"/>
      <c r="VNL93"/>
      <c r="VNM93"/>
      <c r="VNN93"/>
      <c r="VNO93"/>
      <c r="VNP93"/>
      <c r="VNQ93"/>
      <c r="VNR93"/>
      <c r="VNS93"/>
      <c r="VNT93"/>
      <c r="VNU93"/>
      <c r="VNV93"/>
      <c r="VNW93"/>
      <c r="VNX93"/>
      <c r="VNY93"/>
      <c r="VNZ93"/>
      <c r="VOA93"/>
      <c r="VOB93"/>
      <c r="VOC93"/>
      <c r="VOD93"/>
      <c r="VOE93"/>
      <c r="VOF93"/>
      <c r="VOG93"/>
      <c r="VOH93"/>
      <c r="VOI93"/>
      <c r="VOJ93"/>
      <c r="VOK93"/>
      <c r="VOL93"/>
      <c r="VOM93"/>
      <c r="VON93"/>
      <c r="VOO93"/>
      <c r="VOP93"/>
      <c r="VOQ93"/>
      <c r="VOR93"/>
      <c r="VOS93"/>
      <c r="VOT93"/>
      <c r="VOU93"/>
      <c r="VOV93"/>
      <c r="VOW93"/>
      <c r="VOX93"/>
      <c r="VOY93"/>
      <c r="VOZ93"/>
      <c r="VPA93"/>
      <c r="VPB93"/>
      <c r="VPC93"/>
      <c r="VPD93"/>
      <c r="VPE93"/>
      <c r="VPF93"/>
      <c r="VPG93"/>
      <c r="VPH93"/>
      <c r="VPI93"/>
      <c r="VPJ93"/>
      <c r="VPK93"/>
      <c r="VPL93"/>
      <c r="VPM93"/>
      <c r="VPN93"/>
      <c r="VPO93"/>
      <c r="VPP93"/>
      <c r="VPQ93"/>
      <c r="VPR93"/>
      <c r="VPS93"/>
      <c r="VPT93"/>
      <c r="VPU93"/>
      <c r="VPV93"/>
      <c r="VPW93"/>
      <c r="VPX93"/>
      <c r="VPY93"/>
      <c r="VPZ93"/>
      <c r="VQA93"/>
      <c r="VQB93"/>
      <c r="VQC93"/>
      <c r="VQD93"/>
      <c r="VQE93"/>
      <c r="VQF93"/>
      <c r="VQG93"/>
      <c r="VQH93"/>
      <c r="VQI93"/>
      <c r="VQJ93"/>
      <c r="VQK93"/>
      <c r="VQL93"/>
      <c r="VQM93"/>
      <c r="VQN93"/>
      <c r="VQO93"/>
      <c r="VQP93"/>
      <c r="VQQ93"/>
      <c r="VQR93"/>
      <c r="VQS93"/>
      <c r="VQT93"/>
      <c r="VQU93"/>
      <c r="VQV93"/>
      <c r="VQW93"/>
      <c r="VQX93"/>
      <c r="VQY93"/>
      <c r="VQZ93"/>
      <c r="VRA93"/>
      <c r="VRB93"/>
      <c r="VRC93"/>
      <c r="VRD93"/>
      <c r="VRE93"/>
      <c r="VRF93"/>
      <c r="VRG93"/>
      <c r="VRH93"/>
      <c r="VRI93"/>
      <c r="VRJ93"/>
      <c r="VRK93"/>
      <c r="VRL93"/>
      <c r="VRM93"/>
      <c r="VRN93"/>
      <c r="VRO93"/>
      <c r="VRP93"/>
      <c r="VRQ93"/>
      <c r="VRR93"/>
      <c r="VRS93"/>
      <c r="VRT93"/>
      <c r="VRU93"/>
      <c r="VRV93"/>
      <c r="VRW93"/>
      <c r="VRX93"/>
      <c r="VRY93"/>
      <c r="VRZ93"/>
      <c r="VSA93"/>
      <c r="VSB93"/>
      <c r="VSC93"/>
      <c r="VSD93"/>
      <c r="VSE93"/>
      <c r="VSF93"/>
      <c r="VSG93"/>
      <c r="VSH93"/>
      <c r="VSI93"/>
      <c r="VSJ93"/>
      <c r="VSK93"/>
      <c r="VSL93"/>
      <c r="VSM93"/>
      <c r="VSN93"/>
      <c r="VSO93"/>
      <c r="VSP93"/>
      <c r="VSQ93"/>
      <c r="VSR93"/>
      <c r="VSS93"/>
      <c r="VST93"/>
      <c r="VSU93"/>
      <c r="VSV93"/>
      <c r="VSW93"/>
      <c r="VSX93"/>
      <c r="VSY93"/>
      <c r="VSZ93"/>
      <c r="VTA93"/>
      <c r="VTB93"/>
      <c r="VTC93"/>
      <c r="VTD93"/>
      <c r="VTE93"/>
      <c r="VTF93"/>
      <c r="VTG93"/>
      <c r="VTH93"/>
      <c r="VTI93"/>
      <c r="VTJ93"/>
      <c r="VTK93"/>
      <c r="VTL93"/>
      <c r="VTM93"/>
      <c r="VTN93"/>
      <c r="VTO93"/>
      <c r="VTP93"/>
      <c r="VTQ93"/>
      <c r="VTR93"/>
      <c r="VTS93"/>
      <c r="VTT93"/>
      <c r="VTU93"/>
      <c r="VTV93"/>
      <c r="VTW93"/>
      <c r="VTX93"/>
      <c r="VTY93"/>
      <c r="VTZ93"/>
      <c r="VUA93"/>
      <c r="VUB93"/>
      <c r="VUC93"/>
      <c r="VUD93"/>
      <c r="VUE93"/>
      <c r="VUF93"/>
      <c r="VUG93"/>
      <c r="VUH93"/>
      <c r="VUI93"/>
      <c r="VUJ93"/>
      <c r="VUK93"/>
      <c r="VUL93"/>
      <c r="VUM93"/>
      <c r="VUN93"/>
      <c r="VUO93"/>
      <c r="VUP93"/>
      <c r="VUQ93"/>
      <c r="VUR93"/>
      <c r="VUS93"/>
      <c r="VUT93"/>
      <c r="VUU93"/>
      <c r="VUV93"/>
      <c r="VUW93"/>
      <c r="VUX93"/>
      <c r="VUY93"/>
      <c r="VUZ93"/>
      <c r="VVA93"/>
      <c r="VVB93"/>
      <c r="VVC93"/>
      <c r="VVD93"/>
      <c r="VVE93"/>
      <c r="VVF93"/>
      <c r="VVG93"/>
      <c r="VVH93"/>
      <c r="VVI93"/>
      <c r="VVJ93"/>
      <c r="VVK93"/>
      <c r="VVL93"/>
      <c r="VVM93"/>
      <c r="VVN93"/>
      <c r="VVO93"/>
      <c r="VVP93"/>
      <c r="VVQ93"/>
      <c r="VVR93"/>
      <c r="VVS93"/>
      <c r="VVT93"/>
      <c r="VVU93"/>
      <c r="VVV93"/>
      <c r="VVW93"/>
      <c r="VVX93"/>
      <c r="VVY93"/>
      <c r="VVZ93"/>
      <c r="VWA93"/>
      <c r="VWB93"/>
      <c r="VWC93"/>
      <c r="VWD93"/>
      <c r="VWE93"/>
      <c r="VWF93"/>
      <c r="VWG93"/>
      <c r="VWH93"/>
      <c r="VWI93"/>
      <c r="VWJ93"/>
      <c r="VWK93"/>
      <c r="VWL93"/>
      <c r="VWM93"/>
      <c r="VWN93"/>
      <c r="VWO93"/>
      <c r="VWP93"/>
      <c r="VWQ93"/>
      <c r="VWR93"/>
      <c r="VWS93"/>
      <c r="VWT93"/>
      <c r="VWU93"/>
      <c r="VWV93"/>
      <c r="VWW93"/>
      <c r="VWX93"/>
      <c r="VWY93"/>
      <c r="VWZ93"/>
      <c r="VXA93"/>
      <c r="VXB93"/>
      <c r="VXC93"/>
      <c r="VXD93"/>
      <c r="VXE93"/>
      <c r="VXF93"/>
      <c r="VXG93"/>
      <c r="VXH93"/>
      <c r="VXI93"/>
      <c r="VXJ93"/>
      <c r="VXK93"/>
      <c r="VXL93"/>
      <c r="VXM93"/>
      <c r="VXN93"/>
      <c r="VXO93"/>
      <c r="VXP93"/>
      <c r="VXQ93"/>
      <c r="VXR93"/>
      <c r="VXS93"/>
      <c r="VXT93"/>
      <c r="VXU93"/>
      <c r="VXV93"/>
      <c r="VXW93"/>
      <c r="VXX93"/>
      <c r="VXY93"/>
      <c r="VXZ93"/>
      <c r="VYA93"/>
      <c r="VYB93"/>
      <c r="VYC93"/>
      <c r="VYD93"/>
      <c r="VYE93"/>
      <c r="VYF93"/>
      <c r="VYG93"/>
      <c r="VYH93"/>
      <c r="VYI93"/>
      <c r="VYJ93"/>
      <c r="VYK93"/>
      <c r="VYL93"/>
      <c r="VYM93"/>
      <c r="VYN93"/>
      <c r="VYO93"/>
      <c r="VYP93"/>
      <c r="VYQ93"/>
      <c r="VYR93"/>
      <c r="VYS93"/>
      <c r="VYT93"/>
      <c r="VYU93"/>
      <c r="VYV93"/>
      <c r="VYW93"/>
      <c r="VYX93"/>
      <c r="VYY93"/>
      <c r="VYZ93"/>
      <c r="VZA93"/>
      <c r="VZB93"/>
      <c r="VZC93"/>
      <c r="VZD93"/>
      <c r="VZE93"/>
      <c r="VZF93"/>
      <c r="VZG93"/>
      <c r="VZH93"/>
      <c r="VZI93"/>
      <c r="VZJ93"/>
      <c r="VZK93"/>
      <c r="VZL93"/>
      <c r="VZM93"/>
      <c r="VZN93"/>
      <c r="VZO93"/>
      <c r="VZP93"/>
      <c r="VZQ93"/>
      <c r="VZR93"/>
      <c r="VZS93"/>
      <c r="VZT93"/>
      <c r="VZU93"/>
      <c r="VZV93"/>
      <c r="VZW93"/>
      <c r="VZX93"/>
      <c r="VZY93"/>
      <c r="VZZ93"/>
      <c r="WAA93"/>
      <c r="WAB93"/>
      <c r="WAC93"/>
      <c r="WAD93"/>
      <c r="WAE93"/>
      <c r="WAF93"/>
      <c r="WAG93"/>
      <c r="WAH93"/>
      <c r="WAI93"/>
      <c r="WAJ93"/>
      <c r="WAK93"/>
      <c r="WAL93"/>
      <c r="WAM93"/>
      <c r="WAN93"/>
      <c r="WAO93"/>
      <c r="WAP93"/>
      <c r="WAQ93"/>
      <c r="WAR93"/>
      <c r="WAS93"/>
      <c r="WAT93"/>
      <c r="WAU93"/>
      <c r="WAV93"/>
      <c r="WAW93"/>
      <c r="WAX93"/>
      <c r="WAY93"/>
      <c r="WAZ93"/>
      <c r="WBA93"/>
      <c r="WBB93"/>
      <c r="WBC93"/>
      <c r="WBD93"/>
      <c r="WBE93"/>
      <c r="WBF93"/>
      <c r="WBG93"/>
      <c r="WBH93"/>
      <c r="WBI93"/>
      <c r="WBJ93"/>
      <c r="WBK93"/>
      <c r="WBL93"/>
      <c r="WBM93"/>
      <c r="WBN93"/>
      <c r="WBO93"/>
      <c r="WBP93"/>
      <c r="WBQ93"/>
      <c r="WBR93"/>
      <c r="WBS93"/>
      <c r="WBT93"/>
      <c r="WBU93"/>
      <c r="WBV93"/>
      <c r="WBW93"/>
      <c r="WBX93"/>
      <c r="WBY93"/>
      <c r="WBZ93"/>
      <c r="WCA93"/>
      <c r="WCB93"/>
      <c r="WCC93"/>
      <c r="WCD93"/>
      <c r="WCE93"/>
      <c r="WCF93"/>
      <c r="WCG93"/>
      <c r="WCH93"/>
      <c r="WCI93"/>
      <c r="WCJ93"/>
      <c r="WCK93"/>
      <c r="WCL93"/>
      <c r="WCM93"/>
      <c r="WCN93"/>
      <c r="WCO93"/>
      <c r="WCP93"/>
      <c r="WCQ93"/>
      <c r="WCR93"/>
      <c r="WCS93"/>
      <c r="WCT93"/>
      <c r="WCU93"/>
      <c r="WCV93"/>
      <c r="WCW93"/>
      <c r="WCX93"/>
      <c r="WCY93"/>
      <c r="WCZ93"/>
      <c r="WDA93"/>
      <c r="WDB93"/>
      <c r="WDC93"/>
      <c r="WDD93"/>
      <c r="WDE93"/>
      <c r="WDF93"/>
      <c r="WDG93"/>
      <c r="WDH93"/>
      <c r="WDI93"/>
      <c r="WDJ93"/>
      <c r="WDK93"/>
      <c r="WDL93"/>
      <c r="WDM93"/>
      <c r="WDN93"/>
      <c r="WDO93"/>
      <c r="WDP93"/>
      <c r="WDQ93"/>
      <c r="WDR93"/>
      <c r="WDS93"/>
      <c r="WDT93"/>
      <c r="WDU93"/>
      <c r="WDV93"/>
      <c r="WDW93"/>
      <c r="WDX93"/>
      <c r="WDY93"/>
      <c r="WDZ93"/>
      <c r="WEA93"/>
      <c r="WEB93"/>
      <c r="WEC93"/>
      <c r="WED93"/>
      <c r="WEE93"/>
      <c r="WEF93"/>
      <c r="WEG93"/>
      <c r="WEH93"/>
      <c r="WEI93"/>
      <c r="WEJ93"/>
      <c r="WEK93"/>
      <c r="WEL93"/>
      <c r="WEM93"/>
      <c r="WEN93"/>
      <c r="WEO93"/>
      <c r="WEP93"/>
      <c r="WEQ93"/>
      <c r="WER93"/>
      <c r="WES93"/>
      <c r="WET93"/>
      <c r="WEU93"/>
      <c r="WEV93"/>
      <c r="WEW93"/>
      <c r="WEX93"/>
      <c r="WEY93"/>
      <c r="WEZ93"/>
      <c r="WFA93"/>
      <c r="WFB93"/>
      <c r="WFC93"/>
      <c r="WFD93"/>
      <c r="WFE93"/>
      <c r="WFF93"/>
      <c r="WFG93"/>
      <c r="WFH93"/>
      <c r="WFI93"/>
      <c r="WFJ93"/>
      <c r="WFK93"/>
      <c r="WFL93"/>
      <c r="WFM93"/>
      <c r="WFN93"/>
      <c r="WFO93"/>
      <c r="WFP93"/>
      <c r="WFQ93"/>
      <c r="WFR93"/>
      <c r="WFS93"/>
      <c r="WFT93"/>
      <c r="WFU93"/>
      <c r="WFV93"/>
      <c r="WFW93"/>
      <c r="WFX93"/>
      <c r="WFY93"/>
      <c r="WFZ93"/>
      <c r="WGA93"/>
      <c r="WGB93"/>
      <c r="WGC93"/>
      <c r="WGD93"/>
      <c r="WGE93"/>
      <c r="WGF93"/>
      <c r="WGG93"/>
      <c r="WGH93"/>
      <c r="WGI93"/>
      <c r="WGJ93"/>
      <c r="WGK93"/>
      <c r="WGL93"/>
      <c r="WGM93"/>
      <c r="WGN93"/>
      <c r="WGO93"/>
      <c r="WGP93"/>
      <c r="WGQ93"/>
      <c r="WGR93"/>
      <c r="WGS93"/>
      <c r="WGT93"/>
      <c r="WGU93"/>
      <c r="WGV93"/>
      <c r="WGW93"/>
      <c r="WGX93"/>
      <c r="WGY93"/>
      <c r="WGZ93"/>
      <c r="WHA93"/>
      <c r="WHB93"/>
      <c r="WHC93"/>
      <c r="WHD93"/>
      <c r="WHE93"/>
      <c r="WHF93"/>
      <c r="WHG93"/>
      <c r="WHH93"/>
      <c r="WHI93"/>
      <c r="WHJ93"/>
      <c r="WHK93"/>
      <c r="WHL93"/>
      <c r="WHM93"/>
      <c r="WHN93"/>
      <c r="WHO93"/>
      <c r="WHP93"/>
      <c r="WHQ93"/>
      <c r="WHR93"/>
      <c r="WHS93"/>
      <c r="WHT93"/>
      <c r="WHU93"/>
      <c r="WHV93"/>
      <c r="WHW93"/>
      <c r="WHX93"/>
      <c r="WHY93"/>
      <c r="WHZ93"/>
      <c r="WIA93"/>
      <c r="WIB93"/>
      <c r="WIC93"/>
      <c r="WID93"/>
      <c r="WIE93"/>
      <c r="WIF93"/>
      <c r="WIG93"/>
      <c r="WIH93"/>
      <c r="WII93"/>
      <c r="WIJ93"/>
      <c r="WIK93"/>
      <c r="WIL93"/>
      <c r="WIM93"/>
      <c r="WIN93"/>
      <c r="WIO93"/>
      <c r="WIP93"/>
      <c r="WIQ93"/>
      <c r="WIR93"/>
      <c r="WIS93"/>
      <c r="WIT93"/>
      <c r="WIU93"/>
      <c r="WIV93"/>
      <c r="WIW93"/>
      <c r="WIX93"/>
      <c r="WIY93"/>
      <c r="WIZ93"/>
      <c r="WJA93"/>
      <c r="WJB93"/>
      <c r="WJC93"/>
      <c r="WJD93"/>
      <c r="WJE93"/>
      <c r="WJF93"/>
      <c r="WJG93"/>
      <c r="WJH93"/>
      <c r="WJI93"/>
      <c r="WJJ93"/>
      <c r="WJK93"/>
      <c r="WJL93"/>
      <c r="WJM93"/>
      <c r="WJN93"/>
      <c r="WJO93"/>
      <c r="WJP93"/>
      <c r="WJQ93"/>
      <c r="WJR93"/>
      <c r="WJS93"/>
      <c r="WJT93"/>
      <c r="WJU93"/>
      <c r="WJV93"/>
      <c r="WJW93"/>
      <c r="WJX93"/>
      <c r="WJY93"/>
      <c r="WJZ93"/>
      <c r="WKA93"/>
      <c r="WKB93"/>
      <c r="WKC93"/>
      <c r="WKD93"/>
      <c r="WKE93"/>
      <c r="WKF93"/>
      <c r="WKG93"/>
      <c r="WKH93"/>
      <c r="WKI93"/>
      <c r="WKJ93"/>
      <c r="WKK93"/>
      <c r="WKL93"/>
      <c r="WKM93"/>
      <c r="WKN93"/>
      <c r="WKO93"/>
      <c r="WKP93"/>
      <c r="WKQ93"/>
      <c r="WKR93"/>
      <c r="WKS93"/>
      <c r="WKT93"/>
      <c r="WKU93"/>
      <c r="WKV93"/>
      <c r="WKW93"/>
      <c r="WKX93"/>
      <c r="WKY93"/>
      <c r="WKZ93"/>
      <c r="WLA93"/>
      <c r="WLB93"/>
      <c r="WLC93"/>
      <c r="WLD93"/>
      <c r="WLE93"/>
      <c r="WLF93"/>
      <c r="WLG93"/>
      <c r="WLH93"/>
      <c r="WLI93"/>
      <c r="WLJ93"/>
      <c r="WLK93"/>
      <c r="WLL93"/>
      <c r="WLM93"/>
      <c r="WLN93"/>
      <c r="WLO93"/>
      <c r="WLP93"/>
      <c r="WLQ93"/>
      <c r="WLR93"/>
      <c r="WLS93"/>
      <c r="WLT93"/>
      <c r="WLU93"/>
      <c r="WLV93"/>
      <c r="WLW93"/>
      <c r="WLX93"/>
      <c r="WLY93"/>
      <c r="WLZ93"/>
      <c r="WMA93"/>
      <c r="WMB93"/>
      <c r="WMC93"/>
      <c r="WMD93"/>
      <c r="WME93"/>
      <c r="WMF93"/>
      <c r="WMG93"/>
      <c r="WMH93"/>
      <c r="WMI93"/>
      <c r="WMJ93"/>
      <c r="WMK93"/>
      <c r="WML93"/>
      <c r="WMM93"/>
      <c r="WMN93"/>
      <c r="WMO93"/>
      <c r="WMP93"/>
      <c r="WMQ93"/>
      <c r="WMR93"/>
      <c r="WMS93"/>
      <c r="WMT93"/>
      <c r="WMU93"/>
      <c r="WMV93"/>
      <c r="WMW93"/>
      <c r="WMX93"/>
      <c r="WMY93"/>
      <c r="WMZ93"/>
      <c r="WNA93"/>
      <c r="WNB93"/>
      <c r="WNC93"/>
      <c r="WND93"/>
      <c r="WNE93"/>
      <c r="WNF93"/>
      <c r="WNG93"/>
      <c r="WNH93"/>
      <c r="WNI93"/>
      <c r="WNJ93"/>
      <c r="WNK93"/>
      <c r="WNL93"/>
      <c r="WNM93"/>
      <c r="WNN93"/>
      <c r="WNO93"/>
      <c r="WNP93"/>
      <c r="WNQ93"/>
      <c r="WNR93"/>
      <c r="WNS93"/>
      <c r="WNT93"/>
      <c r="WNU93"/>
      <c r="WNV93"/>
      <c r="WNW93"/>
      <c r="WNX93"/>
      <c r="WNY93"/>
      <c r="WNZ93"/>
      <c r="WOA93"/>
      <c r="WOB93"/>
      <c r="WOC93"/>
      <c r="WOD93"/>
      <c r="WOE93"/>
      <c r="WOF93"/>
      <c r="WOG93"/>
      <c r="WOH93"/>
      <c r="WOI93"/>
      <c r="WOJ93"/>
      <c r="WOK93"/>
      <c r="WOL93"/>
      <c r="WOM93"/>
      <c r="WON93"/>
      <c r="WOO93"/>
      <c r="WOP93"/>
      <c r="WOQ93"/>
      <c r="WOR93"/>
      <c r="WOS93"/>
      <c r="WOT93"/>
      <c r="WOU93"/>
      <c r="WOV93"/>
      <c r="WOW93"/>
      <c r="WOX93"/>
      <c r="WOY93"/>
      <c r="WOZ93"/>
      <c r="WPA93"/>
      <c r="WPB93"/>
      <c r="WPC93"/>
      <c r="WPD93"/>
      <c r="WPE93"/>
      <c r="WPF93"/>
      <c r="WPG93"/>
      <c r="WPH93"/>
      <c r="WPI93"/>
      <c r="WPJ93"/>
      <c r="WPK93"/>
      <c r="WPL93"/>
      <c r="WPM93"/>
      <c r="WPN93"/>
      <c r="WPO93"/>
      <c r="WPP93"/>
      <c r="WPQ93"/>
      <c r="WPR93"/>
      <c r="WPS93"/>
      <c r="WPT93"/>
      <c r="WPU93"/>
      <c r="WPV93"/>
      <c r="WPW93"/>
      <c r="WPX93"/>
      <c r="WPY93"/>
      <c r="WPZ93"/>
      <c r="WQA93"/>
      <c r="WQB93"/>
      <c r="WQC93"/>
      <c r="WQD93"/>
      <c r="WQE93"/>
      <c r="WQF93"/>
      <c r="WQG93"/>
      <c r="WQH93"/>
      <c r="WQI93"/>
      <c r="WQJ93"/>
      <c r="WQK93"/>
      <c r="WQL93"/>
      <c r="WQM93"/>
      <c r="WQN93"/>
      <c r="WQO93"/>
      <c r="WQP93"/>
      <c r="WQQ93"/>
      <c r="WQR93"/>
      <c r="WQS93"/>
      <c r="WQT93"/>
      <c r="WQU93"/>
      <c r="WQV93"/>
      <c r="WQW93"/>
      <c r="WQX93"/>
      <c r="WQY93"/>
      <c r="WQZ93"/>
      <c r="WRA93"/>
      <c r="WRB93"/>
      <c r="WRC93"/>
      <c r="WRD93"/>
      <c r="WRE93"/>
      <c r="WRF93"/>
      <c r="WRG93"/>
      <c r="WRH93"/>
      <c r="WRI93"/>
      <c r="WRJ93"/>
      <c r="WRK93"/>
      <c r="WRL93"/>
      <c r="WRM93"/>
      <c r="WRN93"/>
      <c r="WRO93"/>
      <c r="WRP93"/>
      <c r="WRQ93"/>
      <c r="WRR93"/>
      <c r="WRS93"/>
      <c r="WRT93"/>
      <c r="WRU93"/>
      <c r="WRV93"/>
      <c r="WRW93"/>
      <c r="WRX93"/>
      <c r="WRY93"/>
      <c r="WRZ93"/>
      <c r="WSA93"/>
      <c r="WSB93"/>
      <c r="WSC93"/>
      <c r="WSD93"/>
      <c r="WSE93"/>
      <c r="WSF93"/>
      <c r="WSG93"/>
      <c r="WSH93"/>
      <c r="WSI93"/>
      <c r="WSJ93"/>
      <c r="WSK93"/>
      <c r="WSL93"/>
      <c r="WSM93"/>
      <c r="WSN93"/>
      <c r="WSO93"/>
      <c r="WSP93"/>
      <c r="WSQ93"/>
      <c r="WSR93"/>
      <c r="WSS93"/>
      <c r="WST93"/>
      <c r="WSU93"/>
      <c r="WSV93"/>
      <c r="WSW93"/>
      <c r="WSX93"/>
      <c r="WSY93"/>
      <c r="WSZ93"/>
      <c r="WTA93"/>
      <c r="WTB93"/>
      <c r="WTC93"/>
      <c r="WTD93"/>
      <c r="WTE93"/>
      <c r="WTF93"/>
      <c r="WTG93"/>
      <c r="WTH93"/>
      <c r="WTI93"/>
      <c r="WTJ93"/>
      <c r="WTK93"/>
      <c r="WTL93"/>
      <c r="WTM93"/>
      <c r="WTN93"/>
      <c r="WTO93"/>
      <c r="WTP93"/>
      <c r="WTQ93"/>
      <c r="WTR93"/>
      <c r="WTS93"/>
      <c r="WTT93"/>
      <c r="WTU93"/>
      <c r="WTV93"/>
      <c r="WTW93"/>
      <c r="WTX93"/>
      <c r="WTY93"/>
      <c r="WTZ93"/>
      <c r="WUA93"/>
      <c r="WUB93"/>
      <c r="WUC93"/>
      <c r="WUD93"/>
      <c r="WUE93"/>
      <c r="WUF93"/>
      <c r="WUG93"/>
      <c r="WUH93"/>
      <c r="WUI93"/>
      <c r="WUJ93"/>
      <c r="WUK93"/>
      <c r="WUL93"/>
      <c r="WUM93"/>
      <c r="WUN93"/>
      <c r="WUO93"/>
      <c r="WUP93"/>
      <c r="WUQ93"/>
      <c r="WUR93"/>
      <c r="WUS93"/>
      <c r="WUT93"/>
      <c r="WUU93"/>
      <c r="WUV93"/>
      <c r="WUW93"/>
      <c r="WUX93"/>
      <c r="WUY93"/>
      <c r="WUZ93"/>
      <c r="WVA93"/>
      <c r="WVB93"/>
      <c r="WVC93"/>
      <c r="WVD93"/>
      <c r="WVE93"/>
      <c r="WVF93"/>
      <c r="WVG93"/>
      <c r="WVH93"/>
      <c r="WVI93"/>
      <c r="WVJ93"/>
      <c r="WVK93"/>
      <c r="WVL93"/>
      <c r="WVM93"/>
      <c r="WVN93"/>
      <c r="WVO93"/>
      <c r="WVP93"/>
      <c r="WVQ93"/>
      <c r="WVR93"/>
      <c r="WVS93"/>
      <c r="WVT93"/>
      <c r="WVU93"/>
      <c r="WVV93"/>
      <c r="WVW93"/>
      <c r="WVX93"/>
      <c r="WVY93"/>
      <c r="WVZ93"/>
      <c r="WWA93"/>
      <c r="WWB93"/>
      <c r="WWC93"/>
      <c r="WWD93"/>
      <c r="WWE93"/>
      <c r="WWF93"/>
      <c r="WWG93"/>
      <c r="WWH93"/>
      <c r="WWI93"/>
      <c r="WWJ93"/>
      <c r="WWK93"/>
      <c r="WWL93"/>
      <c r="WWM93"/>
      <c r="WWN93"/>
      <c r="WWO93"/>
      <c r="WWP93"/>
      <c r="WWQ93"/>
      <c r="WWR93"/>
      <c r="WWS93"/>
      <c r="WWT93"/>
      <c r="WWU93"/>
      <c r="WWV93"/>
      <c r="WWW93"/>
      <c r="WWX93"/>
      <c r="WWY93"/>
      <c r="WWZ93"/>
      <c r="WXA93"/>
      <c r="WXB93"/>
      <c r="WXC93"/>
      <c r="WXD93"/>
      <c r="WXE93"/>
      <c r="WXF93"/>
      <c r="WXG93"/>
      <c r="WXH93"/>
      <c r="WXI93"/>
      <c r="WXJ93"/>
      <c r="WXK93"/>
      <c r="WXL93"/>
      <c r="WXM93"/>
      <c r="WXN93"/>
      <c r="WXO93"/>
      <c r="WXP93"/>
      <c r="WXQ93"/>
      <c r="WXR93"/>
      <c r="WXS93"/>
      <c r="WXT93"/>
      <c r="WXU93"/>
      <c r="WXV93"/>
      <c r="WXW93"/>
      <c r="WXX93"/>
      <c r="WXY93"/>
      <c r="WXZ93"/>
      <c r="WYA93"/>
      <c r="WYB93"/>
      <c r="WYC93"/>
      <c r="WYD93"/>
      <c r="WYE93"/>
      <c r="WYF93"/>
      <c r="WYG93"/>
      <c r="WYH93"/>
      <c r="WYI93"/>
      <c r="WYJ93"/>
      <c r="WYK93"/>
      <c r="WYL93"/>
      <c r="WYM93"/>
      <c r="WYN93"/>
      <c r="WYO93"/>
      <c r="WYP93"/>
      <c r="WYQ93"/>
      <c r="WYR93"/>
      <c r="WYS93"/>
      <c r="WYT93"/>
      <c r="WYU93"/>
      <c r="WYV93"/>
      <c r="WYW93"/>
      <c r="WYX93"/>
      <c r="WYY93"/>
      <c r="WYZ93"/>
      <c r="WZA93"/>
      <c r="WZB93"/>
      <c r="WZC93"/>
      <c r="WZD93"/>
      <c r="WZE93"/>
      <c r="WZF93"/>
      <c r="WZG93"/>
      <c r="WZH93"/>
      <c r="WZI93"/>
      <c r="WZJ93"/>
      <c r="WZK93"/>
      <c r="WZL93"/>
      <c r="WZM93"/>
      <c r="WZN93"/>
      <c r="WZO93"/>
      <c r="WZP93"/>
      <c r="WZQ93"/>
      <c r="WZR93"/>
      <c r="WZS93"/>
      <c r="WZT93"/>
      <c r="WZU93"/>
      <c r="WZV93"/>
      <c r="WZW93"/>
      <c r="WZX93"/>
      <c r="WZY93"/>
      <c r="WZZ93"/>
      <c r="XAA93"/>
      <c r="XAB93"/>
      <c r="XAC93"/>
      <c r="XAD93"/>
      <c r="XAE93"/>
      <c r="XAF93"/>
      <c r="XAG93"/>
      <c r="XAH93"/>
      <c r="XAI93"/>
      <c r="XAJ93"/>
      <c r="XAK93"/>
      <c r="XAL93"/>
      <c r="XAM93"/>
      <c r="XAN93"/>
      <c r="XAO93"/>
      <c r="XAP93"/>
      <c r="XAQ93"/>
      <c r="XAR93"/>
      <c r="XAS93"/>
      <c r="XAT93"/>
      <c r="XAU93"/>
      <c r="XAV93"/>
      <c r="XAW93"/>
      <c r="XAX93"/>
      <c r="XAY93"/>
      <c r="XAZ93"/>
      <c r="XBA93"/>
      <c r="XBB93"/>
      <c r="XBC93"/>
      <c r="XBD93"/>
      <c r="XBE93"/>
      <c r="XBF93"/>
      <c r="XBG93"/>
      <c r="XBH93"/>
      <c r="XBI93"/>
      <c r="XBJ93"/>
      <c r="XBK93"/>
      <c r="XBL93"/>
      <c r="XBM93"/>
      <c r="XBN93"/>
      <c r="XBO93"/>
      <c r="XBP93"/>
      <c r="XBQ93"/>
      <c r="XBR93"/>
      <c r="XBS93"/>
      <c r="XBT93"/>
      <c r="XBU93"/>
      <c r="XBV93"/>
      <c r="XBW93"/>
      <c r="XBX93"/>
      <c r="XBY93"/>
      <c r="XBZ93"/>
      <c r="XCA93"/>
      <c r="XCB93"/>
      <c r="XCC93"/>
      <c r="XCD93"/>
      <c r="XCE93"/>
      <c r="XCF93"/>
      <c r="XCG93"/>
      <c r="XCH93"/>
      <c r="XCI93"/>
      <c r="XCJ93"/>
      <c r="XCK93"/>
      <c r="XCL93"/>
      <c r="XCM93"/>
      <c r="XCN93"/>
      <c r="XCO93"/>
      <c r="XCP93"/>
      <c r="XCQ93"/>
      <c r="XCR93"/>
      <c r="XCS93"/>
      <c r="XCT93"/>
      <c r="XCU93"/>
      <c r="XCV93"/>
      <c r="XCW93"/>
      <c r="XCX93"/>
      <c r="XCY93"/>
      <c r="XCZ93"/>
      <c r="XDA93"/>
      <c r="XDB93"/>
      <c r="XDC93"/>
      <c r="XDD93"/>
      <c r="XDE93"/>
      <c r="XDF93"/>
      <c r="XDG93"/>
      <c r="XDH93"/>
      <c r="XDI93"/>
      <c r="XDJ93"/>
      <c r="XDK93"/>
      <c r="XDL93"/>
      <c r="XDM93"/>
      <c r="XDN93"/>
      <c r="XDO93"/>
      <c r="XDP93"/>
      <c r="XDQ93"/>
      <c r="XDR93"/>
      <c r="XDS93"/>
      <c r="XDT93"/>
      <c r="XDU93"/>
      <c r="XDV93"/>
      <c r="XDW93"/>
      <c r="XDX93"/>
      <c r="XDY93"/>
      <c r="XDZ93"/>
      <c r="XEA93"/>
      <c r="XEB93"/>
      <c r="XEC93"/>
      <c r="XED93"/>
      <c r="XEE93"/>
      <c r="XEF93"/>
      <c r="XEG93"/>
      <c r="XEH93"/>
      <c r="XEI93"/>
      <c r="XEJ93"/>
      <c r="XEK93"/>
      <c r="XEL93"/>
      <c r="XEM93"/>
      <c r="XEN93"/>
      <c r="XEO93"/>
      <c r="XEP93"/>
      <c r="XEQ93"/>
      <c r="XER93"/>
      <c r="XES93"/>
      <c r="XET93"/>
      <c r="XEU93"/>
      <c r="XEV93"/>
      <c r="XEW93"/>
      <c r="XEX93"/>
      <c r="XEY93"/>
      <c r="XEZ93"/>
      <c r="XFA93"/>
      <c r="XFB93"/>
      <c r="XFC93"/>
    </row>
    <row r="94" spans="1:16383" ht="28.15" customHeight="1">
      <c r="A94" s="18"/>
      <c r="B94" s="18"/>
      <c r="C94" s="18" t="s">
        <v>19962</v>
      </c>
      <c r="D94" s="18">
        <f>SUM(D2:D93)</f>
        <v>283</v>
      </c>
      <c r="E94" s="42">
        <f t="shared" ref="E94:AA94" si="0">SUM(E2:E93)</f>
        <v>1</v>
      </c>
      <c r="F94" s="18">
        <f t="shared" si="0"/>
        <v>0</v>
      </c>
      <c r="G94" s="18">
        <f t="shared" si="0"/>
        <v>2</v>
      </c>
      <c r="H94" s="18">
        <f t="shared" si="0"/>
        <v>0</v>
      </c>
      <c r="I94" s="18">
        <f t="shared" si="0"/>
        <v>2</v>
      </c>
      <c r="J94" s="18">
        <f t="shared" si="0"/>
        <v>1</v>
      </c>
      <c r="K94" s="18">
        <f t="shared" si="0"/>
        <v>0</v>
      </c>
      <c r="L94" s="18">
        <f t="shared" si="0"/>
        <v>4</v>
      </c>
      <c r="M94" s="18">
        <f t="shared" si="0"/>
        <v>9</v>
      </c>
      <c r="N94" s="18">
        <f t="shared" si="0"/>
        <v>11</v>
      </c>
      <c r="O94" s="18">
        <f t="shared" si="0"/>
        <v>1</v>
      </c>
      <c r="P94" s="18">
        <f t="shared" si="0"/>
        <v>32</v>
      </c>
      <c r="Q94" s="18">
        <f t="shared" si="0"/>
        <v>20</v>
      </c>
      <c r="R94" s="18">
        <f t="shared" si="0"/>
        <v>149</v>
      </c>
      <c r="S94" s="18">
        <f t="shared" si="0"/>
        <v>26</v>
      </c>
      <c r="T94" s="18">
        <f t="shared" si="0"/>
        <v>497</v>
      </c>
      <c r="U94" s="18">
        <f t="shared" si="0"/>
        <v>2183</v>
      </c>
      <c r="V94" s="18">
        <f t="shared" si="0"/>
        <v>354</v>
      </c>
      <c r="W94" s="18">
        <f t="shared" si="0"/>
        <v>24</v>
      </c>
      <c r="X94" s="18">
        <f t="shared" si="0"/>
        <v>24</v>
      </c>
      <c r="Y94" s="18">
        <f t="shared" si="0"/>
        <v>8</v>
      </c>
      <c r="Z94" s="18">
        <f t="shared" si="0"/>
        <v>1</v>
      </c>
      <c r="AA94" s="18">
        <f t="shared" si="0"/>
        <v>1</v>
      </c>
    </row>
    <row r="95" spans="1:16383" ht="25.9" customHeight="1">
      <c r="A95" s="18"/>
      <c r="B95" s="18"/>
      <c r="C95" s="18" t="s">
        <v>19982</v>
      </c>
      <c r="D95" s="18">
        <f>SUM(D94:AA94)</f>
        <v>3633</v>
      </c>
      <c r="E95" s="42"/>
      <c r="F95" s="18"/>
      <c r="G95" s="18"/>
      <c r="H95" s="18"/>
      <c r="I95" s="18"/>
      <c r="J95" s="18"/>
      <c r="K95" s="18"/>
      <c r="L95" s="18"/>
      <c r="M95" s="18"/>
      <c r="N95" s="18"/>
      <c r="O95" s="18"/>
      <c r="P95" s="18"/>
      <c r="Q95" s="18"/>
      <c r="R95" s="18"/>
      <c r="S95" s="18"/>
      <c r="T95" s="18"/>
      <c r="U95" s="18"/>
      <c r="V95" s="18"/>
      <c r="W95" s="18"/>
      <c r="X95" s="18"/>
      <c r="Y95" s="18"/>
      <c r="Z95" s="18"/>
      <c r="AA95" s="18"/>
    </row>
    <row r="100" spans="23:23">
      <c r="W100" s="27">
        <f>413/3638</f>
        <v>0.11352391423859264</v>
      </c>
    </row>
  </sheetData>
  <phoneticPr fontId="54" type="noConversion"/>
  <pageMargins left="0.75" right="0.75" top="1" bottom="1" header="0.5" footer="0.5"/>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9"/>
  <sheetViews>
    <sheetView workbookViewId="0">
      <selection activeCell="N22" sqref="N22"/>
    </sheetView>
  </sheetViews>
  <sheetFormatPr defaultColWidth="9" defaultRowHeight="13.5"/>
  <cols>
    <col min="3" max="3" width="10.5" customWidth="1"/>
    <col min="4" max="4" width="14" customWidth="1"/>
    <col min="6" max="6" width="9.5" customWidth="1"/>
  </cols>
  <sheetData>
    <row r="1" spans="1:13">
      <c r="A1" s="41" t="s">
        <v>19983</v>
      </c>
      <c r="B1" s="41" t="s">
        <v>19984</v>
      </c>
      <c r="C1" s="41" t="s">
        <v>19985</v>
      </c>
      <c r="D1" s="41" t="s">
        <v>19986</v>
      </c>
      <c r="E1" s="41" t="s">
        <v>19987</v>
      </c>
      <c r="F1" s="45"/>
      <c r="H1" s="16" t="s">
        <v>19988</v>
      </c>
      <c r="I1" s="16" t="s">
        <v>19984</v>
      </c>
      <c r="J1" s="16" t="s">
        <v>19985</v>
      </c>
    </row>
    <row r="2" spans="1:13">
      <c r="A2" s="18" t="s">
        <v>82</v>
      </c>
      <c r="B2" s="18">
        <v>2187</v>
      </c>
      <c r="C2" s="46">
        <f>B2/年代!D95</f>
        <v>0.60198183319570597</v>
      </c>
      <c r="D2" s="45">
        <v>253</v>
      </c>
      <c r="E2" s="45">
        <f t="shared" ref="E2:E25" si="0">B2-D2</f>
        <v>1934</v>
      </c>
      <c r="F2" s="46">
        <f>E2/3245</f>
        <v>0.59599383667180272</v>
      </c>
      <c r="G2">
        <f>SUMIF(A2:A49,"清",E2:E49)</f>
        <v>3321</v>
      </c>
      <c r="H2" s="18" t="s">
        <v>82</v>
      </c>
      <c r="I2" s="18">
        <v>1387</v>
      </c>
      <c r="J2" s="49">
        <f>I2/2922</f>
        <v>0.47467488021902804</v>
      </c>
      <c r="K2" s="23">
        <f>+G2/6169</f>
        <v>0.53833684551791217</v>
      </c>
      <c r="M2">
        <f>+G9+G10+G14+G21+G22</f>
        <v>105</v>
      </c>
    </row>
    <row r="3" spans="1:13">
      <c r="A3" s="18" t="s">
        <v>108</v>
      </c>
      <c r="B3" s="18">
        <v>497</v>
      </c>
      <c r="C3" s="46">
        <f t="shared" ref="C3:C25" si="1">B3/3638</f>
        <v>0.13661352391423859</v>
      </c>
      <c r="D3" s="45">
        <v>31</v>
      </c>
      <c r="E3" s="45">
        <f t="shared" si="0"/>
        <v>466</v>
      </c>
      <c r="F3" s="46">
        <f t="shared" ref="F3:F25" si="2">E3/3245</f>
        <v>0.1436055469953775</v>
      </c>
      <c r="G3">
        <f>SUMIF(A2:A50,"明",E2:E50)</f>
        <v>686</v>
      </c>
      <c r="H3" s="18" t="s">
        <v>30</v>
      </c>
      <c r="I3" s="18">
        <v>795</v>
      </c>
      <c r="J3" s="49">
        <f t="shared" ref="J3:J25" si="3">I3/2922</f>
        <v>0.27207392197125257</v>
      </c>
      <c r="K3" s="23">
        <f t="shared" ref="K3:K25" si="4">+G3/6169</f>
        <v>0.11120116712595234</v>
      </c>
      <c r="M3">
        <f>+M2/6169</f>
        <v>1.7020586804992705E-2</v>
      </c>
    </row>
    <row r="4" spans="1:13">
      <c r="A4" s="18" t="s">
        <v>30</v>
      </c>
      <c r="B4" s="18">
        <v>355</v>
      </c>
      <c r="C4" s="46">
        <f t="shared" si="1"/>
        <v>9.758108851017043E-2</v>
      </c>
      <c r="D4" s="45">
        <v>71</v>
      </c>
      <c r="E4" s="45">
        <f t="shared" si="0"/>
        <v>284</v>
      </c>
      <c r="F4" s="46">
        <f t="shared" si="2"/>
        <v>8.7519260400616333E-2</v>
      </c>
      <c r="G4">
        <f>SUMIF(A2:A49,"中华民国",E2:E49)</f>
        <v>1079</v>
      </c>
      <c r="H4" s="18" t="s">
        <v>42</v>
      </c>
      <c r="I4" s="18">
        <v>299</v>
      </c>
      <c r="J4" s="49">
        <f t="shared" si="3"/>
        <v>0.10232717316906229</v>
      </c>
      <c r="K4" s="23">
        <f t="shared" si="4"/>
        <v>0.17490679202463932</v>
      </c>
    </row>
    <row r="5" spans="1:13">
      <c r="A5" s="18" t="s">
        <v>42</v>
      </c>
      <c r="B5" s="18">
        <v>283</v>
      </c>
      <c r="C5" s="46">
        <f t="shared" si="1"/>
        <v>7.7789994502473883E-2</v>
      </c>
      <c r="D5" s="45">
        <v>21</v>
      </c>
      <c r="E5" s="45">
        <f t="shared" si="0"/>
        <v>262</v>
      </c>
      <c r="F5" s="46">
        <f t="shared" si="2"/>
        <v>8.0739599383667177E-2</v>
      </c>
      <c r="G5">
        <f>SUMIF(A2:A52,"不详",E2:E52)</f>
        <v>561</v>
      </c>
      <c r="H5" s="18" t="s">
        <v>108</v>
      </c>
      <c r="I5" s="18">
        <v>220</v>
      </c>
      <c r="J5" s="49">
        <f t="shared" si="3"/>
        <v>7.5290896646132782E-2</v>
      </c>
      <c r="K5" s="23">
        <f t="shared" si="4"/>
        <v>9.0938563786675308E-2</v>
      </c>
    </row>
    <row r="6" spans="1:13">
      <c r="A6" s="18" t="s">
        <v>645</v>
      </c>
      <c r="B6" s="18">
        <v>149</v>
      </c>
      <c r="C6" s="46">
        <f t="shared" si="1"/>
        <v>4.0956569543705336E-2</v>
      </c>
      <c r="D6" s="45">
        <v>6</v>
      </c>
      <c r="E6" s="45">
        <f t="shared" si="0"/>
        <v>143</v>
      </c>
      <c r="F6" s="46">
        <f t="shared" si="2"/>
        <v>4.4067796610169491E-2</v>
      </c>
      <c r="G6">
        <f>SUMIF(A2:A53,"宋",E2:E53)</f>
        <v>224</v>
      </c>
      <c r="H6" s="18" t="s">
        <v>645</v>
      </c>
      <c r="I6" s="18">
        <v>81</v>
      </c>
      <c r="J6" s="49">
        <f t="shared" si="3"/>
        <v>2.7720739219712527E-2</v>
      </c>
      <c r="K6" s="23">
        <f t="shared" si="4"/>
        <v>3.6310585183984438E-2</v>
      </c>
    </row>
    <row r="7" spans="1:13">
      <c r="A7" s="18" t="s">
        <v>460</v>
      </c>
      <c r="B7" s="18">
        <v>32</v>
      </c>
      <c r="C7" s="46">
        <f t="shared" si="1"/>
        <v>8.7960417811984611E-3</v>
      </c>
      <c r="D7" s="45">
        <v>1</v>
      </c>
      <c r="E7" s="45">
        <f t="shared" si="0"/>
        <v>31</v>
      </c>
      <c r="F7" s="46">
        <f t="shared" si="2"/>
        <v>9.5531587057010783E-3</v>
      </c>
      <c r="G7">
        <f>SUMIF(A2:A54,"唐朝",E2:E54)</f>
        <v>49</v>
      </c>
      <c r="H7" s="16" t="s">
        <v>54</v>
      </c>
      <c r="I7" s="18">
        <v>24</v>
      </c>
      <c r="J7" s="49">
        <f t="shared" si="3"/>
        <v>8.2135523613963042E-3</v>
      </c>
      <c r="K7" s="23">
        <f t="shared" si="4"/>
        <v>7.9429405089965956E-3</v>
      </c>
    </row>
    <row r="8" spans="1:13">
      <c r="A8" s="18" t="s">
        <v>133</v>
      </c>
      <c r="B8" s="18">
        <v>26</v>
      </c>
      <c r="C8" s="46">
        <f t="shared" si="1"/>
        <v>7.1467839472237494E-3</v>
      </c>
      <c r="D8" s="45"/>
      <c r="E8" s="45">
        <f t="shared" si="0"/>
        <v>26</v>
      </c>
      <c r="F8" s="46">
        <f t="shared" si="2"/>
        <v>8.0123266563944529E-3</v>
      </c>
      <c r="G8">
        <f>SUMIF(A2:A55,"元",E2:E55)</f>
        <v>49</v>
      </c>
      <c r="H8" s="18" t="s">
        <v>133</v>
      </c>
      <c r="I8" s="18">
        <v>23</v>
      </c>
      <c r="J8" s="49">
        <f t="shared" si="3"/>
        <v>7.8713210130047905E-3</v>
      </c>
      <c r="K8" s="23">
        <f t="shared" si="4"/>
        <v>7.9429405089965956E-3</v>
      </c>
    </row>
    <row r="9" spans="1:13">
      <c r="A9" s="18" t="s">
        <v>54</v>
      </c>
      <c r="B9" s="18">
        <v>24</v>
      </c>
      <c r="C9" s="46">
        <f t="shared" si="1"/>
        <v>6.5970313358988458E-3</v>
      </c>
      <c r="D9" s="45">
        <v>5</v>
      </c>
      <c r="E9" s="45">
        <f t="shared" si="0"/>
        <v>19</v>
      </c>
      <c r="F9" s="46">
        <f t="shared" si="2"/>
        <v>5.8551617873651776E-3</v>
      </c>
      <c r="G9">
        <f>SUMIF(A2:A56,"50年代",E2:E56)</f>
        <v>43</v>
      </c>
      <c r="H9" s="18" t="s">
        <v>460</v>
      </c>
      <c r="I9" s="18">
        <v>18</v>
      </c>
      <c r="J9" s="49">
        <f t="shared" si="3"/>
        <v>6.1601642710472282E-3</v>
      </c>
      <c r="K9" s="23">
        <f t="shared" si="4"/>
        <v>6.970335548711298E-3</v>
      </c>
    </row>
    <row r="10" spans="1:13">
      <c r="A10" s="18" t="s">
        <v>814</v>
      </c>
      <c r="B10" s="18">
        <v>24</v>
      </c>
      <c r="C10" s="46">
        <f t="shared" si="1"/>
        <v>6.5970313358988458E-3</v>
      </c>
      <c r="D10" s="45">
        <v>1</v>
      </c>
      <c r="E10" s="45">
        <f t="shared" si="0"/>
        <v>23</v>
      </c>
      <c r="F10" s="46">
        <f t="shared" si="2"/>
        <v>7.0878274268104773E-3</v>
      </c>
      <c r="G10">
        <f>SUMIF(A2:A57,"60年代",E2:E57)</f>
        <v>35</v>
      </c>
      <c r="H10" s="18" t="s">
        <v>2888</v>
      </c>
      <c r="I10" s="18">
        <v>13</v>
      </c>
      <c r="J10" s="49">
        <f t="shared" si="3"/>
        <v>4.4490075290896649E-3</v>
      </c>
      <c r="K10" s="23">
        <f t="shared" si="4"/>
        <v>5.6735289349975687E-3</v>
      </c>
    </row>
    <row r="11" spans="1:13">
      <c r="A11" s="18" t="s">
        <v>115</v>
      </c>
      <c r="B11" s="18">
        <v>20</v>
      </c>
      <c r="C11" s="46">
        <f t="shared" si="1"/>
        <v>5.4975261132490377E-3</v>
      </c>
      <c r="D11" s="45">
        <v>1</v>
      </c>
      <c r="E11" s="45">
        <f t="shared" si="0"/>
        <v>19</v>
      </c>
      <c r="F11" s="46">
        <f t="shared" si="2"/>
        <v>5.8551617873651776E-3</v>
      </c>
      <c r="G11">
        <f>SUMIF(A2:A58,"五代十国",E2:E58)</f>
        <v>21</v>
      </c>
      <c r="H11" s="18" t="s">
        <v>19989</v>
      </c>
      <c r="I11" s="18">
        <v>13</v>
      </c>
      <c r="J11" s="49">
        <f t="shared" si="3"/>
        <v>4.4490075290896649E-3</v>
      </c>
      <c r="K11" s="23">
        <f t="shared" si="4"/>
        <v>3.4041173609985413E-3</v>
      </c>
    </row>
    <row r="12" spans="1:13">
      <c r="A12" s="18" t="s">
        <v>757</v>
      </c>
      <c r="B12" s="18">
        <v>11</v>
      </c>
      <c r="C12" s="46">
        <f t="shared" si="1"/>
        <v>3.0236393622869707E-3</v>
      </c>
      <c r="D12" s="45"/>
      <c r="E12" s="45">
        <f t="shared" si="0"/>
        <v>11</v>
      </c>
      <c r="F12" s="46">
        <f t="shared" si="2"/>
        <v>3.3898305084745762E-3</v>
      </c>
      <c r="G12">
        <f>SUMIF(A2:A59,"南北朝",E2:E59)</f>
        <v>14</v>
      </c>
      <c r="H12" s="18" t="s">
        <v>814</v>
      </c>
      <c r="I12" s="18">
        <v>12</v>
      </c>
      <c r="J12" s="49">
        <f t="shared" si="3"/>
        <v>4.1067761806981521E-3</v>
      </c>
      <c r="K12" s="23">
        <f t="shared" si="4"/>
        <v>2.2694115739990274E-3</v>
      </c>
    </row>
    <row r="13" spans="1:13">
      <c r="A13" s="18" t="s">
        <v>6175</v>
      </c>
      <c r="B13" s="18">
        <v>9</v>
      </c>
      <c r="C13" s="46">
        <f t="shared" si="1"/>
        <v>2.4738867509620671E-3</v>
      </c>
      <c r="D13" s="45"/>
      <c r="E13" s="45">
        <f t="shared" si="0"/>
        <v>9</v>
      </c>
      <c r="F13" s="46">
        <f t="shared" si="2"/>
        <v>2.7734976887519259E-3</v>
      </c>
      <c r="G13">
        <f>SUMIF(A2:A60,"晋",E2:E60)</f>
        <v>22</v>
      </c>
      <c r="H13" s="18" t="s">
        <v>4608</v>
      </c>
      <c r="I13" s="18">
        <v>10</v>
      </c>
      <c r="J13" s="49">
        <f t="shared" si="3"/>
        <v>3.4223134839151265E-3</v>
      </c>
      <c r="K13" s="23">
        <f t="shared" si="4"/>
        <v>3.5662181877127571E-3</v>
      </c>
    </row>
    <row r="14" spans="1:13">
      <c r="A14" s="18" t="s">
        <v>4608</v>
      </c>
      <c r="B14" s="18">
        <v>8</v>
      </c>
      <c r="C14" s="46">
        <f t="shared" si="1"/>
        <v>2.1990104452996153E-3</v>
      </c>
      <c r="D14" s="45">
        <v>1</v>
      </c>
      <c r="E14" s="45">
        <f t="shared" si="0"/>
        <v>7</v>
      </c>
      <c r="F14" s="46">
        <f t="shared" si="2"/>
        <v>2.1571648690292757E-3</v>
      </c>
      <c r="G14">
        <f>SUMIF(A2:A61,"70年代",E2:E61)</f>
        <v>17</v>
      </c>
      <c r="H14" s="18" t="s">
        <v>13345</v>
      </c>
      <c r="I14" s="18">
        <v>7</v>
      </c>
      <c r="J14" s="49">
        <f t="shared" si="3"/>
        <v>2.3956194387405884E-3</v>
      </c>
      <c r="K14" s="23">
        <f t="shared" si="4"/>
        <v>2.7557140541416762E-3</v>
      </c>
    </row>
    <row r="15" spans="1:13">
      <c r="A15" s="18" t="s">
        <v>706</v>
      </c>
      <c r="B15" s="18">
        <v>4</v>
      </c>
      <c r="C15" s="46">
        <f t="shared" si="1"/>
        <v>1.0995052226498076E-3</v>
      </c>
      <c r="D15" s="45"/>
      <c r="E15" s="45">
        <f t="shared" si="0"/>
        <v>4</v>
      </c>
      <c r="F15" s="46">
        <f t="shared" si="2"/>
        <v>1.2326656394453005E-3</v>
      </c>
      <c r="G15">
        <f>SUMIF(A2:A62,"三国",E2:E62)</f>
        <v>4</v>
      </c>
      <c r="H15" s="18" t="s">
        <v>19979</v>
      </c>
      <c r="I15" s="18">
        <v>5</v>
      </c>
      <c r="J15" s="49">
        <f t="shared" si="3"/>
        <v>1.7111567419575632E-3</v>
      </c>
      <c r="K15" s="23">
        <f t="shared" si="4"/>
        <v>6.4840330685686498E-4</v>
      </c>
    </row>
    <row r="16" spans="1:13" ht="27">
      <c r="A16" s="47" t="s">
        <v>6190</v>
      </c>
      <c r="B16" s="42">
        <v>2</v>
      </c>
      <c r="C16" s="48">
        <f t="shared" si="1"/>
        <v>5.4975261132490382E-4</v>
      </c>
      <c r="D16" s="45"/>
      <c r="E16" s="45">
        <f t="shared" si="0"/>
        <v>2</v>
      </c>
      <c r="F16" s="46">
        <f t="shared" si="2"/>
        <v>6.1633281972265025E-4</v>
      </c>
      <c r="G16">
        <f>SUMIF(A2:A63,"周（春秋战国）",E2:E63)</f>
        <v>2</v>
      </c>
      <c r="H16" s="18" t="s">
        <v>19980</v>
      </c>
      <c r="I16" s="18">
        <v>4</v>
      </c>
      <c r="J16" s="49">
        <f t="shared" si="3"/>
        <v>1.3689253935660506E-3</v>
      </c>
      <c r="K16" s="23">
        <f t="shared" si="4"/>
        <v>3.2420165342843249E-4</v>
      </c>
    </row>
    <row r="17" spans="1:11">
      <c r="A17" s="18" t="s">
        <v>2888</v>
      </c>
      <c r="B17" s="18">
        <v>2</v>
      </c>
      <c r="C17" s="46">
        <f t="shared" si="1"/>
        <v>5.4975261132490382E-4</v>
      </c>
      <c r="D17" s="45"/>
      <c r="E17" s="45">
        <f t="shared" si="0"/>
        <v>2</v>
      </c>
      <c r="F17" s="46">
        <f t="shared" si="2"/>
        <v>6.1633281972265025E-4</v>
      </c>
      <c r="G17">
        <f>SUMIF(A2:A64,"西汉",E2:E64)</f>
        <v>15</v>
      </c>
      <c r="H17" s="18" t="s">
        <v>10046</v>
      </c>
      <c r="I17" s="18">
        <v>3</v>
      </c>
      <c r="J17" s="49">
        <f t="shared" si="3"/>
        <v>1.026694045174538E-3</v>
      </c>
      <c r="K17" s="23">
        <f t="shared" si="4"/>
        <v>2.4315124007132437E-3</v>
      </c>
    </row>
    <row r="18" spans="1:11">
      <c r="A18" s="42" t="s">
        <v>12049</v>
      </c>
      <c r="B18" s="42">
        <v>1</v>
      </c>
      <c r="C18" s="48">
        <f t="shared" si="1"/>
        <v>2.7487630566245191E-4</v>
      </c>
      <c r="D18" s="45"/>
      <c r="E18" s="45">
        <f t="shared" si="0"/>
        <v>1</v>
      </c>
      <c r="F18" s="46">
        <f t="shared" si="2"/>
        <v>3.0816640986132513E-4</v>
      </c>
      <c r="G18">
        <f>SUMIF(A2:A65,"夏",E2:E65)</f>
        <v>3</v>
      </c>
      <c r="H18" s="18" t="s">
        <v>757</v>
      </c>
      <c r="I18" s="18">
        <v>3</v>
      </c>
      <c r="J18" s="49">
        <f t="shared" si="3"/>
        <v>1.026694045174538E-3</v>
      </c>
      <c r="K18" s="23">
        <f t="shared" si="4"/>
        <v>4.8630248014264871E-4</v>
      </c>
    </row>
    <row r="19" spans="1:11">
      <c r="A19" s="18" t="s">
        <v>10046</v>
      </c>
      <c r="B19" s="18">
        <v>1</v>
      </c>
      <c r="C19" s="46">
        <f t="shared" si="1"/>
        <v>2.7487630566245191E-4</v>
      </c>
      <c r="D19" s="45"/>
      <c r="E19" s="45">
        <f t="shared" si="0"/>
        <v>1</v>
      </c>
      <c r="F19" s="46">
        <f t="shared" si="2"/>
        <v>3.0816640986132513E-4</v>
      </c>
      <c r="G19">
        <f>SUMIF(A2:A66,"新朝",E2:E66)</f>
        <v>4</v>
      </c>
      <c r="H19" s="42" t="s">
        <v>12049</v>
      </c>
      <c r="I19" s="42">
        <v>2</v>
      </c>
      <c r="J19" s="50">
        <f t="shared" si="3"/>
        <v>6.8446269678302531E-4</v>
      </c>
      <c r="K19" s="23">
        <f t="shared" si="4"/>
        <v>6.4840330685686498E-4</v>
      </c>
    </row>
    <row r="20" spans="1:11">
      <c r="A20" s="18" t="s">
        <v>10422</v>
      </c>
      <c r="B20" s="18">
        <v>1</v>
      </c>
      <c r="C20" s="46">
        <f t="shared" si="1"/>
        <v>2.7487630566245191E-4</v>
      </c>
      <c r="D20" s="45"/>
      <c r="E20" s="45">
        <f t="shared" si="0"/>
        <v>1</v>
      </c>
      <c r="F20" s="46">
        <f t="shared" si="2"/>
        <v>3.0816640986132513E-4</v>
      </c>
      <c r="G20">
        <f>SUMIF(A2:A67,"隋朝",E2:E67)</f>
        <v>1</v>
      </c>
      <c r="H20" s="18" t="s">
        <v>115</v>
      </c>
      <c r="I20" s="18">
        <v>2</v>
      </c>
      <c r="J20" s="49">
        <f t="shared" si="3"/>
        <v>6.8446269678302531E-4</v>
      </c>
      <c r="K20" s="23">
        <f t="shared" si="4"/>
        <v>1.6210082671421625E-4</v>
      </c>
    </row>
    <row r="21" spans="1:11">
      <c r="A21" s="18" t="s">
        <v>13345</v>
      </c>
      <c r="B21" s="18">
        <v>1</v>
      </c>
      <c r="C21" s="46">
        <f t="shared" si="1"/>
        <v>2.7487630566245191E-4</v>
      </c>
      <c r="D21" s="45"/>
      <c r="E21" s="45">
        <f t="shared" si="0"/>
        <v>1</v>
      </c>
      <c r="F21" s="46">
        <f t="shared" si="2"/>
        <v>3.0816640986132513E-4</v>
      </c>
      <c r="G21">
        <f>SUMIF(A2:A68,"80年代",E2:E68)</f>
        <v>8</v>
      </c>
      <c r="H21" s="18" t="s">
        <v>4443</v>
      </c>
      <c r="I21" s="18">
        <v>1</v>
      </c>
      <c r="J21" s="49">
        <f t="shared" si="3"/>
        <v>3.4223134839151266E-4</v>
      </c>
      <c r="K21" s="23">
        <f t="shared" si="4"/>
        <v>1.29680661371373E-3</v>
      </c>
    </row>
    <row r="22" spans="1:11">
      <c r="A22" s="18" t="s">
        <v>4443</v>
      </c>
      <c r="B22" s="18">
        <v>1</v>
      </c>
      <c r="C22" s="46">
        <f t="shared" si="1"/>
        <v>2.7487630566245191E-4</v>
      </c>
      <c r="D22" s="45"/>
      <c r="E22" s="45">
        <f t="shared" si="0"/>
        <v>1</v>
      </c>
      <c r="F22" s="46">
        <f t="shared" si="2"/>
        <v>3.0816640986132513E-4</v>
      </c>
      <c r="G22">
        <f>SUMIF(A2:A69,"现代",E2:E69)</f>
        <v>2</v>
      </c>
      <c r="H22" s="18" t="s">
        <v>19978</v>
      </c>
      <c r="I22" s="18">
        <v>0</v>
      </c>
      <c r="J22" s="49">
        <f t="shared" si="3"/>
        <v>0</v>
      </c>
      <c r="K22" s="23">
        <f t="shared" si="4"/>
        <v>3.2420165342843249E-4</v>
      </c>
    </row>
    <row r="23" spans="1:11">
      <c r="A23" s="18" t="s">
        <v>19978</v>
      </c>
      <c r="B23" s="18">
        <v>0</v>
      </c>
      <c r="C23" s="46">
        <f t="shared" si="1"/>
        <v>0</v>
      </c>
      <c r="D23" s="45"/>
      <c r="E23" s="45">
        <f t="shared" si="0"/>
        <v>0</v>
      </c>
      <c r="F23" s="46">
        <f t="shared" si="2"/>
        <v>0</v>
      </c>
      <c r="G23">
        <f>SUMIF(A2:A70,"商",E2:E70)</f>
        <v>0</v>
      </c>
      <c r="H23" s="18" t="s">
        <v>6190</v>
      </c>
      <c r="I23" s="18">
        <v>0</v>
      </c>
      <c r="J23" s="49">
        <f t="shared" si="3"/>
        <v>0</v>
      </c>
      <c r="K23" s="23">
        <f t="shared" si="4"/>
        <v>0</v>
      </c>
    </row>
    <row r="24" spans="1:11">
      <c r="A24" s="18" t="s">
        <v>19979</v>
      </c>
      <c r="B24" s="18">
        <v>0</v>
      </c>
      <c r="C24" s="46">
        <f t="shared" si="1"/>
        <v>0</v>
      </c>
      <c r="D24" s="45"/>
      <c r="E24" s="45">
        <f t="shared" si="0"/>
        <v>0</v>
      </c>
      <c r="F24" s="46">
        <f t="shared" si="2"/>
        <v>0</v>
      </c>
      <c r="G24">
        <f>SUMIF(A2:A71,"秦朝",E2:E71)</f>
        <v>5</v>
      </c>
      <c r="H24" s="18" t="s">
        <v>706</v>
      </c>
      <c r="I24" s="18">
        <v>0</v>
      </c>
      <c r="J24" s="49">
        <f t="shared" si="3"/>
        <v>0</v>
      </c>
      <c r="K24" s="23">
        <f t="shared" si="4"/>
        <v>8.1050413357108126E-4</v>
      </c>
    </row>
    <row r="25" spans="1:11">
      <c r="A25" s="18" t="s">
        <v>19980</v>
      </c>
      <c r="B25" s="18">
        <v>0</v>
      </c>
      <c r="C25" s="46">
        <f t="shared" si="1"/>
        <v>0</v>
      </c>
      <c r="D25" s="45"/>
      <c r="E25" s="45">
        <f t="shared" si="0"/>
        <v>0</v>
      </c>
      <c r="F25" s="46">
        <f t="shared" si="2"/>
        <v>0</v>
      </c>
      <c r="G25">
        <f>SUMIF(A2:A72,"东汉",E2:E72)</f>
        <v>4</v>
      </c>
      <c r="H25" s="18" t="s">
        <v>10422</v>
      </c>
      <c r="I25" s="18">
        <v>0</v>
      </c>
      <c r="J25" s="49">
        <f t="shared" si="3"/>
        <v>0</v>
      </c>
      <c r="K25" s="23">
        <f t="shared" si="4"/>
        <v>6.4840330685686498E-4</v>
      </c>
    </row>
    <row r="26" spans="1:11">
      <c r="A26" s="18" t="s">
        <v>82</v>
      </c>
      <c r="E26" s="18">
        <v>1387</v>
      </c>
    </row>
    <row r="27" spans="1:11">
      <c r="A27" s="18" t="s">
        <v>30</v>
      </c>
      <c r="E27" s="18">
        <v>795</v>
      </c>
    </row>
    <row r="28" spans="1:11">
      <c r="A28" s="18" t="s">
        <v>42</v>
      </c>
      <c r="E28" s="18">
        <v>299</v>
      </c>
    </row>
    <row r="29" spans="1:11">
      <c r="A29" s="18" t="s">
        <v>108</v>
      </c>
      <c r="E29" s="18">
        <v>220</v>
      </c>
    </row>
    <row r="30" spans="1:11">
      <c r="A30" s="18" t="s">
        <v>645</v>
      </c>
      <c r="E30" s="18">
        <v>81</v>
      </c>
    </row>
    <row r="31" spans="1:11">
      <c r="A31" s="16" t="s">
        <v>54</v>
      </c>
      <c r="E31" s="18">
        <v>24</v>
      </c>
    </row>
    <row r="32" spans="1:11">
      <c r="A32" s="18" t="s">
        <v>133</v>
      </c>
      <c r="E32" s="18">
        <v>23</v>
      </c>
    </row>
    <row r="33" spans="1:5">
      <c r="A33" s="18" t="s">
        <v>460</v>
      </c>
      <c r="E33" s="18">
        <v>18</v>
      </c>
    </row>
    <row r="34" spans="1:5">
      <c r="A34" s="18" t="s">
        <v>2888</v>
      </c>
      <c r="E34" s="18">
        <v>13</v>
      </c>
    </row>
    <row r="35" spans="1:5">
      <c r="A35" s="16" t="s">
        <v>6175</v>
      </c>
      <c r="E35" s="18">
        <v>13</v>
      </c>
    </row>
    <row r="36" spans="1:5">
      <c r="A36" s="18" t="s">
        <v>814</v>
      </c>
      <c r="E36" s="18">
        <v>12</v>
      </c>
    </row>
    <row r="37" spans="1:5">
      <c r="A37" s="18" t="s">
        <v>4608</v>
      </c>
      <c r="E37" s="18">
        <v>10</v>
      </c>
    </row>
    <row r="38" spans="1:5">
      <c r="A38" s="18" t="s">
        <v>13345</v>
      </c>
      <c r="E38" s="18">
        <v>7</v>
      </c>
    </row>
    <row r="39" spans="1:5">
      <c r="A39" s="18" t="s">
        <v>19979</v>
      </c>
      <c r="E39" s="18">
        <v>5</v>
      </c>
    </row>
    <row r="40" spans="1:5">
      <c r="A40" s="18" t="s">
        <v>19980</v>
      </c>
      <c r="E40" s="18">
        <v>4</v>
      </c>
    </row>
    <row r="41" spans="1:5">
      <c r="A41" s="18" t="s">
        <v>10046</v>
      </c>
      <c r="E41" s="18">
        <v>3</v>
      </c>
    </row>
    <row r="42" spans="1:5">
      <c r="A42" s="18" t="s">
        <v>757</v>
      </c>
      <c r="E42" s="18">
        <v>3</v>
      </c>
    </row>
    <row r="43" spans="1:5">
      <c r="A43" s="18" t="s">
        <v>12049</v>
      </c>
      <c r="E43" s="18">
        <v>2</v>
      </c>
    </row>
    <row r="44" spans="1:5">
      <c r="A44" s="18" t="s">
        <v>115</v>
      </c>
      <c r="E44" s="18">
        <v>2</v>
      </c>
    </row>
    <row r="45" spans="1:5">
      <c r="A45" s="18" t="s">
        <v>4443</v>
      </c>
      <c r="E45" s="18">
        <v>1</v>
      </c>
    </row>
    <row r="46" spans="1:5">
      <c r="A46" s="18" t="s">
        <v>19978</v>
      </c>
      <c r="E46" s="18">
        <v>0</v>
      </c>
    </row>
    <row r="47" spans="1:5">
      <c r="A47" s="18" t="s">
        <v>6190</v>
      </c>
      <c r="E47" s="18">
        <v>0</v>
      </c>
    </row>
    <row r="48" spans="1:5">
      <c r="A48" s="18" t="s">
        <v>706</v>
      </c>
      <c r="E48" s="18">
        <v>0</v>
      </c>
    </row>
    <row r="49" spans="1:5">
      <c r="A49" s="18" t="s">
        <v>10422</v>
      </c>
      <c r="E49" s="18">
        <v>0</v>
      </c>
    </row>
  </sheetData>
  <sortState ref="A1:F25">
    <sortCondition descending="1" ref="B2:B25"/>
  </sortState>
  <phoneticPr fontId="54"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2"/>
  <sheetViews>
    <sheetView tabSelected="1" workbookViewId="0">
      <selection activeCell="Y37" sqref="Y37"/>
    </sheetView>
  </sheetViews>
  <sheetFormatPr defaultColWidth="9" defaultRowHeight="13.5"/>
  <cols>
    <col min="2" max="2" width="13.875" customWidth="1"/>
  </cols>
  <sheetData>
    <row r="1" spans="1:16">
      <c r="D1" s="30" t="s">
        <v>19990</v>
      </c>
    </row>
    <row r="2" spans="1:16" ht="15">
      <c r="B2" s="30" t="s">
        <v>19991</v>
      </c>
      <c r="C2" s="30" t="s">
        <v>19992</v>
      </c>
      <c r="D2" s="30" t="s">
        <v>19976</v>
      </c>
      <c r="O2" s="40" t="s">
        <v>1</v>
      </c>
      <c r="P2" s="44" t="s">
        <v>19993</v>
      </c>
    </row>
    <row r="3" spans="1:16" ht="15">
      <c r="A3" s="30" t="s">
        <v>11965</v>
      </c>
      <c r="B3" s="34">
        <f>统计表!D76</f>
        <v>385</v>
      </c>
      <c r="C3" s="40">
        <v>919</v>
      </c>
      <c r="D3">
        <f t="shared" ref="D3:D13" si="0">SUM(B3:C3)</f>
        <v>1304</v>
      </c>
      <c r="O3" s="40" t="s">
        <v>19994</v>
      </c>
      <c r="P3" s="40">
        <v>124</v>
      </c>
    </row>
    <row r="4" spans="1:16" ht="15">
      <c r="A4" s="30" t="s">
        <v>9803</v>
      </c>
      <c r="B4" s="34">
        <f>统计表!D69</f>
        <v>382</v>
      </c>
      <c r="C4" s="40">
        <v>587</v>
      </c>
      <c r="D4">
        <f t="shared" si="0"/>
        <v>969</v>
      </c>
      <c r="O4" s="40" t="s">
        <v>19995</v>
      </c>
      <c r="P4" s="40">
        <v>1</v>
      </c>
    </row>
    <row r="5" spans="1:16" ht="15">
      <c r="A5" s="33" t="s">
        <v>3862</v>
      </c>
      <c r="B5" s="34">
        <f>统计表!D40</f>
        <v>427</v>
      </c>
      <c r="C5" s="40">
        <v>424</v>
      </c>
      <c r="D5">
        <f t="shared" si="0"/>
        <v>851</v>
      </c>
      <c r="O5" s="40" t="s">
        <v>19996</v>
      </c>
      <c r="P5" s="40">
        <v>13</v>
      </c>
    </row>
    <row r="6" spans="1:16" ht="15">
      <c r="A6" s="30" t="s">
        <v>15814</v>
      </c>
      <c r="B6" s="34">
        <f>统计表!D99</f>
        <v>545</v>
      </c>
      <c r="C6" s="40">
        <v>188</v>
      </c>
      <c r="D6">
        <f t="shared" si="0"/>
        <v>733</v>
      </c>
      <c r="O6" s="40" t="s">
        <v>19997</v>
      </c>
      <c r="P6" s="40">
        <v>424</v>
      </c>
    </row>
    <row r="7" spans="1:16" ht="15">
      <c r="A7" s="30" t="s">
        <v>25</v>
      </c>
      <c r="B7">
        <f>统计表!D16</f>
        <v>468</v>
      </c>
      <c r="C7" s="40">
        <v>124</v>
      </c>
      <c r="D7">
        <f t="shared" si="0"/>
        <v>592</v>
      </c>
      <c r="O7" s="40" t="s">
        <v>19998</v>
      </c>
      <c r="P7" s="40">
        <v>131</v>
      </c>
    </row>
    <row r="8" spans="1:16" ht="15">
      <c r="A8" s="30" t="s">
        <v>14216</v>
      </c>
      <c r="B8" s="34">
        <f>统计表!D86</f>
        <v>259</v>
      </c>
      <c r="C8" s="40">
        <v>262</v>
      </c>
      <c r="D8">
        <f t="shared" si="0"/>
        <v>521</v>
      </c>
      <c r="O8" s="40" t="s">
        <v>19999</v>
      </c>
      <c r="P8" s="40">
        <v>18</v>
      </c>
    </row>
    <row r="9" spans="1:16" ht="15">
      <c r="A9" s="30" t="s">
        <v>6546</v>
      </c>
      <c r="B9" s="34">
        <f>统计表!D50</f>
        <v>232</v>
      </c>
      <c r="C9" s="40">
        <v>131</v>
      </c>
      <c r="D9">
        <f t="shared" si="0"/>
        <v>363</v>
      </c>
      <c r="O9" s="40" t="s">
        <v>20000</v>
      </c>
      <c r="P9" s="40">
        <v>587</v>
      </c>
    </row>
    <row r="10" spans="1:16" ht="15">
      <c r="A10" s="30" t="s">
        <v>19329</v>
      </c>
      <c r="B10">
        <f>统计表!D104</f>
        <v>104</v>
      </c>
      <c r="C10" s="40">
        <v>255</v>
      </c>
      <c r="D10">
        <f t="shared" si="0"/>
        <v>359</v>
      </c>
      <c r="O10" s="40" t="s">
        <v>20001</v>
      </c>
      <c r="P10" s="40">
        <v>919</v>
      </c>
    </row>
    <row r="11" spans="1:16" ht="15">
      <c r="A11" s="30" t="s">
        <v>7860</v>
      </c>
      <c r="B11" s="34">
        <f>统计表!D62</f>
        <v>290</v>
      </c>
      <c r="C11" s="40">
        <v>18</v>
      </c>
      <c r="D11">
        <f t="shared" si="0"/>
        <v>308</v>
      </c>
      <c r="O11" s="40" t="s">
        <v>20002</v>
      </c>
      <c r="P11" s="40">
        <v>262</v>
      </c>
    </row>
    <row r="12" spans="1:16" ht="15">
      <c r="A12" s="33" t="s">
        <v>2821</v>
      </c>
      <c r="B12">
        <f>统计表!D22</f>
        <v>90</v>
      </c>
      <c r="C12" s="40">
        <v>1</v>
      </c>
      <c r="D12">
        <f t="shared" si="0"/>
        <v>91</v>
      </c>
      <c r="O12" s="40" t="s">
        <v>20003</v>
      </c>
      <c r="P12" s="40">
        <v>188</v>
      </c>
    </row>
    <row r="13" spans="1:16" ht="15">
      <c r="A13" s="33" t="s">
        <v>3408</v>
      </c>
      <c r="B13">
        <f>统计表!D30</f>
        <v>65</v>
      </c>
      <c r="C13" s="40">
        <v>13</v>
      </c>
      <c r="D13">
        <f t="shared" si="0"/>
        <v>78</v>
      </c>
      <c r="O13" s="40" t="s">
        <v>20004</v>
      </c>
      <c r="P13" s="40">
        <v>255</v>
      </c>
    </row>
    <row r="14" spans="1:16" ht="15">
      <c r="B14">
        <f>SUM(B3:B13)</f>
        <v>3247</v>
      </c>
      <c r="C14">
        <f>SUM(C3:C13)</f>
        <v>2922</v>
      </c>
      <c r="D14">
        <f>SUM(D3:D13)</f>
        <v>6169</v>
      </c>
      <c r="O14" s="44" t="s">
        <v>20005</v>
      </c>
      <c r="P14" s="40">
        <v>2922</v>
      </c>
    </row>
    <row r="18" spans="3:12">
      <c r="C18" s="41" t="s">
        <v>19983</v>
      </c>
      <c r="D18" s="30" t="s">
        <v>19987</v>
      </c>
    </row>
    <row r="19" spans="3:12">
      <c r="C19" s="18" t="s">
        <v>82</v>
      </c>
      <c r="D19">
        <v>3320</v>
      </c>
      <c r="E19" s="23">
        <f>D19/6167</f>
        <v>0.53834927841738289</v>
      </c>
    </row>
    <row r="20" spans="3:12">
      <c r="C20" s="18" t="s">
        <v>30</v>
      </c>
      <c r="D20">
        <v>1079</v>
      </c>
      <c r="E20" s="23">
        <f t="shared" ref="E20:E42" si="1">D20/6167</f>
        <v>0.17496351548564942</v>
      </c>
    </row>
    <row r="21" spans="3:12">
      <c r="C21" s="18" t="s">
        <v>108</v>
      </c>
      <c r="D21">
        <v>686</v>
      </c>
      <c r="E21" s="23">
        <f t="shared" si="1"/>
        <v>0.1112372304199773</v>
      </c>
    </row>
    <row r="22" spans="3:12">
      <c r="C22" s="18" t="s">
        <v>42</v>
      </c>
      <c r="D22">
        <v>561</v>
      </c>
      <c r="E22" s="23">
        <f t="shared" si="1"/>
        <v>9.0968055780768609E-2</v>
      </c>
      <c r="K22" s="106" t="s">
        <v>20082</v>
      </c>
      <c r="L22">
        <v>1204</v>
      </c>
    </row>
    <row r="23" spans="3:12">
      <c r="C23" s="18" t="s">
        <v>645</v>
      </c>
      <c r="D23">
        <v>223</v>
      </c>
      <c r="E23" s="23">
        <f t="shared" si="1"/>
        <v>3.6160207556348307E-2</v>
      </c>
      <c r="K23" s="106" t="s">
        <v>20083</v>
      </c>
      <c r="L23">
        <v>919</v>
      </c>
    </row>
    <row r="24" spans="3:12">
      <c r="C24" s="18" t="s">
        <v>460</v>
      </c>
      <c r="D24">
        <v>49</v>
      </c>
      <c r="E24" s="23">
        <f t="shared" si="1"/>
        <v>7.9455164585698068E-3</v>
      </c>
      <c r="K24" s="106" t="s">
        <v>20084</v>
      </c>
      <c r="L24">
        <v>801</v>
      </c>
    </row>
    <row r="25" spans="3:12">
      <c r="C25" s="18" t="s">
        <v>133</v>
      </c>
      <c r="D25">
        <v>49</v>
      </c>
      <c r="E25" s="23">
        <f t="shared" si="1"/>
        <v>7.9455164585698068E-3</v>
      </c>
      <c r="K25" s="106" t="s">
        <v>20085</v>
      </c>
      <c r="L25">
        <v>723</v>
      </c>
    </row>
    <row r="26" spans="3:12">
      <c r="C26" s="18" t="s">
        <v>54</v>
      </c>
      <c r="D26">
        <v>43</v>
      </c>
      <c r="E26" s="23">
        <f t="shared" si="1"/>
        <v>6.9725960758877902E-3</v>
      </c>
      <c r="K26" s="106" t="s">
        <v>20086</v>
      </c>
      <c r="L26">
        <v>592</v>
      </c>
    </row>
    <row r="27" spans="3:12">
      <c r="C27" s="18" t="s">
        <v>814</v>
      </c>
      <c r="D27">
        <v>35</v>
      </c>
      <c r="E27" s="23">
        <f t="shared" si="1"/>
        <v>5.6753688989784334E-3</v>
      </c>
      <c r="K27" s="106" t="s">
        <v>20087</v>
      </c>
      <c r="L27">
        <v>521</v>
      </c>
    </row>
    <row r="28" spans="3:12">
      <c r="C28" s="18" t="s">
        <v>6175</v>
      </c>
      <c r="D28">
        <v>22</v>
      </c>
      <c r="E28" s="23">
        <f t="shared" si="1"/>
        <v>3.5673747365007297E-3</v>
      </c>
      <c r="K28" s="106" t="s">
        <v>20088</v>
      </c>
      <c r="L28">
        <v>363</v>
      </c>
    </row>
    <row r="29" spans="3:12">
      <c r="C29" s="18" t="s">
        <v>115</v>
      </c>
      <c r="D29">
        <v>21</v>
      </c>
      <c r="E29" s="23">
        <f t="shared" si="1"/>
        <v>3.4052213393870601E-3</v>
      </c>
      <c r="K29" s="106" t="s">
        <v>20089</v>
      </c>
      <c r="L29">
        <v>358</v>
      </c>
    </row>
    <row r="30" spans="3:12">
      <c r="C30" s="18" t="s">
        <v>4608</v>
      </c>
      <c r="D30">
        <v>17</v>
      </c>
      <c r="E30" s="23">
        <f t="shared" si="1"/>
        <v>2.7566077509323821E-3</v>
      </c>
      <c r="K30" s="106" t="s">
        <v>20090</v>
      </c>
      <c r="L30">
        <v>308</v>
      </c>
    </row>
    <row r="31" spans="3:12">
      <c r="C31" s="18" t="s">
        <v>2888</v>
      </c>
      <c r="D31">
        <v>15</v>
      </c>
      <c r="E31" s="23">
        <f t="shared" si="1"/>
        <v>2.432300956705043E-3</v>
      </c>
      <c r="K31" s="106" t="s">
        <v>20091</v>
      </c>
      <c r="L31">
        <v>91</v>
      </c>
    </row>
    <row r="32" spans="3:12">
      <c r="C32" s="18" t="s">
        <v>757</v>
      </c>
      <c r="D32">
        <v>14</v>
      </c>
      <c r="E32" s="23">
        <f t="shared" si="1"/>
        <v>2.2701475595913734E-3</v>
      </c>
      <c r="K32" s="106" t="s">
        <v>20092</v>
      </c>
      <c r="L32">
        <v>78</v>
      </c>
    </row>
    <row r="33" spans="3:12">
      <c r="C33" s="18" t="s">
        <v>13345</v>
      </c>
      <c r="D33">
        <v>8</v>
      </c>
      <c r="E33" s="23">
        <f t="shared" si="1"/>
        <v>1.2972271769093563E-3</v>
      </c>
      <c r="L33">
        <f>SUM(L22:L32)</f>
        <v>5958</v>
      </c>
    </row>
    <row r="34" spans="3:12">
      <c r="C34" s="18" t="s">
        <v>19979</v>
      </c>
      <c r="D34">
        <v>5</v>
      </c>
      <c r="E34" s="23">
        <f t="shared" si="1"/>
        <v>8.1076698556834762E-4</v>
      </c>
    </row>
    <row r="35" spans="3:12">
      <c r="C35" s="18" t="s">
        <v>706</v>
      </c>
      <c r="D35">
        <v>4</v>
      </c>
      <c r="E35" s="23">
        <f t="shared" si="1"/>
        <v>6.4861358845467814E-4</v>
      </c>
    </row>
    <row r="36" spans="3:12">
      <c r="C36" s="18" t="s">
        <v>10046</v>
      </c>
      <c r="D36">
        <v>4</v>
      </c>
      <c r="E36" s="23">
        <f t="shared" si="1"/>
        <v>6.4861358845467814E-4</v>
      </c>
    </row>
    <row r="37" spans="3:12">
      <c r="C37" s="18" t="s">
        <v>19980</v>
      </c>
      <c r="D37">
        <v>4</v>
      </c>
      <c r="E37" s="23">
        <f t="shared" si="1"/>
        <v>6.4861358845467814E-4</v>
      </c>
    </row>
    <row r="38" spans="3:12">
      <c r="C38" s="42" t="s">
        <v>12049</v>
      </c>
      <c r="D38" s="35">
        <v>3</v>
      </c>
      <c r="E38" s="43">
        <f t="shared" si="1"/>
        <v>4.864601913410086E-4</v>
      </c>
    </row>
    <row r="39" spans="3:12" ht="27">
      <c r="C39" s="20" t="s">
        <v>6190</v>
      </c>
      <c r="D39">
        <v>2</v>
      </c>
      <c r="E39" s="23">
        <f t="shared" si="1"/>
        <v>3.2430679422733907E-4</v>
      </c>
    </row>
    <row r="40" spans="3:12">
      <c r="C40" s="18" t="s">
        <v>4443</v>
      </c>
      <c r="D40">
        <v>2</v>
      </c>
      <c r="E40" s="23">
        <f t="shared" si="1"/>
        <v>3.2430679422733907E-4</v>
      </c>
    </row>
    <row r="41" spans="3:12">
      <c r="C41" s="18" t="s">
        <v>10422</v>
      </c>
      <c r="D41">
        <v>1</v>
      </c>
      <c r="E41" s="23">
        <f t="shared" si="1"/>
        <v>1.6215339711366953E-4</v>
      </c>
    </row>
    <row r="42" spans="3:12">
      <c r="C42" s="18" t="s">
        <v>19978</v>
      </c>
      <c r="D42">
        <v>0</v>
      </c>
      <c r="E42" s="23">
        <f t="shared" si="1"/>
        <v>0</v>
      </c>
    </row>
  </sheetData>
  <sortState ref="C19:D42">
    <sortCondition descending="1" ref="D19:D42"/>
  </sortState>
  <phoneticPr fontId="54" type="noConversion"/>
  <pageMargins left="0.7" right="0.7" top="0.75" bottom="0.75" header="0.3" footer="0.3"/>
  <pageSetup paperSize="9"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1"/>
  <sheetViews>
    <sheetView topLeftCell="A22" workbookViewId="0">
      <selection activeCell="I16" sqref="I16"/>
    </sheetView>
  </sheetViews>
  <sheetFormatPr defaultColWidth="8.875" defaultRowHeight="13.5"/>
  <cols>
    <col min="1" max="1" width="7.625" customWidth="1"/>
    <col min="2" max="2" width="4.75" customWidth="1"/>
    <col min="3" max="3" width="6.75" customWidth="1"/>
    <col min="4" max="4" width="8.75" customWidth="1"/>
    <col min="5" max="5" width="2.75" customWidth="1"/>
    <col min="6" max="6" width="20.875" customWidth="1"/>
    <col min="7" max="7" width="6.75" customWidth="1"/>
    <col min="8" max="8" width="8.75" customWidth="1"/>
    <col min="9" max="9" width="113" customWidth="1"/>
    <col min="12" max="12" width="77.375" customWidth="1"/>
  </cols>
  <sheetData>
    <row r="1" spans="1:31">
      <c r="C1" t="s">
        <v>20006</v>
      </c>
    </row>
    <row r="2" spans="1:31" ht="14.25">
      <c r="A2" s="30" t="s">
        <v>25</v>
      </c>
      <c r="B2">
        <v>540</v>
      </c>
      <c r="C2" s="31">
        <v>541</v>
      </c>
      <c r="D2">
        <v>1</v>
      </c>
      <c r="E2" s="32" t="s">
        <v>50</v>
      </c>
      <c r="F2" t="s">
        <v>20007</v>
      </c>
      <c r="G2" s="31">
        <v>541</v>
      </c>
    </row>
    <row r="3" spans="1:31">
      <c r="A3" s="33" t="s">
        <v>2821</v>
      </c>
      <c r="B3">
        <v>105</v>
      </c>
      <c r="C3">
        <v>105</v>
      </c>
      <c r="G3">
        <v>105</v>
      </c>
    </row>
    <row r="4" spans="1:31">
      <c r="A4" s="33" t="s">
        <v>3408</v>
      </c>
      <c r="B4">
        <v>94</v>
      </c>
      <c r="C4">
        <v>94</v>
      </c>
      <c r="G4">
        <v>94</v>
      </c>
    </row>
    <row r="5" spans="1:31" ht="14.25">
      <c r="A5" s="33" t="s">
        <v>3862</v>
      </c>
      <c r="B5" s="34">
        <v>472</v>
      </c>
      <c r="C5" s="35">
        <v>460</v>
      </c>
      <c r="D5">
        <v>-12</v>
      </c>
      <c r="E5" s="32" t="s">
        <v>50</v>
      </c>
      <c r="G5" s="34">
        <v>472</v>
      </c>
    </row>
    <row r="6" spans="1:31" ht="14.25">
      <c r="A6" s="30" t="s">
        <v>6546</v>
      </c>
      <c r="B6" s="34">
        <v>253</v>
      </c>
      <c r="C6" s="31">
        <v>261</v>
      </c>
      <c r="D6">
        <v>8</v>
      </c>
      <c r="E6" s="32" t="s">
        <v>50</v>
      </c>
      <c r="F6" t="s">
        <v>20008</v>
      </c>
      <c r="G6" s="31">
        <v>261</v>
      </c>
    </row>
    <row r="7" spans="1:31" ht="14.25">
      <c r="A7" s="30" t="s">
        <v>7860</v>
      </c>
      <c r="B7" s="34">
        <v>341</v>
      </c>
      <c r="C7" s="31">
        <v>342</v>
      </c>
      <c r="D7">
        <v>1</v>
      </c>
      <c r="E7" s="32" t="s">
        <v>50</v>
      </c>
      <c r="F7" t="s">
        <v>20007</v>
      </c>
      <c r="G7" s="31">
        <v>342</v>
      </c>
    </row>
    <row r="8" spans="1:31">
      <c r="A8" s="30" t="s">
        <v>9803</v>
      </c>
      <c r="B8" s="34">
        <v>400</v>
      </c>
      <c r="C8">
        <v>400</v>
      </c>
      <c r="G8">
        <v>400</v>
      </c>
    </row>
    <row r="9" spans="1:31">
      <c r="A9" s="30" t="s">
        <v>11965</v>
      </c>
      <c r="B9" s="34">
        <v>393</v>
      </c>
      <c r="C9">
        <v>393</v>
      </c>
      <c r="G9">
        <v>393</v>
      </c>
    </row>
    <row r="10" spans="1:31" ht="14.25">
      <c r="A10" s="30" t="s">
        <v>14216</v>
      </c>
      <c r="B10" s="34">
        <v>292</v>
      </c>
      <c r="C10" s="35">
        <v>290</v>
      </c>
      <c r="D10">
        <v>-2</v>
      </c>
      <c r="E10" s="32" t="s">
        <v>50</v>
      </c>
      <c r="G10" s="35">
        <v>290</v>
      </c>
    </row>
    <row r="11" spans="1:31">
      <c r="A11" s="30" t="s">
        <v>15814</v>
      </c>
      <c r="B11" s="34">
        <v>634</v>
      </c>
      <c r="C11">
        <v>634</v>
      </c>
      <c r="G11">
        <v>634</v>
      </c>
    </row>
    <row r="12" spans="1:31" ht="14.25">
      <c r="A12" s="30" t="s">
        <v>19329</v>
      </c>
      <c r="B12">
        <v>107</v>
      </c>
      <c r="C12" s="35">
        <v>105</v>
      </c>
      <c r="D12">
        <v>-2</v>
      </c>
      <c r="E12" s="32" t="s">
        <v>50</v>
      </c>
      <c r="G12" s="34">
        <v>107</v>
      </c>
    </row>
    <row r="13" spans="1:31">
      <c r="A13" t="s">
        <v>20009</v>
      </c>
    </row>
    <row r="14" spans="1:31" ht="94.5">
      <c r="A14" s="36">
        <v>2881</v>
      </c>
      <c r="B14" s="36" t="s">
        <v>14216</v>
      </c>
      <c r="C14" s="36" t="s">
        <v>15776</v>
      </c>
      <c r="D14" s="36" t="s">
        <v>15777</v>
      </c>
      <c r="E14" s="36" t="s">
        <v>28</v>
      </c>
      <c r="F14" s="36" t="s">
        <v>45</v>
      </c>
      <c r="G14" s="36" t="s">
        <v>42</v>
      </c>
      <c r="H14" s="36" t="s">
        <v>15778</v>
      </c>
      <c r="I14" s="36" t="s">
        <v>15779</v>
      </c>
      <c r="J14" s="36" t="s">
        <v>33</v>
      </c>
      <c r="K14" s="36" t="s">
        <v>15780</v>
      </c>
      <c r="L14" s="36" t="s">
        <v>15781</v>
      </c>
      <c r="M14" s="36" t="s">
        <v>49</v>
      </c>
      <c r="N14" s="36" t="s">
        <v>50</v>
      </c>
      <c r="O14" s="36" t="s">
        <v>50</v>
      </c>
      <c r="P14" s="36"/>
      <c r="Q14" s="36"/>
      <c r="R14" s="36" t="s">
        <v>51</v>
      </c>
      <c r="S14" s="36" t="s">
        <v>38</v>
      </c>
      <c r="T14" s="36" t="s">
        <v>39</v>
      </c>
      <c r="U14" s="36" t="s">
        <v>38</v>
      </c>
      <c r="V14" s="36" t="s">
        <v>15782</v>
      </c>
      <c r="W14" s="36">
        <v>1</v>
      </c>
      <c r="X14" s="36" t="s">
        <v>52</v>
      </c>
      <c r="Y14" s="36">
        <v>3</v>
      </c>
      <c r="Z14" s="36" t="s">
        <v>52</v>
      </c>
      <c r="AA14" s="36">
        <v>3</v>
      </c>
      <c r="AB14" s="36"/>
      <c r="AC14" s="36"/>
      <c r="AD14" s="36">
        <f>COUNTIFS(N14:Q14,"√")</f>
        <v>2</v>
      </c>
      <c r="AE14" s="34"/>
    </row>
    <row r="15" spans="1:31" ht="81">
      <c r="A15" s="36">
        <v>2880</v>
      </c>
      <c r="B15" s="36" t="s">
        <v>14216</v>
      </c>
      <c r="C15" s="36" t="s">
        <v>14840</v>
      </c>
      <c r="D15" s="36" t="s">
        <v>15765</v>
      </c>
      <c r="E15" s="36" t="s">
        <v>28</v>
      </c>
      <c r="F15" s="36" t="s">
        <v>45</v>
      </c>
      <c r="G15" s="36" t="s">
        <v>82</v>
      </c>
      <c r="H15" s="36" t="s">
        <v>15766</v>
      </c>
      <c r="I15" s="36" t="s">
        <v>15767</v>
      </c>
      <c r="J15" s="36" t="s">
        <v>33</v>
      </c>
      <c r="K15" s="36" t="s">
        <v>15768</v>
      </c>
      <c r="L15" s="36" t="s">
        <v>15769</v>
      </c>
      <c r="M15" s="36" t="s">
        <v>36</v>
      </c>
      <c r="N15" s="36"/>
      <c r="O15" s="36"/>
      <c r="P15" s="36"/>
      <c r="Q15" s="36"/>
      <c r="R15" s="36" t="s">
        <v>37</v>
      </c>
      <c r="S15" s="36" t="s">
        <v>38</v>
      </c>
      <c r="T15" s="36" t="s">
        <v>39</v>
      </c>
      <c r="U15" s="36" t="s">
        <v>38</v>
      </c>
      <c r="V15" s="36" t="s">
        <v>15740</v>
      </c>
      <c r="W15" s="36">
        <v>1</v>
      </c>
      <c r="X15" s="36" t="s">
        <v>15770</v>
      </c>
      <c r="Y15" s="36">
        <v>1</v>
      </c>
      <c r="Z15" s="36" t="s">
        <v>821</v>
      </c>
      <c r="AA15" s="36">
        <v>1</v>
      </c>
      <c r="AB15" s="36"/>
      <c r="AC15" s="36"/>
      <c r="AD15" s="36">
        <f>COUNTIFS(N15:Q15,"√")</f>
        <v>0</v>
      </c>
      <c r="AE15" s="34"/>
    </row>
    <row r="16" spans="1:31" s="29" customFormat="1" ht="67.5">
      <c r="A16" s="36">
        <v>3095</v>
      </c>
      <c r="B16" s="37" t="s">
        <v>20002</v>
      </c>
      <c r="C16" s="37" t="s">
        <v>14840</v>
      </c>
      <c r="D16" s="37" t="s">
        <v>15758</v>
      </c>
      <c r="E16" s="37" t="s">
        <v>28</v>
      </c>
      <c r="F16" s="37" t="s">
        <v>2866</v>
      </c>
      <c r="G16" s="37" t="s">
        <v>20010</v>
      </c>
      <c r="H16" s="37" t="s">
        <v>15759</v>
      </c>
      <c r="I16" s="37" t="s">
        <v>15760</v>
      </c>
      <c r="J16" s="39"/>
      <c r="K16" s="39"/>
      <c r="L16" s="39"/>
      <c r="M16" s="39"/>
      <c r="N16" s="39"/>
      <c r="O16" s="39"/>
      <c r="P16" s="39"/>
      <c r="Q16" s="39"/>
      <c r="R16" s="39"/>
      <c r="S16" s="39"/>
      <c r="T16" s="39"/>
      <c r="U16" s="39"/>
      <c r="V16" s="39"/>
      <c r="W16" s="39"/>
      <c r="X16" s="39"/>
      <c r="Y16" s="39"/>
    </row>
    <row r="17" spans="1:25" s="29" customFormat="1" ht="67.5">
      <c r="A17" s="36">
        <v>3169</v>
      </c>
      <c r="B17" s="37" t="s">
        <v>20002</v>
      </c>
      <c r="C17" s="37" t="s">
        <v>14840</v>
      </c>
      <c r="D17" s="38" t="s">
        <v>15771</v>
      </c>
      <c r="E17" s="38" t="s">
        <v>28</v>
      </c>
      <c r="F17" s="38" t="s">
        <v>45</v>
      </c>
      <c r="G17" s="38" t="s">
        <v>20011</v>
      </c>
      <c r="H17" s="38" t="s">
        <v>15711</v>
      </c>
      <c r="I17" s="38" t="s">
        <v>15772</v>
      </c>
      <c r="J17" s="39"/>
      <c r="K17" s="39"/>
      <c r="L17" s="39"/>
      <c r="M17" s="39"/>
      <c r="N17" s="39"/>
      <c r="O17" s="39"/>
      <c r="P17" s="39"/>
      <c r="Q17" s="39"/>
      <c r="R17" s="39"/>
      <c r="S17" s="39"/>
      <c r="T17" s="39"/>
      <c r="U17" s="39"/>
      <c r="V17" s="39"/>
      <c r="W17" s="39"/>
      <c r="X17" s="39"/>
      <c r="Y17" s="39"/>
    </row>
    <row r="18" spans="1:25" s="29" customFormat="1" ht="94.5">
      <c r="A18" s="36">
        <v>2925</v>
      </c>
      <c r="B18" s="37" t="s">
        <v>20004</v>
      </c>
      <c r="C18" s="37" t="s">
        <v>19590</v>
      </c>
      <c r="D18" s="37" t="s">
        <v>19788</v>
      </c>
      <c r="E18" s="37" t="s">
        <v>28</v>
      </c>
      <c r="F18" s="37" t="s">
        <v>45</v>
      </c>
      <c r="G18" s="37" t="s">
        <v>20012</v>
      </c>
      <c r="H18" s="37" t="s">
        <v>19789</v>
      </c>
      <c r="I18" s="37" t="s">
        <v>19790</v>
      </c>
      <c r="J18" s="39"/>
      <c r="K18" s="39"/>
      <c r="L18" s="39"/>
      <c r="M18" s="39"/>
      <c r="N18" s="39"/>
      <c r="O18" s="39"/>
      <c r="P18" s="39"/>
      <c r="Q18" s="39"/>
      <c r="R18" s="39"/>
      <c r="S18" s="39"/>
      <c r="T18" s="39"/>
      <c r="U18" s="39"/>
      <c r="V18" s="39"/>
      <c r="W18" s="39"/>
      <c r="X18" s="39"/>
      <c r="Y18" s="39"/>
    </row>
    <row r="19" spans="1:25" s="29" customFormat="1" ht="94.5">
      <c r="A19" s="36">
        <v>2926</v>
      </c>
      <c r="B19" s="37" t="s">
        <v>20004</v>
      </c>
      <c r="C19" s="37" t="s">
        <v>19797</v>
      </c>
      <c r="D19" s="37" t="s">
        <v>19878</v>
      </c>
      <c r="E19" s="37" t="s">
        <v>28</v>
      </c>
      <c r="F19" s="37" t="s">
        <v>45</v>
      </c>
      <c r="G19" s="37" t="s">
        <v>20013</v>
      </c>
      <c r="H19" s="37" t="s">
        <v>19879</v>
      </c>
      <c r="I19" s="37" t="s">
        <v>20014</v>
      </c>
      <c r="J19" s="39"/>
      <c r="K19" s="39"/>
      <c r="L19" s="39"/>
      <c r="M19" s="39"/>
      <c r="N19" s="39"/>
      <c r="O19" s="39"/>
      <c r="P19" s="39"/>
      <c r="Q19" s="39"/>
      <c r="R19" s="39"/>
      <c r="S19" s="39"/>
      <c r="T19" s="39"/>
      <c r="U19" s="39"/>
      <c r="V19" s="39"/>
      <c r="W19" s="39"/>
      <c r="X19" s="39"/>
      <c r="Y19" s="39"/>
    </row>
    <row r="20" spans="1:25" s="29" customFormat="1" ht="81">
      <c r="A20" s="36">
        <v>2132</v>
      </c>
      <c r="B20" s="37" t="s">
        <v>19997</v>
      </c>
      <c r="C20" s="38" t="s">
        <v>3863</v>
      </c>
      <c r="D20" s="37" t="s">
        <v>4504</v>
      </c>
      <c r="E20" s="37" t="s">
        <v>28</v>
      </c>
      <c r="F20" s="37" t="s">
        <v>45</v>
      </c>
      <c r="G20" s="37" t="s">
        <v>645</v>
      </c>
      <c r="H20" s="37" t="s">
        <v>4505</v>
      </c>
      <c r="I20" s="37" t="s">
        <v>4506</v>
      </c>
      <c r="J20" s="39"/>
      <c r="K20" s="39"/>
      <c r="L20" s="39"/>
      <c r="M20" s="39"/>
      <c r="N20" s="39"/>
      <c r="O20" s="39"/>
      <c r="P20" s="39"/>
      <c r="Q20" s="39"/>
      <c r="R20" s="39"/>
      <c r="S20" s="39"/>
      <c r="T20" s="39"/>
      <c r="U20" s="39"/>
      <c r="V20" s="39"/>
      <c r="W20" s="39"/>
      <c r="X20" s="39"/>
      <c r="Y20" s="39"/>
    </row>
    <row r="21" spans="1:25" s="29" customFormat="1" ht="108">
      <c r="A21" s="36">
        <v>2133</v>
      </c>
      <c r="B21" s="37" t="s">
        <v>19997</v>
      </c>
      <c r="C21" s="38" t="s">
        <v>3863</v>
      </c>
      <c r="D21" s="38" t="s">
        <v>4510</v>
      </c>
      <c r="E21" s="38" t="s">
        <v>28</v>
      </c>
      <c r="F21" s="38" t="s">
        <v>45</v>
      </c>
      <c r="G21" s="38" t="s">
        <v>42</v>
      </c>
      <c r="H21" s="38" t="s">
        <v>4511</v>
      </c>
      <c r="I21" s="38" t="s">
        <v>4512</v>
      </c>
      <c r="J21" s="39"/>
      <c r="K21" s="39"/>
      <c r="L21" s="39"/>
      <c r="M21" s="39"/>
      <c r="N21" s="39"/>
      <c r="O21" s="39"/>
      <c r="P21" s="39"/>
      <c r="Q21" s="39"/>
      <c r="R21" s="39"/>
      <c r="S21" s="39"/>
      <c r="T21" s="39"/>
      <c r="U21" s="39"/>
      <c r="V21" s="39"/>
      <c r="W21" s="39"/>
      <c r="X21" s="39"/>
      <c r="Y21" s="39"/>
    </row>
    <row r="22" spans="1:25" s="29" customFormat="1" ht="94.5">
      <c r="A22" s="36">
        <v>2134</v>
      </c>
      <c r="B22" s="37" t="s">
        <v>19997</v>
      </c>
      <c r="C22" s="38" t="s">
        <v>3863</v>
      </c>
      <c r="D22" s="37" t="s">
        <v>4515</v>
      </c>
      <c r="E22" s="37" t="s">
        <v>28</v>
      </c>
      <c r="F22" s="37" t="s">
        <v>45</v>
      </c>
      <c r="G22" s="37" t="s">
        <v>82</v>
      </c>
      <c r="H22" s="37" t="s">
        <v>4516</v>
      </c>
      <c r="I22" s="37" t="s">
        <v>4517</v>
      </c>
      <c r="J22" s="39"/>
      <c r="K22" s="39"/>
      <c r="L22" s="39"/>
      <c r="M22" s="39"/>
      <c r="N22" s="39"/>
      <c r="O22" s="39"/>
      <c r="P22" s="39"/>
      <c r="Q22" s="39"/>
      <c r="R22" s="39"/>
      <c r="S22" s="39"/>
      <c r="T22" s="39"/>
      <c r="U22" s="39"/>
      <c r="V22" s="39"/>
      <c r="W22" s="39"/>
      <c r="X22" s="39"/>
      <c r="Y22" s="39"/>
    </row>
    <row r="23" spans="1:25" s="29" customFormat="1" ht="94.5">
      <c r="A23" s="36">
        <v>2135</v>
      </c>
      <c r="B23" s="37" t="s">
        <v>19997</v>
      </c>
      <c r="C23" s="38" t="s">
        <v>3863</v>
      </c>
      <c r="D23" s="37" t="s">
        <v>4520</v>
      </c>
      <c r="E23" s="37" t="s">
        <v>28</v>
      </c>
      <c r="F23" s="37" t="s">
        <v>45</v>
      </c>
      <c r="G23" s="37" t="s">
        <v>20015</v>
      </c>
      <c r="H23" s="37" t="s">
        <v>4521</v>
      </c>
      <c r="I23" s="37" t="s">
        <v>4522</v>
      </c>
      <c r="J23" s="39"/>
      <c r="K23" s="39"/>
      <c r="L23" s="39"/>
      <c r="M23" s="39"/>
      <c r="N23" s="39"/>
      <c r="O23" s="39"/>
      <c r="P23" s="39"/>
      <c r="Q23" s="39"/>
      <c r="R23" s="39"/>
      <c r="S23" s="39"/>
      <c r="T23" s="39"/>
      <c r="U23" s="39"/>
      <c r="V23" s="39"/>
      <c r="W23" s="39"/>
      <c r="X23" s="39"/>
      <c r="Y23" s="39"/>
    </row>
    <row r="24" spans="1:25" s="29" customFormat="1" ht="81">
      <c r="A24" s="36">
        <v>2136</v>
      </c>
      <c r="B24" s="37" t="s">
        <v>19997</v>
      </c>
      <c r="C24" s="38" t="s">
        <v>3863</v>
      </c>
      <c r="D24" s="37" t="s">
        <v>4525</v>
      </c>
      <c r="E24" s="37" t="s">
        <v>28</v>
      </c>
      <c r="F24" s="37" t="s">
        <v>45</v>
      </c>
      <c r="G24" s="37" t="s">
        <v>20016</v>
      </c>
      <c r="H24" s="37" t="s">
        <v>4526</v>
      </c>
      <c r="I24" s="37" t="s">
        <v>4527</v>
      </c>
      <c r="J24" s="39"/>
      <c r="K24" s="39"/>
      <c r="L24" s="39"/>
      <c r="M24" s="39"/>
      <c r="N24" s="39"/>
      <c r="O24" s="39"/>
      <c r="P24" s="39"/>
      <c r="Q24" s="39"/>
      <c r="R24" s="39"/>
      <c r="S24" s="39"/>
      <c r="T24" s="39"/>
      <c r="U24" s="39"/>
      <c r="V24" s="39"/>
      <c r="W24" s="39"/>
      <c r="X24" s="39"/>
      <c r="Y24" s="39"/>
    </row>
    <row r="25" spans="1:25" s="29" customFormat="1" ht="81">
      <c r="A25" s="36">
        <v>2137</v>
      </c>
      <c r="B25" s="37" t="s">
        <v>19997</v>
      </c>
      <c r="C25" s="38" t="s">
        <v>3863</v>
      </c>
      <c r="D25" s="37" t="s">
        <v>4532</v>
      </c>
      <c r="E25" s="37" t="s">
        <v>28</v>
      </c>
      <c r="F25" s="37" t="s">
        <v>45</v>
      </c>
      <c r="G25" s="37" t="s">
        <v>108</v>
      </c>
      <c r="H25" s="37" t="s">
        <v>4533</v>
      </c>
      <c r="I25" s="37" t="s">
        <v>4534</v>
      </c>
      <c r="J25" s="39"/>
      <c r="K25" s="39"/>
      <c r="L25" s="39"/>
      <c r="M25" s="39"/>
      <c r="N25" s="39"/>
      <c r="O25" s="39"/>
      <c r="P25" s="39"/>
      <c r="Q25" s="39"/>
      <c r="R25" s="39"/>
      <c r="S25" s="39"/>
      <c r="T25" s="39"/>
      <c r="U25" s="39"/>
      <c r="V25" s="39"/>
      <c r="W25" s="39"/>
      <c r="X25" s="39"/>
      <c r="Y25" s="39"/>
    </row>
    <row r="26" spans="1:25" s="29" customFormat="1" ht="108">
      <c r="A26" s="36">
        <v>2138</v>
      </c>
      <c r="B26" s="37" t="s">
        <v>19997</v>
      </c>
      <c r="C26" s="38" t="s">
        <v>3863</v>
      </c>
      <c r="D26" s="37" t="s">
        <v>4539</v>
      </c>
      <c r="E26" s="37" t="s">
        <v>28</v>
      </c>
      <c r="F26" s="37" t="s">
        <v>45</v>
      </c>
      <c r="G26" s="37" t="s">
        <v>82</v>
      </c>
      <c r="H26" s="37" t="s">
        <v>4540</v>
      </c>
      <c r="I26" s="37" t="s">
        <v>4541</v>
      </c>
      <c r="J26" s="39"/>
      <c r="K26" s="39"/>
      <c r="L26" s="39"/>
      <c r="M26" s="39"/>
      <c r="N26" s="39"/>
      <c r="O26" s="39"/>
      <c r="P26" s="39"/>
      <c r="Q26" s="39"/>
      <c r="R26" s="39"/>
      <c r="S26" s="39"/>
      <c r="T26" s="39"/>
      <c r="U26" s="39"/>
      <c r="V26" s="39"/>
      <c r="W26" s="39"/>
      <c r="X26" s="39"/>
      <c r="Y26" s="39"/>
    </row>
    <row r="27" spans="1:25" s="29" customFormat="1" ht="108">
      <c r="A27" s="36">
        <v>2139</v>
      </c>
      <c r="B27" s="37" t="s">
        <v>19997</v>
      </c>
      <c r="C27" s="38" t="s">
        <v>3863</v>
      </c>
      <c r="D27" s="38" t="s">
        <v>4542</v>
      </c>
      <c r="E27" s="38" t="s">
        <v>28</v>
      </c>
      <c r="F27" s="38" t="s">
        <v>45</v>
      </c>
      <c r="G27" s="38" t="s">
        <v>82</v>
      </c>
      <c r="H27" s="38" t="s">
        <v>4543</v>
      </c>
      <c r="I27" s="38" t="s">
        <v>4544</v>
      </c>
      <c r="J27" s="39"/>
      <c r="K27" s="39"/>
      <c r="L27" s="39"/>
      <c r="M27" s="39"/>
      <c r="N27" s="39"/>
      <c r="O27" s="39"/>
      <c r="P27" s="39"/>
      <c r="Q27" s="39"/>
      <c r="R27" s="39"/>
      <c r="S27" s="39"/>
      <c r="T27" s="39"/>
      <c r="U27" s="39"/>
      <c r="V27" s="39"/>
      <c r="W27" s="39"/>
      <c r="X27" s="39"/>
      <c r="Y27" s="39"/>
    </row>
    <row r="28" spans="1:25" s="29" customFormat="1" ht="108">
      <c r="A28" s="36">
        <v>2140</v>
      </c>
      <c r="B28" s="37" t="s">
        <v>19997</v>
      </c>
      <c r="C28" s="38" t="s">
        <v>3863</v>
      </c>
      <c r="D28" s="37" t="s">
        <v>4548</v>
      </c>
      <c r="E28" s="37" t="s">
        <v>28</v>
      </c>
      <c r="F28" s="37" t="s">
        <v>2866</v>
      </c>
      <c r="G28" s="37" t="s">
        <v>645</v>
      </c>
      <c r="H28" s="37" t="s">
        <v>4549</v>
      </c>
      <c r="I28" s="37" t="s">
        <v>4550</v>
      </c>
      <c r="J28" s="39"/>
      <c r="K28" s="39"/>
      <c r="L28" s="39"/>
      <c r="M28" s="39"/>
      <c r="N28" s="39"/>
      <c r="O28" s="39"/>
      <c r="P28" s="39"/>
      <c r="Q28" s="39"/>
      <c r="R28" s="39"/>
      <c r="S28" s="39"/>
      <c r="T28" s="39"/>
      <c r="U28" s="39"/>
      <c r="V28" s="39"/>
      <c r="W28" s="39"/>
      <c r="X28" s="39"/>
      <c r="Y28" s="39"/>
    </row>
    <row r="29" spans="1:25" s="29" customFormat="1" ht="94.5">
      <c r="A29" s="36">
        <v>2141</v>
      </c>
      <c r="B29" s="37" t="s">
        <v>19997</v>
      </c>
      <c r="C29" s="38" t="s">
        <v>3863</v>
      </c>
      <c r="D29" s="37" t="s">
        <v>4554</v>
      </c>
      <c r="E29" s="37" t="s">
        <v>28</v>
      </c>
      <c r="F29" s="37" t="s">
        <v>45</v>
      </c>
      <c r="G29" s="37" t="s">
        <v>82</v>
      </c>
      <c r="H29" s="37" t="s">
        <v>4555</v>
      </c>
      <c r="I29" s="37" t="s">
        <v>4556</v>
      </c>
      <c r="J29" s="39"/>
      <c r="K29" s="39"/>
      <c r="L29" s="39"/>
      <c r="M29" s="39"/>
      <c r="N29" s="39"/>
      <c r="O29" s="39"/>
      <c r="P29" s="39"/>
      <c r="Q29" s="39"/>
      <c r="R29" s="39"/>
      <c r="S29" s="39"/>
      <c r="T29" s="39"/>
      <c r="U29" s="39"/>
      <c r="V29" s="39"/>
      <c r="W29" s="39"/>
      <c r="X29" s="39"/>
      <c r="Y29" s="39"/>
    </row>
    <row r="30" spans="1:25" s="29" customFormat="1" ht="67.5">
      <c r="A30" s="36">
        <v>2285</v>
      </c>
      <c r="B30" s="37" t="s">
        <v>19997</v>
      </c>
      <c r="C30" s="38" t="s">
        <v>6318</v>
      </c>
      <c r="D30" s="37" t="s">
        <v>6370</v>
      </c>
      <c r="E30" s="37" t="s">
        <v>28</v>
      </c>
      <c r="F30" s="37" t="s">
        <v>45</v>
      </c>
      <c r="G30" s="37" t="s">
        <v>108</v>
      </c>
      <c r="H30" s="37" t="s">
        <v>6371</v>
      </c>
      <c r="I30" s="37" t="s">
        <v>6372</v>
      </c>
      <c r="J30" s="39"/>
      <c r="K30" s="39"/>
      <c r="L30" s="39"/>
      <c r="M30" s="39"/>
      <c r="N30" s="39"/>
      <c r="O30" s="39"/>
      <c r="P30" s="39"/>
      <c r="Q30" s="39"/>
      <c r="R30" s="39"/>
      <c r="S30" s="39"/>
      <c r="T30" s="39"/>
      <c r="U30" s="39"/>
      <c r="V30" s="39"/>
      <c r="W30" s="39"/>
      <c r="X30" s="39"/>
      <c r="Y30" s="39"/>
    </row>
    <row r="31" spans="1:25" s="29" customFormat="1" ht="81">
      <c r="A31" s="36">
        <v>2464</v>
      </c>
      <c r="B31" s="37" t="s">
        <v>19997</v>
      </c>
      <c r="C31" s="38" t="s">
        <v>6388</v>
      </c>
      <c r="D31" s="37" t="s">
        <v>6465</v>
      </c>
      <c r="E31" s="37" t="s">
        <v>28</v>
      </c>
      <c r="F31" s="37" t="s">
        <v>2866</v>
      </c>
      <c r="G31" s="37" t="s">
        <v>108</v>
      </c>
      <c r="H31" s="37" t="s">
        <v>6466</v>
      </c>
      <c r="I31" s="37" t="s">
        <v>6467</v>
      </c>
      <c r="J31" s="39"/>
      <c r="K31" s="39"/>
      <c r="L31" s="39"/>
      <c r="M31" s="39"/>
      <c r="N31" s="39"/>
      <c r="O31" s="39"/>
      <c r="P31" s="39"/>
      <c r="Q31" s="39"/>
      <c r="R31" s="39"/>
      <c r="S31" s="39"/>
      <c r="T31" s="39"/>
      <c r="U31" s="39"/>
      <c r="V31" s="39"/>
      <c r="W31" s="39"/>
      <c r="X31" s="39"/>
      <c r="Y31" s="39"/>
    </row>
  </sheetData>
  <phoneticPr fontId="54" type="noConversion"/>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46"/>
  <sheetViews>
    <sheetView workbookViewId="0">
      <selection activeCell="I19" sqref="I19"/>
    </sheetView>
  </sheetViews>
  <sheetFormatPr defaultColWidth="9" defaultRowHeight="13.5"/>
  <sheetData>
    <row r="2" spans="1:4" ht="14.25">
      <c r="A2" s="83" t="s">
        <v>9</v>
      </c>
      <c r="B2" s="8" t="s">
        <v>33</v>
      </c>
      <c r="C2" s="21">
        <v>3247</v>
      </c>
    </row>
    <row r="3" spans="1:4" ht="14.25">
      <c r="A3" s="84"/>
      <c r="B3" s="8" t="s">
        <v>106</v>
      </c>
      <c r="C3" s="21">
        <v>385</v>
      </c>
    </row>
    <row r="4" spans="1:4" ht="28.5">
      <c r="A4" s="85"/>
      <c r="B4" s="8" t="s">
        <v>19949</v>
      </c>
      <c r="C4" s="21">
        <v>9</v>
      </c>
    </row>
    <row r="5" spans="1:4">
      <c r="A5" s="86" t="s">
        <v>19944</v>
      </c>
      <c r="B5" s="22" t="s">
        <v>49</v>
      </c>
      <c r="C5" s="21">
        <v>2234</v>
      </c>
      <c r="D5" s="23">
        <f>C5/C2</f>
        <v>0.68801971050200184</v>
      </c>
    </row>
    <row r="6" spans="1:4">
      <c r="A6" s="87"/>
      <c r="B6" s="24" t="s">
        <v>36</v>
      </c>
      <c r="C6" s="21">
        <v>1007</v>
      </c>
      <c r="D6">
        <f>C6/C2</f>
        <v>0.31013242993532492</v>
      </c>
    </row>
    <row r="7" spans="1:4">
      <c r="A7" s="87"/>
      <c r="B7" s="24" t="s">
        <v>42</v>
      </c>
      <c r="C7" s="21">
        <v>4</v>
      </c>
      <c r="D7" s="23">
        <f>C7/C2</f>
        <v>1.2319063751154912E-3</v>
      </c>
    </row>
    <row r="8" spans="1:4" ht="28.5">
      <c r="A8" s="88" t="s">
        <v>19945</v>
      </c>
      <c r="B8" s="25" t="s">
        <v>13</v>
      </c>
      <c r="C8" s="21">
        <v>575</v>
      </c>
    </row>
    <row r="9" spans="1:4" ht="28.5">
      <c r="A9" s="89"/>
      <c r="B9" s="25" t="s">
        <v>14</v>
      </c>
      <c r="C9" s="21">
        <v>1716</v>
      </c>
    </row>
    <row r="10" spans="1:4" ht="28.5">
      <c r="A10" s="89"/>
      <c r="B10" s="25" t="s">
        <v>15</v>
      </c>
      <c r="C10" s="21">
        <v>229</v>
      </c>
    </row>
    <row r="11" spans="1:4" ht="28.5">
      <c r="A11" s="89"/>
      <c r="B11" s="25" t="s">
        <v>16</v>
      </c>
      <c r="C11" s="21">
        <v>313</v>
      </c>
    </row>
    <row r="12" spans="1:4">
      <c r="A12" s="89"/>
      <c r="B12" s="20" t="s">
        <v>19950</v>
      </c>
      <c r="C12" s="21">
        <v>400</v>
      </c>
    </row>
    <row r="13" spans="1:4">
      <c r="A13" s="89"/>
      <c r="B13" s="20" t="s">
        <v>19951</v>
      </c>
      <c r="C13" s="21">
        <v>89</v>
      </c>
    </row>
    <row r="14" spans="1:4">
      <c r="A14" s="90"/>
      <c r="B14" s="20" t="s">
        <v>19952</v>
      </c>
      <c r="C14" s="21">
        <v>7</v>
      </c>
    </row>
    <row r="15" spans="1:4">
      <c r="A15" s="88" t="s">
        <v>19946</v>
      </c>
      <c r="B15" s="20" t="s">
        <v>38</v>
      </c>
      <c r="C15" s="21">
        <v>79</v>
      </c>
    </row>
    <row r="16" spans="1:4">
      <c r="A16" s="89"/>
      <c r="B16" s="20" t="s">
        <v>51</v>
      </c>
      <c r="C16" s="21">
        <v>2504</v>
      </c>
    </row>
    <row r="17" spans="1:3">
      <c r="A17" s="89"/>
      <c r="B17" s="20" t="s">
        <v>37</v>
      </c>
      <c r="C17" s="21">
        <v>582</v>
      </c>
    </row>
    <row r="18" spans="1:3">
      <c r="A18" s="90"/>
      <c r="B18" s="20" t="s">
        <v>42</v>
      </c>
      <c r="C18" s="21">
        <v>80</v>
      </c>
    </row>
    <row r="19" spans="1:3">
      <c r="A19" s="88" t="s">
        <v>18</v>
      </c>
      <c r="B19" s="20" t="s">
        <v>39</v>
      </c>
      <c r="C19" s="21">
        <v>453</v>
      </c>
    </row>
    <row r="20" spans="1:3">
      <c r="A20" s="89"/>
      <c r="B20" s="20" t="s">
        <v>38</v>
      </c>
      <c r="C20" s="21">
        <v>2683</v>
      </c>
    </row>
    <row r="21" spans="1:3">
      <c r="A21" s="90"/>
      <c r="B21" s="20" t="s">
        <v>42</v>
      </c>
      <c r="C21" s="21">
        <v>109</v>
      </c>
    </row>
    <row r="22" spans="1:3">
      <c r="A22" s="88" t="s">
        <v>19</v>
      </c>
      <c r="B22" s="20" t="s">
        <v>39</v>
      </c>
      <c r="C22" s="21">
        <v>2559</v>
      </c>
    </row>
    <row r="23" spans="1:3">
      <c r="A23" s="89"/>
      <c r="B23" s="20" t="s">
        <v>38</v>
      </c>
      <c r="C23" s="21">
        <v>596</v>
      </c>
    </row>
    <row r="24" spans="1:3">
      <c r="A24" s="90"/>
      <c r="B24" s="20" t="s">
        <v>42</v>
      </c>
      <c r="C24" s="21">
        <v>90</v>
      </c>
    </row>
    <row r="25" spans="1:3">
      <c r="A25" s="88" t="s">
        <v>20</v>
      </c>
      <c r="B25" s="20" t="s">
        <v>39</v>
      </c>
      <c r="C25" s="21">
        <v>536</v>
      </c>
    </row>
    <row r="26" spans="1:3">
      <c r="A26" s="89"/>
      <c r="B26" s="20" t="s">
        <v>38</v>
      </c>
      <c r="C26" s="21">
        <v>2638</v>
      </c>
    </row>
    <row r="27" spans="1:3">
      <c r="A27" s="90"/>
      <c r="B27" s="20" t="s">
        <v>42</v>
      </c>
      <c r="C27" s="21">
        <v>71</v>
      </c>
    </row>
    <row r="28" spans="1:3">
      <c r="A28" s="91" t="s">
        <v>21</v>
      </c>
      <c r="B28" s="20" t="s">
        <v>39</v>
      </c>
      <c r="C28" s="21">
        <v>860</v>
      </c>
    </row>
    <row r="29" spans="1:3">
      <c r="A29" s="91"/>
      <c r="B29" s="20" t="s">
        <v>38</v>
      </c>
      <c r="C29" s="21">
        <v>2385</v>
      </c>
    </row>
    <row r="30" spans="1:3" ht="27">
      <c r="A30" s="88" t="s">
        <v>22</v>
      </c>
      <c r="B30" s="20" t="s">
        <v>19953</v>
      </c>
      <c r="C30" s="21">
        <v>2035</v>
      </c>
    </row>
    <row r="31" spans="1:3" ht="40.5">
      <c r="A31" s="89"/>
      <c r="B31" s="20" t="s">
        <v>19954</v>
      </c>
      <c r="C31" s="21">
        <v>344</v>
      </c>
    </row>
    <row r="32" spans="1:3">
      <c r="A32" s="89"/>
      <c r="B32" s="26" t="s">
        <v>19955</v>
      </c>
      <c r="C32" s="21">
        <v>358</v>
      </c>
    </row>
    <row r="33" spans="1:3">
      <c r="A33" s="89"/>
      <c r="B33" s="20" t="s">
        <v>52</v>
      </c>
      <c r="C33" s="21">
        <v>379</v>
      </c>
    </row>
    <row r="34" spans="1:3">
      <c r="A34" s="89"/>
      <c r="B34" s="20" t="s">
        <v>797</v>
      </c>
      <c r="C34" s="21">
        <v>129</v>
      </c>
    </row>
    <row r="35" spans="1:3" ht="27">
      <c r="A35" s="88" t="s">
        <v>19947</v>
      </c>
      <c r="B35" s="20" t="s">
        <v>19953</v>
      </c>
      <c r="C35" s="21">
        <v>2175</v>
      </c>
    </row>
    <row r="36" spans="1:3" ht="40.5">
      <c r="A36" s="89"/>
      <c r="B36" s="20" t="s">
        <v>19956</v>
      </c>
      <c r="C36" s="21">
        <v>132</v>
      </c>
    </row>
    <row r="37" spans="1:3">
      <c r="A37" s="89"/>
      <c r="B37" s="20" t="s">
        <v>52</v>
      </c>
      <c r="C37" s="21">
        <v>226</v>
      </c>
    </row>
    <row r="38" spans="1:3">
      <c r="A38" s="89"/>
      <c r="B38" s="26" t="s">
        <v>19955</v>
      </c>
      <c r="C38" s="21">
        <v>434</v>
      </c>
    </row>
    <row r="39" spans="1:3">
      <c r="A39" s="90"/>
      <c r="B39" s="26" t="s">
        <v>797</v>
      </c>
      <c r="C39" s="21">
        <v>278</v>
      </c>
    </row>
    <row r="40" spans="1:3">
      <c r="A40" s="92" t="s">
        <v>19948</v>
      </c>
      <c r="B40" s="28" t="s">
        <v>19957</v>
      </c>
      <c r="C40" s="21">
        <v>57</v>
      </c>
    </row>
    <row r="41" spans="1:3">
      <c r="A41" s="92"/>
      <c r="B41" s="27" t="s">
        <v>19958</v>
      </c>
      <c r="C41" s="21">
        <v>56</v>
      </c>
    </row>
    <row r="42" spans="1:3">
      <c r="A42" s="92"/>
      <c r="B42" s="27" t="s">
        <v>19959</v>
      </c>
      <c r="C42" s="21">
        <v>20</v>
      </c>
    </row>
    <row r="43" spans="1:3">
      <c r="A43" s="92"/>
      <c r="B43" s="27" t="s">
        <v>1007</v>
      </c>
      <c r="C43" s="21">
        <v>17</v>
      </c>
    </row>
    <row r="44" spans="1:3">
      <c r="A44" s="92"/>
      <c r="B44" s="27" t="s">
        <v>19960</v>
      </c>
      <c r="C44" s="21">
        <v>116</v>
      </c>
    </row>
    <row r="45" spans="1:3">
      <c r="A45" s="93"/>
      <c r="B45" s="27" t="s">
        <v>5099</v>
      </c>
      <c r="C45" s="21">
        <v>55</v>
      </c>
    </row>
    <row r="46" spans="1:3">
      <c r="A46" s="95" t="s">
        <v>24</v>
      </c>
      <c r="B46" s="96"/>
    </row>
  </sheetData>
  <mergeCells count="12">
    <mergeCell ref="A46:B46"/>
    <mergeCell ref="A2:A4"/>
    <mergeCell ref="A5:A7"/>
    <mergeCell ref="A8:A14"/>
    <mergeCell ref="A15:A18"/>
    <mergeCell ref="A19:A21"/>
    <mergeCell ref="A22:A24"/>
    <mergeCell ref="A25:A27"/>
    <mergeCell ref="A28:A29"/>
    <mergeCell ref="A30:A34"/>
    <mergeCell ref="A35:A39"/>
    <mergeCell ref="A40:A45"/>
  </mergeCells>
  <phoneticPr fontId="54"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27"/>
  <sheetViews>
    <sheetView workbookViewId="0">
      <selection activeCell="T16" sqref="T16"/>
    </sheetView>
  </sheetViews>
  <sheetFormatPr defaultColWidth="9" defaultRowHeight="13.5"/>
  <sheetData>
    <row r="2" spans="2:3">
      <c r="B2" s="16" t="s">
        <v>19983</v>
      </c>
      <c r="C2" s="17" t="s">
        <v>19987</v>
      </c>
    </row>
    <row r="3" spans="2:3">
      <c r="B3" s="18" t="s">
        <v>42</v>
      </c>
      <c r="C3" s="19">
        <v>561</v>
      </c>
    </row>
    <row r="4" spans="2:3">
      <c r="B4" s="18" t="s">
        <v>4443</v>
      </c>
      <c r="C4" s="19">
        <v>2</v>
      </c>
    </row>
    <row r="5" spans="2:3">
      <c r="B5" s="18" t="s">
        <v>13345</v>
      </c>
      <c r="C5" s="19">
        <v>8</v>
      </c>
    </row>
    <row r="6" spans="2:3">
      <c r="B6" s="18" t="s">
        <v>4608</v>
      </c>
      <c r="C6" s="19">
        <v>17</v>
      </c>
    </row>
    <row r="7" spans="2:3">
      <c r="B7" s="18" t="s">
        <v>814</v>
      </c>
      <c r="C7" s="19">
        <v>35</v>
      </c>
    </row>
    <row r="8" spans="2:3">
      <c r="B8" s="18" t="s">
        <v>54</v>
      </c>
      <c r="C8" s="19">
        <v>43</v>
      </c>
    </row>
    <row r="9" spans="2:3">
      <c r="B9" s="18" t="s">
        <v>30</v>
      </c>
      <c r="C9" s="19">
        <v>1079</v>
      </c>
    </row>
    <row r="10" spans="2:3">
      <c r="B10" s="18" t="s">
        <v>82</v>
      </c>
      <c r="C10" s="19">
        <v>3320</v>
      </c>
    </row>
    <row r="11" spans="2:3">
      <c r="B11" s="18" t="s">
        <v>108</v>
      </c>
      <c r="C11" s="19">
        <v>686</v>
      </c>
    </row>
    <row r="12" spans="2:3">
      <c r="B12" s="18" t="s">
        <v>133</v>
      </c>
      <c r="C12" s="19">
        <v>49</v>
      </c>
    </row>
    <row r="13" spans="2:3">
      <c r="B13" s="18" t="s">
        <v>645</v>
      </c>
      <c r="C13" s="19">
        <v>223</v>
      </c>
    </row>
    <row r="14" spans="2:3">
      <c r="B14" s="18" t="s">
        <v>115</v>
      </c>
      <c r="C14" s="19">
        <v>21</v>
      </c>
    </row>
    <row r="15" spans="2:3">
      <c r="B15" s="18" t="s">
        <v>460</v>
      </c>
      <c r="C15" s="19">
        <v>49</v>
      </c>
    </row>
    <row r="16" spans="2:3">
      <c r="B16" s="18" t="s">
        <v>10422</v>
      </c>
      <c r="C16" s="19">
        <v>1</v>
      </c>
    </row>
    <row r="17" spans="2:3">
      <c r="B17" s="18" t="s">
        <v>757</v>
      </c>
      <c r="C17" s="19">
        <v>14</v>
      </c>
    </row>
    <row r="18" spans="2:3">
      <c r="B18" s="18" t="s">
        <v>6175</v>
      </c>
      <c r="C18" s="19">
        <v>22</v>
      </c>
    </row>
    <row r="19" spans="2:3">
      <c r="B19" s="18" t="s">
        <v>706</v>
      </c>
      <c r="C19" s="19">
        <v>4</v>
      </c>
    </row>
    <row r="20" spans="2:3">
      <c r="B20" s="18" t="s">
        <v>19980</v>
      </c>
      <c r="C20" s="19">
        <v>4</v>
      </c>
    </row>
    <row r="21" spans="2:3">
      <c r="B21" s="18" t="s">
        <v>10046</v>
      </c>
      <c r="C21" s="19">
        <v>4</v>
      </c>
    </row>
    <row r="22" spans="2:3">
      <c r="B22" s="18" t="s">
        <v>2888</v>
      </c>
      <c r="C22" s="19">
        <v>15</v>
      </c>
    </row>
    <row r="23" spans="2:3">
      <c r="B23" s="18" t="s">
        <v>19979</v>
      </c>
      <c r="C23" s="19">
        <v>5</v>
      </c>
    </row>
    <row r="24" spans="2:3" ht="27">
      <c r="B24" s="20" t="s">
        <v>6190</v>
      </c>
      <c r="C24" s="19">
        <v>2</v>
      </c>
    </row>
    <row r="25" spans="2:3">
      <c r="B25" s="18" t="s">
        <v>19978</v>
      </c>
      <c r="C25" s="19">
        <v>0</v>
      </c>
    </row>
    <row r="26" spans="2:3">
      <c r="B26" s="18" t="s">
        <v>12049</v>
      </c>
      <c r="C26" s="19">
        <v>3</v>
      </c>
    </row>
    <row r="27" spans="2:3">
      <c r="C27">
        <f>SUM(C3:C26)</f>
        <v>6167</v>
      </c>
    </row>
  </sheetData>
  <phoneticPr fontId="54" type="noConversion"/>
  <pageMargins left="0.75" right="0.75" top="1" bottom="1" header="0.5" footer="0.5"/>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
  <sheetViews>
    <sheetView workbookViewId="0">
      <selection activeCell="O30" sqref="O30"/>
    </sheetView>
  </sheetViews>
  <sheetFormatPr defaultColWidth="9" defaultRowHeight="13.5"/>
  <sheetData>
    <row r="1" spans="1:8" ht="15" customHeight="1">
      <c r="A1" s="102" t="s">
        <v>0</v>
      </c>
      <c r="B1" s="102" t="s">
        <v>1</v>
      </c>
      <c r="C1" s="101" t="s">
        <v>19948</v>
      </c>
      <c r="D1" s="101"/>
      <c r="E1" s="101"/>
      <c r="F1" s="101"/>
      <c r="G1" s="101"/>
      <c r="H1" s="101"/>
    </row>
    <row r="2" spans="1:8">
      <c r="A2" s="102"/>
      <c r="B2" s="102"/>
      <c r="C2" s="12" t="s">
        <v>19957</v>
      </c>
      <c r="D2" s="11" t="s">
        <v>19958</v>
      </c>
      <c r="E2" s="11" t="s">
        <v>19959</v>
      </c>
      <c r="F2" s="11" t="s">
        <v>1007</v>
      </c>
      <c r="G2" s="11" t="s">
        <v>19960</v>
      </c>
      <c r="H2" s="11" t="s">
        <v>5099</v>
      </c>
    </row>
    <row r="3" spans="1:8">
      <c r="A3" s="12">
        <v>1</v>
      </c>
      <c r="B3" s="13" t="s">
        <v>25</v>
      </c>
      <c r="C3" s="13">
        <v>6</v>
      </c>
      <c r="D3" s="13">
        <v>7</v>
      </c>
      <c r="E3" s="13">
        <v>0</v>
      </c>
      <c r="F3" s="13">
        <v>0</v>
      </c>
      <c r="G3" s="13">
        <v>23</v>
      </c>
      <c r="H3" s="13">
        <v>14</v>
      </c>
    </row>
    <row r="4" spans="1:8">
      <c r="A4" s="12">
        <v>2</v>
      </c>
      <c r="B4" s="12" t="s">
        <v>2821</v>
      </c>
      <c r="C4" s="13">
        <v>0</v>
      </c>
      <c r="D4" s="13">
        <v>3</v>
      </c>
      <c r="E4" s="13">
        <v>0</v>
      </c>
      <c r="F4" s="13">
        <v>0</v>
      </c>
      <c r="G4" s="13">
        <v>3</v>
      </c>
      <c r="H4" s="13">
        <v>0</v>
      </c>
    </row>
    <row r="5" spans="1:8">
      <c r="A5" s="12">
        <v>3</v>
      </c>
      <c r="B5" s="12" t="s">
        <v>3408</v>
      </c>
      <c r="C5" s="13">
        <v>3</v>
      </c>
      <c r="D5" s="13">
        <v>1</v>
      </c>
      <c r="E5" s="13">
        <v>2</v>
      </c>
      <c r="F5" s="13">
        <v>0</v>
      </c>
      <c r="G5" s="13">
        <v>10</v>
      </c>
      <c r="H5" s="13">
        <v>2</v>
      </c>
    </row>
    <row r="6" spans="1:8">
      <c r="A6" s="12">
        <v>4</v>
      </c>
      <c r="B6" s="13" t="s">
        <v>3862</v>
      </c>
      <c r="C6" s="13">
        <v>13</v>
      </c>
      <c r="D6" s="13">
        <v>2</v>
      </c>
      <c r="E6" s="13">
        <v>15</v>
      </c>
      <c r="F6" s="13">
        <v>0</v>
      </c>
      <c r="G6" s="13">
        <v>15</v>
      </c>
      <c r="H6" s="13">
        <v>1</v>
      </c>
    </row>
    <row r="7" spans="1:8">
      <c r="A7" s="12">
        <v>5</v>
      </c>
      <c r="B7" s="13" t="s">
        <v>6546</v>
      </c>
      <c r="C7" s="13">
        <v>2</v>
      </c>
      <c r="D7" s="13">
        <v>2</v>
      </c>
      <c r="E7" s="13">
        <v>0</v>
      </c>
      <c r="F7" s="13">
        <v>0</v>
      </c>
      <c r="G7" s="13">
        <v>9</v>
      </c>
      <c r="H7" s="13">
        <v>0</v>
      </c>
    </row>
    <row r="8" spans="1:8">
      <c r="A8" s="12">
        <v>6</v>
      </c>
      <c r="B8" s="13" t="s">
        <v>7860</v>
      </c>
      <c r="C8" s="13">
        <v>7</v>
      </c>
      <c r="D8" s="13">
        <v>5</v>
      </c>
      <c r="E8" s="13">
        <v>0</v>
      </c>
      <c r="F8" s="13">
        <v>3</v>
      </c>
      <c r="G8" s="13">
        <v>3</v>
      </c>
      <c r="H8" s="13">
        <v>22</v>
      </c>
    </row>
    <row r="9" spans="1:8">
      <c r="A9" s="12">
        <v>7</v>
      </c>
      <c r="B9" s="13" t="s">
        <v>9803</v>
      </c>
      <c r="C9" s="13">
        <v>1</v>
      </c>
      <c r="D9" s="13">
        <v>5</v>
      </c>
      <c r="E9" s="13">
        <v>0</v>
      </c>
      <c r="F9" s="13">
        <v>0</v>
      </c>
      <c r="G9" s="13">
        <v>11</v>
      </c>
      <c r="H9" s="13">
        <v>0</v>
      </c>
    </row>
    <row r="10" spans="1:8">
      <c r="A10" s="12">
        <v>8</v>
      </c>
      <c r="B10" s="13" t="s">
        <v>11965</v>
      </c>
      <c r="C10" s="13">
        <v>8</v>
      </c>
      <c r="D10" s="13">
        <v>4</v>
      </c>
      <c r="E10" s="13">
        <v>0</v>
      </c>
      <c r="F10" s="13">
        <v>0</v>
      </c>
      <c r="G10" s="13">
        <v>5</v>
      </c>
      <c r="H10" s="13">
        <v>0</v>
      </c>
    </row>
    <row r="11" spans="1:8">
      <c r="A11" s="12">
        <v>9</v>
      </c>
      <c r="B11" s="13" t="s">
        <v>14216</v>
      </c>
      <c r="C11" s="13">
        <v>2</v>
      </c>
      <c r="D11" s="13">
        <v>3</v>
      </c>
      <c r="E11" s="13">
        <v>0</v>
      </c>
      <c r="F11" s="13">
        <v>1</v>
      </c>
      <c r="G11" s="13">
        <v>6</v>
      </c>
      <c r="H11" s="13">
        <v>1</v>
      </c>
    </row>
    <row r="12" spans="1:8">
      <c r="A12" s="12">
        <v>10</v>
      </c>
      <c r="B12" s="13" t="s">
        <v>15814</v>
      </c>
      <c r="C12" s="13">
        <v>12</v>
      </c>
      <c r="D12" s="13">
        <v>21</v>
      </c>
      <c r="E12" s="13">
        <v>3</v>
      </c>
      <c r="F12" s="13">
        <v>10</v>
      </c>
      <c r="G12" s="13">
        <v>18</v>
      </c>
      <c r="H12" s="13">
        <v>14</v>
      </c>
    </row>
    <row r="13" spans="1:8">
      <c r="A13" s="12">
        <v>11</v>
      </c>
      <c r="B13" s="13" t="s">
        <v>19329</v>
      </c>
      <c r="C13" s="13">
        <v>2</v>
      </c>
      <c r="D13" s="13">
        <v>2</v>
      </c>
      <c r="E13" s="13">
        <v>0</v>
      </c>
      <c r="F13" s="13">
        <v>0</v>
      </c>
      <c r="G13" s="13">
        <v>10</v>
      </c>
      <c r="H13" s="13">
        <v>0</v>
      </c>
    </row>
    <row r="14" spans="1:8">
      <c r="A14" s="14"/>
      <c r="B14" s="14"/>
      <c r="C14" s="15"/>
      <c r="D14" s="15"/>
      <c r="E14" s="15"/>
      <c r="F14" s="15"/>
      <c r="G14" s="15"/>
      <c r="H14" s="15"/>
    </row>
  </sheetData>
  <mergeCells count="3">
    <mergeCell ref="C1:H1"/>
    <mergeCell ref="A1:A2"/>
    <mergeCell ref="B1:B2"/>
  </mergeCells>
  <phoneticPr fontId="54" type="noConversion"/>
  <pageMargins left="0.75" right="0.75" top="1" bottom="1" header="0.5" footer="0.5"/>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9:Q36"/>
  <sheetViews>
    <sheetView topLeftCell="A4" workbookViewId="0">
      <selection activeCell="R12" sqref="R12"/>
    </sheetView>
  </sheetViews>
  <sheetFormatPr defaultColWidth="9" defaultRowHeight="13.5"/>
  <sheetData>
    <row r="9" spans="6:17" ht="17.25">
      <c r="F9" s="1" t="s">
        <v>20017</v>
      </c>
      <c r="G9" s="1" t="s">
        <v>20018</v>
      </c>
      <c r="H9" s="2"/>
      <c r="I9" s="3"/>
      <c r="J9" s="3" t="s">
        <v>20019</v>
      </c>
      <c r="K9" s="3" t="s">
        <v>20020</v>
      </c>
      <c r="L9" s="3" t="s">
        <v>20021</v>
      </c>
      <c r="M9" s="2"/>
      <c r="N9" s="4" t="s">
        <v>20022</v>
      </c>
      <c r="O9" s="3" t="s">
        <v>20020</v>
      </c>
      <c r="P9" s="3" t="s">
        <v>20021</v>
      </c>
      <c r="Q9" s="2"/>
    </row>
    <row r="10" spans="6:17" ht="15.75">
      <c r="F10" s="1" t="s">
        <v>20023</v>
      </c>
      <c r="G10" s="1">
        <v>923</v>
      </c>
      <c r="H10" s="2"/>
      <c r="I10" s="103" t="s">
        <v>20024</v>
      </c>
      <c r="J10" s="5" t="s">
        <v>20025</v>
      </c>
      <c r="K10" s="3">
        <v>2583</v>
      </c>
      <c r="L10" s="6">
        <f t="shared" ref="L10:L35" si="0">K10/3016</f>
        <v>0.85643236074270557</v>
      </c>
      <c r="M10" s="2"/>
      <c r="N10" s="3" t="s">
        <v>20026</v>
      </c>
      <c r="O10" s="3">
        <v>1417</v>
      </c>
      <c r="P10" s="7">
        <f t="shared" ref="P10:P33" si="1">O10/3016</f>
        <v>0.46982758620689657</v>
      </c>
      <c r="Q10" s="2"/>
    </row>
    <row r="11" spans="6:17" ht="15.75">
      <c r="F11" s="1" t="s">
        <v>20027</v>
      </c>
      <c r="G11" s="1">
        <v>670</v>
      </c>
      <c r="H11" s="2"/>
      <c r="I11" s="103"/>
      <c r="J11" s="5" t="s">
        <v>20028</v>
      </c>
      <c r="K11" s="3">
        <v>433</v>
      </c>
      <c r="L11" s="6">
        <f t="shared" si="0"/>
        <v>0.14356763925729443</v>
      </c>
      <c r="M11" s="2"/>
      <c r="N11" s="3" t="s">
        <v>20029</v>
      </c>
      <c r="O11" s="3">
        <v>797</v>
      </c>
      <c r="P11" s="7">
        <f t="shared" si="1"/>
        <v>0.26425729442970824</v>
      </c>
      <c r="Q11" s="2"/>
    </row>
    <row r="12" spans="6:17" ht="15.75">
      <c r="F12" s="1" t="s">
        <v>20030</v>
      </c>
      <c r="G12" s="1">
        <v>424</v>
      </c>
      <c r="H12" s="2"/>
      <c r="I12" s="103" t="s">
        <v>20031</v>
      </c>
      <c r="J12" s="5" t="s">
        <v>20032</v>
      </c>
      <c r="K12" s="3">
        <v>827</v>
      </c>
      <c r="L12" s="6">
        <f t="shared" si="0"/>
        <v>0.27420424403183025</v>
      </c>
      <c r="M12" s="2"/>
      <c r="N12" s="3" t="s">
        <v>20033</v>
      </c>
      <c r="O12" s="3">
        <v>318</v>
      </c>
      <c r="P12" s="7">
        <f t="shared" si="1"/>
        <v>0.10543766578249338</v>
      </c>
      <c r="Q12" s="2"/>
    </row>
    <row r="13" spans="6:17" ht="15.75">
      <c r="F13" s="1" t="s">
        <v>20034</v>
      </c>
      <c r="G13" s="1">
        <v>262</v>
      </c>
      <c r="H13" s="2"/>
      <c r="I13" s="103"/>
      <c r="J13" s="5" t="s">
        <v>20035</v>
      </c>
      <c r="K13" s="3">
        <v>1830</v>
      </c>
      <c r="L13" s="6">
        <f t="shared" si="0"/>
        <v>0.60676392572944293</v>
      </c>
      <c r="M13" s="2"/>
      <c r="N13" s="3" t="s">
        <v>20036</v>
      </c>
      <c r="O13" s="3">
        <v>259</v>
      </c>
      <c r="P13" s="7">
        <f t="shared" si="1"/>
        <v>8.5875331564986737E-2</v>
      </c>
      <c r="Q13" s="2"/>
    </row>
    <row r="14" spans="6:17" ht="15.75">
      <c r="F14" s="1" t="s">
        <v>20037</v>
      </c>
      <c r="G14" s="1">
        <v>257</v>
      </c>
      <c r="H14" s="2"/>
      <c r="I14" s="103"/>
      <c r="J14" s="5" t="s">
        <v>20038</v>
      </c>
      <c r="K14" s="3">
        <v>308</v>
      </c>
      <c r="L14" s="6">
        <f t="shared" si="0"/>
        <v>0.10212201591511937</v>
      </c>
      <c r="M14" s="2"/>
      <c r="N14" s="3" t="s">
        <v>20039</v>
      </c>
      <c r="O14" s="3">
        <v>82</v>
      </c>
      <c r="P14" s="7">
        <f t="shared" si="1"/>
        <v>2.7188328912466843E-2</v>
      </c>
      <c r="Q14" s="2"/>
    </row>
    <row r="15" spans="6:17" ht="15.75">
      <c r="F15" s="1" t="s">
        <v>20040</v>
      </c>
      <c r="G15" s="1">
        <v>191</v>
      </c>
      <c r="H15" s="2"/>
      <c r="I15" s="103"/>
      <c r="J15" s="5" t="s">
        <v>20041</v>
      </c>
      <c r="K15" s="3">
        <v>237</v>
      </c>
      <c r="L15" s="6">
        <f t="shared" si="0"/>
        <v>7.8580901856763932E-2</v>
      </c>
      <c r="M15" s="2"/>
      <c r="N15" s="3" t="s">
        <v>20042</v>
      </c>
      <c r="O15" s="3">
        <v>24</v>
      </c>
      <c r="P15" s="7">
        <f t="shared" si="1"/>
        <v>7.9575596816976128E-3</v>
      </c>
      <c r="Q15" s="2"/>
    </row>
    <row r="16" spans="6:17" ht="15.75">
      <c r="F16" s="1" t="s">
        <v>20043</v>
      </c>
      <c r="G16" s="1">
        <v>131</v>
      </c>
      <c r="H16" s="2"/>
      <c r="I16" s="103"/>
      <c r="J16" s="5" t="s">
        <v>20044</v>
      </c>
      <c r="K16" s="3">
        <v>471</v>
      </c>
      <c r="L16" s="6">
        <f t="shared" si="0"/>
        <v>0.15616710875331566</v>
      </c>
      <c r="M16" s="2"/>
      <c r="N16" s="3" t="s">
        <v>20045</v>
      </c>
      <c r="O16" s="3">
        <v>23</v>
      </c>
      <c r="P16" s="7">
        <f t="shared" si="1"/>
        <v>7.6259946949602123E-3</v>
      </c>
      <c r="Q16" s="2"/>
    </row>
    <row r="17" spans="6:17" ht="15.75">
      <c r="F17" s="1" t="s">
        <v>20046</v>
      </c>
      <c r="G17" s="1">
        <v>125</v>
      </c>
      <c r="H17" s="2"/>
      <c r="I17" s="103"/>
      <c r="J17" s="5" t="s">
        <v>20047</v>
      </c>
      <c r="K17" s="3">
        <v>65</v>
      </c>
      <c r="L17" s="6">
        <f t="shared" si="0"/>
        <v>2.1551724137931036E-2</v>
      </c>
      <c r="M17" s="2"/>
      <c r="N17" s="3" t="s">
        <v>20048</v>
      </c>
      <c r="O17" s="3">
        <v>19</v>
      </c>
      <c r="P17" s="7">
        <f t="shared" si="1"/>
        <v>6.2997347480106105E-3</v>
      </c>
      <c r="Q17" s="2"/>
    </row>
    <row r="18" spans="6:17" ht="15.75">
      <c r="F18" s="1" t="s">
        <v>20049</v>
      </c>
      <c r="G18" s="1">
        <v>19</v>
      </c>
      <c r="H18" s="2"/>
      <c r="I18" s="103"/>
      <c r="J18" s="5" t="s">
        <v>20050</v>
      </c>
      <c r="K18" s="3">
        <v>6</v>
      </c>
      <c r="L18" s="6">
        <f t="shared" si="0"/>
        <v>1.9893899204244032E-3</v>
      </c>
      <c r="M18" s="2"/>
      <c r="N18" s="3" t="s">
        <v>20051</v>
      </c>
      <c r="O18" s="3">
        <v>13</v>
      </c>
      <c r="P18" s="7">
        <f t="shared" si="1"/>
        <v>4.3103448275862068E-3</v>
      </c>
      <c r="Q18" s="2"/>
    </row>
    <row r="19" spans="6:17" ht="15.75">
      <c r="F19" s="1" t="s">
        <v>20052</v>
      </c>
      <c r="G19" s="1">
        <v>13</v>
      </c>
      <c r="H19" s="2"/>
      <c r="I19" s="104" t="s">
        <v>19946</v>
      </c>
      <c r="J19" s="5" t="s">
        <v>20053</v>
      </c>
      <c r="K19" s="3">
        <v>243</v>
      </c>
      <c r="L19" s="6">
        <f t="shared" si="0"/>
        <v>8.057029177718833E-2</v>
      </c>
      <c r="M19" s="2"/>
      <c r="N19" s="3" t="s">
        <v>20054</v>
      </c>
      <c r="O19" s="3">
        <v>13</v>
      </c>
      <c r="P19" s="7">
        <f t="shared" si="1"/>
        <v>4.3103448275862068E-3</v>
      </c>
      <c r="Q19" s="2"/>
    </row>
    <row r="20" spans="6:17" ht="15.75">
      <c r="F20" s="1" t="s">
        <v>20055</v>
      </c>
      <c r="G20" s="1">
        <v>1</v>
      </c>
      <c r="H20" s="2"/>
      <c r="I20" s="105"/>
      <c r="J20" s="5" t="s">
        <v>20056</v>
      </c>
      <c r="K20" s="3">
        <v>2516</v>
      </c>
      <c r="L20" s="6">
        <f t="shared" si="0"/>
        <v>0.83421750663129979</v>
      </c>
      <c r="M20" s="2"/>
      <c r="N20" s="3" t="s">
        <v>20057</v>
      </c>
      <c r="O20" s="3">
        <v>12</v>
      </c>
      <c r="P20" s="7">
        <f t="shared" si="1"/>
        <v>3.9787798408488064E-3</v>
      </c>
      <c r="Q20" s="2"/>
    </row>
    <row r="21" spans="6:17" ht="15.75">
      <c r="F21" s="1" t="s">
        <v>20058</v>
      </c>
      <c r="G21" s="1">
        <f>SUM(G10:G20)</f>
        <v>3016</v>
      </c>
      <c r="H21" s="2"/>
      <c r="I21" s="105"/>
      <c r="J21" s="5" t="s">
        <v>20059</v>
      </c>
      <c r="K21" s="3">
        <v>257</v>
      </c>
      <c r="L21" s="6">
        <f t="shared" si="0"/>
        <v>8.5212201591511938E-2</v>
      </c>
      <c r="M21" s="2"/>
      <c r="N21" s="3" t="s">
        <v>20060</v>
      </c>
      <c r="O21" s="3">
        <v>11</v>
      </c>
      <c r="P21" s="7">
        <f t="shared" si="1"/>
        <v>3.6472148541114059E-3</v>
      </c>
      <c r="Q21" s="2"/>
    </row>
    <row r="22" spans="6:17" ht="15.75">
      <c r="F22" s="2"/>
      <c r="G22" s="2"/>
      <c r="H22" s="2"/>
      <c r="I22" s="104" t="s">
        <v>18</v>
      </c>
      <c r="J22" s="5" t="s">
        <v>20061</v>
      </c>
      <c r="K22" s="3">
        <v>431</v>
      </c>
      <c r="L22" s="6">
        <f t="shared" si="0"/>
        <v>0.14290450928381962</v>
      </c>
      <c r="M22" s="2"/>
      <c r="N22" s="3" t="s">
        <v>20062</v>
      </c>
      <c r="O22" s="3">
        <v>7</v>
      </c>
      <c r="P22" s="7">
        <f t="shared" si="1"/>
        <v>2.3209549071618036E-3</v>
      </c>
      <c r="Q22" s="2"/>
    </row>
    <row r="23" spans="6:17" ht="15.75">
      <c r="F23" s="2"/>
      <c r="G23" s="2"/>
      <c r="H23" s="2"/>
      <c r="I23" s="103"/>
      <c r="J23" s="5" t="s">
        <v>20063</v>
      </c>
      <c r="K23" s="3">
        <v>2585</v>
      </c>
      <c r="L23" s="6">
        <f t="shared" si="0"/>
        <v>0.85709549071618041</v>
      </c>
      <c r="M23" s="2"/>
      <c r="N23" s="3" t="s">
        <v>20064</v>
      </c>
      <c r="O23" s="3">
        <v>5</v>
      </c>
      <c r="P23" s="7">
        <f t="shared" si="1"/>
        <v>1.6578249336870027E-3</v>
      </c>
      <c r="Q23" s="2"/>
    </row>
    <row r="24" spans="6:17" ht="15.75">
      <c r="F24" s="2"/>
      <c r="G24" s="2"/>
      <c r="H24" s="2"/>
      <c r="I24" s="103" t="s">
        <v>20065</v>
      </c>
      <c r="J24" s="5" t="s">
        <v>20061</v>
      </c>
      <c r="K24" s="3">
        <v>2255</v>
      </c>
      <c r="L24" s="6">
        <f t="shared" si="0"/>
        <v>0.74767904509283822</v>
      </c>
      <c r="M24" s="2"/>
      <c r="N24" s="3" t="s">
        <v>20066</v>
      </c>
      <c r="O24" s="3">
        <v>4</v>
      </c>
      <c r="P24" s="7">
        <f t="shared" si="1"/>
        <v>1.3262599469496021E-3</v>
      </c>
      <c r="Q24" s="2"/>
    </row>
    <row r="25" spans="6:17" ht="15.75">
      <c r="F25" s="2"/>
      <c r="G25" s="2"/>
      <c r="H25" s="2"/>
      <c r="I25" s="103"/>
      <c r="J25" s="5" t="s">
        <v>20063</v>
      </c>
      <c r="K25" s="3">
        <v>761</v>
      </c>
      <c r="L25" s="6">
        <f t="shared" si="0"/>
        <v>0.25232095490716178</v>
      </c>
      <c r="M25" s="2"/>
      <c r="N25" s="3" t="s">
        <v>20067</v>
      </c>
      <c r="O25" s="3">
        <v>3</v>
      </c>
      <c r="P25" s="7">
        <f t="shared" si="1"/>
        <v>9.9469496021220159E-4</v>
      </c>
      <c r="Q25" s="2"/>
    </row>
    <row r="26" spans="6:17" ht="15.75">
      <c r="F26" s="2"/>
      <c r="G26" s="2"/>
      <c r="H26" s="2"/>
      <c r="I26" s="103" t="s">
        <v>20068</v>
      </c>
      <c r="J26" s="5" t="s">
        <v>20061</v>
      </c>
      <c r="K26" s="3">
        <v>565</v>
      </c>
      <c r="L26" s="6">
        <f t="shared" si="0"/>
        <v>0.18733421750663129</v>
      </c>
      <c r="M26" s="2"/>
      <c r="N26" s="3" t="s">
        <v>20069</v>
      </c>
      <c r="O26" s="3">
        <v>3</v>
      </c>
      <c r="P26" s="7">
        <f t="shared" si="1"/>
        <v>9.9469496021220159E-4</v>
      </c>
      <c r="Q26" s="2"/>
    </row>
    <row r="27" spans="6:17" ht="15.75">
      <c r="F27" s="2"/>
      <c r="G27" s="2"/>
      <c r="H27" s="2"/>
      <c r="I27" s="103"/>
      <c r="J27" s="5" t="s">
        <v>20063</v>
      </c>
      <c r="K27" s="3">
        <v>2451</v>
      </c>
      <c r="L27" s="6">
        <f t="shared" si="0"/>
        <v>0.81266578249336874</v>
      </c>
      <c r="M27" s="2"/>
      <c r="N27" s="3" t="s">
        <v>20070</v>
      </c>
      <c r="O27" s="3">
        <v>2</v>
      </c>
      <c r="P27" s="7">
        <f t="shared" si="1"/>
        <v>6.6312997347480103E-4</v>
      </c>
      <c r="Q27" s="2"/>
    </row>
    <row r="28" spans="6:17" ht="15.75">
      <c r="F28" s="2"/>
      <c r="G28" s="2"/>
      <c r="H28" s="2"/>
      <c r="I28" s="104" t="s">
        <v>21</v>
      </c>
      <c r="J28" s="5" t="s">
        <v>20061</v>
      </c>
      <c r="K28" s="3">
        <v>731</v>
      </c>
      <c r="L28" s="6">
        <f t="shared" si="0"/>
        <v>0.24237400530503977</v>
      </c>
      <c r="M28" s="2"/>
      <c r="N28" s="3" t="s">
        <v>20071</v>
      </c>
      <c r="O28" s="3">
        <v>2</v>
      </c>
      <c r="P28" s="7">
        <f t="shared" si="1"/>
        <v>6.6312997347480103E-4</v>
      </c>
      <c r="Q28" s="2"/>
    </row>
    <row r="29" spans="6:17" ht="15.75">
      <c r="F29" s="2"/>
      <c r="G29" s="2"/>
      <c r="H29" s="2"/>
      <c r="I29" s="103"/>
      <c r="J29" s="5" t="s">
        <v>20063</v>
      </c>
      <c r="K29" s="3">
        <v>2285</v>
      </c>
      <c r="L29" s="6">
        <f t="shared" si="0"/>
        <v>0.75762599469496017</v>
      </c>
      <c r="M29" s="2"/>
      <c r="N29" s="3" t="s">
        <v>20072</v>
      </c>
      <c r="O29" s="3">
        <v>2</v>
      </c>
      <c r="P29" s="7">
        <f t="shared" si="1"/>
        <v>6.6312997347480103E-4</v>
      </c>
      <c r="Q29" s="2"/>
    </row>
    <row r="30" spans="6:17" ht="15.75">
      <c r="F30" s="2"/>
      <c r="G30" s="2"/>
      <c r="H30" s="2"/>
      <c r="I30" s="104" t="s">
        <v>22</v>
      </c>
      <c r="J30" s="5" t="s">
        <v>20073</v>
      </c>
      <c r="K30" s="3">
        <v>2146</v>
      </c>
      <c r="L30" s="6">
        <f t="shared" si="0"/>
        <v>0.71153846153846156</v>
      </c>
      <c r="M30" s="2"/>
      <c r="N30" s="3" t="s">
        <v>20074</v>
      </c>
      <c r="O30" s="3">
        <v>0</v>
      </c>
      <c r="P30" s="7">
        <f t="shared" si="1"/>
        <v>0</v>
      </c>
      <c r="Q30" s="2"/>
    </row>
    <row r="31" spans="6:17" ht="15.75">
      <c r="F31" s="2"/>
      <c r="G31" s="2"/>
      <c r="H31" s="2"/>
      <c r="I31" s="103"/>
      <c r="J31" s="5" t="s">
        <v>20075</v>
      </c>
      <c r="K31" s="3">
        <v>60</v>
      </c>
      <c r="L31" s="6">
        <f t="shared" si="0"/>
        <v>1.9893899204244031E-2</v>
      </c>
      <c r="M31" s="2"/>
      <c r="N31" s="3" t="s">
        <v>20076</v>
      </c>
      <c r="O31" s="3">
        <v>0</v>
      </c>
      <c r="P31" s="7">
        <f t="shared" si="1"/>
        <v>0</v>
      </c>
      <c r="Q31" s="2"/>
    </row>
    <row r="32" spans="6:17" ht="15.75">
      <c r="F32" s="2"/>
      <c r="G32" s="2"/>
      <c r="H32" s="2"/>
      <c r="I32" s="103"/>
      <c r="J32" s="5" t="s">
        <v>20077</v>
      </c>
      <c r="K32" s="3">
        <v>810</v>
      </c>
      <c r="L32" s="6">
        <f t="shared" si="0"/>
        <v>0.26856763925729443</v>
      </c>
      <c r="M32" s="2"/>
      <c r="N32" s="3" t="s">
        <v>20078</v>
      </c>
      <c r="O32" s="3">
        <v>0</v>
      </c>
      <c r="P32" s="7">
        <f t="shared" si="1"/>
        <v>0</v>
      </c>
      <c r="Q32" s="2"/>
    </row>
    <row r="33" spans="6:17" ht="15.75">
      <c r="F33" s="2"/>
      <c r="G33" s="2"/>
      <c r="H33" s="2"/>
      <c r="I33" s="103" t="s">
        <v>20079</v>
      </c>
      <c r="J33" s="5" t="s">
        <v>20073</v>
      </c>
      <c r="K33" s="3">
        <v>2161</v>
      </c>
      <c r="L33" s="6">
        <f t="shared" si="0"/>
        <v>0.71651193633952259</v>
      </c>
      <c r="M33" s="2"/>
      <c r="N33" s="3" t="s">
        <v>20080</v>
      </c>
      <c r="O33" s="3">
        <v>0</v>
      </c>
      <c r="P33" s="7">
        <f t="shared" si="1"/>
        <v>0</v>
      </c>
      <c r="Q33" s="2"/>
    </row>
    <row r="34" spans="6:17" ht="15.75">
      <c r="F34" s="2"/>
      <c r="G34" s="2"/>
      <c r="H34" s="2"/>
      <c r="I34" s="103"/>
      <c r="J34" s="5" t="s">
        <v>20081</v>
      </c>
      <c r="K34" s="3">
        <v>117</v>
      </c>
      <c r="L34" s="6">
        <f t="shared" si="0"/>
        <v>3.8793103448275863E-2</v>
      </c>
      <c r="M34" s="2"/>
      <c r="N34" s="2"/>
      <c r="O34" s="2"/>
      <c r="P34" s="2"/>
      <c r="Q34" s="2"/>
    </row>
    <row r="35" spans="6:17" ht="15.75">
      <c r="F35" s="2"/>
      <c r="G35" s="2"/>
      <c r="H35" s="2"/>
      <c r="I35" s="103"/>
      <c r="J35" s="5" t="s">
        <v>20077</v>
      </c>
      <c r="K35" s="3">
        <v>738</v>
      </c>
      <c r="L35" s="6">
        <f t="shared" si="0"/>
        <v>0.24469496021220158</v>
      </c>
      <c r="M35" s="2"/>
      <c r="N35" s="2"/>
      <c r="O35" s="2"/>
      <c r="P35" s="2"/>
      <c r="Q35" s="2"/>
    </row>
    <row r="36" spans="6:17" ht="15.75">
      <c r="F36" s="2"/>
      <c r="G36" s="2"/>
      <c r="H36" s="2"/>
      <c r="I36" s="2"/>
      <c r="J36" s="9"/>
      <c r="K36" s="10"/>
      <c r="L36" s="10"/>
      <c r="M36" s="2"/>
      <c r="N36" s="2"/>
      <c r="O36" s="2"/>
      <c r="P36" s="2"/>
      <c r="Q36" s="2"/>
    </row>
  </sheetData>
  <mergeCells count="9">
    <mergeCell ref="I26:I27"/>
    <mergeCell ref="I28:I29"/>
    <mergeCell ref="I30:I32"/>
    <mergeCell ref="I33:I35"/>
    <mergeCell ref="I10:I11"/>
    <mergeCell ref="I12:I18"/>
    <mergeCell ref="I19:I21"/>
    <mergeCell ref="I22:I23"/>
    <mergeCell ref="I24:I25"/>
  </mergeCells>
  <phoneticPr fontId="54" type="noConversion"/>
  <pageMargins left="0.75" right="0.75" top="1" bottom="1" header="0.5" footer="0.5"/>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调查表</vt:lpstr>
      <vt:lpstr>统计表</vt:lpstr>
      <vt:lpstr>年代</vt:lpstr>
      <vt:lpstr>年代最新处理</vt:lpstr>
      <vt:lpstr>汇总</vt:lpstr>
      <vt:lpstr>核减</vt:lpstr>
      <vt:lpstr>保护状况</vt:lpstr>
      <vt:lpstr>朝代处理</vt:lpstr>
      <vt:lpstr>Sheet2</vt:lpstr>
      <vt:lpstr>Sheet5</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曾洪云</cp:lastModifiedBy>
  <dcterms:created xsi:type="dcterms:W3CDTF">2020-07-05T14:52:00Z</dcterms:created>
  <dcterms:modified xsi:type="dcterms:W3CDTF">2021-05-02T15:31:31Z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2052-11.8.2.8276</vt:lpwstr>
  </property>
</Properties>
</file>